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xr:revisionPtr revIDLastSave="0" documentId="8_{CC33A8AE-893A-4A76-9F4E-DAEBD716F4FD}" xr6:coauthVersionLast="47" xr6:coauthVersionMax="47" xr10:uidLastSave="{00000000-0000-0000-0000-000000000000}"/>
  <bookViews>
    <workbookView xWindow="-120" yWindow="-120" windowWidth="29040" windowHeight="15840" tabRatio="942" xr2:uid="{00000000-000D-0000-FFFF-FFFF00000000}"/>
  </bookViews>
  <sheets>
    <sheet name="Titelblad" sheetId="9" r:id="rId1"/>
    <sheet name="Toelichting" sheetId="10" r:id="rId2"/>
    <sheet name="Bronnen en toepassingen" sheetId="11" r:id="rId3"/>
    <sheet name="1. Entry- en exittarieven" sheetId="21" r:id="rId4"/>
    <sheet name="Input --&gt;" sheetId="13" r:id="rId5"/>
    <sheet name="2. Parameters" sheetId="24" r:id="rId6"/>
    <sheet name="3. Input (des)investeringen " sheetId="53" r:id="rId7"/>
    <sheet name="4. Input nacalculaties" sheetId="59" r:id="rId8"/>
    <sheet name="5. Input GAW-waarde desinv." sheetId="69" r:id="rId9"/>
    <sheet name="6. Input incidentele corr. WQA" sheetId="67" r:id="rId10"/>
    <sheet name="7. Input IC peakshaver" sheetId="38" r:id="rId11"/>
    <sheet name="8. Input IC huur Gasunie" sheetId="86" r:id="rId12"/>
    <sheet name="9. Input incidentele correcties" sheetId="88" r:id="rId13"/>
    <sheet name="10. Input capaciteit" sheetId="35" r:id="rId14"/>
    <sheet name="Input database --&gt;" sheetId="52" r:id="rId15"/>
    <sheet name="11. Investeringen (WUI+ombouw)" sheetId="83" r:id="rId16"/>
    <sheet name="12. Investeringen (bijschatten)" sheetId="79" r:id="rId17"/>
    <sheet name="13. Desinvesteringen" sheetId="80" r:id="rId18"/>
    <sheet name="14. Omzet" sheetId="81" r:id="rId19"/>
    <sheet name="15. Operationele kosten" sheetId="84" r:id="rId20"/>
    <sheet name="Berekeningen --&gt;" sheetId="15" r:id="rId21"/>
    <sheet name="16. WUI &amp; ombouwtaak" sheetId="42" r:id="rId22"/>
    <sheet name="17. Nacalculatie bijschatten" sheetId="50" r:id="rId23"/>
    <sheet name="18. Nacalculatie desinv." sheetId="65" r:id="rId24"/>
    <sheet name="19. Indexatie desinvesteringen" sheetId="40" r:id="rId25"/>
    <sheet name="20. Nacalculaties" sheetId="25" r:id="rId26"/>
    <sheet name="21. Correctie WQA" sheetId="68" r:id="rId27"/>
    <sheet name="22. Correctie assetoverdracht" sheetId="37" r:id="rId28"/>
    <sheet name="23. Correctie peakshaver" sheetId="66" r:id="rId29"/>
    <sheet name="24. Correctie gew. MB en CPI" sheetId="85" r:id="rId30"/>
    <sheet name="25. Incidentele correcties" sheetId="89" r:id="rId31"/>
    <sheet name="26. Toegestane inkomsten" sheetId="32" r:id="rId32"/>
    <sheet name="27. RPM" sheetId="34" r:id="rId33"/>
    <sheet name="28. Entry- en exittarieven " sheetId="36"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s>
  <definedNames>
    <definedName name="__DAT1" localSheetId="28">#REF!</definedName>
    <definedName name="__DAT1">#REF!</definedName>
    <definedName name="__DAT10" localSheetId="28">#REF!</definedName>
    <definedName name="__DAT10">#REF!</definedName>
    <definedName name="__DAT11" localSheetId="28">#REF!</definedName>
    <definedName name="__DAT11">#REF!</definedName>
    <definedName name="__DAT12">#REF!</definedName>
    <definedName name="__DAT13">#REF!</definedName>
    <definedName name="__DAT14">#REF!</definedName>
    <definedName name="__DAT15">#REF!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cpi2000">#REF!</definedName>
    <definedName name="_cpi2001">#REF!</definedName>
    <definedName name="_cpi2002">#REF!</definedName>
    <definedName name="_cpi2003">#REF!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xlnm._FilterDatabase" localSheetId="24" hidden="1">'19. Indexatie desinvesteringen'!$D$16:$G$548</definedName>
    <definedName name="AF">[1]ORI!#REF!</definedName>
    <definedName name="afd">'[2]PwC - Afdelingen'!$A$2:$B$109</definedName>
    <definedName name="afdtennet">'[2]TenneT - Afdelingen'!$D$3:$E$70</definedName>
    <definedName name="afwijking" localSheetId="28">#REF!</definedName>
    <definedName name="afwijking">#REF!</definedName>
    <definedName name="AS2DocOpenMode" hidden="1">"AS2DocumentEdit"</definedName>
    <definedName name="Categorie">[3]Lijsten!$D$2:$D$12</definedName>
    <definedName name="CODE">[4]Adresgegevens!$D$7</definedName>
    <definedName name="cpi">[5]Parameters!$E$5</definedName>
    <definedName name="CPI_2005">[6]Database!$D$13</definedName>
    <definedName name="dd" localSheetId="28">#REF!</definedName>
    <definedName name="dd">#REF!</definedName>
    <definedName name="DF_GRID_3" localSheetId="28">[1]ORI!#REF!</definedName>
    <definedName name="DF_GRID_3">[1]ORI!#REF!</definedName>
    <definedName name="ee" localSheetId="28">[1]ORI!#REF!</definedName>
    <definedName name="ee">[1]ORI!#REF!</definedName>
    <definedName name="eeee">'[7]Toegestane Omzet'!#REF!</definedName>
    <definedName name="Eigenaar">[3]Lijsten!$G$2:$G$11</definedName>
    <definedName name="eur" localSheetId="28">#REF!</definedName>
    <definedName name="eur">#REF!</definedName>
    <definedName name="ExternalData_1" localSheetId="17" hidden="1">'13. Desinvesteringen'!$B$19:$I$550</definedName>
    <definedName name="ExternalData_1" localSheetId="18" hidden="1">'14. Omzet'!$B$19:$J$23</definedName>
    <definedName name="ExternalData_2" localSheetId="16" hidden="1">'12. Investeringen (bijschatten)'!$B$19:$G$110</definedName>
    <definedName name="ExternalData_2" localSheetId="19" hidden="1">'15. Operationele kosten'!$B$19:$H$25</definedName>
    <definedName name="ExternalData_3" localSheetId="15" hidden="1">'11. Investeringen (WUI+ombouw)'!$B$19:$H$39</definedName>
    <definedName name="factor" localSheetId="28">#REF!</definedName>
    <definedName name="factor">#REF!</definedName>
    <definedName name="fik">[8]cockpit!$B$9</definedName>
    <definedName name="Financiering">[3]Lijsten!$P$2:$P$9</definedName>
    <definedName name="Jaar">[3]Lijsten!$A$2:$A$19</definedName>
    <definedName name="Kwartaal">[3]Lijsten!$B$2:$B$5</definedName>
    <definedName name="METHODE" localSheetId="28">#REF!</definedName>
    <definedName name="METHODE">#REF!</definedName>
    <definedName name="Naam">[9]Lijsten!$B$3:$B$10</definedName>
    <definedName name="NAAM_NE">'[7]Toegestane Omzet'!$M$1</definedName>
    <definedName name="NAAM_VOL">[4]Adresgegevens!$D$8</definedName>
    <definedName name="omzet_2000_aanpas_kolom" localSheetId="28">#REF!</definedName>
    <definedName name="omzet_2000_aanpas_kolom">#REF!</definedName>
    <definedName name="omzet_2000_kolom" localSheetId="28">#REF!</definedName>
    <definedName name="omzet_2000_kolom">#REF!</definedName>
    <definedName name="omzet_2001_kolom" localSheetId="28">#REF!</definedName>
    <definedName name="omzet_2001_kolom">#REF!</definedName>
    <definedName name="PB">[4]Adresgegevens!$D$9</definedName>
    <definedName name="PC">[4]Adresgegevens!$D$10</definedName>
    <definedName name="PGcode">[3]Lijsten!$L$2:$L$26</definedName>
    <definedName name="PLAATS">[4]Adresgegevens!$D$11</definedName>
    <definedName name="PR_ME_2000" localSheetId="28">'[7]Toegestane Omzet'!#REF!</definedName>
    <definedName name="PR_ME_2000">'[7]Toegestane Omzet'!#REF!</definedName>
    <definedName name="Projecteigenaar">[3]Lijsten!$H$2:$H$25</definedName>
    <definedName name="Projectleider">[3]Lijsten!$J$2:$J$15</definedName>
    <definedName name="Regio">[3]Lijsten!$F$2:$F$7</definedName>
    <definedName name="required_x" localSheetId="28">#REF!</definedName>
    <definedName name="required_x">#REF!</definedName>
    <definedName name="s" localSheetId="28">[10]Data!#REF!</definedName>
    <definedName name="s">[10]Data!#REF!</definedName>
    <definedName name="SAPBEXhrIndnt" hidden="1">"Wide"</definedName>
    <definedName name="SAPsysID" hidden="1">"708C5W7SBKP804JT78WJ0JNKI"</definedName>
    <definedName name="SAPwbID" hidden="1">"ARS"</definedName>
    <definedName name="Spanning">[3]Lijsten!$C$2:$C$6</definedName>
    <definedName name="Status">[3]Lijsten!$E$2:$E$13</definedName>
    <definedName name="tarief_factor" localSheetId="28">#REF!</definedName>
    <definedName name="tarief_factor">#REF!</definedName>
    <definedName name="test" localSheetId="28">#REF!</definedName>
    <definedName name="test">#REF!</definedName>
    <definedName name="TEST0" localSheetId="28">#REF!</definedName>
    <definedName name="TEST0">#REF!</definedName>
    <definedName name="TESTHKEY">#REF!</definedName>
    <definedName name="TESTKEYS">#REF!</definedName>
    <definedName name="TESTVKEY">#REF!</definedName>
    <definedName name="TIPROJ">'[2]PwC - TI-projecten'!$B$1:$E$303</definedName>
    <definedName name="TTTI">'[2]TenneT - Projecten TI'!$B$2:$G$221</definedName>
    <definedName name="VerbruikstarRC" localSheetId="28">[11]Tarievenvoorstel!#REF!</definedName>
    <definedName name="VerbruikstarRC">[11]Tarievenvoorstel!#REF!</definedName>
    <definedName name="wac" localSheetId="28">[10]Data!#REF!</definedName>
    <definedName name="wac">[10]Data!#REF!</definedName>
    <definedName name="wacc" localSheetId="28">[10]Data!#REF!</definedName>
    <definedName name="wacc">[10]Data!#REF!</definedName>
    <definedName name="wacc_exc_tax">[10]constants!$E$3</definedName>
    <definedName name="wacc_inc_tax">[10]constants!$E$4</definedName>
    <definedName name="WvD">'[2]TenneT - WvD'!$A$2:$A$274</definedName>
  </definedName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7" i="85" l="1"/>
  <c r="L15" i="68"/>
  <c r="K15" i="68"/>
  <c r="J15" i="68"/>
  <c r="I15" i="68"/>
  <c r="H15" i="68"/>
  <c r="AN291" i="50"/>
  <c r="AN292" i="50"/>
  <c r="AN293" i="50"/>
  <c r="AN294" i="50"/>
  <c r="AN295" i="50"/>
  <c r="AN296" i="50"/>
  <c r="AN297" i="50"/>
  <c r="AN298" i="50"/>
  <c r="AN299" i="50"/>
  <c r="AN300" i="50"/>
  <c r="AN301" i="50"/>
  <c r="AN302" i="50"/>
  <c r="AN303" i="50"/>
  <c r="AN304" i="50"/>
  <c r="AN305" i="50"/>
  <c r="AN306" i="50"/>
  <c r="AN307" i="50"/>
  <c r="B817" i="37" l="1"/>
  <c r="F817" i="37"/>
  <c r="G817" i="37"/>
  <c r="H817" i="37"/>
  <c r="N817" i="37" s="1"/>
  <c r="I817" i="37"/>
  <c r="L817" i="37" s="1"/>
  <c r="K817" i="37"/>
  <c r="Q817" i="37"/>
  <c r="AC817" i="37"/>
  <c r="B818" i="37"/>
  <c r="F818" i="37"/>
  <c r="G818" i="37"/>
  <c r="H818" i="37"/>
  <c r="I818" i="37"/>
  <c r="L818" i="37" s="1"/>
  <c r="K818" i="37"/>
  <c r="N818" i="37"/>
  <c r="O818" i="37"/>
  <c r="AC818" i="37"/>
  <c r="B819" i="37"/>
  <c r="F819" i="37"/>
  <c r="G819" i="37"/>
  <c r="N819" i="37" s="1"/>
  <c r="H819" i="37"/>
  <c r="L819" i="37" s="1"/>
  <c r="I819" i="37"/>
  <c r="M819" i="37"/>
  <c r="Q819" i="37"/>
  <c r="B820" i="37"/>
  <c r="F820" i="37"/>
  <c r="G820" i="37"/>
  <c r="H820" i="37"/>
  <c r="I820" i="37"/>
  <c r="L820" i="37" s="1"/>
  <c r="K820" i="37"/>
  <c r="N820" i="37"/>
  <c r="O820" i="37"/>
  <c r="AC820" i="37"/>
  <c r="B804" i="37"/>
  <c r="F804" i="37"/>
  <c r="G804" i="37"/>
  <c r="H804" i="37"/>
  <c r="I804" i="37"/>
  <c r="B805" i="37"/>
  <c r="F805" i="37"/>
  <c r="G805" i="37"/>
  <c r="H805" i="37"/>
  <c r="I805" i="37"/>
  <c r="L805" i="37" s="1"/>
  <c r="K805" i="37"/>
  <c r="N805" i="37"/>
  <c r="O805" i="37"/>
  <c r="B806" i="37"/>
  <c r="F806" i="37"/>
  <c r="G806" i="37"/>
  <c r="H806" i="37"/>
  <c r="I806" i="37"/>
  <c r="B807" i="37"/>
  <c r="F807" i="37"/>
  <c r="G807" i="37"/>
  <c r="H807" i="37"/>
  <c r="I807" i="37"/>
  <c r="L807" i="37" s="1"/>
  <c r="K807" i="37"/>
  <c r="N807" i="37"/>
  <c r="O807" i="37"/>
  <c r="B808" i="37"/>
  <c r="F808" i="37"/>
  <c r="G808" i="37"/>
  <c r="H808" i="37"/>
  <c r="I808" i="37"/>
  <c r="B809" i="37"/>
  <c r="F809" i="37"/>
  <c r="G809" i="37"/>
  <c r="H809" i="37"/>
  <c r="I809" i="37"/>
  <c r="K809" i="37"/>
  <c r="B810" i="37"/>
  <c r="F810" i="37"/>
  <c r="G810" i="37"/>
  <c r="H810" i="37"/>
  <c r="M810" i="37" s="1"/>
  <c r="I810" i="37"/>
  <c r="B811" i="37"/>
  <c r="F811" i="37"/>
  <c r="G811" i="37"/>
  <c r="H811" i="37"/>
  <c r="I811" i="37"/>
  <c r="K811" i="37"/>
  <c r="N811" i="37"/>
  <c r="B812" i="37"/>
  <c r="F812" i="37"/>
  <c r="G812" i="37"/>
  <c r="H812" i="37"/>
  <c r="M812" i="37" s="1"/>
  <c r="I812" i="37"/>
  <c r="B813" i="37"/>
  <c r="F813" i="37"/>
  <c r="G813" i="37"/>
  <c r="H813" i="37"/>
  <c r="I813" i="37"/>
  <c r="K813" i="37"/>
  <c r="N813" i="37"/>
  <c r="AC813" i="37"/>
  <c r="B814" i="37"/>
  <c r="F814" i="37"/>
  <c r="G814" i="37"/>
  <c r="H814" i="37"/>
  <c r="L814" i="37" s="1"/>
  <c r="I814" i="37"/>
  <c r="M814" i="37"/>
  <c r="O814" i="37"/>
  <c r="B815" i="37"/>
  <c r="F815" i="37"/>
  <c r="G815" i="37"/>
  <c r="H815" i="37"/>
  <c r="I815" i="37"/>
  <c r="M815" i="37" s="1"/>
  <c r="O815" i="37"/>
  <c r="AC815" i="37"/>
  <c r="B816" i="37"/>
  <c r="F816" i="37"/>
  <c r="G816" i="37"/>
  <c r="H816" i="37"/>
  <c r="L816" i="37" s="1"/>
  <c r="I816" i="37"/>
  <c r="M816" i="37"/>
  <c r="O816" i="37"/>
  <c r="E1055" i="40"/>
  <c r="F1068" i="40"/>
  <c r="E1079" i="40"/>
  <c r="F1079" i="40"/>
  <c r="E1087" i="40"/>
  <c r="F1100" i="40"/>
  <c r="E1111" i="40"/>
  <c r="F1111" i="40"/>
  <c r="E1119" i="40"/>
  <c r="E1131" i="40"/>
  <c r="E1135" i="40"/>
  <c r="E1147" i="40"/>
  <c r="E1156" i="40"/>
  <c r="F1159" i="40"/>
  <c r="E1160" i="40"/>
  <c r="E1168" i="40"/>
  <c r="B425" i="40"/>
  <c r="D425" i="40"/>
  <c r="F1048" i="40" s="1"/>
  <c r="E425" i="40"/>
  <c r="F425" i="40"/>
  <c r="G425" i="40"/>
  <c r="E1048" i="40" s="1"/>
  <c r="B426" i="40"/>
  <c r="D426" i="40"/>
  <c r="F1049" i="40" s="1"/>
  <c r="E426" i="40"/>
  <c r="F426" i="40"/>
  <c r="G426" i="40"/>
  <c r="E1049" i="40" s="1"/>
  <c r="B427" i="40"/>
  <c r="D427" i="40"/>
  <c r="F1050" i="40" s="1"/>
  <c r="E427" i="40"/>
  <c r="F427" i="40"/>
  <c r="G427" i="40"/>
  <c r="E1050" i="40" s="1"/>
  <c r="B428" i="40"/>
  <c r="D428" i="40"/>
  <c r="F1051" i="40" s="1"/>
  <c r="E428" i="40"/>
  <c r="F428" i="40"/>
  <c r="G428" i="40"/>
  <c r="E1051" i="40" s="1"/>
  <c r="B429" i="40"/>
  <c r="D429" i="40"/>
  <c r="F1052" i="40" s="1"/>
  <c r="E429" i="40"/>
  <c r="F429" i="40"/>
  <c r="G429" i="40"/>
  <c r="E1052" i="40" s="1"/>
  <c r="B430" i="40"/>
  <c r="D430" i="40"/>
  <c r="F1053" i="40" s="1"/>
  <c r="E430" i="40"/>
  <c r="F430" i="40"/>
  <c r="G430" i="40"/>
  <c r="E1053" i="40" s="1"/>
  <c r="B431" i="40"/>
  <c r="D431" i="40"/>
  <c r="F1054" i="40" s="1"/>
  <c r="E431" i="40"/>
  <c r="F431" i="40"/>
  <c r="G431" i="40"/>
  <c r="E1054" i="40" s="1"/>
  <c r="B432" i="40"/>
  <c r="D432" i="40"/>
  <c r="F1055" i="40" s="1"/>
  <c r="E432" i="40"/>
  <c r="F432" i="40"/>
  <c r="G432" i="40"/>
  <c r="B433" i="40"/>
  <c r="D433" i="40"/>
  <c r="F1056" i="40" s="1"/>
  <c r="E433" i="40"/>
  <c r="F433" i="40"/>
  <c r="G433" i="40"/>
  <c r="E1056" i="40" s="1"/>
  <c r="B434" i="40"/>
  <c r="D434" i="40"/>
  <c r="F1057" i="40" s="1"/>
  <c r="E434" i="40"/>
  <c r="F434" i="40"/>
  <c r="G434" i="40"/>
  <c r="E1057" i="40" s="1"/>
  <c r="B435" i="40"/>
  <c r="D435" i="40"/>
  <c r="F1058" i="40" s="1"/>
  <c r="E435" i="40"/>
  <c r="F435" i="40"/>
  <c r="G435" i="40"/>
  <c r="E1058" i="40" s="1"/>
  <c r="B436" i="40"/>
  <c r="D436" i="40"/>
  <c r="F1059" i="40" s="1"/>
  <c r="E436" i="40"/>
  <c r="F436" i="40"/>
  <c r="G436" i="40"/>
  <c r="E1059" i="40" s="1"/>
  <c r="B437" i="40"/>
  <c r="D437" i="40"/>
  <c r="F1060" i="40" s="1"/>
  <c r="E437" i="40"/>
  <c r="F437" i="40"/>
  <c r="G437" i="40"/>
  <c r="E1060" i="40" s="1"/>
  <c r="B438" i="40"/>
  <c r="D438" i="40"/>
  <c r="F1061" i="40" s="1"/>
  <c r="E438" i="40"/>
  <c r="F438" i="40"/>
  <c r="G438" i="40"/>
  <c r="E1061" i="40" s="1"/>
  <c r="B439" i="40"/>
  <c r="D439" i="40"/>
  <c r="F1062" i="40" s="1"/>
  <c r="E439" i="40"/>
  <c r="F439" i="40"/>
  <c r="G439" i="40"/>
  <c r="E1062" i="40" s="1"/>
  <c r="B440" i="40"/>
  <c r="D440" i="40"/>
  <c r="F1063" i="40" s="1"/>
  <c r="E440" i="40"/>
  <c r="F440" i="40"/>
  <c r="G440" i="40"/>
  <c r="E1063" i="40" s="1"/>
  <c r="B441" i="40"/>
  <c r="D441" i="40"/>
  <c r="F1064" i="40" s="1"/>
  <c r="E441" i="40"/>
  <c r="F441" i="40"/>
  <c r="G441" i="40"/>
  <c r="E1064" i="40" s="1"/>
  <c r="B442" i="40"/>
  <c r="D442" i="40"/>
  <c r="F1065" i="40" s="1"/>
  <c r="E442" i="40"/>
  <c r="F442" i="40"/>
  <c r="G442" i="40"/>
  <c r="E1065" i="40" s="1"/>
  <c r="B443" i="40"/>
  <c r="D443" i="40"/>
  <c r="F1066" i="40" s="1"/>
  <c r="E443" i="40"/>
  <c r="F443" i="40"/>
  <c r="G443" i="40"/>
  <c r="E1066" i="40" s="1"/>
  <c r="B444" i="40"/>
  <c r="D444" i="40"/>
  <c r="F1067" i="40" s="1"/>
  <c r="E444" i="40"/>
  <c r="F444" i="40"/>
  <c r="G444" i="40"/>
  <c r="E1067" i="40" s="1"/>
  <c r="B445" i="40"/>
  <c r="D445" i="40"/>
  <c r="E445" i="40"/>
  <c r="F445" i="40"/>
  <c r="G445" i="40"/>
  <c r="E1068" i="40" s="1"/>
  <c r="B446" i="40"/>
  <c r="D446" i="40"/>
  <c r="F1069" i="40" s="1"/>
  <c r="E446" i="40"/>
  <c r="F446" i="40"/>
  <c r="G446" i="40"/>
  <c r="E1069" i="40" s="1"/>
  <c r="B447" i="40"/>
  <c r="D447" i="40"/>
  <c r="F1070" i="40" s="1"/>
  <c r="E447" i="40"/>
  <c r="F447" i="40"/>
  <c r="G447" i="40"/>
  <c r="E1070" i="40" s="1"/>
  <c r="B448" i="40"/>
  <c r="D448" i="40"/>
  <c r="F1071" i="40" s="1"/>
  <c r="E448" i="40"/>
  <c r="F448" i="40"/>
  <c r="G448" i="40"/>
  <c r="E1071" i="40" s="1"/>
  <c r="B449" i="40"/>
  <c r="D449" i="40"/>
  <c r="F1072" i="40" s="1"/>
  <c r="E449" i="40"/>
  <c r="F449" i="40"/>
  <c r="G449" i="40"/>
  <c r="E1072" i="40" s="1"/>
  <c r="B450" i="40"/>
  <c r="D450" i="40"/>
  <c r="F1073" i="40" s="1"/>
  <c r="E450" i="40"/>
  <c r="F450" i="40"/>
  <c r="G450" i="40"/>
  <c r="E1073" i="40" s="1"/>
  <c r="B451" i="40"/>
  <c r="D451" i="40"/>
  <c r="F1074" i="40" s="1"/>
  <c r="E451" i="40"/>
  <c r="F451" i="40"/>
  <c r="G451" i="40"/>
  <c r="E1074" i="40" s="1"/>
  <c r="B452" i="40"/>
  <c r="D452" i="40"/>
  <c r="F1075" i="40" s="1"/>
  <c r="E452" i="40"/>
  <c r="F452" i="40"/>
  <c r="G452" i="40"/>
  <c r="E1075" i="40" s="1"/>
  <c r="B453" i="40"/>
  <c r="D453" i="40"/>
  <c r="F1076" i="40" s="1"/>
  <c r="E453" i="40"/>
  <c r="F453" i="40"/>
  <c r="G453" i="40"/>
  <c r="E1076" i="40" s="1"/>
  <c r="B454" i="40"/>
  <c r="D454" i="40"/>
  <c r="F1077" i="40" s="1"/>
  <c r="E454" i="40"/>
  <c r="F454" i="40"/>
  <c r="G454" i="40"/>
  <c r="E1077" i="40" s="1"/>
  <c r="B455" i="40"/>
  <c r="D455" i="40"/>
  <c r="F1078" i="40" s="1"/>
  <c r="E455" i="40"/>
  <c r="F455" i="40"/>
  <c r="G455" i="40"/>
  <c r="E1078" i="40" s="1"/>
  <c r="B456" i="40"/>
  <c r="D456" i="40"/>
  <c r="E456" i="40"/>
  <c r="F456" i="40"/>
  <c r="G456" i="40"/>
  <c r="B457" i="40"/>
  <c r="D457" i="40"/>
  <c r="F1080" i="40" s="1"/>
  <c r="E457" i="40"/>
  <c r="F457" i="40"/>
  <c r="G457" i="40"/>
  <c r="E1080" i="40" s="1"/>
  <c r="B458" i="40"/>
  <c r="D458" i="40"/>
  <c r="F1081" i="40" s="1"/>
  <c r="E458" i="40"/>
  <c r="F458" i="40"/>
  <c r="G458" i="40"/>
  <c r="E1081" i="40" s="1"/>
  <c r="B459" i="40"/>
  <c r="D459" i="40"/>
  <c r="F1082" i="40" s="1"/>
  <c r="E459" i="40"/>
  <c r="F459" i="40"/>
  <c r="G459" i="40"/>
  <c r="E1082" i="40" s="1"/>
  <c r="B460" i="40"/>
  <c r="D460" i="40"/>
  <c r="F1083" i="40" s="1"/>
  <c r="E460" i="40"/>
  <c r="F460" i="40"/>
  <c r="G460" i="40"/>
  <c r="E1083" i="40" s="1"/>
  <c r="B461" i="40"/>
  <c r="D461" i="40"/>
  <c r="F1084" i="40" s="1"/>
  <c r="E461" i="40"/>
  <c r="F461" i="40"/>
  <c r="G461" i="40"/>
  <c r="E1084" i="40" s="1"/>
  <c r="B462" i="40"/>
  <c r="D462" i="40"/>
  <c r="F1085" i="40" s="1"/>
  <c r="E462" i="40"/>
  <c r="F462" i="40"/>
  <c r="G462" i="40"/>
  <c r="E1085" i="40" s="1"/>
  <c r="B463" i="40"/>
  <c r="D463" i="40"/>
  <c r="F1086" i="40" s="1"/>
  <c r="E463" i="40"/>
  <c r="F463" i="40"/>
  <c r="G463" i="40"/>
  <c r="E1086" i="40" s="1"/>
  <c r="B464" i="40"/>
  <c r="D464" i="40"/>
  <c r="F1087" i="40" s="1"/>
  <c r="E464" i="40"/>
  <c r="F464" i="40"/>
  <c r="G464" i="40"/>
  <c r="B465" i="40"/>
  <c r="D465" i="40"/>
  <c r="F1088" i="40" s="1"/>
  <c r="E465" i="40"/>
  <c r="F465" i="40"/>
  <c r="G465" i="40"/>
  <c r="E1088" i="40" s="1"/>
  <c r="B466" i="40"/>
  <c r="D466" i="40"/>
  <c r="F1089" i="40" s="1"/>
  <c r="E466" i="40"/>
  <c r="F466" i="40"/>
  <c r="G466" i="40"/>
  <c r="E1089" i="40" s="1"/>
  <c r="B467" i="40"/>
  <c r="D467" i="40"/>
  <c r="F1090" i="40" s="1"/>
  <c r="E467" i="40"/>
  <c r="F467" i="40"/>
  <c r="G467" i="40"/>
  <c r="E1090" i="40" s="1"/>
  <c r="B468" i="40"/>
  <c r="D468" i="40"/>
  <c r="F1091" i="40" s="1"/>
  <c r="E468" i="40"/>
  <c r="F468" i="40"/>
  <c r="G468" i="40"/>
  <c r="E1091" i="40" s="1"/>
  <c r="B469" i="40"/>
  <c r="D469" i="40"/>
  <c r="F1092" i="40" s="1"/>
  <c r="E469" i="40"/>
  <c r="F469" i="40"/>
  <c r="G469" i="40"/>
  <c r="E1092" i="40" s="1"/>
  <c r="B470" i="40"/>
  <c r="D470" i="40"/>
  <c r="F1093" i="40" s="1"/>
  <c r="E470" i="40"/>
  <c r="F470" i="40"/>
  <c r="G470" i="40"/>
  <c r="E1093" i="40" s="1"/>
  <c r="B471" i="40"/>
  <c r="D471" i="40"/>
  <c r="F1094" i="40" s="1"/>
  <c r="E471" i="40"/>
  <c r="F471" i="40"/>
  <c r="G471" i="40"/>
  <c r="E1094" i="40" s="1"/>
  <c r="B472" i="40"/>
  <c r="D472" i="40"/>
  <c r="F1095" i="40" s="1"/>
  <c r="E472" i="40"/>
  <c r="F472" i="40"/>
  <c r="G472" i="40"/>
  <c r="E1095" i="40" s="1"/>
  <c r="B473" i="40"/>
  <c r="D473" i="40"/>
  <c r="F1096" i="40" s="1"/>
  <c r="E473" i="40"/>
  <c r="F473" i="40"/>
  <c r="G473" i="40"/>
  <c r="E1096" i="40" s="1"/>
  <c r="B474" i="40"/>
  <c r="D474" i="40"/>
  <c r="F1097" i="40" s="1"/>
  <c r="E474" i="40"/>
  <c r="F474" i="40"/>
  <c r="G474" i="40"/>
  <c r="E1097" i="40" s="1"/>
  <c r="B475" i="40"/>
  <c r="D475" i="40"/>
  <c r="F1098" i="40" s="1"/>
  <c r="E475" i="40"/>
  <c r="F475" i="40"/>
  <c r="G475" i="40"/>
  <c r="E1098" i="40" s="1"/>
  <c r="B476" i="40"/>
  <c r="D476" i="40"/>
  <c r="F1099" i="40" s="1"/>
  <c r="E476" i="40"/>
  <c r="F476" i="40"/>
  <c r="G476" i="40"/>
  <c r="E1099" i="40" s="1"/>
  <c r="B477" i="40"/>
  <c r="D477" i="40"/>
  <c r="E477" i="40"/>
  <c r="F477" i="40"/>
  <c r="G477" i="40"/>
  <c r="E1100" i="40" s="1"/>
  <c r="B478" i="40"/>
  <c r="D478" i="40"/>
  <c r="F1101" i="40" s="1"/>
  <c r="E478" i="40"/>
  <c r="F478" i="40"/>
  <c r="G478" i="40"/>
  <c r="E1101" i="40" s="1"/>
  <c r="B479" i="40"/>
  <c r="D479" i="40"/>
  <c r="F1102" i="40" s="1"/>
  <c r="E479" i="40"/>
  <c r="F479" i="40"/>
  <c r="G479" i="40"/>
  <c r="E1102" i="40" s="1"/>
  <c r="B480" i="40"/>
  <c r="D480" i="40"/>
  <c r="F1103" i="40" s="1"/>
  <c r="E480" i="40"/>
  <c r="F480" i="40"/>
  <c r="G480" i="40"/>
  <c r="E1103" i="40" s="1"/>
  <c r="B481" i="40"/>
  <c r="D481" i="40"/>
  <c r="F1104" i="40" s="1"/>
  <c r="E481" i="40"/>
  <c r="F481" i="40"/>
  <c r="G481" i="40"/>
  <c r="E1104" i="40" s="1"/>
  <c r="B482" i="40"/>
  <c r="D482" i="40"/>
  <c r="F1105" i="40" s="1"/>
  <c r="E482" i="40"/>
  <c r="F482" i="40"/>
  <c r="G482" i="40"/>
  <c r="E1105" i="40" s="1"/>
  <c r="B483" i="40"/>
  <c r="D483" i="40"/>
  <c r="F1106" i="40" s="1"/>
  <c r="E483" i="40"/>
  <c r="F483" i="40"/>
  <c r="G483" i="40"/>
  <c r="E1106" i="40" s="1"/>
  <c r="B484" i="40"/>
  <c r="D484" i="40"/>
  <c r="F1107" i="40" s="1"/>
  <c r="E484" i="40"/>
  <c r="F484" i="40"/>
  <c r="G484" i="40"/>
  <c r="E1107" i="40" s="1"/>
  <c r="B485" i="40"/>
  <c r="D485" i="40"/>
  <c r="F1108" i="40" s="1"/>
  <c r="E485" i="40"/>
  <c r="F485" i="40"/>
  <c r="G485" i="40"/>
  <c r="E1108" i="40" s="1"/>
  <c r="B486" i="40"/>
  <c r="D486" i="40"/>
  <c r="F1109" i="40" s="1"/>
  <c r="E486" i="40"/>
  <c r="F486" i="40"/>
  <c r="G486" i="40"/>
  <c r="E1109" i="40" s="1"/>
  <c r="B487" i="40"/>
  <c r="D487" i="40"/>
  <c r="F1110" i="40" s="1"/>
  <c r="E487" i="40"/>
  <c r="F487" i="40"/>
  <c r="G487" i="40"/>
  <c r="E1110" i="40" s="1"/>
  <c r="B488" i="40"/>
  <c r="D488" i="40"/>
  <c r="E488" i="40"/>
  <c r="F488" i="40"/>
  <c r="G488" i="40"/>
  <c r="B489" i="40"/>
  <c r="D489" i="40"/>
  <c r="F1112" i="40" s="1"/>
  <c r="E489" i="40"/>
  <c r="F489" i="40"/>
  <c r="G489" i="40"/>
  <c r="E1112" i="40" s="1"/>
  <c r="B490" i="40"/>
  <c r="D490" i="40"/>
  <c r="F1113" i="40" s="1"/>
  <c r="E490" i="40"/>
  <c r="F490" i="40"/>
  <c r="G490" i="40"/>
  <c r="E1113" i="40" s="1"/>
  <c r="B491" i="40"/>
  <c r="D491" i="40"/>
  <c r="F1114" i="40" s="1"/>
  <c r="E491" i="40"/>
  <c r="F491" i="40"/>
  <c r="G491" i="40"/>
  <c r="E1114" i="40" s="1"/>
  <c r="B492" i="40"/>
  <c r="D492" i="40"/>
  <c r="F1115" i="40" s="1"/>
  <c r="E492" i="40"/>
  <c r="F492" i="40"/>
  <c r="G492" i="40"/>
  <c r="E1115" i="40" s="1"/>
  <c r="B493" i="40"/>
  <c r="D493" i="40"/>
  <c r="F1116" i="40" s="1"/>
  <c r="E493" i="40"/>
  <c r="F493" i="40"/>
  <c r="G493" i="40"/>
  <c r="E1116" i="40" s="1"/>
  <c r="B494" i="40"/>
  <c r="D494" i="40"/>
  <c r="F1117" i="40" s="1"/>
  <c r="E494" i="40"/>
  <c r="F494" i="40"/>
  <c r="G494" i="40"/>
  <c r="E1117" i="40" s="1"/>
  <c r="B495" i="40"/>
  <c r="D495" i="40"/>
  <c r="F1118" i="40" s="1"/>
  <c r="E495" i="40"/>
  <c r="F495" i="40"/>
  <c r="G495" i="40"/>
  <c r="E1118" i="40" s="1"/>
  <c r="B496" i="40"/>
  <c r="D496" i="40"/>
  <c r="F1119" i="40" s="1"/>
  <c r="E496" i="40"/>
  <c r="F496" i="40"/>
  <c r="G496" i="40"/>
  <c r="B497" i="40"/>
  <c r="D497" i="40"/>
  <c r="F1120" i="40" s="1"/>
  <c r="E497" i="40"/>
  <c r="F497" i="40"/>
  <c r="G497" i="40"/>
  <c r="E1120" i="40" s="1"/>
  <c r="B498" i="40"/>
  <c r="D498" i="40"/>
  <c r="F1121" i="40" s="1"/>
  <c r="E498" i="40"/>
  <c r="F498" i="40"/>
  <c r="G498" i="40"/>
  <c r="E1121" i="40" s="1"/>
  <c r="B499" i="40"/>
  <c r="D499" i="40"/>
  <c r="F1122" i="40" s="1"/>
  <c r="E499" i="40"/>
  <c r="F499" i="40"/>
  <c r="G499" i="40"/>
  <c r="E1122" i="40" s="1"/>
  <c r="B500" i="40"/>
  <c r="D500" i="40"/>
  <c r="F1123" i="40" s="1"/>
  <c r="E500" i="40"/>
  <c r="F500" i="40"/>
  <c r="G500" i="40"/>
  <c r="E1123" i="40" s="1"/>
  <c r="B501" i="40"/>
  <c r="D501" i="40"/>
  <c r="F1124" i="40" s="1"/>
  <c r="E501" i="40"/>
  <c r="F501" i="40"/>
  <c r="G501" i="40"/>
  <c r="E1124" i="40" s="1"/>
  <c r="B502" i="40"/>
  <c r="D502" i="40"/>
  <c r="F1125" i="40" s="1"/>
  <c r="E502" i="40"/>
  <c r="F502" i="40"/>
  <c r="G502" i="40"/>
  <c r="E1125" i="40" s="1"/>
  <c r="B503" i="40"/>
  <c r="D503" i="40"/>
  <c r="F1126" i="40" s="1"/>
  <c r="E503" i="40"/>
  <c r="F503" i="40"/>
  <c r="G503" i="40"/>
  <c r="E1126" i="40" s="1"/>
  <c r="B504" i="40"/>
  <c r="D504" i="40"/>
  <c r="F1127" i="40" s="1"/>
  <c r="E504" i="40"/>
  <c r="F504" i="40"/>
  <c r="G504" i="40"/>
  <c r="E1127" i="40" s="1"/>
  <c r="B505" i="40"/>
  <c r="D505" i="40"/>
  <c r="F1128" i="40" s="1"/>
  <c r="E505" i="40"/>
  <c r="F505" i="40"/>
  <c r="G505" i="40"/>
  <c r="E1128" i="40" s="1"/>
  <c r="B506" i="40"/>
  <c r="D506" i="40"/>
  <c r="F1129" i="40" s="1"/>
  <c r="E506" i="40"/>
  <c r="F506" i="40"/>
  <c r="G506" i="40"/>
  <c r="E1129" i="40" s="1"/>
  <c r="B507" i="40"/>
  <c r="D507" i="40"/>
  <c r="F1130" i="40" s="1"/>
  <c r="E507" i="40"/>
  <c r="F507" i="40"/>
  <c r="G507" i="40"/>
  <c r="E1130" i="40" s="1"/>
  <c r="B508" i="40"/>
  <c r="D508" i="40"/>
  <c r="F1131" i="40" s="1"/>
  <c r="E508" i="40"/>
  <c r="F508" i="40"/>
  <c r="G508" i="40"/>
  <c r="B509" i="40"/>
  <c r="D509" i="40"/>
  <c r="F1132" i="40" s="1"/>
  <c r="E509" i="40"/>
  <c r="F509" i="40"/>
  <c r="G509" i="40"/>
  <c r="E1132" i="40" s="1"/>
  <c r="B510" i="40"/>
  <c r="D510" i="40"/>
  <c r="F1133" i="40" s="1"/>
  <c r="E510" i="40"/>
  <c r="F510" i="40"/>
  <c r="G510" i="40"/>
  <c r="E1133" i="40" s="1"/>
  <c r="B511" i="40"/>
  <c r="D511" i="40"/>
  <c r="F1134" i="40" s="1"/>
  <c r="E511" i="40"/>
  <c r="F511" i="40"/>
  <c r="G511" i="40"/>
  <c r="E1134" i="40" s="1"/>
  <c r="B512" i="40"/>
  <c r="D512" i="40"/>
  <c r="F1135" i="40" s="1"/>
  <c r="E512" i="40"/>
  <c r="F512" i="40"/>
  <c r="G512" i="40"/>
  <c r="B513" i="40"/>
  <c r="D513" i="40"/>
  <c r="F1136" i="40" s="1"/>
  <c r="E513" i="40"/>
  <c r="F513" i="40"/>
  <c r="G513" i="40"/>
  <c r="E1136" i="40" s="1"/>
  <c r="B514" i="40"/>
  <c r="D514" i="40"/>
  <c r="F1137" i="40" s="1"/>
  <c r="E514" i="40"/>
  <c r="F514" i="40"/>
  <c r="G514" i="40"/>
  <c r="E1137" i="40" s="1"/>
  <c r="B515" i="40"/>
  <c r="D515" i="40"/>
  <c r="F1138" i="40" s="1"/>
  <c r="E515" i="40"/>
  <c r="F515" i="40"/>
  <c r="G515" i="40"/>
  <c r="E1138" i="40" s="1"/>
  <c r="B516" i="40"/>
  <c r="D516" i="40"/>
  <c r="F1139" i="40" s="1"/>
  <c r="E516" i="40"/>
  <c r="F516" i="40"/>
  <c r="G516" i="40"/>
  <c r="E1139" i="40" s="1"/>
  <c r="B517" i="40"/>
  <c r="D517" i="40"/>
  <c r="F1140" i="40" s="1"/>
  <c r="E517" i="40"/>
  <c r="F517" i="40"/>
  <c r="G517" i="40"/>
  <c r="E1140" i="40" s="1"/>
  <c r="B518" i="40"/>
  <c r="D518" i="40"/>
  <c r="F1141" i="40" s="1"/>
  <c r="E518" i="40"/>
  <c r="F518" i="40"/>
  <c r="G518" i="40"/>
  <c r="E1141" i="40" s="1"/>
  <c r="B519" i="40"/>
  <c r="D519" i="40"/>
  <c r="F1142" i="40" s="1"/>
  <c r="E519" i="40"/>
  <c r="F519" i="40"/>
  <c r="G519" i="40"/>
  <c r="E1142" i="40" s="1"/>
  <c r="B520" i="40"/>
  <c r="D520" i="40"/>
  <c r="F1143" i="40" s="1"/>
  <c r="E520" i="40"/>
  <c r="F520" i="40"/>
  <c r="G520" i="40"/>
  <c r="E1143" i="40" s="1"/>
  <c r="B521" i="40"/>
  <c r="D521" i="40"/>
  <c r="F1144" i="40" s="1"/>
  <c r="E521" i="40"/>
  <c r="F521" i="40"/>
  <c r="G521" i="40"/>
  <c r="E1144" i="40" s="1"/>
  <c r="B522" i="40"/>
  <c r="D522" i="40"/>
  <c r="F1145" i="40" s="1"/>
  <c r="E522" i="40"/>
  <c r="F522" i="40"/>
  <c r="G522" i="40"/>
  <c r="E1145" i="40" s="1"/>
  <c r="B523" i="40"/>
  <c r="D523" i="40"/>
  <c r="F1146" i="40" s="1"/>
  <c r="E523" i="40"/>
  <c r="F523" i="40"/>
  <c r="G523" i="40"/>
  <c r="E1146" i="40" s="1"/>
  <c r="B524" i="40"/>
  <c r="D524" i="40"/>
  <c r="F1147" i="40" s="1"/>
  <c r="E524" i="40"/>
  <c r="F524" i="40"/>
  <c r="G524" i="40"/>
  <c r="B525" i="40"/>
  <c r="D525" i="40"/>
  <c r="F1148" i="40" s="1"/>
  <c r="E525" i="40"/>
  <c r="F525" i="40"/>
  <c r="G525" i="40"/>
  <c r="E1148" i="40" s="1"/>
  <c r="B526" i="40"/>
  <c r="D526" i="40"/>
  <c r="F1149" i="40" s="1"/>
  <c r="E526" i="40"/>
  <c r="F526" i="40"/>
  <c r="G526" i="40"/>
  <c r="E1149" i="40" s="1"/>
  <c r="B527" i="40"/>
  <c r="D527" i="40"/>
  <c r="F1150" i="40" s="1"/>
  <c r="E527" i="40"/>
  <c r="F527" i="40"/>
  <c r="G527" i="40"/>
  <c r="E1150" i="40" s="1"/>
  <c r="B528" i="40"/>
  <c r="D528" i="40"/>
  <c r="F1151" i="40" s="1"/>
  <c r="E528" i="40"/>
  <c r="F528" i="40"/>
  <c r="G528" i="40"/>
  <c r="E1151" i="40" s="1"/>
  <c r="B529" i="40"/>
  <c r="D529" i="40"/>
  <c r="F1152" i="40" s="1"/>
  <c r="E529" i="40"/>
  <c r="F529" i="40"/>
  <c r="G529" i="40"/>
  <c r="E1152" i="40" s="1"/>
  <c r="B530" i="40"/>
  <c r="D530" i="40"/>
  <c r="F1153" i="40" s="1"/>
  <c r="E530" i="40"/>
  <c r="F530" i="40"/>
  <c r="G530" i="40"/>
  <c r="E1153" i="40" s="1"/>
  <c r="B531" i="40"/>
  <c r="D531" i="40"/>
  <c r="F1154" i="40" s="1"/>
  <c r="E531" i="40"/>
  <c r="F531" i="40"/>
  <c r="G531" i="40"/>
  <c r="E1154" i="40" s="1"/>
  <c r="B532" i="40"/>
  <c r="D532" i="40"/>
  <c r="F1155" i="40" s="1"/>
  <c r="E532" i="40"/>
  <c r="F532" i="40"/>
  <c r="G532" i="40"/>
  <c r="E1155" i="40" s="1"/>
  <c r="B533" i="40"/>
  <c r="D533" i="40"/>
  <c r="F1156" i="40" s="1"/>
  <c r="E533" i="40"/>
  <c r="F533" i="40"/>
  <c r="G533" i="40"/>
  <c r="B534" i="40"/>
  <c r="D534" i="40"/>
  <c r="F1157" i="40" s="1"/>
  <c r="E534" i="40"/>
  <c r="F534" i="40"/>
  <c r="G534" i="40"/>
  <c r="E1157" i="40" s="1"/>
  <c r="B535" i="40"/>
  <c r="D535" i="40"/>
  <c r="F1158" i="40" s="1"/>
  <c r="E535" i="40"/>
  <c r="F535" i="40"/>
  <c r="G535" i="40"/>
  <c r="E1158" i="40" s="1"/>
  <c r="B536" i="40"/>
  <c r="D536" i="40"/>
  <c r="E536" i="40"/>
  <c r="F536" i="40"/>
  <c r="G536" i="40"/>
  <c r="E1159" i="40" s="1"/>
  <c r="B537" i="40"/>
  <c r="D537" i="40"/>
  <c r="F1160" i="40" s="1"/>
  <c r="E537" i="40"/>
  <c r="F537" i="40"/>
  <c r="G537" i="40"/>
  <c r="B538" i="40"/>
  <c r="D538" i="40"/>
  <c r="F1161" i="40" s="1"/>
  <c r="E538" i="40"/>
  <c r="F538" i="40"/>
  <c r="G538" i="40"/>
  <c r="E1161" i="40" s="1"/>
  <c r="B539" i="40"/>
  <c r="D539" i="40"/>
  <c r="F1162" i="40" s="1"/>
  <c r="E539" i="40"/>
  <c r="F539" i="40"/>
  <c r="G539" i="40"/>
  <c r="E1162" i="40" s="1"/>
  <c r="B540" i="40"/>
  <c r="D540" i="40"/>
  <c r="F1163" i="40" s="1"/>
  <c r="E540" i="40"/>
  <c r="F540" i="40"/>
  <c r="G540" i="40"/>
  <c r="E1163" i="40" s="1"/>
  <c r="B541" i="40"/>
  <c r="D541" i="40"/>
  <c r="F1164" i="40" s="1"/>
  <c r="E541" i="40"/>
  <c r="F541" i="40"/>
  <c r="G541" i="40"/>
  <c r="E1164" i="40" s="1"/>
  <c r="B542" i="40"/>
  <c r="D542" i="40"/>
  <c r="F1165" i="40" s="1"/>
  <c r="E542" i="40"/>
  <c r="F542" i="40"/>
  <c r="G542" i="40"/>
  <c r="E1165" i="40" s="1"/>
  <c r="B543" i="40"/>
  <c r="D543" i="40"/>
  <c r="F1166" i="40" s="1"/>
  <c r="E543" i="40"/>
  <c r="F543" i="40"/>
  <c r="G543" i="40"/>
  <c r="E1166" i="40" s="1"/>
  <c r="B544" i="40"/>
  <c r="D544" i="40"/>
  <c r="F1167" i="40" s="1"/>
  <c r="E544" i="40"/>
  <c r="F544" i="40"/>
  <c r="G544" i="40"/>
  <c r="E1167" i="40" s="1"/>
  <c r="B545" i="40"/>
  <c r="D545" i="40"/>
  <c r="F1168" i="40" s="1"/>
  <c r="E545" i="40"/>
  <c r="F545" i="40"/>
  <c r="G545" i="40"/>
  <c r="B546" i="40"/>
  <c r="D546" i="40"/>
  <c r="F1169" i="40" s="1"/>
  <c r="E546" i="40"/>
  <c r="F546" i="40"/>
  <c r="G546" i="40"/>
  <c r="E1169" i="40" s="1"/>
  <c r="B547" i="40"/>
  <c r="D547" i="40"/>
  <c r="F1170" i="40" s="1"/>
  <c r="E547" i="40"/>
  <c r="F547" i="40"/>
  <c r="G547" i="40"/>
  <c r="E1170" i="40" s="1"/>
  <c r="B548" i="40"/>
  <c r="D548" i="40"/>
  <c r="F1171" i="40" s="1"/>
  <c r="E548" i="40"/>
  <c r="F548" i="40"/>
  <c r="G548" i="40"/>
  <c r="E1171" i="40" s="1"/>
  <c r="B300" i="50"/>
  <c r="F300" i="50"/>
  <c r="H300" i="50"/>
  <c r="I300" i="50"/>
  <c r="J300" i="50" s="1"/>
  <c r="AT300" i="50"/>
  <c r="B301" i="50"/>
  <c r="F301" i="50"/>
  <c r="H301" i="50"/>
  <c r="N301" i="50" s="1"/>
  <c r="I301" i="50"/>
  <c r="J301" i="50"/>
  <c r="T301" i="50"/>
  <c r="B302" i="50"/>
  <c r="F302" i="50"/>
  <c r="H302" i="50"/>
  <c r="I302" i="50"/>
  <c r="J302" i="50" s="1"/>
  <c r="M302" i="50"/>
  <c r="S302" i="50"/>
  <c r="AT302" i="50"/>
  <c r="B303" i="50"/>
  <c r="F303" i="50"/>
  <c r="H303" i="50"/>
  <c r="I303" i="50"/>
  <c r="J303" i="50"/>
  <c r="B304" i="50"/>
  <c r="F304" i="50"/>
  <c r="H304" i="50"/>
  <c r="I304" i="50"/>
  <c r="J304" i="50" s="1"/>
  <c r="M304" i="50"/>
  <c r="P304" i="50"/>
  <c r="AT304" i="50"/>
  <c r="B305" i="50"/>
  <c r="F305" i="50"/>
  <c r="H305" i="50"/>
  <c r="I305" i="50"/>
  <c r="J305" i="50"/>
  <c r="Q305" i="50"/>
  <c r="T305" i="50"/>
  <c r="AB305" i="50"/>
  <c r="B306" i="50"/>
  <c r="F306" i="50"/>
  <c r="H306" i="50"/>
  <c r="I306" i="50"/>
  <c r="J306" i="50" s="1"/>
  <c r="M306" i="50"/>
  <c r="AT306" i="50"/>
  <c r="B307" i="50"/>
  <c r="F307" i="50"/>
  <c r="H307" i="50"/>
  <c r="I307" i="50"/>
  <c r="J307" i="50"/>
  <c r="N307" i="50"/>
  <c r="Q307" i="50"/>
  <c r="Y307" i="50"/>
  <c r="AB307" i="50"/>
  <c r="R819" i="37" l="1"/>
  <c r="S819" i="37" s="1"/>
  <c r="R817" i="37"/>
  <c r="M817" i="37"/>
  <c r="R820" i="37"/>
  <c r="M820" i="37"/>
  <c r="O819" i="37"/>
  <c r="K819" i="37"/>
  <c r="R818" i="37"/>
  <c r="S818" i="37" s="1"/>
  <c r="T818" i="37" s="1"/>
  <c r="U818" i="37" s="1"/>
  <c r="M818" i="37"/>
  <c r="O817" i="37"/>
  <c r="Q820" i="37"/>
  <c r="AC819" i="37"/>
  <c r="Q818" i="37"/>
  <c r="N812" i="37"/>
  <c r="O812" i="37"/>
  <c r="K812" i="37"/>
  <c r="N810" i="37"/>
  <c r="K810" i="37"/>
  <c r="O810" i="37"/>
  <c r="L809" i="37"/>
  <c r="Q809" i="37"/>
  <c r="M809" i="37"/>
  <c r="R809" i="37"/>
  <c r="L808" i="37"/>
  <c r="N806" i="37"/>
  <c r="N804" i="37"/>
  <c r="L806" i="37"/>
  <c r="L804" i="37"/>
  <c r="Q804" i="37"/>
  <c r="R804" i="37" s="1"/>
  <c r="S804" i="37" s="1"/>
  <c r="T804" i="37" s="1"/>
  <c r="U804" i="37" s="1"/>
  <c r="R816" i="37"/>
  <c r="N816" i="37"/>
  <c r="AC816" i="37"/>
  <c r="R814" i="37"/>
  <c r="N814" i="37"/>
  <c r="AC814" i="37"/>
  <c r="L813" i="37"/>
  <c r="Q813" i="37"/>
  <c r="M813" i="37"/>
  <c r="R813" i="37"/>
  <c r="L812" i="37"/>
  <c r="L811" i="37"/>
  <c r="Q811" i="37"/>
  <c r="M811" i="37"/>
  <c r="R811" i="37"/>
  <c r="L810" i="37"/>
  <c r="O809" i="37"/>
  <c r="N808" i="37"/>
  <c r="M806" i="37"/>
  <c r="M804" i="37"/>
  <c r="L815" i="37"/>
  <c r="R815" i="37" s="1"/>
  <c r="S815" i="37" s="1"/>
  <c r="Q815" i="37"/>
  <c r="N815" i="37"/>
  <c r="Q816" i="37"/>
  <c r="K816" i="37"/>
  <c r="K815" i="37"/>
  <c r="Q814" i="37"/>
  <c r="K814" i="37"/>
  <c r="O813" i="37"/>
  <c r="O811" i="37"/>
  <c r="N809" i="37"/>
  <c r="M808" i="37"/>
  <c r="O808" i="37"/>
  <c r="K808" i="37"/>
  <c r="Q808" i="37" s="1"/>
  <c r="R808" i="37" s="1"/>
  <c r="S808" i="37" s="1"/>
  <c r="T808" i="37" s="1"/>
  <c r="U808" i="37" s="1"/>
  <c r="M807" i="37"/>
  <c r="O806" i="37"/>
  <c r="K806" i="37"/>
  <c r="R805" i="37"/>
  <c r="S805" i="37" s="1"/>
  <c r="T805" i="37" s="1"/>
  <c r="M805" i="37"/>
  <c r="O804" i="37"/>
  <c r="K804" i="37"/>
  <c r="Q807" i="37"/>
  <c r="R807" i="37" s="1"/>
  <c r="Q805" i="37"/>
  <c r="AT307" i="50"/>
  <c r="M303" i="50"/>
  <c r="S303" i="50"/>
  <c r="P303" i="50"/>
  <c r="V303" i="50"/>
  <c r="N306" i="50"/>
  <c r="T306" i="50"/>
  <c r="Q306" i="50"/>
  <c r="AB306" i="50"/>
  <c r="AT305" i="50"/>
  <c r="M307" i="50"/>
  <c r="S307" i="50"/>
  <c r="X307" i="50"/>
  <c r="AC307" i="50"/>
  <c r="P307" i="50"/>
  <c r="V307" i="50"/>
  <c r="AH307" i="50" s="1"/>
  <c r="Z307" i="50"/>
  <c r="AE307" i="50"/>
  <c r="AK307" i="50" s="1"/>
  <c r="AO307" i="50"/>
  <c r="AP307" i="50" s="1"/>
  <c r="AQ307" i="50" s="1"/>
  <c r="AR307" i="50" s="1"/>
  <c r="S306" i="50"/>
  <c r="N305" i="50"/>
  <c r="V304" i="50"/>
  <c r="Q304" i="50"/>
  <c r="AB304" i="50"/>
  <c r="N304" i="50"/>
  <c r="T304" i="50"/>
  <c r="AB303" i="50"/>
  <c r="Q303" i="50"/>
  <c r="AT303" i="50"/>
  <c r="N302" i="50"/>
  <c r="T302" i="50"/>
  <c r="P302" i="50"/>
  <c r="Q302" i="50"/>
  <c r="AB302" i="50"/>
  <c r="Q300" i="50"/>
  <c r="AB300" i="50"/>
  <c r="M300" i="50"/>
  <c r="S300" i="50"/>
  <c r="N300" i="50"/>
  <c r="T300" i="50"/>
  <c r="P300" i="50"/>
  <c r="V300" i="50"/>
  <c r="V306" i="50"/>
  <c r="T303" i="50"/>
  <c r="AT301" i="50"/>
  <c r="AF307" i="50"/>
  <c r="W307" i="50"/>
  <c r="AD307" i="50"/>
  <c r="T307" i="50"/>
  <c r="P306" i="50"/>
  <c r="P305" i="50"/>
  <c r="V305" i="50"/>
  <c r="AH305" i="50" s="1"/>
  <c r="M305" i="50"/>
  <c r="S305" i="50"/>
  <c r="S304" i="50"/>
  <c r="N303" i="50"/>
  <c r="V302" i="50"/>
  <c r="AH302" i="50" s="1"/>
  <c r="P301" i="50"/>
  <c r="S301" i="50"/>
  <c r="M301" i="50"/>
  <c r="AB301" i="50"/>
  <c r="Q301" i="50"/>
  <c r="V301" i="50"/>
  <c r="AH304" i="50" l="1"/>
  <c r="AJ307" i="50"/>
  <c r="AI307" i="50"/>
  <c r="AH306" i="50"/>
  <c r="T819" i="37"/>
  <c r="S820" i="37"/>
  <c r="T820" i="37" s="1"/>
  <c r="S817" i="37"/>
  <c r="T817" i="37" s="1"/>
  <c r="S807" i="37"/>
  <c r="T807" i="37" s="1"/>
  <c r="T815" i="37"/>
  <c r="U815" i="37" s="1"/>
  <c r="Q812" i="37"/>
  <c r="R812" i="37" s="1"/>
  <c r="S812" i="37" s="1"/>
  <c r="U805" i="37"/>
  <c r="S814" i="37"/>
  <c r="S816" i="37"/>
  <c r="S811" i="37"/>
  <c r="T811" i="37" s="1"/>
  <c r="S813" i="37"/>
  <c r="T813" i="37" s="1"/>
  <c r="Q806" i="37"/>
  <c r="R806" i="37" s="1"/>
  <c r="S806" i="37" s="1"/>
  <c r="T806" i="37" s="1"/>
  <c r="U806" i="37" s="1"/>
  <c r="S809" i="37"/>
  <c r="T809" i="37" s="1"/>
  <c r="U809" i="37" s="1"/>
  <c r="Q810" i="37"/>
  <c r="R810" i="37" s="1"/>
  <c r="S810" i="37" s="1"/>
  <c r="AH301" i="50"/>
  <c r="AH303" i="50"/>
  <c r="AH300" i="50"/>
  <c r="AL307" i="50"/>
  <c r="U820" i="37" l="1"/>
  <c r="U817" i="37"/>
  <c r="U819" i="37"/>
  <c r="T814" i="37"/>
  <c r="U813" i="37"/>
  <c r="T812" i="37"/>
  <c r="U811" i="37"/>
  <c r="T810" i="37"/>
  <c r="T816" i="37"/>
  <c r="U807" i="37"/>
  <c r="U812" i="37" l="1"/>
  <c r="U816" i="37"/>
  <c r="U810" i="37"/>
  <c r="U814" i="37"/>
  <c r="B143" i="65" l="1"/>
  <c r="F143" i="65"/>
  <c r="G143" i="65"/>
  <c r="H143" i="65"/>
  <c r="I143" i="65"/>
  <c r="J143" i="65"/>
  <c r="B144" i="65"/>
  <c r="F144" i="65"/>
  <c r="G144" i="65"/>
  <c r="H144" i="65"/>
  <c r="I144" i="65"/>
  <c r="J144" i="65"/>
  <c r="B145" i="65"/>
  <c r="F145" i="65"/>
  <c r="G145" i="65"/>
  <c r="H145" i="65"/>
  <c r="I145" i="65"/>
  <c r="J145" i="65"/>
  <c r="B146" i="65"/>
  <c r="F146" i="65"/>
  <c r="G146" i="65"/>
  <c r="H146" i="65"/>
  <c r="I146" i="65"/>
  <c r="J146" i="65"/>
  <c r="B147" i="65"/>
  <c r="F147" i="65"/>
  <c r="G147" i="65"/>
  <c r="H147" i="65"/>
  <c r="I147" i="65"/>
  <c r="J147" i="65"/>
  <c r="B148" i="65"/>
  <c r="F148" i="65"/>
  <c r="G148" i="65"/>
  <c r="H148" i="65"/>
  <c r="I148" i="65"/>
  <c r="J148" i="65"/>
  <c r="B149" i="65"/>
  <c r="F149" i="65"/>
  <c r="G149" i="65"/>
  <c r="H149" i="65"/>
  <c r="I149" i="65"/>
  <c r="J149" i="65"/>
  <c r="B150" i="65"/>
  <c r="F150" i="65"/>
  <c r="G150" i="65"/>
  <c r="H150" i="65"/>
  <c r="I150" i="65"/>
  <c r="J150" i="65"/>
  <c r="B151" i="65"/>
  <c r="F151" i="65"/>
  <c r="G151" i="65"/>
  <c r="H151" i="65"/>
  <c r="I151" i="65"/>
  <c r="J151" i="65"/>
  <c r="B152" i="65"/>
  <c r="F152" i="65"/>
  <c r="G152" i="65"/>
  <c r="H152" i="65"/>
  <c r="I152" i="65"/>
  <c r="J152" i="65"/>
  <c r="B153" i="65"/>
  <c r="F153" i="65"/>
  <c r="G153" i="65"/>
  <c r="H153" i="65"/>
  <c r="I153" i="65"/>
  <c r="J153" i="65"/>
  <c r="B154" i="65"/>
  <c r="F154" i="65"/>
  <c r="G154" i="65"/>
  <c r="H154" i="65"/>
  <c r="I154" i="65"/>
  <c r="J154" i="65"/>
  <c r="B155" i="65"/>
  <c r="F155" i="65"/>
  <c r="G155" i="65"/>
  <c r="H155" i="65"/>
  <c r="I155" i="65"/>
  <c r="J155" i="65"/>
  <c r="B156" i="65"/>
  <c r="F156" i="65"/>
  <c r="G156" i="65"/>
  <c r="H156" i="65"/>
  <c r="I156" i="65"/>
  <c r="J156" i="65"/>
  <c r="B157" i="65"/>
  <c r="F157" i="65"/>
  <c r="G157" i="65"/>
  <c r="H157" i="65"/>
  <c r="I157" i="65"/>
  <c r="J157" i="65"/>
  <c r="B158" i="65"/>
  <c r="F158" i="65"/>
  <c r="G158" i="65"/>
  <c r="H158" i="65"/>
  <c r="I158" i="65"/>
  <c r="J158" i="65"/>
  <c r="B159" i="65"/>
  <c r="F159" i="65"/>
  <c r="G159" i="65"/>
  <c r="H159" i="65"/>
  <c r="I159" i="65"/>
  <c r="J159" i="65"/>
  <c r="B160" i="65"/>
  <c r="F160" i="65"/>
  <c r="G160" i="65"/>
  <c r="H160" i="65"/>
  <c r="I160" i="65"/>
  <c r="J160" i="65"/>
  <c r="B161" i="65"/>
  <c r="F161" i="65"/>
  <c r="G161" i="65"/>
  <c r="H161" i="65"/>
  <c r="I161" i="65"/>
  <c r="J161" i="65"/>
  <c r="B162" i="65"/>
  <c r="F162" i="65"/>
  <c r="G162" i="65"/>
  <c r="H162" i="65"/>
  <c r="I162" i="65"/>
  <c r="J162" i="65"/>
  <c r="B163" i="65"/>
  <c r="F163" i="65"/>
  <c r="G163" i="65"/>
  <c r="H163" i="65"/>
  <c r="I163" i="65"/>
  <c r="J163" i="65"/>
  <c r="B164" i="65"/>
  <c r="F164" i="65"/>
  <c r="G164" i="65"/>
  <c r="H164" i="65"/>
  <c r="I164" i="65"/>
  <c r="J164" i="65"/>
  <c r="B165" i="65"/>
  <c r="F165" i="65"/>
  <c r="G165" i="65"/>
  <c r="H165" i="65"/>
  <c r="I165" i="65"/>
  <c r="J165" i="65"/>
  <c r="B166" i="65"/>
  <c r="F166" i="65"/>
  <c r="G166" i="65"/>
  <c r="H166" i="65"/>
  <c r="I166" i="65"/>
  <c r="J166" i="65"/>
  <c r="B167" i="65"/>
  <c r="F167" i="65"/>
  <c r="G167" i="65"/>
  <c r="H167" i="65"/>
  <c r="I167" i="65"/>
  <c r="J167" i="65"/>
  <c r="B168" i="65"/>
  <c r="F168" i="65"/>
  <c r="G168" i="65"/>
  <c r="H168" i="65"/>
  <c r="I168" i="65"/>
  <c r="J168" i="65"/>
  <c r="B169" i="65"/>
  <c r="F169" i="65"/>
  <c r="G169" i="65"/>
  <c r="H169" i="65"/>
  <c r="I169" i="65"/>
  <c r="J169" i="65"/>
  <c r="B170" i="65"/>
  <c r="F170" i="65"/>
  <c r="G170" i="65"/>
  <c r="H170" i="65"/>
  <c r="I170" i="65"/>
  <c r="J170" i="65"/>
  <c r="B171" i="65"/>
  <c r="F171" i="65"/>
  <c r="G171" i="65"/>
  <c r="H171" i="65"/>
  <c r="I171" i="65"/>
  <c r="J171" i="65"/>
  <c r="B172" i="65"/>
  <c r="F172" i="65"/>
  <c r="G172" i="65"/>
  <c r="H172" i="65"/>
  <c r="I172" i="65"/>
  <c r="J172" i="65"/>
  <c r="B173" i="65"/>
  <c r="F173" i="65"/>
  <c r="G173" i="65"/>
  <c r="H173" i="65"/>
  <c r="I173" i="65"/>
  <c r="J173" i="65"/>
  <c r="B174" i="65"/>
  <c r="F174" i="65"/>
  <c r="G174" i="65"/>
  <c r="H174" i="65"/>
  <c r="I174" i="65"/>
  <c r="J174" i="65"/>
  <c r="B175" i="65"/>
  <c r="F175" i="65"/>
  <c r="G175" i="65"/>
  <c r="H175" i="65"/>
  <c r="I175" i="65"/>
  <c r="J175" i="65"/>
  <c r="B176" i="65"/>
  <c r="F176" i="65"/>
  <c r="G176" i="65"/>
  <c r="H176" i="65"/>
  <c r="I176" i="65"/>
  <c r="J176" i="65"/>
  <c r="B177" i="65"/>
  <c r="F177" i="65"/>
  <c r="G177" i="65"/>
  <c r="H177" i="65"/>
  <c r="I177" i="65"/>
  <c r="J177" i="65"/>
  <c r="B178" i="65"/>
  <c r="F178" i="65"/>
  <c r="G178" i="65"/>
  <c r="H178" i="65"/>
  <c r="I178" i="65"/>
  <c r="J178" i="65"/>
  <c r="B179" i="65"/>
  <c r="F179" i="65"/>
  <c r="G179" i="65"/>
  <c r="H179" i="65"/>
  <c r="I179" i="65"/>
  <c r="J179" i="65"/>
  <c r="B180" i="65"/>
  <c r="F180" i="65"/>
  <c r="G180" i="65"/>
  <c r="H180" i="65"/>
  <c r="I180" i="65"/>
  <c r="J180" i="65"/>
  <c r="B181" i="65"/>
  <c r="F181" i="65"/>
  <c r="G181" i="65"/>
  <c r="H181" i="65"/>
  <c r="I181" i="65"/>
  <c r="J181" i="65"/>
  <c r="B182" i="65"/>
  <c r="F182" i="65"/>
  <c r="G182" i="65"/>
  <c r="H182" i="65"/>
  <c r="I182" i="65"/>
  <c r="J182" i="65"/>
  <c r="B183" i="65"/>
  <c r="F183" i="65"/>
  <c r="G183" i="65"/>
  <c r="H183" i="65"/>
  <c r="I183" i="65"/>
  <c r="J183" i="65"/>
  <c r="B184" i="65"/>
  <c r="F184" i="65"/>
  <c r="G184" i="65"/>
  <c r="H184" i="65"/>
  <c r="I184" i="65"/>
  <c r="J184" i="65"/>
  <c r="B185" i="65"/>
  <c r="F185" i="65"/>
  <c r="G185" i="65"/>
  <c r="H185" i="65"/>
  <c r="I185" i="65"/>
  <c r="J185" i="65"/>
  <c r="B186" i="65"/>
  <c r="F186" i="65"/>
  <c r="G186" i="65"/>
  <c r="H186" i="65"/>
  <c r="I186" i="65"/>
  <c r="J186" i="65"/>
  <c r="B187" i="65"/>
  <c r="F187" i="65"/>
  <c r="G187" i="65"/>
  <c r="H187" i="65"/>
  <c r="I187" i="65"/>
  <c r="J187" i="65"/>
  <c r="B188" i="65"/>
  <c r="F188" i="65"/>
  <c r="G188" i="65"/>
  <c r="H188" i="65"/>
  <c r="I188" i="65"/>
  <c r="J188" i="65"/>
  <c r="B189" i="65"/>
  <c r="F189" i="65"/>
  <c r="G189" i="65"/>
  <c r="H189" i="65"/>
  <c r="I189" i="65"/>
  <c r="J189" i="65"/>
  <c r="B190" i="65"/>
  <c r="F190" i="65"/>
  <c r="G190" i="65"/>
  <c r="H190" i="65"/>
  <c r="I190" i="65"/>
  <c r="J190" i="65"/>
  <c r="B191" i="65"/>
  <c r="F191" i="65"/>
  <c r="G191" i="65"/>
  <c r="H191" i="65"/>
  <c r="I191" i="65"/>
  <c r="J191" i="65"/>
  <c r="B192" i="65"/>
  <c r="F192" i="65"/>
  <c r="G192" i="65"/>
  <c r="H192" i="65"/>
  <c r="I192" i="65"/>
  <c r="J192" i="65"/>
  <c r="B193" i="65"/>
  <c r="F193" i="65"/>
  <c r="G193" i="65"/>
  <c r="H193" i="65"/>
  <c r="I193" i="65"/>
  <c r="J193" i="65"/>
  <c r="B194" i="65"/>
  <c r="F194" i="65"/>
  <c r="G194" i="65"/>
  <c r="H194" i="65"/>
  <c r="I194" i="65"/>
  <c r="J194" i="65"/>
  <c r="B195" i="65"/>
  <c r="F195" i="65"/>
  <c r="G195" i="65"/>
  <c r="H195" i="65"/>
  <c r="I195" i="65"/>
  <c r="J195" i="65"/>
  <c r="B196" i="65"/>
  <c r="F196" i="65"/>
  <c r="G196" i="65"/>
  <c r="H196" i="65"/>
  <c r="I196" i="65"/>
  <c r="J196" i="65"/>
  <c r="B197" i="65"/>
  <c r="F197" i="65"/>
  <c r="G197" i="65"/>
  <c r="H197" i="65"/>
  <c r="I197" i="65"/>
  <c r="J197" i="65"/>
  <c r="B198" i="65"/>
  <c r="F198" i="65"/>
  <c r="G198" i="65"/>
  <c r="H198" i="65"/>
  <c r="I198" i="65"/>
  <c r="J198" i="65"/>
  <c r="B199" i="65"/>
  <c r="F199" i="65"/>
  <c r="G199" i="65"/>
  <c r="H199" i="65"/>
  <c r="I199" i="65"/>
  <c r="J199" i="65"/>
  <c r="B200" i="65"/>
  <c r="F200" i="65"/>
  <c r="G200" i="65"/>
  <c r="H200" i="65"/>
  <c r="I200" i="65"/>
  <c r="J200" i="65"/>
  <c r="B201" i="65"/>
  <c r="F201" i="65"/>
  <c r="G201" i="65"/>
  <c r="H201" i="65"/>
  <c r="I201" i="65"/>
  <c r="J201" i="65"/>
  <c r="B202" i="65"/>
  <c r="F202" i="65"/>
  <c r="G202" i="65"/>
  <c r="H202" i="65"/>
  <c r="I202" i="65"/>
  <c r="J202" i="65"/>
  <c r="B203" i="65"/>
  <c r="F203" i="65"/>
  <c r="G203" i="65"/>
  <c r="H203" i="65"/>
  <c r="I203" i="65"/>
  <c r="J203" i="65"/>
  <c r="B204" i="65"/>
  <c r="F204" i="65"/>
  <c r="G204" i="65"/>
  <c r="H204" i="65"/>
  <c r="I204" i="65"/>
  <c r="J204" i="65"/>
  <c r="B205" i="65"/>
  <c r="F205" i="65"/>
  <c r="G205" i="65"/>
  <c r="H205" i="65"/>
  <c r="I205" i="65"/>
  <c r="J205" i="65"/>
  <c r="B206" i="65"/>
  <c r="F206" i="65"/>
  <c r="G206" i="65"/>
  <c r="H206" i="65"/>
  <c r="I206" i="65"/>
  <c r="J206" i="65"/>
  <c r="B207" i="65"/>
  <c r="F207" i="65"/>
  <c r="G207" i="65"/>
  <c r="H207" i="65"/>
  <c r="I207" i="65"/>
  <c r="J207" i="65"/>
  <c r="B208" i="65"/>
  <c r="F208" i="65"/>
  <c r="G208" i="65"/>
  <c r="H208" i="65"/>
  <c r="I208" i="65"/>
  <c r="J208" i="65"/>
  <c r="B209" i="65"/>
  <c r="F209" i="65"/>
  <c r="G209" i="65"/>
  <c r="H209" i="65"/>
  <c r="I209" i="65"/>
  <c r="J209" i="65"/>
  <c r="B210" i="65"/>
  <c r="F210" i="65"/>
  <c r="G210" i="65"/>
  <c r="H210" i="65"/>
  <c r="I210" i="65"/>
  <c r="J210" i="65"/>
  <c r="B211" i="65"/>
  <c r="F211" i="65"/>
  <c r="G211" i="65"/>
  <c r="H211" i="65"/>
  <c r="I211" i="65"/>
  <c r="J211" i="65"/>
  <c r="B212" i="65"/>
  <c r="F212" i="65"/>
  <c r="G212" i="65"/>
  <c r="H212" i="65"/>
  <c r="I212" i="65"/>
  <c r="J212" i="65"/>
  <c r="B213" i="65"/>
  <c r="F213" i="65"/>
  <c r="G213" i="65"/>
  <c r="H213" i="65"/>
  <c r="I213" i="65"/>
  <c r="J213" i="65"/>
  <c r="B214" i="65"/>
  <c r="F214" i="65"/>
  <c r="G214" i="65"/>
  <c r="H214" i="65"/>
  <c r="I214" i="65"/>
  <c r="J214" i="65"/>
  <c r="B215" i="65"/>
  <c r="F215" i="65"/>
  <c r="G215" i="65"/>
  <c r="H215" i="65"/>
  <c r="I215" i="65"/>
  <c r="J215" i="65"/>
  <c r="B216" i="65"/>
  <c r="F216" i="65"/>
  <c r="G216" i="65"/>
  <c r="H216" i="65"/>
  <c r="I216" i="65"/>
  <c r="J216" i="65"/>
  <c r="B217" i="65"/>
  <c r="F217" i="65"/>
  <c r="G217" i="65"/>
  <c r="H217" i="65"/>
  <c r="I217" i="65"/>
  <c r="J217" i="65"/>
  <c r="B218" i="65"/>
  <c r="F218" i="65"/>
  <c r="G218" i="65"/>
  <c r="H218" i="65"/>
  <c r="I218" i="65"/>
  <c r="J218" i="65"/>
  <c r="B219" i="65"/>
  <c r="F219" i="65"/>
  <c r="G219" i="65"/>
  <c r="H219" i="65"/>
  <c r="I219" i="65"/>
  <c r="J219" i="65"/>
  <c r="B220" i="65"/>
  <c r="F220" i="65"/>
  <c r="G220" i="65"/>
  <c r="H220" i="65"/>
  <c r="I220" i="65"/>
  <c r="J220" i="65"/>
  <c r="B221" i="65"/>
  <c r="F221" i="65"/>
  <c r="G221" i="65"/>
  <c r="H221" i="65"/>
  <c r="I221" i="65"/>
  <c r="J221" i="65"/>
  <c r="B222" i="65"/>
  <c r="F222" i="65"/>
  <c r="G222" i="65"/>
  <c r="H222" i="65"/>
  <c r="I222" i="65"/>
  <c r="J222" i="65"/>
  <c r="B223" i="65"/>
  <c r="F223" i="65"/>
  <c r="G223" i="65"/>
  <c r="H223" i="65"/>
  <c r="I223" i="65"/>
  <c r="J223" i="65"/>
  <c r="B224" i="65"/>
  <c r="F224" i="65"/>
  <c r="G224" i="65"/>
  <c r="H224" i="65"/>
  <c r="I224" i="65"/>
  <c r="J224" i="65"/>
  <c r="B225" i="65"/>
  <c r="F225" i="65"/>
  <c r="G225" i="65"/>
  <c r="H225" i="65"/>
  <c r="I225" i="65"/>
  <c r="J225" i="65"/>
  <c r="B226" i="65"/>
  <c r="F226" i="65"/>
  <c r="G226" i="65"/>
  <c r="H226" i="65"/>
  <c r="I226" i="65"/>
  <c r="J226" i="65"/>
  <c r="B227" i="65"/>
  <c r="F227" i="65"/>
  <c r="G227" i="65"/>
  <c r="H227" i="65"/>
  <c r="I227" i="65"/>
  <c r="J227" i="65"/>
  <c r="B228" i="65"/>
  <c r="F228" i="65"/>
  <c r="G228" i="65"/>
  <c r="H228" i="65"/>
  <c r="I228" i="65"/>
  <c r="J228" i="65"/>
  <c r="B229" i="65"/>
  <c r="F229" i="65"/>
  <c r="G229" i="65"/>
  <c r="H229" i="65"/>
  <c r="I229" i="65"/>
  <c r="J229" i="65"/>
  <c r="B230" i="65"/>
  <c r="F230" i="65"/>
  <c r="G230" i="65"/>
  <c r="H230" i="65"/>
  <c r="I230" i="65"/>
  <c r="J230" i="65"/>
  <c r="B231" i="65"/>
  <c r="F231" i="65"/>
  <c r="G231" i="65"/>
  <c r="H231" i="65"/>
  <c r="I231" i="65"/>
  <c r="J231" i="65"/>
  <c r="B232" i="65"/>
  <c r="F232" i="65"/>
  <c r="G232" i="65"/>
  <c r="H232" i="65"/>
  <c r="I232" i="65"/>
  <c r="J232" i="65"/>
  <c r="B233" i="65"/>
  <c r="F233" i="65"/>
  <c r="G233" i="65"/>
  <c r="H233" i="65"/>
  <c r="I233" i="65"/>
  <c r="J233" i="65"/>
  <c r="B234" i="65"/>
  <c r="F234" i="65"/>
  <c r="G234" i="65"/>
  <c r="H234" i="65"/>
  <c r="I234" i="65"/>
  <c r="J234" i="65"/>
  <c r="B235" i="65"/>
  <c r="F235" i="65"/>
  <c r="G235" i="65"/>
  <c r="H235" i="65"/>
  <c r="I235" i="65"/>
  <c r="J235" i="65"/>
  <c r="B236" i="65"/>
  <c r="F236" i="65"/>
  <c r="G236" i="65"/>
  <c r="H236" i="65"/>
  <c r="I236" i="65"/>
  <c r="J236" i="65"/>
  <c r="B237" i="65"/>
  <c r="F237" i="65"/>
  <c r="G237" i="65"/>
  <c r="H237" i="65"/>
  <c r="I237" i="65"/>
  <c r="J237" i="65"/>
  <c r="B238" i="65"/>
  <c r="F238" i="65"/>
  <c r="G238" i="65"/>
  <c r="H238" i="65"/>
  <c r="I238" i="65"/>
  <c r="J238" i="65"/>
  <c r="B239" i="65"/>
  <c r="F239" i="65"/>
  <c r="G239" i="65"/>
  <c r="H239" i="65"/>
  <c r="I239" i="65"/>
  <c r="J239" i="65"/>
  <c r="B240" i="65"/>
  <c r="F240" i="65"/>
  <c r="G240" i="65"/>
  <c r="H240" i="65"/>
  <c r="I240" i="65"/>
  <c r="J240" i="65"/>
  <c r="B241" i="65"/>
  <c r="F241" i="65"/>
  <c r="G241" i="65"/>
  <c r="H241" i="65"/>
  <c r="I241" i="65"/>
  <c r="J241" i="65"/>
  <c r="B242" i="65"/>
  <c r="F242" i="65"/>
  <c r="G242" i="65"/>
  <c r="H242" i="65"/>
  <c r="I242" i="65"/>
  <c r="J242" i="65"/>
  <c r="B243" i="65"/>
  <c r="F243" i="65"/>
  <c r="G243" i="65"/>
  <c r="H243" i="65"/>
  <c r="I243" i="65"/>
  <c r="J243" i="65"/>
  <c r="B244" i="65"/>
  <c r="F244" i="65"/>
  <c r="G244" i="65"/>
  <c r="H244" i="65"/>
  <c r="I244" i="65"/>
  <c r="J244" i="65"/>
  <c r="B245" i="65"/>
  <c r="F245" i="65"/>
  <c r="G245" i="65"/>
  <c r="H245" i="65"/>
  <c r="I245" i="65"/>
  <c r="J245" i="65"/>
  <c r="B246" i="65"/>
  <c r="F246" i="65"/>
  <c r="G246" i="65"/>
  <c r="H246" i="65"/>
  <c r="I246" i="65"/>
  <c r="J246" i="65"/>
  <c r="B247" i="65"/>
  <c r="F247" i="65"/>
  <c r="G247" i="65"/>
  <c r="H247" i="65"/>
  <c r="I247" i="65"/>
  <c r="J247" i="65"/>
  <c r="B248" i="65"/>
  <c r="F248" i="65"/>
  <c r="G248" i="65"/>
  <c r="H248" i="65"/>
  <c r="I248" i="65"/>
  <c r="J248" i="65"/>
  <c r="B249" i="65"/>
  <c r="F249" i="65"/>
  <c r="G249" i="65"/>
  <c r="H249" i="65"/>
  <c r="I249" i="65"/>
  <c r="J249" i="65"/>
  <c r="B250" i="65"/>
  <c r="F250" i="65"/>
  <c r="G250" i="65"/>
  <c r="H250" i="65"/>
  <c r="I250" i="65"/>
  <c r="J250" i="65"/>
  <c r="B251" i="65"/>
  <c r="F251" i="65"/>
  <c r="G251" i="65"/>
  <c r="H251" i="65"/>
  <c r="I251" i="65"/>
  <c r="J251" i="65"/>
  <c r="B252" i="65"/>
  <c r="F252" i="65"/>
  <c r="G252" i="65"/>
  <c r="H252" i="65"/>
  <c r="I252" i="65"/>
  <c r="J252" i="65"/>
  <c r="B253" i="65"/>
  <c r="F253" i="65"/>
  <c r="G253" i="65"/>
  <c r="H253" i="65"/>
  <c r="I253" i="65"/>
  <c r="J253" i="65"/>
  <c r="B254" i="65"/>
  <c r="F254" i="65"/>
  <c r="G254" i="65"/>
  <c r="H254" i="65"/>
  <c r="I254" i="65"/>
  <c r="J254" i="65"/>
  <c r="B255" i="65"/>
  <c r="F255" i="65"/>
  <c r="G255" i="65"/>
  <c r="H255" i="65"/>
  <c r="I255" i="65"/>
  <c r="J255" i="65"/>
  <c r="B256" i="65"/>
  <c r="F256" i="65"/>
  <c r="G256" i="65"/>
  <c r="H256" i="65"/>
  <c r="I256" i="65"/>
  <c r="J256" i="65"/>
  <c r="B257" i="65"/>
  <c r="F257" i="65"/>
  <c r="G257" i="65"/>
  <c r="H257" i="65"/>
  <c r="I257" i="65"/>
  <c r="J257" i="65"/>
  <c r="B258" i="65"/>
  <c r="F258" i="65"/>
  <c r="G258" i="65"/>
  <c r="H258" i="65"/>
  <c r="I258" i="65"/>
  <c r="J258" i="65"/>
  <c r="B259" i="65"/>
  <c r="F259" i="65"/>
  <c r="G259" i="65"/>
  <c r="H259" i="65"/>
  <c r="I259" i="65"/>
  <c r="J259" i="65"/>
  <c r="B260" i="65"/>
  <c r="F260" i="65"/>
  <c r="G260" i="65"/>
  <c r="H260" i="65"/>
  <c r="I260" i="65"/>
  <c r="J260" i="65"/>
  <c r="B261" i="65"/>
  <c r="F261" i="65"/>
  <c r="G261" i="65"/>
  <c r="H261" i="65"/>
  <c r="I261" i="65"/>
  <c r="J261" i="65"/>
  <c r="B262" i="65"/>
  <c r="F262" i="65"/>
  <c r="G262" i="65"/>
  <c r="H262" i="65"/>
  <c r="I262" i="65"/>
  <c r="J262" i="65"/>
  <c r="B263" i="65"/>
  <c r="F263" i="65"/>
  <c r="G263" i="65"/>
  <c r="H263" i="65"/>
  <c r="I263" i="65"/>
  <c r="J263" i="65"/>
  <c r="B264" i="65"/>
  <c r="F264" i="65"/>
  <c r="G264" i="65"/>
  <c r="H264" i="65"/>
  <c r="I264" i="65"/>
  <c r="J264" i="65"/>
  <c r="B265" i="65"/>
  <c r="F265" i="65"/>
  <c r="G265" i="65"/>
  <c r="H265" i="65"/>
  <c r="I265" i="65"/>
  <c r="J265" i="65"/>
  <c r="B266" i="65"/>
  <c r="F266" i="65"/>
  <c r="G266" i="65"/>
  <c r="H266" i="65"/>
  <c r="I266" i="65"/>
  <c r="J266" i="65"/>
  <c r="B66" i="42"/>
  <c r="F66" i="42"/>
  <c r="H66" i="42"/>
  <c r="U66" i="42" s="1"/>
  <c r="I66" i="42"/>
  <c r="J66" i="42"/>
  <c r="K66" i="42"/>
  <c r="L66" i="42"/>
  <c r="BW66" i="42" s="1"/>
  <c r="M66" i="42"/>
  <c r="B67" i="42"/>
  <c r="F67" i="42"/>
  <c r="H67" i="42"/>
  <c r="I67" i="42"/>
  <c r="J67" i="42"/>
  <c r="K67" i="42"/>
  <c r="L67" i="42"/>
  <c r="BW67" i="42" s="1"/>
  <c r="M67" i="42"/>
  <c r="S67" i="42" s="1"/>
  <c r="BV67" i="42"/>
  <c r="B68" i="42"/>
  <c r="F68" i="42"/>
  <c r="H68" i="42"/>
  <c r="U68" i="42" s="1"/>
  <c r="I68" i="42"/>
  <c r="J68" i="42"/>
  <c r="K68" i="42"/>
  <c r="L68" i="42"/>
  <c r="M68" i="42"/>
  <c r="R68" i="42" s="1"/>
  <c r="B69" i="42"/>
  <c r="F69" i="42"/>
  <c r="H69" i="42"/>
  <c r="U69" i="42" s="1"/>
  <c r="I69" i="42"/>
  <c r="J69" i="42"/>
  <c r="K69" i="42"/>
  <c r="L69" i="42"/>
  <c r="M69" i="42"/>
  <c r="R69" i="42" s="1"/>
  <c r="BV69" i="42"/>
  <c r="B70" i="42"/>
  <c r="F70" i="42"/>
  <c r="H70" i="42"/>
  <c r="U70" i="42" s="1"/>
  <c r="I70" i="42"/>
  <c r="J70" i="42"/>
  <c r="K70" i="42"/>
  <c r="L70" i="42"/>
  <c r="BX70" i="42" s="1"/>
  <c r="M70" i="42"/>
  <c r="B71" i="42"/>
  <c r="F71" i="42"/>
  <c r="H71" i="42"/>
  <c r="I71" i="42"/>
  <c r="J71" i="42"/>
  <c r="K71" i="42"/>
  <c r="L71" i="42"/>
  <c r="M71" i="42"/>
  <c r="AP71" i="42" s="1"/>
  <c r="R71" i="42"/>
  <c r="S71" i="42"/>
  <c r="BV71" i="42"/>
  <c r="B72" i="42"/>
  <c r="F72" i="42"/>
  <c r="H72" i="42"/>
  <c r="I72" i="42"/>
  <c r="J72" i="42"/>
  <c r="K72" i="42"/>
  <c r="L72" i="42"/>
  <c r="BW72" i="42" s="1"/>
  <c r="M72" i="42"/>
  <c r="BV72" i="42"/>
  <c r="BX72" i="42"/>
  <c r="B73" i="42"/>
  <c r="F73" i="42"/>
  <c r="H73" i="42"/>
  <c r="I73" i="42"/>
  <c r="J73" i="42"/>
  <c r="K73" i="42"/>
  <c r="L73" i="42"/>
  <c r="BW73" i="42" s="1"/>
  <c r="M73" i="42"/>
  <c r="P73" i="42" s="1"/>
  <c r="BX73" i="42"/>
  <c r="B74" i="42"/>
  <c r="F74" i="42"/>
  <c r="H74" i="42"/>
  <c r="U74" i="42" s="1"/>
  <c r="I74" i="42"/>
  <c r="J74" i="42"/>
  <c r="K74" i="42"/>
  <c r="L74" i="42"/>
  <c r="BV74" i="42" s="1"/>
  <c r="M74" i="42"/>
  <c r="R74" i="42" s="1"/>
  <c r="B75" i="42"/>
  <c r="F75" i="42"/>
  <c r="H75" i="42"/>
  <c r="I75" i="42"/>
  <c r="M75" i="42" s="1"/>
  <c r="J75" i="42"/>
  <c r="K75" i="42"/>
  <c r="L75" i="42"/>
  <c r="BX75" i="42"/>
  <c r="B76" i="42"/>
  <c r="F76" i="42"/>
  <c r="H76" i="42"/>
  <c r="I76" i="42"/>
  <c r="J76" i="42"/>
  <c r="K76" i="42"/>
  <c r="L76" i="42"/>
  <c r="M76" i="42"/>
  <c r="V76" i="42" s="1"/>
  <c r="O76" i="42"/>
  <c r="BD76" i="42" s="1"/>
  <c r="R76" i="42"/>
  <c r="AP76" i="42"/>
  <c r="BW76" i="42"/>
  <c r="B77" i="42"/>
  <c r="F77" i="42"/>
  <c r="H77" i="42"/>
  <c r="I77" i="42"/>
  <c r="J77" i="42"/>
  <c r="K77" i="42"/>
  <c r="L77" i="42"/>
  <c r="BV77" i="42" s="1"/>
  <c r="M77" i="42"/>
  <c r="O77" i="42" s="1"/>
  <c r="V77" i="42"/>
  <c r="BX77" i="42"/>
  <c r="B78" i="42"/>
  <c r="F78" i="42"/>
  <c r="H78" i="42"/>
  <c r="U78" i="42" s="1"/>
  <c r="I78" i="42"/>
  <c r="J78" i="42"/>
  <c r="K78" i="42"/>
  <c r="L78" i="42"/>
  <c r="BW78" i="42" s="1"/>
  <c r="M78" i="42"/>
  <c r="O78" i="42" s="1"/>
  <c r="BV78" i="42"/>
  <c r="B79" i="42"/>
  <c r="F79" i="42"/>
  <c r="H79" i="42"/>
  <c r="U79" i="42" s="1"/>
  <c r="I79" i="42"/>
  <c r="M79" i="42" s="1"/>
  <c r="J79" i="42"/>
  <c r="K79" i="42"/>
  <c r="L79" i="42"/>
  <c r="BW79" i="42" s="1"/>
  <c r="B427" i="80"/>
  <c r="B428" i="80" s="1"/>
  <c r="B429" i="80" s="1"/>
  <c r="B430" i="80" s="1"/>
  <c r="B431" i="80" s="1"/>
  <c r="B432" i="80" s="1"/>
  <c r="B433" i="80" s="1"/>
  <c r="B434" i="80" s="1"/>
  <c r="B435" i="80" s="1"/>
  <c r="B436" i="80" s="1"/>
  <c r="B437" i="80" s="1"/>
  <c r="B438" i="80" s="1"/>
  <c r="B439" i="80" s="1"/>
  <c r="B440" i="80" s="1"/>
  <c r="B441" i="80" s="1"/>
  <c r="B442" i="80" s="1"/>
  <c r="B443" i="80" s="1"/>
  <c r="B444" i="80" s="1"/>
  <c r="B445" i="80" s="1"/>
  <c r="B446" i="80" s="1"/>
  <c r="B447" i="80" s="1"/>
  <c r="B448" i="80" s="1"/>
  <c r="B449" i="80" s="1"/>
  <c r="B450" i="80" s="1"/>
  <c r="B451" i="80" s="1"/>
  <c r="B452" i="80" s="1"/>
  <c r="B453" i="80" s="1"/>
  <c r="B454" i="80" s="1"/>
  <c r="B455" i="80" s="1"/>
  <c r="B456" i="80" s="1"/>
  <c r="B457" i="80" s="1"/>
  <c r="B458" i="80" s="1"/>
  <c r="B459" i="80" s="1"/>
  <c r="B460" i="80" s="1"/>
  <c r="B461" i="80" s="1"/>
  <c r="B462" i="80" s="1"/>
  <c r="B463" i="80" s="1"/>
  <c r="B464" i="80" s="1"/>
  <c r="B465" i="80" s="1"/>
  <c r="B466" i="80" s="1"/>
  <c r="B467" i="80" s="1"/>
  <c r="B468" i="80" s="1"/>
  <c r="B469" i="80" s="1"/>
  <c r="B470" i="80" s="1"/>
  <c r="B471" i="80" s="1"/>
  <c r="B472" i="80" s="1"/>
  <c r="B473" i="80" s="1"/>
  <c r="B474" i="80" s="1"/>
  <c r="B475" i="80" s="1"/>
  <c r="B476" i="80" s="1"/>
  <c r="B477" i="80" s="1"/>
  <c r="B478" i="80" s="1"/>
  <c r="B479" i="80" s="1"/>
  <c r="B480" i="80" s="1"/>
  <c r="B481" i="80" s="1"/>
  <c r="B482" i="80" s="1"/>
  <c r="B483" i="80" s="1"/>
  <c r="B484" i="80" s="1"/>
  <c r="B485" i="80" s="1"/>
  <c r="B486" i="80" s="1"/>
  <c r="B487" i="80" s="1"/>
  <c r="B488" i="80" s="1"/>
  <c r="B489" i="80" s="1"/>
  <c r="B490" i="80" s="1"/>
  <c r="B491" i="80" s="1"/>
  <c r="B492" i="80" s="1"/>
  <c r="B493" i="80" s="1"/>
  <c r="B494" i="80" s="1"/>
  <c r="B495" i="80" s="1"/>
  <c r="B496" i="80" s="1"/>
  <c r="B497" i="80" s="1"/>
  <c r="B498" i="80" s="1"/>
  <c r="B499" i="80" s="1"/>
  <c r="B500" i="80" s="1"/>
  <c r="B501" i="80" s="1"/>
  <c r="B502" i="80" s="1"/>
  <c r="B503" i="80" s="1"/>
  <c r="B504" i="80" s="1"/>
  <c r="B505" i="80" s="1"/>
  <c r="B506" i="80" s="1"/>
  <c r="B507" i="80" s="1"/>
  <c r="B508" i="80" s="1"/>
  <c r="B509" i="80" s="1"/>
  <c r="B510" i="80" s="1"/>
  <c r="B511" i="80" s="1"/>
  <c r="B512" i="80" s="1"/>
  <c r="B513" i="80" s="1"/>
  <c r="B514" i="80" s="1"/>
  <c r="B515" i="80" s="1"/>
  <c r="B516" i="80" s="1"/>
  <c r="B517" i="80" s="1"/>
  <c r="B518" i="80" s="1"/>
  <c r="B519" i="80" s="1"/>
  <c r="B520" i="80" s="1"/>
  <c r="B521" i="80" s="1"/>
  <c r="B522" i="80" s="1"/>
  <c r="B523" i="80" s="1"/>
  <c r="B524" i="80" s="1"/>
  <c r="B525" i="80" s="1"/>
  <c r="B526" i="80" s="1"/>
  <c r="B527" i="80" s="1"/>
  <c r="B528" i="80" s="1"/>
  <c r="B529" i="80" s="1"/>
  <c r="B530" i="80" s="1"/>
  <c r="B531" i="80" s="1"/>
  <c r="B532" i="80" s="1"/>
  <c r="B533" i="80" s="1"/>
  <c r="B534" i="80" s="1"/>
  <c r="B535" i="80" s="1"/>
  <c r="B536" i="80" s="1"/>
  <c r="B537" i="80" s="1"/>
  <c r="B538" i="80" s="1"/>
  <c r="B539" i="80" s="1"/>
  <c r="B540" i="80" s="1"/>
  <c r="B541" i="80" s="1"/>
  <c r="B542" i="80" s="1"/>
  <c r="B543" i="80" s="1"/>
  <c r="B544" i="80" s="1"/>
  <c r="B545" i="80" s="1"/>
  <c r="B546" i="80" s="1"/>
  <c r="B547" i="80" s="1"/>
  <c r="B548" i="80" s="1"/>
  <c r="B549" i="80" s="1"/>
  <c r="B550" i="80" s="1"/>
  <c r="K266" i="65" l="1"/>
  <c r="M266" i="65"/>
  <c r="M264" i="65"/>
  <c r="K264" i="65"/>
  <c r="K262" i="65"/>
  <c r="M262" i="65"/>
  <c r="M260" i="65"/>
  <c r="K260" i="65"/>
  <c r="K258" i="65"/>
  <c r="M258" i="65"/>
  <c r="M256" i="65"/>
  <c r="K256" i="65"/>
  <c r="K254" i="65"/>
  <c r="M254" i="65"/>
  <c r="M252" i="65"/>
  <c r="K252" i="65"/>
  <c r="K250" i="65"/>
  <c r="M250" i="65"/>
  <c r="K248" i="65"/>
  <c r="M248" i="65"/>
  <c r="K246" i="65"/>
  <c r="M246" i="65"/>
  <c r="K244" i="65"/>
  <c r="M244" i="65"/>
  <c r="K242" i="65"/>
  <c r="M242" i="65"/>
  <c r="K240" i="65"/>
  <c r="M240" i="65"/>
  <c r="K238" i="65"/>
  <c r="M238" i="65"/>
  <c r="K236" i="65"/>
  <c r="M236" i="65"/>
  <c r="K234" i="65"/>
  <c r="M234" i="65"/>
  <c r="K232" i="65"/>
  <c r="M232" i="65"/>
  <c r="K230" i="65"/>
  <c r="M230" i="65"/>
  <c r="K228" i="65"/>
  <c r="M228" i="65"/>
  <c r="K226" i="65"/>
  <c r="M226" i="65"/>
  <c r="K224" i="65"/>
  <c r="M224" i="65"/>
  <c r="M222" i="65"/>
  <c r="K222" i="65"/>
  <c r="K220" i="65"/>
  <c r="M220" i="65"/>
  <c r="K218" i="65"/>
  <c r="M218" i="65"/>
  <c r="K216" i="65"/>
  <c r="M216" i="65"/>
  <c r="M214" i="65"/>
  <c r="K214" i="65"/>
  <c r="K212" i="65"/>
  <c r="M212" i="65"/>
  <c r="K210" i="65"/>
  <c r="M210" i="65"/>
  <c r="K208" i="65"/>
  <c r="M208" i="65"/>
  <c r="M206" i="65"/>
  <c r="K206" i="65"/>
  <c r="K204" i="65"/>
  <c r="M204" i="65"/>
  <c r="K202" i="65"/>
  <c r="M202" i="65"/>
  <c r="M200" i="65"/>
  <c r="K200" i="65"/>
  <c r="M198" i="65"/>
  <c r="K198" i="65"/>
  <c r="M196" i="65"/>
  <c r="K196" i="65"/>
  <c r="M194" i="65"/>
  <c r="K194" i="65"/>
  <c r="K192" i="65"/>
  <c r="M192" i="65"/>
  <c r="M190" i="65"/>
  <c r="K190" i="65"/>
  <c r="M188" i="65"/>
  <c r="K188" i="65"/>
  <c r="K186" i="65"/>
  <c r="M186" i="65"/>
  <c r="M184" i="65"/>
  <c r="K184" i="65"/>
  <c r="K182" i="65"/>
  <c r="M182" i="65"/>
  <c r="M180" i="65"/>
  <c r="K180" i="65"/>
  <c r="K178" i="65"/>
  <c r="M178" i="65"/>
  <c r="K176" i="65"/>
  <c r="M176" i="65"/>
  <c r="M174" i="65"/>
  <c r="K174" i="65"/>
  <c r="K172" i="65"/>
  <c r="M172" i="65"/>
  <c r="K170" i="65"/>
  <c r="M170" i="65"/>
  <c r="M168" i="65"/>
  <c r="K168" i="65"/>
  <c r="K166" i="65"/>
  <c r="M166" i="65"/>
  <c r="K164" i="65"/>
  <c r="M164" i="65"/>
  <c r="K162" i="65"/>
  <c r="M162" i="65"/>
  <c r="K160" i="65"/>
  <c r="M160" i="65"/>
  <c r="M158" i="65"/>
  <c r="K158" i="65"/>
  <c r="K156" i="65"/>
  <c r="M156" i="65"/>
  <c r="K154" i="65"/>
  <c r="M154" i="65"/>
  <c r="K152" i="65"/>
  <c r="M152" i="65"/>
  <c r="K150" i="65"/>
  <c r="M150" i="65"/>
  <c r="M148" i="65"/>
  <c r="K148" i="65"/>
  <c r="K146" i="65"/>
  <c r="M146" i="65"/>
  <c r="K144" i="65"/>
  <c r="M144" i="65"/>
  <c r="K265" i="65"/>
  <c r="M265" i="65"/>
  <c r="K263" i="65"/>
  <c r="M263" i="65"/>
  <c r="K261" i="65"/>
  <c r="M261" i="65"/>
  <c r="K259" i="65"/>
  <c r="M259" i="65"/>
  <c r="K257" i="65"/>
  <c r="M257" i="65"/>
  <c r="K255" i="65"/>
  <c r="M255" i="65"/>
  <c r="K253" i="65"/>
  <c r="M253" i="65"/>
  <c r="K251" i="65"/>
  <c r="M251" i="65"/>
  <c r="K249" i="65"/>
  <c r="M249" i="65"/>
  <c r="K247" i="65"/>
  <c r="M247" i="65"/>
  <c r="M245" i="65"/>
  <c r="K245" i="65"/>
  <c r="K243" i="65"/>
  <c r="M243" i="65"/>
  <c r="K241" i="65"/>
  <c r="M241" i="65"/>
  <c r="K239" i="65"/>
  <c r="M239" i="65"/>
  <c r="M237" i="65"/>
  <c r="K237" i="65"/>
  <c r="K235" i="65"/>
  <c r="M235" i="65"/>
  <c r="K233" i="65"/>
  <c r="M233" i="65"/>
  <c r="K231" i="65"/>
  <c r="M231" i="65"/>
  <c r="M229" i="65"/>
  <c r="K229" i="65"/>
  <c r="K227" i="65"/>
  <c r="M227" i="65"/>
  <c r="K225" i="65"/>
  <c r="M225" i="65"/>
  <c r="M223" i="65"/>
  <c r="K223" i="65"/>
  <c r="K221" i="65"/>
  <c r="M221" i="65"/>
  <c r="K219" i="65"/>
  <c r="M219" i="65"/>
  <c r="K217" i="65"/>
  <c r="M217" i="65"/>
  <c r="K215" i="65"/>
  <c r="M215" i="65"/>
  <c r="K213" i="65"/>
  <c r="M213" i="65"/>
  <c r="K211" i="65"/>
  <c r="M211" i="65"/>
  <c r="K209" i="65"/>
  <c r="M209" i="65"/>
  <c r="K207" i="65"/>
  <c r="M207" i="65"/>
  <c r="K205" i="65"/>
  <c r="M205" i="65"/>
  <c r="K203" i="65"/>
  <c r="M203" i="65"/>
  <c r="M201" i="65"/>
  <c r="K201" i="65"/>
  <c r="M199" i="65"/>
  <c r="K199" i="65"/>
  <c r="K197" i="65"/>
  <c r="M197" i="65"/>
  <c r="K195" i="65"/>
  <c r="M195" i="65"/>
  <c r="M193" i="65"/>
  <c r="K193" i="65"/>
  <c r="K191" i="65"/>
  <c r="M191" i="65"/>
  <c r="K189" i="65"/>
  <c r="M189" i="65"/>
  <c r="K187" i="65"/>
  <c r="M187" i="65"/>
  <c r="K185" i="65"/>
  <c r="M185" i="65"/>
  <c r="M183" i="65"/>
  <c r="K183" i="65"/>
  <c r="M181" i="65"/>
  <c r="K181" i="65"/>
  <c r="K179" i="65"/>
  <c r="M179" i="65"/>
  <c r="K177" i="65"/>
  <c r="M177" i="65"/>
  <c r="M175" i="65"/>
  <c r="K175" i="65"/>
  <c r="M173" i="65"/>
  <c r="K173" i="65"/>
  <c r="M171" i="65"/>
  <c r="K171" i="65"/>
  <c r="K169" i="65"/>
  <c r="M169" i="65"/>
  <c r="K167" i="65"/>
  <c r="M167" i="65"/>
  <c r="M165" i="65"/>
  <c r="K165" i="65"/>
  <c r="K163" i="65"/>
  <c r="M163" i="65"/>
  <c r="M161" i="65"/>
  <c r="K161" i="65"/>
  <c r="M159" i="65"/>
  <c r="K159" i="65"/>
  <c r="K157" i="65"/>
  <c r="M157" i="65"/>
  <c r="K155" i="65"/>
  <c r="M155" i="65"/>
  <c r="K153" i="65"/>
  <c r="M153" i="65"/>
  <c r="K151" i="65"/>
  <c r="M151" i="65"/>
  <c r="K149" i="65"/>
  <c r="M149" i="65"/>
  <c r="K147" i="65"/>
  <c r="M147" i="65"/>
  <c r="M145" i="65"/>
  <c r="K145" i="65"/>
  <c r="K143" i="65"/>
  <c r="M143" i="65"/>
  <c r="BE73" i="42"/>
  <c r="BD77" i="42"/>
  <c r="S73" i="42"/>
  <c r="BV66" i="42"/>
  <c r="R77" i="42"/>
  <c r="V73" i="42"/>
  <c r="BX79" i="42"/>
  <c r="BW77" i="42"/>
  <c r="AP77" i="42"/>
  <c r="P77" i="42"/>
  <c r="U77" i="42"/>
  <c r="V74" i="42"/>
  <c r="R73" i="42"/>
  <c r="BV79" i="42"/>
  <c r="BX78" i="42"/>
  <c r="U76" i="42"/>
  <c r="U75" i="42"/>
  <c r="U72" i="42"/>
  <c r="S68" i="42"/>
  <c r="U67" i="42"/>
  <c r="BD78" i="42"/>
  <c r="O79" i="42"/>
  <c r="P79" i="42"/>
  <c r="AP79" i="42"/>
  <c r="V79" i="42"/>
  <c r="R79" i="42"/>
  <c r="S79" i="42"/>
  <c r="O75" i="42"/>
  <c r="R75" i="42"/>
  <c r="P75" i="42"/>
  <c r="S75" i="42"/>
  <c r="V75" i="42"/>
  <c r="AP75" i="42"/>
  <c r="S78" i="42"/>
  <c r="O66" i="42"/>
  <c r="Z66" i="42"/>
  <c r="AE66" i="42"/>
  <c r="P66" i="42"/>
  <c r="V66" i="42"/>
  <c r="AA66" i="42"/>
  <c r="AF66" i="42"/>
  <c r="AP66" i="42"/>
  <c r="R66" i="42"/>
  <c r="X66" i="42"/>
  <c r="AB66" i="42"/>
  <c r="AG66" i="42"/>
  <c r="Y66" i="42"/>
  <c r="AD66" i="42"/>
  <c r="AH66" i="42"/>
  <c r="R78" i="42"/>
  <c r="BV75" i="42"/>
  <c r="AP74" i="42"/>
  <c r="P74" i="42"/>
  <c r="P78" i="42"/>
  <c r="S76" i="42"/>
  <c r="BW74" i="42"/>
  <c r="BX74" i="42"/>
  <c r="O72" i="42"/>
  <c r="R72" i="42"/>
  <c r="P72" i="42"/>
  <c r="S72" i="42"/>
  <c r="V72" i="42"/>
  <c r="AP78" i="42"/>
  <c r="V78" i="42"/>
  <c r="BV76" i="42"/>
  <c r="BE77" i="42"/>
  <c r="S77" i="42"/>
  <c r="BX76" i="42"/>
  <c r="P76" i="42"/>
  <c r="BW75" i="42"/>
  <c r="S74" i="42"/>
  <c r="AP72" i="42"/>
  <c r="O71" i="42"/>
  <c r="P71" i="42"/>
  <c r="S70" i="42"/>
  <c r="BW68" i="42"/>
  <c r="BX68" i="42"/>
  <c r="BV68" i="42"/>
  <c r="BV73" i="42"/>
  <c r="AP73" i="42"/>
  <c r="O73" i="42"/>
  <c r="V71" i="42"/>
  <c r="BW71" i="42"/>
  <c r="BX71" i="42"/>
  <c r="U71" i="42"/>
  <c r="O70" i="42"/>
  <c r="P70" i="42"/>
  <c r="V70" i="42"/>
  <c r="AP70" i="42"/>
  <c r="R70" i="42"/>
  <c r="O74" i="42"/>
  <c r="U73" i="42"/>
  <c r="BW70" i="42"/>
  <c r="BV70" i="42"/>
  <c r="O69" i="42"/>
  <c r="P69" i="42"/>
  <c r="V69" i="42"/>
  <c r="AP69" i="42"/>
  <c r="S69" i="42"/>
  <c r="BW69" i="42"/>
  <c r="BX69" i="42"/>
  <c r="O68" i="42"/>
  <c r="P68" i="42"/>
  <c r="V68" i="42"/>
  <c r="AP68" i="42"/>
  <c r="O67" i="42"/>
  <c r="P67" i="42"/>
  <c r="V67" i="42"/>
  <c r="AP67" i="42"/>
  <c r="R67" i="42"/>
  <c r="BX67" i="42"/>
  <c r="BX66" i="42"/>
  <c r="AM66" i="42" l="1"/>
  <c r="AQ66" i="42"/>
  <c r="M130" i="25"/>
  <c r="AJ147" i="65"/>
  <c r="AK147" i="65"/>
  <c r="AI147" i="65"/>
  <c r="N147" i="65"/>
  <c r="AL147" i="65"/>
  <c r="AH147" i="65"/>
  <c r="AJ151" i="65"/>
  <c r="AK151" i="65"/>
  <c r="AL151" i="65"/>
  <c r="N151" i="65"/>
  <c r="N163" i="65"/>
  <c r="N191" i="65"/>
  <c r="AK203" i="65"/>
  <c r="AI203" i="65"/>
  <c r="AJ203" i="65"/>
  <c r="N203" i="65"/>
  <c r="AH203" i="65"/>
  <c r="AL203" i="65"/>
  <c r="N211" i="65"/>
  <c r="N231" i="65"/>
  <c r="N243" i="65"/>
  <c r="AJ243" i="65"/>
  <c r="AK243" i="65"/>
  <c r="AI243" i="65"/>
  <c r="AL243" i="65"/>
  <c r="AH243" i="65"/>
  <c r="N251" i="65"/>
  <c r="N255" i="65"/>
  <c r="AI144" i="65"/>
  <c r="AJ144" i="65"/>
  <c r="AK144" i="65"/>
  <c r="AL144" i="65"/>
  <c r="N144" i="65"/>
  <c r="AH144" i="65"/>
  <c r="N156" i="65"/>
  <c r="N164" i="65"/>
  <c r="AI176" i="65"/>
  <c r="N176" i="65"/>
  <c r="AK176" i="65"/>
  <c r="AL176" i="65"/>
  <c r="AH176" i="65"/>
  <c r="AJ176" i="65"/>
  <c r="AI204" i="65"/>
  <c r="AK204" i="65"/>
  <c r="AJ204" i="65"/>
  <c r="AL204" i="65"/>
  <c r="N204" i="65"/>
  <c r="AH204" i="65"/>
  <c r="N216" i="65"/>
  <c r="N220" i="65"/>
  <c r="N232" i="65"/>
  <c r="N184" i="65"/>
  <c r="AL184" i="65"/>
  <c r="AH184" i="65"/>
  <c r="AI184" i="65"/>
  <c r="AK184" i="65"/>
  <c r="AJ184" i="65"/>
  <c r="N196" i="65"/>
  <c r="AL196" i="65"/>
  <c r="AH196" i="65"/>
  <c r="AK196" i="65"/>
  <c r="AI196" i="65"/>
  <c r="AJ196" i="65"/>
  <c r="N252" i="65"/>
  <c r="N256" i="65"/>
  <c r="N260" i="65"/>
  <c r="AJ260" i="65"/>
  <c r="AI260" i="65"/>
  <c r="AL260" i="65"/>
  <c r="AK260" i="65"/>
  <c r="AH260" i="65"/>
  <c r="N264" i="65"/>
  <c r="AK264" i="65"/>
  <c r="AI264" i="65"/>
  <c r="AL264" i="65"/>
  <c r="AJ264" i="65"/>
  <c r="AH264" i="65"/>
  <c r="AJ143" i="65"/>
  <c r="AK143" i="65"/>
  <c r="AH143" i="65"/>
  <c r="N143" i="65"/>
  <c r="AI143" i="65"/>
  <c r="AL143" i="65"/>
  <c r="N155" i="65"/>
  <c r="N167" i="65"/>
  <c r="AI179" i="65"/>
  <c r="N179" i="65"/>
  <c r="AK179" i="65"/>
  <c r="AL179" i="65"/>
  <c r="AJ179" i="65"/>
  <c r="AH179" i="65"/>
  <c r="N187" i="65"/>
  <c r="AI187" i="65"/>
  <c r="AK187" i="65"/>
  <c r="AL187" i="65"/>
  <c r="AJ187" i="65"/>
  <c r="N195" i="65"/>
  <c r="AL195" i="65"/>
  <c r="AH195" i="65"/>
  <c r="AI195" i="65"/>
  <c r="AK195" i="65"/>
  <c r="AJ195" i="65"/>
  <c r="AJ207" i="65"/>
  <c r="AI207" i="65"/>
  <c r="AK207" i="65"/>
  <c r="AH207" i="65"/>
  <c r="N207" i="65"/>
  <c r="AL207" i="65"/>
  <c r="N215" i="65"/>
  <c r="N227" i="65"/>
  <c r="AL227" i="65"/>
  <c r="N235" i="65"/>
  <c r="N247" i="65"/>
  <c r="AL247" i="65"/>
  <c r="N259" i="65"/>
  <c r="AJ259" i="65"/>
  <c r="AI259" i="65"/>
  <c r="AL259" i="65"/>
  <c r="AK259" i="65"/>
  <c r="AH259" i="65"/>
  <c r="AK152" i="65"/>
  <c r="N152" i="65"/>
  <c r="AL152" i="65"/>
  <c r="N208" i="65"/>
  <c r="AI224" i="65"/>
  <c r="N224" i="65"/>
  <c r="AL224" i="65"/>
  <c r="AH224" i="65"/>
  <c r="AK224" i="65"/>
  <c r="AJ224" i="65"/>
  <c r="N236" i="65"/>
  <c r="N240" i="65"/>
  <c r="N244" i="65"/>
  <c r="AK244" i="65"/>
  <c r="AJ244" i="65"/>
  <c r="AH244" i="65"/>
  <c r="AI244" i="65"/>
  <c r="AL244" i="65"/>
  <c r="N159" i="65"/>
  <c r="AH171" i="65"/>
  <c r="AL171" i="65"/>
  <c r="N171" i="65"/>
  <c r="AI171" i="65"/>
  <c r="AK171" i="65"/>
  <c r="AJ171" i="65"/>
  <c r="AJ175" i="65"/>
  <c r="AH175" i="65"/>
  <c r="AL175" i="65"/>
  <c r="AI175" i="65"/>
  <c r="AK175" i="65"/>
  <c r="N175" i="65"/>
  <c r="N183" i="65"/>
  <c r="AK183" i="65"/>
  <c r="AH183" i="65"/>
  <c r="AL183" i="65"/>
  <c r="AI183" i="65"/>
  <c r="AJ183" i="65"/>
  <c r="N199" i="65"/>
  <c r="AI199" i="65"/>
  <c r="AK199" i="65"/>
  <c r="AJ199" i="65"/>
  <c r="AH199" i="65"/>
  <c r="AL199" i="65"/>
  <c r="AI223" i="65"/>
  <c r="AJ223" i="65"/>
  <c r="AK223" i="65"/>
  <c r="AH223" i="65"/>
  <c r="AL223" i="65"/>
  <c r="N223" i="65"/>
  <c r="AJ148" i="65"/>
  <c r="AK148" i="65"/>
  <c r="AI148" i="65"/>
  <c r="N148" i="65"/>
  <c r="AH148" i="65"/>
  <c r="AL148" i="65"/>
  <c r="N168" i="65"/>
  <c r="N180" i="65"/>
  <c r="AK180" i="65"/>
  <c r="AJ180" i="65"/>
  <c r="AL180" i="65"/>
  <c r="AH180" i="65"/>
  <c r="AI180" i="65"/>
  <c r="AL188" i="65"/>
  <c r="N188" i="65"/>
  <c r="AK188" i="65"/>
  <c r="AI200" i="65"/>
  <c r="AH200" i="65"/>
  <c r="AJ200" i="65"/>
  <c r="AL200" i="65"/>
  <c r="N200" i="65"/>
  <c r="AK200" i="65"/>
  <c r="AI149" i="65"/>
  <c r="AK149" i="65"/>
  <c r="AJ149" i="65"/>
  <c r="AH149" i="65"/>
  <c r="AL149" i="65"/>
  <c r="N149" i="65"/>
  <c r="AL153" i="65"/>
  <c r="N153" i="65"/>
  <c r="N157" i="65"/>
  <c r="N169" i="65"/>
  <c r="AI177" i="65"/>
  <c r="N177" i="65"/>
  <c r="AK177" i="65"/>
  <c r="AH177" i="65"/>
  <c r="AJ177" i="65"/>
  <c r="AL177" i="65"/>
  <c r="AH185" i="65"/>
  <c r="AI185" i="65"/>
  <c r="N185" i="65"/>
  <c r="AK185" i="65"/>
  <c r="AL185" i="65"/>
  <c r="AJ185" i="65"/>
  <c r="N189" i="65"/>
  <c r="AI197" i="65"/>
  <c r="AK197" i="65"/>
  <c r="AJ197" i="65"/>
  <c r="AH197" i="65"/>
  <c r="N197" i="65"/>
  <c r="AL197" i="65"/>
  <c r="AJ205" i="65"/>
  <c r="AH205" i="65"/>
  <c r="AI205" i="65"/>
  <c r="N205" i="65"/>
  <c r="AL205" i="65"/>
  <c r="AK205" i="65"/>
  <c r="N209" i="65"/>
  <c r="N213" i="65"/>
  <c r="N217" i="65"/>
  <c r="N221" i="65"/>
  <c r="AL221" i="65"/>
  <c r="AK221" i="65"/>
  <c r="AJ221" i="65"/>
  <c r="AH221" i="65"/>
  <c r="AI221" i="65"/>
  <c r="AH225" i="65"/>
  <c r="AK225" i="65"/>
  <c r="N225" i="65"/>
  <c r="AL225" i="65"/>
  <c r="AJ225" i="65"/>
  <c r="AI225" i="65"/>
  <c r="N233" i="65"/>
  <c r="N241" i="65"/>
  <c r="N249" i="65"/>
  <c r="N253" i="65"/>
  <c r="N257" i="65"/>
  <c r="N261" i="65"/>
  <c r="AI261" i="65"/>
  <c r="AJ261" i="65"/>
  <c r="AL261" i="65"/>
  <c r="AK261" i="65"/>
  <c r="AH261" i="65"/>
  <c r="N265" i="65"/>
  <c r="AI265" i="65"/>
  <c r="AK265" i="65"/>
  <c r="AJ265" i="65"/>
  <c r="AL265" i="65"/>
  <c r="AH265" i="65"/>
  <c r="AK146" i="65"/>
  <c r="AL146" i="65"/>
  <c r="AJ146" i="65"/>
  <c r="N146" i="65"/>
  <c r="AI146" i="65"/>
  <c r="AH146" i="65"/>
  <c r="N150" i="65"/>
  <c r="AI150" i="65"/>
  <c r="AK150" i="65"/>
  <c r="AL150" i="65"/>
  <c r="AJ150" i="65"/>
  <c r="N154" i="65"/>
  <c r="N162" i="65"/>
  <c r="N166" i="65"/>
  <c r="AJ170" i="65"/>
  <c r="N170" i="65"/>
  <c r="AL170" i="65"/>
  <c r="AH170" i="65"/>
  <c r="AK170" i="65"/>
  <c r="AI170" i="65"/>
  <c r="AI178" i="65"/>
  <c r="AJ178" i="65"/>
  <c r="N178" i="65"/>
  <c r="AK178" i="65"/>
  <c r="AH178" i="65"/>
  <c r="AL178" i="65"/>
  <c r="N182" i="65"/>
  <c r="AK182" i="65"/>
  <c r="AH182" i="65"/>
  <c r="AL182" i="65"/>
  <c r="AI182" i="65"/>
  <c r="AJ182" i="65"/>
  <c r="AK186" i="65"/>
  <c r="AL186" i="65"/>
  <c r="AI186" i="65"/>
  <c r="N186" i="65"/>
  <c r="AH186" i="65"/>
  <c r="AJ186" i="65"/>
  <c r="AK202" i="65"/>
  <c r="AJ202" i="65"/>
  <c r="AI202" i="65"/>
  <c r="AH202" i="65"/>
  <c r="AL202" i="65"/>
  <c r="N202" i="65"/>
  <c r="N210" i="65"/>
  <c r="N218" i="65"/>
  <c r="AK226" i="65"/>
  <c r="AL226" i="65"/>
  <c r="N226" i="65"/>
  <c r="N230" i="65"/>
  <c r="N234" i="65"/>
  <c r="N238" i="65"/>
  <c r="N242" i="65"/>
  <c r="N246" i="65"/>
  <c r="AK246" i="65"/>
  <c r="AL246" i="65"/>
  <c r="N250" i="65"/>
  <c r="N254" i="65"/>
  <c r="N258" i="65"/>
  <c r="N262" i="65"/>
  <c r="AI262" i="65"/>
  <c r="AL262" i="65"/>
  <c r="AK262" i="65"/>
  <c r="AJ262" i="65"/>
  <c r="AH262" i="65"/>
  <c r="N266" i="65"/>
  <c r="N219" i="65"/>
  <c r="N239" i="65"/>
  <c r="N263" i="65"/>
  <c r="AK263" i="65"/>
  <c r="AI263" i="65"/>
  <c r="AJ263" i="65"/>
  <c r="AL263" i="65"/>
  <c r="AH263" i="65"/>
  <c r="N160" i="65"/>
  <c r="AI172" i="65"/>
  <c r="AK172" i="65"/>
  <c r="AL172" i="65"/>
  <c r="AJ172" i="65"/>
  <c r="N172" i="65"/>
  <c r="AH172" i="65"/>
  <c r="N192" i="65"/>
  <c r="N212" i="65"/>
  <c r="N228" i="65"/>
  <c r="N248" i="65"/>
  <c r="N145" i="65"/>
  <c r="AL145" i="65"/>
  <c r="AK145" i="65"/>
  <c r="AI145" i="65"/>
  <c r="AJ145" i="65"/>
  <c r="AH145" i="65"/>
  <c r="N161" i="65"/>
  <c r="N165" i="65"/>
  <c r="AJ173" i="65"/>
  <c r="AH173" i="65"/>
  <c r="AL173" i="65"/>
  <c r="AI173" i="65"/>
  <c r="N173" i="65"/>
  <c r="AK173" i="65"/>
  <c r="N181" i="65"/>
  <c r="AI181" i="65"/>
  <c r="AJ181" i="65"/>
  <c r="AL181" i="65"/>
  <c r="AH181" i="65"/>
  <c r="AK181" i="65"/>
  <c r="N193" i="65"/>
  <c r="AH201" i="65"/>
  <c r="AI201" i="65"/>
  <c r="N201" i="65"/>
  <c r="AL201" i="65"/>
  <c r="AJ201" i="65"/>
  <c r="AK201" i="65"/>
  <c r="N229" i="65"/>
  <c r="N237" i="65"/>
  <c r="N245" i="65"/>
  <c r="AJ245" i="65"/>
  <c r="AI245" i="65"/>
  <c r="AL245" i="65"/>
  <c r="AK245" i="65"/>
  <c r="AH245" i="65"/>
  <c r="N158" i="65"/>
  <c r="AJ174" i="65"/>
  <c r="AH174" i="65"/>
  <c r="AL174" i="65"/>
  <c r="N174" i="65"/>
  <c r="AK174" i="65"/>
  <c r="AI174" i="65"/>
  <c r="N190" i="65"/>
  <c r="N194" i="65"/>
  <c r="AI198" i="65"/>
  <c r="N198" i="65"/>
  <c r="AL198" i="65"/>
  <c r="AJ198" i="65"/>
  <c r="AK198" i="65"/>
  <c r="AH198" i="65"/>
  <c r="AJ206" i="65"/>
  <c r="AK206" i="65"/>
  <c r="AI206" i="65"/>
  <c r="N206" i="65"/>
  <c r="AH206" i="65"/>
  <c r="AL206" i="65"/>
  <c r="N214" i="65"/>
  <c r="AK222" i="65"/>
  <c r="AJ222" i="65"/>
  <c r="AH222" i="65"/>
  <c r="AI222" i="65"/>
  <c r="AL222" i="65"/>
  <c r="N222" i="65"/>
  <c r="BE68" i="42"/>
  <c r="BD74" i="42"/>
  <c r="AJ66" i="42"/>
  <c r="BE75" i="42"/>
  <c r="BD75" i="42"/>
  <c r="BE69" i="42"/>
  <c r="BI66" i="42"/>
  <c r="BD69" i="42"/>
  <c r="BE70" i="42"/>
  <c r="BD70" i="42"/>
  <c r="BD73" i="42"/>
  <c r="BE74" i="42"/>
  <c r="AL66" i="42"/>
  <c r="BD68" i="42"/>
  <c r="BE67" i="42"/>
  <c r="BD67" i="42"/>
  <c r="BE71" i="42"/>
  <c r="BD71" i="42"/>
  <c r="BE76" i="42"/>
  <c r="BE72" i="42"/>
  <c r="BD72" i="42"/>
  <c r="BE78" i="42"/>
  <c r="AK66" i="42"/>
  <c r="AN66" i="42"/>
  <c r="BE66" i="42"/>
  <c r="BD66" i="42"/>
  <c r="BE79" i="42"/>
  <c r="BD79" i="42"/>
  <c r="F80" i="36"/>
  <c r="F81" i="36" l="1"/>
  <c r="F82" i="36"/>
  <c r="AR66" i="42"/>
  <c r="BJ66" i="42"/>
  <c r="BG66" i="42"/>
  <c r="BH66" i="42"/>
  <c r="BF66" i="42"/>
  <c r="H75" i="66"/>
  <c r="H51" i="65"/>
  <c r="H52" i="65"/>
  <c r="H53" i="65"/>
  <c r="H54" i="65"/>
  <c r="H55" i="65"/>
  <c r="H56" i="65"/>
  <c r="H57" i="65"/>
  <c r="H58" i="65"/>
  <c r="H59" i="65"/>
  <c r="H60" i="65"/>
  <c r="H61" i="65"/>
  <c r="H62" i="65"/>
  <c r="H63" i="65"/>
  <c r="H64" i="65"/>
  <c r="H65" i="65"/>
  <c r="H66" i="65"/>
  <c r="H67" i="65"/>
  <c r="H68" i="65"/>
  <c r="H69" i="65"/>
  <c r="H70" i="65"/>
  <c r="H71" i="65"/>
  <c r="H72" i="65"/>
  <c r="H73" i="65"/>
  <c r="H74" i="65"/>
  <c r="H75" i="65"/>
  <c r="H76" i="65"/>
  <c r="H77" i="65"/>
  <c r="H78" i="65"/>
  <c r="H79" i="65"/>
  <c r="H80" i="65"/>
  <c r="H81" i="65"/>
  <c r="H82" i="65"/>
  <c r="H83" i="65"/>
  <c r="H84" i="65"/>
  <c r="H85" i="65"/>
  <c r="H86" i="65"/>
  <c r="H87" i="65"/>
  <c r="H88" i="65"/>
  <c r="H89" i="65"/>
  <c r="H90" i="65"/>
  <c r="H91" i="65"/>
  <c r="H92" i="65"/>
  <c r="H93" i="65"/>
  <c r="H94" i="65"/>
  <c r="H95" i="65"/>
  <c r="H96" i="65"/>
  <c r="H97" i="65"/>
  <c r="H98" i="65"/>
  <c r="H99" i="65"/>
  <c r="H100" i="65"/>
  <c r="H101" i="65"/>
  <c r="H102" i="65"/>
  <c r="H103" i="65"/>
  <c r="H104" i="65"/>
  <c r="H105" i="65"/>
  <c r="H106" i="65"/>
  <c r="H107" i="65"/>
  <c r="H108" i="65"/>
  <c r="H109" i="65"/>
  <c r="H110" i="65"/>
  <c r="H111" i="65"/>
  <c r="H112" i="65"/>
  <c r="H113" i="65"/>
  <c r="H114" i="65"/>
  <c r="H115" i="65"/>
  <c r="H116" i="65"/>
  <c r="H117" i="65"/>
  <c r="H118" i="65"/>
  <c r="H119" i="65"/>
  <c r="H120" i="65"/>
  <c r="H121" i="65"/>
  <c r="H122" i="65"/>
  <c r="H123" i="65"/>
  <c r="H124" i="65"/>
  <c r="H125" i="65"/>
  <c r="H126" i="65"/>
  <c r="H127" i="65"/>
  <c r="H128" i="65"/>
  <c r="H129" i="65"/>
  <c r="H130" i="65"/>
  <c r="H131" i="65"/>
  <c r="H132" i="65"/>
  <c r="H133" i="65"/>
  <c r="H134" i="65"/>
  <c r="H135" i="65"/>
  <c r="H136" i="65"/>
  <c r="H137" i="65"/>
  <c r="H138" i="65"/>
  <c r="H139" i="65"/>
  <c r="H140" i="65"/>
  <c r="H141" i="65"/>
  <c r="H142" i="65"/>
  <c r="Q84" i="24"/>
  <c r="O82" i="24"/>
  <c r="N81" i="24"/>
  <c r="O81" i="24" s="1"/>
  <c r="M80" i="24"/>
  <c r="N80" i="24" s="1"/>
  <c r="O80" i="24" s="1"/>
  <c r="L79" i="24"/>
  <c r="M79" i="24" s="1"/>
  <c r="N79" i="24" s="1"/>
  <c r="O79" i="24" s="1"/>
  <c r="P76" i="24"/>
  <c r="P83" i="24" s="1"/>
  <c r="Q83" i="24" s="1"/>
  <c r="AS66" i="42" l="1"/>
  <c r="P79" i="24"/>
  <c r="Q79" i="24" s="1"/>
  <c r="P80" i="24"/>
  <c r="Q80" i="24" s="1"/>
  <c r="P82" i="24"/>
  <c r="Q82" i="24" s="1"/>
  <c r="P81" i="24"/>
  <c r="Q81" i="24" s="1"/>
  <c r="L16" i="65"/>
  <c r="K16" i="65"/>
  <c r="J16" i="65"/>
  <c r="I16" i="65"/>
  <c r="H16" i="65"/>
  <c r="H291" i="50"/>
  <c r="F291" i="50"/>
  <c r="B291" i="50"/>
  <c r="N55" i="25"/>
  <c r="AT66" i="42" l="1"/>
  <c r="AT291" i="50"/>
  <c r="N71" i="25"/>
  <c r="B290" i="50" l="1"/>
  <c r="H50" i="37" l="1"/>
  <c r="I51" i="37"/>
  <c r="J52" i="37"/>
  <c r="K53" i="37"/>
  <c r="L54" i="37"/>
  <c r="M55" i="37"/>
  <c r="G49" i="37"/>
  <c r="H41" i="37"/>
  <c r="I42" i="37"/>
  <c r="J43" i="37"/>
  <c r="K44" i="37"/>
  <c r="L45" i="37"/>
  <c r="M46" i="37"/>
  <c r="G40" i="37"/>
  <c r="I803" i="37"/>
  <c r="H803" i="37"/>
  <c r="G803" i="37"/>
  <c r="F803" i="37"/>
  <c r="B803" i="37"/>
  <c r="K803" i="37" l="1"/>
  <c r="L803" i="37"/>
  <c r="M803" i="37"/>
  <c r="N803" i="37"/>
  <c r="O803" i="37"/>
  <c r="Q803" i="37" l="1"/>
  <c r="R803" i="37" l="1"/>
  <c r="S803" i="37" l="1"/>
  <c r="L34" i="85"/>
  <c r="T803" i="37" l="1"/>
  <c r="L64" i="85"/>
  <c r="K42" i="85"/>
  <c r="L42" i="85"/>
  <c r="J42" i="85"/>
  <c r="U803" i="37" l="1"/>
  <c r="N15" i="66" l="1"/>
  <c r="F64" i="66"/>
  <c r="J50" i="85" l="1"/>
  <c r="K50" i="85"/>
  <c r="L50" i="85"/>
  <c r="M50" i="85"/>
  <c r="N50" i="85"/>
  <c r="K49" i="85"/>
  <c r="L49" i="85"/>
  <c r="M49" i="85"/>
  <c r="N49" i="85"/>
  <c r="J49" i="85"/>
  <c r="H17" i="32"/>
  <c r="F13" i="32"/>
  <c r="M72" i="85" l="1"/>
  <c r="J29" i="25" l="1"/>
  <c r="I28" i="25"/>
  <c r="H27" i="25"/>
  <c r="J17" i="25"/>
  <c r="I16" i="25"/>
  <c r="H15" i="25"/>
  <c r="F67" i="25"/>
  <c r="N60" i="25"/>
  <c r="N59" i="25"/>
  <c r="N58" i="25"/>
  <c r="M59" i="25"/>
  <c r="I60" i="25"/>
  <c r="J60" i="25"/>
  <c r="H60" i="25"/>
  <c r="H59" i="25"/>
  <c r="I59" i="25"/>
  <c r="J59" i="25"/>
  <c r="I58" i="25"/>
  <c r="J58" i="25"/>
  <c r="H58" i="25"/>
  <c r="F159" i="50" l="1"/>
  <c r="H159" i="50"/>
  <c r="I159" i="50"/>
  <c r="J159" i="50"/>
  <c r="K159" i="50"/>
  <c r="F160" i="50"/>
  <c r="H160" i="50"/>
  <c r="I160" i="50"/>
  <c r="J160" i="50"/>
  <c r="K160" i="50"/>
  <c r="T160" i="50"/>
  <c r="X160" i="50"/>
  <c r="F161" i="50"/>
  <c r="H161" i="50"/>
  <c r="I161" i="50"/>
  <c r="J161" i="50"/>
  <c r="K161" i="50"/>
  <c r="F162" i="50"/>
  <c r="H162" i="50"/>
  <c r="I162" i="50"/>
  <c r="J162" i="50"/>
  <c r="K162" i="50"/>
  <c r="P162" i="50"/>
  <c r="Q162" i="50"/>
  <c r="F163" i="50"/>
  <c r="H163" i="50"/>
  <c r="I163" i="50"/>
  <c r="J163" i="50"/>
  <c r="K163" i="50"/>
  <c r="F164" i="50"/>
  <c r="H164" i="50"/>
  <c r="I164" i="50"/>
  <c r="J164" i="50"/>
  <c r="K164" i="50"/>
  <c r="M164" i="50"/>
  <c r="F165" i="50"/>
  <c r="H165" i="50"/>
  <c r="I165" i="50"/>
  <c r="J165" i="50"/>
  <c r="K165" i="50"/>
  <c r="M165" i="50"/>
  <c r="F166" i="50"/>
  <c r="H166" i="50"/>
  <c r="I166" i="50"/>
  <c r="J166" i="50"/>
  <c r="K166" i="50"/>
  <c r="F167" i="50"/>
  <c r="H167" i="50"/>
  <c r="I167" i="50"/>
  <c r="J167" i="50"/>
  <c r="K167" i="50"/>
  <c r="P167" i="50"/>
  <c r="AD167" i="50"/>
  <c r="F168" i="50"/>
  <c r="H168" i="50"/>
  <c r="I168" i="50"/>
  <c r="J168" i="50"/>
  <c r="K168" i="50"/>
  <c r="F169" i="50"/>
  <c r="H169" i="50"/>
  <c r="I169" i="50"/>
  <c r="J169" i="50"/>
  <c r="K169" i="50"/>
  <c r="F170" i="50"/>
  <c r="H170" i="50"/>
  <c r="I170" i="50"/>
  <c r="J170" i="50"/>
  <c r="K170" i="50"/>
  <c r="T170" i="50"/>
  <c r="F171" i="50"/>
  <c r="H171" i="50"/>
  <c r="I171" i="50"/>
  <c r="J171" i="50"/>
  <c r="K171" i="50"/>
  <c r="M171" i="50"/>
  <c r="W171" i="50"/>
  <c r="F172" i="50"/>
  <c r="H172" i="50"/>
  <c r="I172" i="50"/>
  <c r="J172" i="50"/>
  <c r="AC172" i="50" s="1"/>
  <c r="K172" i="50"/>
  <c r="F173" i="50"/>
  <c r="H173" i="50"/>
  <c r="I173" i="50"/>
  <c r="J173" i="50"/>
  <c r="K173" i="50"/>
  <c r="P173" i="50"/>
  <c r="V173" i="50"/>
  <c r="W173" i="50"/>
  <c r="AD173" i="50"/>
  <c r="F174" i="50"/>
  <c r="H174" i="50"/>
  <c r="I174" i="50"/>
  <c r="J174" i="50"/>
  <c r="K174" i="50"/>
  <c r="Q174" i="50"/>
  <c r="F175" i="50"/>
  <c r="H175" i="50"/>
  <c r="I175" i="50"/>
  <c r="J175" i="50"/>
  <c r="K175" i="50"/>
  <c r="F176" i="50"/>
  <c r="H176" i="50"/>
  <c r="I176" i="50"/>
  <c r="J176" i="50"/>
  <c r="K176" i="50"/>
  <c r="F177" i="50"/>
  <c r="H177" i="50"/>
  <c r="I177" i="50"/>
  <c r="J177" i="50"/>
  <c r="K177" i="50"/>
  <c r="F178" i="50"/>
  <c r="H178" i="50"/>
  <c r="I178" i="50"/>
  <c r="J178" i="50"/>
  <c r="P178" i="50" s="1"/>
  <c r="S178" i="50" s="1"/>
  <c r="K178" i="50"/>
  <c r="AE178" i="50"/>
  <c r="F179" i="50"/>
  <c r="H179" i="50"/>
  <c r="I179" i="50"/>
  <c r="J179" i="50"/>
  <c r="K179" i="50"/>
  <c r="F180" i="50"/>
  <c r="H180" i="50"/>
  <c r="I180" i="50"/>
  <c r="J180" i="50"/>
  <c r="K180" i="50"/>
  <c r="M180" i="50"/>
  <c r="T180" i="50"/>
  <c r="F181" i="50"/>
  <c r="H181" i="50"/>
  <c r="I181" i="50"/>
  <c r="J181" i="50"/>
  <c r="M181" i="50" s="1"/>
  <c r="K181" i="50"/>
  <c r="W181" i="50"/>
  <c r="AC181" i="50"/>
  <c r="F182" i="50"/>
  <c r="H182" i="50"/>
  <c r="I182" i="50"/>
  <c r="J182" i="50"/>
  <c r="K182" i="50"/>
  <c r="AB182" i="50"/>
  <c r="F183" i="50"/>
  <c r="H183" i="50"/>
  <c r="I183" i="50"/>
  <c r="J183" i="50"/>
  <c r="K183" i="50"/>
  <c r="F184" i="50"/>
  <c r="H184" i="50"/>
  <c r="I184" i="50"/>
  <c r="J184" i="50"/>
  <c r="K184" i="50"/>
  <c r="F185" i="50"/>
  <c r="H185" i="50"/>
  <c r="I185" i="50"/>
  <c r="J185" i="50"/>
  <c r="K185" i="50"/>
  <c r="Q185" i="50"/>
  <c r="F186" i="50"/>
  <c r="H186" i="50"/>
  <c r="I186" i="50"/>
  <c r="J186" i="50"/>
  <c r="K186" i="50"/>
  <c r="F187" i="50"/>
  <c r="H187" i="50"/>
  <c r="I187" i="50"/>
  <c r="J187" i="50"/>
  <c r="K187" i="50"/>
  <c r="F188" i="50"/>
  <c r="H188" i="50"/>
  <c r="I188" i="50"/>
  <c r="J188" i="50"/>
  <c r="K188" i="50"/>
  <c r="F189" i="50"/>
  <c r="H189" i="50"/>
  <c r="I189" i="50"/>
  <c r="J189" i="50"/>
  <c r="K189" i="50"/>
  <c r="F190" i="50"/>
  <c r="H190" i="50"/>
  <c r="AT190" i="50" s="1"/>
  <c r="I190" i="50"/>
  <c r="J190" i="50"/>
  <c r="AN190" i="50" s="1"/>
  <c r="K190" i="50"/>
  <c r="F191" i="50"/>
  <c r="H191" i="50"/>
  <c r="I191" i="50"/>
  <c r="J191" i="50"/>
  <c r="K191" i="50"/>
  <c r="M191" i="50"/>
  <c r="F192" i="50"/>
  <c r="H192" i="50"/>
  <c r="I192" i="50"/>
  <c r="J192" i="50"/>
  <c r="K192" i="50"/>
  <c r="F193" i="50"/>
  <c r="H193" i="50"/>
  <c r="I193" i="50"/>
  <c r="J193" i="50"/>
  <c r="K193" i="50"/>
  <c r="V193" i="50"/>
  <c r="AE193" i="50"/>
  <c r="F194" i="50"/>
  <c r="H194" i="50"/>
  <c r="I194" i="50"/>
  <c r="J194" i="50"/>
  <c r="T194" i="50" s="1"/>
  <c r="K194" i="50"/>
  <c r="F195" i="50"/>
  <c r="H195" i="50"/>
  <c r="I195" i="50"/>
  <c r="J195" i="50"/>
  <c r="K195" i="50"/>
  <c r="F196" i="50"/>
  <c r="H196" i="50"/>
  <c r="I196" i="50"/>
  <c r="J196" i="50"/>
  <c r="M196" i="50" s="1"/>
  <c r="K196" i="50"/>
  <c r="N196" i="50"/>
  <c r="F197" i="50"/>
  <c r="H197" i="50"/>
  <c r="AT197" i="50" s="1"/>
  <c r="I197" i="50"/>
  <c r="J197" i="50"/>
  <c r="K197" i="50"/>
  <c r="P197" i="50"/>
  <c r="S197" i="50" s="1"/>
  <c r="F198" i="50"/>
  <c r="H198" i="50"/>
  <c r="I198" i="50"/>
  <c r="J198" i="50"/>
  <c r="K198" i="50"/>
  <c r="F199" i="50"/>
  <c r="H199" i="50"/>
  <c r="I199" i="50"/>
  <c r="J199" i="50"/>
  <c r="K199" i="50"/>
  <c r="M199" i="50"/>
  <c r="F200" i="50"/>
  <c r="H200" i="50"/>
  <c r="I200" i="50"/>
  <c r="J200" i="50"/>
  <c r="K200" i="50"/>
  <c r="B200" i="50"/>
  <c r="B196" i="50"/>
  <c r="B197" i="50"/>
  <c r="B198" i="50"/>
  <c r="B199" i="50"/>
  <c r="B195" i="50"/>
  <c r="B192" i="50"/>
  <c r="B193" i="50"/>
  <c r="B194" i="50"/>
  <c r="B188" i="50"/>
  <c r="B189" i="50"/>
  <c r="B190" i="50"/>
  <c r="B191" i="50"/>
  <c r="B187" i="50"/>
  <c r="B180" i="50"/>
  <c r="B181" i="50"/>
  <c r="B182" i="50"/>
  <c r="B183" i="50"/>
  <c r="B184" i="50"/>
  <c r="B185" i="50"/>
  <c r="B186" i="50"/>
  <c r="B159" i="50"/>
  <c r="B160" i="50"/>
  <c r="B161" i="50"/>
  <c r="B162" i="50"/>
  <c r="B163" i="50"/>
  <c r="B164" i="50"/>
  <c r="B165" i="50"/>
  <c r="B166" i="50"/>
  <c r="B167" i="50"/>
  <c r="B168" i="50"/>
  <c r="B169" i="50"/>
  <c r="B170" i="50"/>
  <c r="B171" i="50"/>
  <c r="B172" i="50"/>
  <c r="B173" i="50"/>
  <c r="B174" i="50"/>
  <c r="B175" i="50"/>
  <c r="B176" i="50"/>
  <c r="B177" i="50"/>
  <c r="B178" i="50"/>
  <c r="B179" i="50"/>
  <c r="F64" i="25"/>
  <c r="F63" i="25"/>
  <c r="M60" i="25"/>
  <c r="M58" i="25"/>
  <c r="K72" i="85"/>
  <c r="L72" i="85"/>
  <c r="N72" i="85"/>
  <c r="J72" i="85"/>
  <c r="AO200" i="50" l="1"/>
  <c r="AP200" i="50"/>
  <c r="AQ200" i="50"/>
  <c r="AN200" i="50"/>
  <c r="X199" i="50"/>
  <c r="AT199" i="50"/>
  <c r="AV199" i="50"/>
  <c r="AU199" i="50"/>
  <c r="AN198" i="50"/>
  <c r="AO198" i="50"/>
  <c r="AT186" i="50"/>
  <c r="AU186" i="50"/>
  <c r="AW186" i="50"/>
  <c r="AV186" i="50"/>
  <c r="AT170" i="50"/>
  <c r="AU170" i="50"/>
  <c r="AW170" i="50"/>
  <c r="AV170" i="50"/>
  <c r="M168" i="50"/>
  <c r="AN168" i="50"/>
  <c r="AO168" i="50"/>
  <c r="AP168" i="50"/>
  <c r="M161" i="50"/>
  <c r="AO161" i="50"/>
  <c r="AP161" i="50"/>
  <c r="AN161" i="50"/>
  <c r="AN159" i="50"/>
  <c r="AO159" i="50"/>
  <c r="AP159" i="50"/>
  <c r="AB200" i="50"/>
  <c r="AV193" i="50"/>
  <c r="AW193" i="50"/>
  <c r="AT193" i="50"/>
  <c r="AU193" i="50"/>
  <c r="AP192" i="50"/>
  <c r="AN192" i="50"/>
  <c r="AO192" i="50"/>
  <c r="AT191" i="50"/>
  <c r="AU191" i="50"/>
  <c r="AO185" i="50"/>
  <c r="AP185" i="50"/>
  <c r="AQ185" i="50"/>
  <c r="AN185" i="50"/>
  <c r="AT183" i="50"/>
  <c r="AU183" i="50"/>
  <c r="AW183" i="50"/>
  <c r="AV183" i="50"/>
  <c r="AB181" i="50"/>
  <c r="AH181" i="50" s="1"/>
  <c r="V181" i="50"/>
  <c r="AT180" i="50"/>
  <c r="AU180" i="50"/>
  <c r="AV180" i="50"/>
  <c r="AW180" i="50"/>
  <c r="Q178" i="50"/>
  <c r="AP177" i="50"/>
  <c r="AQ177" i="50"/>
  <c r="AN177" i="50"/>
  <c r="AO177" i="50"/>
  <c r="AQ173" i="50"/>
  <c r="AN173" i="50"/>
  <c r="AO173" i="50"/>
  <c r="AP173" i="50"/>
  <c r="AT171" i="50"/>
  <c r="AU171" i="50"/>
  <c r="AW171" i="50"/>
  <c r="AV171" i="50"/>
  <c r="AT169" i="50"/>
  <c r="AU169" i="50"/>
  <c r="AW169" i="50"/>
  <c r="AV169" i="50"/>
  <c r="S167" i="50"/>
  <c r="AV167" i="50"/>
  <c r="AU167" i="50"/>
  <c r="AT167" i="50"/>
  <c r="AO166" i="50"/>
  <c r="AP166" i="50"/>
  <c r="AN166" i="50"/>
  <c r="AT165" i="50"/>
  <c r="AU165" i="50"/>
  <c r="AV165" i="50"/>
  <c r="AV163" i="50"/>
  <c r="AU163" i="50"/>
  <c r="AT163" i="50"/>
  <c r="S162" i="50"/>
  <c r="V162" i="50"/>
  <c r="AU162" i="50"/>
  <c r="AV162" i="50"/>
  <c r="AT162" i="50"/>
  <c r="AT160" i="50"/>
  <c r="AV160" i="50"/>
  <c r="AU160" i="50"/>
  <c r="AP179" i="50"/>
  <c r="AQ179" i="50"/>
  <c r="AN179" i="50"/>
  <c r="AO179" i="50"/>
  <c r="AQ175" i="50"/>
  <c r="AN175" i="50"/>
  <c r="AR175" i="50"/>
  <c r="AO175" i="50"/>
  <c r="AP175" i="50"/>
  <c r="AT174" i="50"/>
  <c r="AU174" i="50"/>
  <c r="AV174" i="50"/>
  <c r="AW174" i="50"/>
  <c r="P172" i="50"/>
  <c r="S172" i="50" s="1"/>
  <c r="AQ172" i="50"/>
  <c r="AN172" i="50"/>
  <c r="AO172" i="50"/>
  <c r="AP172" i="50"/>
  <c r="X200" i="50"/>
  <c r="AT200" i="50"/>
  <c r="AU200" i="50"/>
  <c r="AV200" i="50"/>
  <c r="AW200" i="50"/>
  <c r="P198" i="50"/>
  <c r="S198" i="50" s="1"/>
  <c r="AN197" i="50"/>
  <c r="M195" i="50"/>
  <c r="M184" i="50"/>
  <c r="AO184" i="50"/>
  <c r="AP184" i="50"/>
  <c r="AQ184" i="50"/>
  <c r="AN184" i="50"/>
  <c r="AO182" i="50"/>
  <c r="AP182" i="50"/>
  <c r="AQ182" i="50"/>
  <c r="AN182" i="50"/>
  <c r="AF181" i="50"/>
  <c r="Z181" i="50"/>
  <c r="AL181" i="50" s="1"/>
  <c r="AT181" i="50"/>
  <c r="AU181" i="50"/>
  <c r="AW181" i="50"/>
  <c r="AV181" i="50"/>
  <c r="AT179" i="50"/>
  <c r="AU179" i="50"/>
  <c r="AW179" i="50"/>
  <c r="AV179" i="50"/>
  <c r="AT178" i="50"/>
  <c r="AU178" i="50"/>
  <c r="AW178" i="50"/>
  <c r="AV178" i="50"/>
  <c r="AP176" i="50"/>
  <c r="AQ176" i="50"/>
  <c r="AN176" i="50"/>
  <c r="AO176" i="50"/>
  <c r="AD175" i="50"/>
  <c r="AT175" i="50"/>
  <c r="AU175" i="50"/>
  <c r="AW175" i="50"/>
  <c r="AV175" i="50"/>
  <c r="AQ174" i="50"/>
  <c r="AN174" i="50"/>
  <c r="AO174" i="50"/>
  <c r="AP174" i="50"/>
  <c r="S173" i="50"/>
  <c r="M172" i="50"/>
  <c r="AB172" i="50"/>
  <c r="AT172" i="50"/>
  <c r="AU172" i="50"/>
  <c r="AV172" i="50"/>
  <c r="AW172" i="50"/>
  <c r="AQ170" i="50"/>
  <c r="AN170" i="50"/>
  <c r="AO170" i="50"/>
  <c r="AP170" i="50"/>
  <c r="AT168" i="50"/>
  <c r="AU168" i="50"/>
  <c r="AV168" i="50"/>
  <c r="AN164" i="50"/>
  <c r="AO164" i="50"/>
  <c r="AP164" i="50"/>
  <c r="AT161" i="50"/>
  <c r="AU161" i="50"/>
  <c r="AV161" i="50"/>
  <c r="AV159" i="50"/>
  <c r="AT159" i="50"/>
  <c r="AU159" i="50"/>
  <c r="AB186" i="50"/>
  <c r="AT184" i="50"/>
  <c r="AU184" i="50"/>
  <c r="AW184" i="50"/>
  <c r="AV184" i="50"/>
  <c r="AT182" i="50"/>
  <c r="AU182" i="50"/>
  <c r="AW182" i="50"/>
  <c r="AV182" i="50"/>
  <c r="N181" i="50"/>
  <c r="AP181" i="50"/>
  <c r="AQ181" i="50"/>
  <c r="AN181" i="50"/>
  <c r="AR181" i="50"/>
  <c r="AO181" i="50"/>
  <c r="AP178" i="50"/>
  <c r="AQ178" i="50"/>
  <c r="AN178" i="50"/>
  <c r="AO178" i="50"/>
  <c r="AT176" i="50"/>
  <c r="AU176" i="50"/>
  <c r="AV176" i="50"/>
  <c r="AW176" i="50"/>
  <c r="AT164" i="50"/>
  <c r="AU164" i="50"/>
  <c r="AV164" i="50"/>
  <c r="M200" i="50"/>
  <c r="N199" i="50"/>
  <c r="AN199" i="50"/>
  <c r="AO199" i="50"/>
  <c r="AP199" i="50"/>
  <c r="AU198" i="50"/>
  <c r="AT198" i="50"/>
  <c r="AE186" i="50"/>
  <c r="AO186" i="50"/>
  <c r="AP186" i="50"/>
  <c r="AQ186" i="50"/>
  <c r="AN186" i="50"/>
  <c r="T196" i="50"/>
  <c r="AQ193" i="50"/>
  <c r="AN193" i="50"/>
  <c r="AO193" i="50"/>
  <c r="AP193" i="50"/>
  <c r="Q192" i="50"/>
  <c r="AU192" i="50"/>
  <c r="AV192" i="50"/>
  <c r="AT192" i="50"/>
  <c r="AN191" i="50"/>
  <c r="AO191" i="50"/>
  <c r="T190" i="50"/>
  <c r="M188" i="50"/>
  <c r="M185" i="50"/>
  <c r="AT185" i="50"/>
  <c r="AU185" i="50"/>
  <c r="AW185" i="50"/>
  <c r="AV185" i="50"/>
  <c r="AO183" i="50"/>
  <c r="AP183" i="50"/>
  <c r="AQ183" i="50"/>
  <c r="AN183" i="50"/>
  <c r="AE182" i="50"/>
  <c r="AE181" i="50"/>
  <c r="X181" i="50"/>
  <c r="AP180" i="50"/>
  <c r="AQ180" i="50"/>
  <c r="AN180" i="50"/>
  <c r="AO180" i="50"/>
  <c r="AT177" i="50"/>
  <c r="AU177" i="50"/>
  <c r="AW177" i="50"/>
  <c r="AV177" i="50"/>
  <c r="AC173" i="50"/>
  <c r="AI173" i="50" s="1"/>
  <c r="N173" i="50"/>
  <c r="AT173" i="50"/>
  <c r="AU173" i="50"/>
  <c r="AW173" i="50"/>
  <c r="AV173" i="50"/>
  <c r="AQ171" i="50"/>
  <c r="AN171" i="50"/>
  <c r="AO171" i="50"/>
  <c r="AP171" i="50"/>
  <c r="V170" i="50"/>
  <c r="AN169" i="50"/>
  <c r="AR169" i="50"/>
  <c r="AO169" i="50"/>
  <c r="AP169" i="50"/>
  <c r="AQ169" i="50"/>
  <c r="AP167" i="50"/>
  <c r="AN167" i="50"/>
  <c r="AO167" i="50"/>
  <c r="P166" i="50"/>
  <c r="S166" i="50" s="1"/>
  <c r="AU166" i="50"/>
  <c r="AV166" i="50"/>
  <c r="AT166" i="50"/>
  <c r="W165" i="50"/>
  <c r="AN165" i="50"/>
  <c r="AO165" i="50"/>
  <c r="AP165" i="50"/>
  <c r="AC164" i="50"/>
  <c r="AQ163" i="50"/>
  <c r="AR163" i="50" s="1"/>
  <c r="AN163" i="50"/>
  <c r="AO163" i="50"/>
  <c r="AP163" i="50"/>
  <c r="AB162" i="50"/>
  <c r="AH162" i="50" s="1"/>
  <c r="AP162" i="50"/>
  <c r="AN162" i="50"/>
  <c r="AO162" i="50"/>
  <c r="M160" i="50"/>
  <c r="AN160" i="50"/>
  <c r="AO160" i="50"/>
  <c r="AP160" i="50"/>
  <c r="M73" i="85"/>
  <c r="V197" i="50"/>
  <c r="AB197" i="50"/>
  <c r="AE183" i="50"/>
  <c r="T183" i="50"/>
  <c r="M177" i="50"/>
  <c r="W177" i="50"/>
  <c r="M176" i="50"/>
  <c r="AD176" i="50"/>
  <c r="T176" i="50"/>
  <c r="P169" i="50"/>
  <c r="AE169" i="50"/>
  <c r="V169" i="50"/>
  <c r="AF169" i="50"/>
  <c r="V166" i="50"/>
  <c r="W166" i="50"/>
  <c r="X185" i="50"/>
  <c r="AD183" i="50"/>
  <c r="N180" i="50"/>
  <c r="X180" i="50"/>
  <c r="AC180" i="50"/>
  <c r="AC176" i="50"/>
  <c r="Z169" i="50"/>
  <c r="T164" i="50"/>
  <c r="X164" i="50"/>
  <c r="AB192" i="50"/>
  <c r="M192" i="50"/>
  <c r="V190" i="50"/>
  <c r="V183" i="50"/>
  <c r="X177" i="50"/>
  <c r="X176" i="50"/>
  <c r="P175" i="50"/>
  <c r="Z175" i="50"/>
  <c r="W174" i="50"/>
  <c r="AB174" i="50"/>
  <c r="P174" i="50"/>
  <c r="S174" i="50" s="1"/>
  <c r="AE174" i="50"/>
  <c r="AB171" i="50"/>
  <c r="W169" i="50"/>
  <c r="AB166" i="50"/>
  <c r="AC200" i="50"/>
  <c r="Q197" i="50"/>
  <c r="X192" i="50"/>
  <c r="AD180" i="50"/>
  <c r="V178" i="50"/>
  <c r="AB178" i="50"/>
  <c r="V174" i="50"/>
  <c r="Q173" i="50"/>
  <c r="Y173" i="50"/>
  <c r="AE173" i="50"/>
  <c r="T173" i="50"/>
  <c r="AB173" i="50"/>
  <c r="AH173" i="50" s="1"/>
  <c r="M170" i="50"/>
  <c r="Q166" i="50"/>
  <c r="N200" i="50"/>
  <c r="N170" i="50"/>
  <c r="Q164" i="50"/>
  <c r="W162" i="50"/>
  <c r="AD160" i="50"/>
  <c r="AJ160" i="50" s="1"/>
  <c r="N160" i="50"/>
  <c r="Q200" i="50"/>
  <c r="M197" i="50"/>
  <c r="W178" i="50"/>
  <c r="N176" i="50"/>
  <c r="AD164" i="50"/>
  <c r="N164" i="50"/>
  <c r="AC160" i="50"/>
  <c r="T187" i="50"/>
  <c r="Q159" i="50"/>
  <c r="W159" i="50"/>
  <c r="AB159" i="50"/>
  <c r="M159" i="50"/>
  <c r="X159" i="50"/>
  <c r="AC159" i="50"/>
  <c r="V159" i="50"/>
  <c r="N159" i="50"/>
  <c r="AD159" i="50"/>
  <c r="P159" i="50"/>
  <c r="T159" i="50"/>
  <c r="P199" i="50"/>
  <c r="S199" i="50" s="1"/>
  <c r="V199" i="50"/>
  <c r="Q199" i="50"/>
  <c r="W199" i="50"/>
  <c r="AB199" i="50"/>
  <c r="M189" i="50"/>
  <c r="N189" i="50"/>
  <c r="T189" i="50"/>
  <c r="P189" i="50"/>
  <c r="Q189" i="50"/>
  <c r="P184" i="50"/>
  <c r="S184" i="50" s="1"/>
  <c r="V184" i="50"/>
  <c r="AE184" i="50"/>
  <c r="Q184" i="50"/>
  <c r="W184" i="50"/>
  <c r="AB184" i="50"/>
  <c r="N184" i="50"/>
  <c r="Y184" i="50"/>
  <c r="AC184" i="50"/>
  <c r="T184" i="50"/>
  <c r="X184" i="50"/>
  <c r="AD184" i="50"/>
  <c r="P181" i="50"/>
  <c r="P200" i="50"/>
  <c r="S200" i="50" s="1"/>
  <c r="V200" i="50"/>
  <c r="AH200" i="50" s="1"/>
  <c r="AE200" i="50"/>
  <c r="AD199" i="50"/>
  <c r="AJ199" i="50" s="1"/>
  <c r="T199" i="50"/>
  <c r="Q198" i="50"/>
  <c r="W198" i="50"/>
  <c r="AB198" i="50"/>
  <c r="M198" i="50"/>
  <c r="AC198" i="50"/>
  <c r="N198" i="50"/>
  <c r="T198" i="50"/>
  <c r="P195" i="50"/>
  <c r="T195" i="50"/>
  <c r="Q179" i="50"/>
  <c r="W179" i="50"/>
  <c r="AB179" i="50"/>
  <c r="M179" i="50"/>
  <c r="X179" i="50"/>
  <c r="AC179" i="50"/>
  <c r="V179" i="50"/>
  <c r="AE179" i="50"/>
  <c r="N179" i="50"/>
  <c r="Y179" i="50"/>
  <c r="AD179" i="50"/>
  <c r="P179" i="50"/>
  <c r="T179" i="50"/>
  <c r="W200" i="50"/>
  <c r="AC199" i="50"/>
  <c r="V198" i="50"/>
  <c r="M193" i="50"/>
  <c r="X193" i="50"/>
  <c r="AC193" i="50"/>
  <c r="N193" i="50"/>
  <c r="T193" i="50"/>
  <c r="Y193" i="50"/>
  <c r="AK193" i="50" s="1"/>
  <c r="AD193" i="50"/>
  <c r="W193" i="50"/>
  <c r="P193" i="50"/>
  <c r="Q193" i="50"/>
  <c r="AB193" i="50"/>
  <c r="AH193" i="50" s="1"/>
  <c r="P191" i="50"/>
  <c r="S191" i="50" s="1"/>
  <c r="V191" i="50"/>
  <c r="N191" i="50"/>
  <c r="AC191" i="50"/>
  <c r="T191" i="50"/>
  <c r="P196" i="50"/>
  <c r="N192" i="50"/>
  <c r="T192" i="50"/>
  <c r="AD192" i="50"/>
  <c r="P192" i="50"/>
  <c r="S192" i="50" s="1"/>
  <c r="V192" i="50"/>
  <c r="Q190" i="50"/>
  <c r="AB190" i="50"/>
  <c r="M190" i="50"/>
  <c r="T188" i="50"/>
  <c r="P188" i="50"/>
  <c r="M186" i="50"/>
  <c r="X186" i="50"/>
  <c r="AC186" i="50"/>
  <c r="N186" i="50"/>
  <c r="T186" i="50"/>
  <c r="Y186" i="50"/>
  <c r="AK186" i="50" s="1"/>
  <c r="AD186" i="50"/>
  <c r="W186" i="50"/>
  <c r="P186" i="50"/>
  <c r="M182" i="50"/>
  <c r="X182" i="50"/>
  <c r="AC182" i="50"/>
  <c r="N182" i="50"/>
  <c r="T182" i="50"/>
  <c r="Y182" i="50"/>
  <c r="AK182" i="50" s="1"/>
  <c r="AD182" i="50"/>
  <c r="W182" i="50"/>
  <c r="P182" i="50"/>
  <c r="S182" i="50" s="1"/>
  <c r="T197" i="50"/>
  <c r="N197" i="50"/>
  <c r="W192" i="50"/>
  <c r="Q191" i="50"/>
  <c r="P190" i="50"/>
  <c r="V186" i="50"/>
  <c r="AH186" i="50" s="1"/>
  <c r="N185" i="50"/>
  <c r="T185" i="50"/>
  <c r="Y185" i="50"/>
  <c r="AD185" i="50"/>
  <c r="P185" i="50"/>
  <c r="V185" i="50"/>
  <c r="AE185" i="50"/>
  <c r="AC185" i="50"/>
  <c r="W185" i="50"/>
  <c r="V182" i="50"/>
  <c r="AH182" i="50" s="1"/>
  <c r="AI181" i="50"/>
  <c r="N177" i="50"/>
  <c r="T177" i="50"/>
  <c r="Y177" i="50"/>
  <c r="AD177" i="50"/>
  <c r="P177" i="50"/>
  <c r="S177" i="50" s="1"/>
  <c r="V177" i="50"/>
  <c r="AE177" i="50"/>
  <c r="Q177" i="50"/>
  <c r="AB177" i="50"/>
  <c r="AC177" i="50"/>
  <c r="W175" i="50"/>
  <c r="AB175" i="50"/>
  <c r="AF175" i="50"/>
  <c r="M175" i="50"/>
  <c r="X175" i="50"/>
  <c r="AJ175" i="50" s="1"/>
  <c r="AC175" i="50"/>
  <c r="V175" i="50"/>
  <c r="AE175" i="50"/>
  <c r="N175" i="50"/>
  <c r="Y175" i="50"/>
  <c r="N165" i="50"/>
  <c r="T165" i="50"/>
  <c r="AD165" i="50"/>
  <c r="P165" i="50"/>
  <c r="S165" i="50" s="1"/>
  <c r="V165" i="50"/>
  <c r="Q165" i="50"/>
  <c r="AB165" i="50"/>
  <c r="AC165" i="50"/>
  <c r="AI165" i="50" s="1"/>
  <c r="X165" i="50"/>
  <c r="AD200" i="50"/>
  <c r="AJ200" i="50" s="1"/>
  <c r="Y200" i="50"/>
  <c r="T200" i="50"/>
  <c r="Q196" i="50"/>
  <c r="AC192" i="50"/>
  <c r="N190" i="50"/>
  <c r="Q186" i="50"/>
  <c r="AB185" i="50"/>
  <c r="Q183" i="50"/>
  <c r="W183" i="50"/>
  <c r="AB183" i="50"/>
  <c r="M183" i="50"/>
  <c r="X183" i="50"/>
  <c r="AC183" i="50"/>
  <c r="N183" i="50"/>
  <c r="Y183" i="50"/>
  <c r="P183" i="50"/>
  <c r="Q182" i="50"/>
  <c r="T175" i="50"/>
  <c r="Q172" i="50"/>
  <c r="X172" i="50"/>
  <c r="AE172" i="50"/>
  <c r="V172" i="50"/>
  <c r="W172" i="50"/>
  <c r="AI172" i="50" s="1"/>
  <c r="P171" i="50"/>
  <c r="S171" i="50" s="1"/>
  <c r="V171" i="50"/>
  <c r="AE171" i="50"/>
  <c r="Q171" i="50"/>
  <c r="X171" i="50"/>
  <c r="AD171" i="50"/>
  <c r="Y171" i="50"/>
  <c r="N171" i="50"/>
  <c r="AC171" i="50"/>
  <c r="AI171" i="50" s="1"/>
  <c r="T171" i="50"/>
  <c r="P168" i="50"/>
  <c r="S168" i="50" s="1"/>
  <c r="X168" i="50"/>
  <c r="AD168" i="50"/>
  <c r="T168" i="50"/>
  <c r="W163" i="50"/>
  <c r="AB163" i="50"/>
  <c r="AF163" i="50"/>
  <c r="M163" i="50"/>
  <c r="X163" i="50"/>
  <c r="AC163" i="50"/>
  <c r="V163" i="50"/>
  <c r="AE163" i="50"/>
  <c r="N163" i="50"/>
  <c r="Y163" i="50"/>
  <c r="P163" i="50"/>
  <c r="S163" i="50" s="1"/>
  <c r="T163" i="50"/>
  <c r="Z163" i="50"/>
  <c r="AD163" i="50"/>
  <c r="N161" i="50"/>
  <c r="T161" i="50"/>
  <c r="AD161" i="50"/>
  <c r="P161" i="50"/>
  <c r="S161" i="50" s="1"/>
  <c r="V161" i="50"/>
  <c r="Q161" i="50"/>
  <c r="AB161" i="50"/>
  <c r="AC161" i="50"/>
  <c r="W161" i="50"/>
  <c r="X161" i="50"/>
  <c r="AB191" i="50"/>
  <c r="W191" i="50"/>
  <c r="Y180" i="50"/>
  <c r="Y176" i="50"/>
  <c r="AC170" i="50"/>
  <c r="P180" i="50"/>
  <c r="V180" i="50"/>
  <c r="AE180" i="50"/>
  <c r="Q180" i="50"/>
  <c r="W180" i="50"/>
  <c r="AB180" i="50"/>
  <c r="M178" i="50"/>
  <c r="X178" i="50"/>
  <c r="AC178" i="50"/>
  <c r="N178" i="50"/>
  <c r="T178" i="50"/>
  <c r="Y178" i="50"/>
  <c r="AK178" i="50" s="1"/>
  <c r="AD178" i="50"/>
  <c r="P176" i="50"/>
  <c r="V176" i="50"/>
  <c r="AE176" i="50"/>
  <c r="Q176" i="50"/>
  <c r="W176" i="50"/>
  <c r="AB176" i="50"/>
  <c r="M174" i="50"/>
  <c r="X174" i="50"/>
  <c r="AC174" i="50"/>
  <c r="N174" i="50"/>
  <c r="T174" i="50"/>
  <c r="Y174" i="50"/>
  <c r="AD174" i="50"/>
  <c r="P170" i="50"/>
  <c r="X170" i="50"/>
  <c r="AD170" i="50"/>
  <c r="Y170" i="50"/>
  <c r="AE170" i="50"/>
  <c r="M169" i="50"/>
  <c r="X169" i="50"/>
  <c r="AC169" i="50"/>
  <c r="N169" i="50"/>
  <c r="T169" i="50"/>
  <c r="Y169" i="50"/>
  <c r="AD169" i="50"/>
  <c r="Q167" i="50"/>
  <c r="W167" i="50"/>
  <c r="AB167" i="50"/>
  <c r="M167" i="50"/>
  <c r="X167" i="50"/>
  <c r="AJ167" i="50" s="1"/>
  <c r="AC167" i="50"/>
  <c r="V167" i="50"/>
  <c r="N167" i="50"/>
  <c r="AD181" i="50"/>
  <c r="AJ181" i="50" s="1"/>
  <c r="Y181" i="50"/>
  <c r="AK181" i="50" s="1"/>
  <c r="T181" i="50"/>
  <c r="M173" i="50"/>
  <c r="X173" i="50"/>
  <c r="AJ173" i="50" s="1"/>
  <c r="N172" i="50"/>
  <c r="T172" i="50"/>
  <c r="Y172" i="50"/>
  <c r="AD172" i="50"/>
  <c r="Q170" i="50"/>
  <c r="W170" i="50"/>
  <c r="AB170" i="50"/>
  <c r="AH170" i="50" s="1"/>
  <c r="AB169" i="50"/>
  <c r="T167" i="50"/>
  <c r="Q168" i="50"/>
  <c r="W168" i="50"/>
  <c r="AB168" i="50"/>
  <c r="AC168" i="50"/>
  <c r="V168" i="50"/>
  <c r="N168" i="50"/>
  <c r="M166" i="50"/>
  <c r="X166" i="50"/>
  <c r="AC166" i="50"/>
  <c r="N166" i="50"/>
  <c r="T166" i="50"/>
  <c r="AD166" i="50"/>
  <c r="P164" i="50"/>
  <c r="V164" i="50"/>
  <c r="M162" i="50"/>
  <c r="X162" i="50"/>
  <c r="AC162" i="50"/>
  <c r="N162" i="50"/>
  <c r="T162" i="50"/>
  <c r="AD162" i="50"/>
  <c r="P160" i="50"/>
  <c r="V160" i="50"/>
  <c r="Q160" i="50"/>
  <c r="W160" i="50"/>
  <c r="AB160" i="50"/>
  <c r="AB164" i="50"/>
  <c r="W164" i="50"/>
  <c r="AI164" i="50" s="1"/>
  <c r="F263" i="50"/>
  <c r="F264" i="50"/>
  <c r="F265" i="50"/>
  <c r="F266" i="50"/>
  <c r="F267" i="50"/>
  <c r="F268" i="50"/>
  <c r="F269" i="50"/>
  <c r="F270" i="50"/>
  <c r="F271" i="50"/>
  <c r="F272" i="50"/>
  <c r="F273" i="50"/>
  <c r="F274" i="50"/>
  <c r="F275" i="50"/>
  <c r="F276" i="50"/>
  <c r="F277" i="50"/>
  <c r="F278" i="50"/>
  <c r="F279" i="50"/>
  <c r="F280" i="50"/>
  <c r="F281" i="50"/>
  <c r="F282" i="50"/>
  <c r="F283" i="50"/>
  <c r="F284" i="50"/>
  <c r="F285" i="50"/>
  <c r="F286" i="50"/>
  <c r="F287" i="50"/>
  <c r="F288" i="50"/>
  <c r="F289" i="50"/>
  <c r="F290" i="50"/>
  <c r="F292" i="50"/>
  <c r="F293" i="50"/>
  <c r="F294" i="50"/>
  <c r="F295" i="50"/>
  <c r="F296" i="50"/>
  <c r="F297" i="50"/>
  <c r="F298" i="50"/>
  <c r="F299" i="50"/>
  <c r="H268" i="50"/>
  <c r="I268" i="50"/>
  <c r="J268" i="50" s="1"/>
  <c r="H269" i="50"/>
  <c r="I269" i="50"/>
  <c r="J269" i="50" s="1"/>
  <c r="H270" i="50"/>
  <c r="I270" i="50"/>
  <c r="J270" i="50" s="1"/>
  <c r="H271" i="50"/>
  <c r="I271" i="50"/>
  <c r="J271" i="50" s="1"/>
  <c r="H272" i="50"/>
  <c r="I272" i="50"/>
  <c r="J272" i="50" s="1"/>
  <c r="H273" i="50"/>
  <c r="I273" i="50"/>
  <c r="J273" i="50" s="1"/>
  <c r="H274" i="50"/>
  <c r="I274" i="50"/>
  <c r="J274" i="50" s="1"/>
  <c r="H275" i="50"/>
  <c r="I275" i="50"/>
  <c r="J275" i="50" s="1"/>
  <c r="H276" i="50"/>
  <c r="I276" i="50"/>
  <c r="J276" i="50" s="1"/>
  <c r="H277" i="50"/>
  <c r="I277" i="50"/>
  <c r="J277" i="50" s="1"/>
  <c r="H278" i="50"/>
  <c r="I278" i="50"/>
  <c r="J278" i="50" s="1"/>
  <c r="H279" i="50"/>
  <c r="I279" i="50"/>
  <c r="J279" i="50" s="1"/>
  <c r="H280" i="50"/>
  <c r="I280" i="50"/>
  <c r="J280" i="50" s="1"/>
  <c r="H281" i="50"/>
  <c r="I281" i="50"/>
  <c r="J281" i="50" s="1"/>
  <c r="H282" i="50"/>
  <c r="I282" i="50"/>
  <c r="J282" i="50" s="1"/>
  <c r="H283" i="50"/>
  <c r="I283" i="50"/>
  <c r="J283" i="50" s="1"/>
  <c r="H284" i="50"/>
  <c r="I284" i="50"/>
  <c r="J284" i="50" s="1"/>
  <c r="H285" i="50"/>
  <c r="I285" i="50"/>
  <c r="J285" i="50" s="1"/>
  <c r="H286" i="50"/>
  <c r="I286" i="50"/>
  <c r="J286" i="50" s="1"/>
  <c r="H287" i="50"/>
  <c r="I287" i="50"/>
  <c r="J287" i="50" s="1"/>
  <c r="H288" i="50"/>
  <c r="I288" i="50"/>
  <c r="J288" i="50" s="1"/>
  <c r="H289" i="50"/>
  <c r="I289" i="50"/>
  <c r="J289" i="50" s="1"/>
  <c r="H290" i="50"/>
  <c r="I290" i="50"/>
  <c r="J290" i="50" s="1"/>
  <c r="I291" i="50"/>
  <c r="J291" i="50" s="1"/>
  <c r="H292" i="50"/>
  <c r="I292" i="50"/>
  <c r="J292" i="50" s="1"/>
  <c r="H293" i="50"/>
  <c r="I293" i="50"/>
  <c r="J293" i="50" s="1"/>
  <c r="H294" i="50"/>
  <c r="I294" i="50"/>
  <c r="J294" i="50" s="1"/>
  <c r="H295" i="50"/>
  <c r="I295" i="50"/>
  <c r="J295" i="50" s="1"/>
  <c r="H296" i="50"/>
  <c r="I296" i="50"/>
  <c r="J296" i="50" s="1"/>
  <c r="H297" i="50"/>
  <c r="I297" i="50"/>
  <c r="J297" i="50" s="1"/>
  <c r="H298" i="50"/>
  <c r="I298" i="50"/>
  <c r="J298" i="50" s="1"/>
  <c r="H299" i="50"/>
  <c r="I299" i="50"/>
  <c r="J299" i="50" s="1"/>
  <c r="B272" i="50"/>
  <c r="B273" i="50"/>
  <c r="B274" i="50"/>
  <c r="B275" i="50"/>
  <c r="B276" i="50"/>
  <c r="B277" i="50"/>
  <c r="B278" i="50"/>
  <c r="B279" i="50"/>
  <c r="B280" i="50"/>
  <c r="B281" i="50"/>
  <c r="B282" i="50"/>
  <c r="B283" i="50"/>
  <c r="B284" i="50"/>
  <c r="B285" i="50"/>
  <c r="B286" i="50"/>
  <c r="B287" i="50"/>
  <c r="B288" i="50"/>
  <c r="B289" i="50"/>
  <c r="B292" i="50"/>
  <c r="B293" i="50"/>
  <c r="B294" i="50"/>
  <c r="B295" i="50"/>
  <c r="B296" i="50"/>
  <c r="B297" i="50"/>
  <c r="B298" i="50"/>
  <c r="B299" i="50"/>
  <c r="K52" i="32"/>
  <c r="K51" i="32"/>
  <c r="K50" i="32"/>
  <c r="K48" i="32"/>
  <c r="K47" i="32"/>
  <c r="K46" i="32"/>
  <c r="K45" i="32"/>
  <c r="K44" i="32"/>
  <c r="J36" i="32"/>
  <c r="K36" i="32"/>
  <c r="J37" i="32"/>
  <c r="K37" i="32"/>
  <c r="I37" i="32"/>
  <c r="I36" i="32"/>
  <c r="K43" i="32"/>
  <c r="K42" i="32"/>
  <c r="K40" i="32"/>
  <c r="K39" i="32"/>
  <c r="K38" i="32"/>
  <c r="H52" i="68"/>
  <c r="N105" i="25"/>
  <c r="K103" i="25"/>
  <c r="N97" i="25"/>
  <c r="N98" i="25" s="1"/>
  <c r="P92" i="25"/>
  <c r="N79" i="25"/>
  <c r="N80" i="25" s="1"/>
  <c r="N81" i="25" s="1"/>
  <c r="N72" i="25"/>
  <c r="M299" i="50" l="1"/>
  <c r="S299" i="50"/>
  <c r="N299" i="50"/>
  <c r="T299" i="50"/>
  <c r="P299" i="50"/>
  <c r="V299" i="50"/>
  <c r="Q299" i="50"/>
  <c r="AB299" i="50"/>
  <c r="Q297" i="50"/>
  <c r="M297" i="50"/>
  <c r="S297" i="50"/>
  <c r="AB297" i="50"/>
  <c r="N297" i="50"/>
  <c r="T297" i="50"/>
  <c r="P297" i="50"/>
  <c r="V297" i="50"/>
  <c r="AH297" i="50" s="1"/>
  <c r="P295" i="50"/>
  <c r="V295" i="50"/>
  <c r="Q295" i="50"/>
  <c r="M295" i="50"/>
  <c r="S295" i="50"/>
  <c r="N295" i="50"/>
  <c r="T295" i="50"/>
  <c r="AB295" i="50"/>
  <c r="N293" i="50"/>
  <c r="T293" i="50"/>
  <c r="AB293" i="50"/>
  <c r="P293" i="50"/>
  <c r="V293" i="50"/>
  <c r="Q293" i="50"/>
  <c r="M293" i="50"/>
  <c r="S293" i="50"/>
  <c r="M291" i="50"/>
  <c r="S291" i="50"/>
  <c r="V291" i="50"/>
  <c r="Q291" i="50"/>
  <c r="N291" i="50"/>
  <c r="T291" i="50"/>
  <c r="AB291" i="50"/>
  <c r="P291" i="50"/>
  <c r="AH172" i="50"/>
  <c r="AT298" i="50"/>
  <c r="AT296" i="50"/>
  <c r="AT294" i="50"/>
  <c r="AT292" i="50"/>
  <c r="AT299" i="50"/>
  <c r="AT297" i="50"/>
  <c r="AT295" i="50"/>
  <c r="AT293" i="50"/>
  <c r="Q298" i="50"/>
  <c r="M298" i="50"/>
  <c r="S298" i="50"/>
  <c r="AB298" i="50"/>
  <c r="N298" i="50"/>
  <c r="T298" i="50"/>
  <c r="P298" i="50"/>
  <c r="V298" i="50"/>
  <c r="M296" i="50"/>
  <c r="S296" i="50"/>
  <c r="N296" i="50"/>
  <c r="T296" i="50"/>
  <c r="AB296" i="50"/>
  <c r="P296" i="50"/>
  <c r="V296" i="50"/>
  <c r="Q296" i="50"/>
  <c r="Q294" i="50"/>
  <c r="M294" i="50"/>
  <c r="S294" i="50"/>
  <c r="N294" i="50"/>
  <c r="T294" i="50"/>
  <c r="AB294" i="50"/>
  <c r="P294" i="50"/>
  <c r="V294" i="50"/>
  <c r="P292" i="50"/>
  <c r="V292" i="50"/>
  <c r="AH292" i="50" s="1"/>
  <c r="Q292" i="50"/>
  <c r="M292" i="50"/>
  <c r="S292" i="50"/>
  <c r="N292" i="50"/>
  <c r="T292" i="50"/>
  <c r="AB292" i="50"/>
  <c r="AH178" i="50"/>
  <c r="AJ165" i="50"/>
  <c r="M289" i="50"/>
  <c r="S289" i="50"/>
  <c r="X289" i="50"/>
  <c r="AC289" i="50"/>
  <c r="W289" i="50"/>
  <c r="AF289" i="50"/>
  <c r="N289" i="50"/>
  <c r="T289" i="50"/>
  <c r="Y289" i="50"/>
  <c r="AD289" i="50"/>
  <c r="Q289" i="50"/>
  <c r="P289" i="50"/>
  <c r="V289" i="50"/>
  <c r="Z289" i="50"/>
  <c r="AE289" i="50"/>
  <c r="AB289" i="50"/>
  <c r="Q285" i="50"/>
  <c r="M285" i="50"/>
  <c r="S285" i="50"/>
  <c r="N285" i="50"/>
  <c r="T285" i="50"/>
  <c r="P285" i="50"/>
  <c r="Q281" i="50"/>
  <c r="M281" i="50"/>
  <c r="S281" i="50"/>
  <c r="P281" i="50"/>
  <c r="N281" i="50"/>
  <c r="T281" i="50"/>
  <c r="Q277" i="50"/>
  <c r="M277" i="50"/>
  <c r="S277" i="50"/>
  <c r="N277" i="50"/>
  <c r="T277" i="50"/>
  <c r="P277" i="50"/>
  <c r="M275" i="50"/>
  <c r="S275" i="50"/>
  <c r="Q275" i="50"/>
  <c r="N275" i="50"/>
  <c r="T275" i="50"/>
  <c r="P275" i="50"/>
  <c r="Q271" i="50"/>
  <c r="S271" i="50" s="1"/>
  <c r="W271" i="50"/>
  <c r="AB271" i="50"/>
  <c r="AF271" i="50"/>
  <c r="M271" i="50"/>
  <c r="X271" i="50"/>
  <c r="AC271" i="50"/>
  <c r="N271" i="50"/>
  <c r="T271" i="50"/>
  <c r="Y271" i="50"/>
  <c r="AD271" i="50"/>
  <c r="P271" i="50"/>
  <c r="V271" i="50"/>
  <c r="Z271" i="50"/>
  <c r="AE271" i="50"/>
  <c r="P288" i="50"/>
  <c r="T288" i="50"/>
  <c r="Q288" i="50"/>
  <c r="M288" i="50"/>
  <c r="S288" i="50"/>
  <c r="N288" i="50"/>
  <c r="P284" i="50"/>
  <c r="T284" i="50"/>
  <c r="Q284" i="50"/>
  <c r="M284" i="50"/>
  <c r="S284" i="50"/>
  <c r="N284" i="50"/>
  <c r="P280" i="50"/>
  <c r="Q280" i="50"/>
  <c r="M280" i="50"/>
  <c r="S280" i="50"/>
  <c r="N280" i="50"/>
  <c r="T280" i="50"/>
  <c r="P276" i="50"/>
  <c r="Q276" i="50"/>
  <c r="T276" i="50"/>
  <c r="M276" i="50"/>
  <c r="S276" i="50"/>
  <c r="N276" i="50"/>
  <c r="P272" i="50"/>
  <c r="T272" i="50"/>
  <c r="M272" i="50"/>
  <c r="T268" i="50"/>
  <c r="M268" i="50"/>
  <c r="AR268" i="50"/>
  <c r="P268" i="50"/>
  <c r="Q290" i="50"/>
  <c r="M290" i="50"/>
  <c r="S290" i="50"/>
  <c r="N290" i="50"/>
  <c r="T290" i="50"/>
  <c r="P290" i="50"/>
  <c r="Q286" i="50"/>
  <c r="P286" i="50"/>
  <c r="M286" i="50"/>
  <c r="S286" i="50"/>
  <c r="N286" i="50"/>
  <c r="T286" i="50"/>
  <c r="Q282" i="50"/>
  <c r="P282" i="50"/>
  <c r="M282" i="50"/>
  <c r="S282" i="50"/>
  <c r="N282" i="50"/>
  <c r="T282" i="50"/>
  <c r="Q278" i="50"/>
  <c r="P278" i="50"/>
  <c r="M278" i="50"/>
  <c r="S278" i="50"/>
  <c r="N278" i="50"/>
  <c r="T278" i="50"/>
  <c r="Q274" i="50"/>
  <c r="M274" i="50"/>
  <c r="S274" i="50"/>
  <c r="N274" i="50"/>
  <c r="T274" i="50"/>
  <c r="P274" i="50"/>
  <c r="P270" i="50"/>
  <c r="M270" i="50"/>
  <c r="T270" i="50"/>
  <c r="M287" i="50"/>
  <c r="S287" i="50"/>
  <c r="N287" i="50"/>
  <c r="T287" i="50"/>
  <c r="Q287" i="50"/>
  <c r="P287" i="50"/>
  <c r="M283" i="50"/>
  <c r="S283" i="50"/>
  <c r="N283" i="50"/>
  <c r="T283" i="50"/>
  <c r="Q283" i="50"/>
  <c r="P283" i="50"/>
  <c r="M279" i="50"/>
  <c r="S279" i="50"/>
  <c r="N279" i="50"/>
  <c r="T279" i="50"/>
  <c r="Q279" i="50"/>
  <c r="P279" i="50"/>
  <c r="M273" i="50"/>
  <c r="P273" i="50"/>
  <c r="T273" i="50"/>
  <c r="P269" i="50"/>
  <c r="M269" i="50"/>
  <c r="T269" i="50"/>
  <c r="AJ180" i="50"/>
  <c r="AH197" i="50"/>
  <c r="AH167" i="50"/>
  <c r="AI177" i="50"/>
  <c r="S170" i="50"/>
  <c r="S180" i="50"/>
  <c r="S183" i="50"/>
  <c r="S185" i="50"/>
  <c r="S164" i="50"/>
  <c r="AI178" i="50"/>
  <c r="AH171" i="50"/>
  <c r="S190" i="50"/>
  <c r="S186" i="50"/>
  <c r="S193" i="50"/>
  <c r="AH169" i="50"/>
  <c r="S176" i="50"/>
  <c r="AJ185" i="50"/>
  <c r="AJ192" i="50"/>
  <c r="S196" i="50"/>
  <c r="S189" i="50"/>
  <c r="AJ176" i="50"/>
  <c r="S160" i="50"/>
  <c r="AI166" i="50"/>
  <c r="AI174" i="50"/>
  <c r="AH180" i="50"/>
  <c r="AJ177" i="50"/>
  <c r="AH190" i="50"/>
  <c r="AI200" i="50"/>
  <c r="S179" i="50"/>
  <c r="S181" i="50"/>
  <c r="S159" i="50"/>
  <c r="AH159" i="50"/>
  <c r="S175" i="50"/>
  <c r="AJ164" i="50"/>
  <c r="AL169" i="50"/>
  <c r="AH166" i="50"/>
  <c r="S169" i="50"/>
  <c r="AI169" i="50"/>
  <c r="AI193" i="50"/>
  <c r="AK184" i="50"/>
  <c r="AI160" i="50"/>
  <c r="AK163" i="50"/>
  <c r="AH163" i="50"/>
  <c r="AI163" i="50"/>
  <c r="AJ171" i="50"/>
  <c r="AH174" i="50"/>
  <c r="AK174" i="50"/>
  <c r="AI180" i="50"/>
  <c r="AK183" i="50"/>
  <c r="AJ183" i="50"/>
  <c r="AH198" i="50"/>
  <c r="AH199" i="50"/>
  <c r="AI176" i="50"/>
  <c r="AH183" i="50"/>
  <c r="AK200" i="50"/>
  <c r="AK175" i="50"/>
  <c r="AH175" i="50"/>
  <c r="AI175" i="50"/>
  <c r="AI198" i="50"/>
  <c r="AI184" i="50"/>
  <c r="AI162" i="50"/>
  <c r="AK169" i="50"/>
  <c r="AJ161" i="50"/>
  <c r="AH161" i="50"/>
  <c r="AL175" i="50"/>
  <c r="AI182" i="50"/>
  <c r="AK173" i="50"/>
  <c r="AJ162" i="50"/>
  <c r="AI170" i="50"/>
  <c r="AK172" i="50"/>
  <c r="AJ169" i="50"/>
  <c r="AJ178" i="50"/>
  <c r="AI191" i="50"/>
  <c r="AH185" i="50"/>
  <c r="AK185" i="50"/>
  <c r="AI186" i="50"/>
  <c r="AH192" i="50"/>
  <c r="AK179" i="50"/>
  <c r="AH179" i="50"/>
  <c r="AJ184" i="50"/>
  <c r="AH164" i="50"/>
  <c r="AH191" i="50"/>
  <c r="AI159" i="50"/>
  <c r="AJ170" i="50"/>
  <c r="AK176" i="50"/>
  <c r="AK180" i="50"/>
  <c r="AJ168" i="50"/>
  <c r="AI183" i="50"/>
  <c r="AH177" i="50"/>
  <c r="AI192" i="50"/>
  <c r="AJ186" i="50"/>
  <c r="AJ193" i="50"/>
  <c r="AJ179" i="50"/>
  <c r="AH160" i="50"/>
  <c r="AI167" i="50"/>
  <c r="AK170" i="50"/>
  <c r="AH176" i="50"/>
  <c r="AK177" i="50"/>
  <c r="AJ182" i="50"/>
  <c r="AI179" i="50"/>
  <c r="AI199" i="50"/>
  <c r="AJ166" i="50"/>
  <c r="AH168" i="50"/>
  <c r="AI168" i="50"/>
  <c r="AJ174" i="50"/>
  <c r="AI161" i="50"/>
  <c r="AL163" i="50"/>
  <c r="AJ163" i="50"/>
  <c r="AK171" i="50"/>
  <c r="AJ172" i="50"/>
  <c r="AH165" i="50"/>
  <c r="AI185" i="50"/>
  <c r="AH184" i="50"/>
  <c r="AJ159" i="50"/>
  <c r="N73" i="25"/>
  <c r="N74" i="25" s="1"/>
  <c r="K45" i="85"/>
  <c r="L45" i="85"/>
  <c r="L44" i="85"/>
  <c r="L43" i="85"/>
  <c r="L41" i="85"/>
  <c r="J40" i="85"/>
  <c r="K40" i="85"/>
  <c r="L40" i="85"/>
  <c r="K39" i="85"/>
  <c r="L39" i="85"/>
  <c r="J39" i="85"/>
  <c r="K37" i="85"/>
  <c r="L37" i="85"/>
  <c r="J37" i="85"/>
  <c r="K33" i="85"/>
  <c r="L33" i="85"/>
  <c r="L32" i="85"/>
  <c r="L31" i="85"/>
  <c r="J30" i="85"/>
  <c r="K30" i="85"/>
  <c r="L30" i="85"/>
  <c r="L29" i="85"/>
  <c r="J28" i="85"/>
  <c r="K28" i="85"/>
  <c r="L28" i="85"/>
  <c r="J27" i="85"/>
  <c r="K27" i="85"/>
  <c r="L27" i="85"/>
  <c r="K25" i="85"/>
  <c r="L25" i="85"/>
  <c r="J25" i="85"/>
  <c r="N21" i="85"/>
  <c r="M20" i="85"/>
  <c r="L19" i="85"/>
  <c r="K18" i="85"/>
  <c r="J17" i="85"/>
  <c r="I16" i="85"/>
  <c r="H15" i="85"/>
  <c r="N88" i="25"/>
  <c r="L18" i="34"/>
  <c r="F23" i="34"/>
  <c r="AN271" i="50" l="1"/>
  <c r="AO271" i="50" s="1"/>
  <c r="AP271" i="50" s="1"/>
  <c r="AQ271" i="50" s="1"/>
  <c r="AR271" i="50" s="1"/>
  <c r="AH299" i="50"/>
  <c r="AO289" i="50"/>
  <c r="AP289" i="50" s="1"/>
  <c r="AQ289" i="50" s="1"/>
  <c r="AR289" i="50" s="1"/>
  <c r="AN289" i="50"/>
  <c r="AH293" i="50"/>
  <c r="AH294" i="50"/>
  <c r="AH291" i="50"/>
  <c r="AH296" i="50"/>
  <c r="AH298" i="50"/>
  <c r="AH295" i="50"/>
  <c r="AL289" i="50"/>
  <c r="AI271" i="50"/>
  <c r="AI289" i="50"/>
  <c r="AL271" i="50"/>
  <c r="AK271" i="50"/>
  <c r="AJ271" i="50"/>
  <c r="L55" i="85"/>
  <c r="AJ289" i="50"/>
  <c r="AH271" i="50"/>
  <c r="AH289" i="50"/>
  <c r="AK289" i="50"/>
  <c r="L57" i="85"/>
  <c r="L58" i="85"/>
  <c r="J55" i="85"/>
  <c r="K55" i="85"/>
  <c r="L59" i="85"/>
  <c r="K57" i="85"/>
  <c r="J60" i="85"/>
  <c r="K60" i="85"/>
  <c r="L60" i="85"/>
  <c r="L63" i="85"/>
  <c r="J57" i="85"/>
  <c r="K58" i="85"/>
  <c r="L61" i="85"/>
  <c r="K63" i="85"/>
  <c r="J58" i="85"/>
  <c r="L62" i="85"/>
  <c r="L16" i="34"/>
  <c r="L15" i="34"/>
  <c r="L13" i="34"/>
  <c r="L12" i="34"/>
  <c r="L40" i="32"/>
  <c r="I34" i="68"/>
  <c r="I31" i="68"/>
  <c r="H31" i="68"/>
  <c r="P91" i="25"/>
  <c r="O86" i="25"/>
  <c r="I52" i="68" l="1"/>
  <c r="L67" i="85"/>
  <c r="K67" i="85"/>
  <c r="F60" i="42" l="1"/>
  <c r="F180" i="24"/>
  <c r="F186" i="24"/>
  <c r="F187" i="24" s="1"/>
  <c r="I75" i="66" l="1"/>
  <c r="J75" i="66"/>
  <c r="Q34" i="66"/>
  <c r="P33" i="66"/>
  <c r="O32" i="66"/>
  <c r="N31" i="66"/>
  <c r="M30" i="66"/>
  <c r="L29" i="66"/>
  <c r="K28" i="66"/>
  <c r="O31" i="66" l="1"/>
  <c r="L18" i="85"/>
  <c r="M19" i="85"/>
  <c r="M18" i="85"/>
  <c r="K17" i="85"/>
  <c r="Q33" i="66" l="1"/>
  <c r="N20" i="85"/>
  <c r="P32" i="66"/>
  <c r="N30" i="66"/>
  <c r="P31" i="66"/>
  <c r="Q31" i="66" l="1"/>
  <c r="N18" i="85"/>
  <c r="Q32" i="66"/>
  <c r="N19" i="85"/>
  <c r="O30" i="66"/>
  <c r="L17" i="85"/>
  <c r="M17" i="85"/>
  <c r="M68" i="85" s="1"/>
  <c r="L53" i="32" l="1"/>
  <c r="L54" i="32"/>
  <c r="P30" i="66"/>
  <c r="J16" i="85"/>
  <c r="L28" i="66" l="1"/>
  <c r="I15" i="85"/>
  <c r="Q30" i="66"/>
  <c r="N17" i="85"/>
  <c r="J15" i="85"/>
  <c r="M29" i="66"/>
  <c r="K16" i="85"/>
  <c r="N29" i="66" l="1"/>
  <c r="L16" i="85"/>
  <c r="M28" i="66"/>
  <c r="K15" i="85"/>
  <c r="N28" i="66" l="1"/>
  <c r="L15" i="85"/>
  <c r="O29" i="66"/>
  <c r="M16" i="85"/>
  <c r="H65" i="42"/>
  <c r="I65" i="42"/>
  <c r="M65" i="42" s="1"/>
  <c r="J65" i="42"/>
  <c r="K65" i="42"/>
  <c r="F65" i="42"/>
  <c r="B11" i="69" a="1"/>
  <c r="B11" i="69" s="1"/>
  <c r="P29" i="66" l="1"/>
  <c r="O28" i="66"/>
  <c r="M15" i="85"/>
  <c r="R65" i="42"/>
  <c r="O65" i="42"/>
  <c r="U65" i="42"/>
  <c r="L65" i="42"/>
  <c r="B17" i="84"/>
  <c r="H218" i="50"/>
  <c r="I218" i="50"/>
  <c r="H219" i="50"/>
  <c r="I219" i="50"/>
  <c r="H220" i="50"/>
  <c r="I220" i="50"/>
  <c r="H221" i="50"/>
  <c r="I221" i="50"/>
  <c r="H222" i="50"/>
  <c r="I222" i="50"/>
  <c r="H223" i="50"/>
  <c r="I223" i="50"/>
  <c r="H224" i="50"/>
  <c r="I224" i="50"/>
  <c r="H225" i="50"/>
  <c r="I225" i="50"/>
  <c r="H226" i="50"/>
  <c r="I226" i="50"/>
  <c r="H227" i="50"/>
  <c r="I227" i="50"/>
  <c r="H228" i="50"/>
  <c r="I228" i="50"/>
  <c r="H229" i="50"/>
  <c r="I229" i="50"/>
  <c r="H230" i="50"/>
  <c r="I230" i="50"/>
  <c r="H231" i="50"/>
  <c r="I231" i="50"/>
  <c r="H232" i="50"/>
  <c r="I232" i="50"/>
  <c r="H233" i="50"/>
  <c r="I233" i="50"/>
  <c r="H234" i="50"/>
  <c r="I234" i="50"/>
  <c r="H235" i="50"/>
  <c r="I235" i="50"/>
  <c r="H236" i="50"/>
  <c r="I236" i="50"/>
  <c r="H237" i="50"/>
  <c r="I237" i="50"/>
  <c r="H238" i="50"/>
  <c r="I238" i="50"/>
  <c r="H239" i="50"/>
  <c r="I239" i="50"/>
  <c r="H240" i="50"/>
  <c r="I240" i="50"/>
  <c r="H241" i="50"/>
  <c r="I241" i="50"/>
  <c r="H242" i="50"/>
  <c r="I242" i="50"/>
  <c r="H243" i="50"/>
  <c r="I243" i="50"/>
  <c r="H244" i="50"/>
  <c r="I244" i="50"/>
  <c r="H245" i="50"/>
  <c r="I245" i="50"/>
  <c r="H246" i="50"/>
  <c r="I246" i="50"/>
  <c r="H247" i="50"/>
  <c r="I247" i="50"/>
  <c r="H248" i="50"/>
  <c r="I248" i="50"/>
  <c r="H249" i="50"/>
  <c r="I249" i="50"/>
  <c r="H250" i="50"/>
  <c r="I250" i="50"/>
  <c r="H251" i="50"/>
  <c r="I251" i="50"/>
  <c r="H252" i="50"/>
  <c r="I252" i="50"/>
  <c r="H253" i="50"/>
  <c r="I253" i="50"/>
  <c r="H254" i="50"/>
  <c r="I254" i="50"/>
  <c r="H255" i="50"/>
  <c r="I255" i="50"/>
  <c r="H256" i="50"/>
  <c r="I256" i="50"/>
  <c r="H257" i="50"/>
  <c r="I257" i="50"/>
  <c r="H258" i="50"/>
  <c r="I258" i="50"/>
  <c r="H259" i="50"/>
  <c r="I259" i="50"/>
  <c r="H260" i="50"/>
  <c r="I260" i="50"/>
  <c r="H261" i="50"/>
  <c r="I261" i="50"/>
  <c r="H262" i="50"/>
  <c r="I262" i="50"/>
  <c r="H263" i="50"/>
  <c r="I263" i="50"/>
  <c r="H264" i="50"/>
  <c r="I264" i="50"/>
  <c r="H265" i="50"/>
  <c r="I265" i="50"/>
  <c r="H266" i="50"/>
  <c r="I266" i="50"/>
  <c r="H267" i="50"/>
  <c r="I267" i="50"/>
  <c r="I217" i="50"/>
  <c r="H217" i="50"/>
  <c r="B65" i="42"/>
  <c r="K64" i="42"/>
  <c r="J64" i="42"/>
  <c r="I64" i="42"/>
  <c r="H64" i="42"/>
  <c r="F64" i="42"/>
  <c r="B64" i="42"/>
  <c r="K63" i="42"/>
  <c r="J63" i="42"/>
  <c r="I63" i="42"/>
  <c r="H63" i="42"/>
  <c r="F63" i="42"/>
  <c r="B63" i="42"/>
  <c r="K62" i="42"/>
  <c r="J62" i="42"/>
  <c r="I62" i="42"/>
  <c r="H62" i="42"/>
  <c r="F62" i="42"/>
  <c r="B62" i="42"/>
  <c r="K61" i="42"/>
  <c r="J61" i="42"/>
  <c r="I61" i="42"/>
  <c r="H61" i="42"/>
  <c r="F61" i="42"/>
  <c r="B61" i="42"/>
  <c r="K60" i="42"/>
  <c r="J60" i="42"/>
  <c r="I60" i="42"/>
  <c r="H60" i="42"/>
  <c r="B60" i="42"/>
  <c r="B17" i="83"/>
  <c r="B17" i="81"/>
  <c r="G424" i="40"/>
  <c r="F424" i="40"/>
  <c r="E424" i="40"/>
  <c r="D424" i="40"/>
  <c r="B424" i="40"/>
  <c r="G423" i="40"/>
  <c r="F423" i="40"/>
  <c r="E423" i="40"/>
  <c r="D423" i="40"/>
  <c r="B423" i="40"/>
  <c r="G422" i="40"/>
  <c r="F422" i="40"/>
  <c r="E422" i="40"/>
  <c r="D422" i="40"/>
  <c r="B422" i="40"/>
  <c r="G421" i="40"/>
  <c r="F421" i="40"/>
  <c r="E421" i="40"/>
  <c r="D421" i="40"/>
  <c r="B421" i="40"/>
  <c r="G420" i="40"/>
  <c r="F420" i="40"/>
  <c r="E420" i="40"/>
  <c r="D420" i="40"/>
  <c r="B420" i="40"/>
  <c r="G419" i="40"/>
  <c r="F419" i="40"/>
  <c r="E419" i="40"/>
  <c r="D419" i="40"/>
  <c r="B419" i="40"/>
  <c r="G418" i="40"/>
  <c r="F418" i="40"/>
  <c r="E418" i="40"/>
  <c r="D418" i="40"/>
  <c r="B418" i="40"/>
  <c r="G417" i="40"/>
  <c r="F417" i="40"/>
  <c r="E417" i="40"/>
  <c r="D417" i="40"/>
  <c r="B417" i="40"/>
  <c r="G416" i="40"/>
  <c r="F416" i="40"/>
  <c r="E416" i="40"/>
  <c r="D416" i="40"/>
  <c r="B416" i="40"/>
  <c r="G415" i="40"/>
  <c r="F415" i="40"/>
  <c r="E415" i="40"/>
  <c r="D415" i="40"/>
  <c r="B415" i="40"/>
  <c r="G414" i="40"/>
  <c r="F414" i="40"/>
  <c r="E414" i="40"/>
  <c r="D414" i="40"/>
  <c r="B414" i="40"/>
  <c r="G413" i="40"/>
  <c r="F413" i="40"/>
  <c r="E413" i="40"/>
  <c r="D413" i="40"/>
  <c r="B413" i="40"/>
  <c r="G412" i="40"/>
  <c r="F412" i="40"/>
  <c r="E412" i="40"/>
  <c r="D412" i="40"/>
  <c r="B412" i="40"/>
  <c r="G411" i="40"/>
  <c r="F411" i="40"/>
  <c r="E411" i="40"/>
  <c r="D411" i="40"/>
  <c r="B411" i="40"/>
  <c r="G410" i="40"/>
  <c r="F410" i="40"/>
  <c r="E410" i="40"/>
  <c r="D410" i="40"/>
  <c r="B410" i="40"/>
  <c r="G409" i="40"/>
  <c r="F409" i="40"/>
  <c r="E409" i="40"/>
  <c r="D409" i="40"/>
  <c r="B409" i="40"/>
  <c r="G408" i="40"/>
  <c r="F408" i="40"/>
  <c r="E408" i="40"/>
  <c r="D408" i="40"/>
  <c r="B408" i="40"/>
  <c r="G407" i="40"/>
  <c r="F407" i="40"/>
  <c r="E407" i="40"/>
  <c r="D407" i="40"/>
  <c r="B407" i="40"/>
  <c r="G406" i="40"/>
  <c r="F406" i="40"/>
  <c r="E406" i="40"/>
  <c r="D406" i="40"/>
  <c r="B406" i="40"/>
  <c r="G405" i="40"/>
  <c r="F405" i="40"/>
  <c r="E405" i="40"/>
  <c r="D405" i="40"/>
  <c r="B405" i="40"/>
  <c r="G404" i="40"/>
  <c r="F404" i="40"/>
  <c r="E404" i="40"/>
  <c r="D404" i="40"/>
  <c r="B404" i="40"/>
  <c r="G403" i="40"/>
  <c r="F403" i="40"/>
  <c r="E403" i="40"/>
  <c r="D403" i="40"/>
  <c r="B403" i="40"/>
  <c r="G402" i="40"/>
  <c r="F402" i="40"/>
  <c r="E402" i="40"/>
  <c r="D402" i="40"/>
  <c r="B402" i="40"/>
  <c r="G401" i="40"/>
  <c r="F401" i="40"/>
  <c r="E401" i="40"/>
  <c r="D401" i="40"/>
  <c r="B401" i="40"/>
  <c r="G400" i="40"/>
  <c r="F400" i="40"/>
  <c r="E400" i="40"/>
  <c r="D400" i="40"/>
  <c r="B400" i="40"/>
  <c r="G399" i="40"/>
  <c r="F399" i="40"/>
  <c r="E399" i="40"/>
  <c r="D399" i="40"/>
  <c r="B399" i="40"/>
  <c r="G398" i="40"/>
  <c r="F398" i="40"/>
  <c r="E398" i="40"/>
  <c r="D398" i="40"/>
  <c r="B398" i="40"/>
  <c r="G397" i="40"/>
  <c r="F397" i="40"/>
  <c r="E397" i="40"/>
  <c r="D397" i="40"/>
  <c r="B397" i="40"/>
  <c r="G396" i="40"/>
  <c r="F396" i="40"/>
  <c r="E396" i="40"/>
  <c r="D396" i="40"/>
  <c r="B396" i="40"/>
  <c r="G395" i="40"/>
  <c r="F395" i="40"/>
  <c r="E395" i="40"/>
  <c r="D395" i="40"/>
  <c r="B395" i="40"/>
  <c r="G394" i="40"/>
  <c r="F394" i="40"/>
  <c r="E394" i="40"/>
  <c r="D394" i="40"/>
  <c r="B394" i="40"/>
  <c r="G393" i="40"/>
  <c r="F393" i="40"/>
  <c r="E393" i="40"/>
  <c r="D393" i="40"/>
  <c r="B393" i="40"/>
  <c r="G392" i="40"/>
  <c r="F392" i="40"/>
  <c r="E392" i="40"/>
  <c r="D392" i="40"/>
  <c r="B392" i="40"/>
  <c r="G391" i="40"/>
  <c r="F391" i="40"/>
  <c r="E391" i="40"/>
  <c r="D391" i="40"/>
  <c r="B391" i="40"/>
  <c r="G390" i="40"/>
  <c r="F390" i="40"/>
  <c r="E390" i="40"/>
  <c r="D390" i="40"/>
  <c r="B390" i="40"/>
  <c r="G389" i="40"/>
  <c r="F389" i="40"/>
  <c r="E389" i="40"/>
  <c r="D389" i="40"/>
  <c r="B389" i="40"/>
  <c r="G388" i="40"/>
  <c r="F388" i="40"/>
  <c r="E388" i="40"/>
  <c r="D388" i="40"/>
  <c r="B388" i="40"/>
  <c r="G387" i="40"/>
  <c r="F387" i="40"/>
  <c r="E387" i="40"/>
  <c r="D387" i="40"/>
  <c r="B387" i="40"/>
  <c r="G386" i="40"/>
  <c r="F386" i="40"/>
  <c r="E386" i="40"/>
  <c r="D386" i="40"/>
  <c r="B386" i="40"/>
  <c r="G385" i="40"/>
  <c r="F385" i="40"/>
  <c r="E385" i="40"/>
  <c r="D385" i="40"/>
  <c r="B385" i="40"/>
  <c r="G384" i="40"/>
  <c r="F384" i="40"/>
  <c r="E384" i="40"/>
  <c r="D384" i="40"/>
  <c r="B384" i="40"/>
  <c r="G383" i="40"/>
  <c r="F383" i="40"/>
  <c r="E383" i="40"/>
  <c r="D383" i="40"/>
  <c r="B383" i="40"/>
  <c r="G382" i="40"/>
  <c r="F382" i="40"/>
  <c r="E382" i="40"/>
  <c r="D382" i="40"/>
  <c r="B382" i="40"/>
  <c r="G381" i="40"/>
  <c r="F381" i="40"/>
  <c r="E381" i="40"/>
  <c r="D381" i="40"/>
  <c r="B381" i="40"/>
  <c r="G380" i="40"/>
  <c r="F380" i="40"/>
  <c r="E380" i="40"/>
  <c r="D380" i="40"/>
  <c r="B380" i="40"/>
  <c r="G379" i="40"/>
  <c r="F379" i="40"/>
  <c r="E379" i="40"/>
  <c r="D379" i="40"/>
  <c r="B379" i="40"/>
  <c r="G378" i="40"/>
  <c r="F378" i="40"/>
  <c r="E378" i="40"/>
  <c r="D378" i="40"/>
  <c r="B378" i="40"/>
  <c r="G377" i="40"/>
  <c r="F377" i="40"/>
  <c r="E377" i="40"/>
  <c r="D377" i="40"/>
  <c r="B377" i="40"/>
  <c r="G376" i="40"/>
  <c r="F376" i="40"/>
  <c r="E376" i="40"/>
  <c r="D376" i="40"/>
  <c r="B376" i="40"/>
  <c r="G375" i="40"/>
  <c r="F375" i="40"/>
  <c r="E375" i="40"/>
  <c r="D375" i="40"/>
  <c r="B375" i="40"/>
  <c r="G374" i="40"/>
  <c r="F374" i="40"/>
  <c r="E374" i="40"/>
  <c r="D374" i="40"/>
  <c r="B374" i="40"/>
  <c r="G373" i="40"/>
  <c r="F373" i="40"/>
  <c r="E373" i="40"/>
  <c r="D373" i="40"/>
  <c r="B373" i="40"/>
  <c r="G372" i="40"/>
  <c r="F372" i="40"/>
  <c r="E372" i="40"/>
  <c r="D372" i="40"/>
  <c r="B372" i="40"/>
  <c r="G371" i="40"/>
  <c r="F371" i="40"/>
  <c r="E371" i="40"/>
  <c r="D371" i="40"/>
  <c r="B371" i="40"/>
  <c r="G370" i="40"/>
  <c r="F370" i="40"/>
  <c r="E370" i="40"/>
  <c r="D370" i="40"/>
  <c r="B370" i="40"/>
  <c r="G369" i="40"/>
  <c r="F369" i="40"/>
  <c r="E369" i="40"/>
  <c r="D369" i="40"/>
  <c r="B369" i="40"/>
  <c r="G368" i="40"/>
  <c r="F368" i="40"/>
  <c r="E368" i="40"/>
  <c r="D368" i="40"/>
  <c r="B368" i="40"/>
  <c r="G367" i="40"/>
  <c r="F367" i="40"/>
  <c r="E367" i="40"/>
  <c r="D367" i="40"/>
  <c r="B367" i="40"/>
  <c r="G366" i="40"/>
  <c r="F366" i="40"/>
  <c r="E366" i="40"/>
  <c r="D366" i="40"/>
  <c r="B366" i="40"/>
  <c r="G365" i="40"/>
  <c r="F365" i="40"/>
  <c r="E365" i="40"/>
  <c r="D365" i="40"/>
  <c r="B365" i="40"/>
  <c r="G364" i="40"/>
  <c r="F364" i="40"/>
  <c r="E364" i="40"/>
  <c r="D364" i="40"/>
  <c r="B364" i="40"/>
  <c r="G363" i="40"/>
  <c r="F363" i="40"/>
  <c r="E363" i="40"/>
  <c r="D363" i="40"/>
  <c r="B363" i="40"/>
  <c r="G362" i="40"/>
  <c r="F362" i="40"/>
  <c r="E362" i="40"/>
  <c r="D362" i="40"/>
  <c r="B362" i="40"/>
  <c r="G361" i="40"/>
  <c r="F361" i="40"/>
  <c r="E361" i="40"/>
  <c r="D361" i="40"/>
  <c r="B361" i="40"/>
  <c r="G360" i="40"/>
  <c r="F360" i="40"/>
  <c r="E360" i="40"/>
  <c r="D360" i="40"/>
  <c r="B360" i="40"/>
  <c r="G359" i="40"/>
  <c r="F359" i="40"/>
  <c r="E359" i="40"/>
  <c r="D359" i="40"/>
  <c r="B359" i="40"/>
  <c r="G358" i="40"/>
  <c r="F358" i="40"/>
  <c r="E358" i="40"/>
  <c r="D358" i="40"/>
  <c r="B358" i="40"/>
  <c r="G357" i="40"/>
  <c r="F357" i="40"/>
  <c r="E357" i="40"/>
  <c r="D357" i="40"/>
  <c r="B357" i="40"/>
  <c r="G356" i="40"/>
  <c r="F356" i="40"/>
  <c r="E356" i="40"/>
  <c r="D356" i="40"/>
  <c r="B356" i="40"/>
  <c r="G355" i="40"/>
  <c r="F355" i="40"/>
  <c r="E355" i="40"/>
  <c r="D355" i="40"/>
  <c r="B355" i="40"/>
  <c r="G354" i="40"/>
  <c r="F354" i="40"/>
  <c r="E354" i="40"/>
  <c r="D354" i="40"/>
  <c r="B354" i="40"/>
  <c r="G353" i="40"/>
  <c r="F353" i="40"/>
  <c r="E353" i="40"/>
  <c r="D353" i="40"/>
  <c r="B353" i="40"/>
  <c r="G352" i="40"/>
  <c r="F352" i="40"/>
  <c r="E352" i="40"/>
  <c r="D352" i="40"/>
  <c r="B352" i="40"/>
  <c r="G351" i="40"/>
  <c r="F351" i="40"/>
  <c r="E351" i="40"/>
  <c r="D351" i="40"/>
  <c r="B351" i="40"/>
  <c r="G350" i="40"/>
  <c r="F350" i="40"/>
  <c r="E350" i="40"/>
  <c r="D350" i="40"/>
  <c r="B350" i="40"/>
  <c r="G349" i="40"/>
  <c r="F349" i="40"/>
  <c r="E349" i="40"/>
  <c r="D349" i="40"/>
  <c r="B349" i="40"/>
  <c r="G348" i="40"/>
  <c r="F348" i="40"/>
  <c r="E348" i="40"/>
  <c r="D348" i="40"/>
  <c r="B348" i="40"/>
  <c r="G347" i="40"/>
  <c r="F347" i="40"/>
  <c r="E347" i="40"/>
  <c r="D347" i="40"/>
  <c r="B347" i="40"/>
  <c r="G346" i="40"/>
  <c r="F346" i="40"/>
  <c r="E346" i="40"/>
  <c r="D346" i="40"/>
  <c r="B346" i="40"/>
  <c r="G345" i="40"/>
  <c r="F345" i="40"/>
  <c r="E345" i="40"/>
  <c r="D345" i="40"/>
  <c r="B345" i="40"/>
  <c r="G344" i="40"/>
  <c r="F344" i="40"/>
  <c r="E344" i="40"/>
  <c r="D344" i="40"/>
  <c r="B344" i="40"/>
  <c r="G343" i="40"/>
  <c r="F343" i="40"/>
  <c r="E343" i="40"/>
  <c r="D343" i="40"/>
  <c r="B343" i="40"/>
  <c r="G342" i="40"/>
  <c r="F342" i="40"/>
  <c r="E342" i="40"/>
  <c r="D342" i="40"/>
  <c r="B342" i="40"/>
  <c r="G341" i="40"/>
  <c r="F341" i="40"/>
  <c r="E341" i="40"/>
  <c r="D341" i="40"/>
  <c r="B341" i="40"/>
  <c r="G340" i="40"/>
  <c r="F340" i="40"/>
  <c r="E340" i="40"/>
  <c r="D340" i="40"/>
  <c r="B340" i="40"/>
  <c r="G339" i="40"/>
  <c r="F339" i="40"/>
  <c r="E339" i="40"/>
  <c r="D339" i="40"/>
  <c r="B339" i="40"/>
  <c r="G338" i="40"/>
  <c r="F338" i="40"/>
  <c r="E338" i="40"/>
  <c r="D338" i="40"/>
  <c r="B338" i="40"/>
  <c r="G337" i="40"/>
  <c r="F337" i="40"/>
  <c r="E337" i="40"/>
  <c r="D337" i="40"/>
  <c r="B337" i="40"/>
  <c r="G336" i="40"/>
  <c r="F336" i="40"/>
  <c r="E336" i="40"/>
  <c r="D336" i="40"/>
  <c r="B336" i="40"/>
  <c r="G335" i="40"/>
  <c r="F335" i="40"/>
  <c r="E335" i="40"/>
  <c r="D335" i="40"/>
  <c r="B335" i="40"/>
  <c r="G334" i="40"/>
  <c r="F334" i="40"/>
  <c r="E334" i="40"/>
  <c r="D334" i="40"/>
  <c r="B334" i="40"/>
  <c r="G333" i="40"/>
  <c r="F333" i="40"/>
  <c r="E333" i="40"/>
  <c r="D333" i="40"/>
  <c r="B333" i="40"/>
  <c r="G332" i="40"/>
  <c r="F332" i="40"/>
  <c r="E332" i="40"/>
  <c r="D332" i="40"/>
  <c r="B332" i="40"/>
  <c r="G331" i="40"/>
  <c r="F331" i="40"/>
  <c r="E331" i="40"/>
  <c r="D331" i="40"/>
  <c r="B331" i="40"/>
  <c r="G330" i="40"/>
  <c r="F330" i="40"/>
  <c r="E330" i="40"/>
  <c r="D330" i="40"/>
  <c r="B330" i="40"/>
  <c r="G329" i="40"/>
  <c r="F329" i="40"/>
  <c r="E329" i="40"/>
  <c r="D329" i="40"/>
  <c r="B329" i="40"/>
  <c r="G328" i="40"/>
  <c r="F328" i="40"/>
  <c r="E328" i="40"/>
  <c r="D328" i="40"/>
  <c r="B328" i="40"/>
  <c r="G327" i="40"/>
  <c r="F327" i="40"/>
  <c r="E327" i="40"/>
  <c r="D327" i="40"/>
  <c r="B327" i="40"/>
  <c r="G326" i="40"/>
  <c r="F326" i="40"/>
  <c r="E326" i="40"/>
  <c r="D326" i="40"/>
  <c r="B326" i="40"/>
  <c r="G325" i="40"/>
  <c r="F325" i="40"/>
  <c r="E325" i="40"/>
  <c r="D325" i="40"/>
  <c r="B325" i="40"/>
  <c r="G324" i="40"/>
  <c r="F324" i="40"/>
  <c r="E324" i="40"/>
  <c r="D324" i="40"/>
  <c r="B324" i="40"/>
  <c r="G323" i="40"/>
  <c r="F323" i="40"/>
  <c r="E323" i="40"/>
  <c r="D323" i="40"/>
  <c r="B323" i="40"/>
  <c r="G322" i="40"/>
  <c r="F322" i="40"/>
  <c r="E322" i="40"/>
  <c r="D322" i="40"/>
  <c r="B322" i="40"/>
  <c r="G321" i="40"/>
  <c r="F321" i="40"/>
  <c r="E321" i="40"/>
  <c r="D321" i="40"/>
  <c r="B321" i="40"/>
  <c r="G320" i="40"/>
  <c r="F320" i="40"/>
  <c r="E320" i="40"/>
  <c r="D320" i="40"/>
  <c r="B320" i="40"/>
  <c r="G319" i="40"/>
  <c r="F319" i="40"/>
  <c r="E319" i="40"/>
  <c r="D319" i="40"/>
  <c r="B319" i="40"/>
  <c r="G318" i="40"/>
  <c r="F318" i="40"/>
  <c r="E318" i="40"/>
  <c r="D318" i="40"/>
  <c r="B318" i="40"/>
  <c r="G317" i="40"/>
  <c r="F317" i="40"/>
  <c r="E317" i="40"/>
  <c r="D317" i="40"/>
  <c r="B317" i="40"/>
  <c r="G316" i="40"/>
  <c r="F316" i="40"/>
  <c r="E316" i="40"/>
  <c r="D316" i="40"/>
  <c r="B316" i="40"/>
  <c r="G315" i="40"/>
  <c r="F315" i="40"/>
  <c r="E315" i="40"/>
  <c r="D315" i="40"/>
  <c r="B315" i="40"/>
  <c r="G314" i="40"/>
  <c r="F314" i="40"/>
  <c r="E314" i="40"/>
  <c r="D314" i="40"/>
  <c r="B314" i="40"/>
  <c r="G313" i="40"/>
  <c r="F313" i="40"/>
  <c r="E313" i="40"/>
  <c r="D313" i="40"/>
  <c r="B313" i="40"/>
  <c r="G312" i="40"/>
  <c r="F312" i="40"/>
  <c r="E312" i="40"/>
  <c r="D312" i="40"/>
  <c r="B312" i="40"/>
  <c r="G311" i="40"/>
  <c r="F311" i="40"/>
  <c r="E311" i="40"/>
  <c r="D311" i="40"/>
  <c r="B311" i="40"/>
  <c r="G310" i="40"/>
  <c r="F310" i="40"/>
  <c r="E310" i="40"/>
  <c r="D310" i="40"/>
  <c r="B310" i="40"/>
  <c r="G309" i="40"/>
  <c r="F309" i="40"/>
  <c r="E309" i="40"/>
  <c r="D309" i="40"/>
  <c r="B309" i="40"/>
  <c r="G308" i="40"/>
  <c r="F308" i="40"/>
  <c r="E308" i="40"/>
  <c r="D308" i="40"/>
  <c r="B308" i="40"/>
  <c r="G307" i="40"/>
  <c r="F307" i="40"/>
  <c r="E307" i="40"/>
  <c r="D307" i="40"/>
  <c r="B307" i="40"/>
  <c r="G306" i="40"/>
  <c r="F306" i="40"/>
  <c r="E306" i="40"/>
  <c r="D306" i="40"/>
  <c r="B306" i="40"/>
  <c r="G305" i="40"/>
  <c r="F305" i="40"/>
  <c r="E305" i="40"/>
  <c r="D305" i="40"/>
  <c r="B305" i="40"/>
  <c r="G304" i="40"/>
  <c r="F304" i="40"/>
  <c r="E304" i="40"/>
  <c r="D304" i="40"/>
  <c r="B304" i="40"/>
  <c r="G303" i="40"/>
  <c r="F303" i="40"/>
  <c r="E303" i="40"/>
  <c r="D303" i="40"/>
  <c r="B303" i="40"/>
  <c r="G302" i="40"/>
  <c r="F302" i="40"/>
  <c r="E302" i="40"/>
  <c r="D302" i="40"/>
  <c r="B302" i="40"/>
  <c r="G301" i="40"/>
  <c r="F301" i="40"/>
  <c r="E301" i="40"/>
  <c r="D301" i="40"/>
  <c r="B301" i="40"/>
  <c r="G300" i="40"/>
  <c r="F300" i="40"/>
  <c r="E300" i="40"/>
  <c r="D300" i="40"/>
  <c r="B300" i="40"/>
  <c r="G299" i="40"/>
  <c r="F299" i="40"/>
  <c r="E299" i="40"/>
  <c r="D299" i="40"/>
  <c r="B299" i="40"/>
  <c r="G298" i="40"/>
  <c r="F298" i="40"/>
  <c r="E298" i="40"/>
  <c r="D298" i="40"/>
  <c r="B298" i="40"/>
  <c r="G297" i="40"/>
  <c r="F297" i="40"/>
  <c r="E297" i="40"/>
  <c r="D297" i="40"/>
  <c r="B297" i="40"/>
  <c r="G296" i="40"/>
  <c r="F296" i="40"/>
  <c r="E296" i="40"/>
  <c r="D296" i="40"/>
  <c r="B296" i="40"/>
  <c r="G295" i="40"/>
  <c r="F295" i="40"/>
  <c r="E295" i="40"/>
  <c r="D295" i="40"/>
  <c r="B295" i="40"/>
  <c r="G294" i="40"/>
  <c r="F294" i="40"/>
  <c r="E294" i="40"/>
  <c r="D294" i="40"/>
  <c r="B294" i="40"/>
  <c r="G293" i="40"/>
  <c r="F293" i="40"/>
  <c r="E293" i="40"/>
  <c r="D293" i="40"/>
  <c r="B293" i="40"/>
  <c r="G292" i="40"/>
  <c r="F292" i="40"/>
  <c r="E292" i="40"/>
  <c r="D292" i="40"/>
  <c r="B292" i="40"/>
  <c r="G291" i="40"/>
  <c r="F291" i="40"/>
  <c r="E291" i="40"/>
  <c r="D291" i="40"/>
  <c r="B291" i="40"/>
  <c r="G290" i="40"/>
  <c r="F290" i="40"/>
  <c r="E290" i="40"/>
  <c r="D290" i="40"/>
  <c r="B290" i="40"/>
  <c r="G289" i="40"/>
  <c r="F289" i="40"/>
  <c r="E289" i="40"/>
  <c r="D289" i="40"/>
  <c r="B289" i="40"/>
  <c r="G288" i="40"/>
  <c r="F288" i="40"/>
  <c r="E288" i="40"/>
  <c r="D288" i="40"/>
  <c r="B288" i="40"/>
  <c r="G287" i="40"/>
  <c r="F287" i="40"/>
  <c r="E287" i="40"/>
  <c r="D287" i="40"/>
  <c r="B287" i="40"/>
  <c r="G286" i="40"/>
  <c r="F286" i="40"/>
  <c r="E286" i="40"/>
  <c r="D286" i="40"/>
  <c r="B286" i="40"/>
  <c r="G285" i="40"/>
  <c r="F285" i="40"/>
  <c r="E285" i="40"/>
  <c r="D285" i="40"/>
  <c r="B285" i="40"/>
  <c r="G284" i="40"/>
  <c r="F284" i="40"/>
  <c r="E284" i="40"/>
  <c r="D284" i="40"/>
  <c r="B284" i="40"/>
  <c r="G283" i="40"/>
  <c r="F283" i="40"/>
  <c r="E283" i="40"/>
  <c r="D283" i="40"/>
  <c r="B283" i="40"/>
  <c r="G282" i="40"/>
  <c r="F282" i="40"/>
  <c r="E282" i="40"/>
  <c r="D282" i="40"/>
  <c r="B282" i="40"/>
  <c r="G281" i="40"/>
  <c r="F281" i="40"/>
  <c r="E281" i="40"/>
  <c r="D281" i="40"/>
  <c r="B281" i="40"/>
  <c r="G280" i="40"/>
  <c r="F280" i="40"/>
  <c r="E280" i="40"/>
  <c r="D280" i="40"/>
  <c r="B280" i="40"/>
  <c r="G279" i="40"/>
  <c r="F279" i="40"/>
  <c r="E279" i="40"/>
  <c r="D279" i="40"/>
  <c r="B279" i="40"/>
  <c r="G278" i="40"/>
  <c r="F278" i="40"/>
  <c r="E278" i="40"/>
  <c r="D278" i="40"/>
  <c r="B278" i="40"/>
  <c r="G277" i="40"/>
  <c r="F277" i="40"/>
  <c r="E277" i="40"/>
  <c r="D277" i="40"/>
  <c r="B277" i="40"/>
  <c r="G276" i="40"/>
  <c r="F276" i="40"/>
  <c r="E276" i="40"/>
  <c r="D276" i="40"/>
  <c r="B276" i="40"/>
  <c r="G275" i="40"/>
  <c r="F275" i="40"/>
  <c r="E275" i="40"/>
  <c r="D275" i="40"/>
  <c r="B275" i="40"/>
  <c r="G274" i="40"/>
  <c r="F274" i="40"/>
  <c r="E274" i="40"/>
  <c r="D274" i="40"/>
  <c r="B274" i="40"/>
  <c r="G273" i="40"/>
  <c r="F273" i="40"/>
  <c r="E273" i="40"/>
  <c r="D273" i="40"/>
  <c r="B273" i="40"/>
  <c r="G272" i="40"/>
  <c r="F272" i="40"/>
  <c r="E272" i="40"/>
  <c r="D272" i="40"/>
  <c r="B272" i="40"/>
  <c r="G271" i="40"/>
  <c r="F271" i="40"/>
  <c r="E271" i="40"/>
  <c r="D271" i="40"/>
  <c r="B271" i="40"/>
  <c r="G270" i="40"/>
  <c r="F270" i="40"/>
  <c r="E270" i="40"/>
  <c r="D270" i="40"/>
  <c r="B270" i="40"/>
  <c r="G269" i="40"/>
  <c r="F269" i="40"/>
  <c r="E269" i="40"/>
  <c r="D269" i="40"/>
  <c r="B269" i="40"/>
  <c r="G268" i="40"/>
  <c r="F268" i="40"/>
  <c r="E268" i="40"/>
  <c r="D268" i="40"/>
  <c r="B268" i="40"/>
  <c r="G267" i="40"/>
  <c r="F267" i="40"/>
  <c r="E267" i="40"/>
  <c r="D267" i="40"/>
  <c r="B267" i="40"/>
  <c r="G266" i="40"/>
  <c r="F266" i="40"/>
  <c r="E266" i="40"/>
  <c r="D266" i="40"/>
  <c r="B266" i="40"/>
  <c r="G265" i="40"/>
  <c r="F265" i="40"/>
  <c r="E265" i="40"/>
  <c r="D265" i="40"/>
  <c r="B265" i="40"/>
  <c r="G264" i="40"/>
  <c r="F264" i="40"/>
  <c r="E264" i="40"/>
  <c r="D264" i="40"/>
  <c r="B264" i="40"/>
  <c r="G263" i="40"/>
  <c r="F263" i="40"/>
  <c r="E263" i="40"/>
  <c r="D263" i="40"/>
  <c r="B263" i="40"/>
  <c r="G262" i="40"/>
  <c r="F262" i="40"/>
  <c r="E262" i="40"/>
  <c r="D262" i="40"/>
  <c r="B262" i="40"/>
  <c r="G261" i="40"/>
  <c r="F261" i="40"/>
  <c r="E261" i="40"/>
  <c r="D261" i="40"/>
  <c r="B261" i="40"/>
  <c r="G260" i="40"/>
  <c r="F260" i="40"/>
  <c r="E260" i="40"/>
  <c r="D260" i="40"/>
  <c r="B260" i="40"/>
  <c r="G259" i="40"/>
  <c r="F259" i="40"/>
  <c r="E259" i="40"/>
  <c r="D259" i="40"/>
  <c r="B259" i="40"/>
  <c r="G258" i="40"/>
  <c r="F258" i="40"/>
  <c r="E258" i="40"/>
  <c r="D258" i="40"/>
  <c r="B258" i="40"/>
  <c r="G257" i="40"/>
  <c r="F257" i="40"/>
  <c r="E257" i="40"/>
  <c r="D257" i="40"/>
  <c r="B257" i="40"/>
  <c r="G256" i="40"/>
  <c r="F256" i="40"/>
  <c r="E256" i="40"/>
  <c r="D256" i="40"/>
  <c r="B256" i="40"/>
  <c r="G255" i="40"/>
  <c r="F255" i="40"/>
  <c r="E255" i="40"/>
  <c r="D255" i="40"/>
  <c r="B255" i="40"/>
  <c r="G254" i="40"/>
  <c r="F254" i="40"/>
  <c r="E254" i="40"/>
  <c r="D254" i="40"/>
  <c r="B254" i="40"/>
  <c r="G253" i="40"/>
  <c r="F253" i="40"/>
  <c r="E253" i="40"/>
  <c r="D253" i="40"/>
  <c r="B253" i="40"/>
  <c r="G252" i="40"/>
  <c r="F252" i="40"/>
  <c r="E252" i="40"/>
  <c r="D252" i="40"/>
  <c r="B252" i="40"/>
  <c r="G251" i="40"/>
  <c r="F251" i="40"/>
  <c r="E251" i="40"/>
  <c r="D251" i="40"/>
  <c r="B251" i="40"/>
  <c r="G250" i="40"/>
  <c r="F250" i="40"/>
  <c r="E250" i="40"/>
  <c r="D250" i="40"/>
  <c r="B250" i="40"/>
  <c r="G249" i="40"/>
  <c r="F249" i="40"/>
  <c r="E249" i="40"/>
  <c r="D249" i="40"/>
  <c r="B249" i="40"/>
  <c r="G248" i="40"/>
  <c r="F248" i="40"/>
  <c r="E248" i="40"/>
  <c r="D248" i="40"/>
  <c r="B248" i="40"/>
  <c r="G247" i="40"/>
  <c r="F247" i="40"/>
  <c r="E247" i="40"/>
  <c r="D247" i="40"/>
  <c r="B247" i="40"/>
  <c r="G246" i="40"/>
  <c r="F246" i="40"/>
  <c r="E246" i="40"/>
  <c r="D246" i="40"/>
  <c r="B246" i="40"/>
  <c r="G245" i="40"/>
  <c r="F245" i="40"/>
  <c r="E245" i="40"/>
  <c r="D245" i="40"/>
  <c r="B245" i="40"/>
  <c r="G244" i="40"/>
  <c r="F244" i="40"/>
  <c r="E244" i="40"/>
  <c r="D244" i="40"/>
  <c r="B244" i="40"/>
  <c r="G243" i="40"/>
  <c r="F243" i="40"/>
  <c r="E243" i="40"/>
  <c r="D243" i="40"/>
  <c r="B243" i="40"/>
  <c r="G242" i="40"/>
  <c r="F242" i="40"/>
  <c r="E242" i="40"/>
  <c r="D242" i="40"/>
  <c r="B242" i="40"/>
  <c r="G241" i="40"/>
  <c r="F241" i="40"/>
  <c r="E241" i="40"/>
  <c r="D241" i="40"/>
  <c r="B241" i="40"/>
  <c r="G240" i="40"/>
  <c r="F240" i="40"/>
  <c r="E240" i="40"/>
  <c r="D240" i="40"/>
  <c r="B240" i="40"/>
  <c r="G239" i="40"/>
  <c r="F239" i="40"/>
  <c r="E239" i="40"/>
  <c r="D239" i="40"/>
  <c r="B239" i="40"/>
  <c r="G238" i="40"/>
  <c r="F238" i="40"/>
  <c r="E238" i="40"/>
  <c r="D238" i="40"/>
  <c r="B238" i="40"/>
  <c r="G237" i="40"/>
  <c r="F237" i="40"/>
  <c r="E237" i="40"/>
  <c r="D237" i="40"/>
  <c r="B237" i="40"/>
  <c r="G236" i="40"/>
  <c r="F236" i="40"/>
  <c r="E236" i="40"/>
  <c r="D236" i="40"/>
  <c r="B236" i="40"/>
  <c r="G235" i="40"/>
  <c r="F235" i="40"/>
  <c r="E235" i="40"/>
  <c r="D235" i="40"/>
  <c r="B235" i="40"/>
  <c r="G234" i="40"/>
  <c r="F234" i="40"/>
  <c r="E234" i="40"/>
  <c r="D234" i="40"/>
  <c r="B234" i="40"/>
  <c r="G233" i="40"/>
  <c r="F233" i="40"/>
  <c r="E233" i="40"/>
  <c r="D233" i="40"/>
  <c r="B233" i="40"/>
  <c r="G232" i="40"/>
  <c r="F232" i="40"/>
  <c r="E232" i="40"/>
  <c r="D232" i="40"/>
  <c r="B232" i="40"/>
  <c r="G231" i="40"/>
  <c r="F231" i="40"/>
  <c r="E231" i="40"/>
  <c r="D231" i="40"/>
  <c r="B231" i="40"/>
  <c r="G230" i="40"/>
  <c r="F230" i="40"/>
  <c r="E230" i="40"/>
  <c r="D230" i="40"/>
  <c r="B230" i="40"/>
  <c r="G229" i="40"/>
  <c r="F229" i="40"/>
  <c r="E229" i="40"/>
  <c r="D229" i="40"/>
  <c r="B229" i="40"/>
  <c r="G228" i="40"/>
  <c r="F228" i="40"/>
  <c r="E228" i="40"/>
  <c r="D228" i="40"/>
  <c r="B228" i="40"/>
  <c r="G227" i="40"/>
  <c r="F227" i="40"/>
  <c r="E227" i="40"/>
  <c r="D227" i="40"/>
  <c r="B227" i="40"/>
  <c r="G226" i="40"/>
  <c r="F226" i="40"/>
  <c r="E226" i="40"/>
  <c r="D226" i="40"/>
  <c r="B226" i="40"/>
  <c r="G225" i="40"/>
  <c r="F225" i="40"/>
  <c r="E225" i="40"/>
  <c r="D225" i="40"/>
  <c r="B225" i="40"/>
  <c r="G224" i="40"/>
  <c r="F224" i="40"/>
  <c r="E224" i="40"/>
  <c r="D224" i="40"/>
  <c r="B224" i="40"/>
  <c r="G223" i="40"/>
  <c r="F223" i="40"/>
  <c r="E223" i="40"/>
  <c r="D223" i="40"/>
  <c r="B223" i="40"/>
  <c r="G222" i="40"/>
  <c r="F222" i="40"/>
  <c r="E222" i="40"/>
  <c r="D222" i="40"/>
  <c r="B222" i="40"/>
  <c r="G221" i="40"/>
  <c r="F221" i="40"/>
  <c r="E221" i="40"/>
  <c r="D221" i="40"/>
  <c r="B221" i="40"/>
  <c r="G220" i="40"/>
  <c r="F220" i="40"/>
  <c r="E220" i="40"/>
  <c r="D220" i="40"/>
  <c r="B220" i="40"/>
  <c r="G219" i="40"/>
  <c r="F219" i="40"/>
  <c r="E219" i="40"/>
  <c r="D219" i="40"/>
  <c r="B219" i="40"/>
  <c r="G218" i="40"/>
  <c r="F218" i="40"/>
  <c r="E218" i="40"/>
  <c r="D218" i="40"/>
  <c r="B218" i="40"/>
  <c r="G217" i="40"/>
  <c r="F217" i="40"/>
  <c r="E217" i="40"/>
  <c r="D217" i="40"/>
  <c r="B217" i="40"/>
  <c r="G216" i="40"/>
  <c r="F216" i="40"/>
  <c r="E216" i="40"/>
  <c r="D216" i="40"/>
  <c r="B216" i="40"/>
  <c r="G215" i="40"/>
  <c r="F215" i="40"/>
  <c r="E215" i="40"/>
  <c r="D215" i="40"/>
  <c r="B215" i="40"/>
  <c r="G214" i="40"/>
  <c r="F214" i="40"/>
  <c r="E214" i="40"/>
  <c r="D214" i="40"/>
  <c r="B214" i="40"/>
  <c r="G213" i="40"/>
  <c r="F213" i="40"/>
  <c r="E213" i="40"/>
  <c r="D213" i="40"/>
  <c r="B213" i="40"/>
  <c r="G212" i="40"/>
  <c r="F212" i="40"/>
  <c r="E212" i="40"/>
  <c r="D212" i="40"/>
  <c r="B212" i="40"/>
  <c r="G211" i="40"/>
  <c r="F211" i="40"/>
  <c r="E211" i="40"/>
  <c r="D211" i="40"/>
  <c r="B211" i="40"/>
  <c r="G210" i="40"/>
  <c r="F210" i="40"/>
  <c r="E210" i="40"/>
  <c r="D210" i="40"/>
  <c r="B210" i="40"/>
  <c r="G209" i="40"/>
  <c r="F209" i="40"/>
  <c r="E209" i="40"/>
  <c r="D209" i="40"/>
  <c r="B209" i="40"/>
  <c r="G208" i="40"/>
  <c r="F208" i="40"/>
  <c r="E208" i="40"/>
  <c r="D208" i="40"/>
  <c r="B208" i="40"/>
  <c r="G207" i="40"/>
  <c r="F207" i="40"/>
  <c r="E207" i="40"/>
  <c r="D207" i="40"/>
  <c r="B207" i="40"/>
  <c r="G206" i="40"/>
  <c r="F206" i="40"/>
  <c r="E206" i="40"/>
  <c r="D206" i="40"/>
  <c r="B206" i="40"/>
  <c r="G205" i="40"/>
  <c r="F205" i="40"/>
  <c r="E205" i="40"/>
  <c r="D205" i="40"/>
  <c r="B205" i="40"/>
  <c r="G204" i="40"/>
  <c r="F204" i="40"/>
  <c r="E204" i="40"/>
  <c r="D204" i="40"/>
  <c r="B204" i="40"/>
  <c r="G203" i="40"/>
  <c r="F203" i="40"/>
  <c r="E203" i="40"/>
  <c r="D203" i="40"/>
  <c r="B203" i="40"/>
  <c r="G202" i="40"/>
  <c r="F202" i="40"/>
  <c r="E202" i="40"/>
  <c r="D202" i="40"/>
  <c r="B202" i="40"/>
  <c r="G201" i="40"/>
  <c r="F201" i="40"/>
  <c r="E201" i="40"/>
  <c r="D201" i="40"/>
  <c r="B201" i="40"/>
  <c r="G200" i="40"/>
  <c r="F200" i="40"/>
  <c r="E200" i="40"/>
  <c r="D200" i="40"/>
  <c r="B200" i="40"/>
  <c r="G199" i="40"/>
  <c r="F199" i="40"/>
  <c r="E199" i="40"/>
  <c r="D199" i="40"/>
  <c r="B199" i="40"/>
  <c r="G198" i="40"/>
  <c r="F198" i="40"/>
  <c r="E198" i="40"/>
  <c r="D198" i="40"/>
  <c r="B198" i="40"/>
  <c r="G197" i="40"/>
  <c r="F197" i="40"/>
  <c r="E197" i="40"/>
  <c r="D197" i="40"/>
  <c r="B197" i="40"/>
  <c r="G196" i="40"/>
  <c r="F196" i="40"/>
  <c r="E196" i="40"/>
  <c r="D196" i="40"/>
  <c r="B196" i="40"/>
  <c r="G195" i="40"/>
  <c r="F195" i="40"/>
  <c r="E195" i="40"/>
  <c r="D195" i="40"/>
  <c r="B195" i="40"/>
  <c r="G194" i="40"/>
  <c r="F194" i="40"/>
  <c r="E194" i="40"/>
  <c r="D194" i="40"/>
  <c r="B194" i="40"/>
  <c r="G193" i="40"/>
  <c r="F193" i="40"/>
  <c r="E193" i="40"/>
  <c r="D193" i="40"/>
  <c r="B193" i="40"/>
  <c r="G192" i="40"/>
  <c r="F192" i="40"/>
  <c r="E192" i="40"/>
  <c r="D192" i="40"/>
  <c r="B192" i="40"/>
  <c r="G191" i="40"/>
  <c r="F191" i="40"/>
  <c r="E191" i="40"/>
  <c r="D191" i="40"/>
  <c r="B191" i="40"/>
  <c r="G190" i="40"/>
  <c r="F190" i="40"/>
  <c r="E190" i="40"/>
  <c r="D190" i="40"/>
  <c r="B190" i="40"/>
  <c r="G189" i="40"/>
  <c r="F189" i="40"/>
  <c r="E189" i="40"/>
  <c r="D189" i="40"/>
  <c r="B189" i="40"/>
  <c r="G188" i="40"/>
  <c r="F188" i="40"/>
  <c r="E188" i="40"/>
  <c r="D188" i="40"/>
  <c r="B188" i="40"/>
  <c r="G187" i="40"/>
  <c r="F187" i="40"/>
  <c r="E187" i="40"/>
  <c r="D187" i="40"/>
  <c r="B187" i="40"/>
  <c r="G186" i="40"/>
  <c r="F186" i="40"/>
  <c r="E186" i="40"/>
  <c r="D186" i="40"/>
  <c r="B186" i="40"/>
  <c r="G185" i="40"/>
  <c r="F185" i="40"/>
  <c r="E185" i="40"/>
  <c r="D185" i="40"/>
  <c r="B185" i="40"/>
  <c r="G184" i="40"/>
  <c r="F184" i="40"/>
  <c r="E184" i="40"/>
  <c r="D184" i="40"/>
  <c r="B184" i="40"/>
  <c r="G183" i="40"/>
  <c r="F183" i="40"/>
  <c r="E183" i="40"/>
  <c r="D183" i="40"/>
  <c r="B183" i="40"/>
  <c r="G182" i="40"/>
  <c r="F182" i="40"/>
  <c r="E182" i="40"/>
  <c r="D182" i="40"/>
  <c r="B182" i="40"/>
  <c r="G181" i="40"/>
  <c r="F181" i="40"/>
  <c r="E181" i="40"/>
  <c r="D181" i="40"/>
  <c r="B181" i="40"/>
  <c r="G180" i="40"/>
  <c r="F180" i="40"/>
  <c r="E180" i="40"/>
  <c r="D180" i="40"/>
  <c r="B180" i="40"/>
  <c r="G179" i="40"/>
  <c r="F179" i="40"/>
  <c r="E179" i="40"/>
  <c r="D179" i="40"/>
  <c r="B179" i="40"/>
  <c r="G178" i="40"/>
  <c r="F178" i="40"/>
  <c r="E178" i="40"/>
  <c r="D178" i="40"/>
  <c r="B178" i="40"/>
  <c r="G177" i="40"/>
  <c r="F177" i="40"/>
  <c r="E177" i="40"/>
  <c r="D177" i="40"/>
  <c r="B177" i="40"/>
  <c r="G176" i="40"/>
  <c r="F176" i="40"/>
  <c r="E176" i="40"/>
  <c r="D176" i="40"/>
  <c r="B176" i="40"/>
  <c r="G175" i="40"/>
  <c r="F175" i="40"/>
  <c r="E175" i="40"/>
  <c r="D175" i="40"/>
  <c r="B175" i="40"/>
  <c r="G174" i="40"/>
  <c r="F174" i="40"/>
  <c r="E174" i="40"/>
  <c r="D174" i="40"/>
  <c r="B174" i="40"/>
  <c r="G173" i="40"/>
  <c r="F173" i="40"/>
  <c r="E173" i="40"/>
  <c r="D173" i="40"/>
  <c r="B173" i="40"/>
  <c r="G172" i="40"/>
  <c r="F172" i="40"/>
  <c r="E172" i="40"/>
  <c r="D172" i="40"/>
  <c r="B172" i="40"/>
  <c r="G171" i="40"/>
  <c r="F171" i="40"/>
  <c r="E171" i="40"/>
  <c r="D171" i="40"/>
  <c r="B171" i="40"/>
  <c r="G170" i="40"/>
  <c r="F170" i="40"/>
  <c r="E170" i="40"/>
  <c r="D170" i="40"/>
  <c r="B170" i="40"/>
  <c r="G169" i="40"/>
  <c r="F169" i="40"/>
  <c r="E169" i="40"/>
  <c r="D169" i="40"/>
  <c r="B169" i="40"/>
  <c r="G168" i="40"/>
  <c r="F168" i="40"/>
  <c r="E168" i="40"/>
  <c r="D168" i="40"/>
  <c r="B168" i="40"/>
  <c r="G167" i="40"/>
  <c r="F167" i="40"/>
  <c r="E167" i="40"/>
  <c r="D167" i="40"/>
  <c r="B167" i="40"/>
  <c r="G166" i="40"/>
  <c r="F166" i="40"/>
  <c r="E166" i="40"/>
  <c r="D166" i="40"/>
  <c r="B166" i="40"/>
  <c r="G165" i="40"/>
  <c r="F165" i="40"/>
  <c r="E165" i="40"/>
  <c r="D165" i="40"/>
  <c r="B165" i="40"/>
  <c r="G164" i="40"/>
  <c r="F164" i="40"/>
  <c r="E164" i="40"/>
  <c r="D164" i="40"/>
  <c r="B164" i="40"/>
  <c r="G163" i="40"/>
  <c r="F163" i="40"/>
  <c r="E163" i="40"/>
  <c r="D163" i="40"/>
  <c r="B163" i="40"/>
  <c r="G162" i="40"/>
  <c r="F162" i="40"/>
  <c r="E162" i="40"/>
  <c r="D162" i="40"/>
  <c r="B162" i="40"/>
  <c r="G161" i="40"/>
  <c r="F161" i="40"/>
  <c r="E161" i="40"/>
  <c r="D161" i="40"/>
  <c r="B161" i="40"/>
  <c r="G160" i="40"/>
  <c r="F160" i="40"/>
  <c r="E160" i="40"/>
  <c r="D160" i="40"/>
  <c r="B160" i="40"/>
  <c r="G159" i="40"/>
  <c r="F159" i="40"/>
  <c r="E159" i="40"/>
  <c r="D159" i="40"/>
  <c r="B159" i="40"/>
  <c r="G158" i="40"/>
  <c r="F158" i="40"/>
  <c r="E158" i="40"/>
  <c r="D158" i="40"/>
  <c r="B158" i="40"/>
  <c r="G157" i="40"/>
  <c r="F157" i="40"/>
  <c r="E157" i="40"/>
  <c r="D157" i="40"/>
  <c r="B157" i="40"/>
  <c r="G156" i="40"/>
  <c r="F156" i="40"/>
  <c r="E156" i="40"/>
  <c r="D156" i="40"/>
  <c r="B156" i="40"/>
  <c r="G155" i="40"/>
  <c r="F155" i="40"/>
  <c r="E155" i="40"/>
  <c r="D155" i="40"/>
  <c r="B155" i="40"/>
  <c r="G154" i="40"/>
  <c r="F154" i="40"/>
  <c r="E154" i="40"/>
  <c r="D154" i="40"/>
  <c r="B154" i="40"/>
  <c r="G153" i="40"/>
  <c r="F153" i="40"/>
  <c r="E153" i="40"/>
  <c r="D153" i="40"/>
  <c r="B153" i="40"/>
  <c r="G152" i="40"/>
  <c r="F152" i="40"/>
  <c r="E152" i="40"/>
  <c r="D152" i="40"/>
  <c r="B152" i="40"/>
  <c r="G151" i="40"/>
  <c r="F151" i="40"/>
  <c r="E151" i="40"/>
  <c r="D151" i="40"/>
  <c r="B151" i="40"/>
  <c r="G150" i="40"/>
  <c r="F150" i="40"/>
  <c r="E150" i="40"/>
  <c r="D150" i="40"/>
  <c r="B150" i="40"/>
  <c r="G149" i="40"/>
  <c r="F149" i="40"/>
  <c r="E149" i="40"/>
  <c r="D149" i="40"/>
  <c r="B149" i="40"/>
  <c r="G148" i="40"/>
  <c r="F148" i="40"/>
  <c r="E148" i="40"/>
  <c r="D148" i="40"/>
  <c r="B148" i="40"/>
  <c r="G147" i="40"/>
  <c r="F147" i="40"/>
  <c r="E147" i="40"/>
  <c r="D147" i="40"/>
  <c r="B147" i="40"/>
  <c r="G146" i="40"/>
  <c r="F146" i="40"/>
  <c r="E146" i="40"/>
  <c r="D146" i="40"/>
  <c r="B146" i="40"/>
  <c r="G145" i="40"/>
  <c r="F145" i="40"/>
  <c r="E145" i="40"/>
  <c r="D145" i="40"/>
  <c r="B145" i="40"/>
  <c r="G144" i="40"/>
  <c r="F144" i="40"/>
  <c r="E144" i="40"/>
  <c r="D144" i="40"/>
  <c r="B144" i="40"/>
  <c r="G143" i="40"/>
  <c r="F143" i="40"/>
  <c r="E143" i="40"/>
  <c r="D143" i="40"/>
  <c r="B143" i="40"/>
  <c r="G142" i="40"/>
  <c r="F142" i="40"/>
  <c r="E142" i="40"/>
  <c r="D142" i="40"/>
  <c r="B142" i="40"/>
  <c r="G141" i="40"/>
  <c r="F141" i="40"/>
  <c r="E141" i="40"/>
  <c r="D141" i="40"/>
  <c r="B141" i="40"/>
  <c r="G140" i="40"/>
  <c r="F140" i="40"/>
  <c r="E140" i="40"/>
  <c r="D140" i="40"/>
  <c r="B140" i="40"/>
  <c r="G139" i="40"/>
  <c r="F139" i="40"/>
  <c r="E139" i="40"/>
  <c r="D139" i="40"/>
  <c r="B139" i="40"/>
  <c r="G138" i="40"/>
  <c r="F138" i="40"/>
  <c r="E138" i="40"/>
  <c r="D138" i="40"/>
  <c r="B138" i="40"/>
  <c r="G137" i="40"/>
  <c r="F137" i="40"/>
  <c r="E137" i="40"/>
  <c r="D137" i="40"/>
  <c r="B137" i="40"/>
  <c r="G136" i="40"/>
  <c r="F136" i="40"/>
  <c r="E136" i="40"/>
  <c r="D136" i="40"/>
  <c r="B136" i="40"/>
  <c r="G135" i="40"/>
  <c r="F135" i="40"/>
  <c r="E135" i="40"/>
  <c r="D135" i="40"/>
  <c r="B135" i="40"/>
  <c r="G134" i="40"/>
  <c r="F134" i="40"/>
  <c r="E134" i="40"/>
  <c r="D134" i="40"/>
  <c r="B134" i="40"/>
  <c r="G133" i="40"/>
  <c r="F133" i="40"/>
  <c r="E133" i="40"/>
  <c r="D133" i="40"/>
  <c r="B133" i="40"/>
  <c r="G132" i="40"/>
  <c r="F132" i="40"/>
  <c r="E132" i="40"/>
  <c r="D132" i="40"/>
  <c r="B132" i="40"/>
  <c r="G131" i="40"/>
  <c r="F131" i="40"/>
  <c r="E131" i="40"/>
  <c r="D131" i="40"/>
  <c r="B131" i="40"/>
  <c r="G130" i="40"/>
  <c r="F130" i="40"/>
  <c r="E130" i="40"/>
  <c r="D130" i="40"/>
  <c r="B130" i="40"/>
  <c r="G129" i="40"/>
  <c r="F129" i="40"/>
  <c r="E129" i="40"/>
  <c r="D129" i="40"/>
  <c r="B129" i="40"/>
  <c r="G128" i="40"/>
  <c r="F128" i="40"/>
  <c r="E128" i="40"/>
  <c r="D128" i="40"/>
  <c r="B128" i="40"/>
  <c r="G127" i="40"/>
  <c r="F127" i="40"/>
  <c r="E127" i="40"/>
  <c r="D127" i="40"/>
  <c r="B127" i="40"/>
  <c r="G126" i="40"/>
  <c r="F126" i="40"/>
  <c r="E126" i="40"/>
  <c r="D126" i="40"/>
  <c r="B126" i="40"/>
  <c r="G125" i="40"/>
  <c r="F125" i="40"/>
  <c r="E125" i="40"/>
  <c r="D125" i="40"/>
  <c r="B125" i="40"/>
  <c r="G124" i="40"/>
  <c r="F124" i="40"/>
  <c r="E124" i="40"/>
  <c r="D124" i="40"/>
  <c r="B124" i="40"/>
  <c r="G123" i="40"/>
  <c r="F123" i="40"/>
  <c r="E123" i="40"/>
  <c r="D123" i="40"/>
  <c r="B123" i="40"/>
  <c r="G122" i="40"/>
  <c r="F122" i="40"/>
  <c r="E122" i="40"/>
  <c r="D122" i="40"/>
  <c r="B122" i="40"/>
  <c r="G121" i="40"/>
  <c r="F121" i="40"/>
  <c r="E121" i="40"/>
  <c r="D121" i="40"/>
  <c r="B121" i="40"/>
  <c r="G120" i="40"/>
  <c r="F120" i="40"/>
  <c r="E120" i="40"/>
  <c r="D120" i="40"/>
  <c r="B120" i="40"/>
  <c r="G119" i="40"/>
  <c r="F119" i="40"/>
  <c r="E119" i="40"/>
  <c r="D119" i="40"/>
  <c r="B119" i="40"/>
  <c r="G118" i="40"/>
  <c r="F118" i="40"/>
  <c r="E118" i="40"/>
  <c r="D118" i="40"/>
  <c r="B118" i="40"/>
  <c r="G117" i="40"/>
  <c r="F117" i="40"/>
  <c r="E117" i="40"/>
  <c r="D117" i="40"/>
  <c r="B117" i="40"/>
  <c r="G116" i="40"/>
  <c r="F116" i="40"/>
  <c r="E116" i="40"/>
  <c r="D116" i="40"/>
  <c r="B116" i="40"/>
  <c r="G115" i="40"/>
  <c r="F115" i="40"/>
  <c r="E115" i="40"/>
  <c r="D115" i="40"/>
  <c r="B115" i="40"/>
  <c r="G114" i="40"/>
  <c r="F114" i="40"/>
  <c r="E114" i="40"/>
  <c r="D114" i="40"/>
  <c r="B114" i="40"/>
  <c r="G113" i="40"/>
  <c r="F113" i="40"/>
  <c r="E113" i="40"/>
  <c r="D113" i="40"/>
  <c r="B113" i="40"/>
  <c r="G112" i="40"/>
  <c r="F112" i="40"/>
  <c r="E112" i="40"/>
  <c r="D112" i="40"/>
  <c r="B112" i="40"/>
  <c r="G111" i="40"/>
  <c r="F111" i="40"/>
  <c r="E111" i="40"/>
  <c r="D111" i="40"/>
  <c r="B111" i="40"/>
  <c r="G110" i="40"/>
  <c r="F110" i="40"/>
  <c r="E110" i="40"/>
  <c r="D110" i="40"/>
  <c r="B110" i="40"/>
  <c r="G109" i="40"/>
  <c r="F109" i="40"/>
  <c r="E109" i="40"/>
  <c r="D109" i="40"/>
  <c r="B109" i="40"/>
  <c r="G108" i="40"/>
  <c r="F108" i="40"/>
  <c r="E108" i="40"/>
  <c r="D108" i="40"/>
  <c r="B108" i="40"/>
  <c r="G107" i="40"/>
  <c r="F107" i="40"/>
  <c r="E107" i="40"/>
  <c r="D107" i="40"/>
  <c r="B107" i="40"/>
  <c r="G106" i="40"/>
  <c r="F106" i="40"/>
  <c r="E106" i="40"/>
  <c r="D106" i="40"/>
  <c r="B106" i="40"/>
  <c r="G105" i="40"/>
  <c r="F105" i="40"/>
  <c r="E105" i="40"/>
  <c r="D105" i="40"/>
  <c r="B105" i="40"/>
  <c r="G104" i="40"/>
  <c r="F104" i="40"/>
  <c r="E104" i="40"/>
  <c r="D104" i="40"/>
  <c r="B104" i="40"/>
  <c r="G103" i="40"/>
  <c r="F103" i="40"/>
  <c r="E103" i="40"/>
  <c r="D103" i="40"/>
  <c r="B103" i="40"/>
  <c r="G102" i="40"/>
  <c r="F102" i="40"/>
  <c r="E102" i="40"/>
  <c r="D102" i="40"/>
  <c r="B102" i="40"/>
  <c r="G101" i="40"/>
  <c r="F101" i="40"/>
  <c r="E101" i="40"/>
  <c r="D101" i="40"/>
  <c r="B101" i="40"/>
  <c r="G100" i="40"/>
  <c r="F100" i="40"/>
  <c r="E100" i="40"/>
  <c r="D100" i="40"/>
  <c r="B100" i="40"/>
  <c r="G99" i="40"/>
  <c r="F99" i="40"/>
  <c r="E99" i="40"/>
  <c r="D99" i="40"/>
  <c r="B99" i="40"/>
  <c r="G98" i="40"/>
  <c r="F98" i="40"/>
  <c r="E98" i="40"/>
  <c r="D98" i="40"/>
  <c r="B98" i="40"/>
  <c r="G97" i="40"/>
  <c r="F97" i="40"/>
  <c r="E97" i="40"/>
  <c r="D97" i="40"/>
  <c r="B97" i="40"/>
  <c r="G96" i="40"/>
  <c r="F96" i="40"/>
  <c r="E96" i="40"/>
  <c r="D96" i="40"/>
  <c r="B96" i="40"/>
  <c r="G95" i="40"/>
  <c r="F95" i="40"/>
  <c r="E95" i="40"/>
  <c r="D95" i="40"/>
  <c r="B95" i="40"/>
  <c r="G94" i="40"/>
  <c r="F94" i="40"/>
  <c r="E94" i="40"/>
  <c r="D94" i="40"/>
  <c r="B94" i="40"/>
  <c r="G93" i="40"/>
  <c r="F93" i="40"/>
  <c r="E93" i="40"/>
  <c r="D93" i="40"/>
  <c r="B93" i="40"/>
  <c r="G92" i="40"/>
  <c r="F92" i="40"/>
  <c r="E92" i="40"/>
  <c r="D92" i="40"/>
  <c r="B92" i="40"/>
  <c r="G91" i="40"/>
  <c r="F91" i="40"/>
  <c r="E91" i="40"/>
  <c r="D91" i="40"/>
  <c r="B91" i="40"/>
  <c r="G90" i="40"/>
  <c r="F90" i="40"/>
  <c r="E90" i="40"/>
  <c r="D90" i="40"/>
  <c r="B90" i="40"/>
  <c r="G89" i="40"/>
  <c r="F89" i="40"/>
  <c r="E89" i="40"/>
  <c r="D89" i="40"/>
  <c r="B89" i="40"/>
  <c r="G88" i="40"/>
  <c r="F88" i="40"/>
  <c r="E88" i="40"/>
  <c r="D88" i="40"/>
  <c r="B88" i="40"/>
  <c r="G87" i="40"/>
  <c r="F87" i="40"/>
  <c r="E87" i="40"/>
  <c r="D87" i="40"/>
  <c r="B87" i="40"/>
  <c r="G86" i="40"/>
  <c r="F86" i="40"/>
  <c r="E86" i="40"/>
  <c r="D86" i="40"/>
  <c r="B86" i="40"/>
  <c r="G85" i="40"/>
  <c r="F85" i="40"/>
  <c r="E85" i="40"/>
  <c r="D85" i="40"/>
  <c r="B85" i="40"/>
  <c r="G84" i="40"/>
  <c r="F84" i="40"/>
  <c r="E84" i="40"/>
  <c r="D84" i="40"/>
  <c r="B84" i="40"/>
  <c r="G83" i="40"/>
  <c r="F83" i="40"/>
  <c r="E83" i="40"/>
  <c r="D83" i="40"/>
  <c r="B83" i="40"/>
  <c r="G82" i="40"/>
  <c r="F82" i="40"/>
  <c r="E82" i="40"/>
  <c r="D82" i="40"/>
  <c r="B82" i="40"/>
  <c r="G81" i="40"/>
  <c r="F81" i="40"/>
  <c r="E81" i="40"/>
  <c r="D81" i="40"/>
  <c r="B81" i="40"/>
  <c r="G80" i="40"/>
  <c r="F80" i="40"/>
  <c r="E80" i="40"/>
  <c r="D80" i="40"/>
  <c r="B80" i="40"/>
  <c r="G79" i="40"/>
  <c r="F79" i="40"/>
  <c r="E79" i="40"/>
  <c r="D79" i="40"/>
  <c r="B79" i="40"/>
  <c r="G78" i="40"/>
  <c r="F78" i="40"/>
  <c r="E78" i="40"/>
  <c r="D78" i="40"/>
  <c r="B78" i="40"/>
  <c r="G77" i="40"/>
  <c r="F77" i="40"/>
  <c r="E77" i="40"/>
  <c r="D77" i="40"/>
  <c r="B77" i="40"/>
  <c r="G76" i="40"/>
  <c r="F76" i="40"/>
  <c r="E76" i="40"/>
  <c r="D76" i="40"/>
  <c r="B76" i="40"/>
  <c r="G75" i="40"/>
  <c r="F75" i="40"/>
  <c r="E75" i="40"/>
  <c r="D75" i="40"/>
  <c r="B75" i="40"/>
  <c r="G74" i="40"/>
  <c r="F74" i="40"/>
  <c r="E74" i="40"/>
  <c r="D74" i="40"/>
  <c r="B74" i="40"/>
  <c r="G73" i="40"/>
  <c r="F73" i="40"/>
  <c r="E73" i="40"/>
  <c r="D73" i="40"/>
  <c r="B73" i="40"/>
  <c r="G72" i="40"/>
  <c r="F72" i="40"/>
  <c r="E72" i="40"/>
  <c r="D72" i="40"/>
  <c r="B72" i="40"/>
  <c r="G71" i="40"/>
  <c r="F71" i="40"/>
  <c r="E71" i="40"/>
  <c r="D71" i="40"/>
  <c r="B71" i="40"/>
  <c r="G70" i="40"/>
  <c r="F70" i="40"/>
  <c r="E70" i="40"/>
  <c r="D70" i="40"/>
  <c r="B70" i="40"/>
  <c r="G69" i="40"/>
  <c r="F69" i="40"/>
  <c r="E69" i="40"/>
  <c r="D69" i="40"/>
  <c r="B69" i="40"/>
  <c r="G68" i="40"/>
  <c r="F68" i="40"/>
  <c r="E68" i="40"/>
  <c r="D68" i="40"/>
  <c r="B68" i="40"/>
  <c r="G67" i="40"/>
  <c r="F67" i="40"/>
  <c r="E67" i="40"/>
  <c r="D67" i="40"/>
  <c r="B67" i="40"/>
  <c r="G66" i="40"/>
  <c r="F66" i="40"/>
  <c r="E66" i="40"/>
  <c r="D66" i="40"/>
  <c r="B66" i="40"/>
  <c r="G65" i="40"/>
  <c r="F65" i="40"/>
  <c r="E65" i="40"/>
  <c r="D65" i="40"/>
  <c r="B65" i="40"/>
  <c r="G64" i="40"/>
  <c r="F64" i="40"/>
  <c r="E64" i="40"/>
  <c r="D64" i="40"/>
  <c r="B64" i="40"/>
  <c r="G63" i="40"/>
  <c r="F63" i="40"/>
  <c r="E63" i="40"/>
  <c r="D63" i="40"/>
  <c r="B63" i="40"/>
  <c r="G62" i="40"/>
  <c r="F62" i="40"/>
  <c r="E62" i="40"/>
  <c r="D62" i="40"/>
  <c r="B62" i="40"/>
  <c r="G61" i="40"/>
  <c r="F61" i="40"/>
  <c r="E61" i="40"/>
  <c r="D61" i="40"/>
  <c r="B61" i="40"/>
  <c r="G60" i="40"/>
  <c r="F60" i="40"/>
  <c r="E60" i="40"/>
  <c r="D60" i="40"/>
  <c r="B60" i="40"/>
  <c r="G59" i="40"/>
  <c r="F59" i="40"/>
  <c r="E59" i="40"/>
  <c r="D59" i="40"/>
  <c r="B59" i="40"/>
  <c r="G58" i="40"/>
  <c r="F58" i="40"/>
  <c r="E58" i="40"/>
  <c r="D58" i="40"/>
  <c r="B58" i="40"/>
  <c r="G57" i="40"/>
  <c r="F57" i="40"/>
  <c r="E57" i="40"/>
  <c r="D57" i="40"/>
  <c r="B57" i="40"/>
  <c r="G56" i="40"/>
  <c r="F56" i="40"/>
  <c r="E56" i="40"/>
  <c r="D56" i="40"/>
  <c r="B56" i="40"/>
  <c r="G55" i="40"/>
  <c r="F55" i="40"/>
  <c r="E55" i="40"/>
  <c r="D55" i="40"/>
  <c r="B55" i="40"/>
  <c r="G54" i="40"/>
  <c r="F54" i="40"/>
  <c r="E54" i="40"/>
  <c r="D54" i="40"/>
  <c r="B54" i="40"/>
  <c r="G53" i="40"/>
  <c r="F53" i="40"/>
  <c r="E53" i="40"/>
  <c r="D53" i="40"/>
  <c r="B53" i="40"/>
  <c r="G52" i="40"/>
  <c r="F52" i="40"/>
  <c r="E52" i="40"/>
  <c r="D52" i="40"/>
  <c r="B52" i="40"/>
  <c r="G51" i="40"/>
  <c r="F51" i="40"/>
  <c r="E51" i="40"/>
  <c r="D51" i="40"/>
  <c r="B51" i="40"/>
  <c r="G50" i="40"/>
  <c r="F50" i="40"/>
  <c r="E50" i="40"/>
  <c r="D50" i="40"/>
  <c r="B50" i="40"/>
  <c r="G49" i="40"/>
  <c r="F49" i="40"/>
  <c r="E49" i="40"/>
  <c r="D49" i="40"/>
  <c r="B49" i="40"/>
  <c r="G48" i="40"/>
  <c r="F48" i="40"/>
  <c r="E48" i="40"/>
  <c r="D48" i="40"/>
  <c r="B48" i="40"/>
  <c r="G47" i="40"/>
  <c r="F47" i="40"/>
  <c r="E47" i="40"/>
  <c r="D47" i="40"/>
  <c r="B47" i="40"/>
  <c r="G46" i="40"/>
  <c r="F46" i="40"/>
  <c r="E46" i="40"/>
  <c r="D46" i="40"/>
  <c r="B46" i="40"/>
  <c r="G45" i="40"/>
  <c r="F45" i="40"/>
  <c r="E45" i="40"/>
  <c r="D45" i="40"/>
  <c r="B45" i="40"/>
  <c r="G44" i="40"/>
  <c r="F44" i="40"/>
  <c r="E44" i="40"/>
  <c r="D44" i="40"/>
  <c r="B44" i="40"/>
  <c r="G43" i="40"/>
  <c r="F43" i="40"/>
  <c r="E43" i="40"/>
  <c r="D43" i="40"/>
  <c r="B43" i="40"/>
  <c r="G42" i="40"/>
  <c r="F42" i="40"/>
  <c r="E42" i="40"/>
  <c r="D42" i="40"/>
  <c r="B42" i="40"/>
  <c r="G41" i="40"/>
  <c r="F41" i="40"/>
  <c r="E41" i="40"/>
  <c r="D41" i="40"/>
  <c r="B41" i="40"/>
  <c r="G40" i="40"/>
  <c r="F40" i="40"/>
  <c r="E40" i="40"/>
  <c r="D40" i="40"/>
  <c r="B40" i="40"/>
  <c r="G39" i="40"/>
  <c r="F39" i="40"/>
  <c r="E39" i="40"/>
  <c r="D39" i="40"/>
  <c r="B39" i="40"/>
  <c r="G38" i="40"/>
  <c r="F38" i="40"/>
  <c r="E38" i="40"/>
  <c r="D38" i="40"/>
  <c r="B38" i="40"/>
  <c r="G37" i="40"/>
  <c r="F37" i="40"/>
  <c r="E37" i="40"/>
  <c r="D37" i="40"/>
  <c r="B37" i="40"/>
  <c r="G36" i="40"/>
  <c r="F36" i="40"/>
  <c r="E36" i="40"/>
  <c r="D36" i="40"/>
  <c r="B36" i="40"/>
  <c r="G35" i="40"/>
  <c r="F35" i="40"/>
  <c r="E35" i="40"/>
  <c r="D35" i="40"/>
  <c r="B35" i="40"/>
  <c r="G34" i="40"/>
  <c r="F34" i="40"/>
  <c r="E34" i="40"/>
  <c r="D34" i="40"/>
  <c r="B34" i="40"/>
  <c r="G33" i="40"/>
  <c r="F33" i="40"/>
  <c r="E33" i="40"/>
  <c r="D33" i="40"/>
  <c r="B33" i="40"/>
  <c r="G32" i="40"/>
  <c r="F32" i="40"/>
  <c r="E32" i="40"/>
  <c r="D32" i="40"/>
  <c r="B32" i="40"/>
  <c r="G31" i="40"/>
  <c r="F31" i="40"/>
  <c r="E31" i="40"/>
  <c r="D31" i="40"/>
  <c r="B31" i="40"/>
  <c r="G30" i="40"/>
  <c r="F30" i="40"/>
  <c r="E30" i="40"/>
  <c r="D30" i="40"/>
  <c r="B30" i="40"/>
  <c r="G29" i="40"/>
  <c r="F29" i="40"/>
  <c r="E29" i="40"/>
  <c r="D29" i="40"/>
  <c r="B29" i="40"/>
  <c r="G28" i="40"/>
  <c r="F28" i="40"/>
  <c r="E28" i="40"/>
  <c r="D28" i="40"/>
  <c r="B28" i="40"/>
  <c r="G27" i="40"/>
  <c r="F27" i="40"/>
  <c r="E27" i="40"/>
  <c r="D27" i="40"/>
  <c r="B27" i="40"/>
  <c r="G26" i="40"/>
  <c r="F26" i="40"/>
  <c r="E26" i="40"/>
  <c r="D26" i="40"/>
  <c r="B26" i="40"/>
  <c r="G25" i="40"/>
  <c r="F25" i="40"/>
  <c r="E25" i="40"/>
  <c r="D25" i="40"/>
  <c r="B25" i="40"/>
  <c r="G24" i="40"/>
  <c r="F24" i="40"/>
  <c r="E24" i="40"/>
  <c r="D24" i="40"/>
  <c r="B24" i="40"/>
  <c r="G23" i="40"/>
  <c r="F23" i="40"/>
  <c r="E23" i="40"/>
  <c r="D23" i="40"/>
  <c r="B23" i="40"/>
  <c r="G22" i="40"/>
  <c r="F22" i="40"/>
  <c r="E22" i="40"/>
  <c r="D22" i="40"/>
  <c r="B22" i="40"/>
  <c r="G21" i="40"/>
  <c r="F21" i="40"/>
  <c r="E21" i="40"/>
  <c r="D21" i="40"/>
  <c r="B21" i="40"/>
  <c r="G20" i="40"/>
  <c r="F20" i="40"/>
  <c r="E20" i="40"/>
  <c r="D20" i="40"/>
  <c r="B20" i="40"/>
  <c r="G19" i="40"/>
  <c r="F19" i="40"/>
  <c r="E19" i="40"/>
  <c r="D19" i="40"/>
  <c r="B19" i="40"/>
  <c r="G18" i="40"/>
  <c r="F18" i="40"/>
  <c r="E18" i="40"/>
  <c r="D18" i="40"/>
  <c r="B18" i="40"/>
  <c r="J142" i="65"/>
  <c r="I142" i="65"/>
  <c r="G142" i="65"/>
  <c r="B142" i="65"/>
  <c r="J141" i="65"/>
  <c r="I141" i="65"/>
  <c r="G141" i="65"/>
  <c r="B141" i="65"/>
  <c r="J140" i="65"/>
  <c r="I140" i="65"/>
  <c r="G140" i="65"/>
  <c r="B140" i="65"/>
  <c r="J139" i="65"/>
  <c r="I139" i="65"/>
  <c r="G139" i="65"/>
  <c r="B139" i="65"/>
  <c r="J138" i="65"/>
  <c r="I138" i="65"/>
  <c r="G138" i="65"/>
  <c r="B138" i="65"/>
  <c r="J137" i="65"/>
  <c r="I137" i="65"/>
  <c r="G137" i="65"/>
  <c r="B137" i="65"/>
  <c r="J136" i="65"/>
  <c r="I136" i="65"/>
  <c r="G136" i="65"/>
  <c r="B136" i="65"/>
  <c r="J135" i="65"/>
  <c r="I135" i="65"/>
  <c r="G135" i="65"/>
  <c r="B135" i="65"/>
  <c r="J134" i="65"/>
  <c r="I134" i="65"/>
  <c r="G134" i="65"/>
  <c r="B134" i="65"/>
  <c r="J133" i="65"/>
  <c r="I133" i="65"/>
  <c r="G133" i="65"/>
  <c r="B133" i="65"/>
  <c r="J132" i="65"/>
  <c r="I132" i="65"/>
  <c r="G132" i="65"/>
  <c r="B132" i="65"/>
  <c r="J131" i="65"/>
  <c r="I131" i="65"/>
  <c r="G131" i="65"/>
  <c r="B131" i="65"/>
  <c r="J130" i="65"/>
  <c r="I130" i="65"/>
  <c r="G130" i="65"/>
  <c r="B130" i="65"/>
  <c r="J129" i="65"/>
  <c r="I129" i="65"/>
  <c r="G129" i="65"/>
  <c r="B129" i="65"/>
  <c r="J128" i="65"/>
  <c r="I128" i="65"/>
  <c r="G128" i="65"/>
  <c r="B128" i="65"/>
  <c r="J127" i="65"/>
  <c r="I127" i="65"/>
  <c r="G127" i="65"/>
  <c r="B127" i="65"/>
  <c r="J126" i="65"/>
  <c r="I126" i="65"/>
  <c r="G126" i="65"/>
  <c r="B126" i="65"/>
  <c r="J125" i="65"/>
  <c r="I125" i="65"/>
  <c r="G125" i="65"/>
  <c r="B125" i="65"/>
  <c r="J124" i="65"/>
  <c r="I124" i="65"/>
  <c r="G124" i="65"/>
  <c r="B124" i="65"/>
  <c r="J123" i="65"/>
  <c r="I123" i="65"/>
  <c r="G123" i="65"/>
  <c r="B123" i="65"/>
  <c r="J122" i="65"/>
  <c r="I122" i="65"/>
  <c r="G122" i="65"/>
  <c r="B122" i="65"/>
  <c r="J121" i="65"/>
  <c r="I121" i="65"/>
  <c r="G121" i="65"/>
  <c r="B121" i="65"/>
  <c r="J120" i="65"/>
  <c r="I120" i="65"/>
  <c r="G120" i="65"/>
  <c r="B120" i="65"/>
  <c r="J119" i="65"/>
  <c r="I119" i="65"/>
  <c r="G119" i="65"/>
  <c r="B119" i="65"/>
  <c r="J118" i="65"/>
  <c r="I118" i="65"/>
  <c r="G118" i="65"/>
  <c r="B118" i="65"/>
  <c r="J117" i="65"/>
  <c r="I117" i="65"/>
  <c r="G117" i="65"/>
  <c r="B117" i="65"/>
  <c r="J116" i="65"/>
  <c r="I116" i="65"/>
  <c r="G116" i="65"/>
  <c r="B116" i="65"/>
  <c r="J115" i="65"/>
  <c r="I115" i="65"/>
  <c r="G115" i="65"/>
  <c r="B115" i="65"/>
  <c r="J114" i="65"/>
  <c r="I114" i="65"/>
  <c r="G114" i="65"/>
  <c r="B114" i="65"/>
  <c r="J113" i="65"/>
  <c r="I113" i="65"/>
  <c r="G113" i="65"/>
  <c r="B113" i="65"/>
  <c r="J112" i="65"/>
  <c r="I112" i="65"/>
  <c r="G112" i="65"/>
  <c r="B112" i="65"/>
  <c r="J111" i="65"/>
  <c r="I111" i="65"/>
  <c r="G111" i="65"/>
  <c r="B111" i="65"/>
  <c r="J110" i="65"/>
  <c r="I110" i="65"/>
  <c r="G110" i="65"/>
  <c r="B110" i="65"/>
  <c r="J109" i="65"/>
  <c r="I109" i="65"/>
  <c r="G109" i="65"/>
  <c r="B109" i="65"/>
  <c r="J108" i="65"/>
  <c r="I108" i="65"/>
  <c r="G108" i="65"/>
  <c r="B108" i="65"/>
  <c r="J107" i="65"/>
  <c r="I107" i="65"/>
  <c r="G107" i="65"/>
  <c r="B107" i="65"/>
  <c r="J106" i="65"/>
  <c r="I106" i="65"/>
  <c r="G106" i="65"/>
  <c r="B106" i="65"/>
  <c r="J105" i="65"/>
  <c r="I105" i="65"/>
  <c r="G105" i="65"/>
  <c r="B105" i="65"/>
  <c r="J104" i="65"/>
  <c r="I104" i="65"/>
  <c r="G104" i="65"/>
  <c r="B104" i="65"/>
  <c r="J103" i="65"/>
  <c r="I103" i="65"/>
  <c r="G103" i="65"/>
  <c r="B103" i="65"/>
  <c r="J102" i="65"/>
  <c r="I102" i="65"/>
  <c r="G102" i="65"/>
  <c r="B102" i="65"/>
  <c r="J101" i="65"/>
  <c r="I101" i="65"/>
  <c r="G101" i="65"/>
  <c r="B101" i="65"/>
  <c r="J100" i="65"/>
  <c r="I100" i="65"/>
  <c r="G100" i="65"/>
  <c r="B100" i="65"/>
  <c r="J99" i="65"/>
  <c r="I99" i="65"/>
  <c r="G99" i="65"/>
  <c r="B99" i="65"/>
  <c r="J98" i="65"/>
  <c r="I98" i="65"/>
  <c r="G98" i="65"/>
  <c r="B98" i="65"/>
  <c r="J97" i="65"/>
  <c r="I97" i="65"/>
  <c r="G97" i="65"/>
  <c r="B97" i="65"/>
  <c r="J96" i="65"/>
  <c r="I96" i="65"/>
  <c r="G96" i="65"/>
  <c r="B96" i="65"/>
  <c r="J95" i="65"/>
  <c r="I95" i="65"/>
  <c r="G95" i="65"/>
  <c r="B95" i="65"/>
  <c r="J94" i="65"/>
  <c r="I94" i="65"/>
  <c r="G94" i="65"/>
  <c r="B94" i="65"/>
  <c r="J93" i="65"/>
  <c r="I93" i="65"/>
  <c r="G93" i="65"/>
  <c r="B93" i="65"/>
  <c r="J92" i="65"/>
  <c r="I92" i="65"/>
  <c r="G92" i="65"/>
  <c r="B92" i="65"/>
  <c r="J91" i="65"/>
  <c r="I91" i="65"/>
  <c r="G91" i="65"/>
  <c r="B91" i="65"/>
  <c r="J90" i="65"/>
  <c r="I90" i="65"/>
  <c r="G90" i="65"/>
  <c r="B90" i="65"/>
  <c r="J89" i="65"/>
  <c r="I89" i="65"/>
  <c r="G89" i="65"/>
  <c r="B89" i="65"/>
  <c r="J88" i="65"/>
  <c r="I88" i="65"/>
  <c r="G88" i="65"/>
  <c r="B88" i="65"/>
  <c r="J87" i="65"/>
  <c r="I87" i="65"/>
  <c r="G87" i="65"/>
  <c r="B87" i="65"/>
  <c r="J86" i="65"/>
  <c r="I86" i="65"/>
  <c r="G86" i="65"/>
  <c r="B86" i="65"/>
  <c r="J85" i="65"/>
  <c r="I85" i="65"/>
  <c r="G85" i="65"/>
  <c r="B85" i="65"/>
  <c r="J84" i="65"/>
  <c r="I84" i="65"/>
  <c r="G84" i="65"/>
  <c r="B84" i="65"/>
  <c r="J83" i="65"/>
  <c r="I83" i="65"/>
  <c r="G83" i="65"/>
  <c r="B83" i="65"/>
  <c r="J82" i="65"/>
  <c r="I82" i="65"/>
  <c r="G82" i="65"/>
  <c r="B82" i="65"/>
  <c r="J81" i="65"/>
  <c r="I81" i="65"/>
  <c r="G81" i="65"/>
  <c r="B81" i="65"/>
  <c r="J80" i="65"/>
  <c r="I80" i="65"/>
  <c r="G80" i="65"/>
  <c r="B80" i="65"/>
  <c r="J79" i="65"/>
  <c r="I79" i="65"/>
  <c r="G79" i="65"/>
  <c r="B79" i="65"/>
  <c r="J78" i="65"/>
  <c r="I78" i="65"/>
  <c r="G78" i="65"/>
  <c r="B78" i="65"/>
  <c r="J77" i="65"/>
  <c r="I77" i="65"/>
  <c r="G77" i="65"/>
  <c r="B77" i="65"/>
  <c r="J76" i="65"/>
  <c r="I76" i="65"/>
  <c r="G76" i="65"/>
  <c r="B76" i="65"/>
  <c r="J75" i="65"/>
  <c r="I75" i="65"/>
  <c r="G75" i="65"/>
  <c r="B75" i="65"/>
  <c r="J74" i="65"/>
  <c r="I74" i="65"/>
  <c r="G74" i="65"/>
  <c r="B74" i="65"/>
  <c r="J73" i="65"/>
  <c r="I73" i="65"/>
  <c r="G73" i="65"/>
  <c r="B73" i="65"/>
  <c r="J72" i="65"/>
  <c r="I72" i="65"/>
  <c r="G72" i="65"/>
  <c r="B72" i="65"/>
  <c r="J71" i="65"/>
  <c r="I71" i="65"/>
  <c r="G71" i="65"/>
  <c r="B71" i="65"/>
  <c r="J70" i="65"/>
  <c r="I70" i="65"/>
  <c r="G70" i="65"/>
  <c r="B70" i="65"/>
  <c r="J69" i="65"/>
  <c r="I69" i="65"/>
  <c r="G69" i="65"/>
  <c r="B69" i="65"/>
  <c r="J68" i="65"/>
  <c r="I68" i="65"/>
  <c r="G68" i="65"/>
  <c r="B68" i="65"/>
  <c r="J67" i="65"/>
  <c r="I67" i="65"/>
  <c r="G67" i="65"/>
  <c r="B67" i="65"/>
  <c r="J66" i="65"/>
  <c r="I66" i="65"/>
  <c r="G66" i="65"/>
  <c r="B66" i="65"/>
  <c r="J65" i="65"/>
  <c r="I65" i="65"/>
  <c r="G65" i="65"/>
  <c r="B65" i="65"/>
  <c r="J64" i="65"/>
  <c r="I64" i="65"/>
  <c r="G64" i="65"/>
  <c r="B64" i="65"/>
  <c r="J63" i="65"/>
  <c r="I63" i="65"/>
  <c r="G63" i="65"/>
  <c r="B63" i="65"/>
  <c r="J62" i="65"/>
  <c r="I62" i="65"/>
  <c r="G62" i="65"/>
  <c r="B62" i="65"/>
  <c r="J61" i="65"/>
  <c r="I61" i="65"/>
  <c r="G61" i="65"/>
  <c r="B61" i="65"/>
  <c r="J60" i="65"/>
  <c r="I60" i="65"/>
  <c r="G60" i="65"/>
  <c r="B60" i="65"/>
  <c r="J59" i="65"/>
  <c r="I59" i="65"/>
  <c r="G59" i="65"/>
  <c r="B59" i="65"/>
  <c r="J58" i="65"/>
  <c r="I58" i="65"/>
  <c r="G58" i="65"/>
  <c r="B58" i="65"/>
  <c r="J57" i="65"/>
  <c r="I57" i="65"/>
  <c r="G57" i="65"/>
  <c r="B57" i="65"/>
  <c r="J56" i="65"/>
  <c r="I56" i="65"/>
  <c r="G56" i="65"/>
  <c r="B56" i="65"/>
  <c r="J55" i="65"/>
  <c r="I55" i="65"/>
  <c r="G55" i="65"/>
  <c r="B55" i="65"/>
  <c r="J54" i="65"/>
  <c r="I54" i="65"/>
  <c r="G54" i="65"/>
  <c r="B54" i="65"/>
  <c r="J53" i="65"/>
  <c r="I53" i="65"/>
  <c r="G53" i="65"/>
  <c r="B53" i="65"/>
  <c r="J52" i="65"/>
  <c r="I52" i="65"/>
  <c r="G52" i="65"/>
  <c r="B52" i="65"/>
  <c r="J51" i="65"/>
  <c r="I51" i="65"/>
  <c r="G51" i="65"/>
  <c r="B51" i="65"/>
  <c r="B17" i="80"/>
  <c r="B218" i="50"/>
  <c r="F218" i="50"/>
  <c r="B219" i="50"/>
  <c r="F219" i="50"/>
  <c r="B220" i="50"/>
  <c r="F220" i="50"/>
  <c r="B221" i="50"/>
  <c r="F221" i="50"/>
  <c r="B222" i="50"/>
  <c r="F222" i="50"/>
  <c r="B223" i="50"/>
  <c r="F223" i="50"/>
  <c r="B224" i="50"/>
  <c r="F224" i="50"/>
  <c r="B225" i="50"/>
  <c r="F225" i="50"/>
  <c r="B226" i="50"/>
  <c r="F226" i="50"/>
  <c r="B227" i="50"/>
  <c r="F227" i="50"/>
  <c r="B228" i="50"/>
  <c r="F228" i="50"/>
  <c r="B229" i="50"/>
  <c r="F229" i="50"/>
  <c r="B230" i="50"/>
  <c r="F230" i="50"/>
  <c r="B231" i="50"/>
  <c r="F231" i="50"/>
  <c r="B232" i="50"/>
  <c r="F232" i="50"/>
  <c r="B233" i="50"/>
  <c r="F233" i="50"/>
  <c r="B234" i="50"/>
  <c r="F234" i="50"/>
  <c r="B235" i="50"/>
  <c r="F235" i="50"/>
  <c r="B236" i="50"/>
  <c r="F236" i="50"/>
  <c r="B237" i="50"/>
  <c r="F237" i="50"/>
  <c r="B238" i="50"/>
  <c r="F238" i="50"/>
  <c r="B239" i="50"/>
  <c r="F239" i="50"/>
  <c r="B240" i="50"/>
  <c r="F240" i="50"/>
  <c r="B241" i="50"/>
  <c r="F241" i="50"/>
  <c r="B242" i="50"/>
  <c r="F242" i="50"/>
  <c r="B243" i="50"/>
  <c r="F243" i="50"/>
  <c r="B244" i="50"/>
  <c r="F244" i="50"/>
  <c r="B245" i="50"/>
  <c r="F245" i="50"/>
  <c r="B246" i="50"/>
  <c r="F246" i="50"/>
  <c r="B247" i="50"/>
  <c r="F247" i="50"/>
  <c r="B248" i="50"/>
  <c r="F248" i="50"/>
  <c r="B249" i="50"/>
  <c r="F249" i="50"/>
  <c r="B250" i="50"/>
  <c r="F250" i="50"/>
  <c r="B251" i="50"/>
  <c r="F251" i="50"/>
  <c r="B252" i="50"/>
  <c r="F252" i="50"/>
  <c r="B253" i="50"/>
  <c r="F253" i="50"/>
  <c r="B254" i="50"/>
  <c r="F254" i="50"/>
  <c r="B255" i="50"/>
  <c r="F255" i="50"/>
  <c r="B256" i="50"/>
  <c r="F256" i="50"/>
  <c r="B257" i="50"/>
  <c r="F257" i="50"/>
  <c r="B258" i="50"/>
  <c r="F258" i="50"/>
  <c r="B259" i="50"/>
  <c r="F259" i="50"/>
  <c r="B260" i="50"/>
  <c r="F260" i="50"/>
  <c r="B261" i="50"/>
  <c r="F261" i="50"/>
  <c r="B262" i="50"/>
  <c r="F262" i="50"/>
  <c r="B263" i="50"/>
  <c r="B264" i="50"/>
  <c r="B265" i="50"/>
  <c r="B266" i="50"/>
  <c r="B267" i="50"/>
  <c r="B268" i="50"/>
  <c r="B269" i="50"/>
  <c r="B270" i="50"/>
  <c r="B271" i="50"/>
  <c r="F217" i="50"/>
  <c r="B217" i="50"/>
  <c r="B17" i="79"/>
  <c r="Q29" i="66" l="1"/>
  <c r="N16" i="85"/>
  <c r="P28" i="66"/>
  <c r="M15" i="66"/>
  <c r="M80" i="66" s="1"/>
  <c r="Q28" i="66" l="1"/>
  <c r="N15" i="85"/>
  <c r="J71" i="66"/>
  <c r="F51" i="65" l="1"/>
  <c r="F52" i="65"/>
  <c r="F53" i="65"/>
  <c r="F54" i="65"/>
  <c r="F55" i="65"/>
  <c r="F56" i="65"/>
  <c r="F57" i="65"/>
  <c r="F58" i="65"/>
  <c r="F59" i="65"/>
  <c r="F60" i="65"/>
  <c r="F61" i="65"/>
  <c r="F62" i="65"/>
  <c r="F63" i="65"/>
  <c r="F64" i="65"/>
  <c r="F65" i="65"/>
  <c r="F66" i="65"/>
  <c r="F67" i="65"/>
  <c r="F68" i="65"/>
  <c r="F69" i="65"/>
  <c r="F70" i="65"/>
  <c r="F71" i="65"/>
  <c r="F72" i="65"/>
  <c r="F73" i="65"/>
  <c r="F74" i="65"/>
  <c r="F75" i="65"/>
  <c r="F76" i="65"/>
  <c r="F77" i="65"/>
  <c r="F78" i="65"/>
  <c r="F79" i="65"/>
  <c r="F80" i="65"/>
  <c r="F81" i="65"/>
  <c r="F82" i="65"/>
  <c r="F83" i="65"/>
  <c r="F84" i="65"/>
  <c r="F85" i="65"/>
  <c r="F86" i="65"/>
  <c r="F87" i="65"/>
  <c r="F88" i="65"/>
  <c r="F89" i="65"/>
  <c r="F90" i="65"/>
  <c r="F91" i="65"/>
  <c r="F92" i="65"/>
  <c r="F93" i="65"/>
  <c r="F94" i="65"/>
  <c r="F95" i="65"/>
  <c r="F96" i="65"/>
  <c r="F97" i="65"/>
  <c r="F98" i="65"/>
  <c r="F99" i="65"/>
  <c r="F100" i="65"/>
  <c r="F101" i="65"/>
  <c r="F102" i="65"/>
  <c r="F103" i="65"/>
  <c r="F104" i="65"/>
  <c r="F105" i="65"/>
  <c r="F106" i="65"/>
  <c r="F107" i="65"/>
  <c r="F108" i="65"/>
  <c r="F109" i="65"/>
  <c r="F110" i="65"/>
  <c r="F111" i="65"/>
  <c r="F112" i="65"/>
  <c r="F113" i="65"/>
  <c r="F114" i="65"/>
  <c r="F115" i="65"/>
  <c r="F116" i="65"/>
  <c r="F117" i="65"/>
  <c r="F118" i="65"/>
  <c r="F119" i="65"/>
  <c r="F120" i="65"/>
  <c r="F121" i="65"/>
  <c r="F122" i="65"/>
  <c r="F123" i="65"/>
  <c r="F124" i="65"/>
  <c r="F125" i="65"/>
  <c r="F127" i="65"/>
  <c r="F128" i="65"/>
  <c r="F129" i="65"/>
  <c r="F130" i="65"/>
  <c r="F131" i="65"/>
  <c r="F132" i="65"/>
  <c r="F133" i="65"/>
  <c r="F134" i="65"/>
  <c r="F135" i="65"/>
  <c r="F136" i="65"/>
  <c r="F137" i="65"/>
  <c r="F138" i="65"/>
  <c r="F139" i="65"/>
  <c r="F140" i="65"/>
  <c r="F141" i="65"/>
  <c r="F142" i="65"/>
  <c r="Q68" i="66"/>
  <c r="P68" i="66"/>
  <c r="O68" i="66"/>
  <c r="N68" i="66"/>
  <c r="N80" i="66" s="1"/>
  <c r="Q67" i="66"/>
  <c r="P67" i="66"/>
  <c r="O67" i="66"/>
  <c r="N67" i="66"/>
  <c r="P45" i="66"/>
  <c r="Q46" i="66"/>
  <c r="P57" i="66"/>
  <c r="Q58" i="66"/>
  <c r="F25" i="66"/>
  <c r="N120" i="66" s="1"/>
  <c r="P122" i="66" l="1"/>
  <c r="N81" i="66"/>
  <c r="P82" i="66" s="1"/>
  <c r="F126" i="65"/>
  <c r="F22" i="66"/>
  <c r="F21" i="66"/>
  <c r="J72" i="66"/>
  <c r="M68" i="66"/>
  <c r="M67" i="66"/>
  <c r="F18" i="66"/>
  <c r="O56" i="66"/>
  <c r="N55" i="66"/>
  <c r="M54" i="66"/>
  <c r="L53" i="66"/>
  <c r="K52" i="66"/>
  <c r="J51" i="66"/>
  <c r="I50" i="66"/>
  <c r="H49" i="66"/>
  <c r="O44" i="66"/>
  <c r="N43" i="66"/>
  <c r="M42" i="66"/>
  <c r="L41" i="66"/>
  <c r="K40" i="66"/>
  <c r="J39" i="66"/>
  <c r="I38" i="66"/>
  <c r="H37" i="66"/>
  <c r="M81" i="66" l="1"/>
  <c r="O82" i="66" s="1"/>
  <c r="J267" i="50"/>
  <c r="J266" i="50"/>
  <c r="J265" i="50"/>
  <c r="J264" i="50"/>
  <c r="J263" i="50"/>
  <c r="J262" i="50"/>
  <c r="J261" i="50"/>
  <c r="J260" i="50"/>
  <c r="J259" i="50"/>
  <c r="J258" i="50"/>
  <c r="J257" i="50"/>
  <c r="J256" i="50"/>
  <c r="J255" i="50"/>
  <c r="J254" i="50"/>
  <c r="J253" i="50"/>
  <c r="J252" i="50"/>
  <c r="J251" i="50"/>
  <c r="M254" i="50" l="1"/>
  <c r="T254" i="50"/>
  <c r="P254" i="50"/>
  <c r="M252" i="50"/>
  <c r="T252" i="50"/>
  <c r="P252" i="50"/>
  <c r="M256" i="50"/>
  <c r="T256" i="50"/>
  <c r="P256" i="50"/>
  <c r="P260" i="50"/>
  <c r="T260" i="50"/>
  <c r="M260" i="50"/>
  <c r="T264" i="50"/>
  <c r="M264" i="50"/>
  <c r="P264" i="50"/>
  <c r="M253" i="50"/>
  <c r="T253" i="50"/>
  <c r="P253" i="50"/>
  <c r="P257" i="50"/>
  <c r="M257" i="50"/>
  <c r="T257" i="50"/>
  <c r="P261" i="50"/>
  <c r="T261" i="50"/>
  <c r="M261" i="50"/>
  <c r="P265" i="50"/>
  <c r="T265" i="50"/>
  <c r="M265" i="50"/>
  <c r="M258" i="50"/>
  <c r="T258" i="50"/>
  <c r="P258" i="50"/>
  <c r="P262" i="50"/>
  <c r="T262" i="50"/>
  <c r="M262" i="50"/>
  <c r="P266" i="50"/>
  <c r="T266" i="50"/>
  <c r="M266" i="50"/>
  <c r="P251" i="50"/>
  <c r="M251" i="50"/>
  <c r="T251" i="50"/>
  <c r="P255" i="50"/>
  <c r="M255" i="50"/>
  <c r="T255" i="50"/>
  <c r="P259" i="50"/>
  <c r="T259" i="50"/>
  <c r="M259" i="50"/>
  <c r="M263" i="50"/>
  <c r="P263" i="50"/>
  <c r="T263" i="50"/>
  <c r="M267" i="50"/>
  <c r="P267" i="50"/>
  <c r="T267" i="50"/>
  <c r="L61" i="42"/>
  <c r="M61" i="42"/>
  <c r="L62" i="42"/>
  <c r="M62" i="42"/>
  <c r="O62" i="42" s="1"/>
  <c r="L63" i="42"/>
  <c r="M63" i="42"/>
  <c r="L64" i="42"/>
  <c r="BV64" i="42" s="1"/>
  <c r="M64" i="42"/>
  <c r="BD62" i="42" l="1"/>
  <c r="P61" i="42"/>
  <c r="V61" i="42"/>
  <c r="O61" i="42"/>
  <c r="R61" i="42" s="1"/>
  <c r="S61" i="42" s="1"/>
  <c r="U61" i="42" s="1"/>
  <c r="P64" i="42"/>
  <c r="V64" i="42"/>
  <c r="O64" i="42"/>
  <c r="R64" i="42" s="1"/>
  <c r="P63" i="42"/>
  <c r="V63" i="42"/>
  <c r="O63" i="42"/>
  <c r="R63" i="42" s="1"/>
  <c r="P65" i="42"/>
  <c r="V65" i="42"/>
  <c r="S65" i="42"/>
  <c r="P62" i="42"/>
  <c r="V62" i="42"/>
  <c r="R62" i="42"/>
  <c r="K52" i="65"/>
  <c r="K53" i="65"/>
  <c r="K54" i="65"/>
  <c r="K55" i="65"/>
  <c r="M56" i="65"/>
  <c r="K57" i="65"/>
  <c r="K58" i="65"/>
  <c r="M60" i="65"/>
  <c r="M62" i="65"/>
  <c r="K64" i="65"/>
  <c r="M65" i="65"/>
  <c r="M66" i="65"/>
  <c r="K67" i="65"/>
  <c r="K69" i="65"/>
  <c r="M70" i="65"/>
  <c r="K71" i="65"/>
  <c r="M73" i="65"/>
  <c r="M75" i="65"/>
  <c r="K76" i="65"/>
  <c r="M77" i="65"/>
  <c r="M78" i="65"/>
  <c r="K79" i="65"/>
  <c r="M80" i="65"/>
  <c r="K81" i="65"/>
  <c r="M82" i="65"/>
  <c r="K83" i="65"/>
  <c r="M84" i="65"/>
  <c r="M86" i="65"/>
  <c r="M88" i="65"/>
  <c r="M90" i="65"/>
  <c r="M92" i="65"/>
  <c r="M94" i="65"/>
  <c r="M95" i="65"/>
  <c r="K96" i="65"/>
  <c r="M97" i="65"/>
  <c r="K98" i="65"/>
  <c r="M99" i="65"/>
  <c r="K101" i="65"/>
  <c r="K102" i="65"/>
  <c r="K103" i="65"/>
  <c r="K105" i="65"/>
  <c r="K106" i="65"/>
  <c r="K107" i="65"/>
  <c r="K108" i="65"/>
  <c r="M109" i="65"/>
  <c r="M111" i="65"/>
  <c r="M112" i="65"/>
  <c r="M113" i="65"/>
  <c r="M114" i="65"/>
  <c r="M115" i="65"/>
  <c r="M116" i="65"/>
  <c r="M117" i="65"/>
  <c r="M118" i="65"/>
  <c r="M119" i="65"/>
  <c r="M120" i="65"/>
  <c r="M121" i="65"/>
  <c r="M122" i="65"/>
  <c r="K123" i="65"/>
  <c r="M124" i="65"/>
  <c r="K125" i="65"/>
  <c r="K127" i="65"/>
  <c r="M128" i="65"/>
  <c r="K129" i="65"/>
  <c r="M130" i="65"/>
  <c r="K131" i="65"/>
  <c r="K133" i="65"/>
  <c r="M134" i="65"/>
  <c r="K135" i="65"/>
  <c r="K137" i="65"/>
  <c r="K139" i="65"/>
  <c r="M140" i="65"/>
  <c r="K141" i="65"/>
  <c r="K142" i="65"/>
  <c r="F1032" i="40"/>
  <c r="E1032" i="40"/>
  <c r="F1033" i="40"/>
  <c r="E1033" i="40"/>
  <c r="F1034" i="40"/>
  <c r="E1034" i="40"/>
  <c r="F1035" i="40"/>
  <c r="E1035" i="40"/>
  <c r="F1036" i="40"/>
  <c r="E1036" i="40"/>
  <c r="F1037" i="40"/>
  <c r="E1037" i="40"/>
  <c r="F1038" i="40"/>
  <c r="E1038" i="40"/>
  <c r="F1039" i="40"/>
  <c r="E1039" i="40"/>
  <c r="F1040" i="40"/>
  <c r="E1040" i="40"/>
  <c r="F1041" i="40"/>
  <c r="E1041" i="40"/>
  <c r="F1042" i="40"/>
  <c r="E1042" i="40"/>
  <c r="F1043" i="40"/>
  <c r="E1043" i="40"/>
  <c r="F1044" i="40"/>
  <c r="E1044" i="40"/>
  <c r="F1045" i="40"/>
  <c r="E1045" i="40"/>
  <c r="F1046" i="40"/>
  <c r="E1046" i="40"/>
  <c r="F1047" i="40"/>
  <c r="E1047" i="40"/>
  <c r="E1031" i="40"/>
  <c r="F1031" i="40"/>
  <c r="E1030" i="40"/>
  <c r="F1030" i="40"/>
  <c r="E1029" i="40"/>
  <c r="F1029" i="40"/>
  <c r="E1028" i="40"/>
  <c r="F1028" i="40"/>
  <c r="E1027" i="40"/>
  <c r="F1027" i="40"/>
  <c r="E1026" i="40"/>
  <c r="F1026" i="40"/>
  <c r="E1025" i="40"/>
  <c r="F1025" i="40"/>
  <c r="E1024" i="40"/>
  <c r="F1024" i="40"/>
  <c r="E1023" i="40"/>
  <c r="F1023" i="40"/>
  <c r="E1022" i="40"/>
  <c r="F1022" i="40"/>
  <c r="E1021" i="40"/>
  <c r="F1021" i="40"/>
  <c r="E1020" i="40"/>
  <c r="F1020" i="40"/>
  <c r="E1019" i="40"/>
  <c r="F1019" i="40"/>
  <c r="E1018" i="40"/>
  <c r="F1018" i="40"/>
  <c r="E1017" i="40"/>
  <c r="F1017" i="40"/>
  <c r="E1016" i="40"/>
  <c r="F1016" i="40"/>
  <c r="E1015" i="40"/>
  <c r="F1015" i="40"/>
  <c r="E1014" i="40"/>
  <c r="F1014" i="40"/>
  <c r="E1013" i="40"/>
  <c r="F1013" i="40"/>
  <c r="E1012" i="40"/>
  <c r="F1012" i="40"/>
  <c r="E1011" i="40"/>
  <c r="F1011" i="40"/>
  <c r="E1010" i="40"/>
  <c r="F1010" i="40"/>
  <c r="E1009" i="40"/>
  <c r="F1009" i="40"/>
  <c r="E1008" i="40"/>
  <c r="F1008" i="40"/>
  <c r="E1007" i="40"/>
  <c r="F1007" i="40"/>
  <c r="E1006" i="40"/>
  <c r="F1006" i="40"/>
  <c r="E1005" i="40"/>
  <c r="F1005" i="40"/>
  <c r="E1004" i="40"/>
  <c r="F1004" i="40"/>
  <c r="E1003" i="40"/>
  <c r="F1003" i="40"/>
  <c r="E1002" i="40"/>
  <c r="F1002" i="40"/>
  <c r="E1001" i="40"/>
  <c r="F1001" i="40"/>
  <c r="E1000" i="40"/>
  <c r="F1000" i="40"/>
  <c r="E999" i="40"/>
  <c r="F999" i="40"/>
  <c r="E998" i="40"/>
  <c r="F998" i="40"/>
  <c r="E997" i="40"/>
  <c r="F997" i="40"/>
  <c r="E996" i="40"/>
  <c r="F996" i="40"/>
  <c r="E995" i="40"/>
  <c r="F995" i="40"/>
  <c r="E994" i="40"/>
  <c r="F994" i="40"/>
  <c r="E993" i="40"/>
  <c r="F993" i="40"/>
  <c r="E992" i="40"/>
  <c r="F992" i="40"/>
  <c r="E991" i="40"/>
  <c r="F991" i="40"/>
  <c r="E990" i="40"/>
  <c r="F990" i="40"/>
  <c r="E989" i="40"/>
  <c r="F989" i="40"/>
  <c r="E988" i="40"/>
  <c r="F988" i="40"/>
  <c r="E987" i="40"/>
  <c r="F987" i="40"/>
  <c r="E986" i="40"/>
  <c r="F986" i="40"/>
  <c r="E985" i="40"/>
  <c r="F985" i="40"/>
  <c r="E984" i="40"/>
  <c r="F984" i="40"/>
  <c r="E983" i="40"/>
  <c r="F983" i="40"/>
  <c r="E982" i="40"/>
  <c r="F982" i="40"/>
  <c r="E981" i="40"/>
  <c r="F981" i="40"/>
  <c r="E980" i="40"/>
  <c r="F980" i="40"/>
  <c r="E979" i="40"/>
  <c r="F979" i="40"/>
  <c r="E978" i="40"/>
  <c r="F978" i="40"/>
  <c r="E977" i="40"/>
  <c r="F977" i="40"/>
  <c r="E976" i="40"/>
  <c r="F976" i="40"/>
  <c r="E975" i="40"/>
  <c r="F975" i="40"/>
  <c r="E974" i="40"/>
  <c r="F974" i="40"/>
  <c r="E973" i="40"/>
  <c r="F973" i="40"/>
  <c r="F970" i="40"/>
  <c r="E970" i="40"/>
  <c r="F971" i="40"/>
  <c r="E971" i="40"/>
  <c r="F972" i="40"/>
  <c r="E972" i="40"/>
  <c r="S63" i="42" l="1"/>
  <c r="U63" i="42" s="1"/>
  <c r="S64" i="42"/>
  <c r="U64" i="42" s="1"/>
  <c r="S62" i="42"/>
  <c r="U62" i="42" s="1"/>
  <c r="M142" i="65"/>
  <c r="M67" i="65"/>
  <c r="N67" i="65" s="1"/>
  <c r="M105" i="65"/>
  <c r="K140" i="65"/>
  <c r="K130" i="65"/>
  <c r="M106" i="65"/>
  <c r="AL106" i="65" s="1"/>
  <c r="M101" i="65"/>
  <c r="M103" i="65"/>
  <c r="AK103" i="65" s="1"/>
  <c r="K97" i="65"/>
  <c r="AJ86" i="65"/>
  <c r="K134" i="65"/>
  <c r="K128" i="65"/>
  <c r="K124" i="65"/>
  <c r="K82" i="65"/>
  <c r="M79" i="65"/>
  <c r="N79" i="65" s="1"/>
  <c r="M107" i="65"/>
  <c r="K86" i="65"/>
  <c r="M83" i="65"/>
  <c r="N83" i="65" s="1"/>
  <c r="K78" i="65"/>
  <c r="K75" i="65"/>
  <c r="N73" i="65"/>
  <c r="M69" i="65"/>
  <c r="K60" i="65"/>
  <c r="M54" i="65"/>
  <c r="N94" i="65"/>
  <c r="M71" i="65"/>
  <c r="N71" i="65" s="1"/>
  <c r="K62" i="65"/>
  <c r="K56" i="65"/>
  <c r="N122" i="65"/>
  <c r="AL120" i="65"/>
  <c r="K110" i="65"/>
  <c r="M110" i="65"/>
  <c r="K126" i="65"/>
  <c r="M126" i="65"/>
  <c r="N126" i="65" s="1"/>
  <c r="K132" i="65"/>
  <c r="M132" i="65"/>
  <c r="N132" i="65" s="1"/>
  <c r="AK128" i="65"/>
  <c r="AL121" i="65"/>
  <c r="AL119" i="65"/>
  <c r="K138" i="65"/>
  <c r="M138" i="65"/>
  <c r="K136" i="65"/>
  <c r="M136" i="65"/>
  <c r="K109" i="65"/>
  <c r="M102" i="65"/>
  <c r="K99" i="65"/>
  <c r="M98" i="65"/>
  <c r="K90" i="65"/>
  <c r="K88" i="65"/>
  <c r="M81" i="65"/>
  <c r="N81" i="65" s="1"/>
  <c r="K70" i="65"/>
  <c r="K66" i="65"/>
  <c r="M52" i="65"/>
  <c r="M76" i="65"/>
  <c r="N76" i="65" s="1"/>
  <c r="M64" i="65"/>
  <c r="N64" i="65" s="1"/>
  <c r="M58" i="65"/>
  <c r="N58" i="65" s="1"/>
  <c r="M96" i="65"/>
  <c r="K95" i="65"/>
  <c r="K92" i="65"/>
  <c r="K84" i="65"/>
  <c r="K80" i="65"/>
  <c r="N77" i="65"/>
  <c r="K65" i="65"/>
  <c r="BE64" i="42"/>
  <c r="BE62" i="42"/>
  <c r="BE65" i="42"/>
  <c r="BE63" i="42"/>
  <c r="BD61" i="42"/>
  <c r="BE61" i="42"/>
  <c r="BD65" i="42"/>
  <c r="BD63" i="42"/>
  <c r="BD64" i="42"/>
  <c r="N128" i="65"/>
  <c r="AH128" i="65"/>
  <c r="AL128" i="65"/>
  <c r="AI128" i="65"/>
  <c r="AJ128" i="65"/>
  <c r="N130" i="65"/>
  <c r="N134" i="65"/>
  <c r="AL134" i="65"/>
  <c r="N140" i="65"/>
  <c r="AK134" i="65"/>
  <c r="N124" i="65"/>
  <c r="AK121" i="65"/>
  <c r="AJ120" i="65"/>
  <c r="AI119" i="65"/>
  <c r="AK119" i="65"/>
  <c r="N109" i="65"/>
  <c r="AL109" i="65"/>
  <c r="AK109" i="65"/>
  <c r="K100" i="65"/>
  <c r="M100" i="65"/>
  <c r="K87" i="65"/>
  <c r="M87" i="65"/>
  <c r="AK120" i="65"/>
  <c r="AI120" i="65"/>
  <c r="AJ119" i="65"/>
  <c r="M141" i="65"/>
  <c r="M139" i="65"/>
  <c r="M137" i="65"/>
  <c r="M135" i="65"/>
  <c r="M133" i="65"/>
  <c r="M131" i="65"/>
  <c r="M129" i="65"/>
  <c r="M127" i="65"/>
  <c r="M125" i="65"/>
  <c r="M123" i="65"/>
  <c r="N121" i="65"/>
  <c r="AH120" i="65"/>
  <c r="N120" i="65"/>
  <c r="AH119" i="65"/>
  <c r="N119" i="65"/>
  <c r="N118" i="65"/>
  <c r="N117" i="65"/>
  <c r="N116" i="65"/>
  <c r="N115" i="65"/>
  <c r="N114" i="65"/>
  <c r="N113" i="65"/>
  <c r="N112" i="65"/>
  <c r="N111" i="65"/>
  <c r="K104" i="65"/>
  <c r="M104" i="65"/>
  <c r="N99" i="65"/>
  <c r="N90" i="65"/>
  <c r="K122" i="65"/>
  <c r="K121" i="65"/>
  <c r="K120" i="65"/>
  <c r="K119" i="65"/>
  <c r="K118" i="65"/>
  <c r="K117" i="65"/>
  <c r="K116" i="65"/>
  <c r="K115" i="65"/>
  <c r="K114" i="65"/>
  <c r="K113" i="65"/>
  <c r="K112" i="65"/>
  <c r="K111" i="65"/>
  <c r="M108" i="65"/>
  <c r="N97" i="65"/>
  <c r="N92" i="65"/>
  <c r="K89" i="65"/>
  <c r="M89" i="65"/>
  <c r="N84" i="65"/>
  <c r="K91" i="65"/>
  <c r="M91" i="65"/>
  <c r="AK86" i="65"/>
  <c r="N86" i="65"/>
  <c r="AL86" i="65"/>
  <c r="N95" i="65"/>
  <c r="K93" i="65"/>
  <c r="M93" i="65"/>
  <c r="N88" i="65"/>
  <c r="K85" i="65"/>
  <c r="M85" i="65"/>
  <c r="N78" i="65"/>
  <c r="K74" i="65"/>
  <c r="M74" i="65"/>
  <c r="N80" i="65"/>
  <c r="N65" i="65"/>
  <c r="K94" i="65"/>
  <c r="N82" i="65"/>
  <c r="M72" i="65"/>
  <c r="K72" i="65"/>
  <c r="K77" i="65"/>
  <c r="K73" i="65"/>
  <c r="N70" i="65"/>
  <c r="M68" i="65"/>
  <c r="K68" i="65"/>
  <c r="N75" i="65"/>
  <c r="N56" i="65"/>
  <c r="N66" i="65"/>
  <c r="K63" i="65"/>
  <c r="M63" i="65"/>
  <c r="K61" i="65"/>
  <c r="M61" i="65"/>
  <c r="K59" i="65"/>
  <c r="M59" i="65"/>
  <c r="N62" i="65"/>
  <c r="N60" i="65"/>
  <c r="M57" i="65"/>
  <c r="M55" i="65"/>
  <c r="M53" i="65"/>
  <c r="N102" i="65" l="1"/>
  <c r="N105" i="65"/>
  <c r="N110" i="65"/>
  <c r="N54" i="65"/>
  <c r="N142" i="65"/>
  <c r="N136" i="65"/>
  <c r="N107" i="65"/>
  <c r="N106" i="65"/>
  <c r="AK106" i="65"/>
  <c r="AH106" i="65"/>
  <c r="N98" i="65"/>
  <c r="N69" i="65"/>
  <c r="N52" i="65"/>
  <c r="N96" i="65"/>
  <c r="N101" i="65"/>
  <c r="AJ106" i="65"/>
  <c r="AI106" i="65"/>
  <c r="AL103" i="65"/>
  <c r="N103" i="65"/>
  <c r="AI103" i="65"/>
  <c r="AH103" i="65"/>
  <c r="AJ103" i="65"/>
  <c r="N138" i="65"/>
  <c r="N57" i="65"/>
  <c r="N139" i="65"/>
  <c r="N61" i="65"/>
  <c r="N68" i="65"/>
  <c r="AI85" i="65"/>
  <c r="AJ85" i="65"/>
  <c r="AL85" i="65"/>
  <c r="N85" i="65"/>
  <c r="AK85" i="65"/>
  <c r="N93" i="65"/>
  <c r="N125" i="65"/>
  <c r="AJ133" i="65"/>
  <c r="AK133" i="65"/>
  <c r="N133" i="65"/>
  <c r="AL133" i="65"/>
  <c r="N141" i="65"/>
  <c r="AL87" i="65"/>
  <c r="N87" i="65"/>
  <c r="AK87" i="65"/>
  <c r="N123" i="65"/>
  <c r="N100" i="65"/>
  <c r="N53" i="65"/>
  <c r="N74" i="65"/>
  <c r="N91" i="65"/>
  <c r="N89" i="65"/>
  <c r="N104" i="65"/>
  <c r="N127" i="65"/>
  <c r="N135" i="65"/>
  <c r="AL135" i="65"/>
  <c r="N108" i="65"/>
  <c r="N131" i="65"/>
  <c r="N55" i="65"/>
  <c r="N59" i="65"/>
  <c r="N63" i="65"/>
  <c r="N72" i="65"/>
  <c r="N129" i="65"/>
  <c r="N137" i="65"/>
  <c r="H34" i="68" l="1"/>
  <c r="F138" i="50"/>
  <c r="H138" i="50"/>
  <c r="I138" i="50"/>
  <c r="J138" i="50"/>
  <c r="K138" i="50"/>
  <c r="F139" i="50"/>
  <c r="H139" i="50"/>
  <c r="I139" i="50"/>
  <c r="J139" i="50"/>
  <c r="K139" i="50"/>
  <c r="F140" i="50"/>
  <c r="H140" i="50"/>
  <c r="I140" i="50"/>
  <c r="J140" i="50"/>
  <c r="K140" i="50"/>
  <c r="F141" i="50"/>
  <c r="H141" i="50"/>
  <c r="I141" i="50"/>
  <c r="J141" i="50"/>
  <c r="K141" i="50"/>
  <c r="F142" i="50"/>
  <c r="H142" i="50"/>
  <c r="I142" i="50"/>
  <c r="J142" i="50"/>
  <c r="K142" i="50"/>
  <c r="F143" i="50"/>
  <c r="H143" i="50"/>
  <c r="I143" i="50"/>
  <c r="J143" i="50"/>
  <c r="K143" i="50"/>
  <c r="F144" i="50"/>
  <c r="H144" i="50"/>
  <c r="I144" i="50"/>
  <c r="J144" i="50"/>
  <c r="K144" i="50"/>
  <c r="F145" i="50"/>
  <c r="H145" i="50"/>
  <c r="I145" i="50"/>
  <c r="J145" i="50"/>
  <c r="K145" i="50"/>
  <c r="F146" i="50"/>
  <c r="H146" i="50"/>
  <c r="I146" i="50"/>
  <c r="J146" i="50"/>
  <c r="K146" i="50"/>
  <c r="F147" i="50"/>
  <c r="H147" i="50"/>
  <c r="I147" i="50"/>
  <c r="J147" i="50"/>
  <c r="K147" i="50"/>
  <c r="F148" i="50"/>
  <c r="H148" i="50"/>
  <c r="I148" i="50"/>
  <c r="J148" i="50"/>
  <c r="K148" i="50"/>
  <c r="F149" i="50"/>
  <c r="H149" i="50"/>
  <c r="I149" i="50"/>
  <c r="J149" i="50"/>
  <c r="K149" i="50"/>
  <c r="F150" i="50"/>
  <c r="H150" i="50"/>
  <c r="I150" i="50"/>
  <c r="J150" i="50"/>
  <c r="K150" i="50"/>
  <c r="F151" i="50"/>
  <c r="H151" i="50"/>
  <c r="I151" i="50"/>
  <c r="J151" i="50"/>
  <c r="K151" i="50"/>
  <c r="F152" i="50"/>
  <c r="H152" i="50"/>
  <c r="I152" i="50"/>
  <c r="J152" i="50"/>
  <c r="K152" i="50"/>
  <c r="F153" i="50"/>
  <c r="H153" i="50"/>
  <c r="I153" i="50"/>
  <c r="J153" i="50"/>
  <c r="K153" i="50"/>
  <c r="F154" i="50"/>
  <c r="H154" i="50"/>
  <c r="I154" i="50"/>
  <c r="J154" i="50"/>
  <c r="K154" i="50"/>
  <c r="F155" i="50"/>
  <c r="H155" i="50"/>
  <c r="I155" i="50"/>
  <c r="J155" i="50"/>
  <c r="K155" i="50"/>
  <c r="F156" i="50"/>
  <c r="H156" i="50"/>
  <c r="I156" i="50"/>
  <c r="J156" i="50"/>
  <c r="K156" i="50"/>
  <c r="F157" i="50"/>
  <c r="H157" i="50"/>
  <c r="I157" i="50"/>
  <c r="J157" i="50"/>
  <c r="K157" i="50"/>
  <c r="F158" i="50"/>
  <c r="H158" i="50"/>
  <c r="I158" i="50"/>
  <c r="J158" i="50"/>
  <c r="K158" i="50"/>
  <c r="B157" i="50"/>
  <c r="B158" i="50"/>
  <c r="B138" i="50"/>
  <c r="B139" i="50"/>
  <c r="B140" i="50"/>
  <c r="B141" i="50"/>
  <c r="B142" i="50"/>
  <c r="B143" i="50"/>
  <c r="B144" i="50"/>
  <c r="B145" i="50"/>
  <c r="B146" i="50"/>
  <c r="B147" i="50"/>
  <c r="B148" i="50"/>
  <c r="B149" i="50"/>
  <c r="B150" i="50"/>
  <c r="B151" i="50"/>
  <c r="B152" i="50"/>
  <c r="B153" i="50"/>
  <c r="B154" i="50"/>
  <c r="B155" i="50"/>
  <c r="B156" i="50"/>
  <c r="AV155" i="50" l="1"/>
  <c r="AT155" i="50"/>
  <c r="AU155" i="50"/>
  <c r="AP153" i="50"/>
  <c r="AN153" i="50"/>
  <c r="AO153" i="50"/>
  <c r="AU147" i="50"/>
  <c r="AT147" i="50"/>
  <c r="AT139" i="50"/>
  <c r="AU139" i="50"/>
  <c r="AU158" i="50"/>
  <c r="AV158" i="50"/>
  <c r="AT158" i="50"/>
  <c r="AO156" i="50"/>
  <c r="AP156" i="50"/>
  <c r="AN156" i="50"/>
  <c r="AU154" i="50"/>
  <c r="AV154" i="50"/>
  <c r="AT154" i="50"/>
  <c r="AO152" i="50"/>
  <c r="AP152" i="50"/>
  <c r="AN152" i="50"/>
  <c r="AT150" i="50"/>
  <c r="AU150" i="50"/>
  <c r="AN148" i="50"/>
  <c r="AO148" i="50"/>
  <c r="AT146" i="50"/>
  <c r="AU146" i="50"/>
  <c r="AN144" i="50"/>
  <c r="AO144" i="50"/>
  <c r="AT142" i="50"/>
  <c r="AU142" i="50"/>
  <c r="AN140" i="50"/>
  <c r="AO140" i="50"/>
  <c r="AT138" i="50"/>
  <c r="AU138" i="50"/>
  <c r="AE157" i="50"/>
  <c r="AP157" i="50"/>
  <c r="AQ157" i="50"/>
  <c r="AR157" i="50" s="1"/>
  <c r="AN157" i="50"/>
  <c r="AO157" i="50"/>
  <c r="AV151" i="50"/>
  <c r="AU151" i="50"/>
  <c r="AT151" i="50"/>
  <c r="AO149" i="50"/>
  <c r="AN149" i="50"/>
  <c r="AF145" i="50"/>
  <c r="AP145" i="50"/>
  <c r="AQ145" i="50" s="1"/>
  <c r="AR145" i="50" s="1"/>
  <c r="AN145" i="50"/>
  <c r="AO145" i="50"/>
  <c r="AT143" i="50"/>
  <c r="AU143" i="50"/>
  <c r="AN141" i="50"/>
  <c r="AO141" i="50"/>
  <c r="AT157" i="50"/>
  <c r="AU157" i="50"/>
  <c r="AV157" i="50"/>
  <c r="AN155" i="50"/>
  <c r="AO155" i="50"/>
  <c r="AP155" i="50"/>
  <c r="AT153" i="50"/>
  <c r="AU153" i="50"/>
  <c r="AV153" i="50"/>
  <c r="V151" i="50"/>
  <c r="AO151" i="50"/>
  <c r="AP151" i="50"/>
  <c r="AQ151" i="50"/>
  <c r="AR151" i="50" s="1"/>
  <c r="AN151" i="50"/>
  <c r="AT149" i="50"/>
  <c r="AU149" i="50"/>
  <c r="AO147" i="50"/>
  <c r="AN147" i="50"/>
  <c r="AT145" i="50"/>
  <c r="AU145" i="50"/>
  <c r="AN143" i="50"/>
  <c r="AO143" i="50"/>
  <c r="AT141" i="50"/>
  <c r="AU141" i="50"/>
  <c r="V139" i="50"/>
  <c r="AN139" i="50"/>
  <c r="AO139" i="50"/>
  <c r="AP139" i="50"/>
  <c r="AQ139" i="50" s="1"/>
  <c r="AR139" i="50" s="1"/>
  <c r="AP158" i="50"/>
  <c r="AN158" i="50"/>
  <c r="AO158" i="50"/>
  <c r="AT156" i="50"/>
  <c r="AV156" i="50"/>
  <c r="AU156" i="50"/>
  <c r="AN154" i="50"/>
  <c r="AO154" i="50"/>
  <c r="AP154" i="50"/>
  <c r="AT152" i="50"/>
  <c r="AU152" i="50"/>
  <c r="AV152" i="50"/>
  <c r="AN150" i="50"/>
  <c r="AO150" i="50"/>
  <c r="AT148" i="50"/>
  <c r="AU148" i="50"/>
  <c r="AN146" i="50"/>
  <c r="AO146" i="50"/>
  <c r="AT144" i="50"/>
  <c r="AU144" i="50"/>
  <c r="AN142" i="50"/>
  <c r="AO142" i="50"/>
  <c r="AT140" i="50"/>
  <c r="AU140" i="50"/>
  <c r="AO138" i="50"/>
  <c r="AN138" i="50"/>
  <c r="N140" i="50"/>
  <c r="N158" i="50"/>
  <c r="W141" i="50"/>
  <c r="X139" i="50"/>
  <c r="W148" i="50"/>
  <c r="W151" i="50"/>
  <c r="V157" i="50"/>
  <c r="AC143" i="50"/>
  <c r="P155" i="50"/>
  <c r="AB158" i="50"/>
  <c r="V158" i="50"/>
  <c r="X155" i="50"/>
  <c r="P148" i="50"/>
  <c r="V143" i="50"/>
  <c r="V140" i="50"/>
  <c r="AB156" i="50"/>
  <c r="AF151" i="50"/>
  <c r="T143" i="50"/>
  <c r="AC140" i="50"/>
  <c r="T140" i="50"/>
  <c r="T158" i="50"/>
  <c r="W155" i="50"/>
  <c r="AD151" i="50"/>
  <c r="T151" i="50"/>
  <c r="W144" i="50"/>
  <c r="AD139" i="50"/>
  <c r="T139" i="50"/>
  <c r="M158" i="50"/>
  <c r="V156" i="50"/>
  <c r="AC155" i="50"/>
  <c r="M155" i="50"/>
  <c r="AB151" i="50"/>
  <c r="AH151" i="50" s="1"/>
  <c r="M151" i="50"/>
  <c r="T144" i="50"/>
  <c r="T142" i="50"/>
  <c r="AC139" i="50"/>
  <c r="N139" i="50"/>
  <c r="AD158" i="50"/>
  <c r="W158" i="50"/>
  <c r="P157" i="50"/>
  <c r="Y151" i="50"/>
  <c r="T148" i="50"/>
  <c r="Y139" i="50"/>
  <c r="P153" i="50"/>
  <c r="AB148" i="50"/>
  <c r="M148" i="50"/>
  <c r="T147" i="50"/>
  <c r="AE145" i="50"/>
  <c r="AB144" i="50"/>
  <c r="M144" i="50"/>
  <c r="N143" i="50"/>
  <c r="V141" i="50"/>
  <c r="AF139" i="50"/>
  <c r="AB139" i="50"/>
  <c r="AH139" i="50" s="1"/>
  <c r="W139" i="50"/>
  <c r="M139" i="50"/>
  <c r="P143" i="50"/>
  <c r="S143" i="50" s="1"/>
  <c r="AC158" i="50"/>
  <c r="X158" i="50"/>
  <c r="Z157" i="50"/>
  <c r="P156" i="50"/>
  <c r="AB155" i="50"/>
  <c r="V155" i="50"/>
  <c r="AE139" i="50"/>
  <c r="Z139" i="50"/>
  <c r="P139" i="50"/>
  <c r="S139" i="50" s="1"/>
  <c r="P141" i="50"/>
  <c r="S141" i="50" s="1"/>
  <c r="P149" i="50"/>
  <c r="P145" i="50"/>
  <c r="N155" i="50"/>
  <c r="AD154" i="50"/>
  <c r="AE151" i="50"/>
  <c r="Z151" i="50"/>
  <c r="W149" i="50"/>
  <c r="V148" i="50"/>
  <c r="AC147" i="50"/>
  <c r="N147" i="50"/>
  <c r="T146" i="50"/>
  <c r="W145" i="50"/>
  <c r="V144" i="50"/>
  <c r="Q143" i="50"/>
  <c r="P152" i="50"/>
  <c r="P144" i="50"/>
  <c r="P140" i="50"/>
  <c r="S140" i="50" s="1"/>
  <c r="M156" i="50"/>
  <c r="X154" i="50"/>
  <c r="X152" i="50"/>
  <c r="V149" i="50"/>
  <c r="AB147" i="50"/>
  <c r="W147" i="50"/>
  <c r="M147" i="50"/>
  <c r="V145" i="50"/>
  <c r="P151" i="50"/>
  <c r="P147" i="50"/>
  <c r="AD156" i="50"/>
  <c r="W156" i="50"/>
  <c r="AC151" i="50"/>
  <c r="X151" i="50"/>
  <c r="N151" i="50"/>
  <c r="AC148" i="50"/>
  <c r="AI148" i="50" s="1"/>
  <c r="N148" i="50"/>
  <c r="V147" i="50"/>
  <c r="AC144" i="50"/>
  <c r="N144" i="50"/>
  <c r="M143" i="50"/>
  <c r="V142" i="50"/>
  <c r="AB140" i="50"/>
  <c r="W140" i="50"/>
  <c r="M140" i="50"/>
  <c r="P158" i="50"/>
  <c r="P154" i="50"/>
  <c r="P150" i="50"/>
  <c r="P146" i="50"/>
  <c r="P142" i="50"/>
  <c r="P138" i="50"/>
  <c r="S138" i="50" s="1"/>
  <c r="W154" i="50"/>
  <c r="AB154" i="50"/>
  <c r="M153" i="50"/>
  <c r="X153" i="50"/>
  <c r="AC153" i="50"/>
  <c r="W150" i="50"/>
  <c r="AB150" i="50"/>
  <c r="W138" i="50"/>
  <c r="AB138" i="50"/>
  <c r="M138" i="50"/>
  <c r="AC138" i="50"/>
  <c r="V138" i="50"/>
  <c r="N138" i="50"/>
  <c r="AD157" i="50"/>
  <c r="Y157" i="50"/>
  <c r="AK157" i="50" s="1"/>
  <c r="T157" i="50"/>
  <c r="N157" i="50"/>
  <c r="AC154" i="50"/>
  <c r="V154" i="50"/>
  <c r="N154" i="50"/>
  <c r="AD153" i="50"/>
  <c r="W153" i="50"/>
  <c r="N152" i="50"/>
  <c r="T152" i="50"/>
  <c r="AD152" i="50"/>
  <c r="AC150" i="50"/>
  <c r="V150" i="50"/>
  <c r="N150" i="50"/>
  <c r="AC157" i="50"/>
  <c r="X157" i="50"/>
  <c r="M157" i="50"/>
  <c r="T156" i="50"/>
  <c r="N156" i="50"/>
  <c r="T154" i="50"/>
  <c r="M154" i="50"/>
  <c r="AB153" i="50"/>
  <c r="V153" i="50"/>
  <c r="N153" i="50"/>
  <c r="AC152" i="50"/>
  <c r="W152" i="50"/>
  <c r="T150" i="50"/>
  <c r="M150" i="50"/>
  <c r="W146" i="50"/>
  <c r="AB146" i="50"/>
  <c r="M146" i="50"/>
  <c r="AC146" i="50"/>
  <c r="N146" i="50"/>
  <c r="T138" i="50"/>
  <c r="AF157" i="50"/>
  <c r="AB157" i="50"/>
  <c r="W157" i="50"/>
  <c r="AC156" i="50"/>
  <c r="X156" i="50"/>
  <c r="AD155" i="50"/>
  <c r="T155" i="50"/>
  <c r="T153" i="50"/>
  <c r="AB152" i="50"/>
  <c r="V152" i="50"/>
  <c r="M152" i="50"/>
  <c r="M149" i="50"/>
  <c r="AC149" i="50"/>
  <c r="N149" i="50"/>
  <c r="T149" i="50"/>
  <c r="AB149" i="50"/>
  <c r="V146" i="50"/>
  <c r="M145" i="50"/>
  <c r="X145" i="50"/>
  <c r="AC145" i="50"/>
  <c r="N145" i="50"/>
  <c r="T145" i="50"/>
  <c r="Y145" i="50"/>
  <c r="AD145" i="50"/>
  <c r="W142" i="50"/>
  <c r="AB142" i="50"/>
  <c r="M142" i="50"/>
  <c r="AC142" i="50"/>
  <c r="M141" i="50"/>
  <c r="AC141" i="50"/>
  <c r="N141" i="50"/>
  <c r="T141" i="50"/>
  <c r="AB145" i="50"/>
  <c r="AB141" i="50"/>
  <c r="Z145" i="50"/>
  <c r="AL145" i="50" s="1"/>
  <c r="N142" i="50"/>
  <c r="AB143" i="50"/>
  <c r="W143" i="50"/>
  <c r="AJ139" i="50" l="1"/>
  <c r="S149" i="50"/>
  <c r="S156" i="50"/>
  <c r="S150" i="50"/>
  <c r="S144" i="50"/>
  <c r="S146" i="50"/>
  <c r="S154" i="50"/>
  <c r="S147" i="50"/>
  <c r="S152" i="50"/>
  <c r="S153" i="50"/>
  <c r="S157" i="50"/>
  <c r="S148" i="50"/>
  <c r="S155" i="50"/>
  <c r="Q142" i="50"/>
  <c r="S142" i="50"/>
  <c r="S158" i="50"/>
  <c r="S151" i="50"/>
  <c r="S145" i="50"/>
  <c r="AI141" i="50"/>
  <c r="AI144" i="50"/>
  <c r="AI139" i="50"/>
  <c r="AJ154" i="50"/>
  <c r="AL151" i="50"/>
  <c r="Q141" i="50"/>
  <c r="AK145" i="50"/>
  <c r="AI140" i="50"/>
  <c r="AI151" i="50"/>
  <c r="AL139" i="50"/>
  <c r="AI158" i="50"/>
  <c r="AK139" i="50"/>
  <c r="AH144" i="50"/>
  <c r="AI145" i="50"/>
  <c r="AJ156" i="50"/>
  <c r="AL157" i="50"/>
  <c r="AH157" i="50"/>
  <c r="AI143" i="50"/>
  <c r="AH145" i="50"/>
  <c r="AJ157" i="50"/>
  <c r="AK151" i="50"/>
  <c r="AI156" i="50"/>
  <c r="AH147" i="50"/>
  <c r="AI155" i="50"/>
  <c r="AH158" i="50"/>
  <c r="AH142" i="50"/>
  <c r="AJ152" i="50"/>
  <c r="AH140" i="50"/>
  <c r="AJ158" i="50"/>
  <c r="AH148" i="50"/>
  <c r="AJ151" i="50"/>
  <c r="AH156" i="50"/>
  <c r="AI149" i="50"/>
  <c r="AJ155" i="50"/>
  <c r="AH138" i="50"/>
  <c r="AI147" i="50"/>
  <c r="AH143" i="50"/>
  <c r="AH141" i="50"/>
  <c r="AH155" i="50"/>
  <c r="AH149" i="50"/>
  <c r="AH150" i="50"/>
  <c r="AI157" i="50"/>
  <c r="AI153" i="50"/>
  <c r="AH146" i="50"/>
  <c r="AI138" i="50"/>
  <c r="AI150" i="50"/>
  <c r="AJ145" i="50"/>
  <c r="AH154" i="50"/>
  <c r="AJ153" i="50"/>
  <c r="AI146" i="50"/>
  <c r="AI154" i="50"/>
  <c r="AI142" i="50"/>
  <c r="AH152" i="50"/>
  <c r="AI152" i="50"/>
  <c r="AH153" i="50"/>
  <c r="M60" i="42" l="1"/>
  <c r="V60" i="42" s="1"/>
  <c r="L60" i="42"/>
  <c r="I19" i="68"/>
  <c r="J19" i="68"/>
  <c r="J20" i="68"/>
  <c r="K20" i="68"/>
  <c r="K21" i="68"/>
  <c r="L22" i="68"/>
  <c r="L21" i="68"/>
  <c r="I18" i="68"/>
  <c r="H18" i="68"/>
  <c r="F956" i="40"/>
  <c r="E956" i="40"/>
  <c r="F957" i="40"/>
  <c r="E957" i="40"/>
  <c r="F958" i="40"/>
  <c r="E958" i="40"/>
  <c r="F959" i="40"/>
  <c r="E959" i="40"/>
  <c r="F960" i="40"/>
  <c r="E960" i="40"/>
  <c r="F961" i="40"/>
  <c r="E961" i="40"/>
  <c r="F962" i="40"/>
  <c r="E962" i="40"/>
  <c r="F963" i="40"/>
  <c r="E963" i="40"/>
  <c r="F964" i="40"/>
  <c r="E964" i="40"/>
  <c r="F965" i="40"/>
  <c r="E965" i="40"/>
  <c r="F966" i="40"/>
  <c r="E966" i="40"/>
  <c r="F967" i="40"/>
  <c r="E967" i="40"/>
  <c r="F968" i="40"/>
  <c r="E968" i="40"/>
  <c r="F969" i="40"/>
  <c r="E969" i="40"/>
  <c r="I40" i="68"/>
  <c r="I41" i="68"/>
  <c r="I42" i="68"/>
  <c r="I43" i="68"/>
  <c r="I39" i="68"/>
  <c r="K59" i="24"/>
  <c r="I57" i="24"/>
  <c r="M44" i="24"/>
  <c r="L43" i="24"/>
  <c r="H40" i="37" s="1"/>
  <c r="K42" i="24"/>
  <c r="K17" i="25" s="1"/>
  <c r="J41" i="24"/>
  <c r="J16" i="25" s="1"/>
  <c r="I40" i="24"/>
  <c r="I15" i="25" s="1"/>
  <c r="F40" i="68"/>
  <c r="H40" i="68"/>
  <c r="F41" i="68"/>
  <c r="H41" i="68"/>
  <c r="F42" i="68"/>
  <c r="H42" i="68"/>
  <c r="F43" i="68"/>
  <c r="H43" i="68"/>
  <c r="H39" i="68"/>
  <c r="F39" i="68"/>
  <c r="F28" i="68"/>
  <c r="F25" i="68"/>
  <c r="M41" i="66" l="1"/>
  <c r="I41" i="37"/>
  <c r="L42" i="24"/>
  <c r="L39" i="66" s="1"/>
  <c r="I49" i="66"/>
  <c r="I27" i="25"/>
  <c r="K51" i="66"/>
  <c r="K29" i="25"/>
  <c r="M43" i="24"/>
  <c r="I40" i="37" s="1"/>
  <c r="L40" i="66"/>
  <c r="J40" i="24"/>
  <c r="J15" i="25" s="1"/>
  <c r="I37" i="66"/>
  <c r="K41" i="24"/>
  <c r="K16" i="25" s="1"/>
  <c r="J38" i="66"/>
  <c r="K39" i="66"/>
  <c r="I49" i="32"/>
  <c r="M42" i="24" l="1"/>
  <c r="M17" i="25" s="1"/>
  <c r="L17" i="25"/>
  <c r="M39" i="66"/>
  <c r="K40" i="24"/>
  <c r="K15" i="25" s="1"/>
  <c r="J37" i="66"/>
  <c r="L41" i="24"/>
  <c r="L16" i="25" s="1"/>
  <c r="K38" i="66"/>
  <c r="N43" i="24"/>
  <c r="J40" i="37" s="1"/>
  <c r="M40" i="66"/>
  <c r="K43" i="68"/>
  <c r="U43" i="68" s="1"/>
  <c r="K40" i="68"/>
  <c r="O40" i="68" s="1"/>
  <c r="K39" i="68"/>
  <c r="P39" i="68" s="1"/>
  <c r="O39" i="68"/>
  <c r="N42" i="24" l="1"/>
  <c r="N17" i="25" s="1"/>
  <c r="M41" i="24"/>
  <c r="M16" i="25" s="1"/>
  <c r="L38" i="66"/>
  <c r="L40" i="24"/>
  <c r="L15" i="25" s="1"/>
  <c r="K37" i="66"/>
  <c r="O43" i="24"/>
  <c r="K40" i="37" s="1"/>
  <c r="N40" i="66"/>
  <c r="N39" i="66"/>
  <c r="U39" i="68"/>
  <c r="AA39" i="68" s="1"/>
  <c r="T40" i="68"/>
  <c r="M39" i="68"/>
  <c r="Q39" i="68"/>
  <c r="V39" i="68"/>
  <c r="AB39" i="68" s="1"/>
  <c r="P40" i="68"/>
  <c r="U40" i="68"/>
  <c r="AA40" i="68" s="1"/>
  <c r="M43" i="68"/>
  <c r="Q43" i="68"/>
  <c r="V43" i="68"/>
  <c r="P43" i="68"/>
  <c r="N39" i="68"/>
  <c r="S39" i="68"/>
  <c r="W39" i="68"/>
  <c r="M40" i="68"/>
  <c r="Q40" i="68"/>
  <c r="V40" i="68"/>
  <c r="K41" i="68"/>
  <c r="W41" i="68" s="1"/>
  <c r="N43" i="68"/>
  <c r="S43" i="68"/>
  <c r="W43" i="68"/>
  <c r="T39" i="68"/>
  <c r="N40" i="68"/>
  <c r="S40" i="68"/>
  <c r="W40" i="68"/>
  <c r="K42" i="68"/>
  <c r="W42" i="68" s="1"/>
  <c r="O43" i="68"/>
  <c r="AA43" i="68" s="1"/>
  <c r="T43" i="68"/>
  <c r="O42" i="24" l="1"/>
  <c r="O17" i="25" s="1"/>
  <c r="N41" i="24"/>
  <c r="N16" i="25" s="1"/>
  <c r="M38" i="66"/>
  <c r="P43" i="24"/>
  <c r="L40" i="37" s="1"/>
  <c r="O40" i="66"/>
  <c r="O39" i="66"/>
  <c r="M40" i="24"/>
  <c r="M15" i="25" s="1"/>
  <c r="L37" i="66"/>
  <c r="Q41" i="68"/>
  <c r="AC41" i="68" s="1"/>
  <c r="M41" i="68"/>
  <c r="U41" i="68"/>
  <c r="P42" i="68"/>
  <c r="P41" i="68"/>
  <c r="Z40" i="68"/>
  <c r="O42" i="68"/>
  <c r="AC40" i="68"/>
  <c r="AB43" i="68"/>
  <c r="U42" i="68"/>
  <c r="T42" i="68"/>
  <c r="S41" i="68"/>
  <c r="Y40" i="68"/>
  <c r="AC43" i="68"/>
  <c r="S42" i="68"/>
  <c r="O41" i="68"/>
  <c r="AB40" i="68"/>
  <c r="V42" i="68"/>
  <c r="N41" i="68"/>
  <c r="Y43" i="68"/>
  <c r="N42" i="68"/>
  <c r="M42" i="68"/>
  <c r="Q42" i="68"/>
  <c r="AC42" i="68" s="1"/>
  <c r="Z39" i="68"/>
  <c r="AE40" i="68"/>
  <c r="AC39" i="68"/>
  <c r="Z43" i="68"/>
  <c r="V41" i="68"/>
  <c r="T41" i="68"/>
  <c r="Y39" i="68"/>
  <c r="I48" i="42"/>
  <c r="J49" i="42"/>
  <c r="K50" i="42"/>
  <c r="L51" i="42"/>
  <c r="M52" i="42"/>
  <c r="N53" i="42"/>
  <c r="H47" i="42"/>
  <c r="AF40" i="68" l="1"/>
  <c r="AG40" i="68" s="1"/>
  <c r="P42" i="24"/>
  <c r="P17" i="25" s="1"/>
  <c r="P39" i="66"/>
  <c r="Q42" i="24"/>
  <c r="O41" i="24"/>
  <c r="O16" i="25" s="1"/>
  <c r="N38" i="66"/>
  <c r="N40" i="24"/>
  <c r="N15" i="25" s="1"/>
  <c r="M37" i="66"/>
  <c r="P40" i="66"/>
  <c r="Q43" i="24"/>
  <c r="Z42" i="68"/>
  <c r="AB41" i="68"/>
  <c r="Y41" i="68"/>
  <c r="AE41" i="68" s="1"/>
  <c r="AA42" i="68"/>
  <c r="AB42" i="68"/>
  <c r="Y42" i="68"/>
  <c r="AE42" i="68" s="1"/>
  <c r="AA41" i="68"/>
  <c r="AH40" i="68"/>
  <c r="AI40" i="68" s="1"/>
  <c r="AO40" i="68" s="1"/>
  <c r="AE39" i="68"/>
  <c r="AF39" i="68" s="1"/>
  <c r="AG39" i="68" s="1"/>
  <c r="AL40" i="68"/>
  <c r="AE43" i="68"/>
  <c r="AF43" i="68" s="1"/>
  <c r="AG43" i="68" s="1"/>
  <c r="AK40" i="68"/>
  <c r="AM40" i="68"/>
  <c r="Z41" i="68"/>
  <c r="Q40" i="66" l="1"/>
  <c r="M40" i="37"/>
  <c r="Q39" i="66"/>
  <c r="Q17" i="25"/>
  <c r="O40" i="24"/>
  <c r="O15" i="25" s="1"/>
  <c r="N37" i="66"/>
  <c r="AF42" i="68"/>
  <c r="AG42" i="68" s="1"/>
  <c r="AH42" i="68" s="1"/>
  <c r="AI42" i="68" s="1"/>
  <c r="AO42" i="68" s="1"/>
  <c r="O38" i="66"/>
  <c r="P41" i="24"/>
  <c r="P16" i="25" s="1"/>
  <c r="AN40" i="68"/>
  <c r="AK41" i="68"/>
  <c r="AL39" i="68"/>
  <c r="AL43" i="68"/>
  <c r="AK39" i="68"/>
  <c r="AK43" i="68"/>
  <c r="AF41" i="68"/>
  <c r="AG41" i="68" s="1"/>
  <c r="AH39" i="68"/>
  <c r="AM39" i="68"/>
  <c r="AK42" i="68"/>
  <c r="AH43" i="68"/>
  <c r="AM43" i="68"/>
  <c r="L20" i="32"/>
  <c r="M20" i="32"/>
  <c r="AM42" i="68" l="1"/>
  <c r="AN42" i="68"/>
  <c r="P38" i="66"/>
  <c r="Q41" i="24"/>
  <c r="O37" i="66"/>
  <c r="P40" i="24"/>
  <c r="P15" i="25" s="1"/>
  <c r="AL42" i="68"/>
  <c r="H47" i="68"/>
  <c r="AI39" i="68"/>
  <c r="AO39" i="68" s="1"/>
  <c r="AN39" i="68"/>
  <c r="AI43" i="68"/>
  <c r="AO43" i="68" s="1"/>
  <c r="AN43" i="68"/>
  <c r="AH41" i="68"/>
  <c r="AM41" i="68"/>
  <c r="J47" i="68" s="1"/>
  <c r="AL41" i="68"/>
  <c r="I47" i="68" s="1"/>
  <c r="Q38" i="66" l="1"/>
  <c r="Q16" i="25"/>
  <c r="P37" i="66"/>
  <c r="Q40" i="24"/>
  <c r="AI41" i="68"/>
  <c r="AO41" i="68" s="1"/>
  <c r="L47" i="68" s="1"/>
  <c r="AN41" i="68"/>
  <c r="K47" i="68" s="1"/>
  <c r="K17" i="42"/>
  <c r="AY66" i="42" s="1"/>
  <c r="BO66" i="42" s="1"/>
  <c r="L17" i="42"/>
  <c r="AZ66" i="42" s="1"/>
  <c r="BP66" i="42" s="1"/>
  <c r="M17" i="42"/>
  <c r="BA66" i="42" s="1"/>
  <c r="BQ66" i="42" s="1"/>
  <c r="N17" i="42"/>
  <c r="BB66" i="42" s="1"/>
  <c r="BR66" i="42" s="1"/>
  <c r="BZ66" i="42" s="1"/>
  <c r="J17" i="42"/>
  <c r="AX66" i="42" s="1"/>
  <c r="BN66" i="42" s="1"/>
  <c r="J16" i="50"/>
  <c r="M127" i="25"/>
  <c r="N127" i="25"/>
  <c r="O127" i="25"/>
  <c r="P127" i="25"/>
  <c r="Q127" i="25"/>
  <c r="N126" i="25"/>
  <c r="O126" i="25"/>
  <c r="P126" i="25"/>
  <c r="Q126" i="25"/>
  <c r="M126" i="25"/>
  <c r="F31" i="65"/>
  <c r="K51" i="65"/>
  <c r="AZ307" i="50" l="1"/>
  <c r="AZ302" i="50"/>
  <c r="AZ305" i="50"/>
  <c r="AZ301" i="50"/>
  <c r="AZ306" i="50"/>
  <c r="AZ300" i="50"/>
  <c r="AZ303" i="50"/>
  <c r="AZ304" i="50"/>
  <c r="AZ299" i="50"/>
  <c r="AZ297" i="50"/>
  <c r="AZ292" i="50"/>
  <c r="AZ293" i="50"/>
  <c r="AZ291" i="50"/>
  <c r="AZ295" i="50"/>
  <c r="AZ294" i="50"/>
  <c r="AZ296" i="50"/>
  <c r="AZ298" i="50"/>
  <c r="AZ200" i="50"/>
  <c r="AZ180" i="50"/>
  <c r="AZ166" i="50"/>
  <c r="AZ161" i="50"/>
  <c r="AZ162" i="50"/>
  <c r="AZ197" i="50"/>
  <c r="AZ185" i="50"/>
  <c r="AZ182" i="50"/>
  <c r="AZ160" i="50"/>
  <c r="AZ177" i="50"/>
  <c r="AZ165" i="50"/>
  <c r="AZ175" i="50"/>
  <c r="AZ167" i="50"/>
  <c r="AZ186" i="50"/>
  <c r="AZ199" i="50"/>
  <c r="AZ163" i="50"/>
  <c r="AZ178" i="50"/>
  <c r="AZ181" i="50"/>
  <c r="AZ159" i="50"/>
  <c r="AZ198" i="50"/>
  <c r="AZ176" i="50"/>
  <c r="AZ184" i="50"/>
  <c r="AZ179" i="50"/>
  <c r="AZ183" i="50"/>
  <c r="AZ168" i="50"/>
  <c r="AZ164" i="50"/>
  <c r="Q37" i="66"/>
  <c r="Q15" i="25"/>
  <c r="AZ158" i="50"/>
  <c r="AZ143" i="50"/>
  <c r="AZ149" i="50"/>
  <c r="AZ148" i="50"/>
  <c r="AZ146" i="50"/>
  <c r="AZ157" i="50"/>
  <c r="AZ145" i="50"/>
  <c r="AZ142" i="50"/>
  <c r="M55" i="25" l="1"/>
  <c r="F28" i="65"/>
  <c r="M51" i="65"/>
  <c r="L45" i="65"/>
  <c r="K44" i="65"/>
  <c r="J43" i="65"/>
  <c r="I42" i="65"/>
  <c r="H41" i="65"/>
  <c r="L38" i="65"/>
  <c r="K37" i="65"/>
  <c r="J36" i="65"/>
  <c r="I35" i="65"/>
  <c r="H34" i="65"/>
  <c r="F25" i="65"/>
  <c r="F22" i="65"/>
  <c r="F19" i="65"/>
  <c r="N54" i="25"/>
  <c r="O54" i="25"/>
  <c r="P54" i="25"/>
  <c r="Q54" i="25"/>
  <c r="M54" i="25"/>
  <c r="I50" i="50"/>
  <c r="J51" i="50"/>
  <c r="K52" i="50"/>
  <c r="L53" i="50"/>
  <c r="M54" i="50"/>
  <c r="N55" i="50"/>
  <c r="I41" i="50"/>
  <c r="J42" i="50"/>
  <c r="K43" i="50"/>
  <c r="L44" i="50"/>
  <c r="M45" i="50"/>
  <c r="N46" i="50"/>
  <c r="H49" i="50"/>
  <c r="H40" i="50"/>
  <c r="L31" i="25"/>
  <c r="M32" i="25"/>
  <c r="N33" i="25"/>
  <c r="O34" i="25"/>
  <c r="P35" i="25"/>
  <c r="Q36" i="25"/>
  <c r="L19" i="25"/>
  <c r="M20" i="25"/>
  <c r="N21" i="25"/>
  <c r="O22" i="25"/>
  <c r="P23" i="25"/>
  <c r="Q24" i="25"/>
  <c r="K30" i="25"/>
  <c r="K18" i="25"/>
  <c r="N44" i="42"/>
  <c r="M43" i="42"/>
  <c r="L42" i="42"/>
  <c r="K41" i="42"/>
  <c r="J40" i="42"/>
  <c r="I39" i="42"/>
  <c r="H38" i="42"/>
  <c r="O60" i="42" s="1"/>
  <c r="J58" i="24"/>
  <c r="L59" i="24"/>
  <c r="L29" i="25" s="1"/>
  <c r="L60" i="24"/>
  <c r="M61" i="24"/>
  <c r="N62" i="24"/>
  <c r="O63" i="24"/>
  <c r="K52" i="37" s="1"/>
  <c r="P64" i="24"/>
  <c r="Q65" i="24"/>
  <c r="J40" i="50"/>
  <c r="N44" i="24"/>
  <c r="N45" i="24"/>
  <c r="O46" i="24"/>
  <c r="P47" i="24"/>
  <c r="Q48" i="24"/>
  <c r="R191" i="65" l="1"/>
  <c r="P191" i="65"/>
  <c r="Q211" i="65"/>
  <c r="S164" i="65"/>
  <c r="P216" i="65"/>
  <c r="R216" i="65"/>
  <c r="Q155" i="65"/>
  <c r="P155" i="65"/>
  <c r="S167" i="65"/>
  <c r="Q187" i="65"/>
  <c r="P187" i="65"/>
  <c r="T227" i="65"/>
  <c r="P227" i="65"/>
  <c r="P152" i="65"/>
  <c r="Q152" i="65"/>
  <c r="T208" i="65"/>
  <c r="S208" i="65"/>
  <c r="R159" i="65"/>
  <c r="P153" i="65"/>
  <c r="Q157" i="65"/>
  <c r="Q191" i="65"/>
  <c r="S211" i="65"/>
  <c r="T164" i="65"/>
  <c r="R155" i="65"/>
  <c r="P207" i="65"/>
  <c r="Q227" i="65"/>
  <c r="T157" i="65"/>
  <c r="Q249" i="65"/>
  <c r="T191" i="65"/>
  <c r="P211" i="65"/>
  <c r="S231" i="65"/>
  <c r="Q231" i="65"/>
  <c r="T255" i="65"/>
  <c r="R164" i="65"/>
  <c r="T216" i="65"/>
  <c r="T232" i="65"/>
  <c r="Q252" i="65"/>
  <c r="S155" i="65"/>
  <c r="T167" i="65"/>
  <c r="R227" i="65"/>
  <c r="S227" i="65"/>
  <c r="R235" i="65"/>
  <c r="P208" i="65"/>
  <c r="P236" i="65"/>
  <c r="P240" i="65"/>
  <c r="T159" i="65"/>
  <c r="Q159" i="65"/>
  <c r="R153" i="65"/>
  <c r="T211" i="65"/>
  <c r="R255" i="65"/>
  <c r="P252" i="65"/>
  <c r="R157" i="65"/>
  <c r="S213" i="65"/>
  <c r="R249" i="65"/>
  <c r="S249" i="65"/>
  <c r="T253" i="65"/>
  <c r="R257" i="65"/>
  <c r="S257" i="65"/>
  <c r="R162" i="65"/>
  <c r="S230" i="65"/>
  <c r="R234" i="65"/>
  <c r="P228" i="65"/>
  <c r="R194" i="65"/>
  <c r="S160" i="65"/>
  <c r="Q193" i="65"/>
  <c r="S229" i="65"/>
  <c r="S194" i="65"/>
  <c r="Q240" i="65"/>
  <c r="R209" i="65"/>
  <c r="R217" i="65"/>
  <c r="T241" i="65"/>
  <c r="P249" i="65"/>
  <c r="Q253" i="65"/>
  <c r="T250" i="65"/>
  <c r="T239" i="65"/>
  <c r="T160" i="65"/>
  <c r="S192" i="65"/>
  <c r="R151" i="65"/>
  <c r="R211" i="65"/>
  <c r="T231" i="65"/>
  <c r="P164" i="65"/>
  <c r="S252" i="65"/>
  <c r="T155" i="65"/>
  <c r="P167" i="65"/>
  <c r="T236" i="65"/>
  <c r="S209" i="65"/>
  <c r="T213" i="65"/>
  <c r="S241" i="65"/>
  <c r="T249" i="65"/>
  <c r="P253" i="65"/>
  <c r="S253" i="65"/>
  <c r="P257" i="65"/>
  <c r="Q150" i="65"/>
  <c r="Q154" i="65"/>
  <c r="Q162" i="65"/>
  <c r="S162" i="65"/>
  <c r="R166" i="65"/>
  <c r="T166" i="65"/>
  <c r="T210" i="65"/>
  <c r="Q234" i="65"/>
  <c r="S234" i="65"/>
  <c r="R238" i="65"/>
  <c r="P242" i="65"/>
  <c r="Q242" i="65"/>
  <c r="R258" i="65"/>
  <c r="T228" i="65"/>
  <c r="T237" i="65"/>
  <c r="T194" i="65"/>
  <c r="Q194" i="65"/>
  <c r="R163" i="65"/>
  <c r="S191" i="65"/>
  <c r="S156" i="65"/>
  <c r="Q216" i="65"/>
  <c r="P157" i="65"/>
  <c r="P213" i="65"/>
  <c r="T217" i="65"/>
  <c r="T233" i="65"/>
  <c r="Q257" i="65"/>
  <c r="T154" i="65"/>
  <c r="P166" i="65"/>
  <c r="Q210" i="65"/>
  <c r="R218" i="65"/>
  <c r="Q230" i="65"/>
  <c r="T234" i="65"/>
  <c r="T238" i="65"/>
  <c r="R242" i="65"/>
  <c r="S242" i="65"/>
  <c r="P250" i="65"/>
  <c r="T254" i="65"/>
  <c r="P239" i="65"/>
  <c r="T192" i="65"/>
  <c r="R156" i="65"/>
  <c r="Q167" i="65"/>
  <c r="S235" i="65"/>
  <c r="Q247" i="65"/>
  <c r="R152" i="65"/>
  <c r="R208" i="65"/>
  <c r="R240" i="65"/>
  <c r="S157" i="65"/>
  <c r="Q213" i="65"/>
  <c r="Q233" i="65"/>
  <c r="P233" i="65"/>
  <c r="P241" i="65"/>
  <c r="R253" i="65"/>
  <c r="T257" i="65"/>
  <c r="R154" i="65"/>
  <c r="P162" i="65"/>
  <c r="Q166" i="65"/>
  <c r="R210" i="65"/>
  <c r="R226" i="65"/>
  <c r="P226" i="65"/>
  <c r="R230" i="65"/>
  <c r="P230" i="65"/>
  <c r="T230" i="65"/>
  <c r="P234" i="65"/>
  <c r="S238" i="65"/>
  <c r="P238" i="65"/>
  <c r="T242" i="65"/>
  <c r="Q250" i="65"/>
  <c r="T258" i="65"/>
  <c r="P258" i="65"/>
  <c r="R219" i="65"/>
  <c r="R239" i="65"/>
  <c r="S239" i="65"/>
  <c r="R228" i="65"/>
  <c r="T248" i="65"/>
  <c r="R229" i="65"/>
  <c r="R237" i="65"/>
  <c r="Q153" i="65"/>
  <c r="T162" i="65"/>
  <c r="S210" i="65"/>
  <c r="S226" i="65"/>
  <c r="S246" i="65"/>
  <c r="R250" i="65"/>
  <c r="S254" i="65"/>
  <c r="T219" i="65"/>
  <c r="P160" i="65"/>
  <c r="R192" i="65"/>
  <c r="Q248" i="65"/>
  <c r="P193" i="65"/>
  <c r="Q190" i="65"/>
  <c r="P194" i="65"/>
  <c r="Q237" i="65"/>
  <c r="S248" i="65"/>
  <c r="S165" i="65"/>
  <c r="T158" i="65"/>
  <c r="S237" i="65"/>
  <c r="P190" i="65"/>
  <c r="T214" i="65"/>
  <c r="T165" i="65"/>
  <c r="S214" i="65"/>
  <c r="Q228" i="65"/>
  <c r="P229" i="65"/>
  <c r="S158" i="65"/>
  <c r="R254" i="65"/>
  <c r="P161" i="65"/>
  <c r="P214" i="65"/>
  <c r="R158" i="65"/>
  <c r="Q212" i="65"/>
  <c r="R212" i="65"/>
  <c r="Q165" i="65"/>
  <c r="P218" i="65"/>
  <c r="P217" i="65"/>
  <c r="S255" i="65"/>
  <c r="S251" i="65"/>
  <c r="R251" i="65"/>
  <c r="T163" i="65"/>
  <c r="P163" i="65"/>
  <c r="S188" i="65"/>
  <c r="T190" i="65"/>
  <c r="P192" i="65"/>
  <c r="T209" i="65"/>
  <c r="T169" i="65"/>
  <c r="Q169" i="65"/>
  <c r="T153" i="65"/>
  <c r="S168" i="65"/>
  <c r="T256" i="65"/>
  <c r="Q189" i="65"/>
  <c r="T215" i="65"/>
  <c r="Q215" i="65"/>
  <c r="S193" i="65"/>
  <c r="R248" i="65"/>
  <c r="Q239" i="65"/>
  <c r="Q238" i="65"/>
  <c r="S218" i="65"/>
  <c r="S152" i="65"/>
  <c r="P247" i="65"/>
  <c r="P251" i="65"/>
  <c r="T240" i="65"/>
  <c r="S220" i="65"/>
  <c r="Q151" i="65"/>
  <c r="S236" i="65"/>
  <c r="T252" i="65"/>
  <c r="P255" i="65"/>
  <c r="R252" i="65"/>
  <c r="Q258" i="65"/>
  <c r="S233" i="65"/>
  <c r="P159" i="65"/>
  <c r="P235" i="65"/>
  <c r="R232" i="65"/>
  <c r="R231" i="65"/>
  <c r="P232" i="65"/>
  <c r="P156" i="65"/>
  <c r="R188" i="65"/>
  <c r="S256" i="65"/>
  <c r="Q266" i="65"/>
  <c r="T168" i="65"/>
  <c r="S190" i="65"/>
  <c r="R266" i="65"/>
  <c r="T247" i="65"/>
  <c r="S153" i="65"/>
  <c r="P231" i="65"/>
  <c r="T235" i="65"/>
  <c r="P151" i="65"/>
  <c r="P210" i="65"/>
  <c r="R161" i="65"/>
  <c r="S161" i="65"/>
  <c r="R189" i="65"/>
  <c r="P158" i="65"/>
  <c r="P212" i="65"/>
  <c r="T212" i="65"/>
  <c r="S169" i="65"/>
  <c r="T266" i="65"/>
  <c r="P209" i="65"/>
  <c r="Q232" i="65"/>
  <c r="Q251" i="65"/>
  <c r="S163" i="65"/>
  <c r="Q256" i="65"/>
  <c r="R190" i="65"/>
  <c r="Q254" i="65"/>
  <c r="Q246" i="65"/>
  <c r="Q217" i="65"/>
  <c r="Q209" i="65"/>
  <c r="P169" i="65"/>
  <c r="P188" i="65"/>
  <c r="P168" i="65"/>
  <c r="R213" i="65"/>
  <c r="S189" i="65"/>
  <c r="P149" i="65"/>
  <c r="P215" i="65"/>
  <c r="Q214" i="65"/>
  <c r="P165" i="65"/>
  <c r="Q192" i="65"/>
  <c r="P219" i="65"/>
  <c r="R214" i="65"/>
  <c r="P237" i="65"/>
  <c r="S228" i="65"/>
  <c r="Q160" i="65"/>
  <c r="S219" i="65"/>
  <c r="S258" i="65"/>
  <c r="P246" i="65"/>
  <c r="Q226" i="65"/>
  <c r="Q218" i="65"/>
  <c r="P186" i="65"/>
  <c r="S166" i="65"/>
  <c r="S154" i="65"/>
  <c r="R241" i="65"/>
  <c r="S217" i="65"/>
  <c r="S247" i="65"/>
  <c r="R167" i="65"/>
  <c r="S232" i="65"/>
  <c r="R220" i="65"/>
  <c r="Q156" i="65"/>
  <c r="Q255" i="65"/>
  <c r="Q235" i="65"/>
  <c r="S216" i="65"/>
  <c r="T156" i="65"/>
  <c r="Q229" i="65"/>
  <c r="Q208" i="65"/>
  <c r="R215" i="65"/>
  <c r="T229" i="65"/>
  <c r="S266" i="65"/>
  <c r="R193" i="65"/>
  <c r="P254" i="65"/>
  <c r="Q241" i="65"/>
  <c r="R233" i="65"/>
  <c r="R247" i="65"/>
  <c r="R236" i="65"/>
  <c r="T220" i="65"/>
  <c r="Q164" i="65"/>
  <c r="Q236" i="65"/>
  <c r="P248" i="65"/>
  <c r="T218" i="65"/>
  <c r="Q161" i="65"/>
  <c r="T161" i="65"/>
  <c r="Q158" i="65"/>
  <c r="P245" i="65"/>
  <c r="S212" i="65"/>
  <c r="Q219" i="65"/>
  <c r="P225" i="65"/>
  <c r="Q220" i="65"/>
  <c r="T251" i="65"/>
  <c r="Q163" i="65"/>
  <c r="Q188" i="65"/>
  <c r="P256" i="65"/>
  <c r="R256" i="65"/>
  <c r="T193" i="65"/>
  <c r="S250" i="65"/>
  <c r="R246" i="65"/>
  <c r="R169" i="65"/>
  <c r="R168" i="65"/>
  <c r="S240" i="65"/>
  <c r="P189" i="65"/>
  <c r="T189" i="65"/>
  <c r="S215" i="65"/>
  <c r="R165" i="65"/>
  <c r="P266" i="65"/>
  <c r="R160" i="65"/>
  <c r="P154" i="65"/>
  <c r="P150" i="65"/>
  <c r="Q168" i="65"/>
  <c r="S159" i="65"/>
  <c r="AE159" i="65" s="1"/>
  <c r="P220" i="65"/>
  <c r="P147" i="65"/>
  <c r="Q147" i="65"/>
  <c r="R147" i="65"/>
  <c r="V147" i="65"/>
  <c r="AB147" i="65" s="1"/>
  <c r="AN147" i="65" s="1"/>
  <c r="Z151" i="65"/>
  <c r="Z203" i="65"/>
  <c r="V203" i="65"/>
  <c r="S203" i="65"/>
  <c r="X211" i="65"/>
  <c r="X231" i="65"/>
  <c r="W231" i="65"/>
  <c r="R243" i="65"/>
  <c r="Z243" i="65"/>
  <c r="V243" i="65"/>
  <c r="Y144" i="65"/>
  <c r="Q144" i="65"/>
  <c r="Y164" i="65"/>
  <c r="V176" i="65"/>
  <c r="S176" i="65"/>
  <c r="AE176" i="65" s="1"/>
  <c r="AQ176" i="65" s="1"/>
  <c r="Y176" i="65"/>
  <c r="Z204" i="65"/>
  <c r="S204" i="65"/>
  <c r="AE204" i="65" s="1"/>
  <c r="AQ204" i="65" s="1"/>
  <c r="W204" i="65"/>
  <c r="Y204" i="65"/>
  <c r="T184" i="65"/>
  <c r="Z184" i="65"/>
  <c r="AF184" i="65" s="1"/>
  <c r="AR184" i="65" s="1"/>
  <c r="Y196" i="65"/>
  <c r="X196" i="65"/>
  <c r="Z196" i="65"/>
  <c r="W260" i="65"/>
  <c r="X260" i="65"/>
  <c r="Y264" i="65"/>
  <c r="T264" i="65"/>
  <c r="X264" i="65"/>
  <c r="T143" i="65"/>
  <c r="Y143" i="65"/>
  <c r="W167" i="65"/>
  <c r="Q179" i="65"/>
  <c r="W179" i="65"/>
  <c r="V187" i="65"/>
  <c r="AB187" i="65" s="1"/>
  <c r="AH187" i="65" s="1"/>
  <c r="AN187" i="65" s="1"/>
  <c r="X195" i="65"/>
  <c r="W195" i="65"/>
  <c r="Y195" i="65"/>
  <c r="Y207" i="65"/>
  <c r="W207" i="65"/>
  <c r="V227" i="65"/>
  <c r="X259" i="65"/>
  <c r="Q224" i="65"/>
  <c r="W244" i="65"/>
  <c r="V244" i="65"/>
  <c r="W159" i="65"/>
  <c r="X159" i="65"/>
  <c r="AD159" i="65" s="1"/>
  <c r="V171" i="65"/>
  <c r="P171" i="65"/>
  <c r="AB171" i="65" s="1"/>
  <c r="AN171" i="65" s="1"/>
  <c r="X171" i="65"/>
  <c r="S171" i="65"/>
  <c r="P175" i="65"/>
  <c r="S175" i="65"/>
  <c r="AE175" i="65" s="1"/>
  <c r="AQ175" i="65" s="1"/>
  <c r="T175" i="65"/>
  <c r="Y175" i="65"/>
  <c r="W183" i="65"/>
  <c r="S183" i="65"/>
  <c r="P199" i="65"/>
  <c r="W223" i="65"/>
  <c r="Y223" i="65"/>
  <c r="Z148" i="65"/>
  <c r="R148" i="65"/>
  <c r="X148" i="65"/>
  <c r="T180" i="65"/>
  <c r="V180" i="65"/>
  <c r="V200" i="65"/>
  <c r="W200" i="65"/>
  <c r="Z149" i="65"/>
  <c r="R149" i="65"/>
  <c r="Q149" i="65"/>
  <c r="W153" i="65"/>
  <c r="W157" i="65"/>
  <c r="Y177" i="65"/>
  <c r="S185" i="65"/>
  <c r="Z185" i="65"/>
  <c r="T147" i="65"/>
  <c r="Y147" i="65"/>
  <c r="S147" i="65"/>
  <c r="AE147" i="65" s="1"/>
  <c r="AQ147" i="65" s="1"/>
  <c r="T151" i="65"/>
  <c r="AF151" i="65" s="1"/>
  <c r="AR151" i="65" s="1"/>
  <c r="V191" i="65"/>
  <c r="Q203" i="65"/>
  <c r="W211" i="65"/>
  <c r="Q243" i="65"/>
  <c r="T243" i="65"/>
  <c r="AF243" i="65" s="1"/>
  <c r="AR243" i="65" s="1"/>
  <c r="P144" i="65"/>
  <c r="W144" i="65"/>
  <c r="S144" i="65"/>
  <c r="Z176" i="65"/>
  <c r="X176" i="65"/>
  <c r="P204" i="65"/>
  <c r="Y184" i="65"/>
  <c r="S184" i="65"/>
  <c r="V184" i="65"/>
  <c r="P196" i="65"/>
  <c r="R196" i="65"/>
  <c r="AD196" i="65" s="1"/>
  <c r="AP196" i="65" s="1"/>
  <c r="S260" i="65"/>
  <c r="V260" i="65"/>
  <c r="T260" i="65"/>
  <c r="S264" i="65"/>
  <c r="AE264" i="65" s="1"/>
  <c r="AQ264" i="65" s="1"/>
  <c r="P143" i="65"/>
  <c r="W143" i="65"/>
  <c r="W155" i="65"/>
  <c r="V167" i="65"/>
  <c r="V179" i="65"/>
  <c r="T179" i="65"/>
  <c r="S179" i="65"/>
  <c r="X187" i="65"/>
  <c r="AD187" i="65" s="1"/>
  <c r="AP187" i="65" s="1"/>
  <c r="R187" i="65"/>
  <c r="Z195" i="65"/>
  <c r="S195" i="65"/>
  <c r="AE195" i="65" s="1"/>
  <c r="AQ195" i="65" s="1"/>
  <c r="Z227" i="65"/>
  <c r="S259" i="65"/>
  <c r="W259" i="65"/>
  <c r="T224" i="65"/>
  <c r="Y224" i="65"/>
  <c r="R224" i="65"/>
  <c r="X224" i="65"/>
  <c r="Q244" i="65"/>
  <c r="AC244" i="65" s="1"/>
  <c r="AO244" i="65" s="1"/>
  <c r="Z244" i="65"/>
  <c r="Y159" i="65"/>
  <c r="Z171" i="65"/>
  <c r="T171" i="65"/>
  <c r="AF171" i="65" s="1"/>
  <c r="AR171" i="65" s="1"/>
  <c r="Y171" i="65"/>
  <c r="V175" i="65"/>
  <c r="X175" i="65"/>
  <c r="T183" i="65"/>
  <c r="X183" i="65"/>
  <c r="V183" i="65"/>
  <c r="Q199" i="65"/>
  <c r="Z199" i="65"/>
  <c r="T199" i="65"/>
  <c r="X199" i="65"/>
  <c r="V223" i="65"/>
  <c r="T223" i="65"/>
  <c r="Q148" i="65"/>
  <c r="Y148" i="65"/>
  <c r="S180" i="65"/>
  <c r="Z180" i="65"/>
  <c r="Q180" i="65"/>
  <c r="T188" i="65"/>
  <c r="P200" i="65"/>
  <c r="R200" i="65"/>
  <c r="AD200" i="65" s="1"/>
  <c r="AP200" i="65" s="1"/>
  <c r="X200" i="65"/>
  <c r="S149" i="65"/>
  <c r="Z157" i="65"/>
  <c r="Q177" i="65"/>
  <c r="T177" i="65"/>
  <c r="R177" i="65"/>
  <c r="Q185" i="65"/>
  <c r="R185" i="65"/>
  <c r="T185" i="65"/>
  <c r="AF185" i="65" s="1"/>
  <c r="AR185" i="65" s="1"/>
  <c r="T197" i="65"/>
  <c r="R197" i="65"/>
  <c r="T205" i="65"/>
  <c r="Z205" i="65"/>
  <c r="W205" i="65"/>
  <c r="Q221" i="65"/>
  <c r="W221" i="65"/>
  <c r="V221" i="65"/>
  <c r="R221" i="65"/>
  <c r="R225" i="65"/>
  <c r="Z249" i="65"/>
  <c r="Y253" i="65"/>
  <c r="W261" i="65"/>
  <c r="T261" i="65"/>
  <c r="Q265" i="65"/>
  <c r="Z265" i="65"/>
  <c r="R265" i="65"/>
  <c r="Y146" i="65"/>
  <c r="S146" i="65"/>
  <c r="AE146" i="65" s="1"/>
  <c r="AQ146" i="65" s="1"/>
  <c r="Z150" i="65"/>
  <c r="X162" i="65"/>
  <c r="Z162" i="65"/>
  <c r="Z170" i="65"/>
  <c r="Y170" i="65"/>
  <c r="W147" i="65"/>
  <c r="X147" i="65"/>
  <c r="V151" i="65"/>
  <c r="W191" i="65"/>
  <c r="W203" i="65"/>
  <c r="P203" i="65"/>
  <c r="Y203" i="65"/>
  <c r="X203" i="65"/>
  <c r="Y211" i="65"/>
  <c r="Z211" i="65"/>
  <c r="V231" i="65"/>
  <c r="Y243" i="65"/>
  <c r="S243" i="65"/>
  <c r="P243" i="65"/>
  <c r="AB243" i="65" s="1"/>
  <c r="AN243" i="65" s="1"/>
  <c r="W243" i="65"/>
  <c r="Y255" i="65"/>
  <c r="T144" i="65"/>
  <c r="V144" i="65"/>
  <c r="X144" i="65"/>
  <c r="Z164" i="65"/>
  <c r="W164" i="65"/>
  <c r="R176" i="65"/>
  <c r="AD176" i="65" s="1"/>
  <c r="AP176" i="65" s="1"/>
  <c r="T176" i="65"/>
  <c r="AF176" i="65" s="1"/>
  <c r="AR176" i="65" s="1"/>
  <c r="Q204" i="65"/>
  <c r="R204" i="65"/>
  <c r="V216" i="65"/>
  <c r="Z220" i="65"/>
  <c r="W232" i="65"/>
  <c r="AC232" i="65" s="1"/>
  <c r="Q184" i="65"/>
  <c r="P184" i="65"/>
  <c r="AB184" i="65" s="1"/>
  <c r="AN184" i="65" s="1"/>
  <c r="X184" i="65"/>
  <c r="W196" i="65"/>
  <c r="Q196" i="65"/>
  <c r="Z252" i="65"/>
  <c r="Z260" i="65"/>
  <c r="W264" i="65"/>
  <c r="R264" i="65"/>
  <c r="AD264" i="65" s="1"/>
  <c r="AP264" i="65" s="1"/>
  <c r="P264" i="65"/>
  <c r="R143" i="65"/>
  <c r="V143" i="65"/>
  <c r="AB143" i="65" s="1"/>
  <c r="AN143" i="65" s="1"/>
  <c r="S143" i="65"/>
  <c r="AE143" i="65" s="1"/>
  <c r="AQ143" i="65" s="1"/>
  <c r="Z155" i="65"/>
  <c r="X155" i="65"/>
  <c r="Z167" i="65"/>
  <c r="X167" i="65"/>
  <c r="Z179" i="65"/>
  <c r="Y179" i="65"/>
  <c r="X179" i="65"/>
  <c r="T187" i="65"/>
  <c r="Y187" i="65"/>
  <c r="T195" i="65"/>
  <c r="AF195" i="65" s="1"/>
  <c r="AR195" i="65" s="1"/>
  <c r="Q195" i="65"/>
  <c r="AC195" i="65" s="1"/>
  <c r="AO195" i="65" s="1"/>
  <c r="R195" i="65"/>
  <c r="AD195" i="65" s="1"/>
  <c r="AP195" i="65" s="1"/>
  <c r="P195" i="65"/>
  <c r="T207" i="65"/>
  <c r="AF207" i="65" s="1"/>
  <c r="AR207" i="65" s="1"/>
  <c r="Z207" i="65"/>
  <c r="S207" i="65"/>
  <c r="AE207" i="65" s="1"/>
  <c r="AQ207" i="65" s="1"/>
  <c r="V207" i="65"/>
  <c r="R259" i="65"/>
  <c r="AD259" i="65" s="1"/>
  <c r="AP259" i="65" s="1"/>
  <c r="Z259" i="65"/>
  <c r="V259" i="65"/>
  <c r="Q259" i="65"/>
  <c r="AC259" i="65" s="1"/>
  <c r="AO259" i="65" s="1"/>
  <c r="T152" i="65"/>
  <c r="W152" i="65"/>
  <c r="V208" i="65"/>
  <c r="V224" i="65"/>
  <c r="Z224" i="65"/>
  <c r="W224" i="65"/>
  <c r="V236" i="65"/>
  <c r="X240" i="65"/>
  <c r="Y244" i="65"/>
  <c r="T244" i="65"/>
  <c r="AF244" i="65" s="1"/>
  <c r="AR244" i="65" s="1"/>
  <c r="P244" i="65"/>
  <c r="AB244" i="65" s="1"/>
  <c r="AN244" i="65" s="1"/>
  <c r="R171" i="65"/>
  <c r="Z175" i="65"/>
  <c r="W175" i="65"/>
  <c r="R175" i="65"/>
  <c r="AD175" i="65" s="1"/>
  <c r="AP175" i="65" s="1"/>
  <c r="Z183" i="65"/>
  <c r="W199" i="65"/>
  <c r="V199" i="65"/>
  <c r="R223" i="65"/>
  <c r="X223" i="65"/>
  <c r="AD223" i="65" s="1"/>
  <c r="AP223" i="65" s="1"/>
  <c r="S223" i="65"/>
  <c r="AE223" i="65" s="1"/>
  <c r="AQ223" i="65" s="1"/>
  <c r="P148" i="65"/>
  <c r="W148" i="65"/>
  <c r="S148" i="65"/>
  <c r="AE148" i="65" s="1"/>
  <c r="AQ148" i="65" s="1"/>
  <c r="X180" i="65"/>
  <c r="Y180" i="65"/>
  <c r="Z188" i="65"/>
  <c r="AF188" i="65" s="1"/>
  <c r="AR188" i="65" s="1"/>
  <c r="S200" i="65"/>
  <c r="Q200" i="65"/>
  <c r="AC200" i="65" s="1"/>
  <c r="AO200" i="65" s="1"/>
  <c r="X149" i="65"/>
  <c r="Y149" i="65"/>
  <c r="Y153" i="65"/>
  <c r="V153" i="65"/>
  <c r="X157" i="65"/>
  <c r="V157" i="65"/>
  <c r="Y157" i="65"/>
  <c r="V177" i="65"/>
  <c r="S177" i="65"/>
  <c r="AE177" i="65" s="1"/>
  <c r="AQ177" i="65" s="1"/>
  <c r="Y151" i="65"/>
  <c r="S151" i="65"/>
  <c r="AE151" i="65" s="1"/>
  <c r="AQ151" i="65" s="1"/>
  <c r="Z191" i="65"/>
  <c r="T203" i="65"/>
  <c r="AF203" i="65" s="1"/>
  <c r="AR203" i="65" s="1"/>
  <c r="Y231" i="65"/>
  <c r="X243" i="65"/>
  <c r="Z144" i="65"/>
  <c r="V204" i="65"/>
  <c r="Z216" i="65"/>
  <c r="V220" i="65"/>
  <c r="X232" i="65"/>
  <c r="AD232" i="65" s="1"/>
  <c r="W184" i="65"/>
  <c r="P260" i="65"/>
  <c r="AB260" i="65" s="1"/>
  <c r="AN260" i="65" s="1"/>
  <c r="Q143" i="65"/>
  <c r="AC143" i="65" s="1"/>
  <c r="AO143" i="65" s="1"/>
  <c r="V155" i="65"/>
  <c r="Y259" i="65"/>
  <c r="T259" i="65"/>
  <c r="Y208" i="65"/>
  <c r="P224" i="65"/>
  <c r="W240" i="65"/>
  <c r="R244" i="65"/>
  <c r="W171" i="65"/>
  <c r="P183" i="65"/>
  <c r="AB183" i="65" s="1"/>
  <c r="AN183" i="65" s="1"/>
  <c r="Y199" i="65"/>
  <c r="Q223" i="65"/>
  <c r="AC223" i="65" s="1"/>
  <c r="AO223" i="65" s="1"/>
  <c r="Z223" i="65"/>
  <c r="P180" i="65"/>
  <c r="AB180" i="65" s="1"/>
  <c r="AN180" i="65" s="1"/>
  <c r="T149" i="65"/>
  <c r="AF149" i="65" s="1"/>
  <c r="AR149" i="65" s="1"/>
  <c r="X177" i="65"/>
  <c r="W185" i="65"/>
  <c r="Q197" i="65"/>
  <c r="AC197" i="65" s="1"/>
  <c r="AO197" i="65" s="1"/>
  <c r="V205" i="65"/>
  <c r="R205" i="65"/>
  <c r="Y205" i="65"/>
  <c r="Y213" i="65"/>
  <c r="S221" i="65"/>
  <c r="X221" i="65"/>
  <c r="T221" i="65"/>
  <c r="W225" i="65"/>
  <c r="Y225" i="65"/>
  <c r="V233" i="65"/>
  <c r="V241" i="65"/>
  <c r="X249" i="65"/>
  <c r="V253" i="65"/>
  <c r="S261" i="65"/>
  <c r="X261" i="65"/>
  <c r="T265" i="65"/>
  <c r="AF265" i="65" s="1"/>
  <c r="AR265" i="65" s="1"/>
  <c r="S150" i="65"/>
  <c r="Y162" i="65"/>
  <c r="X166" i="65"/>
  <c r="Q170" i="65"/>
  <c r="AC170" i="65" s="1"/>
  <c r="AO170" i="65" s="1"/>
  <c r="W170" i="65"/>
  <c r="Q178" i="65"/>
  <c r="S178" i="65"/>
  <c r="T178" i="65"/>
  <c r="P178" i="65"/>
  <c r="P182" i="65"/>
  <c r="V182" i="65"/>
  <c r="Q186" i="65"/>
  <c r="AC186" i="65" s="1"/>
  <c r="AO186" i="65" s="1"/>
  <c r="T186" i="65"/>
  <c r="V186" i="65"/>
  <c r="AB186" i="65" s="1"/>
  <c r="AN186" i="65" s="1"/>
  <c r="Q202" i="65"/>
  <c r="Y230" i="65"/>
  <c r="Y234" i="65"/>
  <c r="Z242" i="65"/>
  <c r="Y242" i="65"/>
  <c r="W262" i="65"/>
  <c r="R262" i="65"/>
  <c r="Q262" i="65"/>
  <c r="Y263" i="65"/>
  <c r="T263" i="65"/>
  <c r="AF263" i="65" s="1"/>
  <c r="AR263" i="65" s="1"/>
  <c r="V263" i="65"/>
  <c r="S172" i="65"/>
  <c r="Z172" i="65"/>
  <c r="V172" i="65"/>
  <c r="T145" i="65"/>
  <c r="R145" i="65"/>
  <c r="W145" i="65"/>
  <c r="V145" i="65"/>
  <c r="R173" i="65"/>
  <c r="T173" i="65"/>
  <c r="V173" i="65"/>
  <c r="Z181" i="65"/>
  <c r="Q201" i="65"/>
  <c r="AC201" i="65" s="1"/>
  <c r="AO201" i="65" s="1"/>
  <c r="W201" i="65"/>
  <c r="Z237" i="65"/>
  <c r="W245" i="65"/>
  <c r="R245" i="65"/>
  <c r="Z245" i="65"/>
  <c r="S174" i="65"/>
  <c r="X194" i="65"/>
  <c r="T198" i="65"/>
  <c r="Q198" i="65"/>
  <c r="W206" i="65"/>
  <c r="Y206" i="65"/>
  <c r="S206" i="65"/>
  <c r="X206" i="65"/>
  <c r="Q222" i="65"/>
  <c r="R222" i="65"/>
  <c r="V222" i="65"/>
  <c r="V262" i="65"/>
  <c r="X263" i="65"/>
  <c r="W172" i="65"/>
  <c r="X228" i="65"/>
  <c r="Z145" i="65"/>
  <c r="W173" i="65"/>
  <c r="S181" i="65"/>
  <c r="AE181" i="65" s="1"/>
  <c r="AQ181" i="65" s="1"/>
  <c r="Y181" i="65"/>
  <c r="T201" i="65"/>
  <c r="R201" i="65"/>
  <c r="AD201" i="65" s="1"/>
  <c r="AP201" i="65" s="1"/>
  <c r="Y201" i="65"/>
  <c r="X201" i="65"/>
  <c r="X237" i="65"/>
  <c r="Y237" i="65"/>
  <c r="AE237" i="65" s="1"/>
  <c r="Q245" i="65"/>
  <c r="AC245" i="65" s="1"/>
  <c r="AO245" i="65" s="1"/>
  <c r="P174" i="65"/>
  <c r="V194" i="65"/>
  <c r="P198" i="65"/>
  <c r="S198" i="65"/>
  <c r="Q206" i="65"/>
  <c r="Y222" i="65"/>
  <c r="X222" i="65"/>
  <c r="W165" i="65"/>
  <c r="AC165" i="65" s="1"/>
  <c r="Z193" i="65"/>
  <c r="V237" i="65"/>
  <c r="Y245" i="65"/>
  <c r="R174" i="65"/>
  <c r="Z190" i="65"/>
  <c r="W194" i="65"/>
  <c r="R198" i="65"/>
  <c r="W198" i="65"/>
  <c r="T206" i="65"/>
  <c r="T222" i="65"/>
  <c r="Q264" i="65"/>
  <c r="AC264" i="65" s="1"/>
  <c r="AO264" i="65" s="1"/>
  <c r="W227" i="65"/>
  <c r="Z152" i="65"/>
  <c r="S224" i="65"/>
  <c r="AE224" i="65" s="1"/>
  <c r="AQ224" i="65" s="1"/>
  <c r="W236" i="65"/>
  <c r="Z159" i="65"/>
  <c r="V148" i="65"/>
  <c r="Z200" i="65"/>
  <c r="Y200" i="65"/>
  <c r="W169" i="65"/>
  <c r="AC169" i="65" s="1"/>
  <c r="W177" i="65"/>
  <c r="V197" i="65"/>
  <c r="W233" i="65"/>
  <c r="AC233" i="65" s="1"/>
  <c r="P261" i="65"/>
  <c r="AB261" i="65" s="1"/>
  <c r="AN261" i="65" s="1"/>
  <c r="V265" i="65"/>
  <c r="Y150" i="65"/>
  <c r="V154" i="65"/>
  <c r="P202" i="65"/>
  <c r="V210" i="65"/>
  <c r="Y258" i="65"/>
  <c r="Y266" i="65"/>
  <c r="Z219" i="65"/>
  <c r="Q263" i="65"/>
  <c r="Z263" i="65"/>
  <c r="R172" i="65"/>
  <c r="T172" i="65"/>
  <c r="AF172" i="65" s="1"/>
  <c r="AR172" i="65" s="1"/>
  <c r="Y191" i="65"/>
  <c r="X156" i="65"/>
  <c r="W176" i="65"/>
  <c r="Y216" i="65"/>
  <c r="X220" i="65"/>
  <c r="Z232" i="65"/>
  <c r="V196" i="65"/>
  <c r="R260" i="65"/>
  <c r="AD260" i="65" s="1"/>
  <c r="AP260" i="65" s="1"/>
  <c r="V264" i="65"/>
  <c r="X143" i="65"/>
  <c r="R179" i="65"/>
  <c r="AD179" i="65" s="1"/>
  <c r="AP179" i="65" s="1"/>
  <c r="Z187" i="65"/>
  <c r="AF187" i="65" s="1"/>
  <c r="AR187" i="65" s="1"/>
  <c r="V195" i="65"/>
  <c r="X207" i="65"/>
  <c r="Y227" i="65"/>
  <c r="V247" i="65"/>
  <c r="V159" i="65"/>
  <c r="Q183" i="65"/>
  <c r="AC183" i="65" s="1"/>
  <c r="AO183" i="65" s="1"/>
  <c r="R183" i="65"/>
  <c r="S199" i="65"/>
  <c r="AE199" i="65" s="1"/>
  <c r="AQ199" i="65" s="1"/>
  <c r="T148" i="65"/>
  <c r="AF148" i="65" s="1"/>
  <c r="AR148" i="65" s="1"/>
  <c r="R180" i="65"/>
  <c r="T200" i="65"/>
  <c r="AF200" i="65" s="1"/>
  <c r="AR200" i="65" s="1"/>
  <c r="Z177" i="65"/>
  <c r="Y185" i="65"/>
  <c r="V185" i="65"/>
  <c r="X197" i="65"/>
  <c r="Z197" i="65"/>
  <c r="AF197" i="65" s="1"/>
  <c r="AR197" i="65" s="1"/>
  <c r="W197" i="65"/>
  <c r="X213" i="65"/>
  <c r="V213" i="65"/>
  <c r="X217" i="65"/>
  <c r="P221" i="65"/>
  <c r="AB221" i="65" s="1"/>
  <c r="AN221" i="65" s="1"/>
  <c r="T225" i="65"/>
  <c r="Q225" i="65"/>
  <c r="Y233" i="65"/>
  <c r="AE233" i="65" s="1"/>
  <c r="X233" i="65"/>
  <c r="Y241" i="65"/>
  <c r="V249" i="65"/>
  <c r="W257" i="65"/>
  <c r="R261" i="65"/>
  <c r="AD261" i="65" s="1"/>
  <c r="AP261" i="65" s="1"/>
  <c r="Z261" i="65"/>
  <c r="Y265" i="65"/>
  <c r="P265" i="65"/>
  <c r="AB265" i="65" s="1"/>
  <c r="AN265" i="65" s="1"/>
  <c r="T146" i="65"/>
  <c r="P146" i="65"/>
  <c r="R150" i="65"/>
  <c r="X154" i="65"/>
  <c r="W162" i="65"/>
  <c r="P170" i="65"/>
  <c r="V178" i="65"/>
  <c r="Y178" i="65"/>
  <c r="S182" i="65"/>
  <c r="T182" i="65"/>
  <c r="R182" i="65"/>
  <c r="S186" i="65"/>
  <c r="W186" i="65"/>
  <c r="Y202" i="65"/>
  <c r="W202" i="65"/>
  <c r="S202" i="65"/>
  <c r="AE202" i="65" s="1"/>
  <c r="AQ202" i="65" s="1"/>
  <c r="Y210" i="65"/>
  <c r="AE210" i="65" s="1"/>
  <c r="V226" i="65"/>
  <c r="W226" i="65"/>
  <c r="Z230" i="65"/>
  <c r="X230" i="65"/>
  <c r="V230" i="65"/>
  <c r="W234" i="65"/>
  <c r="Z238" i="65"/>
  <c r="W242" i="65"/>
  <c r="W258" i="65"/>
  <c r="Z262" i="65"/>
  <c r="T262" i="65"/>
  <c r="AF262" i="65" s="1"/>
  <c r="AR262" i="65" s="1"/>
  <c r="X262" i="65"/>
  <c r="S263" i="65"/>
  <c r="AE263" i="65" s="1"/>
  <c r="AQ263" i="65" s="1"/>
  <c r="X172" i="65"/>
  <c r="AD172" i="65" s="1"/>
  <c r="AP172" i="65" s="1"/>
  <c r="Q145" i="65"/>
  <c r="AC145" i="65" s="1"/>
  <c r="AO145" i="65" s="1"/>
  <c r="Y173" i="65"/>
  <c r="Q173" i="65"/>
  <c r="T181" i="65"/>
  <c r="W193" i="65"/>
  <c r="V174" i="65"/>
  <c r="V198" i="65"/>
  <c r="V165" i="65"/>
  <c r="W229" i="65"/>
  <c r="T174" i="65"/>
  <c r="X190" i="65"/>
  <c r="V211" i="65"/>
  <c r="W251" i="65"/>
  <c r="V255" i="65"/>
  <c r="X164" i="65"/>
  <c r="Q176" i="65"/>
  <c r="AC176" i="65" s="1"/>
  <c r="AO176" i="65" s="1"/>
  <c r="P176" i="65"/>
  <c r="AB176" i="65" s="1"/>
  <c r="AN176" i="65" s="1"/>
  <c r="X204" i="65"/>
  <c r="W220" i="65"/>
  <c r="Y232" i="65"/>
  <c r="R184" i="65"/>
  <c r="T196" i="65"/>
  <c r="S196" i="65"/>
  <c r="Y260" i="65"/>
  <c r="Z264" i="65"/>
  <c r="P179" i="65"/>
  <c r="AB179" i="65" s="1"/>
  <c r="AN179" i="65" s="1"/>
  <c r="S187" i="65"/>
  <c r="AE187" i="65" s="1"/>
  <c r="AQ187" i="65" s="1"/>
  <c r="P259" i="65"/>
  <c r="AB259" i="65" s="1"/>
  <c r="AN259" i="65" s="1"/>
  <c r="X208" i="65"/>
  <c r="R199" i="65"/>
  <c r="X205" i="65"/>
  <c r="P205" i="65"/>
  <c r="AB205" i="65" s="1"/>
  <c r="AN205" i="65" s="1"/>
  <c r="Z221" i="65"/>
  <c r="W241" i="65"/>
  <c r="Z253" i="65"/>
  <c r="X146" i="65"/>
  <c r="W178" i="65"/>
  <c r="Z182" i="65"/>
  <c r="R202" i="65"/>
  <c r="Z226" i="65"/>
  <c r="Y226" i="65"/>
  <c r="Y246" i="65"/>
  <c r="Z246" i="65"/>
  <c r="X258" i="65"/>
  <c r="X266" i="65"/>
  <c r="Y219" i="65"/>
  <c r="Z147" i="65"/>
  <c r="R203" i="65"/>
  <c r="R144" i="65"/>
  <c r="V164" i="65"/>
  <c r="T204" i="65"/>
  <c r="AF204" i="65" s="1"/>
  <c r="AR204" i="65" s="1"/>
  <c r="Y252" i="65"/>
  <c r="Q260" i="65"/>
  <c r="AC260" i="65" s="1"/>
  <c r="AO260" i="65" s="1"/>
  <c r="Z143" i="65"/>
  <c r="Y155" i="65"/>
  <c r="AE155" i="65" s="1"/>
  <c r="Q207" i="65"/>
  <c r="AC207" i="65" s="1"/>
  <c r="AO207" i="65" s="1"/>
  <c r="R207" i="65"/>
  <c r="X227" i="65"/>
  <c r="X236" i="65"/>
  <c r="S244" i="65"/>
  <c r="Q171" i="65"/>
  <c r="AC171" i="65" s="1"/>
  <c r="AO171" i="65" s="1"/>
  <c r="Q175" i="65"/>
  <c r="AC175" i="65" s="1"/>
  <c r="AO175" i="65" s="1"/>
  <c r="P223" i="65"/>
  <c r="AB223" i="65" s="1"/>
  <c r="AN223" i="65" s="1"/>
  <c r="W180" i="65"/>
  <c r="W149" i="65"/>
  <c r="Z153" i="65"/>
  <c r="P177" i="65"/>
  <c r="X185" i="65"/>
  <c r="S197" i="65"/>
  <c r="Y197" i="65"/>
  <c r="S205" i="65"/>
  <c r="AE205" i="65" s="1"/>
  <c r="AQ205" i="65" s="1"/>
  <c r="W213" i="65"/>
  <c r="Z213" i="65"/>
  <c r="Z225" i="65"/>
  <c r="S225" i="65"/>
  <c r="AE225" i="65" s="1"/>
  <c r="AQ225" i="65" s="1"/>
  <c r="X241" i="65"/>
  <c r="Y249" i="65"/>
  <c r="X253" i="65"/>
  <c r="W253" i="65"/>
  <c r="X257" i="65"/>
  <c r="Q261" i="65"/>
  <c r="AC261" i="65" s="1"/>
  <c r="AO261" i="65" s="1"/>
  <c r="V261" i="65"/>
  <c r="S265" i="65"/>
  <c r="X265" i="65"/>
  <c r="Z146" i="65"/>
  <c r="W146" i="65"/>
  <c r="V146" i="65"/>
  <c r="Q146" i="65"/>
  <c r="AC146" i="65" s="1"/>
  <c r="AO146" i="65" s="1"/>
  <c r="T150" i="65"/>
  <c r="AF150" i="65" s="1"/>
  <c r="AR150" i="65" s="1"/>
  <c r="X150" i="65"/>
  <c r="W150" i="65"/>
  <c r="AC150" i="65" s="1"/>
  <c r="AO150" i="65" s="1"/>
  <c r="Z154" i="65"/>
  <c r="V162" i="65"/>
  <c r="Y166" i="65"/>
  <c r="R170" i="65"/>
  <c r="V170" i="65"/>
  <c r="S170" i="65"/>
  <c r="Z178" i="65"/>
  <c r="X178" i="65"/>
  <c r="R178" i="65"/>
  <c r="AD178" i="65" s="1"/>
  <c r="AP178" i="65" s="1"/>
  <c r="X182" i="65"/>
  <c r="Y182" i="65"/>
  <c r="Q182" i="65"/>
  <c r="W182" i="65"/>
  <c r="Y186" i="65"/>
  <c r="R186" i="65"/>
  <c r="X186" i="65"/>
  <c r="Z186" i="65"/>
  <c r="AF186" i="65" s="1"/>
  <c r="AR186" i="65" s="1"/>
  <c r="Z202" i="65"/>
  <c r="V202" i="65"/>
  <c r="X202" i="65"/>
  <c r="AD202" i="65" s="1"/>
  <c r="AP202" i="65" s="1"/>
  <c r="X210" i="65"/>
  <c r="T226" i="65"/>
  <c r="AF226" i="65" s="1"/>
  <c r="AR226" i="65" s="1"/>
  <c r="Z234" i="65"/>
  <c r="X234" i="65"/>
  <c r="W238" i="65"/>
  <c r="V242" i="65"/>
  <c r="X242" i="65"/>
  <c r="T246" i="65"/>
  <c r="AF246" i="65" s="1"/>
  <c r="AR246" i="65" s="1"/>
  <c r="Z250" i="65"/>
  <c r="Z258" i="65"/>
  <c r="Y262" i="65"/>
  <c r="P262" i="65"/>
  <c r="AB262" i="65" s="1"/>
  <c r="AN262" i="65" s="1"/>
  <c r="V219" i="65"/>
  <c r="X239" i="65"/>
  <c r="W263" i="65"/>
  <c r="R263" i="65"/>
  <c r="AD263" i="65" s="1"/>
  <c r="AP263" i="65" s="1"/>
  <c r="P263" i="65"/>
  <c r="AB263" i="65" s="1"/>
  <c r="AN263" i="65" s="1"/>
  <c r="W160" i="65"/>
  <c r="V160" i="65"/>
  <c r="Z160" i="65"/>
  <c r="Y172" i="65"/>
  <c r="Q172" i="65"/>
  <c r="AC172" i="65" s="1"/>
  <c r="AO172" i="65" s="1"/>
  <c r="Y192" i="65"/>
  <c r="Z192" i="65"/>
  <c r="Y228" i="65"/>
  <c r="Z228" i="65"/>
  <c r="W248" i="65"/>
  <c r="X145" i="65"/>
  <c r="Y145" i="65"/>
  <c r="Z173" i="65"/>
  <c r="P181" i="65"/>
  <c r="Q181" i="65"/>
  <c r="Y193" i="65"/>
  <c r="Z201" i="65"/>
  <c r="V201" i="65"/>
  <c r="T245" i="65"/>
  <c r="AF245" i="65" s="1"/>
  <c r="AR245" i="65" s="1"/>
  <c r="Q174" i="65"/>
  <c r="AC174" i="65" s="1"/>
  <c r="AO174" i="65" s="1"/>
  <c r="Y194" i="65"/>
  <c r="X198" i="65"/>
  <c r="Z206" i="65"/>
  <c r="S222" i="65"/>
  <c r="AE222" i="65" s="1"/>
  <c r="AQ222" i="65" s="1"/>
  <c r="Y167" i="65"/>
  <c r="Y235" i="65"/>
  <c r="AE235" i="65" s="1"/>
  <c r="Y152" i="65"/>
  <c r="X244" i="65"/>
  <c r="Y183" i="65"/>
  <c r="V168" i="65"/>
  <c r="P185" i="65"/>
  <c r="P197" i="65"/>
  <c r="AB197" i="65" s="1"/>
  <c r="AN197" i="65" s="1"/>
  <c r="Q205" i="65"/>
  <c r="AC205" i="65" s="1"/>
  <c r="AO205" i="65" s="1"/>
  <c r="Y221" i="65"/>
  <c r="X225" i="65"/>
  <c r="W249" i="65"/>
  <c r="Y261" i="65"/>
  <c r="W265" i="65"/>
  <c r="R146" i="65"/>
  <c r="X170" i="65"/>
  <c r="T170" i="65"/>
  <c r="AF170" i="65" s="1"/>
  <c r="AR170" i="65" s="1"/>
  <c r="T202" i="65"/>
  <c r="Y218" i="65"/>
  <c r="W230" i="65"/>
  <c r="V234" i="65"/>
  <c r="Y238" i="65"/>
  <c r="S262" i="65"/>
  <c r="AE262" i="65" s="1"/>
  <c r="AQ262" i="65" s="1"/>
  <c r="Y239" i="65"/>
  <c r="P172" i="65"/>
  <c r="AB172" i="65" s="1"/>
  <c r="AN172" i="65" s="1"/>
  <c r="X165" i="65"/>
  <c r="S173" i="65"/>
  <c r="AE173" i="65" s="1"/>
  <c r="AQ173" i="65" s="1"/>
  <c r="W181" i="65"/>
  <c r="X245" i="65"/>
  <c r="W174" i="65"/>
  <c r="X174" i="65"/>
  <c r="X214" i="65"/>
  <c r="P222" i="65"/>
  <c r="W222" i="65"/>
  <c r="Z174" i="65"/>
  <c r="Z194" i="65"/>
  <c r="V206" i="65"/>
  <c r="Y198" i="65"/>
  <c r="X212" i="65"/>
  <c r="W228" i="65"/>
  <c r="P173" i="65"/>
  <c r="AB173" i="65" s="1"/>
  <c r="AN173" i="65" s="1"/>
  <c r="V193" i="65"/>
  <c r="P201" i="65"/>
  <c r="AB201" i="65" s="1"/>
  <c r="AN201" i="65" s="1"/>
  <c r="V229" i="65"/>
  <c r="V190" i="65"/>
  <c r="AB190" i="65" s="1"/>
  <c r="P145" i="65"/>
  <c r="V228" i="65"/>
  <c r="X173" i="65"/>
  <c r="V181" i="65"/>
  <c r="X181" i="65"/>
  <c r="Z229" i="65"/>
  <c r="W237" i="65"/>
  <c r="S245" i="65"/>
  <c r="AE245" i="65" s="1"/>
  <c r="AQ245" i="65" s="1"/>
  <c r="Y174" i="65"/>
  <c r="Z198" i="65"/>
  <c r="R206" i="65"/>
  <c r="Z222" i="65"/>
  <c r="S145" i="65"/>
  <c r="R181" i="65"/>
  <c r="AD181" i="65" s="1"/>
  <c r="AP181" i="65" s="1"/>
  <c r="S201" i="65"/>
  <c r="P206" i="65"/>
  <c r="Z168" i="65"/>
  <c r="X226" i="65"/>
  <c r="X161" i="65"/>
  <c r="X238" i="65"/>
  <c r="V158" i="65"/>
  <c r="W161" i="65"/>
  <c r="Y217" i="65"/>
  <c r="W254" i="65"/>
  <c r="V256" i="65"/>
  <c r="Z256" i="65"/>
  <c r="Z254" i="65"/>
  <c r="Y250" i="65"/>
  <c r="Z217" i="65"/>
  <c r="Y168" i="65"/>
  <c r="V218" i="65"/>
  <c r="V149" i="65"/>
  <c r="X229" i="65"/>
  <c r="X248" i="65"/>
  <c r="W239" i="65"/>
  <c r="X254" i="65"/>
  <c r="W190" i="65"/>
  <c r="X192" i="65"/>
  <c r="W266" i="65"/>
  <c r="X250" i="65"/>
  <c r="V166" i="65"/>
  <c r="Y154" i="65"/>
  <c r="Z257" i="65"/>
  <c r="Z241" i="65"/>
  <c r="Z233" i="65"/>
  <c r="AF233" i="65" s="1"/>
  <c r="V189" i="65"/>
  <c r="AB189" i="65" s="1"/>
  <c r="X247" i="65"/>
  <c r="W156" i="65"/>
  <c r="X153" i="65"/>
  <c r="Y236" i="65"/>
  <c r="V235" i="65"/>
  <c r="AB235" i="65" s="1"/>
  <c r="W187" i="65"/>
  <c r="V232" i="65"/>
  <c r="Z156" i="65"/>
  <c r="AF156" i="65" s="1"/>
  <c r="Z255" i="65"/>
  <c r="Z235" i="65"/>
  <c r="Y220" i="65"/>
  <c r="W255" i="65"/>
  <c r="Y247" i="65"/>
  <c r="W256" i="65"/>
  <c r="Y163" i="65"/>
  <c r="W216" i="65"/>
  <c r="V240" i="65"/>
  <c r="X193" i="65"/>
  <c r="Z239" i="65"/>
  <c r="Y158" i="65"/>
  <c r="V212" i="65"/>
  <c r="W151" i="65"/>
  <c r="V225" i="65"/>
  <c r="AB225" i="65" s="1"/>
  <c r="AN225" i="65" s="1"/>
  <c r="X251" i="65"/>
  <c r="V163" i="65"/>
  <c r="X188" i="65"/>
  <c r="V214" i="65"/>
  <c r="X218" i="65"/>
  <c r="Y169" i="65"/>
  <c r="Y189" i="65"/>
  <c r="X215" i="65"/>
  <c r="Y214" i="65"/>
  <c r="AE214" i="65" s="1"/>
  <c r="Y160" i="65"/>
  <c r="V248" i="65"/>
  <c r="Z218" i="65"/>
  <c r="W154" i="65"/>
  <c r="W252" i="65"/>
  <c r="V245" i="65"/>
  <c r="X246" i="65"/>
  <c r="Y190" i="65"/>
  <c r="V161" i="65"/>
  <c r="X158" i="65"/>
  <c r="Y212" i="65"/>
  <c r="Y254" i="65"/>
  <c r="Z251" i="65"/>
  <c r="X191" i="65"/>
  <c r="W163" i="65"/>
  <c r="V188" i="65"/>
  <c r="AB188" i="65" s="1"/>
  <c r="X256" i="65"/>
  <c r="Z231" i="65"/>
  <c r="X160" i="65"/>
  <c r="Z169" i="65"/>
  <c r="W168" i="65"/>
  <c r="W215" i="65"/>
  <c r="Y165" i="65"/>
  <c r="V257" i="65"/>
  <c r="Z247" i="65"/>
  <c r="Y215" i="65"/>
  <c r="AE215" i="65" s="1"/>
  <c r="Z236" i="65"/>
  <c r="Z240" i="65"/>
  <c r="Z208" i="65"/>
  <c r="W235" i="65"/>
  <c r="X151" i="65"/>
  <c r="W166" i="65"/>
  <c r="X152" i="65"/>
  <c r="Z266" i="65"/>
  <c r="Y161" i="65"/>
  <c r="W158" i="65"/>
  <c r="V258" i="65"/>
  <c r="W218" i="65"/>
  <c r="X189" i="65"/>
  <c r="V251" i="65"/>
  <c r="Y188" i="65"/>
  <c r="Z248" i="65"/>
  <c r="W217" i="65"/>
  <c r="X169" i="65"/>
  <c r="V239" i="65"/>
  <c r="Z210" i="65"/>
  <c r="Z166" i="65"/>
  <c r="X235" i="65"/>
  <c r="Y156" i="65"/>
  <c r="Z209" i="65"/>
  <c r="AF209" i="65" s="1"/>
  <c r="Z158" i="65"/>
  <c r="W212" i="65"/>
  <c r="V215" i="65"/>
  <c r="V266" i="65"/>
  <c r="V246" i="65"/>
  <c r="Z189" i="65"/>
  <c r="Y251" i="65"/>
  <c r="Z163" i="65"/>
  <c r="W188" i="65"/>
  <c r="X219" i="65"/>
  <c r="V217" i="65"/>
  <c r="W209" i="65"/>
  <c r="AC209" i="65" s="1"/>
  <c r="V169" i="65"/>
  <c r="X168" i="65"/>
  <c r="Z215" i="65"/>
  <c r="X252" i="65"/>
  <c r="Z214" i="65"/>
  <c r="W214" i="65"/>
  <c r="Y229" i="65"/>
  <c r="Z165" i="65"/>
  <c r="V192" i="65"/>
  <c r="W219" i="65"/>
  <c r="W246" i="65"/>
  <c r="W210" i="65"/>
  <c r="Y257" i="65"/>
  <c r="X209" i="65"/>
  <c r="W247" i="65"/>
  <c r="Y240" i="65"/>
  <c r="V252" i="65"/>
  <c r="W208" i="65"/>
  <c r="V250" i="65"/>
  <c r="Z161" i="65"/>
  <c r="Z212" i="65"/>
  <c r="V254" i="65"/>
  <c r="X216" i="65"/>
  <c r="X163" i="65"/>
  <c r="Y256" i="65"/>
  <c r="W250" i="65"/>
  <c r="V209" i="65"/>
  <c r="W189" i="65"/>
  <c r="Y248" i="65"/>
  <c r="W192" i="65"/>
  <c r="V238" i="65"/>
  <c r="V150" i="65"/>
  <c r="AB150" i="65" s="1"/>
  <c r="Y209" i="65"/>
  <c r="V156" i="65"/>
  <c r="V152" i="65"/>
  <c r="X255" i="65"/>
  <c r="R60" i="42"/>
  <c r="N272" i="50"/>
  <c r="Q272" i="50" s="1"/>
  <c r="S272" i="50" s="1"/>
  <c r="N273" i="50"/>
  <c r="Q273" i="50" s="1"/>
  <c r="S273" i="50" s="1"/>
  <c r="N268" i="50"/>
  <c r="Q268" i="50" s="1"/>
  <c r="S268" i="50" s="1"/>
  <c r="N270" i="50"/>
  <c r="Q270" i="50" s="1"/>
  <c r="S270" i="50" s="1"/>
  <c r="N269" i="50"/>
  <c r="Q269" i="50" s="1"/>
  <c r="S269" i="50" s="1"/>
  <c r="N257" i="50"/>
  <c r="Q257" i="50" s="1"/>
  <c r="S257" i="50" s="1"/>
  <c r="N265" i="50"/>
  <c r="Q265" i="50" s="1"/>
  <c r="S265" i="50" s="1"/>
  <c r="N258" i="50"/>
  <c r="Q258" i="50" s="1"/>
  <c r="S258" i="50" s="1"/>
  <c r="N251" i="50"/>
  <c r="Q251" i="50" s="1"/>
  <c r="S251" i="50" s="1"/>
  <c r="N262" i="50"/>
  <c r="Q262" i="50" s="1"/>
  <c r="S262" i="50" s="1"/>
  <c r="N267" i="50"/>
  <c r="Q267" i="50" s="1"/>
  <c r="S267" i="50" s="1"/>
  <c r="N261" i="50"/>
  <c r="Q261" i="50" s="1"/>
  <c r="S261" i="50" s="1"/>
  <c r="N263" i="50"/>
  <c r="Q263" i="50" s="1"/>
  <c r="S263" i="50" s="1"/>
  <c r="N255" i="50"/>
  <c r="Q255" i="50" s="1"/>
  <c r="S255" i="50" s="1"/>
  <c r="N254" i="50"/>
  <c r="Q254" i="50" s="1"/>
  <c r="S254" i="50" s="1"/>
  <c r="N252" i="50"/>
  <c r="Q252" i="50" s="1"/>
  <c r="S252" i="50" s="1"/>
  <c r="N256" i="50"/>
  <c r="Q256" i="50" s="1"/>
  <c r="S256" i="50" s="1"/>
  <c r="N264" i="50"/>
  <c r="Q264" i="50" s="1"/>
  <c r="S264" i="50" s="1"/>
  <c r="N259" i="50"/>
  <c r="Q259" i="50" s="1"/>
  <c r="S259" i="50" s="1"/>
  <c r="N260" i="50"/>
  <c r="Q260" i="50" s="1"/>
  <c r="S260" i="50" s="1"/>
  <c r="N253" i="50"/>
  <c r="Q253" i="50" s="1"/>
  <c r="S253" i="50" s="1"/>
  <c r="N266" i="50"/>
  <c r="Q266" i="50" s="1"/>
  <c r="S266" i="50" s="1"/>
  <c r="O43" i="66"/>
  <c r="K43" i="37"/>
  <c r="M53" i="66"/>
  <c r="I50" i="37"/>
  <c r="P56" i="66"/>
  <c r="L53" i="37"/>
  <c r="J273" i="65"/>
  <c r="K273" i="65"/>
  <c r="L273" i="65"/>
  <c r="Q57" i="66"/>
  <c r="M54" i="37"/>
  <c r="N42" i="66"/>
  <c r="J42" i="37"/>
  <c r="L52" i="66"/>
  <c r="H49" i="37"/>
  <c r="Q45" i="66"/>
  <c r="M45" i="37"/>
  <c r="N41" i="66"/>
  <c r="J41" i="37"/>
  <c r="P44" i="66"/>
  <c r="L44" i="37"/>
  <c r="N54" i="66"/>
  <c r="J51" i="37"/>
  <c r="M187" i="50"/>
  <c r="P187" i="50" s="1"/>
  <c r="M194" i="50"/>
  <c r="P194" i="50" s="1"/>
  <c r="J50" i="66"/>
  <c r="J28" i="25"/>
  <c r="N195" i="50"/>
  <c r="Q195" i="50" s="1"/>
  <c r="S195" i="50" s="1"/>
  <c r="N188" i="50"/>
  <c r="Q188" i="50" s="1"/>
  <c r="S188" i="50" s="1"/>
  <c r="L50" i="42"/>
  <c r="O55" i="66"/>
  <c r="M59" i="24"/>
  <c r="L51" i="66"/>
  <c r="P73" i="65"/>
  <c r="Q73" i="65"/>
  <c r="R114" i="65"/>
  <c r="R115" i="65"/>
  <c r="P58" i="65"/>
  <c r="T82" i="65"/>
  <c r="P117" i="65"/>
  <c r="S77" i="65"/>
  <c r="P77" i="65"/>
  <c r="Q79" i="65"/>
  <c r="P62" i="65"/>
  <c r="R71" i="65"/>
  <c r="S79" i="65"/>
  <c r="P130" i="65"/>
  <c r="Q130" i="65"/>
  <c r="R62" i="65"/>
  <c r="Q77" i="65"/>
  <c r="S116" i="65"/>
  <c r="Q64" i="65"/>
  <c r="Q67" i="65"/>
  <c r="T65" i="65"/>
  <c r="S75" i="65"/>
  <c r="T117" i="65"/>
  <c r="P132" i="65"/>
  <c r="S140" i="65"/>
  <c r="S126" i="65"/>
  <c r="Q75" i="65"/>
  <c r="T81" i="65"/>
  <c r="S67" i="65"/>
  <c r="Q114" i="65"/>
  <c r="P110" i="65"/>
  <c r="P114" i="65"/>
  <c r="R117" i="65"/>
  <c r="P75" i="65"/>
  <c r="P108" i="65"/>
  <c r="Q60" i="65"/>
  <c r="R65" i="65"/>
  <c r="Q62" i="65"/>
  <c r="R75" i="65"/>
  <c r="P82" i="65"/>
  <c r="Q66" i="65"/>
  <c r="Q81" i="65"/>
  <c r="R66" i="65"/>
  <c r="R70" i="65"/>
  <c r="T73" i="65"/>
  <c r="T62" i="65"/>
  <c r="P70" i="65"/>
  <c r="T70" i="65"/>
  <c r="S62" i="65"/>
  <c r="Q70" i="65"/>
  <c r="P66" i="65"/>
  <c r="S78" i="65"/>
  <c r="R140" i="65"/>
  <c r="T80" i="65"/>
  <c r="S71" i="65"/>
  <c r="S111" i="65"/>
  <c r="T110" i="65"/>
  <c r="T118" i="65"/>
  <c r="S124" i="65"/>
  <c r="Q140" i="65"/>
  <c r="R81" i="65"/>
  <c r="R67" i="65"/>
  <c r="Q84" i="65"/>
  <c r="S118" i="65"/>
  <c r="R132" i="65"/>
  <c r="T67" i="65"/>
  <c r="Q80" i="65"/>
  <c r="P84" i="65"/>
  <c r="Q117" i="65"/>
  <c r="R112" i="65"/>
  <c r="R116" i="65"/>
  <c r="S65" i="65"/>
  <c r="Q110" i="65"/>
  <c r="T78" i="65"/>
  <c r="R77" i="65"/>
  <c r="S110" i="65"/>
  <c r="P64" i="65"/>
  <c r="R118" i="65"/>
  <c r="R84" i="65"/>
  <c r="T71" i="65"/>
  <c r="P124" i="65"/>
  <c r="T79" i="65"/>
  <c r="R69" i="65"/>
  <c r="P79" i="65"/>
  <c r="T76" i="65"/>
  <c r="S76" i="65"/>
  <c r="Q78" i="65"/>
  <c r="T124" i="65"/>
  <c r="T126" i="65"/>
  <c r="Q76" i="65"/>
  <c r="R76" i="65"/>
  <c r="Q71" i="65"/>
  <c r="S70" i="65"/>
  <c r="T114" i="65"/>
  <c r="Q124" i="65"/>
  <c r="P67" i="65"/>
  <c r="P112" i="65"/>
  <c r="Q118" i="65"/>
  <c r="S112" i="65"/>
  <c r="S81" i="65"/>
  <c r="R109" i="65"/>
  <c r="T111" i="65"/>
  <c r="T116" i="65"/>
  <c r="Q109" i="65"/>
  <c r="P60" i="65"/>
  <c r="T69" i="65"/>
  <c r="P69" i="65"/>
  <c r="S82" i="65"/>
  <c r="P115" i="65"/>
  <c r="R111" i="65"/>
  <c r="Q65" i="65"/>
  <c r="T77" i="65"/>
  <c r="Q116" i="65"/>
  <c r="T64" i="65"/>
  <c r="P71" i="65"/>
  <c r="Q115" i="65"/>
  <c r="Q132" i="65"/>
  <c r="P126" i="65"/>
  <c r="P116" i="65"/>
  <c r="P118" i="65"/>
  <c r="Q112" i="65"/>
  <c r="S80" i="65"/>
  <c r="S117" i="65"/>
  <c r="S109" i="65"/>
  <c r="T112" i="65"/>
  <c r="P111" i="65"/>
  <c r="S73" i="65"/>
  <c r="R73" i="65"/>
  <c r="T130" i="65"/>
  <c r="Q83" i="65"/>
  <c r="S69" i="65"/>
  <c r="R64" i="65"/>
  <c r="P83" i="65"/>
  <c r="R78" i="65"/>
  <c r="S64" i="65"/>
  <c r="P78" i="65"/>
  <c r="P109" i="65"/>
  <c r="S66" i="65"/>
  <c r="T75" i="65"/>
  <c r="P80" i="65"/>
  <c r="T84" i="65"/>
  <c r="S115" i="65"/>
  <c r="S132" i="65"/>
  <c r="Q126" i="65"/>
  <c r="R113" i="65"/>
  <c r="R130" i="65"/>
  <c r="P76" i="65"/>
  <c r="R80" i="65"/>
  <c r="Q113" i="65"/>
  <c r="R110" i="65"/>
  <c r="R79" i="65"/>
  <c r="P113" i="65"/>
  <c r="R126" i="65"/>
  <c r="T132" i="65"/>
  <c r="T83" i="65"/>
  <c r="S83" i="65"/>
  <c r="Q82" i="65"/>
  <c r="R82" i="65"/>
  <c r="S130" i="65"/>
  <c r="P140" i="65"/>
  <c r="S114" i="65"/>
  <c r="P65" i="65"/>
  <c r="S84" i="65"/>
  <c r="R124" i="65"/>
  <c r="Q107" i="65"/>
  <c r="Q111" i="65"/>
  <c r="T113" i="65"/>
  <c r="R83" i="65"/>
  <c r="S113" i="65"/>
  <c r="R60" i="65"/>
  <c r="T66" i="65"/>
  <c r="P81" i="65"/>
  <c r="T115" i="65"/>
  <c r="P106" i="65"/>
  <c r="Q129" i="65"/>
  <c r="Q69" i="65"/>
  <c r="P107" i="65"/>
  <c r="Q141" i="65"/>
  <c r="T141" i="65"/>
  <c r="R141" i="65"/>
  <c r="R131" i="65"/>
  <c r="Q63" i="65"/>
  <c r="Q74" i="65"/>
  <c r="R68" i="65"/>
  <c r="P68" i="65"/>
  <c r="S63" i="65"/>
  <c r="T127" i="65"/>
  <c r="T123" i="65"/>
  <c r="Q68" i="65"/>
  <c r="R129" i="65"/>
  <c r="R127" i="65"/>
  <c r="T68" i="65"/>
  <c r="R108" i="65"/>
  <c r="S141" i="65"/>
  <c r="R61" i="65"/>
  <c r="P74" i="65"/>
  <c r="S61" i="65"/>
  <c r="Q127" i="65"/>
  <c r="P63" i="65"/>
  <c r="T131" i="65"/>
  <c r="Q72" i="65"/>
  <c r="S127" i="65"/>
  <c r="R123" i="65"/>
  <c r="P59" i="65"/>
  <c r="T72" i="65"/>
  <c r="Q123" i="65"/>
  <c r="Q108" i="65"/>
  <c r="S131" i="65"/>
  <c r="Q61" i="65"/>
  <c r="R72" i="65"/>
  <c r="Q59" i="65"/>
  <c r="P123" i="65"/>
  <c r="P61" i="65"/>
  <c r="T74" i="65"/>
  <c r="T63" i="65"/>
  <c r="T129" i="65"/>
  <c r="P72" i="65"/>
  <c r="S74" i="65"/>
  <c r="S68" i="65"/>
  <c r="P141" i="65"/>
  <c r="P127" i="65"/>
  <c r="P131" i="65"/>
  <c r="S72" i="65"/>
  <c r="R63" i="65"/>
  <c r="P129" i="65"/>
  <c r="Q131" i="65"/>
  <c r="S123" i="65"/>
  <c r="S129" i="65"/>
  <c r="R74" i="65"/>
  <c r="P97" i="65"/>
  <c r="Z88" i="65"/>
  <c r="Q120" i="65"/>
  <c r="S121" i="65"/>
  <c r="T94" i="65"/>
  <c r="X94" i="65"/>
  <c r="V136" i="65"/>
  <c r="S128" i="65"/>
  <c r="P128" i="65"/>
  <c r="Q128" i="65"/>
  <c r="X134" i="65"/>
  <c r="T134" i="65"/>
  <c r="V134" i="65"/>
  <c r="Y121" i="65"/>
  <c r="T119" i="65"/>
  <c r="W119" i="65"/>
  <c r="Q122" i="65"/>
  <c r="P120" i="65"/>
  <c r="R99" i="65"/>
  <c r="W90" i="65"/>
  <c r="X90" i="65"/>
  <c r="V90" i="65"/>
  <c r="W122" i="65"/>
  <c r="Z97" i="65"/>
  <c r="W92" i="65"/>
  <c r="X92" i="65"/>
  <c r="V92" i="65"/>
  <c r="P95" i="65"/>
  <c r="S95" i="65"/>
  <c r="W95" i="65"/>
  <c r="R86" i="65"/>
  <c r="S86" i="65"/>
  <c r="T86" i="65"/>
  <c r="Y88" i="65"/>
  <c r="Y60" i="65"/>
  <c r="S54" i="65"/>
  <c r="P54" i="65"/>
  <c r="Q54" i="65"/>
  <c r="Q94" i="65"/>
  <c r="W97" i="65"/>
  <c r="W134" i="65"/>
  <c r="T97" i="65"/>
  <c r="S122" i="65"/>
  <c r="Z99" i="65"/>
  <c r="Y97" i="65"/>
  <c r="R54" i="65"/>
  <c r="X136" i="65"/>
  <c r="Y136" i="65"/>
  <c r="T128" i="65"/>
  <c r="Z128" i="65"/>
  <c r="X142" i="65"/>
  <c r="P134" i="65"/>
  <c r="Z134" i="65"/>
  <c r="Z140" i="65"/>
  <c r="R134" i="65"/>
  <c r="R121" i="65"/>
  <c r="Z120" i="65"/>
  <c r="R119" i="65"/>
  <c r="Y99" i="65"/>
  <c r="T90" i="65"/>
  <c r="W102" i="65"/>
  <c r="R122" i="65"/>
  <c r="V105" i="65"/>
  <c r="S97" i="65"/>
  <c r="Q97" i="65"/>
  <c r="R92" i="65"/>
  <c r="AD92" i="65" s="1"/>
  <c r="Y92" i="65"/>
  <c r="T95" i="65"/>
  <c r="X86" i="65"/>
  <c r="P86" i="65"/>
  <c r="Y105" i="65"/>
  <c r="P88" i="65"/>
  <c r="Y94" i="65"/>
  <c r="X56" i="65"/>
  <c r="T56" i="65"/>
  <c r="V56" i="65"/>
  <c r="T60" i="65"/>
  <c r="P94" i="65"/>
  <c r="V94" i="65"/>
  <c r="X128" i="65"/>
  <c r="Y128" i="65"/>
  <c r="P142" i="65"/>
  <c r="S134" i="65"/>
  <c r="Y134" i="65"/>
  <c r="R142" i="65"/>
  <c r="T140" i="65"/>
  <c r="AF140" i="65" s="1"/>
  <c r="P121" i="65"/>
  <c r="W121" i="65"/>
  <c r="P119" i="65"/>
  <c r="X95" i="65"/>
  <c r="Z122" i="65"/>
  <c r="T120" i="65"/>
  <c r="Z119" i="65"/>
  <c r="X122" i="65"/>
  <c r="X119" i="65"/>
  <c r="Q99" i="65"/>
  <c r="S90" i="65"/>
  <c r="P90" i="65"/>
  <c r="AB90" i="65" s="1"/>
  <c r="Q90" i="65"/>
  <c r="P122" i="65"/>
  <c r="V122" i="65"/>
  <c r="Z109" i="65"/>
  <c r="T136" i="65"/>
  <c r="V128" i="65"/>
  <c r="Q142" i="65"/>
  <c r="W136" i="65"/>
  <c r="R120" i="65"/>
  <c r="S99" i="65"/>
  <c r="P99" i="65"/>
  <c r="Y122" i="65"/>
  <c r="Q121" i="65"/>
  <c r="Z90" i="65"/>
  <c r="X97" i="65"/>
  <c r="S92" i="65"/>
  <c r="P92" i="65"/>
  <c r="AB92" i="65" s="1"/>
  <c r="Y95" i="65"/>
  <c r="Q95" i="65"/>
  <c r="W86" i="65"/>
  <c r="Q86" i="65"/>
  <c r="W94" i="65"/>
  <c r="W73" i="65"/>
  <c r="Q56" i="65"/>
  <c r="V54" i="65"/>
  <c r="Z94" i="65"/>
  <c r="V95" i="65"/>
  <c r="Z86" i="65"/>
  <c r="Q92" i="65"/>
  <c r="S119" i="65"/>
  <c r="Z103" i="65"/>
  <c r="W105" i="65"/>
  <c r="T105" i="65"/>
  <c r="R95" i="65"/>
  <c r="V142" i="65"/>
  <c r="Q134" i="65"/>
  <c r="T121" i="65"/>
  <c r="Y119" i="65"/>
  <c r="Z106" i="65"/>
  <c r="W120" i="65"/>
  <c r="X120" i="65"/>
  <c r="X99" i="65"/>
  <c r="V99" i="65"/>
  <c r="X102" i="65"/>
  <c r="V120" i="65"/>
  <c r="V118" i="65"/>
  <c r="X98" i="65"/>
  <c r="V86" i="65"/>
  <c r="R105" i="65"/>
  <c r="R97" i="65"/>
  <c r="R88" i="65"/>
  <c r="S88" i="65"/>
  <c r="AE88" i="65" s="1"/>
  <c r="T88" i="65"/>
  <c r="S94" i="65"/>
  <c r="P56" i="65"/>
  <c r="Z56" i="65"/>
  <c r="W56" i="65"/>
  <c r="T54" i="65"/>
  <c r="Z54" i="65"/>
  <c r="Z92" i="65"/>
  <c r="Q88" i="65"/>
  <c r="S120" i="65"/>
  <c r="Z60" i="65"/>
  <c r="R128" i="65"/>
  <c r="Z136" i="65"/>
  <c r="S142" i="65"/>
  <c r="W128" i="65"/>
  <c r="X106" i="65"/>
  <c r="Q119" i="65"/>
  <c r="X121" i="65"/>
  <c r="R90" i="65"/>
  <c r="AD90" i="65" s="1"/>
  <c r="Q102" i="65"/>
  <c r="T102" i="65"/>
  <c r="T109" i="65"/>
  <c r="V98" i="65"/>
  <c r="X105" i="65"/>
  <c r="Z96" i="65"/>
  <c r="Z95" i="65"/>
  <c r="Y86" i="65"/>
  <c r="Y101" i="65"/>
  <c r="W88" i="65"/>
  <c r="X88" i="65"/>
  <c r="V88" i="65"/>
  <c r="V73" i="65"/>
  <c r="S56" i="65"/>
  <c r="Y56" i="65"/>
  <c r="S60" i="65"/>
  <c r="X54" i="65"/>
  <c r="Y54" i="65"/>
  <c r="T99" i="65"/>
  <c r="AF99" i="65" s="1"/>
  <c r="T142" i="65"/>
  <c r="Y120" i="65"/>
  <c r="W99" i="65"/>
  <c r="Y90" i="65"/>
  <c r="V102" i="65"/>
  <c r="P102" i="65"/>
  <c r="T122" i="65"/>
  <c r="AF122" i="65" s="1"/>
  <c r="Z121" i="65"/>
  <c r="V121" i="65"/>
  <c r="V119" i="65"/>
  <c r="Z98" i="65"/>
  <c r="V97" i="65"/>
  <c r="T92" i="65"/>
  <c r="X96" i="65"/>
  <c r="R94" i="65"/>
  <c r="R56" i="65"/>
  <c r="X75" i="65"/>
  <c r="Y140" i="65"/>
  <c r="X101" i="65"/>
  <c r="Z107" i="65"/>
  <c r="W76" i="65"/>
  <c r="S98" i="65"/>
  <c r="W77" i="65"/>
  <c r="Z138" i="65"/>
  <c r="R102" i="65"/>
  <c r="Z105" i="65"/>
  <c r="Q105" i="65"/>
  <c r="W54" i="65"/>
  <c r="Q52" i="65"/>
  <c r="W103" i="65"/>
  <c r="Q96" i="65"/>
  <c r="P103" i="65"/>
  <c r="R101" i="65"/>
  <c r="R107" i="65"/>
  <c r="V113" i="65"/>
  <c r="V115" i="65"/>
  <c r="X138" i="65"/>
  <c r="Z52" i="65"/>
  <c r="Q103" i="65"/>
  <c r="T52" i="65"/>
  <c r="P138" i="65"/>
  <c r="X140" i="65"/>
  <c r="X79" i="65"/>
  <c r="Y58" i="65"/>
  <c r="S58" i="65"/>
  <c r="Y83" i="65"/>
  <c r="W82" i="65"/>
  <c r="X83" i="65"/>
  <c r="Y113" i="65"/>
  <c r="R96" i="65"/>
  <c r="AD96" i="65" s="1"/>
  <c r="W78" i="65"/>
  <c r="V110" i="65"/>
  <c r="R52" i="65"/>
  <c r="W114" i="65"/>
  <c r="V78" i="65"/>
  <c r="V58" i="65"/>
  <c r="V82" i="65"/>
  <c r="Z78" i="65"/>
  <c r="X115" i="65"/>
  <c r="X124" i="65"/>
  <c r="Y130" i="65"/>
  <c r="Y57" i="65"/>
  <c r="V139" i="65"/>
  <c r="W139" i="65"/>
  <c r="X139" i="65"/>
  <c r="T139" i="65"/>
  <c r="Z61" i="65"/>
  <c r="Z71" i="65"/>
  <c r="W65" i="65"/>
  <c r="Y85" i="65"/>
  <c r="Z85" i="65"/>
  <c r="W85" i="65"/>
  <c r="Y93" i="65"/>
  <c r="Z93" i="65"/>
  <c r="Z76" i="65"/>
  <c r="W109" i="65"/>
  <c r="X112" i="65"/>
  <c r="X116" i="65"/>
  <c r="T125" i="65"/>
  <c r="T133" i="65"/>
  <c r="T87" i="65"/>
  <c r="V87" i="65"/>
  <c r="W113" i="65"/>
  <c r="Y124" i="65"/>
  <c r="S100" i="65"/>
  <c r="T100" i="65"/>
  <c r="Q53" i="65"/>
  <c r="R53" i="65"/>
  <c r="S53" i="65"/>
  <c r="T53" i="65"/>
  <c r="T91" i="65"/>
  <c r="V91" i="65"/>
  <c r="T89" i="65"/>
  <c r="V89" i="65"/>
  <c r="V112" i="65"/>
  <c r="Q104" i="65"/>
  <c r="R104" i="65"/>
  <c r="Y104" i="65"/>
  <c r="Z118" i="65"/>
  <c r="V135" i="65"/>
  <c r="W135" i="65"/>
  <c r="X135" i="65"/>
  <c r="Z112" i="65"/>
  <c r="V81" i="65"/>
  <c r="Z55" i="65"/>
  <c r="T55" i="65"/>
  <c r="R59" i="65"/>
  <c r="X59" i="65"/>
  <c r="S59" i="65"/>
  <c r="V66" i="65"/>
  <c r="X71" i="65"/>
  <c r="Z126" i="65"/>
  <c r="P101" i="65"/>
  <c r="W132" i="65"/>
  <c r="Q106" i="65"/>
  <c r="Z77" i="65"/>
  <c r="Z102" i="65"/>
  <c r="Y80" i="65"/>
  <c r="Y142" i="65"/>
  <c r="X52" i="65"/>
  <c r="P105" i="65"/>
  <c r="S52" i="65"/>
  <c r="S96" i="65"/>
  <c r="Y77" i="65"/>
  <c r="S101" i="65"/>
  <c r="P52" i="65"/>
  <c r="Y73" i="65"/>
  <c r="S107" i="65"/>
  <c r="Q136" i="65"/>
  <c r="Y103" i="65"/>
  <c r="X126" i="65"/>
  <c r="V114" i="65"/>
  <c r="V79" i="65"/>
  <c r="X84" i="65"/>
  <c r="Z83" i="65"/>
  <c r="W84" i="65"/>
  <c r="V83" i="65"/>
  <c r="Z130" i="65"/>
  <c r="P98" i="65"/>
  <c r="Y98" i="65"/>
  <c r="Y114" i="65"/>
  <c r="R138" i="65"/>
  <c r="Z124" i="65"/>
  <c r="X64" i="65"/>
  <c r="X70" i="65"/>
  <c r="W118" i="65"/>
  <c r="X130" i="65"/>
  <c r="W58" i="65"/>
  <c r="Q57" i="65"/>
  <c r="R57" i="65"/>
  <c r="S57" i="65"/>
  <c r="P57" i="65"/>
  <c r="Q139" i="65"/>
  <c r="Z64" i="65"/>
  <c r="T61" i="65"/>
  <c r="AF61" i="65" s="1"/>
  <c r="Y66" i="65"/>
  <c r="X67" i="65"/>
  <c r="Y70" i="65"/>
  <c r="Z81" i="65"/>
  <c r="S85" i="65"/>
  <c r="T93" i="65"/>
  <c r="S93" i="65"/>
  <c r="R93" i="65"/>
  <c r="Z115" i="65"/>
  <c r="Z125" i="65"/>
  <c r="W125" i="65"/>
  <c r="X125" i="65"/>
  <c r="Y125" i="65"/>
  <c r="S87" i="65"/>
  <c r="X87" i="65"/>
  <c r="V100" i="65"/>
  <c r="X100" i="65"/>
  <c r="V53" i="65"/>
  <c r="Q91" i="65"/>
  <c r="S89" i="65"/>
  <c r="X89" i="65"/>
  <c r="V104" i="65"/>
  <c r="T104" i="65"/>
  <c r="S135" i="65"/>
  <c r="Y109" i="65"/>
  <c r="Y112" i="65"/>
  <c r="W116" i="65"/>
  <c r="W75" i="65"/>
  <c r="V80" i="65"/>
  <c r="Y59" i="65"/>
  <c r="X66" i="65"/>
  <c r="W83" i="65"/>
  <c r="Z113" i="65"/>
  <c r="Q137" i="65"/>
  <c r="R137" i="65"/>
  <c r="S137" i="65"/>
  <c r="T137" i="65"/>
  <c r="V109" i="65"/>
  <c r="Z110" i="65"/>
  <c r="Y132" i="65"/>
  <c r="W101" i="65"/>
  <c r="T107" i="65"/>
  <c r="T106" i="65"/>
  <c r="W142" i="65"/>
  <c r="S105" i="65"/>
  <c r="Z142" i="65"/>
  <c r="Y81" i="65"/>
  <c r="X103" i="65"/>
  <c r="V96" i="65"/>
  <c r="T96" i="65"/>
  <c r="Y96" i="65"/>
  <c r="Q101" i="65"/>
  <c r="P136" i="65"/>
  <c r="X107" i="65"/>
  <c r="Q98" i="65"/>
  <c r="W112" i="65"/>
  <c r="Z73" i="65"/>
  <c r="V77" i="65"/>
  <c r="V101" i="65"/>
  <c r="W52" i="65"/>
  <c r="W106" i="65"/>
  <c r="V140" i="65"/>
  <c r="R103" i="65"/>
  <c r="Q138" i="65"/>
  <c r="V103" i="65"/>
  <c r="X58" i="65"/>
  <c r="X132" i="65"/>
  <c r="T58" i="65"/>
  <c r="X62" i="65"/>
  <c r="Y84" i="65"/>
  <c r="X117" i="65"/>
  <c r="V117" i="65"/>
  <c r="V132" i="65"/>
  <c r="W124" i="65"/>
  <c r="Q58" i="65"/>
  <c r="V57" i="65"/>
  <c r="S139" i="65"/>
  <c r="P139" i="65"/>
  <c r="Y64" i="65"/>
  <c r="T85" i="65"/>
  <c r="AF85" i="65" s="1"/>
  <c r="AR85" i="65" s="1"/>
  <c r="W93" i="65"/>
  <c r="Z111" i="65"/>
  <c r="V125" i="65"/>
  <c r="P125" i="65"/>
  <c r="Z133" i="65"/>
  <c r="Y87" i="65"/>
  <c r="Q100" i="65"/>
  <c r="X53" i="65"/>
  <c r="Z91" i="65"/>
  <c r="W91" i="65"/>
  <c r="P89" i="65"/>
  <c r="AB89" i="65" s="1"/>
  <c r="Z89" i="65"/>
  <c r="V116" i="65"/>
  <c r="P104" i="65"/>
  <c r="AB104" i="65" s="1"/>
  <c r="T135" i="65"/>
  <c r="Y110" i="65"/>
  <c r="Y116" i="65"/>
  <c r="W140" i="65"/>
  <c r="Z108" i="65"/>
  <c r="T108" i="65"/>
  <c r="W60" i="65"/>
  <c r="X80" i="65"/>
  <c r="W62" i="65"/>
  <c r="V67" i="65"/>
  <c r="V65" i="65"/>
  <c r="X114" i="65"/>
  <c r="W137" i="65"/>
  <c r="Y126" i="65"/>
  <c r="Y62" i="65"/>
  <c r="T101" i="65"/>
  <c r="S106" i="65"/>
  <c r="Y102" i="65"/>
  <c r="Z67" i="65"/>
  <c r="Y138" i="65"/>
  <c r="S103" i="65"/>
  <c r="AE103" i="65" s="1"/>
  <c r="AQ103" i="65" s="1"/>
  <c r="V138" i="65"/>
  <c r="S138" i="65"/>
  <c r="T103" i="65"/>
  <c r="AF103" i="65" s="1"/>
  <c r="AR103" i="65" s="1"/>
  <c r="Z79" i="65"/>
  <c r="Y69" i="65"/>
  <c r="R58" i="65"/>
  <c r="W79" i="65"/>
  <c r="X113" i="65"/>
  <c r="V111" i="65"/>
  <c r="AB111" i="65" s="1"/>
  <c r="X78" i="65"/>
  <c r="W110" i="65"/>
  <c r="Z57" i="65"/>
  <c r="R139" i="65"/>
  <c r="V70" i="65"/>
  <c r="Z80" i="65"/>
  <c r="Q93" i="65"/>
  <c r="R87" i="65"/>
  <c r="W117" i="65"/>
  <c r="Y65" i="65"/>
  <c r="Z100" i="65"/>
  <c r="Y100" i="65"/>
  <c r="P100" i="65"/>
  <c r="W53" i="65"/>
  <c r="P53" i="65"/>
  <c r="P91" i="65"/>
  <c r="R91" i="65"/>
  <c r="Y89" i="65"/>
  <c r="X104" i="65"/>
  <c r="R135" i="65"/>
  <c r="Y135" i="65"/>
  <c r="Y111" i="65"/>
  <c r="Y108" i="65"/>
  <c r="Z75" i="65"/>
  <c r="X81" i="65"/>
  <c r="R55" i="65"/>
  <c r="S55" i="65"/>
  <c r="P55" i="65"/>
  <c r="Z62" i="65"/>
  <c r="T59" i="65"/>
  <c r="Y71" i="65"/>
  <c r="V137" i="65"/>
  <c r="V62" i="65"/>
  <c r="Y106" i="65"/>
  <c r="V69" i="65"/>
  <c r="W130" i="65"/>
  <c r="R106" i="65"/>
  <c r="T138" i="65"/>
  <c r="Y52" i="65"/>
  <c r="V52" i="65"/>
  <c r="W67" i="65"/>
  <c r="Y76" i="65"/>
  <c r="Z82" i="65"/>
  <c r="X82" i="65"/>
  <c r="V84" i="65"/>
  <c r="P96" i="65"/>
  <c r="T98" i="65"/>
  <c r="X111" i="65"/>
  <c r="W138" i="65"/>
  <c r="Y118" i="65"/>
  <c r="V76" i="65"/>
  <c r="W126" i="65"/>
  <c r="Z58" i="65"/>
  <c r="X57" i="65"/>
  <c r="T57" i="65"/>
  <c r="AF57" i="65" s="1"/>
  <c r="Z116" i="65"/>
  <c r="V64" i="65"/>
  <c r="V71" i="65"/>
  <c r="Q85" i="65"/>
  <c r="R85" i="65"/>
  <c r="V93" i="65"/>
  <c r="S125" i="65"/>
  <c r="Q133" i="65"/>
  <c r="R133" i="65"/>
  <c r="S133" i="65"/>
  <c r="Y133" i="65"/>
  <c r="Q87" i="65"/>
  <c r="W87" i="65"/>
  <c r="W81" i="65"/>
  <c r="W100" i="65"/>
  <c r="Y67" i="65"/>
  <c r="Y91" i="65"/>
  <c r="S91" i="65"/>
  <c r="X91" i="65"/>
  <c r="R89" i="65"/>
  <c r="Z114" i="65"/>
  <c r="Q135" i="65"/>
  <c r="P135" i="65"/>
  <c r="Y78" i="65"/>
  <c r="Z65" i="65"/>
  <c r="Q55" i="65"/>
  <c r="W55" i="65"/>
  <c r="X55" i="65"/>
  <c r="Z59" i="65"/>
  <c r="Z70" i="65"/>
  <c r="Y82" i="65"/>
  <c r="W107" i="65"/>
  <c r="Z117" i="65"/>
  <c r="Z137" i="65"/>
  <c r="Y137" i="65"/>
  <c r="W115" i="65"/>
  <c r="V124" i="65"/>
  <c r="Y107" i="65"/>
  <c r="R98" i="65"/>
  <c r="AD98" i="65" s="1"/>
  <c r="S102" i="65"/>
  <c r="S136" i="65"/>
  <c r="X77" i="65"/>
  <c r="Z101" i="65"/>
  <c r="X73" i="65"/>
  <c r="V130" i="65"/>
  <c r="W69" i="65"/>
  <c r="X60" i="65"/>
  <c r="Y79" i="65"/>
  <c r="W96" i="65"/>
  <c r="AC96" i="65" s="1"/>
  <c r="W98" i="65"/>
  <c r="Y117" i="65"/>
  <c r="W64" i="65"/>
  <c r="V126" i="65"/>
  <c r="W57" i="65"/>
  <c r="W71" i="65"/>
  <c r="P93" i="65"/>
  <c r="X76" i="65"/>
  <c r="X133" i="65"/>
  <c r="Z87" i="65"/>
  <c r="R100" i="65"/>
  <c r="Y53" i="65"/>
  <c r="Q89" i="65"/>
  <c r="Y75" i="65"/>
  <c r="Y55" i="65"/>
  <c r="W70" i="65"/>
  <c r="X137" i="65"/>
  <c r="Z132" i="65"/>
  <c r="Y139" i="65"/>
  <c r="V85" i="65"/>
  <c r="X85" i="65"/>
  <c r="X93" i="65"/>
  <c r="W133" i="65"/>
  <c r="X109" i="65"/>
  <c r="S108" i="65"/>
  <c r="V55" i="65"/>
  <c r="V106" i="65"/>
  <c r="Z66" i="65"/>
  <c r="X110" i="65"/>
  <c r="V75" i="65"/>
  <c r="X65" i="65"/>
  <c r="R125" i="65"/>
  <c r="AD125" i="65" s="1"/>
  <c r="P87" i="65"/>
  <c r="Z53" i="65"/>
  <c r="W80" i="65"/>
  <c r="Z84" i="65"/>
  <c r="S104" i="65"/>
  <c r="W104" i="65"/>
  <c r="Z135" i="65"/>
  <c r="Y115" i="65"/>
  <c r="W111" i="65"/>
  <c r="V60" i="65"/>
  <c r="R136" i="65"/>
  <c r="Z139" i="65"/>
  <c r="W66" i="65"/>
  <c r="P85" i="65"/>
  <c r="Q125" i="65"/>
  <c r="AC125" i="65" s="1"/>
  <c r="V133" i="65"/>
  <c r="P133" i="65"/>
  <c r="W89" i="65"/>
  <c r="Z104" i="65"/>
  <c r="X118" i="65"/>
  <c r="AD118" i="65" s="1"/>
  <c r="P137" i="65"/>
  <c r="Z141" i="65"/>
  <c r="X63" i="65"/>
  <c r="W68" i="65"/>
  <c r="Z129" i="65"/>
  <c r="X129" i="65"/>
  <c r="W108" i="65"/>
  <c r="X123" i="65"/>
  <c r="Z63" i="65"/>
  <c r="Y74" i="65"/>
  <c r="X69" i="65"/>
  <c r="V107" i="65"/>
  <c r="V108" i="65"/>
  <c r="V63" i="65"/>
  <c r="X141" i="65"/>
  <c r="W59" i="65"/>
  <c r="V141" i="65"/>
  <c r="Y129" i="65"/>
  <c r="Y131" i="65"/>
  <c r="Y127" i="65"/>
  <c r="Y61" i="65"/>
  <c r="W129" i="65"/>
  <c r="X72" i="65"/>
  <c r="W127" i="65"/>
  <c r="W123" i="65"/>
  <c r="W74" i="65"/>
  <c r="X108" i="65"/>
  <c r="V74" i="65"/>
  <c r="V127" i="65"/>
  <c r="V61" i="65"/>
  <c r="Z69" i="65"/>
  <c r="Y63" i="65"/>
  <c r="W141" i="65"/>
  <c r="V59" i="65"/>
  <c r="V131" i="65"/>
  <c r="V72" i="65"/>
  <c r="V129" i="65"/>
  <c r="W72" i="65"/>
  <c r="X127" i="65"/>
  <c r="Z74" i="65"/>
  <c r="V123" i="65"/>
  <c r="Z68" i="65"/>
  <c r="X131" i="65"/>
  <c r="X61" i="65"/>
  <c r="Z131" i="65"/>
  <c r="W63" i="65"/>
  <c r="Y141" i="65"/>
  <c r="Z123" i="65"/>
  <c r="Z72" i="65"/>
  <c r="Z127" i="65"/>
  <c r="W131" i="65"/>
  <c r="V68" i="65"/>
  <c r="Y72" i="65"/>
  <c r="Y68" i="65"/>
  <c r="Y123" i="65"/>
  <c r="W61" i="65"/>
  <c r="X74" i="65"/>
  <c r="X68" i="65"/>
  <c r="N51" i="65"/>
  <c r="W51" i="65" s="1"/>
  <c r="N43" i="42"/>
  <c r="M44" i="50"/>
  <c r="L43" i="50"/>
  <c r="O45" i="24"/>
  <c r="K42" i="37" s="1"/>
  <c r="N52" i="42"/>
  <c r="M31" i="25"/>
  <c r="J48" i="42"/>
  <c r="O62" i="24"/>
  <c r="K49" i="42"/>
  <c r="M51" i="42"/>
  <c r="M60" i="24"/>
  <c r="I47" i="42"/>
  <c r="Q64" i="24"/>
  <c r="N61" i="24"/>
  <c r="J50" i="37" s="1"/>
  <c r="K58" i="24"/>
  <c r="K28" i="25" s="1"/>
  <c r="K41" i="50"/>
  <c r="O44" i="24"/>
  <c r="K41" i="37" s="1"/>
  <c r="Q47" i="24"/>
  <c r="I41" i="65"/>
  <c r="P63" i="24"/>
  <c r="L52" i="37" s="1"/>
  <c r="L52" i="50"/>
  <c r="K51" i="50"/>
  <c r="J57" i="24"/>
  <c r="J27" i="25" s="1"/>
  <c r="J38" i="42"/>
  <c r="J39" i="42"/>
  <c r="K40" i="42"/>
  <c r="M18" i="25"/>
  <c r="P22" i="25"/>
  <c r="O21" i="25"/>
  <c r="N19" i="25"/>
  <c r="L30" i="25"/>
  <c r="Q35" i="25"/>
  <c r="N32" i="25"/>
  <c r="I49" i="50"/>
  <c r="N54" i="50"/>
  <c r="M53" i="50"/>
  <c r="L44" i="65"/>
  <c r="K43" i="65"/>
  <c r="P46" i="24"/>
  <c r="J42" i="65"/>
  <c r="J50" i="50"/>
  <c r="N59" i="24"/>
  <c r="I38" i="42"/>
  <c r="S66" i="42" s="1"/>
  <c r="K39" i="42"/>
  <c r="L41" i="42"/>
  <c r="M42" i="42"/>
  <c r="L18" i="25"/>
  <c r="Q23" i="25"/>
  <c r="N20" i="25"/>
  <c r="M19" i="25"/>
  <c r="P34" i="25"/>
  <c r="O33" i="25"/>
  <c r="I40" i="50"/>
  <c r="N45" i="50"/>
  <c r="K42" i="50"/>
  <c r="J41" i="50"/>
  <c r="I38" i="32"/>
  <c r="J38" i="32"/>
  <c r="I39" i="32"/>
  <c r="J39" i="32"/>
  <c r="I40" i="32"/>
  <c r="J40" i="32"/>
  <c r="I41" i="32"/>
  <c r="J41" i="32"/>
  <c r="I42" i="32"/>
  <c r="J42" i="32"/>
  <c r="I43" i="32"/>
  <c r="J43" i="32"/>
  <c r="I46" i="32"/>
  <c r="J46" i="32"/>
  <c r="I51" i="32"/>
  <c r="J51" i="32"/>
  <c r="E955" i="40"/>
  <c r="CE229" i="53"/>
  <c r="CF229" i="53"/>
  <c r="CG229" i="53"/>
  <c r="CH229" i="53"/>
  <c r="CD229" i="53"/>
  <c r="CC13" i="40" s="1"/>
  <c r="AD174" i="65" l="1"/>
  <c r="AP174" i="65" s="1"/>
  <c r="AE198" i="65"/>
  <c r="AQ198" i="65" s="1"/>
  <c r="AB145" i="65"/>
  <c r="AN145" i="65" s="1"/>
  <c r="AF178" i="65"/>
  <c r="AR178" i="65" s="1"/>
  <c r="AF152" i="65"/>
  <c r="AR152" i="65" s="1"/>
  <c r="AC265" i="65"/>
  <c r="AO265" i="65" s="1"/>
  <c r="AD185" i="65"/>
  <c r="AP185" i="65" s="1"/>
  <c r="AC177" i="65"/>
  <c r="AO177" i="65" s="1"/>
  <c r="AF223" i="65"/>
  <c r="AR223" i="65" s="1"/>
  <c r="AE185" i="65"/>
  <c r="AQ185" i="65" s="1"/>
  <c r="AB199" i="65"/>
  <c r="AN199" i="65" s="1"/>
  <c r="AF143" i="65"/>
  <c r="AR143" i="65" s="1"/>
  <c r="AD160" i="65"/>
  <c r="AF189" i="65"/>
  <c r="AD169" i="65"/>
  <c r="AD256" i="65"/>
  <c r="AF251" i="65"/>
  <c r="AE212" i="65"/>
  <c r="AC164" i="65"/>
  <c r="AD233" i="65"/>
  <c r="AE266" i="65"/>
  <c r="AC255" i="65"/>
  <c r="AC226" i="65"/>
  <c r="AB219" i="65"/>
  <c r="AB215" i="65"/>
  <c r="AB168" i="65"/>
  <c r="AC217" i="65"/>
  <c r="AB209" i="65"/>
  <c r="AB212" i="65"/>
  <c r="AD161" i="65"/>
  <c r="AE190" i="65"/>
  <c r="AC258" i="65"/>
  <c r="AE236" i="65"/>
  <c r="AB251" i="65"/>
  <c r="AC238" i="65"/>
  <c r="AE168" i="65"/>
  <c r="AB163" i="65"/>
  <c r="AE255" i="65"/>
  <c r="AB161" i="65"/>
  <c r="AC228" i="65"/>
  <c r="AE248" i="65"/>
  <c r="AD237" i="65"/>
  <c r="AE239" i="65"/>
  <c r="AE238" i="65"/>
  <c r="AD230" i="65"/>
  <c r="AC166" i="65"/>
  <c r="AD253" i="65"/>
  <c r="AC213" i="65"/>
  <c r="AD152" i="65"/>
  <c r="AD156" i="65"/>
  <c r="AB250" i="65"/>
  <c r="AF234" i="65"/>
  <c r="AB166" i="65"/>
  <c r="AF217" i="65"/>
  <c r="AE156" i="65"/>
  <c r="AF194" i="65"/>
  <c r="AC242" i="65"/>
  <c r="AC234" i="65"/>
  <c r="AE162" i="65"/>
  <c r="AB257" i="65"/>
  <c r="AB167" i="65"/>
  <c r="AF160" i="65"/>
  <c r="AB249" i="65"/>
  <c r="AC240" i="65"/>
  <c r="AE160" i="65"/>
  <c r="AF253" i="65"/>
  <c r="AD157" i="65"/>
  <c r="AB236" i="65"/>
  <c r="AD227" i="65"/>
  <c r="AF232" i="65"/>
  <c r="AC249" i="65"/>
  <c r="AC157" i="65"/>
  <c r="AF208" i="65"/>
  <c r="AF227" i="65"/>
  <c r="AR227" i="65" s="1"/>
  <c r="AE164" i="65"/>
  <c r="AD146" i="65"/>
  <c r="AP146" i="65" s="1"/>
  <c r="AD150" i="65"/>
  <c r="AP150" i="65" s="1"/>
  <c r="AB198" i="65"/>
  <c r="AN198" i="65" s="1"/>
  <c r="AC203" i="65"/>
  <c r="AO203" i="65" s="1"/>
  <c r="AF145" i="65"/>
  <c r="AR145" i="65" s="1"/>
  <c r="AH190" i="65"/>
  <c r="AN190" i="65" s="1"/>
  <c r="AB206" i="65"/>
  <c r="AN206" i="65" s="1"/>
  <c r="AD144" i="65"/>
  <c r="AP144" i="65" s="1"/>
  <c r="AC149" i="65"/>
  <c r="AO149" i="65" s="1"/>
  <c r="AH215" i="65"/>
  <c r="AI215" i="65" s="1"/>
  <c r="AN209" i="65"/>
  <c r="AH209" i="65"/>
  <c r="AI209" i="65" s="1"/>
  <c r="AO209" i="65" s="1"/>
  <c r="AH251" i="65"/>
  <c r="AN251" i="65" s="1"/>
  <c r="AC215" i="65"/>
  <c r="AH161" i="65"/>
  <c r="AN161" i="65" s="1"/>
  <c r="AE226" i="65"/>
  <c r="AQ226" i="65" s="1"/>
  <c r="AF258" i="65"/>
  <c r="AH250" i="65"/>
  <c r="AN250" i="65" s="1"/>
  <c r="AH166" i="65"/>
  <c r="AI166" i="65" s="1"/>
  <c r="AN257" i="65"/>
  <c r="AH257" i="65"/>
  <c r="AH167" i="65"/>
  <c r="AN167" i="65" s="1"/>
  <c r="AE230" i="65"/>
  <c r="AH236" i="65"/>
  <c r="AH235" i="65"/>
  <c r="AN235" i="65" s="1"/>
  <c r="AE201" i="65"/>
  <c r="AQ201" i="65" s="1"/>
  <c r="AE244" i="65"/>
  <c r="AQ244" i="65" s="1"/>
  <c r="AF181" i="65"/>
  <c r="AR181" i="65" s="1"/>
  <c r="AD182" i="65"/>
  <c r="AP182" i="65" s="1"/>
  <c r="AC225" i="65"/>
  <c r="AO225" i="65" s="1"/>
  <c r="AB196" i="65"/>
  <c r="AN196" i="65" s="1"/>
  <c r="AD198" i="65"/>
  <c r="AP198" i="65" s="1"/>
  <c r="AD222" i="65"/>
  <c r="AP222" i="65" s="1"/>
  <c r="AC222" i="65"/>
  <c r="AO222" i="65" s="1"/>
  <c r="AE174" i="65"/>
  <c r="AQ174" i="65" s="1"/>
  <c r="AC202" i="65"/>
  <c r="AO202" i="65" s="1"/>
  <c r="AE178" i="65"/>
  <c r="AQ178" i="65" s="1"/>
  <c r="AF221" i="65"/>
  <c r="AR221" i="65" s="1"/>
  <c r="AE200" i="65"/>
  <c r="AQ200" i="65" s="1"/>
  <c r="AF183" i="65"/>
  <c r="AR183" i="65" s="1"/>
  <c r="AD171" i="65"/>
  <c r="AP171" i="65" s="1"/>
  <c r="AB224" i="65"/>
  <c r="AN224" i="65" s="1"/>
  <c r="AB195" i="65"/>
  <c r="AN195" i="65" s="1"/>
  <c r="AB264" i="65"/>
  <c r="AN264" i="65" s="1"/>
  <c r="AB203" i="65"/>
  <c r="AN203" i="65" s="1"/>
  <c r="AD147" i="65"/>
  <c r="AP147" i="65" s="1"/>
  <c r="AF261" i="65"/>
  <c r="AR261" i="65" s="1"/>
  <c r="AD225" i="65"/>
  <c r="AP225" i="65" s="1"/>
  <c r="AC221" i="65"/>
  <c r="AO221" i="65" s="1"/>
  <c r="AD197" i="65"/>
  <c r="AP197" i="65" s="1"/>
  <c r="AC185" i="65"/>
  <c r="AO185" i="65" s="1"/>
  <c r="AB200" i="65"/>
  <c r="AN200" i="65" s="1"/>
  <c r="AE180" i="65"/>
  <c r="AQ180" i="65" s="1"/>
  <c r="AC199" i="65"/>
  <c r="AO199" i="65" s="1"/>
  <c r="AF179" i="65"/>
  <c r="AR179" i="65" s="1"/>
  <c r="AB144" i="65"/>
  <c r="AN144" i="65" s="1"/>
  <c r="AD149" i="65"/>
  <c r="AP149" i="65" s="1"/>
  <c r="AE183" i="65"/>
  <c r="AQ183" i="65" s="1"/>
  <c r="AC179" i="65"/>
  <c r="AO179" i="65" s="1"/>
  <c r="AC147" i="65"/>
  <c r="AO147" i="65" s="1"/>
  <c r="AC168" i="65"/>
  <c r="AB266" i="65"/>
  <c r="AD246" i="65"/>
  <c r="AB256" i="65"/>
  <c r="AC220" i="65"/>
  <c r="AB245" i="65"/>
  <c r="AN245" i="65" s="1"/>
  <c r="AF218" i="65"/>
  <c r="AF220" i="65"/>
  <c r="AC241" i="65"/>
  <c r="AF229" i="65"/>
  <c r="AC156" i="65"/>
  <c r="AE247" i="65"/>
  <c r="AE166" i="65"/>
  <c r="AB246" i="65"/>
  <c r="AE228" i="65"/>
  <c r="AC192" i="65"/>
  <c r="AB149" i="65"/>
  <c r="AN149" i="65" s="1"/>
  <c r="AC246" i="65"/>
  <c r="AE163" i="65"/>
  <c r="AF266" i="65"/>
  <c r="AB158" i="65"/>
  <c r="AB210" i="65"/>
  <c r="AE153" i="65"/>
  <c r="AF168" i="65"/>
  <c r="AB156" i="65"/>
  <c r="AD252" i="65"/>
  <c r="AC151" i="65"/>
  <c r="AB247" i="65"/>
  <c r="AC239" i="65"/>
  <c r="AF215" i="65"/>
  <c r="AF153" i="65"/>
  <c r="AR153" i="65" s="1"/>
  <c r="AB192" i="65"/>
  <c r="AF163" i="65"/>
  <c r="AB217" i="65"/>
  <c r="AC212" i="65"/>
  <c r="AD254" i="65"/>
  <c r="AC237" i="65"/>
  <c r="AC248" i="65"/>
  <c r="AE254" i="65"/>
  <c r="AD229" i="65"/>
  <c r="AD239" i="65"/>
  <c r="AC250" i="65"/>
  <c r="AB234" i="65"/>
  <c r="AB226" i="65"/>
  <c r="AB162" i="65"/>
  <c r="AB241" i="65"/>
  <c r="AE157" i="65"/>
  <c r="AC247" i="65"/>
  <c r="AF192" i="65"/>
  <c r="AE242" i="65"/>
  <c r="AC230" i="65"/>
  <c r="AF154" i="65"/>
  <c r="AB213" i="65"/>
  <c r="AE191" i="65"/>
  <c r="AF237" i="65"/>
  <c r="AB242" i="65"/>
  <c r="AF210" i="65"/>
  <c r="AC162" i="65"/>
  <c r="AE253" i="65"/>
  <c r="AF213" i="65"/>
  <c r="AF155" i="65"/>
  <c r="AD211" i="65"/>
  <c r="AF239" i="65"/>
  <c r="AF241" i="65"/>
  <c r="AE194" i="65"/>
  <c r="AD194" i="65"/>
  <c r="AD162" i="65"/>
  <c r="AE249" i="65"/>
  <c r="AB252" i="65"/>
  <c r="AC159" i="65"/>
  <c r="AB208" i="65"/>
  <c r="AF167" i="65"/>
  <c r="AF216" i="65"/>
  <c r="AE231" i="65"/>
  <c r="AF157" i="65"/>
  <c r="AF164" i="65"/>
  <c r="AB153" i="65"/>
  <c r="AC152" i="65"/>
  <c r="AC155" i="65"/>
  <c r="AC211" i="65"/>
  <c r="AE186" i="65"/>
  <c r="AQ186" i="65" s="1"/>
  <c r="AD184" i="65"/>
  <c r="AP184" i="65" s="1"/>
  <c r="AE179" i="65"/>
  <c r="AQ179" i="65" s="1"/>
  <c r="AB155" i="65"/>
  <c r="AB59" i="65"/>
  <c r="AH59" i="65" s="1"/>
  <c r="AE65" i="65"/>
  <c r="AD70" i="65"/>
  <c r="AH188" i="65"/>
  <c r="AI188" i="65" s="1"/>
  <c r="AH189" i="65"/>
  <c r="AE154" i="65"/>
  <c r="AC161" i="65"/>
  <c r="AD212" i="65"/>
  <c r="AC181" i="65"/>
  <c r="AO181" i="65" s="1"/>
  <c r="AD186" i="65"/>
  <c r="AP186" i="65" s="1"/>
  <c r="AC182" i="65"/>
  <c r="AO182" i="65" s="1"/>
  <c r="AD170" i="65"/>
  <c r="AP170" i="65" s="1"/>
  <c r="AE265" i="65"/>
  <c r="AQ265" i="65" s="1"/>
  <c r="AB177" i="65"/>
  <c r="AN177" i="65" s="1"/>
  <c r="AE196" i="65"/>
  <c r="AQ196" i="65" s="1"/>
  <c r="AC173" i="65"/>
  <c r="AO173" i="65" s="1"/>
  <c r="AF182" i="65"/>
  <c r="AR182" i="65" s="1"/>
  <c r="AB170" i="65"/>
  <c r="AN170" i="65" s="1"/>
  <c r="AB146" i="65"/>
  <c r="AN146" i="65" s="1"/>
  <c r="AE241" i="65"/>
  <c r="AF225" i="65"/>
  <c r="AR225" i="65" s="1"/>
  <c r="AB185" i="65"/>
  <c r="AN185" i="65" s="1"/>
  <c r="AD180" i="65"/>
  <c r="AP180" i="65" s="1"/>
  <c r="AD207" i="65"/>
  <c r="AP207" i="65" s="1"/>
  <c r="AD143" i="65"/>
  <c r="AP143" i="65" s="1"/>
  <c r="AF222" i="65"/>
  <c r="AR222" i="65" s="1"/>
  <c r="AF201" i="65"/>
  <c r="AR201" i="65" s="1"/>
  <c r="AD206" i="65"/>
  <c r="AP206" i="65" s="1"/>
  <c r="AC198" i="65"/>
  <c r="AO198" i="65" s="1"/>
  <c r="AF173" i="65"/>
  <c r="AR173" i="65" s="1"/>
  <c r="AD145" i="65"/>
  <c r="AP145" i="65" s="1"/>
  <c r="AE172" i="65"/>
  <c r="AQ172" i="65" s="1"/>
  <c r="AC262" i="65"/>
  <c r="AO262" i="65" s="1"/>
  <c r="AB182" i="65"/>
  <c r="AN182" i="65" s="1"/>
  <c r="AC178" i="65"/>
  <c r="AO178" i="65" s="1"/>
  <c r="AE261" i="65"/>
  <c r="AQ261" i="65" s="1"/>
  <c r="AD205" i="65"/>
  <c r="AP205" i="65" s="1"/>
  <c r="AD244" i="65"/>
  <c r="AP244" i="65" s="1"/>
  <c r="AF259" i="65"/>
  <c r="AR259" i="65" s="1"/>
  <c r="AD167" i="65"/>
  <c r="AC196" i="65"/>
  <c r="AO196" i="65" s="1"/>
  <c r="AC184" i="65"/>
  <c r="AO184" i="65" s="1"/>
  <c r="AD204" i="65"/>
  <c r="AP204" i="65" s="1"/>
  <c r="AF144" i="65"/>
  <c r="AR144" i="65" s="1"/>
  <c r="AE243" i="65"/>
  <c r="AQ243" i="65" s="1"/>
  <c r="AD265" i="65"/>
  <c r="AP265" i="65" s="1"/>
  <c r="AD221" i="65"/>
  <c r="AP221" i="65" s="1"/>
  <c r="AD177" i="65"/>
  <c r="AP177" i="65" s="1"/>
  <c r="AE149" i="65"/>
  <c r="AQ149" i="65" s="1"/>
  <c r="AD199" i="65"/>
  <c r="AP199" i="65" s="1"/>
  <c r="AD224" i="65"/>
  <c r="AP224" i="65" s="1"/>
  <c r="AE259" i="65"/>
  <c r="AQ259" i="65" s="1"/>
  <c r="AE260" i="65"/>
  <c r="AQ260" i="65" s="1"/>
  <c r="AE184" i="65"/>
  <c r="AQ184" i="65" s="1"/>
  <c r="AF147" i="65"/>
  <c r="AR147" i="65" s="1"/>
  <c r="AF180" i="65"/>
  <c r="AR180" i="65" s="1"/>
  <c r="AB175" i="65"/>
  <c r="AN175" i="65" s="1"/>
  <c r="AF264" i="65"/>
  <c r="AR264" i="65" s="1"/>
  <c r="AF196" i="65"/>
  <c r="AR196" i="65" s="1"/>
  <c r="AD165" i="65"/>
  <c r="AE240" i="65"/>
  <c r="AE250" i="65"/>
  <c r="AC188" i="65"/>
  <c r="AC158" i="65"/>
  <c r="AB248" i="65"/>
  <c r="AD236" i="65"/>
  <c r="AB254" i="65"/>
  <c r="AD215" i="65"/>
  <c r="AE216" i="65"/>
  <c r="AD220" i="65"/>
  <c r="AE217" i="65"/>
  <c r="AE258" i="65"/>
  <c r="AB237" i="65"/>
  <c r="AB165" i="65"/>
  <c r="AE189" i="65"/>
  <c r="AB169" i="65"/>
  <c r="AC254" i="65"/>
  <c r="AC251" i="65"/>
  <c r="AE169" i="65"/>
  <c r="AD189" i="65"/>
  <c r="AB151" i="65"/>
  <c r="AF247" i="65"/>
  <c r="AR247" i="65" s="1"/>
  <c r="AC266" i="65"/>
  <c r="AB232" i="65"/>
  <c r="AB159" i="65"/>
  <c r="AB255" i="65"/>
  <c r="AE220" i="65"/>
  <c r="AE152" i="65"/>
  <c r="AQ152" i="65" s="1"/>
  <c r="AD248" i="65"/>
  <c r="AC189" i="65"/>
  <c r="AF190" i="65"/>
  <c r="AD251" i="65"/>
  <c r="AB218" i="65"/>
  <c r="AD158" i="65"/>
  <c r="AE158" i="65"/>
  <c r="AF165" i="65"/>
  <c r="AF158" i="65"/>
  <c r="AB194" i="65"/>
  <c r="AD192" i="65"/>
  <c r="AD250" i="65"/>
  <c r="AF162" i="65"/>
  <c r="AF248" i="65"/>
  <c r="AD219" i="65"/>
  <c r="AF242" i="65"/>
  <c r="AF230" i="65"/>
  <c r="AD226" i="65"/>
  <c r="AD154" i="65"/>
  <c r="AB233" i="65"/>
  <c r="AD240" i="65"/>
  <c r="AB239" i="65"/>
  <c r="AD242" i="65"/>
  <c r="AD218" i="65"/>
  <c r="AC257" i="65"/>
  <c r="AB157" i="65"/>
  <c r="AD163" i="65"/>
  <c r="AF228" i="65"/>
  <c r="AD238" i="65"/>
  <c r="AF166" i="65"/>
  <c r="AC154" i="65"/>
  <c r="AB253" i="65"/>
  <c r="AE209" i="65"/>
  <c r="AE252" i="65"/>
  <c r="AD151" i="65"/>
  <c r="AP151" i="65" s="1"/>
  <c r="AF250" i="65"/>
  <c r="AD217" i="65"/>
  <c r="AE229" i="65"/>
  <c r="AB228" i="65"/>
  <c r="AE257" i="65"/>
  <c r="AD249" i="65"/>
  <c r="AD255" i="65"/>
  <c r="AF159" i="65"/>
  <c r="AD235" i="65"/>
  <c r="AD164" i="65"/>
  <c r="AB211" i="65"/>
  <c r="AC227" i="65"/>
  <c r="AE211" i="65"/>
  <c r="AB152" i="65"/>
  <c r="AC187" i="65"/>
  <c r="AO187" i="65" s="1"/>
  <c r="AD216" i="65"/>
  <c r="AB191" i="65"/>
  <c r="AN150" i="65"/>
  <c r="AH150" i="65"/>
  <c r="AF224" i="65"/>
  <c r="AR224" i="65" s="1"/>
  <c r="AF260" i="65"/>
  <c r="AR260" i="65" s="1"/>
  <c r="AF175" i="65"/>
  <c r="AR175" i="65" s="1"/>
  <c r="AC229" i="65"/>
  <c r="AC160" i="65"/>
  <c r="AN219" i="65"/>
  <c r="AH219" i="65"/>
  <c r="AN168" i="65"/>
  <c r="AH168" i="65"/>
  <c r="AI168" i="65" s="1"/>
  <c r="AC256" i="65"/>
  <c r="AN212" i="65"/>
  <c r="AH212" i="65"/>
  <c r="AI212" i="65" s="1"/>
  <c r="AJ212" i="65" s="1"/>
  <c r="AK212" i="65" s="1"/>
  <c r="AQ212" i="65" s="1"/>
  <c r="AB231" i="65"/>
  <c r="AD188" i="65"/>
  <c r="AN163" i="65"/>
  <c r="AH163" i="65"/>
  <c r="AF219" i="65"/>
  <c r="AF231" i="65"/>
  <c r="AN249" i="65"/>
  <c r="AH249" i="65"/>
  <c r="AI249" i="65" s="1"/>
  <c r="AC231" i="65"/>
  <c r="AO249" i="65"/>
  <c r="AD155" i="65"/>
  <c r="AD153" i="65"/>
  <c r="AE145" i="65"/>
  <c r="AQ145" i="65" s="1"/>
  <c r="AB193" i="65"/>
  <c r="AF202" i="65"/>
  <c r="AR202" i="65" s="1"/>
  <c r="AB181" i="65"/>
  <c r="AN181" i="65" s="1"/>
  <c r="AB202" i="65"/>
  <c r="AN202" i="65" s="1"/>
  <c r="AE197" i="65"/>
  <c r="AQ197" i="65" s="1"/>
  <c r="AF174" i="65"/>
  <c r="AR174" i="65" s="1"/>
  <c r="AE182" i="65"/>
  <c r="AQ182" i="65" s="1"/>
  <c r="AF146" i="65"/>
  <c r="AR146" i="65" s="1"/>
  <c r="AC263" i="65"/>
  <c r="AO263" i="65" s="1"/>
  <c r="AF206" i="65"/>
  <c r="AR206" i="65" s="1"/>
  <c r="AC206" i="65"/>
  <c r="AO206" i="65" s="1"/>
  <c r="AB174" i="65"/>
  <c r="AN174" i="65" s="1"/>
  <c r="AB222" i="65"/>
  <c r="AN222" i="65" s="1"/>
  <c r="AE206" i="65"/>
  <c r="AQ206" i="65" s="1"/>
  <c r="AF198" i="65"/>
  <c r="AR198" i="65" s="1"/>
  <c r="AD245" i="65"/>
  <c r="AP245" i="65" s="1"/>
  <c r="AD173" i="65"/>
  <c r="AP173" i="65" s="1"/>
  <c r="AD262" i="65"/>
  <c r="AP262" i="65" s="1"/>
  <c r="AB178" i="65"/>
  <c r="AN178" i="65" s="1"/>
  <c r="AE150" i="65"/>
  <c r="AQ150" i="65" s="1"/>
  <c r="AE221" i="65"/>
  <c r="AQ221" i="65" s="1"/>
  <c r="AB204" i="65"/>
  <c r="AN204" i="65" s="1"/>
  <c r="AB148" i="65"/>
  <c r="AN148" i="65" s="1"/>
  <c r="AC204" i="65"/>
  <c r="AO204" i="65" s="1"/>
  <c r="AD203" i="65"/>
  <c r="AP203" i="65" s="1"/>
  <c r="AE170" i="65"/>
  <c r="AQ170" i="65" s="1"/>
  <c r="AF205" i="65"/>
  <c r="AR205" i="65" s="1"/>
  <c r="AF177" i="65"/>
  <c r="AR177" i="65" s="1"/>
  <c r="AC180" i="65"/>
  <c r="AO180" i="65" s="1"/>
  <c r="AC148" i="65"/>
  <c r="AO148" i="65" s="1"/>
  <c r="AF199" i="65"/>
  <c r="AR199" i="65" s="1"/>
  <c r="AD183" i="65"/>
  <c r="AP183" i="65" s="1"/>
  <c r="AE144" i="65"/>
  <c r="AQ144" i="65" s="1"/>
  <c r="AC243" i="65"/>
  <c r="AO243" i="65" s="1"/>
  <c r="AD148" i="65"/>
  <c r="AP148" i="65" s="1"/>
  <c r="AE171" i="65"/>
  <c r="AQ171" i="65" s="1"/>
  <c r="AC224" i="65"/>
  <c r="AO224" i="65" s="1"/>
  <c r="AC144" i="65"/>
  <c r="AO144" i="65" s="1"/>
  <c r="AD243" i="65"/>
  <c r="AP243" i="65" s="1"/>
  <c r="AE203" i="65"/>
  <c r="AQ203" i="65" s="1"/>
  <c r="AB220" i="65"/>
  <c r="AB154" i="65"/>
  <c r="AD168" i="65"/>
  <c r="AF193" i="65"/>
  <c r="AC163" i="65"/>
  <c r="AC219" i="65"/>
  <c r="AF161" i="65"/>
  <c r="AC236" i="65"/>
  <c r="AD247" i="65"/>
  <c r="AD193" i="65"/>
  <c r="AC208" i="65"/>
  <c r="AC235" i="65"/>
  <c r="AE232" i="65"/>
  <c r="AD241" i="65"/>
  <c r="AC218" i="65"/>
  <c r="AE219" i="65"/>
  <c r="AD214" i="65"/>
  <c r="AC214" i="65"/>
  <c r="AD213" i="65"/>
  <c r="AD190" i="65"/>
  <c r="AF212" i="65"/>
  <c r="AE161" i="65"/>
  <c r="AF235" i="65"/>
  <c r="AD266" i="65"/>
  <c r="AE256" i="65"/>
  <c r="AD231" i="65"/>
  <c r="AF252" i="65"/>
  <c r="AF240" i="65"/>
  <c r="AE218" i="65"/>
  <c r="AE193" i="65"/>
  <c r="AF256" i="65"/>
  <c r="AF169" i="65"/>
  <c r="AE188" i="65"/>
  <c r="AQ188" i="65" s="1"/>
  <c r="AE251" i="65"/>
  <c r="AB214" i="65"/>
  <c r="AB229" i="65"/>
  <c r="AF214" i="65"/>
  <c r="AE165" i="65"/>
  <c r="AC190" i="65"/>
  <c r="AB160" i="65"/>
  <c r="AE246" i="65"/>
  <c r="AQ246" i="65" s="1"/>
  <c r="AC153" i="65"/>
  <c r="AD228" i="65"/>
  <c r="AB258" i="65"/>
  <c r="AB238" i="65"/>
  <c r="AB230" i="65"/>
  <c r="AD210" i="65"/>
  <c r="AF257" i="65"/>
  <c r="AD208" i="65"/>
  <c r="AC167" i="65"/>
  <c r="AF254" i="65"/>
  <c r="AF238" i="65"/>
  <c r="AC210" i="65"/>
  <c r="AC216" i="65"/>
  <c r="AC194" i="65"/>
  <c r="AD258" i="65"/>
  <c r="AE234" i="65"/>
  <c r="AD166" i="65"/>
  <c r="AF249" i="65"/>
  <c r="AF236" i="65"/>
  <c r="AB164" i="65"/>
  <c r="AE192" i="65"/>
  <c r="AC253" i="65"/>
  <c r="AD209" i="65"/>
  <c r="AC193" i="65"/>
  <c r="AD234" i="65"/>
  <c r="AD257" i="65"/>
  <c r="AE213" i="65"/>
  <c r="AF211" i="65"/>
  <c r="AB240" i="65"/>
  <c r="AE227" i="65"/>
  <c r="AC252" i="65"/>
  <c r="AF255" i="65"/>
  <c r="AF191" i="65"/>
  <c r="AB207" i="65"/>
  <c r="AN207" i="65" s="1"/>
  <c r="AC191" i="65"/>
  <c r="AE208" i="65"/>
  <c r="AB227" i="65"/>
  <c r="AE167" i="65"/>
  <c r="AB216" i="65"/>
  <c r="AD191" i="65"/>
  <c r="AB124" i="65"/>
  <c r="AB107" i="65"/>
  <c r="AH107" i="65" s="1"/>
  <c r="AF72" i="65"/>
  <c r="AB64" i="65"/>
  <c r="AH64" i="65" s="1"/>
  <c r="O54" i="66"/>
  <c r="K51" i="37"/>
  <c r="M52" i="66"/>
  <c r="I49" i="37"/>
  <c r="Q44" i="66"/>
  <c r="M44" i="37"/>
  <c r="P60" i="42"/>
  <c r="S60" i="42" s="1"/>
  <c r="U60" i="42" s="1"/>
  <c r="P43" i="66"/>
  <c r="L43" i="37"/>
  <c r="Q34" i="25"/>
  <c r="M53" i="37"/>
  <c r="AE68" i="65"/>
  <c r="AC129" i="65"/>
  <c r="AD114" i="65"/>
  <c r="AH104" i="65"/>
  <c r="AH92" i="65"/>
  <c r="AH89" i="65"/>
  <c r="AN89" i="65" s="1"/>
  <c r="AH90" i="65"/>
  <c r="AN90" i="65" s="1"/>
  <c r="AN59" i="65"/>
  <c r="AD134" i="65"/>
  <c r="AB60" i="65"/>
  <c r="AH60" i="65" s="1"/>
  <c r="AN60" i="65" s="1"/>
  <c r="AC110" i="65"/>
  <c r="L51" i="50"/>
  <c r="AC79" i="65"/>
  <c r="AF132" i="65"/>
  <c r="AC141" i="65"/>
  <c r="AC123" i="65"/>
  <c r="AD106" i="65"/>
  <c r="AP106" i="65" s="1"/>
  <c r="AB136" i="65"/>
  <c r="AE105" i="65"/>
  <c r="AB58" i="65"/>
  <c r="N51" i="66"/>
  <c r="N87" i="66" s="1"/>
  <c r="P89" i="66" s="1"/>
  <c r="N29" i="25"/>
  <c r="N53" i="50"/>
  <c r="Q175" i="50"/>
  <c r="Q169" i="50"/>
  <c r="N187" i="50"/>
  <c r="Q187" i="50" s="1"/>
  <c r="S187" i="50" s="1"/>
  <c r="N194" i="50"/>
  <c r="Q194" i="50" s="1"/>
  <c r="S194" i="50" s="1"/>
  <c r="Q181" i="50"/>
  <c r="Q163" i="50"/>
  <c r="M51" i="66"/>
  <c r="M87" i="66" s="1"/>
  <c r="O89" i="66" s="1"/>
  <c r="M29" i="25"/>
  <c r="AB87" i="65"/>
  <c r="AB135" i="65"/>
  <c r="AE125" i="65"/>
  <c r="AF138" i="65"/>
  <c r="AF107" i="65"/>
  <c r="AC136" i="65"/>
  <c r="AE104" i="65"/>
  <c r="AF93" i="65"/>
  <c r="AE101" i="65"/>
  <c r="AD102" i="65"/>
  <c r="AF92" i="65"/>
  <c r="AC95" i="65"/>
  <c r="AD56" i="65"/>
  <c r="O32" i="25"/>
  <c r="J49" i="50"/>
  <c r="M30" i="25"/>
  <c r="M104" i="25" s="1"/>
  <c r="K50" i="50"/>
  <c r="N51" i="42"/>
  <c r="Q56" i="66"/>
  <c r="M50" i="42"/>
  <c r="P55" i="66"/>
  <c r="K48" i="42"/>
  <c r="N53" i="66"/>
  <c r="O61" i="24"/>
  <c r="K57" i="24"/>
  <c r="J49" i="66"/>
  <c r="L58" i="24"/>
  <c r="K50" i="66"/>
  <c r="AB85" i="65"/>
  <c r="AD55" i="65"/>
  <c r="AB139" i="65"/>
  <c r="AF96" i="65"/>
  <c r="AD101" i="65"/>
  <c r="AE60" i="65"/>
  <c r="AD142" i="65"/>
  <c r="AF128" i="65"/>
  <c r="AR128" i="65" s="1"/>
  <c r="AB137" i="65"/>
  <c r="AB133" i="65"/>
  <c r="AE91" i="65"/>
  <c r="AB100" i="65"/>
  <c r="AC106" i="65"/>
  <c r="AO106" i="65" s="1"/>
  <c r="AC94" i="65"/>
  <c r="AE99" i="65"/>
  <c r="AD136" i="65"/>
  <c r="AB106" i="65"/>
  <c r="AN106" i="65" s="1"/>
  <c r="AF82" i="65"/>
  <c r="AF78" i="65"/>
  <c r="AF59" i="65"/>
  <c r="AC137" i="65"/>
  <c r="AD104" i="65"/>
  <c r="AF89" i="65"/>
  <c r="AB119" i="65"/>
  <c r="AN119" i="65" s="1"/>
  <c r="AB54" i="65"/>
  <c r="AF86" i="65"/>
  <c r="AR86" i="65" s="1"/>
  <c r="AC122" i="65"/>
  <c r="AE108" i="65"/>
  <c r="AC98" i="65"/>
  <c r="AE85" i="65"/>
  <c r="AQ85" i="65" s="1"/>
  <c r="AF52" i="65"/>
  <c r="AF109" i="65"/>
  <c r="AR109" i="65" s="1"/>
  <c r="AE120" i="65"/>
  <c r="AQ120" i="65" s="1"/>
  <c r="AD95" i="65"/>
  <c r="AD135" i="65"/>
  <c r="AD87" i="65"/>
  <c r="AF108" i="65"/>
  <c r="AB125" i="65"/>
  <c r="AE57" i="65"/>
  <c r="AC103" i="65"/>
  <c r="AO103" i="65" s="1"/>
  <c r="AC105" i="65"/>
  <c r="AD94" i="65"/>
  <c r="AF88" i="65"/>
  <c r="AD105" i="65"/>
  <c r="AC86" i="65"/>
  <c r="AE139" i="65"/>
  <c r="AB57" i="65"/>
  <c r="AD53" i="65"/>
  <c r="AE142" i="65"/>
  <c r="AC99" i="65"/>
  <c r="AD128" i="65"/>
  <c r="AP128" i="65" s="1"/>
  <c r="AE54" i="65"/>
  <c r="AB96" i="65"/>
  <c r="AC139" i="65"/>
  <c r="AC57" i="65"/>
  <c r="AE53" i="65"/>
  <c r="AE100" i="65"/>
  <c r="AD52" i="65"/>
  <c r="AE58" i="65"/>
  <c r="AB138" i="65"/>
  <c r="AB56" i="65"/>
  <c r="AD88" i="65"/>
  <c r="AC142" i="65"/>
  <c r="AE90" i="65"/>
  <c r="AC97" i="65"/>
  <c r="AE95" i="65"/>
  <c r="AB128" i="65"/>
  <c r="AN128" i="65" s="1"/>
  <c r="AF94" i="65"/>
  <c r="AB97" i="65"/>
  <c r="AD63" i="65"/>
  <c r="AB141" i="65"/>
  <c r="AH141" i="65" s="1"/>
  <c r="AF129" i="65"/>
  <c r="AB123" i="65"/>
  <c r="AH123" i="65" s="1"/>
  <c r="AE131" i="65"/>
  <c r="AF131" i="65"/>
  <c r="AB74" i="65"/>
  <c r="AH74" i="65" s="1"/>
  <c r="AN74" i="65" s="1"/>
  <c r="AF123" i="65"/>
  <c r="AD141" i="65"/>
  <c r="AB81" i="65"/>
  <c r="AH81" i="65" s="1"/>
  <c r="AN81" i="65" s="1"/>
  <c r="AD83" i="65"/>
  <c r="AD124" i="65"/>
  <c r="AE83" i="65"/>
  <c r="AC126" i="65"/>
  <c r="AB80" i="65"/>
  <c r="AH80" i="65" s="1"/>
  <c r="AN80" i="65" s="1"/>
  <c r="AB78" i="65"/>
  <c r="AH78" i="65" s="1"/>
  <c r="AD64" i="65"/>
  <c r="AE109" i="65"/>
  <c r="AQ109" i="65" s="1"/>
  <c r="AB118" i="65"/>
  <c r="AH118" i="65" s="1"/>
  <c r="AN118" i="65" s="1"/>
  <c r="AC115" i="65"/>
  <c r="AF77" i="65"/>
  <c r="AE81" i="65"/>
  <c r="AB67" i="65"/>
  <c r="AH67" i="65" s="1"/>
  <c r="AF124" i="65"/>
  <c r="AE110" i="65"/>
  <c r="AB84" i="65"/>
  <c r="AH84" i="65" s="1"/>
  <c r="AE78" i="65"/>
  <c r="AF70" i="65"/>
  <c r="AC60" i="65"/>
  <c r="AB114" i="65"/>
  <c r="AH114" i="65" s="1"/>
  <c r="AN114" i="65" s="1"/>
  <c r="AF81" i="65"/>
  <c r="AB132" i="65"/>
  <c r="AH132" i="65" s="1"/>
  <c r="AC67" i="65"/>
  <c r="AD62" i="65"/>
  <c r="AD71" i="65"/>
  <c r="AE77" i="65"/>
  <c r="AE123" i="65"/>
  <c r="AC59" i="65"/>
  <c r="AD123" i="65"/>
  <c r="AD61" i="65"/>
  <c r="AD127" i="65"/>
  <c r="AF66" i="65"/>
  <c r="AF83" i="65"/>
  <c r="AD79" i="65"/>
  <c r="AB76" i="65"/>
  <c r="AH76" i="65" s="1"/>
  <c r="AN76" i="65" s="1"/>
  <c r="AE132" i="65"/>
  <c r="AF75" i="65"/>
  <c r="AE64" i="65"/>
  <c r="AE69" i="65"/>
  <c r="AB69" i="65"/>
  <c r="AH69" i="65" s="1"/>
  <c r="AF116" i="65"/>
  <c r="AD76" i="65"/>
  <c r="AC78" i="65"/>
  <c r="AD69" i="65"/>
  <c r="AD116" i="65"/>
  <c r="AC80" i="65"/>
  <c r="AE71" i="65"/>
  <c r="AB66" i="65"/>
  <c r="AH66" i="65" s="1"/>
  <c r="AC75" i="65"/>
  <c r="AF117" i="65"/>
  <c r="AC64" i="65"/>
  <c r="AC130" i="65"/>
  <c r="AE96" i="65"/>
  <c r="AF105" i="65"/>
  <c r="AF56" i="65"/>
  <c r="AE122" i="65"/>
  <c r="AF101" i="65"/>
  <c r="AF87" i="65"/>
  <c r="AR87" i="65" s="1"/>
  <c r="AB99" i="65"/>
  <c r="AF68" i="65"/>
  <c r="AB140" i="65"/>
  <c r="AC71" i="65"/>
  <c r="AC140" i="65"/>
  <c r="AB82" i="65"/>
  <c r="AC69" i="65"/>
  <c r="AE138" i="65"/>
  <c r="AE107" i="65"/>
  <c r="AC109" i="65"/>
  <c r="AB103" i="65"/>
  <c r="AN103" i="65" s="1"/>
  <c r="AF54" i="65"/>
  <c r="AD97" i="65"/>
  <c r="AE119" i="65"/>
  <c r="AQ119" i="65" s="1"/>
  <c r="AB122" i="65"/>
  <c r="AE97" i="65"/>
  <c r="AB134" i="65"/>
  <c r="AE86" i="65"/>
  <c r="AQ86" i="65" s="1"/>
  <c r="AF134" i="65"/>
  <c r="AR134" i="65" s="1"/>
  <c r="AE72" i="65"/>
  <c r="AF63" i="65"/>
  <c r="AF141" i="65"/>
  <c r="AF113" i="65"/>
  <c r="AE130" i="65"/>
  <c r="AB71" i="65"/>
  <c r="AC124" i="65"/>
  <c r="AD77" i="65"/>
  <c r="AC84" i="65"/>
  <c r="AE136" i="65"/>
  <c r="AB55" i="65"/>
  <c r="AB91" i="65"/>
  <c r="AH111" i="65"/>
  <c r="AN111" i="65" s="1"/>
  <c r="AF58" i="65"/>
  <c r="AB98" i="65"/>
  <c r="AD59" i="65"/>
  <c r="AF91" i="65"/>
  <c r="AC53" i="65"/>
  <c r="AF125" i="65"/>
  <c r="AD115" i="65"/>
  <c r="AB113" i="65"/>
  <c r="AE56" i="65"/>
  <c r="AF102" i="65"/>
  <c r="AC119" i="65"/>
  <c r="AO119" i="65" s="1"/>
  <c r="AC88" i="65"/>
  <c r="AF121" i="65"/>
  <c r="AR121" i="65" s="1"/>
  <c r="AC92" i="65"/>
  <c r="AC121" i="65"/>
  <c r="AD120" i="65"/>
  <c r="AP120" i="65" s="1"/>
  <c r="AF136" i="65"/>
  <c r="AC90" i="65"/>
  <c r="AB121" i="65"/>
  <c r="AE134" i="65"/>
  <c r="AQ134" i="65" s="1"/>
  <c r="AB105" i="65"/>
  <c r="AE87" i="65"/>
  <c r="AQ87" i="65" s="1"/>
  <c r="AE59" i="65"/>
  <c r="AF142" i="65"/>
  <c r="AF60" i="65"/>
  <c r="AE129" i="65"/>
  <c r="AD68" i="65"/>
  <c r="AD80" i="65"/>
  <c r="AE82" i="65"/>
  <c r="AB79" i="65"/>
  <c r="AE118" i="65"/>
  <c r="AE111" i="65"/>
  <c r="AC89" i="65"/>
  <c r="AC55" i="65"/>
  <c r="AC135" i="65"/>
  <c r="AE133" i="65"/>
  <c r="AQ133" i="65" s="1"/>
  <c r="AD91" i="65"/>
  <c r="AD58" i="65"/>
  <c r="AF137" i="65"/>
  <c r="AC104" i="65"/>
  <c r="AF133" i="65"/>
  <c r="AR133" i="65" s="1"/>
  <c r="AF71" i="65"/>
  <c r="AE94" i="65"/>
  <c r="AF120" i="65"/>
  <c r="AR120" i="65" s="1"/>
  <c r="AB88" i="65"/>
  <c r="AF95" i="65"/>
  <c r="AF90" i="65"/>
  <c r="AD121" i="65"/>
  <c r="AB95" i="65"/>
  <c r="AE128" i="65"/>
  <c r="AQ128" i="65" s="1"/>
  <c r="AB63" i="65"/>
  <c r="AF127" i="65"/>
  <c r="AC74" i="65"/>
  <c r="AE84" i="65"/>
  <c r="AE117" i="65"/>
  <c r="AB116" i="65"/>
  <c r="AC65" i="65"/>
  <c r="AE112" i="65"/>
  <c r="AE124" i="65"/>
  <c r="AB70" i="65"/>
  <c r="AD75" i="65"/>
  <c r="AB108" i="65"/>
  <c r="AB110" i="65"/>
  <c r="AB62" i="65"/>
  <c r="AH124" i="65"/>
  <c r="AN124" i="65" s="1"/>
  <c r="AD133" i="65"/>
  <c r="AP133" i="65" s="1"/>
  <c r="AD85" i="65"/>
  <c r="AP85" i="65" s="1"/>
  <c r="AD139" i="65"/>
  <c r="AB117" i="65"/>
  <c r="AH117" i="65" s="1"/>
  <c r="AN117" i="65" s="1"/>
  <c r="AC138" i="65"/>
  <c r="AC52" i="65"/>
  <c r="AC101" i="65"/>
  <c r="AE137" i="65"/>
  <c r="AE135" i="65"/>
  <c r="AE89" i="65"/>
  <c r="AD93" i="65"/>
  <c r="AE73" i="65"/>
  <c r="AC108" i="65"/>
  <c r="AD100" i="65"/>
  <c r="AB93" i="65"/>
  <c r="AD73" i="65"/>
  <c r="AE102" i="65"/>
  <c r="AD89" i="65"/>
  <c r="AC87" i="65"/>
  <c r="AC133" i="65"/>
  <c r="AC85" i="65"/>
  <c r="AO85" i="65" s="1"/>
  <c r="AF98" i="65"/>
  <c r="AE55" i="65"/>
  <c r="AB53" i="65"/>
  <c r="AC93" i="65"/>
  <c r="AE106" i="65"/>
  <c r="AQ106" i="65" s="1"/>
  <c r="AF135" i="65"/>
  <c r="AR135" i="65" s="1"/>
  <c r="AC100" i="65"/>
  <c r="AC58" i="65"/>
  <c r="AD103" i="65"/>
  <c r="AP103" i="65" s="1"/>
  <c r="AB101" i="65"/>
  <c r="AD86" i="65"/>
  <c r="AP86" i="65" s="1"/>
  <c r="AD99" i="65"/>
  <c r="AF119" i="65"/>
  <c r="AR119" i="65" s="1"/>
  <c r="AC131" i="65"/>
  <c r="AB131" i="65"/>
  <c r="AE74" i="65"/>
  <c r="AF74" i="65"/>
  <c r="AD72" i="65"/>
  <c r="AE127" i="65"/>
  <c r="AC127" i="65"/>
  <c r="AE141" i="65"/>
  <c r="AD129" i="65"/>
  <c r="AE63" i="65"/>
  <c r="AC63" i="65"/>
  <c r="AD60" i="65"/>
  <c r="AC111" i="65"/>
  <c r="AB65" i="65"/>
  <c r="AD82" i="65"/>
  <c r="AD110" i="65"/>
  <c r="AD130" i="65"/>
  <c r="AE115" i="65"/>
  <c r="AE66" i="65"/>
  <c r="AD78" i="65"/>
  <c r="AC83" i="65"/>
  <c r="AE80" i="65"/>
  <c r="AB126" i="65"/>
  <c r="AF64" i="65"/>
  <c r="AD111" i="65"/>
  <c r="AF69" i="65"/>
  <c r="AF111" i="65"/>
  <c r="AC118" i="65"/>
  <c r="AF114" i="65"/>
  <c r="AC76" i="65"/>
  <c r="AE76" i="65"/>
  <c r="AF79" i="65"/>
  <c r="AD112" i="65"/>
  <c r="AF67" i="65"/>
  <c r="AD67" i="65"/>
  <c r="AF118" i="65"/>
  <c r="AF80" i="65"/>
  <c r="AC70" i="65"/>
  <c r="AF62" i="65"/>
  <c r="AC81" i="65"/>
  <c r="AC62" i="65"/>
  <c r="AB75" i="65"/>
  <c r="AC114" i="65"/>
  <c r="AE126" i="65"/>
  <c r="AE75" i="65"/>
  <c r="AE116" i="65"/>
  <c r="AB130" i="65"/>
  <c r="AC73" i="65"/>
  <c r="AF106" i="65"/>
  <c r="AR106" i="65" s="1"/>
  <c r="AD137" i="65"/>
  <c r="AD66" i="65"/>
  <c r="AF104" i="65"/>
  <c r="AC91" i="65"/>
  <c r="AE93" i="65"/>
  <c r="AD57" i="65"/>
  <c r="AD138" i="65"/>
  <c r="AD84" i="65"/>
  <c r="AB52" i="65"/>
  <c r="AE52" i="65"/>
  <c r="AF55" i="65"/>
  <c r="AF53" i="65"/>
  <c r="AF100" i="65"/>
  <c r="AF139" i="65"/>
  <c r="AD107" i="65"/>
  <c r="AE98" i="65"/>
  <c r="AB102" i="65"/>
  <c r="AC102" i="65"/>
  <c r="AC120" i="65"/>
  <c r="AO120" i="65" s="1"/>
  <c r="AC134" i="65"/>
  <c r="AC56" i="65"/>
  <c r="AE92" i="65"/>
  <c r="AB142" i="65"/>
  <c r="AB94" i="65"/>
  <c r="AB86" i="65"/>
  <c r="AD122" i="65"/>
  <c r="AD119" i="65"/>
  <c r="AP119" i="65" s="1"/>
  <c r="AD54" i="65"/>
  <c r="AF97" i="65"/>
  <c r="AC54" i="65"/>
  <c r="AB120" i="65"/>
  <c r="AN120" i="65" s="1"/>
  <c r="AE121" i="65"/>
  <c r="AQ121" i="65" s="1"/>
  <c r="AC128" i="65"/>
  <c r="AO128" i="65" s="1"/>
  <c r="AD74" i="65"/>
  <c r="AB129" i="65"/>
  <c r="AB127" i="65"/>
  <c r="AH127" i="65" s="1"/>
  <c r="AB72" i="65"/>
  <c r="AB61" i="65"/>
  <c r="AC61" i="65"/>
  <c r="AC72" i="65"/>
  <c r="AE61" i="65"/>
  <c r="AD108" i="65"/>
  <c r="AC68" i="65"/>
  <c r="AB68" i="65"/>
  <c r="AD131" i="65"/>
  <c r="AF115" i="65"/>
  <c r="AE113" i="65"/>
  <c r="AC107" i="65"/>
  <c r="AE114" i="65"/>
  <c r="AC82" i="65"/>
  <c r="AD126" i="65"/>
  <c r="AC113" i="65"/>
  <c r="AD113" i="65"/>
  <c r="AF84" i="65"/>
  <c r="AB109" i="65"/>
  <c r="AB83" i="65"/>
  <c r="AF130" i="65"/>
  <c r="AF112" i="65"/>
  <c r="AC112" i="65"/>
  <c r="AC132" i="65"/>
  <c r="AC116" i="65"/>
  <c r="AB115" i="65"/>
  <c r="AD109" i="65"/>
  <c r="AB112" i="65"/>
  <c r="AE70" i="65"/>
  <c r="AF126" i="65"/>
  <c r="AF76" i="65"/>
  <c r="AC117" i="65"/>
  <c r="AD132" i="65"/>
  <c r="AD81" i="65"/>
  <c r="AF110" i="65"/>
  <c r="AD140" i="65"/>
  <c r="AE62" i="65"/>
  <c r="AF73" i="65"/>
  <c r="AC66" i="65"/>
  <c r="AD65" i="65"/>
  <c r="AD117" i="65"/>
  <c r="AE67" i="65"/>
  <c r="AE140" i="65"/>
  <c r="AF65" i="65"/>
  <c r="AC77" i="65"/>
  <c r="AE79" i="65"/>
  <c r="AB77" i="65"/>
  <c r="AB73" i="65"/>
  <c r="L42" i="50"/>
  <c r="P45" i="24"/>
  <c r="O42" i="66"/>
  <c r="L40" i="42"/>
  <c r="O20" i="25"/>
  <c r="J41" i="65"/>
  <c r="L39" i="42"/>
  <c r="O41" i="66"/>
  <c r="Q155" i="50"/>
  <c r="Q145" i="50"/>
  <c r="Q139" i="50"/>
  <c r="Q152" i="50"/>
  <c r="Q157" i="50"/>
  <c r="Q148" i="50"/>
  <c r="Q153" i="50"/>
  <c r="Q149" i="50"/>
  <c r="Q156" i="50"/>
  <c r="Q138" i="50"/>
  <c r="Q140" i="50"/>
  <c r="Q151" i="50"/>
  <c r="Q150" i="50"/>
  <c r="Q154" i="50"/>
  <c r="Q158" i="50"/>
  <c r="Q146" i="50"/>
  <c r="Q144" i="50"/>
  <c r="Q147" i="50"/>
  <c r="P51" i="65"/>
  <c r="Z51" i="65"/>
  <c r="S51" i="65"/>
  <c r="R51" i="65"/>
  <c r="V51" i="65"/>
  <c r="T51" i="65"/>
  <c r="Q51" i="65"/>
  <c r="Y51" i="65"/>
  <c r="X51" i="65"/>
  <c r="P44" i="24"/>
  <c r="L41" i="50"/>
  <c r="N31" i="25"/>
  <c r="O19" i="25"/>
  <c r="N60" i="24"/>
  <c r="J47" i="42"/>
  <c r="P62" i="24"/>
  <c r="L49" i="42"/>
  <c r="O59" i="24"/>
  <c r="Q46" i="24"/>
  <c r="K42" i="65"/>
  <c r="M43" i="50"/>
  <c r="P21" i="25"/>
  <c r="M41" i="42"/>
  <c r="Q63" i="24"/>
  <c r="M52" i="37" s="1"/>
  <c r="M52" i="50"/>
  <c r="P33" i="25"/>
  <c r="K40" i="50"/>
  <c r="N18" i="25"/>
  <c r="K38" i="42"/>
  <c r="L43" i="65"/>
  <c r="N44" i="50"/>
  <c r="Q22" i="25"/>
  <c r="N42" i="42"/>
  <c r="K20" i="32"/>
  <c r="AI189" i="65" l="1"/>
  <c r="AJ166" i="65"/>
  <c r="AK166" i="65" s="1"/>
  <c r="AL166" i="65" s="1"/>
  <c r="AR166" i="65" s="1"/>
  <c r="AN188" i="65"/>
  <c r="AN215" i="65"/>
  <c r="AH229" i="65"/>
  <c r="AI229" i="65" s="1"/>
  <c r="AJ229" i="65" s="1"/>
  <c r="AK229" i="65" s="1"/>
  <c r="AL229" i="65" s="1"/>
  <c r="AR229" i="65" s="1"/>
  <c r="AN253" i="65"/>
  <c r="AH253" i="65"/>
  <c r="AI253" i="65" s="1"/>
  <c r="AJ253" i="65" s="1"/>
  <c r="AH169" i="65"/>
  <c r="AI169" i="65" s="1"/>
  <c r="AH246" i="65"/>
  <c r="AI246" i="65" s="1"/>
  <c r="AJ246" i="65" s="1"/>
  <c r="AP246" i="65" s="1"/>
  <c r="AI236" i="65"/>
  <c r="AJ236" i="65" s="1"/>
  <c r="AK236" i="65" s="1"/>
  <c r="AO253" i="65"/>
  <c r="AH214" i="65"/>
  <c r="AI214" i="65" s="1"/>
  <c r="AJ214" i="65" s="1"/>
  <c r="AK214" i="65" s="1"/>
  <c r="AJ249" i="65"/>
  <c r="AK249" i="65" s="1"/>
  <c r="AL249" i="65" s="1"/>
  <c r="AR249" i="65" s="1"/>
  <c r="AO166" i="65"/>
  <c r="AN231" i="65"/>
  <c r="AH231" i="65"/>
  <c r="AI231" i="65" s="1"/>
  <c r="AJ231" i="65" s="1"/>
  <c r="AK231" i="65" s="1"/>
  <c r="AL231" i="65" s="1"/>
  <c r="AR231" i="65" s="1"/>
  <c r="AJ168" i="65"/>
  <c r="AK168" i="65" s="1"/>
  <c r="AN228" i="65"/>
  <c r="AH228" i="65"/>
  <c r="AI228" i="65" s="1"/>
  <c r="AH254" i="65"/>
  <c r="AI254" i="65" s="1"/>
  <c r="AJ254" i="65" s="1"/>
  <c r="AK254" i="65" s="1"/>
  <c r="AL254" i="65" s="1"/>
  <c r="AR254" i="65" s="1"/>
  <c r="AO188" i="65"/>
  <c r="AP212" i="65"/>
  <c r="AN189" i="65"/>
  <c r="AH153" i="65"/>
  <c r="AI153" i="65" s="1"/>
  <c r="AJ153" i="65" s="1"/>
  <c r="AK153" i="65" s="1"/>
  <c r="AQ153" i="65" s="1"/>
  <c r="AH252" i="65"/>
  <c r="AI252" i="65" s="1"/>
  <c r="AJ252" i="65" s="1"/>
  <c r="AK252" i="65" s="1"/>
  <c r="AL252" i="65" s="1"/>
  <c r="AR252" i="65" s="1"/>
  <c r="AN213" i="65"/>
  <c r="AH213" i="65"/>
  <c r="AI213" i="65" s="1"/>
  <c r="AN162" i="65"/>
  <c r="AH162" i="65"/>
  <c r="AI162" i="65" s="1"/>
  <c r="AJ162" i="65" s="1"/>
  <c r="AK162" i="65" s="1"/>
  <c r="AH156" i="65"/>
  <c r="AI156" i="65" s="1"/>
  <c r="AJ156" i="65" s="1"/>
  <c r="AH158" i="65"/>
  <c r="AI158" i="65" s="1"/>
  <c r="AJ158" i="65" s="1"/>
  <c r="AK158" i="65" s="1"/>
  <c r="AL158" i="65" s="1"/>
  <c r="AR158" i="65" s="1"/>
  <c r="AQ166" i="65"/>
  <c r="AO168" i="65"/>
  <c r="AN236" i="65"/>
  <c r="AI167" i="65"/>
  <c r="AJ167" i="65" s="1"/>
  <c r="AK167" i="65" s="1"/>
  <c r="AL167" i="65" s="1"/>
  <c r="AR167" i="65" s="1"/>
  <c r="AN166" i="65"/>
  <c r="AO215" i="65"/>
  <c r="AH160" i="65"/>
  <c r="AI160" i="65" s="1"/>
  <c r="AJ160" i="65" s="1"/>
  <c r="AJ189" i="65"/>
  <c r="AK189" i="65" s="1"/>
  <c r="AL189" i="65" s="1"/>
  <c r="AR189" i="65" s="1"/>
  <c r="AH155" i="65"/>
  <c r="AI155" i="65" s="1"/>
  <c r="AJ155" i="65" s="1"/>
  <c r="AK155" i="65" s="1"/>
  <c r="AQ231" i="65"/>
  <c r="AP252" i="65"/>
  <c r="AO246" i="65"/>
  <c r="AH266" i="65"/>
  <c r="AI266" i="65" s="1"/>
  <c r="AJ266" i="65" s="1"/>
  <c r="AK266" i="65" s="1"/>
  <c r="AN227" i="65"/>
  <c r="AH227" i="65"/>
  <c r="AI227" i="65" s="1"/>
  <c r="AJ227" i="65" s="1"/>
  <c r="AH240" i="65"/>
  <c r="AI240" i="65" s="1"/>
  <c r="AP166" i="65"/>
  <c r="AH230" i="65"/>
  <c r="AI230" i="65" s="1"/>
  <c r="AJ230" i="65" s="1"/>
  <c r="AO153" i="65"/>
  <c r="AP231" i="65"/>
  <c r="AO214" i="65"/>
  <c r="AH154" i="65"/>
  <c r="AI154" i="65" s="1"/>
  <c r="AJ154" i="65" s="1"/>
  <c r="AK154" i="65" s="1"/>
  <c r="AL154" i="65" s="1"/>
  <c r="AR154" i="65" s="1"/>
  <c r="AO231" i="65"/>
  <c r="AL212" i="65"/>
  <c r="AR212" i="65" s="1"/>
  <c r="AH211" i="65"/>
  <c r="AI211" i="65" s="1"/>
  <c r="AJ211" i="65" s="1"/>
  <c r="AK211" i="65" s="1"/>
  <c r="AL211" i="65" s="1"/>
  <c r="AR211" i="65" s="1"/>
  <c r="AH157" i="65"/>
  <c r="AI157" i="65" s="1"/>
  <c r="AH239" i="65"/>
  <c r="AI239" i="65" s="1"/>
  <c r="AJ239" i="65" s="1"/>
  <c r="AK239" i="65" s="1"/>
  <c r="AH194" i="65"/>
  <c r="AI194" i="65" s="1"/>
  <c r="AJ194" i="65" s="1"/>
  <c r="AK194" i="65" s="1"/>
  <c r="AL194" i="65" s="1"/>
  <c r="AR194" i="65" s="1"/>
  <c r="AO189" i="65"/>
  <c r="AH255" i="65"/>
  <c r="AI255" i="65" s="1"/>
  <c r="AH165" i="65"/>
  <c r="AI165" i="65" s="1"/>
  <c r="AQ249" i="65"/>
  <c r="AH242" i="65"/>
  <c r="AI242" i="65" s="1"/>
  <c r="AH226" i="65"/>
  <c r="AI226" i="65" s="1"/>
  <c r="AP254" i="65"/>
  <c r="AH192" i="65"/>
  <c r="AI192" i="65" s="1"/>
  <c r="AJ192" i="65" s="1"/>
  <c r="AK192" i="65" s="1"/>
  <c r="AL192" i="65" s="1"/>
  <c r="AR192" i="65" s="1"/>
  <c r="AH247" i="65"/>
  <c r="AI247" i="65" s="1"/>
  <c r="AJ247" i="65" s="1"/>
  <c r="AK247" i="65" s="1"/>
  <c r="AQ247" i="65" s="1"/>
  <c r="AH256" i="65"/>
  <c r="AI256" i="65" s="1"/>
  <c r="AJ256" i="65" s="1"/>
  <c r="AI235" i="65"/>
  <c r="AJ235" i="65" s="1"/>
  <c r="AK235" i="65" s="1"/>
  <c r="AI250" i="65"/>
  <c r="AJ250" i="65" s="1"/>
  <c r="AK250" i="65" s="1"/>
  <c r="AL250" i="65" s="1"/>
  <c r="AR250" i="65" s="1"/>
  <c r="AI161" i="65"/>
  <c r="AJ161" i="65" s="1"/>
  <c r="AI251" i="65"/>
  <c r="AJ251" i="65" s="1"/>
  <c r="AK251" i="65" s="1"/>
  <c r="AL251" i="65" s="1"/>
  <c r="AR251" i="65" s="1"/>
  <c r="AJ215" i="65"/>
  <c r="AK215" i="65" s="1"/>
  <c r="AH216" i="65"/>
  <c r="AI216" i="65" s="1"/>
  <c r="AJ216" i="65" s="1"/>
  <c r="AK216" i="65" s="1"/>
  <c r="AL216" i="65" s="1"/>
  <c r="AR216" i="65" s="1"/>
  <c r="AH258" i="65"/>
  <c r="AI258" i="65" s="1"/>
  <c r="AO256" i="65"/>
  <c r="AH191" i="65"/>
  <c r="AI191" i="65" s="1"/>
  <c r="AJ191" i="65" s="1"/>
  <c r="AK191" i="65" s="1"/>
  <c r="AL191" i="65" s="1"/>
  <c r="AR191" i="65" s="1"/>
  <c r="AH233" i="65"/>
  <c r="AI233" i="65" s="1"/>
  <c r="AH232" i="65"/>
  <c r="AI232" i="65" s="1"/>
  <c r="AP189" i="65"/>
  <c r="AP194" i="65"/>
  <c r="AO162" i="65"/>
  <c r="AH241" i="65"/>
  <c r="AI241" i="65" s="1"/>
  <c r="AJ241" i="65" s="1"/>
  <c r="AK241" i="65" s="1"/>
  <c r="AL241" i="65" s="1"/>
  <c r="AR241" i="65" s="1"/>
  <c r="AH217" i="65"/>
  <c r="AI217" i="65" s="1"/>
  <c r="AH210" i="65"/>
  <c r="AI210" i="65" s="1"/>
  <c r="AJ210" i="65" s="1"/>
  <c r="AK210" i="65" s="1"/>
  <c r="AO193" i="65"/>
  <c r="AN164" i="65"/>
  <c r="AH164" i="65"/>
  <c r="AI164" i="65" s="1"/>
  <c r="AH238" i="65"/>
  <c r="AI238" i="65" s="1"/>
  <c r="AQ218" i="65"/>
  <c r="AP214" i="65"/>
  <c r="AP247" i="65"/>
  <c r="AH220" i="65"/>
  <c r="AI220" i="65" s="1"/>
  <c r="AJ220" i="65" s="1"/>
  <c r="AK220" i="65" s="1"/>
  <c r="AL220" i="65" s="1"/>
  <c r="AR220" i="65" s="1"/>
  <c r="AH193" i="65"/>
  <c r="AI193" i="65" s="1"/>
  <c r="AJ193" i="65" s="1"/>
  <c r="AK193" i="65" s="1"/>
  <c r="AL193" i="65" s="1"/>
  <c r="AR193" i="65" s="1"/>
  <c r="AI163" i="65"/>
  <c r="AJ163" i="65" s="1"/>
  <c r="AK163" i="65" s="1"/>
  <c r="AL163" i="65" s="1"/>
  <c r="AR163" i="65" s="1"/>
  <c r="AI219" i="65"/>
  <c r="AJ219" i="65" s="1"/>
  <c r="AK219" i="65" s="1"/>
  <c r="AL219" i="65" s="1"/>
  <c r="AR219" i="65" s="1"/>
  <c r="AH152" i="65"/>
  <c r="AI152" i="65" s="1"/>
  <c r="AJ152" i="65" s="1"/>
  <c r="AP152" i="65" s="1"/>
  <c r="AP249" i="65"/>
  <c r="AN218" i="65"/>
  <c r="AH218" i="65"/>
  <c r="AI218" i="65" s="1"/>
  <c r="AJ218" i="65" s="1"/>
  <c r="AK218" i="65" s="1"/>
  <c r="AL218" i="65" s="1"/>
  <c r="AR218" i="65" s="1"/>
  <c r="AH159" i="65"/>
  <c r="AI159" i="65" s="1"/>
  <c r="AJ159" i="65" s="1"/>
  <c r="AH151" i="65"/>
  <c r="AI151" i="65" s="1"/>
  <c r="AO151" i="65" s="1"/>
  <c r="AO254" i="65"/>
  <c r="AH237" i="65"/>
  <c r="AI237" i="65" s="1"/>
  <c r="AJ237" i="65" s="1"/>
  <c r="AH248" i="65"/>
  <c r="AI248" i="65" s="1"/>
  <c r="AO248" i="65" s="1"/>
  <c r="AQ154" i="65"/>
  <c r="AJ188" i="65"/>
  <c r="AP188" i="65" s="1"/>
  <c r="AO155" i="65"/>
  <c r="AN208" i="65"/>
  <c r="AH208" i="65"/>
  <c r="AI208" i="65" s="1"/>
  <c r="AJ208" i="65" s="1"/>
  <c r="AK208" i="65" s="1"/>
  <c r="AL208" i="65" s="1"/>
  <c r="AR208" i="65" s="1"/>
  <c r="AP162" i="65"/>
  <c r="AO230" i="65"/>
  <c r="AH234" i="65"/>
  <c r="AI234" i="65" s="1"/>
  <c r="AQ254" i="65"/>
  <c r="AO212" i="65"/>
  <c r="AQ163" i="65"/>
  <c r="AO156" i="65"/>
  <c r="AI257" i="65"/>
  <c r="AJ257" i="65" s="1"/>
  <c r="AK257" i="65" s="1"/>
  <c r="AL257" i="65" s="1"/>
  <c r="AR257" i="65" s="1"/>
  <c r="AJ209" i="65"/>
  <c r="AK209" i="65" s="1"/>
  <c r="AL209" i="65" s="1"/>
  <c r="AR209" i="65" s="1"/>
  <c r="AI190" i="65"/>
  <c r="AJ190" i="65" s="1"/>
  <c r="AK190" i="65" s="1"/>
  <c r="AN107" i="65"/>
  <c r="AI64" i="65"/>
  <c r="AJ64" i="65" s="1"/>
  <c r="AK64" i="65" s="1"/>
  <c r="AQ64" i="65" s="1"/>
  <c r="P54" i="66"/>
  <c r="L51" i="37"/>
  <c r="P42" i="66"/>
  <c r="L42" i="37"/>
  <c r="L50" i="50"/>
  <c r="K50" i="37"/>
  <c r="Q43" i="66"/>
  <c r="M43" i="37"/>
  <c r="N52" i="66"/>
  <c r="J49" i="37"/>
  <c r="P41" i="66"/>
  <c r="L41" i="37"/>
  <c r="AH121" i="65"/>
  <c r="AI121" i="65" s="1"/>
  <c r="AJ121" i="65" s="1"/>
  <c r="AP121" i="65" s="1"/>
  <c r="AH122" i="65"/>
  <c r="AI122" i="65" s="1"/>
  <c r="AJ122" i="65" s="1"/>
  <c r="AK122" i="65" s="1"/>
  <c r="AL122" i="65" s="1"/>
  <c r="AR122" i="65" s="1"/>
  <c r="AH133" i="65"/>
  <c r="AI133" i="65" s="1"/>
  <c r="AO133" i="65" s="1"/>
  <c r="AI104" i="65"/>
  <c r="AJ104" i="65" s="1"/>
  <c r="AK104" i="65" s="1"/>
  <c r="AL104" i="65" s="1"/>
  <c r="AR104" i="65" s="1"/>
  <c r="AN104" i="65"/>
  <c r="AH105" i="65"/>
  <c r="AI105" i="65" s="1"/>
  <c r="AJ105" i="65" s="1"/>
  <c r="AK105" i="65" s="1"/>
  <c r="AL105" i="65" s="1"/>
  <c r="AR105" i="65" s="1"/>
  <c r="AH134" i="65"/>
  <c r="AI134" i="65" s="1"/>
  <c r="AJ134" i="65" s="1"/>
  <c r="AP134" i="65" s="1"/>
  <c r="AH102" i="65"/>
  <c r="AI102" i="65" s="1"/>
  <c r="AJ102" i="65" s="1"/>
  <c r="AK102" i="65" s="1"/>
  <c r="AL102" i="65" s="1"/>
  <c r="AR102" i="65" s="1"/>
  <c r="AH52" i="65"/>
  <c r="AI52" i="65" s="1"/>
  <c r="AJ52" i="65" s="1"/>
  <c r="AK52" i="65" s="1"/>
  <c r="AL52" i="65" s="1"/>
  <c r="AR52" i="65" s="1"/>
  <c r="AH142" i="65"/>
  <c r="AI142" i="65" s="1"/>
  <c r="AJ142" i="65" s="1"/>
  <c r="AK142" i="65" s="1"/>
  <c r="AL142" i="65" s="1"/>
  <c r="AR142" i="65" s="1"/>
  <c r="AH91" i="65"/>
  <c r="AI91" i="65" s="1"/>
  <c r="AJ91" i="65" s="1"/>
  <c r="AK91" i="65" s="1"/>
  <c r="AL91" i="65" s="1"/>
  <c r="AR91" i="65" s="1"/>
  <c r="AH125" i="65"/>
  <c r="M120" i="66" s="1"/>
  <c r="AH136" i="65"/>
  <c r="AI136" i="65" s="1"/>
  <c r="AJ136" i="65" s="1"/>
  <c r="AK136" i="65" s="1"/>
  <c r="AL136" i="65" s="1"/>
  <c r="AR136" i="65" s="1"/>
  <c r="AI92" i="65"/>
  <c r="AJ92" i="65" s="1"/>
  <c r="AH86" i="65"/>
  <c r="AI86" i="65" s="1"/>
  <c r="AO86" i="65" s="1"/>
  <c r="AO102" i="65"/>
  <c r="AH98" i="65"/>
  <c r="AI98" i="65" s="1"/>
  <c r="AJ98" i="65" s="1"/>
  <c r="AH55" i="65"/>
  <c r="AI55" i="65" s="1"/>
  <c r="AJ55" i="65" s="1"/>
  <c r="AK55" i="65" s="1"/>
  <c r="AL55" i="65" s="1"/>
  <c r="AR55" i="65" s="1"/>
  <c r="AH97" i="65"/>
  <c r="AI97" i="65" s="1"/>
  <c r="AJ97" i="65" s="1"/>
  <c r="AK97" i="65" s="1"/>
  <c r="AL97" i="65" s="1"/>
  <c r="AR97" i="65" s="1"/>
  <c r="AH56" i="65"/>
  <c r="AI56" i="65" s="1"/>
  <c r="AJ56" i="65" s="1"/>
  <c r="AK56" i="65" s="1"/>
  <c r="AL56" i="65" s="1"/>
  <c r="AR56" i="65" s="1"/>
  <c r="AH96" i="65"/>
  <c r="AI96" i="65" s="1"/>
  <c r="AH54" i="65"/>
  <c r="AI54" i="65" s="1"/>
  <c r="AJ54" i="65" s="1"/>
  <c r="AK54" i="65" s="1"/>
  <c r="AL54" i="65" s="1"/>
  <c r="AR54" i="65" s="1"/>
  <c r="AH137" i="65"/>
  <c r="AI137" i="65" s="1"/>
  <c r="AJ137" i="65" s="1"/>
  <c r="AH85" i="65"/>
  <c r="AN85" i="65" s="1"/>
  <c r="AH135" i="65"/>
  <c r="AN92" i="65"/>
  <c r="AH95" i="65"/>
  <c r="AI95" i="65" s="1"/>
  <c r="AJ95" i="65" s="1"/>
  <c r="AK95" i="65" s="1"/>
  <c r="AL95" i="65" s="1"/>
  <c r="AR95" i="65" s="1"/>
  <c r="AH88" i="65"/>
  <c r="AI88" i="65" s="1"/>
  <c r="AJ88" i="65" s="1"/>
  <c r="AK88" i="65" s="1"/>
  <c r="AH138" i="65"/>
  <c r="AI138" i="65" s="1"/>
  <c r="AJ138" i="65" s="1"/>
  <c r="AK138" i="65" s="1"/>
  <c r="AL138" i="65" s="1"/>
  <c r="AR138" i="65" s="1"/>
  <c r="AH100" i="65"/>
  <c r="AI100" i="65" s="1"/>
  <c r="AJ100" i="65" s="1"/>
  <c r="AK100" i="65" s="1"/>
  <c r="AL100" i="65" s="1"/>
  <c r="AR100" i="65" s="1"/>
  <c r="AH87" i="65"/>
  <c r="AI87" i="65" s="1"/>
  <c r="AJ87" i="65" s="1"/>
  <c r="AP87" i="65" s="1"/>
  <c r="AH58" i="65"/>
  <c r="AI58" i="65" s="1"/>
  <c r="AJ58" i="65" s="1"/>
  <c r="AK58" i="65" s="1"/>
  <c r="AL58" i="65" s="1"/>
  <c r="AR58" i="65" s="1"/>
  <c r="AH53" i="65"/>
  <c r="AI53" i="65" s="1"/>
  <c r="AJ53" i="65" s="1"/>
  <c r="AK53" i="65" s="1"/>
  <c r="AL53" i="65" s="1"/>
  <c r="AR53" i="65" s="1"/>
  <c r="AH94" i="65"/>
  <c r="AI94" i="65" s="1"/>
  <c r="AJ94" i="65" s="1"/>
  <c r="AK94" i="65" s="1"/>
  <c r="AH101" i="65"/>
  <c r="AI101" i="65" s="1"/>
  <c r="AJ101" i="65" s="1"/>
  <c r="AK101" i="65" s="1"/>
  <c r="AL101" i="65" s="1"/>
  <c r="AR101" i="65" s="1"/>
  <c r="AH93" i="65"/>
  <c r="AI93" i="65" s="1"/>
  <c r="AJ93" i="65" s="1"/>
  <c r="AK93" i="65" s="1"/>
  <c r="AL93" i="65" s="1"/>
  <c r="AR93" i="65" s="1"/>
  <c r="AH99" i="65"/>
  <c r="AI99" i="65" s="1"/>
  <c r="AJ99" i="65" s="1"/>
  <c r="AK99" i="65" s="1"/>
  <c r="AL99" i="65" s="1"/>
  <c r="AR99" i="65" s="1"/>
  <c r="AH57" i="65"/>
  <c r="AI57" i="65" s="1"/>
  <c r="AJ57" i="65" s="1"/>
  <c r="AK57" i="65" s="1"/>
  <c r="AL57" i="65" s="1"/>
  <c r="AR57" i="65" s="1"/>
  <c r="AH139" i="65"/>
  <c r="AI139" i="65" s="1"/>
  <c r="AJ139" i="65" s="1"/>
  <c r="AK139" i="65" s="1"/>
  <c r="AL139" i="65" s="1"/>
  <c r="AR139" i="65" s="1"/>
  <c r="AI107" i="65"/>
  <c r="AJ107" i="65" s="1"/>
  <c r="AK107" i="65" s="1"/>
  <c r="AL107" i="65" s="1"/>
  <c r="AR107" i="65" s="1"/>
  <c r="AI59" i="65"/>
  <c r="AJ59" i="65" s="1"/>
  <c r="AK59" i="65" s="1"/>
  <c r="AL59" i="65" s="1"/>
  <c r="AR59" i="65" s="1"/>
  <c r="AI90" i="65"/>
  <c r="AJ90" i="65" s="1"/>
  <c r="AI89" i="65"/>
  <c r="AJ89" i="65" s="1"/>
  <c r="AK89" i="65" s="1"/>
  <c r="AL89" i="65" s="1"/>
  <c r="AR89" i="65" s="1"/>
  <c r="AI141" i="65"/>
  <c r="AO141" i="65" s="1"/>
  <c r="AI123" i="65"/>
  <c r="AJ123" i="65" s="1"/>
  <c r="AP123" i="65" s="1"/>
  <c r="K49" i="66"/>
  <c r="K27" i="25"/>
  <c r="O51" i="66"/>
  <c r="O29" i="25"/>
  <c r="L50" i="66"/>
  <c r="L28" i="25"/>
  <c r="AZ140" i="50"/>
  <c r="M42" i="50"/>
  <c r="P61" i="24"/>
  <c r="O31" i="25"/>
  <c r="M58" i="24"/>
  <c r="N50" i="42"/>
  <c r="Q55" i="66"/>
  <c r="M40" i="42"/>
  <c r="K41" i="65"/>
  <c r="L48" i="42"/>
  <c r="O53" i="66"/>
  <c r="P20" i="25"/>
  <c r="Q45" i="24"/>
  <c r="M39" i="42"/>
  <c r="AI60" i="65"/>
  <c r="AI84" i="65"/>
  <c r="AJ84" i="65" s="1"/>
  <c r="AI78" i="65"/>
  <c r="AO78" i="65" s="1"/>
  <c r="AI67" i="65"/>
  <c r="AO67" i="65" s="1"/>
  <c r="AI69" i="65"/>
  <c r="AJ69" i="65" s="1"/>
  <c r="AI80" i="65"/>
  <c r="AO80" i="65" s="1"/>
  <c r="AI66" i="65"/>
  <c r="AO66" i="65" s="1"/>
  <c r="AN141" i="65"/>
  <c r="AN69" i="65"/>
  <c r="AI111" i="65"/>
  <c r="AJ111" i="65" s="1"/>
  <c r="AK111" i="65" s="1"/>
  <c r="AL111" i="65" s="1"/>
  <c r="AR111" i="65" s="1"/>
  <c r="AI132" i="65"/>
  <c r="AJ132" i="65" s="1"/>
  <c r="AK132" i="65" s="1"/>
  <c r="AN64" i="65"/>
  <c r="AH115" i="65"/>
  <c r="AI115" i="65" s="1"/>
  <c r="AH61" i="65"/>
  <c r="AI61" i="65" s="1"/>
  <c r="AJ61" i="65" s="1"/>
  <c r="AH130" i="65"/>
  <c r="AI130" i="65" s="1"/>
  <c r="AH126" i="65"/>
  <c r="AH62" i="65"/>
  <c r="AI62" i="65" s="1"/>
  <c r="AJ62" i="65" s="1"/>
  <c r="AH108" i="65"/>
  <c r="AI108" i="65" s="1"/>
  <c r="AH113" i="65"/>
  <c r="AI113" i="65" s="1"/>
  <c r="AJ113" i="65" s="1"/>
  <c r="AK113" i="65" s="1"/>
  <c r="AL113" i="65" s="1"/>
  <c r="AR113" i="65" s="1"/>
  <c r="AH72" i="65"/>
  <c r="AI72" i="65" s="1"/>
  <c r="AH75" i="65"/>
  <c r="AI75" i="65" s="1"/>
  <c r="AH65" i="65"/>
  <c r="AI65" i="65" s="1"/>
  <c r="AJ65" i="65" s="1"/>
  <c r="AK65" i="65" s="1"/>
  <c r="AH131" i="65"/>
  <c r="AI131" i="65" s="1"/>
  <c r="AJ131" i="65" s="1"/>
  <c r="AK131" i="65" s="1"/>
  <c r="AH116" i="65"/>
  <c r="AI116" i="65" s="1"/>
  <c r="AJ116" i="65" s="1"/>
  <c r="AH63" i="65"/>
  <c r="AI63" i="65" s="1"/>
  <c r="AJ63" i="65" s="1"/>
  <c r="AH79" i="65"/>
  <c r="AI79" i="65" s="1"/>
  <c r="AI76" i="65"/>
  <c r="AJ76" i="65" s="1"/>
  <c r="AH73" i="65"/>
  <c r="AI73" i="65" s="1"/>
  <c r="AJ73" i="65" s="1"/>
  <c r="AK73" i="65" s="1"/>
  <c r="AL73" i="65" s="1"/>
  <c r="AR73" i="65" s="1"/>
  <c r="AI117" i="65"/>
  <c r="AJ117" i="65" s="1"/>
  <c r="AK117" i="65" s="1"/>
  <c r="AL117" i="65" s="1"/>
  <c r="AR117" i="65" s="1"/>
  <c r="AH112" i="65"/>
  <c r="AI112" i="65" s="1"/>
  <c r="AJ112" i="65" s="1"/>
  <c r="AK112" i="65" s="1"/>
  <c r="AL112" i="65" s="1"/>
  <c r="AR112" i="65" s="1"/>
  <c r="AH83" i="65"/>
  <c r="AI83" i="65" s="1"/>
  <c r="AJ83" i="65" s="1"/>
  <c r="AH68" i="65"/>
  <c r="AI68" i="65" s="1"/>
  <c r="AJ68" i="65" s="1"/>
  <c r="AK68" i="65" s="1"/>
  <c r="AN127" i="65"/>
  <c r="AI127" i="65"/>
  <c r="AJ127" i="65" s="1"/>
  <c r="AI124" i="65"/>
  <c r="AJ124" i="65" s="1"/>
  <c r="AH70" i="65"/>
  <c r="AI70" i="65" s="1"/>
  <c r="AJ70" i="65" s="1"/>
  <c r="AN67" i="65"/>
  <c r="AI74" i="65"/>
  <c r="AJ74" i="65" s="1"/>
  <c r="AK74" i="65" s="1"/>
  <c r="AL74" i="65" s="1"/>
  <c r="AR74" i="65" s="1"/>
  <c r="AH71" i="65"/>
  <c r="AI71" i="65" s="1"/>
  <c r="AJ71" i="65" s="1"/>
  <c r="AI114" i="65"/>
  <c r="AJ114" i="65" s="1"/>
  <c r="AH140" i="65"/>
  <c r="AI140" i="65" s="1"/>
  <c r="AJ140" i="65" s="1"/>
  <c r="AN123" i="65"/>
  <c r="AH77" i="65"/>
  <c r="AI77" i="65" s="1"/>
  <c r="AJ77" i="65" s="1"/>
  <c r="AK77" i="65" s="1"/>
  <c r="AH109" i="65"/>
  <c r="AI109" i="65" s="1"/>
  <c r="AJ109" i="65" s="1"/>
  <c r="AP109" i="65" s="1"/>
  <c r="AH129" i="65"/>
  <c r="AI129" i="65" s="1"/>
  <c r="AH110" i="65"/>
  <c r="AI110" i="65" s="1"/>
  <c r="AN66" i="65"/>
  <c r="AN84" i="65"/>
  <c r="AI118" i="65"/>
  <c r="AJ118" i="65" s="1"/>
  <c r="AI81" i="65"/>
  <c r="AJ81" i="65" s="1"/>
  <c r="AK81" i="65" s="1"/>
  <c r="AN132" i="65"/>
  <c r="AH82" i="65"/>
  <c r="AI82" i="65" s="1"/>
  <c r="AJ82" i="65" s="1"/>
  <c r="AK82" i="65" s="1"/>
  <c r="AL82" i="65" s="1"/>
  <c r="AR82" i="65" s="1"/>
  <c r="AN78" i="65"/>
  <c r="P19" i="25"/>
  <c r="Q44" i="24"/>
  <c r="M41" i="50"/>
  <c r="AZ139" i="50"/>
  <c r="AB51" i="65"/>
  <c r="AH51" i="65" s="1"/>
  <c r="O60" i="24"/>
  <c r="K47" i="42"/>
  <c r="N30" i="25"/>
  <c r="N104" i="25" s="1"/>
  <c r="K49" i="50"/>
  <c r="M49" i="42"/>
  <c r="P32" i="25"/>
  <c r="Q62" i="24"/>
  <c r="M51" i="50"/>
  <c r="L40" i="50"/>
  <c r="O18" i="25"/>
  <c r="L38" i="42"/>
  <c r="N52" i="50"/>
  <c r="Q33" i="25"/>
  <c r="P59" i="24"/>
  <c r="Q61" i="24"/>
  <c r="M50" i="37" s="1"/>
  <c r="L57" i="24"/>
  <c r="N58" i="24"/>
  <c r="L42" i="65"/>
  <c r="N41" i="42"/>
  <c r="N43" i="50"/>
  <c r="Q21" i="25"/>
  <c r="AQ250" i="65" l="1"/>
  <c r="AO154" i="65"/>
  <c r="AN159" i="65"/>
  <c r="AN220" i="65"/>
  <c r="AN242" i="65"/>
  <c r="AP220" i="65"/>
  <c r="AN254" i="65"/>
  <c r="AP168" i="65"/>
  <c r="AN169" i="65"/>
  <c r="AQ211" i="65"/>
  <c r="AN234" i="65"/>
  <c r="AJ248" i="65"/>
  <c r="AK248" i="65" s="1"/>
  <c r="AP208" i="65"/>
  <c r="AQ208" i="65"/>
  <c r="AO152" i="65"/>
  <c r="AN232" i="65"/>
  <c r="AN258" i="65"/>
  <c r="AN211" i="65"/>
  <c r="AO219" i="65"/>
  <c r="AN240" i="65"/>
  <c r="AN266" i="65"/>
  <c r="AO239" i="65"/>
  <c r="AO266" i="65"/>
  <c r="AP218" i="65"/>
  <c r="AN248" i="65"/>
  <c r="AN151" i="65"/>
  <c r="AN152" i="65"/>
  <c r="AN193" i="65"/>
  <c r="AP191" i="65"/>
  <c r="AQ191" i="65"/>
  <c r="AP215" i="65"/>
  <c r="AP250" i="65"/>
  <c r="AN191" i="65"/>
  <c r="AP209" i="65"/>
  <c r="AN256" i="65"/>
  <c r="AO211" i="65"/>
  <c r="AN165" i="65"/>
  <c r="AO167" i="65"/>
  <c r="AN155" i="65"/>
  <c r="AP219" i="65"/>
  <c r="AP216" i="65"/>
  <c r="AO159" i="65"/>
  <c r="AL190" i="65"/>
  <c r="AR190" i="65" s="1"/>
  <c r="AQ190" i="65"/>
  <c r="AL210" i="65"/>
  <c r="AR210" i="65" s="1"/>
  <c r="AQ210" i="65"/>
  <c r="AP190" i="65"/>
  <c r="AL215" i="65"/>
  <c r="AR215" i="65" s="1"/>
  <c r="AQ215" i="65"/>
  <c r="AL236" i="65"/>
  <c r="AR236" i="65" s="1"/>
  <c r="AQ236" i="65"/>
  <c r="AJ234" i="65"/>
  <c r="AO234" i="65"/>
  <c r="AN237" i="65"/>
  <c r="AK159" i="65"/>
  <c r="AP159" i="65"/>
  <c r="AO257" i="65"/>
  <c r="AO210" i="65"/>
  <c r="AN210" i="65"/>
  <c r="AN241" i="65"/>
  <c r="AJ258" i="65"/>
  <c r="AO258" i="65"/>
  <c r="AO252" i="65"/>
  <c r="AK256" i="65"/>
  <c r="AP256" i="65"/>
  <c r="AN247" i="65"/>
  <c r="AP229" i="65"/>
  <c r="AJ242" i="65"/>
  <c r="AO242" i="65"/>
  <c r="AO161" i="65"/>
  <c r="AJ165" i="65"/>
  <c r="AO165" i="65"/>
  <c r="AN255" i="65"/>
  <c r="AN194" i="65"/>
  <c r="AN157" i="65"/>
  <c r="AP193" i="65"/>
  <c r="AO216" i="65"/>
  <c r="AJ240" i="65"/>
  <c r="AO240" i="65"/>
  <c r="AL266" i="65"/>
  <c r="AR266" i="65" s="1"/>
  <c r="AQ266" i="65"/>
  <c r="AO250" i="65"/>
  <c r="AL155" i="65"/>
  <c r="AR155" i="65" s="1"/>
  <c r="AQ155" i="65"/>
  <c r="AP167" i="65"/>
  <c r="AO220" i="65"/>
  <c r="AN158" i="65"/>
  <c r="AO237" i="65"/>
  <c r="AJ213" i="65"/>
  <c r="AO213" i="65"/>
  <c r="AN252" i="65"/>
  <c r="AQ220" i="65"/>
  <c r="AP154" i="65"/>
  <c r="AJ228" i="65"/>
  <c r="AO228" i="65"/>
  <c r="AO160" i="65"/>
  <c r="AJ169" i="65"/>
  <c r="AO169" i="65"/>
  <c r="AK253" i="65"/>
  <c r="AP253" i="65"/>
  <c r="AP155" i="65"/>
  <c r="AN229" i="65"/>
  <c r="AK237" i="65"/>
  <c r="AP237" i="65"/>
  <c r="AL235" i="65"/>
  <c r="AR235" i="65" s="1"/>
  <c r="AQ235" i="65"/>
  <c r="AO247" i="65"/>
  <c r="AJ157" i="65"/>
  <c r="AO157" i="65"/>
  <c r="AO190" i="65"/>
  <c r="AJ238" i="65"/>
  <c r="AO238" i="65"/>
  <c r="AJ217" i="65"/>
  <c r="AO217" i="65"/>
  <c r="AO233" i="65"/>
  <c r="AJ233" i="65"/>
  <c r="AP235" i="65"/>
  <c r="AO236" i="65"/>
  <c r="AK161" i="65"/>
  <c r="AP161" i="65"/>
  <c r="AJ226" i="65"/>
  <c r="AP226" i="65" s="1"/>
  <c r="AO226" i="65"/>
  <c r="AL239" i="65"/>
  <c r="AR239" i="65" s="1"/>
  <c r="AQ239" i="65"/>
  <c r="AQ252" i="65"/>
  <c r="AP241" i="65"/>
  <c r="AQ193" i="65"/>
  <c r="AK230" i="65"/>
  <c r="AP230" i="65"/>
  <c r="AK160" i="65"/>
  <c r="AP160" i="65"/>
  <c r="AO241" i="65"/>
  <c r="AK156" i="65"/>
  <c r="AP156" i="65"/>
  <c r="AP239" i="65"/>
  <c r="AQ189" i="65"/>
  <c r="AQ158" i="65"/>
  <c r="AL168" i="65"/>
  <c r="AR168" i="65" s="1"/>
  <c r="AQ168" i="65"/>
  <c r="AO208" i="65"/>
  <c r="AL214" i="65"/>
  <c r="AR214" i="65" s="1"/>
  <c r="AQ214" i="65"/>
  <c r="AP210" i="65"/>
  <c r="AP257" i="65"/>
  <c r="AN246" i="65"/>
  <c r="AO235" i="65"/>
  <c r="AL248" i="65"/>
  <c r="AR248" i="65" s="1"/>
  <c r="AQ248" i="65"/>
  <c r="AJ255" i="65"/>
  <c r="AO255" i="65"/>
  <c r="AQ241" i="65"/>
  <c r="AQ216" i="65"/>
  <c r="AP248" i="65"/>
  <c r="AQ209" i="65"/>
  <c r="AO163" i="65"/>
  <c r="AN238" i="65"/>
  <c r="AJ164" i="65"/>
  <c r="AO164" i="65"/>
  <c r="AN217" i="65"/>
  <c r="AO158" i="65"/>
  <c r="AJ232" i="65"/>
  <c r="AO232" i="65"/>
  <c r="AN233" i="65"/>
  <c r="AQ219" i="65"/>
  <c r="AN216" i="65"/>
  <c r="AO192" i="65"/>
  <c r="AN192" i="65"/>
  <c r="AN226" i="65"/>
  <c r="AP236" i="65"/>
  <c r="AO251" i="65"/>
  <c r="AP158" i="65"/>
  <c r="AN239" i="65"/>
  <c r="AQ229" i="65"/>
  <c r="AO229" i="65"/>
  <c r="AN154" i="65"/>
  <c r="AQ251" i="65"/>
  <c r="AN230" i="65"/>
  <c r="AQ192" i="65"/>
  <c r="AK227" i="65"/>
  <c r="AQ227" i="65" s="1"/>
  <c r="AP227" i="65"/>
  <c r="AP211" i="65"/>
  <c r="AN160" i="65"/>
  <c r="AN156" i="65"/>
  <c r="AL162" i="65"/>
  <c r="AR162" i="65" s="1"/>
  <c r="AQ162" i="65"/>
  <c r="AQ194" i="65"/>
  <c r="AN153" i="65"/>
  <c r="AP192" i="65"/>
  <c r="AP163" i="65"/>
  <c r="AO227" i="65"/>
  <c r="AP153" i="65"/>
  <c r="AO218" i="65"/>
  <c r="AN214" i="65"/>
  <c r="AO194" i="65"/>
  <c r="AQ167" i="65"/>
  <c r="AP251" i="65"/>
  <c r="AQ257" i="65"/>
  <c r="AP266" i="65"/>
  <c r="AO191" i="65"/>
  <c r="AP64" i="65"/>
  <c r="AO64" i="65"/>
  <c r="I273" i="65"/>
  <c r="O122" i="66"/>
  <c r="AO88" i="65"/>
  <c r="Q41" i="66"/>
  <c r="M41" i="37"/>
  <c r="O52" i="66"/>
  <c r="K49" i="37"/>
  <c r="Q54" i="66"/>
  <c r="M51" i="37"/>
  <c r="Q42" i="66"/>
  <c r="M42" i="37"/>
  <c r="P53" i="66"/>
  <c r="L50" i="37"/>
  <c r="AI125" i="65"/>
  <c r="AO125" i="65" s="1"/>
  <c r="AQ102" i="65"/>
  <c r="AQ55" i="65"/>
  <c r="AP102" i="65"/>
  <c r="AO136" i="65"/>
  <c r="AQ91" i="65"/>
  <c r="AP91" i="65"/>
  <c r="AO91" i="65"/>
  <c r="H273" i="65"/>
  <c r="AQ142" i="65"/>
  <c r="AN136" i="65"/>
  <c r="AP142" i="65"/>
  <c r="AO142" i="65"/>
  <c r="AP97" i="65"/>
  <c r="AQ104" i="65"/>
  <c r="AN121" i="65"/>
  <c r="AQ105" i="65"/>
  <c r="AQ122" i="65"/>
  <c r="AQ138" i="65"/>
  <c r="AQ94" i="65"/>
  <c r="AL94" i="65"/>
  <c r="AR94" i="65" s="1"/>
  <c r="AN54" i="65"/>
  <c r="AN125" i="65"/>
  <c r="AN122" i="65"/>
  <c r="AO104" i="65"/>
  <c r="AO101" i="65"/>
  <c r="AN101" i="65"/>
  <c r="AP54" i="65"/>
  <c r="AQ56" i="65"/>
  <c r="AQ52" i="65"/>
  <c r="AP136" i="65"/>
  <c r="AN134" i="65"/>
  <c r="AN105" i="65"/>
  <c r="AP122" i="65"/>
  <c r="AN133" i="65"/>
  <c r="AO121" i="65"/>
  <c r="AO122" i="65"/>
  <c r="AQ54" i="65"/>
  <c r="AN135" i="65"/>
  <c r="AI135" i="65"/>
  <c r="AP137" i="65"/>
  <c r="AK137" i="65"/>
  <c r="AP105" i="65"/>
  <c r="AQ136" i="65"/>
  <c r="AO105" i="65"/>
  <c r="AP104" i="65"/>
  <c r="AO134" i="65"/>
  <c r="AN139" i="65"/>
  <c r="AP93" i="65"/>
  <c r="AO97" i="65"/>
  <c r="AP52" i="65"/>
  <c r="AN142" i="65"/>
  <c r="AO95" i="65"/>
  <c r="AQ97" i="65"/>
  <c r="AP139" i="65"/>
  <c r="AN93" i="65"/>
  <c r="AP56" i="65"/>
  <c r="AO89" i="65"/>
  <c r="AN96" i="65"/>
  <c r="AN97" i="65"/>
  <c r="AO92" i="65"/>
  <c r="AO52" i="65"/>
  <c r="AN52" i="65"/>
  <c r="AN57" i="65"/>
  <c r="AO59" i="65"/>
  <c r="AO107" i="65"/>
  <c r="AN87" i="65"/>
  <c r="AQ53" i="65"/>
  <c r="AO53" i="65"/>
  <c r="AN95" i="65"/>
  <c r="AN137" i="65"/>
  <c r="AO98" i="65"/>
  <c r="AJ96" i="65"/>
  <c r="AO96" i="65"/>
  <c r="AN56" i="65"/>
  <c r="AN98" i="65"/>
  <c r="AO90" i="65"/>
  <c r="AO138" i="65"/>
  <c r="AP99" i="65"/>
  <c r="AN86" i="65"/>
  <c r="AO139" i="65"/>
  <c r="AQ59" i="65"/>
  <c r="AQ89" i="65"/>
  <c r="AP140" i="65"/>
  <c r="AK140" i="65"/>
  <c r="AP61" i="65"/>
  <c r="AK61" i="65"/>
  <c r="AJ141" i="65"/>
  <c r="AK141" i="65" s="1"/>
  <c r="AQ141" i="65" s="1"/>
  <c r="AK90" i="65"/>
  <c r="AP90" i="65"/>
  <c r="AQ57" i="65"/>
  <c r="AO57" i="65"/>
  <c r="AQ107" i="65"/>
  <c r="AL88" i="65"/>
  <c r="AR88" i="65" s="1"/>
  <c r="AQ88" i="65"/>
  <c r="AO100" i="65"/>
  <c r="AO137" i="65"/>
  <c r="AO55" i="65"/>
  <c r="AO94" i="65"/>
  <c r="AP94" i="65"/>
  <c r="AP100" i="65"/>
  <c r="AP138" i="65"/>
  <c r="AO108" i="65"/>
  <c r="AJ108" i="65"/>
  <c r="AO60" i="65"/>
  <c r="AJ60" i="65"/>
  <c r="AQ99" i="65"/>
  <c r="AQ58" i="65"/>
  <c r="AN99" i="65"/>
  <c r="AO87" i="65"/>
  <c r="AN94" i="65"/>
  <c r="AN53" i="65"/>
  <c r="AN58" i="65"/>
  <c r="AQ101" i="65"/>
  <c r="AN100" i="65"/>
  <c r="AP53" i="65"/>
  <c r="AN138" i="65"/>
  <c r="AN88" i="65"/>
  <c r="AO56" i="65"/>
  <c r="AP101" i="65"/>
  <c r="AQ100" i="65"/>
  <c r="AN55" i="65"/>
  <c r="AP58" i="65"/>
  <c r="AO93" i="65"/>
  <c r="AP57" i="65"/>
  <c r="AQ93" i="65"/>
  <c r="AK92" i="65"/>
  <c r="AP92" i="65"/>
  <c r="AP95" i="65"/>
  <c r="AQ139" i="65"/>
  <c r="AP88" i="65"/>
  <c r="AN91" i="65"/>
  <c r="AP89" i="65"/>
  <c r="AN102" i="65"/>
  <c r="AK98" i="65"/>
  <c r="AP98" i="65"/>
  <c r="AO58" i="65"/>
  <c r="AO54" i="65"/>
  <c r="AP55" i="65"/>
  <c r="AJ125" i="65"/>
  <c r="AO99" i="65"/>
  <c r="AQ95" i="65"/>
  <c r="AP59" i="65"/>
  <c r="AP107" i="65"/>
  <c r="AO123" i="65"/>
  <c r="L41" i="65"/>
  <c r="P51" i="66"/>
  <c r="P29" i="25"/>
  <c r="N50" i="66"/>
  <c r="N28" i="25"/>
  <c r="L49" i="66"/>
  <c r="L27" i="25"/>
  <c r="M50" i="66"/>
  <c r="M28" i="25"/>
  <c r="M48" i="42"/>
  <c r="P31" i="25"/>
  <c r="M50" i="50"/>
  <c r="Q19" i="25"/>
  <c r="Q20" i="25"/>
  <c r="N48" i="42"/>
  <c r="Q53" i="66"/>
  <c r="N42" i="50"/>
  <c r="N39" i="42"/>
  <c r="N40" i="42"/>
  <c r="AJ67" i="65"/>
  <c r="AK67" i="65" s="1"/>
  <c r="AL67" i="65" s="1"/>
  <c r="AR67" i="65" s="1"/>
  <c r="AO111" i="65"/>
  <c r="AO84" i="65"/>
  <c r="AP111" i="65"/>
  <c r="AO62" i="65"/>
  <c r="AL64" i="65"/>
  <c r="AR64" i="65" s="1"/>
  <c r="AJ78" i="65"/>
  <c r="AK78" i="65" s="1"/>
  <c r="AL78" i="65" s="1"/>
  <c r="AR78" i="65" s="1"/>
  <c r="AO61" i="65"/>
  <c r="AO73" i="65"/>
  <c r="AN71" i="65"/>
  <c r="AO83" i="65"/>
  <c r="AP65" i="65"/>
  <c r="AQ74" i="65"/>
  <c r="AN140" i="65"/>
  <c r="AK84" i="65"/>
  <c r="AQ84" i="65" s="1"/>
  <c r="AP84" i="65"/>
  <c r="AO124" i="65"/>
  <c r="AO68" i="65"/>
  <c r="AJ66" i="65"/>
  <c r="AK66" i="65" s="1"/>
  <c r="AL66" i="65" s="1"/>
  <c r="AR66" i="65" s="1"/>
  <c r="AO132" i="65"/>
  <c r="AN110" i="65"/>
  <c r="AO69" i="65"/>
  <c r="AO113" i="65"/>
  <c r="AK123" i="65"/>
  <c r="AQ123" i="65" s="1"/>
  <c r="AQ113" i="65"/>
  <c r="AO76" i="65"/>
  <c r="AN83" i="65"/>
  <c r="AK69" i="65"/>
  <c r="AP69" i="65"/>
  <c r="AO112" i="65"/>
  <c r="AJ80" i="65"/>
  <c r="AP112" i="65"/>
  <c r="AP132" i="65"/>
  <c r="AO116" i="65"/>
  <c r="AN108" i="65"/>
  <c r="AO74" i="65"/>
  <c r="AN129" i="65"/>
  <c r="AN70" i="65"/>
  <c r="AO71" i="65"/>
  <c r="AN79" i="65"/>
  <c r="AN72" i="65"/>
  <c r="AP68" i="65"/>
  <c r="AN61" i="65"/>
  <c r="AQ73" i="65"/>
  <c r="AO70" i="65"/>
  <c r="AL132" i="65"/>
  <c r="AR132" i="65" s="1"/>
  <c r="AQ132" i="65"/>
  <c r="AQ82" i="65"/>
  <c r="AN82" i="65"/>
  <c r="AN112" i="65"/>
  <c r="AN73" i="65"/>
  <c r="AN63" i="65"/>
  <c r="AN75" i="65"/>
  <c r="AP113" i="65"/>
  <c r="AL77" i="65"/>
  <c r="AR77" i="65" s="1"/>
  <c r="AQ77" i="65"/>
  <c r="AK127" i="65"/>
  <c r="AP127" i="65"/>
  <c r="AL131" i="65"/>
  <c r="AR131" i="65" s="1"/>
  <c r="AQ131" i="65"/>
  <c r="AO127" i="65"/>
  <c r="AI126" i="65"/>
  <c r="AO130" i="65"/>
  <c r="AJ130" i="65"/>
  <c r="AK118" i="65"/>
  <c r="AP118" i="65"/>
  <c r="AO118" i="65"/>
  <c r="AO109" i="65"/>
  <c r="AK63" i="65"/>
  <c r="AP63" i="65"/>
  <c r="AO72" i="65"/>
  <c r="AJ72" i="65"/>
  <c r="AO140" i="65"/>
  <c r="AO63" i="65"/>
  <c r="AN130" i="65"/>
  <c r="AP81" i="65"/>
  <c r="AQ112" i="65"/>
  <c r="AO81" i="65"/>
  <c r="AJ129" i="65"/>
  <c r="AO129" i="65"/>
  <c r="AO77" i="65"/>
  <c r="AP82" i="65"/>
  <c r="AK114" i="65"/>
  <c r="AP114" i="65"/>
  <c r="AK71" i="65"/>
  <c r="AP71" i="65"/>
  <c r="AQ117" i="65"/>
  <c r="AK124" i="65"/>
  <c r="AP124" i="65"/>
  <c r="AN68" i="65"/>
  <c r="AK83" i="65"/>
  <c r="AP83" i="65"/>
  <c r="AO117" i="65"/>
  <c r="AK76" i="65"/>
  <c r="AP76" i="65"/>
  <c r="AJ79" i="65"/>
  <c r="AO79" i="65"/>
  <c r="AN116" i="65"/>
  <c r="AP73" i="65"/>
  <c r="AJ75" i="65"/>
  <c r="AO75" i="65"/>
  <c r="AP131" i="65"/>
  <c r="AP117" i="65"/>
  <c r="AN113" i="65"/>
  <c r="AN62" i="65"/>
  <c r="AO82" i="65"/>
  <c r="AL65" i="65"/>
  <c r="AR65" i="65" s="1"/>
  <c r="AQ65" i="65"/>
  <c r="AJ115" i="65"/>
  <c r="AO115" i="65"/>
  <c r="AJ110" i="65"/>
  <c r="AO110" i="65"/>
  <c r="AP70" i="65"/>
  <c r="AK70" i="65"/>
  <c r="AL81" i="65"/>
  <c r="AR81" i="65" s="1"/>
  <c r="AQ81" i="65"/>
  <c r="AN109" i="65"/>
  <c r="AN77" i="65"/>
  <c r="AP77" i="65"/>
  <c r="AO131" i="65"/>
  <c r="AL68" i="65"/>
  <c r="AR68" i="65" s="1"/>
  <c r="AQ68" i="65"/>
  <c r="AQ111" i="65"/>
  <c r="AK116" i="65"/>
  <c r="AP116" i="65"/>
  <c r="AN131" i="65"/>
  <c r="AN65" i="65"/>
  <c r="AO65" i="65"/>
  <c r="AK62" i="65"/>
  <c r="AP62" i="65"/>
  <c r="AN126" i="65"/>
  <c r="AO114" i="65"/>
  <c r="AP74" i="65"/>
  <c r="AN115" i="65"/>
  <c r="N41" i="50"/>
  <c r="N49" i="42"/>
  <c r="N51" i="50"/>
  <c r="Q32" i="25"/>
  <c r="L47" i="42"/>
  <c r="P60" i="24"/>
  <c r="L49" i="50"/>
  <c r="O30" i="25"/>
  <c r="O104" i="25" s="1"/>
  <c r="M57" i="24"/>
  <c r="Q59" i="24"/>
  <c r="Q29" i="25" s="1"/>
  <c r="O58" i="24"/>
  <c r="N50" i="50"/>
  <c r="Q31" i="25"/>
  <c r="M40" i="50"/>
  <c r="P18" i="25"/>
  <c r="M38" i="42"/>
  <c r="AD51" i="65"/>
  <c r="AE51" i="65"/>
  <c r="AC51" i="65"/>
  <c r="AI51" i="65" s="1"/>
  <c r="AF51" i="65"/>
  <c r="M28" i="32"/>
  <c r="L27" i="32"/>
  <c r="K26" i="32"/>
  <c r="J25" i="32"/>
  <c r="I24" i="32"/>
  <c r="H23" i="32"/>
  <c r="AL160" i="65" l="1"/>
  <c r="AR160" i="65" s="1"/>
  <c r="AQ160" i="65"/>
  <c r="AK228" i="65"/>
  <c r="AP228" i="65"/>
  <c r="AK240" i="65"/>
  <c r="AP240" i="65"/>
  <c r="AK232" i="65"/>
  <c r="AP232" i="65"/>
  <c r="AK164" i="65"/>
  <c r="AP164" i="65"/>
  <c r="AK255" i="65"/>
  <c r="AP255" i="65"/>
  <c r="AL156" i="65"/>
  <c r="AR156" i="65" s="1"/>
  <c r="AQ156" i="65"/>
  <c r="AK217" i="65"/>
  <c r="AP217" i="65"/>
  <c r="AK169" i="65"/>
  <c r="AP169" i="65"/>
  <c r="AK213" i="65"/>
  <c r="AP213" i="65"/>
  <c r="AK258" i="65"/>
  <c r="AP258" i="65"/>
  <c r="AL230" i="65"/>
  <c r="AR230" i="65" s="1"/>
  <c r="AQ230" i="65"/>
  <c r="AK233" i="65"/>
  <c r="AP233" i="65"/>
  <c r="AK157" i="65"/>
  <c r="AP157" i="65"/>
  <c r="AK242" i="65"/>
  <c r="AP242" i="65"/>
  <c r="AL256" i="65"/>
  <c r="AR256" i="65" s="1"/>
  <c r="AQ256" i="65"/>
  <c r="AK234" i="65"/>
  <c r="AP234" i="65"/>
  <c r="AL161" i="65"/>
  <c r="AR161" i="65" s="1"/>
  <c r="AQ161" i="65"/>
  <c r="AK238" i="65"/>
  <c r="AP238" i="65"/>
  <c r="AL237" i="65"/>
  <c r="AR237" i="65" s="1"/>
  <c r="AQ237" i="65"/>
  <c r="AL253" i="65"/>
  <c r="AR253" i="65" s="1"/>
  <c r="AQ253" i="65"/>
  <c r="AK165" i="65"/>
  <c r="AP165" i="65"/>
  <c r="AL159" i="65"/>
  <c r="AR159" i="65" s="1"/>
  <c r="AQ159" i="65"/>
  <c r="N132" i="25"/>
  <c r="AL84" i="65"/>
  <c r="AR84" i="65" s="1"/>
  <c r="P52" i="66"/>
  <c r="L49" i="37"/>
  <c r="AL141" i="65"/>
  <c r="AR141" i="65" s="1"/>
  <c r="AP141" i="65"/>
  <c r="AJ135" i="65"/>
  <c r="AO135" i="65"/>
  <c r="AL137" i="65"/>
  <c r="AR137" i="65" s="1"/>
  <c r="AQ137" i="65"/>
  <c r="AL98" i="65"/>
  <c r="AR98" i="65" s="1"/>
  <c r="AQ98" i="65"/>
  <c r="AL92" i="65"/>
  <c r="AR92" i="65" s="1"/>
  <c r="AQ92" i="65"/>
  <c r="AL61" i="65"/>
  <c r="AR61" i="65" s="1"/>
  <c r="AQ61" i="65"/>
  <c r="AK60" i="65"/>
  <c r="AP60" i="65"/>
  <c r="AQ62" i="65"/>
  <c r="AL62" i="65"/>
  <c r="AR62" i="65" s="1"/>
  <c r="AL90" i="65"/>
  <c r="AR90" i="65" s="1"/>
  <c r="AQ90" i="65"/>
  <c r="AL140" i="65"/>
  <c r="AR140" i="65" s="1"/>
  <c r="AQ140" i="65"/>
  <c r="AK96" i="65"/>
  <c r="AP96" i="65"/>
  <c r="AK125" i="65"/>
  <c r="AP125" i="65"/>
  <c r="AK108" i="65"/>
  <c r="AP108" i="65"/>
  <c r="M49" i="66"/>
  <c r="M93" i="66" s="1"/>
  <c r="O95" i="66" s="1"/>
  <c r="M27" i="25"/>
  <c r="O50" i="66"/>
  <c r="O28" i="25"/>
  <c r="AL123" i="65"/>
  <c r="AR123" i="65" s="1"/>
  <c r="AP66" i="65"/>
  <c r="AP67" i="65"/>
  <c r="Q51" i="66"/>
  <c r="AQ67" i="65"/>
  <c r="AQ66" i="65"/>
  <c r="AQ78" i="65"/>
  <c r="AP78" i="65"/>
  <c r="AL69" i="65"/>
  <c r="AR69" i="65" s="1"/>
  <c r="AQ69" i="65"/>
  <c r="AK80" i="65"/>
  <c r="AP80" i="65"/>
  <c r="AK115" i="65"/>
  <c r="AP115" i="65"/>
  <c r="AK79" i="65"/>
  <c r="AP79" i="65"/>
  <c r="AL124" i="65"/>
  <c r="AR124" i="65" s="1"/>
  <c r="AQ124" i="65"/>
  <c r="AL116" i="65"/>
  <c r="AR116" i="65" s="1"/>
  <c r="AQ116" i="65"/>
  <c r="AL83" i="65"/>
  <c r="AR83" i="65" s="1"/>
  <c r="AQ83" i="65"/>
  <c r="AQ114" i="65"/>
  <c r="AL114" i="65"/>
  <c r="AR114" i="65" s="1"/>
  <c r="AK129" i="65"/>
  <c r="AP129" i="65"/>
  <c r="AL63" i="65"/>
  <c r="AR63" i="65" s="1"/>
  <c r="AQ63" i="65"/>
  <c r="AQ118" i="65"/>
  <c r="AL118" i="65"/>
  <c r="AR118" i="65" s="1"/>
  <c r="AJ126" i="65"/>
  <c r="AO126" i="65"/>
  <c r="AK110" i="65"/>
  <c r="AP110" i="65"/>
  <c r="AL76" i="65"/>
  <c r="AR76" i="65" s="1"/>
  <c r="AQ76" i="65"/>
  <c r="AK72" i="65"/>
  <c r="AP72" i="65"/>
  <c r="AK130" i="65"/>
  <c r="AP130" i="65"/>
  <c r="AL127" i="65"/>
  <c r="AR127" i="65" s="1"/>
  <c r="AQ127" i="65"/>
  <c r="AL70" i="65"/>
  <c r="AR70" i="65" s="1"/>
  <c r="AQ70" i="65"/>
  <c r="AK75" i="65"/>
  <c r="AP75" i="65"/>
  <c r="AL71" i="65"/>
  <c r="AR71" i="65" s="1"/>
  <c r="AQ71" i="65"/>
  <c r="AJ51" i="65"/>
  <c r="M49" i="50"/>
  <c r="M47" i="42"/>
  <c r="P30" i="25"/>
  <c r="P104" i="25" s="1"/>
  <c r="Q60" i="24"/>
  <c r="N40" i="50"/>
  <c r="Q18" i="25"/>
  <c r="N38" i="42"/>
  <c r="P58" i="24"/>
  <c r="N57" i="24"/>
  <c r="J272" i="65" l="1"/>
  <c r="AL232" i="65"/>
  <c r="AR232" i="65" s="1"/>
  <c r="AQ232" i="65"/>
  <c r="AL238" i="65"/>
  <c r="AR238" i="65" s="1"/>
  <c r="AQ238" i="65"/>
  <c r="AL165" i="65"/>
  <c r="AR165" i="65" s="1"/>
  <c r="AQ165" i="65"/>
  <c r="AL157" i="65"/>
  <c r="AR157" i="65" s="1"/>
  <c r="AQ157" i="65"/>
  <c r="AL213" i="65"/>
  <c r="AR213" i="65" s="1"/>
  <c r="AQ213" i="65"/>
  <c r="AL217" i="65"/>
  <c r="AR217" i="65" s="1"/>
  <c r="AQ217" i="65"/>
  <c r="AL255" i="65"/>
  <c r="AR255" i="65" s="1"/>
  <c r="AQ255" i="65"/>
  <c r="AL228" i="65"/>
  <c r="AR228" i="65" s="1"/>
  <c r="AQ228" i="65"/>
  <c r="AL234" i="65"/>
  <c r="AR234" i="65" s="1"/>
  <c r="AQ234" i="65"/>
  <c r="AL242" i="65"/>
  <c r="AR242" i="65" s="1"/>
  <c r="AQ242" i="65"/>
  <c r="AL233" i="65"/>
  <c r="AR233" i="65" s="1"/>
  <c r="AQ233" i="65"/>
  <c r="AL258" i="65"/>
  <c r="AR258" i="65" s="1"/>
  <c r="AQ258" i="65"/>
  <c r="AL169" i="65"/>
  <c r="AR169" i="65" s="1"/>
  <c r="AQ169" i="65"/>
  <c r="AL164" i="65"/>
  <c r="AR164" i="65" s="1"/>
  <c r="AQ164" i="65"/>
  <c r="AL240" i="65"/>
  <c r="AR240" i="65" s="1"/>
  <c r="AQ240" i="65"/>
  <c r="O132" i="25"/>
  <c r="L272" i="65"/>
  <c r="Q52" i="66"/>
  <c r="M49" i="37"/>
  <c r="AK51" i="65"/>
  <c r="AK135" i="65"/>
  <c r="AQ135" i="65" s="1"/>
  <c r="AP135" i="65"/>
  <c r="AQ110" i="65"/>
  <c r="AL110" i="65"/>
  <c r="AR110" i="65" s="1"/>
  <c r="AL108" i="65"/>
  <c r="AR108" i="65" s="1"/>
  <c r="AQ108" i="65"/>
  <c r="AL96" i="65"/>
  <c r="AR96" i="65" s="1"/>
  <c r="AQ96" i="65"/>
  <c r="AL60" i="65"/>
  <c r="AR60" i="65" s="1"/>
  <c r="AQ60" i="65"/>
  <c r="AL125" i="65"/>
  <c r="AR125" i="65" s="1"/>
  <c r="AQ125" i="65"/>
  <c r="N49" i="66"/>
  <c r="N93" i="66" s="1"/>
  <c r="P95" i="66" s="1"/>
  <c r="N27" i="25"/>
  <c r="P50" i="66"/>
  <c r="P28" i="25"/>
  <c r="AL80" i="65"/>
  <c r="AR80" i="65" s="1"/>
  <c r="AQ80" i="65"/>
  <c r="AL130" i="65"/>
  <c r="AR130" i="65" s="1"/>
  <c r="AQ130" i="65"/>
  <c r="AL79" i="65"/>
  <c r="AR79" i="65" s="1"/>
  <c r="AQ79" i="65"/>
  <c r="AK126" i="65"/>
  <c r="AP126" i="65"/>
  <c r="AL75" i="65"/>
  <c r="AR75" i="65" s="1"/>
  <c r="AQ75" i="65"/>
  <c r="AL72" i="65"/>
  <c r="AR72" i="65" s="1"/>
  <c r="AQ72" i="65"/>
  <c r="AL129" i="65"/>
  <c r="AR129" i="65" s="1"/>
  <c r="AQ129" i="65"/>
  <c r="AL115" i="65"/>
  <c r="AR115" i="65" s="1"/>
  <c r="AQ115" i="65"/>
  <c r="AN51" i="65"/>
  <c r="N47" i="42"/>
  <c r="Q30" i="25"/>
  <c r="Q104" i="25" s="1"/>
  <c r="N49" i="50"/>
  <c r="O57" i="24"/>
  <c r="Q58" i="24"/>
  <c r="Q28" i="25" s="1"/>
  <c r="F13" i="40"/>
  <c r="G13" i="40"/>
  <c r="H13" i="40"/>
  <c r="I13" i="40"/>
  <c r="J13" i="40"/>
  <c r="K13" i="40"/>
  <c r="L13" i="40"/>
  <c r="M13" i="40"/>
  <c r="N13" i="40"/>
  <c r="O13" i="40"/>
  <c r="P13" i="40"/>
  <c r="Q13" i="40"/>
  <c r="R13" i="40"/>
  <c r="S13" i="40"/>
  <c r="T13" i="40"/>
  <c r="U13" i="40"/>
  <c r="V13" i="40"/>
  <c r="W13" i="40"/>
  <c r="X13" i="40"/>
  <c r="Y13" i="40"/>
  <c r="Z13" i="40"/>
  <c r="AA13" i="40"/>
  <c r="AB13" i="40"/>
  <c r="AC13" i="40"/>
  <c r="AD13" i="40"/>
  <c r="AE13" i="40"/>
  <c r="AF13" i="40"/>
  <c r="AG13" i="40"/>
  <c r="AH13" i="40"/>
  <c r="AI13" i="40"/>
  <c r="AJ13" i="40"/>
  <c r="AK13" i="40"/>
  <c r="AL13" i="40"/>
  <c r="AM13" i="40"/>
  <c r="AN13" i="40"/>
  <c r="AO13" i="40"/>
  <c r="AP13" i="40"/>
  <c r="AQ13" i="40"/>
  <c r="AR13" i="40"/>
  <c r="AS13" i="40"/>
  <c r="AT13" i="40"/>
  <c r="AU13" i="40"/>
  <c r="AV13" i="40"/>
  <c r="AW13" i="40"/>
  <c r="AX13" i="40"/>
  <c r="AY13" i="40"/>
  <c r="AZ13" i="40"/>
  <c r="BA13" i="40"/>
  <c r="BB13" i="40"/>
  <c r="BC13" i="40"/>
  <c r="BD13" i="40"/>
  <c r="BE13" i="40"/>
  <c r="BF13" i="40"/>
  <c r="BG13" i="40"/>
  <c r="BH13" i="40"/>
  <c r="BI13" i="40"/>
  <c r="BJ13" i="40"/>
  <c r="BK13" i="40"/>
  <c r="BL13" i="40"/>
  <c r="BM13" i="40"/>
  <c r="BN13" i="40"/>
  <c r="BO13" i="40"/>
  <c r="BP13" i="40"/>
  <c r="BQ13" i="40"/>
  <c r="BR13" i="40"/>
  <c r="BS13" i="40"/>
  <c r="BT13" i="40"/>
  <c r="BU13" i="40"/>
  <c r="BV13" i="40"/>
  <c r="BW13" i="40"/>
  <c r="BX13" i="40"/>
  <c r="BY13" i="40"/>
  <c r="BZ13" i="40"/>
  <c r="CA13" i="40"/>
  <c r="CB13" i="40"/>
  <c r="E13" i="40"/>
  <c r="F642" i="40"/>
  <c r="F643" i="40"/>
  <c r="F644" i="40"/>
  <c r="F645" i="40"/>
  <c r="F646" i="40"/>
  <c r="F647" i="40"/>
  <c r="F648" i="40"/>
  <c r="F649" i="40"/>
  <c r="F650" i="40"/>
  <c r="F651" i="40"/>
  <c r="F652" i="40"/>
  <c r="F653" i="40"/>
  <c r="F654" i="40"/>
  <c r="F655" i="40"/>
  <c r="F656" i="40"/>
  <c r="F657" i="40"/>
  <c r="F658" i="40"/>
  <c r="F659" i="40"/>
  <c r="F660" i="40"/>
  <c r="F661" i="40"/>
  <c r="F662" i="40"/>
  <c r="F663" i="40"/>
  <c r="F664" i="40"/>
  <c r="F665" i="40"/>
  <c r="F666" i="40"/>
  <c r="F667" i="40"/>
  <c r="F668" i="40"/>
  <c r="F669" i="40"/>
  <c r="F670" i="40"/>
  <c r="F671" i="40"/>
  <c r="F672" i="40"/>
  <c r="F673" i="40"/>
  <c r="F674" i="40"/>
  <c r="F675" i="40"/>
  <c r="F676" i="40"/>
  <c r="F677" i="40"/>
  <c r="F678" i="40"/>
  <c r="F679" i="40"/>
  <c r="F680" i="40"/>
  <c r="F681" i="40"/>
  <c r="F682" i="40"/>
  <c r="F683" i="40"/>
  <c r="F684" i="40"/>
  <c r="F685" i="40"/>
  <c r="F686" i="40"/>
  <c r="F687" i="40"/>
  <c r="F688" i="40"/>
  <c r="F689" i="40"/>
  <c r="F690" i="40"/>
  <c r="F691" i="40"/>
  <c r="F692" i="40"/>
  <c r="F693" i="40"/>
  <c r="F694" i="40"/>
  <c r="F695" i="40"/>
  <c r="F696" i="40"/>
  <c r="F697" i="40"/>
  <c r="F698" i="40"/>
  <c r="F699" i="40"/>
  <c r="F700" i="40"/>
  <c r="F701" i="40"/>
  <c r="F702" i="40"/>
  <c r="F703" i="40"/>
  <c r="F704" i="40"/>
  <c r="F705" i="40"/>
  <c r="F706" i="40"/>
  <c r="F707" i="40"/>
  <c r="F708" i="40"/>
  <c r="F709" i="40"/>
  <c r="F710" i="40"/>
  <c r="F711" i="40"/>
  <c r="F712" i="40"/>
  <c r="F713" i="40"/>
  <c r="F714" i="40"/>
  <c r="F715" i="40"/>
  <c r="F716" i="40"/>
  <c r="F717" i="40"/>
  <c r="F718" i="40"/>
  <c r="F719" i="40"/>
  <c r="F720" i="40"/>
  <c r="F721" i="40"/>
  <c r="F722" i="40"/>
  <c r="F723" i="40"/>
  <c r="F724" i="40"/>
  <c r="F725" i="40"/>
  <c r="F726" i="40"/>
  <c r="F727" i="40"/>
  <c r="F728" i="40"/>
  <c r="F729" i="40"/>
  <c r="F730" i="40"/>
  <c r="F731" i="40"/>
  <c r="F732" i="40"/>
  <c r="F733" i="40"/>
  <c r="F734" i="40"/>
  <c r="F735" i="40"/>
  <c r="F736" i="40"/>
  <c r="F737" i="40"/>
  <c r="F738" i="40"/>
  <c r="F739" i="40"/>
  <c r="F740" i="40"/>
  <c r="F741" i="40"/>
  <c r="F742" i="40"/>
  <c r="F743" i="40"/>
  <c r="F744" i="40"/>
  <c r="F745" i="40"/>
  <c r="F746" i="40"/>
  <c r="F747" i="40"/>
  <c r="F748" i="40"/>
  <c r="F749" i="40"/>
  <c r="F750" i="40"/>
  <c r="F751" i="40"/>
  <c r="F752" i="40"/>
  <c r="F753" i="40"/>
  <c r="F754" i="40"/>
  <c r="F755" i="40"/>
  <c r="F756" i="40"/>
  <c r="F757" i="40"/>
  <c r="F758" i="40"/>
  <c r="F759" i="40"/>
  <c r="F760" i="40"/>
  <c r="F761" i="40"/>
  <c r="F762" i="40"/>
  <c r="F763" i="40"/>
  <c r="F764" i="40"/>
  <c r="F765" i="40"/>
  <c r="F766" i="40"/>
  <c r="F767" i="40"/>
  <c r="F768" i="40"/>
  <c r="F769" i="40"/>
  <c r="F770" i="40"/>
  <c r="F771" i="40"/>
  <c r="F772" i="40"/>
  <c r="F773" i="40"/>
  <c r="F774" i="40"/>
  <c r="F775" i="40"/>
  <c r="F776" i="40"/>
  <c r="F777" i="40"/>
  <c r="F778" i="40"/>
  <c r="F779" i="40"/>
  <c r="F780" i="40"/>
  <c r="F781" i="40"/>
  <c r="F782" i="40"/>
  <c r="F783" i="40"/>
  <c r="F784" i="40"/>
  <c r="F785" i="40"/>
  <c r="F786" i="40"/>
  <c r="F787" i="40"/>
  <c r="F788" i="40"/>
  <c r="F789" i="40"/>
  <c r="F790" i="40"/>
  <c r="F791" i="40"/>
  <c r="F792" i="40"/>
  <c r="F793" i="40"/>
  <c r="F794" i="40"/>
  <c r="F795" i="40"/>
  <c r="F796" i="40"/>
  <c r="F797" i="40"/>
  <c r="F798" i="40"/>
  <c r="F799" i="40"/>
  <c r="F800" i="40"/>
  <c r="F801" i="40"/>
  <c r="F802" i="40"/>
  <c r="F803" i="40"/>
  <c r="F804" i="40"/>
  <c r="F805" i="40"/>
  <c r="F806" i="40"/>
  <c r="F807" i="40"/>
  <c r="F808" i="40"/>
  <c r="F809" i="40"/>
  <c r="F810" i="40"/>
  <c r="F811" i="40"/>
  <c r="F812" i="40"/>
  <c r="F813" i="40"/>
  <c r="F814" i="40"/>
  <c r="F815" i="40"/>
  <c r="F816" i="40"/>
  <c r="F817" i="40"/>
  <c r="F818" i="40"/>
  <c r="F819" i="40"/>
  <c r="F820" i="40"/>
  <c r="F821" i="40"/>
  <c r="F822" i="40"/>
  <c r="F823" i="40"/>
  <c r="F824" i="40"/>
  <c r="F825" i="40"/>
  <c r="F826" i="40"/>
  <c r="F827" i="40"/>
  <c r="F828" i="40"/>
  <c r="F829" i="40"/>
  <c r="F830" i="40"/>
  <c r="F831" i="40"/>
  <c r="F832" i="40"/>
  <c r="F833" i="40"/>
  <c r="F834" i="40"/>
  <c r="F835" i="40"/>
  <c r="F836" i="40"/>
  <c r="F837" i="40"/>
  <c r="F838" i="40"/>
  <c r="F839" i="40"/>
  <c r="F840" i="40"/>
  <c r="F841" i="40"/>
  <c r="F842" i="40"/>
  <c r="F843" i="40"/>
  <c r="F844" i="40"/>
  <c r="F845" i="40"/>
  <c r="F846" i="40"/>
  <c r="F847" i="40"/>
  <c r="F848" i="40"/>
  <c r="F849" i="40"/>
  <c r="F850" i="40"/>
  <c r="F851" i="40"/>
  <c r="F852" i="40"/>
  <c r="F853" i="40"/>
  <c r="F854" i="40"/>
  <c r="F855" i="40"/>
  <c r="F856" i="40"/>
  <c r="F857" i="40"/>
  <c r="F858" i="40"/>
  <c r="F859" i="40"/>
  <c r="F860" i="40"/>
  <c r="F861" i="40"/>
  <c r="F862" i="40"/>
  <c r="F863" i="40"/>
  <c r="F864" i="40"/>
  <c r="F865" i="40"/>
  <c r="F866" i="40"/>
  <c r="F867" i="40"/>
  <c r="F868" i="40"/>
  <c r="F869" i="40"/>
  <c r="F870" i="40"/>
  <c r="F871" i="40"/>
  <c r="F872" i="40"/>
  <c r="F873" i="40"/>
  <c r="F874" i="40"/>
  <c r="F875" i="40"/>
  <c r="F876" i="40"/>
  <c r="F877" i="40"/>
  <c r="F878" i="40"/>
  <c r="F879" i="40"/>
  <c r="F880" i="40"/>
  <c r="F881" i="40"/>
  <c r="F882" i="40"/>
  <c r="F883" i="40"/>
  <c r="F884" i="40"/>
  <c r="F885" i="40"/>
  <c r="F886" i="40"/>
  <c r="F887" i="40"/>
  <c r="F888" i="40"/>
  <c r="F889" i="40"/>
  <c r="F890" i="40"/>
  <c r="F891" i="40"/>
  <c r="F892" i="40"/>
  <c r="F893" i="40"/>
  <c r="F894" i="40"/>
  <c r="F895" i="40"/>
  <c r="F896" i="40"/>
  <c r="F897" i="40"/>
  <c r="F898" i="40"/>
  <c r="F899" i="40"/>
  <c r="F900" i="40"/>
  <c r="F901" i="40"/>
  <c r="F902" i="40"/>
  <c r="F903" i="40"/>
  <c r="F904" i="40"/>
  <c r="F905" i="40"/>
  <c r="F906" i="40"/>
  <c r="F907" i="40"/>
  <c r="F908" i="40"/>
  <c r="F909" i="40"/>
  <c r="F910" i="40"/>
  <c r="F911" i="40"/>
  <c r="F912" i="40"/>
  <c r="F913" i="40"/>
  <c r="F914" i="40"/>
  <c r="F915" i="40"/>
  <c r="F916" i="40"/>
  <c r="F917" i="40"/>
  <c r="F918" i="40"/>
  <c r="F919" i="40"/>
  <c r="F920" i="40"/>
  <c r="F921" i="40"/>
  <c r="F922" i="40"/>
  <c r="F923" i="40"/>
  <c r="F924" i="40"/>
  <c r="F925" i="40"/>
  <c r="F926" i="40"/>
  <c r="F927" i="40"/>
  <c r="F928" i="40"/>
  <c r="F929" i="40"/>
  <c r="F930" i="40"/>
  <c r="F931" i="40"/>
  <c r="F932" i="40"/>
  <c r="F933" i="40"/>
  <c r="F934" i="40"/>
  <c r="F935" i="40"/>
  <c r="F936" i="40"/>
  <c r="F937" i="40"/>
  <c r="F938" i="40"/>
  <c r="F939" i="40"/>
  <c r="F940" i="40"/>
  <c r="F941" i="40"/>
  <c r="F942" i="40"/>
  <c r="F943" i="40"/>
  <c r="F944" i="40"/>
  <c r="F945" i="40"/>
  <c r="F946" i="40"/>
  <c r="F947" i="40"/>
  <c r="F948" i="40"/>
  <c r="F949" i="40"/>
  <c r="F950" i="40"/>
  <c r="F951" i="40"/>
  <c r="F952" i="40"/>
  <c r="F953" i="40"/>
  <c r="F954" i="40"/>
  <c r="F955" i="40"/>
  <c r="F641" i="40"/>
  <c r="B62" i="50"/>
  <c r="F62" i="50"/>
  <c r="H62" i="50"/>
  <c r="I62" i="50"/>
  <c r="J62" i="50"/>
  <c r="K62" i="50"/>
  <c r="B63" i="50"/>
  <c r="F63" i="50"/>
  <c r="H63" i="50"/>
  <c r="I63" i="50"/>
  <c r="J63" i="50"/>
  <c r="K63" i="50"/>
  <c r="B64" i="50"/>
  <c r="F64" i="50"/>
  <c r="H64" i="50"/>
  <c r="I64" i="50"/>
  <c r="J64" i="50"/>
  <c r="K64" i="50"/>
  <c r="B65" i="50"/>
  <c r="F65" i="50"/>
  <c r="H65" i="50"/>
  <c r="I65" i="50"/>
  <c r="J65" i="50"/>
  <c r="K65" i="50"/>
  <c r="B66" i="50"/>
  <c r="F66" i="50"/>
  <c r="H66" i="50"/>
  <c r="I66" i="50"/>
  <c r="J66" i="50"/>
  <c r="K66" i="50"/>
  <c r="B67" i="50"/>
  <c r="F67" i="50"/>
  <c r="H67" i="50"/>
  <c r="I67" i="50"/>
  <c r="J67" i="50"/>
  <c r="K67" i="50"/>
  <c r="B68" i="50"/>
  <c r="F68" i="50"/>
  <c r="H68" i="50"/>
  <c r="I68" i="50"/>
  <c r="J68" i="50"/>
  <c r="K68" i="50"/>
  <c r="B69" i="50"/>
  <c r="F69" i="50"/>
  <c r="H69" i="50"/>
  <c r="I69" i="50"/>
  <c r="J69" i="50"/>
  <c r="K69" i="50"/>
  <c r="B70" i="50"/>
  <c r="F70" i="50"/>
  <c r="H70" i="50"/>
  <c r="I70" i="50"/>
  <c r="J70" i="50"/>
  <c r="K70" i="50"/>
  <c r="B71" i="50"/>
  <c r="F71" i="50"/>
  <c r="H71" i="50"/>
  <c r="I71" i="50"/>
  <c r="J71" i="50"/>
  <c r="K71" i="50"/>
  <c r="B72" i="50"/>
  <c r="F72" i="50"/>
  <c r="H72" i="50"/>
  <c r="I72" i="50"/>
  <c r="J72" i="50"/>
  <c r="K72" i="50"/>
  <c r="B73" i="50"/>
  <c r="F73" i="50"/>
  <c r="H73" i="50"/>
  <c r="I73" i="50"/>
  <c r="J73" i="50"/>
  <c r="K73" i="50"/>
  <c r="B74" i="50"/>
  <c r="F74" i="50"/>
  <c r="H74" i="50"/>
  <c r="I74" i="50"/>
  <c r="J74" i="50"/>
  <c r="K74" i="50"/>
  <c r="B75" i="50"/>
  <c r="F75" i="50"/>
  <c r="H75" i="50"/>
  <c r="I75" i="50"/>
  <c r="J75" i="50"/>
  <c r="K75" i="50"/>
  <c r="B76" i="50"/>
  <c r="F76" i="50"/>
  <c r="H76" i="50"/>
  <c r="I76" i="50"/>
  <c r="J76" i="50"/>
  <c r="K76" i="50"/>
  <c r="B77" i="50"/>
  <c r="F77" i="50"/>
  <c r="H77" i="50"/>
  <c r="I77" i="50"/>
  <c r="J77" i="50"/>
  <c r="K77" i="50"/>
  <c r="B78" i="50"/>
  <c r="F78" i="50"/>
  <c r="H78" i="50"/>
  <c r="I78" i="50"/>
  <c r="J78" i="50"/>
  <c r="K78" i="50"/>
  <c r="B79" i="50"/>
  <c r="F79" i="50"/>
  <c r="H79" i="50"/>
  <c r="I79" i="50"/>
  <c r="J79" i="50"/>
  <c r="K79" i="50"/>
  <c r="B80" i="50"/>
  <c r="F80" i="50"/>
  <c r="H80" i="50"/>
  <c r="I80" i="50"/>
  <c r="J80" i="50"/>
  <c r="AR80" i="50" s="1"/>
  <c r="K80" i="50"/>
  <c r="B81" i="50"/>
  <c r="F81" i="50"/>
  <c r="H81" i="50"/>
  <c r="I81" i="50"/>
  <c r="J81" i="50"/>
  <c r="K81" i="50"/>
  <c r="B82" i="50"/>
  <c r="F82" i="50"/>
  <c r="H82" i="50"/>
  <c r="I82" i="50"/>
  <c r="J82" i="50"/>
  <c r="K82" i="50"/>
  <c r="B83" i="50"/>
  <c r="F83" i="50"/>
  <c r="H83" i="50"/>
  <c r="I83" i="50"/>
  <c r="J83" i="50"/>
  <c r="K83" i="50"/>
  <c r="B84" i="50"/>
  <c r="F84" i="50"/>
  <c r="H84" i="50"/>
  <c r="I84" i="50"/>
  <c r="J84" i="50"/>
  <c r="K84" i="50"/>
  <c r="B85" i="50"/>
  <c r="F85" i="50"/>
  <c r="H85" i="50"/>
  <c r="I85" i="50"/>
  <c r="J85" i="50"/>
  <c r="K85" i="50"/>
  <c r="B86" i="50"/>
  <c r="F86" i="50"/>
  <c r="H86" i="50"/>
  <c r="I86" i="50"/>
  <c r="J86" i="50"/>
  <c r="AR86" i="50" s="1"/>
  <c r="K86" i="50"/>
  <c r="B87" i="50"/>
  <c r="F87" i="50"/>
  <c r="H87" i="50"/>
  <c r="I87" i="50"/>
  <c r="J87" i="50"/>
  <c r="K87" i="50"/>
  <c r="B88" i="50"/>
  <c r="F88" i="50"/>
  <c r="H88" i="50"/>
  <c r="I88" i="50"/>
  <c r="J88" i="50"/>
  <c r="K88" i="50"/>
  <c r="B89" i="50"/>
  <c r="F89" i="50"/>
  <c r="H89" i="50"/>
  <c r="I89" i="50"/>
  <c r="J89" i="50"/>
  <c r="K89" i="50"/>
  <c r="B90" i="50"/>
  <c r="F90" i="50"/>
  <c r="H90" i="50"/>
  <c r="I90" i="50"/>
  <c r="J90" i="50"/>
  <c r="K90" i="50"/>
  <c r="B91" i="50"/>
  <c r="F91" i="50"/>
  <c r="H91" i="50"/>
  <c r="I91" i="50"/>
  <c r="J91" i="50"/>
  <c r="K91" i="50"/>
  <c r="B92" i="50"/>
  <c r="F92" i="50"/>
  <c r="H92" i="50"/>
  <c r="I92" i="50"/>
  <c r="J92" i="50"/>
  <c r="AR92" i="50" s="1"/>
  <c r="K92" i="50"/>
  <c r="B93" i="50"/>
  <c r="F93" i="50"/>
  <c r="H93" i="50"/>
  <c r="I93" i="50"/>
  <c r="J93" i="50"/>
  <c r="K93" i="50"/>
  <c r="B94" i="50"/>
  <c r="F94" i="50"/>
  <c r="H94" i="50"/>
  <c r="I94" i="50"/>
  <c r="J94" i="50"/>
  <c r="K94" i="50"/>
  <c r="B95" i="50"/>
  <c r="F95" i="50"/>
  <c r="H95" i="50"/>
  <c r="I95" i="50"/>
  <c r="J95" i="50"/>
  <c r="K95" i="50"/>
  <c r="B96" i="50"/>
  <c r="F96" i="50"/>
  <c r="H96" i="50"/>
  <c r="I96" i="50"/>
  <c r="J96" i="50"/>
  <c r="K96" i="50"/>
  <c r="B97" i="50"/>
  <c r="F97" i="50"/>
  <c r="H97" i="50"/>
  <c r="I97" i="50"/>
  <c r="J97" i="50"/>
  <c r="K97" i="50"/>
  <c r="B98" i="50"/>
  <c r="F98" i="50"/>
  <c r="H98" i="50"/>
  <c r="I98" i="50"/>
  <c r="J98" i="50"/>
  <c r="K98" i="50"/>
  <c r="B99" i="50"/>
  <c r="F99" i="50"/>
  <c r="H99" i="50"/>
  <c r="I99" i="50"/>
  <c r="J99" i="50"/>
  <c r="K99" i="50"/>
  <c r="B100" i="50"/>
  <c r="F100" i="50"/>
  <c r="H100" i="50"/>
  <c r="I100" i="50"/>
  <c r="J100" i="50"/>
  <c r="K100" i="50"/>
  <c r="B101" i="50"/>
  <c r="F101" i="50"/>
  <c r="H101" i="50"/>
  <c r="I101" i="50"/>
  <c r="J101" i="50"/>
  <c r="K101" i="50"/>
  <c r="B102" i="50"/>
  <c r="F102" i="50"/>
  <c r="H102" i="50"/>
  <c r="I102" i="50"/>
  <c r="J102" i="50"/>
  <c r="K102" i="50"/>
  <c r="B103" i="50"/>
  <c r="F103" i="50"/>
  <c r="H103" i="50"/>
  <c r="I103" i="50"/>
  <c r="J103" i="50"/>
  <c r="K103" i="50"/>
  <c r="B104" i="50"/>
  <c r="F104" i="50"/>
  <c r="H104" i="50"/>
  <c r="I104" i="50"/>
  <c r="J104" i="50"/>
  <c r="K104" i="50"/>
  <c r="B105" i="50"/>
  <c r="F105" i="50"/>
  <c r="H105" i="50"/>
  <c r="I105" i="50"/>
  <c r="J105" i="50"/>
  <c r="K105" i="50"/>
  <c r="B106" i="50"/>
  <c r="F106" i="50"/>
  <c r="H106" i="50"/>
  <c r="I106" i="50"/>
  <c r="J106" i="50"/>
  <c r="K106" i="50"/>
  <c r="B107" i="50"/>
  <c r="F107" i="50"/>
  <c r="H107" i="50"/>
  <c r="I107" i="50"/>
  <c r="J107" i="50"/>
  <c r="K107" i="50"/>
  <c r="B108" i="50"/>
  <c r="F108" i="50"/>
  <c r="H108" i="50"/>
  <c r="I108" i="50"/>
  <c r="J108" i="50"/>
  <c r="K108" i="50"/>
  <c r="B109" i="50"/>
  <c r="F109" i="50"/>
  <c r="H109" i="50"/>
  <c r="I109" i="50"/>
  <c r="J109" i="50"/>
  <c r="K109" i="50"/>
  <c r="B110" i="50"/>
  <c r="F110" i="50"/>
  <c r="H110" i="50"/>
  <c r="I110" i="50"/>
  <c r="J110" i="50"/>
  <c r="K110" i="50"/>
  <c r="B111" i="50"/>
  <c r="F111" i="50"/>
  <c r="H111" i="50"/>
  <c r="I111" i="50"/>
  <c r="J111" i="50"/>
  <c r="K111" i="50"/>
  <c r="B112" i="50"/>
  <c r="F112" i="50"/>
  <c r="H112" i="50"/>
  <c r="I112" i="50"/>
  <c r="J112" i="50"/>
  <c r="K112" i="50"/>
  <c r="B113" i="50"/>
  <c r="F113" i="50"/>
  <c r="H113" i="50"/>
  <c r="I113" i="50"/>
  <c r="J113" i="50"/>
  <c r="K113" i="50"/>
  <c r="B114" i="50"/>
  <c r="F114" i="50"/>
  <c r="H114" i="50"/>
  <c r="I114" i="50"/>
  <c r="J114" i="50"/>
  <c r="T114" i="50" s="1"/>
  <c r="K114" i="50"/>
  <c r="B115" i="50"/>
  <c r="F115" i="50"/>
  <c r="H115" i="50"/>
  <c r="AT115" i="50" s="1"/>
  <c r="I115" i="50"/>
  <c r="J115" i="50"/>
  <c r="K115" i="50"/>
  <c r="B116" i="50"/>
  <c r="F116" i="50"/>
  <c r="H116" i="50"/>
  <c r="AT116" i="50" s="1"/>
  <c r="I116" i="50"/>
  <c r="J116" i="50"/>
  <c r="AN116" i="50" s="1"/>
  <c r="K116" i="50"/>
  <c r="B117" i="50"/>
  <c r="F117" i="50"/>
  <c r="H117" i="50"/>
  <c r="AT117" i="50" s="1"/>
  <c r="I117" i="50"/>
  <c r="J117" i="50"/>
  <c r="K117" i="50"/>
  <c r="B118" i="50"/>
  <c r="F118" i="50"/>
  <c r="H118" i="50"/>
  <c r="AT118" i="50" s="1"/>
  <c r="I118" i="50"/>
  <c r="J118" i="50"/>
  <c r="AN118" i="50" s="1"/>
  <c r="K118" i="50"/>
  <c r="B119" i="50"/>
  <c r="F119" i="50"/>
  <c r="H119" i="50"/>
  <c r="AT119" i="50" s="1"/>
  <c r="I119" i="50"/>
  <c r="J119" i="50"/>
  <c r="K119" i="50"/>
  <c r="B120" i="50"/>
  <c r="F120" i="50"/>
  <c r="H120" i="50"/>
  <c r="AT120" i="50" s="1"/>
  <c r="I120" i="50"/>
  <c r="J120" i="50"/>
  <c r="AN120" i="50" s="1"/>
  <c r="K120" i="50"/>
  <c r="B121" i="50"/>
  <c r="F121" i="50"/>
  <c r="H121" i="50"/>
  <c r="AT121" i="50" s="1"/>
  <c r="I121" i="50"/>
  <c r="J121" i="50"/>
  <c r="K121" i="50"/>
  <c r="B122" i="50"/>
  <c r="F122" i="50"/>
  <c r="H122" i="50"/>
  <c r="AT122" i="50" s="1"/>
  <c r="I122" i="50"/>
  <c r="J122" i="50"/>
  <c r="AN122" i="50" s="1"/>
  <c r="K122" i="50"/>
  <c r="B123" i="50"/>
  <c r="F123" i="50"/>
  <c r="H123" i="50"/>
  <c r="AT123" i="50" s="1"/>
  <c r="I123" i="50"/>
  <c r="J123" i="50"/>
  <c r="K123" i="50"/>
  <c r="B124" i="50"/>
  <c r="F124" i="50"/>
  <c r="H124" i="50"/>
  <c r="AT124" i="50" s="1"/>
  <c r="I124" i="50"/>
  <c r="J124" i="50"/>
  <c r="AN124" i="50" s="1"/>
  <c r="K124" i="50"/>
  <c r="B125" i="50"/>
  <c r="F125" i="50"/>
  <c r="H125" i="50"/>
  <c r="AT125" i="50" s="1"/>
  <c r="I125" i="50"/>
  <c r="J125" i="50"/>
  <c r="K125" i="50"/>
  <c r="B126" i="50"/>
  <c r="F126" i="50"/>
  <c r="H126" i="50"/>
  <c r="AT126" i="50" s="1"/>
  <c r="I126" i="50"/>
  <c r="J126" i="50"/>
  <c r="AN126" i="50" s="1"/>
  <c r="K126" i="50"/>
  <c r="B127" i="50"/>
  <c r="F127" i="50"/>
  <c r="H127" i="50"/>
  <c r="AT127" i="50" s="1"/>
  <c r="I127" i="50"/>
  <c r="J127" i="50"/>
  <c r="K127" i="50"/>
  <c r="B128" i="50"/>
  <c r="F128" i="50"/>
  <c r="H128" i="50"/>
  <c r="AT128" i="50" s="1"/>
  <c r="I128" i="50"/>
  <c r="J128" i="50"/>
  <c r="AN128" i="50" s="1"/>
  <c r="K128" i="50"/>
  <c r="B129" i="50"/>
  <c r="F129" i="50"/>
  <c r="H129" i="50"/>
  <c r="AT129" i="50" s="1"/>
  <c r="I129" i="50"/>
  <c r="J129" i="50"/>
  <c r="K129" i="50"/>
  <c r="B130" i="50"/>
  <c r="F130" i="50"/>
  <c r="H130" i="50"/>
  <c r="AT130" i="50" s="1"/>
  <c r="I130" i="50"/>
  <c r="J130" i="50"/>
  <c r="AN130" i="50" s="1"/>
  <c r="K130" i="50"/>
  <c r="B131" i="50"/>
  <c r="F131" i="50"/>
  <c r="H131" i="50"/>
  <c r="AT131" i="50" s="1"/>
  <c r="I131" i="50"/>
  <c r="J131" i="50"/>
  <c r="K131" i="50"/>
  <c r="B132" i="50"/>
  <c r="F132" i="50"/>
  <c r="H132" i="50"/>
  <c r="AT132" i="50" s="1"/>
  <c r="I132" i="50"/>
  <c r="J132" i="50"/>
  <c r="AN132" i="50" s="1"/>
  <c r="K132" i="50"/>
  <c r="B133" i="50"/>
  <c r="F133" i="50"/>
  <c r="H133" i="50"/>
  <c r="I133" i="50"/>
  <c r="J133" i="50"/>
  <c r="K133" i="50"/>
  <c r="B134" i="50"/>
  <c r="F134" i="50"/>
  <c r="H134" i="50"/>
  <c r="I134" i="50"/>
  <c r="J134" i="50"/>
  <c r="K134" i="50"/>
  <c r="B135" i="50"/>
  <c r="F135" i="50"/>
  <c r="H135" i="50"/>
  <c r="I135" i="50"/>
  <c r="J135" i="50"/>
  <c r="K135" i="50"/>
  <c r="B136" i="50"/>
  <c r="F136" i="50"/>
  <c r="H136" i="50"/>
  <c r="I136" i="50"/>
  <c r="J136" i="50"/>
  <c r="K136" i="50"/>
  <c r="B137" i="50"/>
  <c r="F137" i="50"/>
  <c r="H137" i="50"/>
  <c r="I137" i="50"/>
  <c r="J137" i="50"/>
  <c r="K137" i="50"/>
  <c r="H61" i="50"/>
  <c r="I61" i="50"/>
  <c r="J61" i="50"/>
  <c r="K61" i="50"/>
  <c r="F61" i="50"/>
  <c r="B61" i="50"/>
  <c r="J218" i="50"/>
  <c r="J219" i="50"/>
  <c r="J220" i="50"/>
  <c r="J221" i="50"/>
  <c r="J222" i="50"/>
  <c r="J223" i="50"/>
  <c r="J224" i="50"/>
  <c r="J225" i="50"/>
  <c r="J226" i="50"/>
  <c r="J227" i="50"/>
  <c r="J228" i="50"/>
  <c r="J229" i="50"/>
  <c r="J230" i="50"/>
  <c r="J231" i="50"/>
  <c r="J232" i="50"/>
  <c r="J233" i="50"/>
  <c r="J234" i="50"/>
  <c r="J235" i="50"/>
  <c r="J236" i="50"/>
  <c r="J237" i="50"/>
  <c r="J238" i="50"/>
  <c r="J239" i="50"/>
  <c r="J240" i="50"/>
  <c r="J241" i="50"/>
  <c r="J242" i="50"/>
  <c r="J243" i="50"/>
  <c r="J244" i="50"/>
  <c r="J245" i="50"/>
  <c r="J246" i="50"/>
  <c r="J247" i="50"/>
  <c r="J248" i="50"/>
  <c r="J249" i="50"/>
  <c r="J250" i="50"/>
  <c r="CG13" i="40"/>
  <c r="CF13" i="40"/>
  <c r="CE13" i="40"/>
  <c r="CD13" i="40"/>
  <c r="J217" i="50"/>
  <c r="M217" i="50" s="1"/>
  <c r="P217" i="50" s="1"/>
  <c r="AT137" i="50" l="1"/>
  <c r="AU137" i="50"/>
  <c r="AO136" i="50"/>
  <c r="AN136" i="50"/>
  <c r="AT135" i="50"/>
  <c r="AU135" i="50"/>
  <c r="AO134" i="50"/>
  <c r="AN134" i="50"/>
  <c r="AT133" i="50"/>
  <c r="AU133" i="50"/>
  <c r="AQ74" i="50"/>
  <c r="AR74" i="50"/>
  <c r="AQ68" i="50"/>
  <c r="AR68" i="50"/>
  <c r="AR62" i="50"/>
  <c r="AQ62" i="50"/>
  <c r="P61" i="50"/>
  <c r="AN137" i="50"/>
  <c r="AO137" i="50"/>
  <c r="AT136" i="50"/>
  <c r="AU136" i="50"/>
  <c r="AN135" i="50"/>
  <c r="AO135" i="50"/>
  <c r="AT134" i="50"/>
  <c r="AU134" i="50"/>
  <c r="AN133" i="50"/>
  <c r="AO133" i="50"/>
  <c r="AP133" i="50"/>
  <c r="AQ133" i="50" s="1"/>
  <c r="AR133" i="50" s="1"/>
  <c r="AN131" i="50"/>
  <c r="AN129" i="50"/>
  <c r="AN127" i="50"/>
  <c r="AO127" i="50"/>
  <c r="AP127" i="50" s="1"/>
  <c r="AQ127" i="50" s="1"/>
  <c r="AR127" i="50" s="1"/>
  <c r="AN125" i="50"/>
  <c r="AN123" i="50"/>
  <c r="AO121" i="50"/>
  <c r="AP121" i="50" s="1"/>
  <c r="AQ121" i="50" s="1"/>
  <c r="AR121" i="50" s="1"/>
  <c r="AN121" i="50"/>
  <c r="AN119" i="50"/>
  <c r="AN117" i="50"/>
  <c r="AO115" i="50"/>
  <c r="AP115" i="50" s="1"/>
  <c r="AQ115" i="50" s="1"/>
  <c r="AR115" i="50" s="1"/>
  <c r="AN115" i="50"/>
  <c r="P67" i="50"/>
  <c r="K272" i="65"/>
  <c r="P132" i="25"/>
  <c r="AL51" i="65"/>
  <c r="N139" i="25"/>
  <c r="N140" i="25" s="1"/>
  <c r="T243" i="50"/>
  <c r="M243" i="50"/>
  <c r="P243" i="50" s="1"/>
  <c r="N243" i="50"/>
  <c r="T239" i="50"/>
  <c r="M239" i="50"/>
  <c r="P239" i="50" s="1"/>
  <c r="N239" i="50"/>
  <c r="N235" i="50"/>
  <c r="T235" i="50"/>
  <c r="M235" i="50"/>
  <c r="P235" i="50" s="1"/>
  <c r="T231" i="50"/>
  <c r="M231" i="50"/>
  <c r="P231" i="50" s="1"/>
  <c r="N231" i="50"/>
  <c r="T227" i="50"/>
  <c r="M227" i="50"/>
  <c r="P227" i="50" s="1"/>
  <c r="N227" i="50"/>
  <c r="M223" i="50"/>
  <c r="P223" i="50" s="1"/>
  <c r="N223" i="50"/>
  <c r="T223" i="50"/>
  <c r="X219" i="50"/>
  <c r="AC219" i="50"/>
  <c r="M219" i="50"/>
  <c r="T219" i="50"/>
  <c r="Y219" i="50"/>
  <c r="AD219" i="50"/>
  <c r="N219" i="50"/>
  <c r="V219" i="50"/>
  <c r="Z219" i="50"/>
  <c r="AE219" i="50"/>
  <c r="P219" i="50"/>
  <c r="Q219" i="50" s="1"/>
  <c r="S219" i="50" s="1"/>
  <c r="W219" i="50"/>
  <c r="AB219" i="50"/>
  <c r="AF219" i="50"/>
  <c r="N217" i="50"/>
  <c r="Q217" i="50" s="1"/>
  <c r="S217" i="50" s="1"/>
  <c r="T217" i="50"/>
  <c r="M246" i="50"/>
  <c r="T246" i="50"/>
  <c r="N246" i="50"/>
  <c r="Q246" i="50" s="1"/>
  <c r="S246" i="50" s="1"/>
  <c r="P246" i="50"/>
  <c r="M242" i="50"/>
  <c r="T242" i="50"/>
  <c r="Y242" i="50"/>
  <c r="AD242" i="50"/>
  <c r="N242" i="50"/>
  <c r="V242" i="50"/>
  <c r="Z242" i="50"/>
  <c r="AE242" i="50"/>
  <c r="P242" i="50"/>
  <c r="W242" i="50"/>
  <c r="AB242" i="50"/>
  <c r="AF242" i="50"/>
  <c r="Q242" i="50"/>
  <c r="S242" i="50" s="1"/>
  <c r="X242" i="50"/>
  <c r="AC242" i="50"/>
  <c r="AR238" i="50"/>
  <c r="M238" i="50"/>
  <c r="P238" i="50" s="1"/>
  <c r="Z238" i="50"/>
  <c r="N238" i="50"/>
  <c r="AF238" i="50"/>
  <c r="T238" i="50"/>
  <c r="AQ238" i="50"/>
  <c r="N234" i="50"/>
  <c r="T234" i="50"/>
  <c r="M234" i="50"/>
  <c r="P234" i="50" s="1"/>
  <c r="T230" i="50"/>
  <c r="M230" i="50"/>
  <c r="P230" i="50" s="1"/>
  <c r="N230" i="50"/>
  <c r="T226" i="50"/>
  <c r="M226" i="50"/>
  <c r="P226" i="50" s="1"/>
  <c r="N226" i="50"/>
  <c r="N222" i="50"/>
  <c r="T222" i="50"/>
  <c r="M222" i="50"/>
  <c r="P222" i="50" s="1"/>
  <c r="M218" i="50"/>
  <c r="P218" i="50" s="1"/>
  <c r="N218" i="50"/>
  <c r="T218" i="50"/>
  <c r="N247" i="50"/>
  <c r="V247" i="50"/>
  <c r="Z247" i="50"/>
  <c r="AE247" i="50"/>
  <c r="P247" i="50"/>
  <c r="W247" i="50"/>
  <c r="AB247" i="50"/>
  <c r="AF247" i="50"/>
  <c r="Q247" i="50"/>
  <c r="S247" i="50" s="1"/>
  <c r="X247" i="50"/>
  <c r="AC247" i="50"/>
  <c r="M247" i="50"/>
  <c r="T247" i="50"/>
  <c r="Y247" i="50"/>
  <c r="AD247" i="50"/>
  <c r="M249" i="50"/>
  <c r="T249" i="50"/>
  <c r="N249" i="50"/>
  <c r="Q249" i="50" s="1"/>
  <c r="S249" i="50" s="1"/>
  <c r="P249" i="50"/>
  <c r="P245" i="50"/>
  <c r="M245" i="50"/>
  <c r="T245" i="50"/>
  <c r="N245" i="50"/>
  <c r="Q245" i="50" s="1"/>
  <c r="S245" i="50" s="1"/>
  <c r="N241" i="50"/>
  <c r="T241" i="50"/>
  <c r="M241" i="50"/>
  <c r="P241" i="50" s="1"/>
  <c r="T237" i="50"/>
  <c r="M237" i="50"/>
  <c r="P237" i="50" s="1"/>
  <c r="N237" i="50"/>
  <c r="M233" i="50"/>
  <c r="P233" i="50" s="1"/>
  <c r="N233" i="50"/>
  <c r="T233" i="50"/>
  <c r="T229" i="50"/>
  <c r="M229" i="50"/>
  <c r="P229" i="50" s="1"/>
  <c r="N229" i="50"/>
  <c r="M225" i="50"/>
  <c r="P225" i="50" s="1"/>
  <c r="N225" i="50"/>
  <c r="T225" i="50"/>
  <c r="T221" i="50"/>
  <c r="M221" i="50"/>
  <c r="P221" i="50" s="1"/>
  <c r="N221" i="50"/>
  <c r="M250" i="50"/>
  <c r="T250" i="50"/>
  <c r="N250" i="50"/>
  <c r="Q250" i="50" s="1"/>
  <c r="S250" i="50" s="1"/>
  <c r="P250" i="50"/>
  <c r="M248" i="50"/>
  <c r="T248" i="50"/>
  <c r="N248" i="50"/>
  <c r="Q248" i="50" s="1"/>
  <c r="S248" i="50" s="1"/>
  <c r="P248" i="50"/>
  <c r="N244" i="50"/>
  <c r="Q244" i="50" s="1"/>
  <c r="S244" i="50" s="1"/>
  <c r="P244" i="50"/>
  <c r="M244" i="50"/>
  <c r="T244" i="50"/>
  <c r="N240" i="50"/>
  <c r="T240" i="50"/>
  <c r="M240" i="50"/>
  <c r="P240" i="50" s="1"/>
  <c r="T236" i="50"/>
  <c r="M236" i="50"/>
  <c r="P236" i="50" s="1"/>
  <c r="N236" i="50"/>
  <c r="M232" i="50"/>
  <c r="P232" i="50" s="1"/>
  <c r="N232" i="50"/>
  <c r="T232" i="50"/>
  <c r="T228" i="50"/>
  <c r="M228" i="50"/>
  <c r="P228" i="50" s="1"/>
  <c r="N228" i="50"/>
  <c r="M224" i="50"/>
  <c r="P224" i="50" s="1"/>
  <c r="Q224" i="50" s="1"/>
  <c r="S224" i="50" s="1"/>
  <c r="N224" i="50"/>
  <c r="T224" i="50"/>
  <c r="T220" i="50"/>
  <c r="M220" i="50"/>
  <c r="P220" i="50" s="1"/>
  <c r="N220" i="50"/>
  <c r="O49" i="66"/>
  <c r="O27" i="25"/>
  <c r="Q50" i="66"/>
  <c r="AL126" i="65"/>
  <c r="AR126" i="65" s="1"/>
  <c r="AQ126" i="65"/>
  <c r="P136" i="50"/>
  <c r="S136" i="50" s="1"/>
  <c r="Q136" i="50"/>
  <c r="Q134" i="50"/>
  <c r="P134" i="50"/>
  <c r="S134" i="50" s="1"/>
  <c r="P132" i="50"/>
  <c r="S132" i="50" s="1"/>
  <c r="Q130" i="50"/>
  <c r="P130" i="50"/>
  <c r="S130" i="50" s="1"/>
  <c r="Q128" i="50"/>
  <c r="P128" i="50"/>
  <c r="S128" i="50" s="1"/>
  <c r="Q126" i="50"/>
  <c r="P126" i="50"/>
  <c r="S126" i="50" s="1"/>
  <c r="Q122" i="50"/>
  <c r="P122" i="50"/>
  <c r="S122" i="50" s="1"/>
  <c r="Q120" i="50"/>
  <c r="P120" i="50"/>
  <c r="S120" i="50" s="1"/>
  <c r="Q118" i="50"/>
  <c r="P118" i="50"/>
  <c r="S118" i="50" s="1"/>
  <c r="Q116" i="50"/>
  <c r="P116" i="50"/>
  <c r="S116" i="50" s="1"/>
  <c r="Q114" i="50"/>
  <c r="P114" i="50"/>
  <c r="S114" i="50" s="1"/>
  <c r="Q112" i="50"/>
  <c r="P112" i="50"/>
  <c r="S112" i="50" s="1"/>
  <c r="Q110" i="50"/>
  <c r="P110" i="50"/>
  <c r="S110" i="50" s="1"/>
  <c r="Q108" i="50"/>
  <c r="P108" i="50"/>
  <c r="S108" i="50" s="1"/>
  <c r="Q106" i="50"/>
  <c r="P106" i="50"/>
  <c r="S106" i="50" s="1"/>
  <c r="Q104" i="50"/>
  <c r="P104" i="50"/>
  <c r="S104" i="50" s="1"/>
  <c r="Q102" i="50"/>
  <c r="P102" i="50"/>
  <c r="S102" i="50" s="1"/>
  <c r="Q100" i="50"/>
  <c r="P100" i="50"/>
  <c r="S100" i="50" s="1"/>
  <c r="Q98" i="50"/>
  <c r="P98" i="50"/>
  <c r="S98" i="50" s="1"/>
  <c r="P96" i="50"/>
  <c r="P94" i="50"/>
  <c r="P92" i="50"/>
  <c r="P90" i="50"/>
  <c r="P88" i="50"/>
  <c r="P86" i="50"/>
  <c r="P84" i="50"/>
  <c r="P82" i="50"/>
  <c r="P80" i="50"/>
  <c r="Q137" i="50"/>
  <c r="P137" i="50"/>
  <c r="S137" i="50" s="1"/>
  <c r="Q135" i="50"/>
  <c r="P135" i="50"/>
  <c r="S135" i="50" s="1"/>
  <c r="P133" i="50"/>
  <c r="S133" i="50" s="1"/>
  <c r="Q129" i="50"/>
  <c r="P129" i="50"/>
  <c r="S129" i="50" s="1"/>
  <c r="P127" i="50"/>
  <c r="P125" i="50"/>
  <c r="S125" i="50" s="1"/>
  <c r="Q123" i="50"/>
  <c r="P123" i="50"/>
  <c r="S123" i="50" s="1"/>
  <c r="P121" i="50"/>
  <c r="Q119" i="50"/>
  <c r="P119" i="50"/>
  <c r="S119" i="50" s="1"/>
  <c r="Q117" i="50"/>
  <c r="P117" i="50"/>
  <c r="S117" i="50" s="1"/>
  <c r="P115" i="50"/>
  <c r="Q113" i="50"/>
  <c r="P113" i="50"/>
  <c r="Q111" i="50"/>
  <c r="P111" i="50"/>
  <c r="S111" i="50" s="1"/>
  <c r="P109" i="50"/>
  <c r="S109" i="50" s="1"/>
  <c r="AN109" i="50" s="1"/>
  <c r="AO109" i="50" s="1"/>
  <c r="AP109" i="50" s="1"/>
  <c r="AQ109" i="50" s="1"/>
  <c r="AR109" i="50" s="1"/>
  <c r="Q107" i="50"/>
  <c r="P107" i="50"/>
  <c r="S107" i="50" s="1"/>
  <c r="Q105" i="50"/>
  <c r="P105" i="50"/>
  <c r="S105" i="50" s="1"/>
  <c r="P103" i="50"/>
  <c r="S103" i="50" s="1"/>
  <c r="AN103" i="50" s="1"/>
  <c r="AO103" i="50" s="1"/>
  <c r="AP103" i="50" s="1"/>
  <c r="AQ103" i="50" s="1"/>
  <c r="AR103" i="50" s="1"/>
  <c r="Q101" i="50"/>
  <c r="P101" i="50"/>
  <c r="S101" i="50" s="1"/>
  <c r="Q99" i="50"/>
  <c r="P99" i="50"/>
  <c r="S99" i="50" s="1"/>
  <c r="P97" i="50"/>
  <c r="S97" i="50" s="1"/>
  <c r="AN97" i="50" s="1"/>
  <c r="AO97" i="50" s="1"/>
  <c r="AP97" i="50" s="1"/>
  <c r="AQ97" i="50" s="1"/>
  <c r="AR97" i="50" s="1"/>
  <c r="P95" i="50"/>
  <c r="P93" i="50"/>
  <c r="P91" i="50"/>
  <c r="P89" i="50"/>
  <c r="P87" i="50"/>
  <c r="P85" i="50"/>
  <c r="P83" i="50"/>
  <c r="P81" i="50"/>
  <c r="P79" i="50"/>
  <c r="M61" i="50"/>
  <c r="N61" i="50"/>
  <c r="T61" i="50"/>
  <c r="W137" i="50"/>
  <c r="AB137" i="50"/>
  <c r="M137" i="50"/>
  <c r="AC137" i="50"/>
  <c r="N137" i="50"/>
  <c r="T137" i="50"/>
  <c r="V137" i="50"/>
  <c r="M135" i="50"/>
  <c r="N135" i="50"/>
  <c r="T135" i="50"/>
  <c r="AB135" i="50"/>
  <c r="V135" i="50"/>
  <c r="AC135" i="50"/>
  <c r="W135" i="50"/>
  <c r="M133" i="50"/>
  <c r="N133" i="50"/>
  <c r="T133" i="50"/>
  <c r="T131" i="50"/>
  <c r="M131" i="50"/>
  <c r="P131" i="50" s="1"/>
  <c r="S131" i="50" s="1"/>
  <c r="N131" i="50"/>
  <c r="V129" i="50"/>
  <c r="AB129" i="50"/>
  <c r="M129" i="50"/>
  <c r="N129" i="50"/>
  <c r="T129" i="50"/>
  <c r="V127" i="50"/>
  <c r="AB127" i="50"/>
  <c r="M127" i="50"/>
  <c r="N127" i="50"/>
  <c r="T127" i="50"/>
  <c r="M125" i="50"/>
  <c r="N125" i="50"/>
  <c r="Q125" i="50" s="1"/>
  <c r="T125" i="50"/>
  <c r="V123" i="50"/>
  <c r="AB123" i="50"/>
  <c r="M123" i="50"/>
  <c r="N123" i="50"/>
  <c r="T123" i="50"/>
  <c r="M121" i="50"/>
  <c r="AC121" i="50"/>
  <c r="N121" i="50"/>
  <c r="T121" i="50"/>
  <c r="X121" i="50" s="1"/>
  <c r="AD121" i="50"/>
  <c r="V121" i="50"/>
  <c r="AE121" i="50"/>
  <c r="AB121" i="50"/>
  <c r="W121" i="50"/>
  <c r="N119" i="50"/>
  <c r="T119" i="50"/>
  <c r="V119" i="50"/>
  <c r="AB119" i="50"/>
  <c r="M119" i="50"/>
  <c r="N117" i="50"/>
  <c r="T117" i="50"/>
  <c r="V117" i="50"/>
  <c r="AB117" i="50"/>
  <c r="M117" i="50"/>
  <c r="V115" i="50"/>
  <c r="AB115" i="50"/>
  <c r="M115" i="50"/>
  <c r="N115" i="50"/>
  <c r="T115" i="50"/>
  <c r="AE115" i="50" s="1"/>
  <c r="M113" i="50"/>
  <c r="T113" i="50"/>
  <c r="N113" i="50"/>
  <c r="M111" i="50"/>
  <c r="N111" i="50"/>
  <c r="T111" i="50"/>
  <c r="M109" i="50"/>
  <c r="N109" i="50"/>
  <c r="T109" i="50"/>
  <c r="W109" i="50" s="1"/>
  <c r="M107" i="50"/>
  <c r="N107" i="50"/>
  <c r="T107" i="50"/>
  <c r="M105" i="50"/>
  <c r="N105" i="50"/>
  <c r="T105" i="50"/>
  <c r="M103" i="50"/>
  <c r="N103" i="50"/>
  <c r="T103" i="50"/>
  <c r="V103" i="50" s="1"/>
  <c r="N101" i="50"/>
  <c r="T101" i="50"/>
  <c r="M101" i="50"/>
  <c r="M99" i="50"/>
  <c r="N99" i="50"/>
  <c r="T99" i="50"/>
  <c r="AC97" i="50"/>
  <c r="M97" i="50"/>
  <c r="N97" i="50"/>
  <c r="T97" i="50"/>
  <c r="W97" i="50" s="1"/>
  <c r="AB97" i="50"/>
  <c r="V97" i="50"/>
  <c r="M95" i="50"/>
  <c r="N95" i="50"/>
  <c r="Q95" i="50" s="1"/>
  <c r="T95" i="50"/>
  <c r="M93" i="50"/>
  <c r="N93" i="50"/>
  <c r="Q93" i="50" s="1"/>
  <c r="T93" i="50"/>
  <c r="N91" i="50"/>
  <c r="Q91" i="50" s="1"/>
  <c r="T91" i="50"/>
  <c r="M91" i="50"/>
  <c r="N89" i="50"/>
  <c r="Q89" i="50" s="1"/>
  <c r="T89" i="50"/>
  <c r="M89" i="50"/>
  <c r="M87" i="50"/>
  <c r="N87" i="50"/>
  <c r="Q87" i="50" s="1"/>
  <c r="T87" i="50"/>
  <c r="N85" i="50"/>
  <c r="Q85" i="50" s="1"/>
  <c r="T85" i="50"/>
  <c r="M85" i="50"/>
  <c r="N83" i="50"/>
  <c r="Q83" i="50" s="1"/>
  <c r="T83" i="50"/>
  <c r="M83" i="50"/>
  <c r="N81" i="50"/>
  <c r="Q81" i="50" s="1"/>
  <c r="M81" i="50"/>
  <c r="T81" i="50"/>
  <c r="M79" i="50"/>
  <c r="N79" i="50"/>
  <c r="Q79" i="50" s="1"/>
  <c r="T79" i="50"/>
  <c r="M77" i="50"/>
  <c r="P77" i="50" s="1"/>
  <c r="T77" i="50"/>
  <c r="N77" i="50"/>
  <c r="M75" i="50"/>
  <c r="P75" i="50" s="1"/>
  <c r="T75" i="50"/>
  <c r="N75" i="50"/>
  <c r="M73" i="50"/>
  <c r="P73" i="50" s="1"/>
  <c r="N73" i="50"/>
  <c r="T73" i="50"/>
  <c r="M71" i="50"/>
  <c r="P71" i="50" s="1"/>
  <c r="T71" i="50"/>
  <c r="N71" i="50"/>
  <c r="T69" i="50"/>
  <c r="M69" i="50"/>
  <c r="P69" i="50" s="1"/>
  <c r="N69" i="50"/>
  <c r="M67" i="50"/>
  <c r="T67" i="50"/>
  <c r="N67" i="50"/>
  <c r="T65" i="50"/>
  <c r="M65" i="50"/>
  <c r="P65" i="50" s="1"/>
  <c r="N65" i="50"/>
  <c r="N63" i="50"/>
  <c r="T63" i="50"/>
  <c r="M63" i="50"/>
  <c r="P63" i="50" s="1"/>
  <c r="N136" i="50"/>
  <c r="T136" i="50"/>
  <c r="V136" i="50"/>
  <c r="AB136" i="50"/>
  <c r="W136" i="50"/>
  <c r="AC136" i="50"/>
  <c r="M136" i="50"/>
  <c r="M134" i="50"/>
  <c r="AB134" i="50"/>
  <c r="N134" i="50"/>
  <c r="T134" i="50"/>
  <c r="V134" i="50"/>
  <c r="N132" i="50"/>
  <c r="Q132" i="50" s="1"/>
  <c r="T132" i="50"/>
  <c r="M132" i="50"/>
  <c r="M130" i="50"/>
  <c r="N130" i="50"/>
  <c r="T130" i="50"/>
  <c r="V130" i="50"/>
  <c r="AB130" i="50"/>
  <c r="N128" i="50"/>
  <c r="T128" i="50"/>
  <c r="AB128" i="50"/>
  <c r="V128" i="50"/>
  <c r="M128" i="50"/>
  <c r="M126" i="50"/>
  <c r="N126" i="50"/>
  <c r="T126" i="50"/>
  <c r="T124" i="50"/>
  <c r="M124" i="50"/>
  <c r="P124" i="50" s="1"/>
  <c r="S124" i="50" s="1"/>
  <c r="N124" i="50"/>
  <c r="V122" i="50"/>
  <c r="AB122" i="50"/>
  <c r="M122" i="50"/>
  <c r="T122" i="50"/>
  <c r="N122" i="50"/>
  <c r="V120" i="50"/>
  <c r="AB120" i="50"/>
  <c r="M120" i="50"/>
  <c r="N120" i="50"/>
  <c r="T120" i="50"/>
  <c r="V118" i="50"/>
  <c r="AB118" i="50"/>
  <c r="T118" i="50"/>
  <c r="M118" i="50"/>
  <c r="N118" i="50"/>
  <c r="AB116" i="50"/>
  <c r="M116" i="50"/>
  <c r="N116" i="50"/>
  <c r="T116" i="50"/>
  <c r="V116" i="50"/>
  <c r="M114" i="50"/>
  <c r="N114" i="50"/>
  <c r="M112" i="50"/>
  <c r="N112" i="50"/>
  <c r="T112" i="50"/>
  <c r="M110" i="50"/>
  <c r="N110" i="50"/>
  <c r="T110" i="50"/>
  <c r="N108" i="50"/>
  <c r="T108" i="50"/>
  <c r="M108" i="50"/>
  <c r="M106" i="50"/>
  <c r="T106" i="50"/>
  <c r="N106" i="50"/>
  <c r="M104" i="50"/>
  <c r="N104" i="50"/>
  <c r="T104" i="50"/>
  <c r="N102" i="50"/>
  <c r="T102" i="50"/>
  <c r="M102" i="50"/>
  <c r="M100" i="50"/>
  <c r="N100" i="50"/>
  <c r="T100" i="50"/>
  <c r="M98" i="50"/>
  <c r="N98" i="50"/>
  <c r="T98" i="50"/>
  <c r="M96" i="50"/>
  <c r="N96" i="50"/>
  <c r="Q96" i="50" s="1"/>
  <c r="T96" i="50"/>
  <c r="N94" i="50"/>
  <c r="Q94" i="50" s="1"/>
  <c r="T94" i="50"/>
  <c r="M94" i="50"/>
  <c r="N92" i="50"/>
  <c r="Q92" i="50" s="1"/>
  <c r="T92" i="50"/>
  <c r="M92" i="50"/>
  <c r="M90" i="50"/>
  <c r="N90" i="50"/>
  <c r="Q90" i="50" s="1"/>
  <c r="T90" i="50"/>
  <c r="M88" i="50"/>
  <c r="T88" i="50"/>
  <c r="N88" i="50"/>
  <c r="Q88" i="50" s="1"/>
  <c r="M86" i="50"/>
  <c r="N86" i="50"/>
  <c r="Q86" i="50" s="1"/>
  <c r="T86" i="50"/>
  <c r="M84" i="50"/>
  <c r="N84" i="50"/>
  <c r="Q84" i="50" s="1"/>
  <c r="T84" i="50"/>
  <c r="M82" i="50"/>
  <c r="N82" i="50"/>
  <c r="Q82" i="50" s="1"/>
  <c r="T82" i="50"/>
  <c r="M80" i="50"/>
  <c r="N80" i="50"/>
  <c r="Q80" i="50" s="1"/>
  <c r="T80" i="50"/>
  <c r="N78" i="50"/>
  <c r="M78" i="50"/>
  <c r="P78" i="50" s="1"/>
  <c r="T78" i="50"/>
  <c r="M76" i="50"/>
  <c r="P76" i="50" s="1"/>
  <c r="T76" i="50"/>
  <c r="N76" i="50"/>
  <c r="M74" i="50"/>
  <c r="P74" i="50" s="1"/>
  <c r="N74" i="50"/>
  <c r="T74" i="50"/>
  <c r="N72" i="50"/>
  <c r="M72" i="50"/>
  <c r="P72" i="50" s="1"/>
  <c r="T72" i="50"/>
  <c r="M70" i="50"/>
  <c r="P70" i="50" s="1"/>
  <c r="T70" i="50"/>
  <c r="N70" i="50"/>
  <c r="M68" i="50"/>
  <c r="P68" i="50" s="1"/>
  <c r="N68" i="50"/>
  <c r="T68" i="50"/>
  <c r="M66" i="50"/>
  <c r="P66" i="50" s="1"/>
  <c r="T66" i="50"/>
  <c r="N66" i="50"/>
  <c r="T64" i="50"/>
  <c r="M64" i="50"/>
  <c r="P64" i="50" s="1"/>
  <c r="N64" i="50"/>
  <c r="M62" i="50"/>
  <c r="P62" i="50" s="1"/>
  <c r="T62" i="50"/>
  <c r="N62" i="50"/>
  <c r="AO51" i="65"/>
  <c r="I271" i="65" s="1"/>
  <c r="P57" i="24"/>
  <c r="AL247" i="50" l="1"/>
  <c r="AO242" i="50"/>
  <c r="AP242" i="50" s="1"/>
  <c r="AQ242" i="50" s="1"/>
  <c r="AR242" i="50" s="1"/>
  <c r="AN242" i="50"/>
  <c r="AO219" i="50"/>
  <c r="AP219" i="50" s="1"/>
  <c r="AQ219" i="50" s="1"/>
  <c r="AR219" i="50" s="1"/>
  <c r="AN219" i="50"/>
  <c r="AO247" i="50"/>
  <c r="AP247" i="50" s="1"/>
  <c r="AQ247" i="50" s="1"/>
  <c r="AR247" i="50" s="1"/>
  <c r="AN247" i="50"/>
  <c r="Q132" i="25"/>
  <c r="Q226" i="50"/>
  <c r="S226" i="50" s="1"/>
  <c r="Q237" i="50"/>
  <c r="S237" i="50" s="1"/>
  <c r="Q239" i="50"/>
  <c r="S239" i="50" s="1"/>
  <c r="Q241" i="50"/>
  <c r="S241" i="50" s="1"/>
  <c r="AH247" i="50"/>
  <c r="Q238" i="50"/>
  <c r="S238" i="50" s="1"/>
  <c r="Q240" i="50"/>
  <c r="S240" i="50" s="1"/>
  <c r="AL238" i="50"/>
  <c r="N141" i="25"/>
  <c r="Q220" i="50"/>
  <c r="S220" i="50" s="1"/>
  <c r="Q225" i="50"/>
  <c r="S225" i="50" s="1"/>
  <c r="Q221" i="50"/>
  <c r="S221" i="50" s="1"/>
  <c r="Q218" i="50"/>
  <c r="S218" i="50" s="1"/>
  <c r="AL242" i="50"/>
  <c r="AK219" i="50"/>
  <c r="AJ219" i="50"/>
  <c r="Q223" i="50"/>
  <c r="S223" i="50" s="1"/>
  <c r="Q227" i="50"/>
  <c r="S227" i="50" s="1"/>
  <c r="Q243" i="50"/>
  <c r="S243" i="50" s="1"/>
  <c r="Q222" i="50"/>
  <c r="S222" i="50" s="1"/>
  <c r="AH242" i="50"/>
  <c r="AI219" i="50"/>
  <c r="Q235" i="50"/>
  <c r="S235" i="50" s="1"/>
  <c r="AH219" i="50"/>
  <c r="Q228" i="50"/>
  <c r="S228" i="50" s="1"/>
  <c r="Q229" i="50"/>
  <c r="S229" i="50" s="1"/>
  <c r="Q233" i="50"/>
  <c r="S233" i="50" s="1"/>
  <c r="Q236" i="50"/>
  <c r="S236" i="50" s="1"/>
  <c r="Q234" i="50"/>
  <c r="S234" i="50" s="1"/>
  <c r="AK242" i="50"/>
  <c r="Q232" i="50"/>
  <c r="S232" i="50" s="1"/>
  <c r="AK247" i="50"/>
  <c r="AJ247" i="50"/>
  <c r="AI247" i="50"/>
  <c r="Q230" i="50"/>
  <c r="S230" i="50" s="1"/>
  <c r="AJ242" i="50"/>
  <c r="AI242" i="50"/>
  <c r="AL219" i="50"/>
  <c r="Q231" i="50"/>
  <c r="S231" i="50" s="1"/>
  <c r="S79" i="50"/>
  <c r="AN79" i="50" s="1"/>
  <c r="AO79" i="50" s="1"/>
  <c r="AP79" i="50" s="1"/>
  <c r="AQ79" i="50" s="1"/>
  <c r="AR79" i="50" s="1"/>
  <c r="S87" i="50"/>
  <c r="S95" i="50"/>
  <c r="S115" i="50"/>
  <c r="S127" i="50"/>
  <c r="S86" i="50"/>
  <c r="S94" i="50"/>
  <c r="P49" i="66"/>
  <c r="P27" i="25"/>
  <c r="S81" i="50"/>
  <c r="S89" i="50"/>
  <c r="S80" i="50"/>
  <c r="S88" i="50"/>
  <c r="S96" i="50"/>
  <c r="S83" i="50"/>
  <c r="S91" i="50"/>
  <c r="AN91" i="50" s="1"/>
  <c r="AO91" i="50" s="1"/>
  <c r="AP91" i="50" s="1"/>
  <c r="AQ91" i="50" s="1"/>
  <c r="AR91" i="50" s="1"/>
  <c r="S113" i="50"/>
  <c r="S82" i="50"/>
  <c r="S90" i="50"/>
  <c r="S85" i="50"/>
  <c r="AN85" i="50" s="1"/>
  <c r="AO85" i="50" s="1"/>
  <c r="AP85" i="50" s="1"/>
  <c r="AQ85" i="50" s="1"/>
  <c r="AR85" i="50" s="1"/>
  <c r="S93" i="50"/>
  <c r="S121" i="50"/>
  <c r="S84" i="50"/>
  <c r="S92" i="50"/>
  <c r="Q121" i="50"/>
  <c r="Q133" i="50"/>
  <c r="Q109" i="50"/>
  <c r="Q127" i="50"/>
  <c r="Q115" i="50"/>
  <c r="Q103" i="50"/>
  <c r="Q97" i="50"/>
  <c r="AC103" i="50"/>
  <c r="Y121" i="50"/>
  <c r="AK121" i="50" s="1"/>
  <c r="AB109" i="50"/>
  <c r="Q71" i="50"/>
  <c r="S71" i="50" s="1"/>
  <c r="Q72" i="50"/>
  <c r="S72" i="50" s="1"/>
  <c r="Q76" i="50"/>
  <c r="S76" i="50" s="1"/>
  <c r="Q77" i="50"/>
  <c r="S77" i="50" s="1"/>
  <c r="W103" i="50"/>
  <c r="V109" i="50"/>
  <c r="AC109" i="50"/>
  <c r="AI109" i="50" s="1"/>
  <c r="AD115" i="50"/>
  <c r="Q70" i="50"/>
  <c r="S70" i="50" s="1"/>
  <c r="Q78" i="50"/>
  <c r="S78" i="50" s="1"/>
  <c r="Q75" i="50"/>
  <c r="S75" i="50" s="1"/>
  <c r="AB103" i="50"/>
  <c r="AH103" i="50" s="1"/>
  <c r="AD109" i="50"/>
  <c r="X109" i="50"/>
  <c r="Y115" i="50"/>
  <c r="AK115" i="50" s="1"/>
  <c r="AC115" i="50"/>
  <c r="W115" i="50"/>
  <c r="Q74" i="50"/>
  <c r="S74" i="50" s="1"/>
  <c r="X115" i="50"/>
  <c r="AJ115" i="50" s="1"/>
  <c r="Q73" i="50"/>
  <c r="S73" i="50" s="1"/>
  <c r="AN73" i="50" s="1"/>
  <c r="AO73" i="50" s="1"/>
  <c r="AP73" i="50" s="1"/>
  <c r="AQ73" i="50" s="1"/>
  <c r="AR73" i="50" s="1"/>
  <c r="Q68" i="50"/>
  <c r="S68" i="50" s="1"/>
  <c r="Q131" i="50"/>
  <c r="Q66" i="50"/>
  <c r="S66" i="50" s="1"/>
  <c r="Q63" i="50"/>
  <c r="S63" i="50" s="1"/>
  <c r="Q65" i="50"/>
  <c r="S65" i="50" s="1"/>
  <c r="Q67" i="50"/>
  <c r="S67" i="50" s="1"/>
  <c r="AN67" i="50" s="1"/>
  <c r="AO67" i="50" s="1"/>
  <c r="AP67" i="50" s="1"/>
  <c r="AQ67" i="50" s="1"/>
  <c r="AR67" i="50" s="1"/>
  <c r="Q61" i="50"/>
  <c r="S61" i="50" s="1"/>
  <c r="AN61" i="50" s="1"/>
  <c r="AO61" i="50" s="1"/>
  <c r="AP61" i="50" s="1"/>
  <c r="AQ61" i="50" s="1"/>
  <c r="AR61" i="50" s="1"/>
  <c r="Q64" i="50"/>
  <c r="S64" i="50" s="1"/>
  <c r="Q62" i="50"/>
  <c r="S62" i="50" s="1"/>
  <c r="Q124" i="50"/>
  <c r="Q69" i="50"/>
  <c r="S69" i="50" s="1"/>
  <c r="AH134" i="50"/>
  <c r="AJ121" i="50"/>
  <c r="AH120" i="50"/>
  <c r="AI97" i="50"/>
  <c r="AI136" i="50"/>
  <c r="AH115" i="50"/>
  <c r="AH127" i="50"/>
  <c r="AI137" i="50"/>
  <c r="AH117" i="50"/>
  <c r="AH137" i="50"/>
  <c r="AH116" i="50"/>
  <c r="AH128" i="50"/>
  <c r="AH118" i="50"/>
  <c r="AH136" i="50"/>
  <c r="AH122" i="50"/>
  <c r="AH130" i="50"/>
  <c r="AI121" i="50"/>
  <c r="AH123" i="50"/>
  <c r="AI135" i="50"/>
  <c r="AH97" i="50"/>
  <c r="AH119" i="50"/>
  <c r="AH129" i="50"/>
  <c r="AH121" i="50"/>
  <c r="AH135" i="50"/>
  <c r="AP51" i="65"/>
  <c r="J271" i="65" s="1"/>
  <c r="Q57" i="24"/>
  <c r="Q27" i="25" s="1"/>
  <c r="E941" i="40"/>
  <c r="E942" i="40"/>
  <c r="E943" i="40"/>
  <c r="E944" i="40"/>
  <c r="E945" i="40"/>
  <c r="E946" i="40"/>
  <c r="E947" i="40"/>
  <c r="E948" i="40"/>
  <c r="E949" i="40"/>
  <c r="E950" i="40"/>
  <c r="E951" i="40"/>
  <c r="E952" i="40"/>
  <c r="E953" i="40"/>
  <c r="E954" i="40"/>
  <c r="F59" i="37"/>
  <c r="B267" i="37"/>
  <c r="F267" i="37"/>
  <c r="G267" i="37"/>
  <c r="G515" i="37" s="1"/>
  <c r="H267" i="37"/>
  <c r="I267" i="37"/>
  <c r="L267" i="37"/>
  <c r="M267" i="37"/>
  <c r="B268" i="37"/>
  <c r="F268" i="37"/>
  <c r="G268" i="37"/>
  <c r="G516" i="37" s="1"/>
  <c r="H268" i="37"/>
  <c r="I268" i="37"/>
  <c r="L268" i="37"/>
  <c r="M268" i="37"/>
  <c r="B269" i="37"/>
  <c r="F269" i="37"/>
  <c r="G269" i="37"/>
  <c r="H269" i="37"/>
  <c r="H517" i="37" s="1"/>
  <c r="I269" i="37"/>
  <c r="L269" i="37"/>
  <c r="L517" i="37" s="1"/>
  <c r="M269" i="37"/>
  <c r="B270" i="37"/>
  <c r="B518" i="37" s="1"/>
  <c r="F270" i="37"/>
  <c r="G270" i="37"/>
  <c r="H270" i="37"/>
  <c r="I270" i="37"/>
  <c r="I518" i="37" s="1"/>
  <c r="L270" i="37"/>
  <c r="M270" i="37"/>
  <c r="B271" i="37"/>
  <c r="B519" i="37" s="1"/>
  <c r="F271" i="37"/>
  <c r="G271" i="37"/>
  <c r="H271" i="37"/>
  <c r="I271" i="37"/>
  <c r="I519" i="37" s="1"/>
  <c r="L271" i="37"/>
  <c r="M271" i="37"/>
  <c r="B272" i="37"/>
  <c r="B520" i="37" s="1"/>
  <c r="F272" i="37"/>
  <c r="G272" i="37"/>
  <c r="H272" i="37"/>
  <c r="I272" i="37"/>
  <c r="I520" i="37" s="1"/>
  <c r="L272" i="37"/>
  <c r="M272" i="37"/>
  <c r="B273" i="37"/>
  <c r="F273" i="37"/>
  <c r="G273" i="37"/>
  <c r="G521" i="37" s="1"/>
  <c r="H273" i="37"/>
  <c r="I273" i="37"/>
  <c r="L273" i="37"/>
  <c r="M273" i="37"/>
  <c r="B274" i="37"/>
  <c r="F274" i="37"/>
  <c r="G274" i="37"/>
  <c r="H274" i="37"/>
  <c r="I274" i="37"/>
  <c r="L274" i="37"/>
  <c r="M274" i="37"/>
  <c r="B275" i="37"/>
  <c r="B523" i="37" s="1"/>
  <c r="F275" i="37"/>
  <c r="G275" i="37"/>
  <c r="H275" i="37"/>
  <c r="I275" i="37"/>
  <c r="I523" i="37" s="1"/>
  <c r="L275" i="37"/>
  <c r="M275" i="37"/>
  <c r="B276" i="37"/>
  <c r="F276" i="37"/>
  <c r="G276" i="37"/>
  <c r="H276" i="37"/>
  <c r="I276" i="37"/>
  <c r="L276" i="37"/>
  <c r="M276" i="37"/>
  <c r="B277" i="37"/>
  <c r="F277" i="37"/>
  <c r="G277" i="37"/>
  <c r="H277" i="37"/>
  <c r="H525" i="37" s="1"/>
  <c r="I277" i="37"/>
  <c r="L277" i="37"/>
  <c r="L525" i="37" s="1"/>
  <c r="M277" i="37"/>
  <c r="B278" i="37"/>
  <c r="F278" i="37"/>
  <c r="G278" i="37"/>
  <c r="G526" i="37" s="1"/>
  <c r="H278" i="37"/>
  <c r="I278" i="37"/>
  <c r="L278" i="37"/>
  <c r="M278" i="37"/>
  <c r="B279" i="37"/>
  <c r="F279" i="37"/>
  <c r="G279" i="37"/>
  <c r="H279" i="37"/>
  <c r="I279" i="37"/>
  <c r="L279" i="37"/>
  <c r="M279" i="37"/>
  <c r="B280" i="37"/>
  <c r="B528" i="37" s="1"/>
  <c r="F280" i="37"/>
  <c r="G280" i="37"/>
  <c r="H280" i="37"/>
  <c r="I280" i="37"/>
  <c r="I528" i="37" s="1"/>
  <c r="L280" i="37"/>
  <c r="M280" i="37"/>
  <c r="B281" i="37"/>
  <c r="F281" i="37"/>
  <c r="G281" i="37"/>
  <c r="H281" i="37"/>
  <c r="H529" i="37" s="1"/>
  <c r="I281" i="37"/>
  <c r="L281" i="37"/>
  <c r="L529" i="37" s="1"/>
  <c r="M281" i="37"/>
  <c r="B282" i="37"/>
  <c r="F282" i="37"/>
  <c r="G282" i="37"/>
  <c r="H282" i="37"/>
  <c r="H530" i="37" s="1"/>
  <c r="I282" i="37"/>
  <c r="L282" i="37"/>
  <c r="L530" i="37" s="1"/>
  <c r="M282" i="37"/>
  <c r="B283" i="37"/>
  <c r="F283" i="37"/>
  <c r="G283" i="37"/>
  <c r="H283" i="37"/>
  <c r="H531" i="37" s="1"/>
  <c r="I283" i="37"/>
  <c r="L283" i="37"/>
  <c r="L531" i="37" s="1"/>
  <c r="M283" i="37"/>
  <c r="B284" i="37"/>
  <c r="F284" i="37"/>
  <c r="G284" i="37"/>
  <c r="H284" i="37"/>
  <c r="H532" i="37" s="1"/>
  <c r="I284" i="37"/>
  <c r="L284" i="37"/>
  <c r="L532" i="37" s="1"/>
  <c r="M284" i="37"/>
  <c r="B285" i="37"/>
  <c r="F285" i="37"/>
  <c r="G285" i="37"/>
  <c r="H285" i="37"/>
  <c r="I285" i="37"/>
  <c r="L285" i="37"/>
  <c r="M285" i="37"/>
  <c r="B286" i="37"/>
  <c r="F286" i="37"/>
  <c r="G286" i="37"/>
  <c r="H286" i="37"/>
  <c r="I286" i="37"/>
  <c r="L286" i="37"/>
  <c r="M286" i="37"/>
  <c r="B287" i="37"/>
  <c r="F287" i="37"/>
  <c r="G287" i="37"/>
  <c r="H287" i="37"/>
  <c r="I287" i="37"/>
  <c r="L287" i="37"/>
  <c r="M287" i="37"/>
  <c r="B288" i="37"/>
  <c r="F288" i="37"/>
  <c r="F784" i="37" s="1"/>
  <c r="G288" i="37"/>
  <c r="H288" i="37"/>
  <c r="I288" i="37"/>
  <c r="L288" i="37"/>
  <c r="M288" i="37"/>
  <c r="B289" i="37"/>
  <c r="F289" i="37"/>
  <c r="G289" i="37"/>
  <c r="H289" i="37"/>
  <c r="I289" i="37"/>
  <c r="L289" i="37"/>
  <c r="M289" i="37"/>
  <c r="B290" i="37"/>
  <c r="F290" i="37"/>
  <c r="G290" i="37"/>
  <c r="H290" i="37"/>
  <c r="I290" i="37"/>
  <c r="L290" i="37"/>
  <c r="M290" i="37"/>
  <c r="B291" i="37"/>
  <c r="B539" i="37" s="1"/>
  <c r="F291" i="37"/>
  <c r="G291" i="37"/>
  <c r="H291" i="37"/>
  <c r="I291" i="37"/>
  <c r="I539" i="37" s="1"/>
  <c r="L291" i="37"/>
  <c r="M291" i="37"/>
  <c r="B292" i="37"/>
  <c r="B540" i="37" s="1"/>
  <c r="F292" i="37"/>
  <c r="G292" i="37"/>
  <c r="H292" i="37"/>
  <c r="I292" i="37"/>
  <c r="I540" i="37" s="1"/>
  <c r="L292" i="37"/>
  <c r="M292" i="37"/>
  <c r="B293" i="37"/>
  <c r="B541" i="37" s="1"/>
  <c r="F293" i="37"/>
  <c r="G293" i="37"/>
  <c r="H293" i="37"/>
  <c r="I293" i="37"/>
  <c r="I541" i="37" s="1"/>
  <c r="L293" i="37"/>
  <c r="M293" i="37"/>
  <c r="B294" i="37"/>
  <c r="B542" i="37" s="1"/>
  <c r="F294" i="37"/>
  <c r="G294" i="37"/>
  <c r="H294" i="37"/>
  <c r="I294" i="37"/>
  <c r="I542" i="37" s="1"/>
  <c r="L294" i="37"/>
  <c r="M294" i="37"/>
  <c r="B295" i="37"/>
  <c r="B543" i="37" s="1"/>
  <c r="F295" i="37"/>
  <c r="G295" i="37"/>
  <c r="H295" i="37"/>
  <c r="I295" i="37"/>
  <c r="I543" i="37" s="1"/>
  <c r="L295" i="37"/>
  <c r="M295" i="37"/>
  <c r="B296" i="37"/>
  <c r="B544" i="37" s="1"/>
  <c r="F296" i="37"/>
  <c r="G296" i="37"/>
  <c r="H296" i="37"/>
  <c r="I296" i="37"/>
  <c r="I544" i="37" s="1"/>
  <c r="L296" i="37"/>
  <c r="M296" i="37"/>
  <c r="B297" i="37"/>
  <c r="B545" i="37" s="1"/>
  <c r="F297" i="37"/>
  <c r="G297" i="37"/>
  <c r="H297" i="37"/>
  <c r="I297" i="37"/>
  <c r="I545" i="37" s="1"/>
  <c r="L297" i="37"/>
  <c r="M297" i="37"/>
  <c r="B298" i="37"/>
  <c r="B546" i="37" s="1"/>
  <c r="F298" i="37"/>
  <c r="G298" i="37"/>
  <c r="H298" i="37"/>
  <c r="I298" i="37"/>
  <c r="I546" i="37" s="1"/>
  <c r="L298" i="37"/>
  <c r="M298" i="37"/>
  <c r="B299" i="37"/>
  <c r="F299" i="37"/>
  <c r="G299" i="37"/>
  <c r="H299" i="37"/>
  <c r="I299" i="37"/>
  <c r="L299" i="37"/>
  <c r="L547" i="37" s="1"/>
  <c r="M299" i="37"/>
  <c r="B300" i="37"/>
  <c r="F300" i="37"/>
  <c r="G300" i="37"/>
  <c r="H300" i="37"/>
  <c r="I300" i="37"/>
  <c r="L300" i="37"/>
  <c r="M300" i="37"/>
  <c r="B301" i="37"/>
  <c r="F301" i="37"/>
  <c r="G301" i="37"/>
  <c r="H301" i="37"/>
  <c r="I301" i="37"/>
  <c r="L301" i="37"/>
  <c r="M301" i="37"/>
  <c r="B60" i="37"/>
  <c r="B556" i="37" s="1"/>
  <c r="F60" i="37"/>
  <c r="G60" i="37"/>
  <c r="H60" i="37"/>
  <c r="I60" i="37"/>
  <c r="L60" i="37"/>
  <c r="M60" i="37"/>
  <c r="B61" i="37"/>
  <c r="B309" i="37" s="1"/>
  <c r="F61" i="37"/>
  <c r="G61" i="37"/>
  <c r="G309" i="37" s="1"/>
  <c r="H61" i="37"/>
  <c r="H309" i="37" s="1"/>
  <c r="I61" i="37"/>
  <c r="I309" i="37" s="1"/>
  <c r="L61" i="37"/>
  <c r="L309" i="37" s="1"/>
  <c r="M61" i="37"/>
  <c r="B62" i="37"/>
  <c r="F62" i="37"/>
  <c r="G62" i="37"/>
  <c r="H62" i="37"/>
  <c r="I62" i="37"/>
  <c r="L62" i="37"/>
  <c r="M62" i="37"/>
  <c r="B63" i="37"/>
  <c r="F63" i="37"/>
  <c r="G63" i="37"/>
  <c r="H63" i="37"/>
  <c r="I63" i="37"/>
  <c r="L63" i="37"/>
  <c r="M63" i="37"/>
  <c r="B64" i="37"/>
  <c r="F64" i="37"/>
  <c r="G64" i="37"/>
  <c r="H64" i="37"/>
  <c r="I64" i="37"/>
  <c r="L64" i="37"/>
  <c r="M64" i="37"/>
  <c r="B65" i="37"/>
  <c r="F65" i="37"/>
  <c r="G65" i="37"/>
  <c r="H65" i="37"/>
  <c r="I65" i="37"/>
  <c r="L65" i="37"/>
  <c r="M65" i="37"/>
  <c r="B66" i="37"/>
  <c r="F66" i="37"/>
  <c r="G66" i="37"/>
  <c r="H66" i="37"/>
  <c r="I66" i="37"/>
  <c r="L66" i="37"/>
  <c r="M66" i="37"/>
  <c r="B67" i="37"/>
  <c r="F67" i="37"/>
  <c r="G67" i="37"/>
  <c r="H67" i="37"/>
  <c r="I67" i="37"/>
  <c r="L67" i="37"/>
  <c r="M67" i="37"/>
  <c r="B68" i="37"/>
  <c r="F68" i="37"/>
  <c r="G68" i="37"/>
  <c r="H68" i="37"/>
  <c r="I68" i="37"/>
  <c r="L68" i="37"/>
  <c r="M68" i="37"/>
  <c r="B69" i="37"/>
  <c r="F69" i="37"/>
  <c r="G69" i="37"/>
  <c r="H69" i="37"/>
  <c r="I69" i="37"/>
  <c r="L69" i="37"/>
  <c r="M69" i="37"/>
  <c r="B70" i="37"/>
  <c r="F70" i="37"/>
  <c r="G70" i="37"/>
  <c r="H70" i="37"/>
  <c r="I70" i="37"/>
  <c r="L70" i="37"/>
  <c r="M70" i="37"/>
  <c r="B71" i="37"/>
  <c r="F71" i="37"/>
  <c r="G71" i="37"/>
  <c r="H71" i="37"/>
  <c r="I71" i="37"/>
  <c r="L71" i="37"/>
  <c r="M71" i="37"/>
  <c r="B72" i="37"/>
  <c r="F72" i="37"/>
  <c r="G72" i="37"/>
  <c r="H72" i="37"/>
  <c r="I72" i="37"/>
  <c r="L72" i="37"/>
  <c r="M72" i="37"/>
  <c r="B73" i="37"/>
  <c r="F73" i="37"/>
  <c r="G73" i="37"/>
  <c r="H73" i="37"/>
  <c r="I73" i="37"/>
  <c r="L73" i="37"/>
  <c r="M73" i="37"/>
  <c r="B74" i="37"/>
  <c r="F74" i="37"/>
  <c r="G74" i="37"/>
  <c r="H74" i="37"/>
  <c r="I74" i="37"/>
  <c r="L74" i="37"/>
  <c r="M74" i="37"/>
  <c r="B75" i="37"/>
  <c r="F75" i="37"/>
  <c r="G75" i="37"/>
  <c r="H75" i="37"/>
  <c r="I75" i="37"/>
  <c r="L75" i="37"/>
  <c r="M75" i="37"/>
  <c r="B76" i="37"/>
  <c r="F76" i="37"/>
  <c r="G76" i="37"/>
  <c r="H76" i="37"/>
  <c r="I76" i="37"/>
  <c r="L76" i="37"/>
  <c r="M76" i="37"/>
  <c r="B77" i="37"/>
  <c r="F77" i="37"/>
  <c r="G77" i="37"/>
  <c r="H77" i="37"/>
  <c r="I77" i="37"/>
  <c r="L77" i="37"/>
  <c r="M77" i="37"/>
  <c r="B78" i="37"/>
  <c r="F78" i="37"/>
  <c r="G78" i="37"/>
  <c r="H78" i="37"/>
  <c r="I78" i="37"/>
  <c r="L78" i="37"/>
  <c r="M78" i="37"/>
  <c r="B79" i="37"/>
  <c r="F79" i="37"/>
  <c r="G79" i="37"/>
  <c r="H79" i="37"/>
  <c r="I79" i="37"/>
  <c r="L79" i="37"/>
  <c r="M79" i="37"/>
  <c r="B80" i="37"/>
  <c r="F80" i="37"/>
  <c r="G80" i="37"/>
  <c r="H80" i="37"/>
  <c r="I80" i="37"/>
  <c r="L80" i="37"/>
  <c r="M80" i="37"/>
  <c r="B81" i="37"/>
  <c r="F81" i="37"/>
  <c r="G81" i="37"/>
  <c r="H81" i="37"/>
  <c r="I81" i="37"/>
  <c r="L81" i="37"/>
  <c r="M81" i="37"/>
  <c r="B82" i="37"/>
  <c r="F82" i="37"/>
  <c r="G82" i="37"/>
  <c r="H82" i="37"/>
  <c r="I82" i="37"/>
  <c r="L82" i="37"/>
  <c r="M82" i="37"/>
  <c r="B83" i="37"/>
  <c r="F83" i="37"/>
  <c r="G83" i="37"/>
  <c r="H83" i="37"/>
  <c r="I83" i="37"/>
  <c r="L83" i="37"/>
  <c r="M83" i="37"/>
  <c r="B84" i="37"/>
  <c r="F84" i="37"/>
  <c r="G84" i="37"/>
  <c r="H84" i="37"/>
  <c r="I84" i="37"/>
  <c r="L84" i="37"/>
  <c r="M84" i="37"/>
  <c r="B85" i="37"/>
  <c r="F85" i="37"/>
  <c r="G85" i="37"/>
  <c r="H85" i="37"/>
  <c r="I85" i="37"/>
  <c r="L85" i="37"/>
  <c r="M85" i="37"/>
  <c r="B86" i="37"/>
  <c r="F86" i="37"/>
  <c r="G86" i="37"/>
  <c r="H86" i="37"/>
  <c r="I86" i="37"/>
  <c r="L86" i="37"/>
  <c r="M86" i="37"/>
  <c r="B87" i="37"/>
  <c r="F87" i="37"/>
  <c r="G87" i="37"/>
  <c r="H87" i="37"/>
  <c r="I87" i="37"/>
  <c r="L87" i="37"/>
  <c r="M87" i="37"/>
  <c r="B88" i="37"/>
  <c r="F88" i="37"/>
  <c r="G88" i="37"/>
  <c r="H88" i="37"/>
  <c r="I88" i="37"/>
  <c r="L88" i="37"/>
  <c r="M88" i="37"/>
  <c r="B89" i="37"/>
  <c r="F89" i="37"/>
  <c r="G89" i="37"/>
  <c r="H89" i="37"/>
  <c r="I89" i="37"/>
  <c r="L89" i="37"/>
  <c r="M89" i="37"/>
  <c r="B90" i="37"/>
  <c r="F90" i="37"/>
  <c r="G90" i="37"/>
  <c r="H90" i="37"/>
  <c r="I90" i="37"/>
  <c r="L90" i="37"/>
  <c r="M90" i="37"/>
  <c r="B91" i="37"/>
  <c r="F91" i="37"/>
  <c r="G91" i="37"/>
  <c r="H91" i="37"/>
  <c r="I91" i="37"/>
  <c r="L91" i="37"/>
  <c r="M91" i="37"/>
  <c r="B92" i="37"/>
  <c r="F92" i="37"/>
  <c r="G92" i="37"/>
  <c r="H92" i="37"/>
  <c r="I92" i="37"/>
  <c r="L92" i="37"/>
  <c r="M92" i="37"/>
  <c r="B93" i="37"/>
  <c r="F93" i="37"/>
  <c r="G93" i="37"/>
  <c r="H93" i="37"/>
  <c r="I93" i="37"/>
  <c r="L93" i="37"/>
  <c r="M93" i="37"/>
  <c r="B94" i="37"/>
  <c r="F94" i="37"/>
  <c r="G94" i="37"/>
  <c r="H94" i="37"/>
  <c r="I94" i="37"/>
  <c r="L94" i="37"/>
  <c r="M94" i="37"/>
  <c r="B95" i="37"/>
  <c r="F95" i="37"/>
  <c r="G95" i="37"/>
  <c r="H95" i="37"/>
  <c r="I95" i="37"/>
  <c r="L95" i="37"/>
  <c r="M95" i="37"/>
  <c r="B96" i="37"/>
  <c r="F96" i="37"/>
  <c r="G96" i="37"/>
  <c r="H96" i="37"/>
  <c r="I96" i="37"/>
  <c r="L96" i="37"/>
  <c r="M96" i="37"/>
  <c r="B97" i="37"/>
  <c r="F97" i="37"/>
  <c r="G97" i="37"/>
  <c r="H97" i="37"/>
  <c r="I97" i="37"/>
  <c r="L97" i="37"/>
  <c r="M97" i="37"/>
  <c r="B98" i="37"/>
  <c r="F98" i="37"/>
  <c r="G98" i="37"/>
  <c r="H98" i="37"/>
  <c r="I98" i="37"/>
  <c r="L98" i="37"/>
  <c r="M98" i="37"/>
  <c r="B99" i="37"/>
  <c r="F99" i="37"/>
  <c r="G99" i="37"/>
  <c r="H99" i="37"/>
  <c r="I99" i="37"/>
  <c r="L99" i="37"/>
  <c r="M99" i="37"/>
  <c r="B100" i="37"/>
  <c r="F100" i="37"/>
  <c r="G100" i="37"/>
  <c r="H100" i="37"/>
  <c r="I100" i="37"/>
  <c r="L100" i="37"/>
  <c r="M100" i="37"/>
  <c r="B101" i="37"/>
  <c r="F101" i="37"/>
  <c r="G101" i="37"/>
  <c r="H101" i="37"/>
  <c r="I101" i="37"/>
  <c r="L101" i="37"/>
  <c r="M101" i="37"/>
  <c r="B102" i="37"/>
  <c r="F102" i="37"/>
  <c r="G102" i="37"/>
  <c r="H102" i="37"/>
  <c r="I102" i="37"/>
  <c r="L102" i="37"/>
  <c r="M102" i="37"/>
  <c r="B103" i="37"/>
  <c r="F103" i="37"/>
  <c r="G103" i="37"/>
  <c r="H103" i="37"/>
  <c r="I103" i="37"/>
  <c r="L103" i="37"/>
  <c r="M103" i="37"/>
  <c r="B104" i="37"/>
  <c r="F104" i="37"/>
  <c r="G104" i="37"/>
  <c r="H104" i="37"/>
  <c r="I104" i="37"/>
  <c r="L104" i="37"/>
  <c r="M104" i="37"/>
  <c r="B105" i="37"/>
  <c r="F105" i="37"/>
  <c r="G105" i="37"/>
  <c r="H105" i="37"/>
  <c r="I105" i="37"/>
  <c r="L105" i="37"/>
  <c r="M105" i="37"/>
  <c r="B106" i="37"/>
  <c r="F106" i="37"/>
  <c r="G106" i="37"/>
  <c r="H106" i="37"/>
  <c r="I106" i="37"/>
  <c r="L106" i="37"/>
  <c r="M106" i="37"/>
  <c r="B107" i="37"/>
  <c r="F107" i="37"/>
  <c r="G107" i="37"/>
  <c r="H107" i="37"/>
  <c r="I107" i="37"/>
  <c r="L107" i="37"/>
  <c r="M107" i="37"/>
  <c r="B108" i="37"/>
  <c r="F108" i="37"/>
  <c r="G108" i="37"/>
  <c r="H108" i="37"/>
  <c r="I108" i="37"/>
  <c r="L108" i="37"/>
  <c r="M108" i="37"/>
  <c r="B109" i="37"/>
  <c r="F109" i="37"/>
  <c r="G109" i="37"/>
  <c r="H109" i="37"/>
  <c r="I109" i="37"/>
  <c r="L109" i="37"/>
  <c r="M109" i="37"/>
  <c r="B110" i="37"/>
  <c r="F110" i="37"/>
  <c r="G110" i="37"/>
  <c r="H110" i="37"/>
  <c r="I110" i="37"/>
  <c r="L110" i="37"/>
  <c r="M110" i="37"/>
  <c r="B111" i="37"/>
  <c r="F111" i="37"/>
  <c r="G111" i="37"/>
  <c r="H111" i="37"/>
  <c r="I111" i="37"/>
  <c r="L111" i="37"/>
  <c r="M111" i="37"/>
  <c r="B112" i="37"/>
  <c r="F112" i="37"/>
  <c r="G112" i="37"/>
  <c r="H112" i="37"/>
  <c r="I112" i="37"/>
  <c r="L112" i="37"/>
  <c r="M112" i="37"/>
  <c r="B113" i="37"/>
  <c r="F113" i="37"/>
  <c r="G113" i="37"/>
  <c r="H113" i="37"/>
  <c r="I113" i="37"/>
  <c r="L113" i="37"/>
  <c r="M113" i="37"/>
  <c r="B114" i="37"/>
  <c r="F114" i="37"/>
  <c r="G114" i="37"/>
  <c r="H114" i="37"/>
  <c r="I114" i="37"/>
  <c r="L114" i="37"/>
  <c r="M114" i="37"/>
  <c r="B115" i="37"/>
  <c r="F115" i="37"/>
  <c r="G115" i="37"/>
  <c r="H115" i="37"/>
  <c r="I115" i="37"/>
  <c r="L115" i="37"/>
  <c r="M115" i="37"/>
  <c r="B116" i="37"/>
  <c r="F116" i="37"/>
  <c r="G116" i="37"/>
  <c r="H116" i="37"/>
  <c r="I116" i="37"/>
  <c r="L116" i="37"/>
  <c r="M116" i="37"/>
  <c r="B117" i="37"/>
  <c r="F117" i="37"/>
  <c r="G117" i="37"/>
  <c r="H117" i="37"/>
  <c r="I117" i="37"/>
  <c r="L117" i="37"/>
  <c r="M117" i="37"/>
  <c r="B118" i="37"/>
  <c r="F118" i="37"/>
  <c r="G118" i="37"/>
  <c r="H118" i="37"/>
  <c r="I118" i="37"/>
  <c r="L118" i="37"/>
  <c r="M118" i="37"/>
  <c r="B119" i="37"/>
  <c r="F119" i="37"/>
  <c r="G119" i="37"/>
  <c r="H119" i="37"/>
  <c r="I119" i="37"/>
  <c r="L119" i="37"/>
  <c r="M119" i="37"/>
  <c r="B120" i="37"/>
  <c r="F120" i="37"/>
  <c r="G120" i="37"/>
  <c r="H120" i="37"/>
  <c r="I120" i="37"/>
  <c r="L120" i="37"/>
  <c r="M120" i="37"/>
  <c r="B121" i="37"/>
  <c r="F121" i="37"/>
  <c r="G121" i="37"/>
  <c r="H121" i="37"/>
  <c r="I121" i="37"/>
  <c r="L121" i="37"/>
  <c r="M121" i="37"/>
  <c r="B122" i="37"/>
  <c r="F122" i="37"/>
  <c r="G122" i="37"/>
  <c r="H122" i="37"/>
  <c r="I122" i="37"/>
  <c r="L122" i="37"/>
  <c r="M122" i="37"/>
  <c r="B123" i="37"/>
  <c r="F123" i="37"/>
  <c r="G123" i="37"/>
  <c r="H123" i="37"/>
  <c r="I123" i="37"/>
  <c r="L123" i="37"/>
  <c r="M123" i="37"/>
  <c r="B124" i="37"/>
  <c r="F124" i="37"/>
  <c r="G124" i="37"/>
  <c r="H124" i="37"/>
  <c r="I124" i="37"/>
  <c r="L124" i="37"/>
  <c r="M124" i="37"/>
  <c r="B125" i="37"/>
  <c r="F125" i="37"/>
  <c r="G125" i="37"/>
  <c r="H125" i="37"/>
  <c r="I125" i="37"/>
  <c r="L125" i="37"/>
  <c r="M125" i="37"/>
  <c r="B126" i="37"/>
  <c r="F126" i="37"/>
  <c r="G126" i="37"/>
  <c r="H126" i="37"/>
  <c r="I126" i="37"/>
  <c r="L126" i="37"/>
  <c r="M126" i="37"/>
  <c r="B127" i="37"/>
  <c r="F127" i="37"/>
  <c r="G127" i="37"/>
  <c r="H127" i="37"/>
  <c r="I127" i="37"/>
  <c r="L127" i="37"/>
  <c r="M127" i="37"/>
  <c r="B128" i="37"/>
  <c r="F128" i="37"/>
  <c r="G128" i="37"/>
  <c r="H128" i="37"/>
  <c r="I128" i="37"/>
  <c r="L128" i="37"/>
  <c r="M128" i="37"/>
  <c r="B129" i="37"/>
  <c r="F129" i="37"/>
  <c r="G129" i="37"/>
  <c r="H129" i="37"/>
  <c r="I129" i="37"/>
  <c r="L129" i="37"/>
  <c r="M129" i="37"/>
  <c r="B130" i="37"/>
  <c r="F130" i="37"/>
  <c r="G130" i="37"/>
  <c r="H130" i="37"/>
  <c r="I130" i="37"/>
  <c r="L130" i="37"/>
  <c r="M130" i="37"/>
  <c r="B131" i="37"/>
  <c r="F131" i="37"/>
  <c r="G131" i="37"/>
  <c r="H131" i="37"/>
  <c r="I131" i="37"/>
  <c r="L131" i="37"/>
  <c r="M131" i="37"/>
  <c r="B132" i="37"/>
  <c r="F132" i="37"/>
  <c r="G132" i="37"/>
  <c r="G380" i="37" s="1"/>
  <c r="H132" i="37"/>
  <c r="I132" i="37"/>
  <c r="L132" i="37"/>
  <c r="M132" i="37"/>
  <c r="B133" i="37"/>
  <c r="B381" i="37" s="1"/>
  <c r="F133" i="37"/>
  <c r="G133" i="37"/>
  <c r="H133" i="37"/>
  <c r="I133" i="37"/>
  <c r="L133" i="37"/>
  <c r="M133" i="37"/>
  <c r="B134" i="37"/>
  <c r="B382" i="37" s="1"/>
  <c r="F134" i="37"/>
  <c r="G134" i="37"/>
  <c r="H134" i="37"/>
  <c r="I134" i="37"/>
  <c r="L134" i="37"/>
  <c r="M134" i="37"/>
  <c r="B135" i="37"/>
  <c r="F135" i="37"/>
  <c r="G135" i="37"/>
  <c r="H135" i="37"/>
  <c r="I135" i="37"/>
  <c r="L135" i="37"/>
  <c r="M135" i="37"/>
  <c r="B136" i="37"/>
  <c r="F136" i="37"/>
  <c r="G136" i="37"/>
  <c r="H136" i="37"/>
  <c r="I136" i="37"/>
  <c r="L136" i="37"/>
  <c r="M136" i="37"/>
  <c r="B137" i="37"/>
  <c r="F137" i="37"/>
  <c r="J137" i="37" s="1"/>
  <c r="G137" i="37"/>
  <c r="H137" i="37"/>
  <c r="I137" i="37"/>
  <c r="L137" i="37"/>
  <c r="M137" i="37"/>
  <c r="B138" i="37"/>
  <c r="F138" i="37"/>
  <c r="G138" i="37"/>
  <c r="H138" i="37"/>
  <c r="I138" i="37"/>
  <c r="L138" i="37"/>
  <c r="M138" i="37"/>
  <c r="B139" i="37"/>
  <c r="F139" i="37"/>
  <c r="G139" i="37"/>
  <c r="H139" i="37"/>
  <c r="I139" i="37"/>
  <c r="L139" i="37"/>
  <c r="M139" i="37"/>
  <c r="B140" i="37"/>
  <c r="F140" i="37"/>
  <c r="G140" i="37"/>
  <c r="H140" i="37"/>
  <c r="I140" i="37"/>
  <c r="L140" i="37"/>
  <c r="M140" i="37"/>
  <c r="B141" i="37"/>
  <c r="F141" i="37"/>
  <c r="G141" i="37"/>
  <c r="H141" i="37"/>
  <c r="I141" i="37"/>
  <c r="L141" i="37"/>
  <c r="L389" i="37" s="1"/>
  <c r="M141" i="37"/>
  <c r="B142" i="37"/>
  <c r="F142" i="37"/>
  <c r="G142" i="37"/>
  <c r="H142" i="37"/>
  <c r="I142" i="37"/>
  <c r="L142" i="37"/>
  <c r="L390" i="37" s="1"/>
  <c r="M142" i="37"/>
  <c r="B143" i="37"/>
  <c r="F143" i="37"/>
  <c r="G143" i="37"/>
  <c r="H143" i="37"/>
  <c r="I143" i="37"/>
  <c r="L143" i="37"/>
  <c r="M143" i="37"/>
  <c r="B144" i="37"/>
  <c r="F144" i="37"/>
  <c r="G144" i="37"/>
  <c r="H144" i="37"/>
  <c r="I144" i="37"/>
  <c r="I392" i="37" s="1"/>
  <c r="L144" i="37"/>
  <c r="M144" i="37"/>
  <c r="B145" i="37"/>
  <c r="F145" i="37"/>
  <c r="G145" i="37"/>
  <c r="G393" i="37" s="1"/>
  <c r="H145" i="37"/>
  <c r="I145" i="37"/>
  <c r="L145" i="37"/>
  <c r="M145" i="37"/>
  <c r="B146" i="37"/>
  <c r="F146" i="37"/>
  <c r="G146" i="37"/>
  <c r="G394" i="37" s="1"/>
  <c r="H146" i="37"/>
  <c r="I146" i="37"/>
  <c r="L146" i="37"/>
  <c r="M146" i="37"/>
  <c r="B147" i="37"/>
  <c r="F147" i="37"/>
  <c r="G147" i="37"/>
  <c r="H147" i="37"/>
  <c r="I147" i="37"/>
  <c r="L147" i="37"/>
  <c r="M147" i="37"/>
  <c r="B148" i="37"/>
  <c r="F148" i="37"/>
  <c r="G148" i="37"/>
  <c r="H148" i="37"/>
  <c r="I148" i="37"/>
  <c r="L148" i="37"/>
  <c r="M148" i="37"/>
  <c r="B149" i="37"/>
  <c r="F149" i="37"/>
  <c r="G149" i="37"/>
  <c r="H149" i="37"/>
  <c r="I149" i="37"/>
  <c r="L149" i="37"/>
  <c r="M149" i="37"/>
  <c r="B150" i="37"/>
  <c r="F150" i="37"/>
  <c r="G150" i="37"/>
  <c r="H150" i="37"/>
  <c r="H398" i="37" s="1"/>
  <c r="I150" i="37"/>
  <c r="L150" i="37"/>
  <c r="M150" i="37"/>
  <c r="B151" i="37"/>
  <c r="F151" i="37"/>
  <c r="G151" i="37"/>
  <c r="H151" i="37"/>
  <c r="H399" i="37" s="1"/>
  <c r="I151" i="37"/>
  <c r="L151" i="37"/>
  <c r="M151" i="37"/>
  <c r="B152" i="37"/>
  <c r="F152" i="37"/>
  <c r="G152" i="37"/>
  <c r="G400" i="37" s="1"/>
  <c r="H152" i="37"/>
  <c r="I152" i="37"/>
  <c r="L152" i="37"/>
  <c r="M152" i="37"/>
  <c r="B153" i="37"/>
  <c r="B401" i="37" s="1"/>
  <c r="F153" i="37"/>
  <c r="G153" i="37"/>
  <c r="H153" i="37"/>
  <c r="I153" i="37"/>
  <c r="L153" i="37"/>
  <c r="M153" i="37"/>
  <c r="B154" i="37"/>
  <c r="F154" i="37"/>
  <c r="G154" i="37"/>
  <c r="H154" i="37"/>
  <c r="I154" i="37"/>
  <c r="L154" i="37"/>
  <c r="M154" i="37"/>
  <c r="B155" i="37"/>
  <c r="F155" i="37"/>
  <c r="G155" i="37"/>
  <c r="H155" i="37"/>
  <c r="I155" i="37"/>
  <c r="L155" i="37"/>
  <c r="M155" i="37"/>
  <c r="B156" i="37"/>
  <c r="F156" i="37"/>
  <c r="G156" i="37"/>
  <c r="H156" i="37"/>
  <c r="I156" i="37"/>
  <c r="L156" i="37"/>
  <c r="M156" i="37"/>
  <c r="B157" i="37"/>
  <c r="F157" i="37"/>
  <c r="G157" i="37"/>
  <c r="H157" i="37"/>
  <c r="I157" i="37"/>
  <c r="L157" i="37"/>
  <c r="M157" i="37"/>
  <c r="B158" i="37"/>
  <c r="F158" i="37"/>
  <c r="G158" i="37"/>
  <c r="H158" i="37"/>
  <c r="I158" i="37"/>
  <c r="L158" i="37"/>
  <c r="M158" i="37"/>
  <c r="B159" i="37"/>
  <c r="F159" i="37"/>
  <c r="G159" i="37"/>
  <c r="H159" i="37"/>
  <c r="I159" i="37"/>
  <c r="L159" i="37"/>
  <c r="M159" i="37"/>
  <c r="B160" i="37"/>
  <c r="F160" i="37"/>
  <c r="G160" i="37"/>
  <c r="H160" i="37"/>
  <c r="I160" i="37"/>
  <c r="I408" i="37" s="1"/>
  <c r="L160" i="37"/>
  <c r="M160" i="37"/>
  <c r="B161" i="37"/>
  <c r="F161" i="37"/>
  <c r="G161" i="37"/>
  <c r="G409" i="37" s="1"/>
  <c r="H161" i="37"/>
  <c r="I161" i="37"/>
  <c r="L161" i="37"/>
  <c r="M161" i="37"/>
  <c r="B162" i="37"/>
  <c r="F162" i="37"/>
  <c r="G162" i="37"/>
  <c r="H162" i="37"/>
  <c r="I162" i="37"/>
  <c r="L162" i="37"/>
  <c r="M162" i="37"/>
  <c r="B163" i="37"/>
  <c r="F163" i="37"/>
  <c r="G163" i="37"/>
  <c r="H163" i="37"/>
  <c r="H411" i="37" s="1"/>
  <c r="I163" i="37"/>
  <c r="L163" i="37"/>
  <c r="M163" i="37"/>
  <c r="B164" i="37"/>
  <c r="F164" i="37"/>
  <c r="G164" i="37"/>
  <c r="H164" i="37"/>
  <c r="I164" i="37"/>
  <c r="L164" i="37"/>
  <c r="M164" i="37"/>
  <c r="B165" i="37"/>
  <c r="F165" i="37"/>
  <c r="G165" i="37"/>
  <c r="H165" i="37"/>
  <c r="I165" i="37"/>
  <c r="L165" i="37"/>
  <c r="L413" i="37" s="1"/>
  <c r="M165" i="37"/>
  <c r="B166" i="37"/>
  <c r="F166" i="37"/>
  <c r="G166" i="37"/>
  <c r="H166" i="37"/>
  <c r="I166" i="37"/>
  <c r="L166" i="37"/>
  <c r="M166" i="37"/>
  <c r="B167" i="37"/>
  <c r="F167" i="37"/>
  <c r="G167" i="37"/>
  <c r="H167" i="37"/>
  <c r="H415" i="37" s="1"/>
  <c r="I167" i="37"/>
  <c r="L167" i="37"/>
  <c r="M167" i="37"/>
  <c r="B168" i="37"/>
  <c r="F168" i="37"/>
  <c r="G168" i="37"/>
  <c r="H168" i="37"/>
  <c r="I168" i="37"/>
  <c r="L168" i="37"/>
  <c r="M168" i="37"/>
  <c r="B169" i="37"/>
  <c r="F169" i="37"/>
  <c r="G169" i="37"/>
  <c r="H169" i="37"/>
  <c r="H417" i="37" s="1"/>
  <c r="I169" i="37"/>
  <c r="L169" i="37"/>
  <c r="M169" i="37"/>
  <c r="B170" i="37"/>
  <c r="F170" i="37"/>
  <c r="G170" i="37"/>
  <c r="H170" i="37"/>
  <c r="I170" i="37"/>
  <c r="L170" i="37"/>
  <c r="M170" i="37"/>
  <c r="B171" i="37"/>
  <c r="F171" i="37"/>
  <c r="G171" i="37"/>
  <c r="H171" i="37"/>
  <c r="I171" i="37"/>
  <c r="L171" i="37"/>
  <c r="L419" i="37" s="1"/>
  <c r="M171" i="37"/>
  <c r="B172" i="37"/>
  <c r="F172" i="37"/>
  <c r="G172" i="37"/>
  <c r="H172" i="37"/>
  <c r="I172" i="37"/>
  <c r="L172" i="37"/>
  <c r="M172" i="37"/>
  <c r="B173" i="37"/>
  <c r="F173" i="37"/>
  <c r="G173" i="37"/>
  <c r="H173" i="37"/>
  <c r="H421" i="37" s="1"/>
  <c r="I173" i="37"/>
  <c r="L173" i="37"/>
  <c r="M173" i="37"/>
  <c r="B174" i="37"/>
  <c r="F174" i="37"/>
  <c r="G174" i="37"/>
  <c r="G422" i="37" s="1"/>
  <c r="H174" i="37"/>
  <c r="I174" i="37"/>
  <c r="L174" i="37"/>
  <c r="M174" i="37"/>
  <c r="B175" i="37"/>
  <c r="F175" i="37"/>
  <c r="G175" i="37"/>
  <c r="H175" i="37"/>
  <c r="I175" i="37"/>
  <c r="I423" i="37" s="1"/>
  <c r="L175" i="37"/>
  <c r="M175" i="37"/>
  <c r="B176" i="37"/>
  <c r="F176" i="37"/>
  <c r="G176" i="37"/>
  <c r="H176" i="37"/>
  <c r="I176" i="37"/>
  <c r="L176" i="37"/>
  <c r="M176" i="37"/>
  <c r="B177" i="37"/>
  <c r="F177" i="37"/>
  <c r="G177" i="37"/>
  <c r="H177" i="37"/>
  <c r="H425" i="37" s="1"/>
  <c r="I177" i="37"/>
  <c r="L177" i="37"/>
  <c r="M177" i="37"/>
  <c r="B178" i="37"/>
  <c r="F178" i="37"/>
  <c r="G178" i="37"/>
  <c r="H178" i="37"/>
  <c r="I178" i="37"/>
  <c r="L178" i="37"/>
  <c r="M178" i="37"/>
  <c r="B179" i="37"/>
  <c r="F179" i="37"/>
  <c r="G179" i="37"/>
  <c r="H179" i="37"/>
  <c r="I179" i="37"/>
  <c r="L179" i="37"/>
  <c r="L427" i="37" s="1"/>
  <c r="M179" i="37"/>
  <c r="B180" i="37"/>
  <c r="F180" i="37"/>
  <c r="G180" i="37"/>
  <c r="H180" i="37"/>
  <c r="H428" i="37" s="1"/>
  <c r="I180" i="37"/>
  <c r="L180" i="37"/>
  <c r="M180" i="37"/>
  <c r="B181" i="37"/>
  <c r="F181" i="37"/>
  <c r="G181" i="37"/>
  <c r="H181" i="37"/>
  <c r="H429" i="37" s="1"/>
  <c r="I181" i="37"/>
  <c r="L181" i="37"/>
  <c r="M181" i="37"/>
  <c r="B182" i="37"/>
  <c r="B430" i="37" s="1"/>
  <c r="F182" i="37"/>
  <c r="G182" i="37"/>
  <c r="H182" i="37"/>
  <c r="I182" i="37"/>
  <c r="L182" i="37"/>
  <c r="M182" i="37"/>
  <c r="B183" i="37"/>
  <c r="F183" i="37"/>
  <c r="G183" i="37"/>
  <c r="H183" i="37"/>
  <c r="I183" i="37"/>
  <c r="L183" i="37"/>
  <c r="L431" i="37" s="1"/>
  <c r="M183" i="37"/>
  <c r="B184" i="37"/>
  <c r="F184" i="37"/>
  <c r="G184" i="37"/>
  <c r="H184" i="37"/>
  <c r="I184" i="37"/>
  <c r="I432" i="37" s="1"/>
  <c r="L184" i="37"/>
  <c r="M184" i="37"/>
  <c r="B185" i="37"/>
  <c r="B433" i="37" s="1"/>
  <c r="F185" i="37"/>
  <c r="G185" i="37"/>
  <c r="H185" i="37"/>
  <c r="I185" i="37"/>
  <c r="L185" i="37"/>
  <c r="M185" i="37"/>
  <c r="B186" i="37"/>
  <c r="F186" i="37"/>
  <c r="G186" i="37"/>
  <c r="H186" i="37"/>
  <c r="H434" i="37" s="1"/>
  <c r="I186" i="37"/>
  <c r="L186" i="37"/>
  <c r="M186" i="37"/>
  <c r="B187" i="37"/>
  <c r="F187" i="37"/>
  <c r="G187" i="37"/>
  <c r="H187" i="37"/>
  <c r="I187" i="37"/>
  <c r="I435" i="37" s="1"/>
  <c r="L187" i="37"/>
  <c r="M187" i="37"/>
  <c r="B188" i="37"/>
  <c r="F188" i="37"/>
  <c r="G188" i="37"/>
  <c r="H188" i="37"/>
  <c r="H436" i="37" s="1"/>
  <c r="I188" i="37"/>
  <c r="L188" i="37"/>
  <c r="L436" i="37" s="1"/>
  <c r="M188" i="37"/>
  <c r="B189" i="37"/>
  <c r="F189" i="37"/>
  <c r="G189" i="37"/>
  <c r="G437" i="37" s="1"/>
  <c r="H189" i="37"/>
  <c r="I189" i="37"/>
  <c r="L189" i="37"/>
  <c r="M189" i="37"/>
  <c r="B190" i="37"/>
  <c r="F190" i="37"/>
  <c r="G190" i="37"/>
  <c r="H190" i="37"/>
  <c r="I190" i="37"/>
  <c r="L190" i="37"/>
  <c r="M190" i="37"/>
  <c r="B191" i="37"/>
  <c r="F191" i="37"/>
  <c r="G191" i="37"/>
  <c r="H191" i="37"/>
  <c r="I191" i="37"/>
  <c r="L191" i="37"/>
  <c r="M191" i="37"/>
  <c r="B192" i="37"/>
  <c r="F192" i="37"/>
  <c r="G192" i="37"/>
  <c r="H192" i="37"/>
  <c r="I192" i="37"/>
  <c r="L192" i="37"/>
  <c r="M192" i="37"/>
  <c r="B193" i="37"/>
  <c r="F193" i="37"/>
  <c r="G193" i="37"/>
  <c r="H193" i="37"/>
  <c r="I193" i="37"/>
  <c r="L193" i="37"/>
  <c r="M193" i="37"/>
  <c r="B194" i="37"/>
  <c r="F194" i="37"/>
  <c r="G194" i="37"/>
  <c r="H194" i="37"/>
  <c r="I194" i="37"/>
  <c r="L194" i="37"/>
  <c r="M194" i="37"/>
  <c r="B195" i="37"/>
  <c r="B443" i="37" s="1"/>
  <c r="F195" i="37"/>
  <c r="G195" i="37"/>
  <c r="H195" i="37"/>
  <c r="I195" i="37"/>
  <c r="I443" i="37" s="1"/>
  <c r="L195" i="37"/>
  <c r="M195" i="37"/>
  <c r="B196" i="37"/>
  <c r="F196" i="37"/>
  <c r="G196" i="37"/>
  <c r="G444" i="37" s="1"/>
  <c r="H196" i="37"/>
  <c r="I196" i="37"/>
  <c r="L196" i="37"/>
  <c r="M196" i="37"/>
  <c r="B197" i="37"/>
  <c r="F197" i="37"/>
  <c r="G197" i="37"/>
  <c r="G445" i="37" s="1"/>
  <c r="H197" i="37"/>
  <c r="I197" i="37"/>
  <c r="L197" i="37"/>
  <c r="M197" i="37"/>
  <c r="B198" i="37"/>
  <c r="F198" i="37"/>
  <c r="G198" i="37"/>
  <c r="G446" i="37" s="1"/>
  <c r="H198" i="37"/>
  <c r="I198" i="37"/>
  <c r="L198" i="37"/>
  <c r="M198" i="37"/>
  <c r="B199" i="37"/>
  <c r="F199" i="37"/>
  <c r="G199" i="37"/>
  <c r="H199" i="37"/>
  <c r="I199" i="37"/>
  <c r="L199" i="37"/>
  <c r="M199" i="37"/>
  <c r="B200" i="37"/>
  <c r="F200" i="37"/>
  <c r="G200" i="37"/>
  <c r="H200" i="37"/>
  <c r="I200" i="37"/>
  <c r="L200" i="37"/>
  <c r="M200" i="37"/>
  <c r="B201" i="37"/>
  <c r="F201" i="37"/>
  <c r="G201" i="37"/>
  <c r="H201" i="37"/>
  <c r="I201" i="37"/>
  <c r="L201" i="37"/>
  <c r="M201" i="37"/>
  <c r="B202" i="37"/>
  <c r="F202" i="37"/>
  <c r="G202" i="37"/>
  <c r="H202" i="37"/>
  <c r="I202" i="37"/>
  <c r="L202" i="37"/>
  <c r="M202" i="37"/>
  <c r="B203" i="37"/>
  <c r="B451" i="37" s="1"/>
  <c r="F203" i="37"/>
  <c r="G203" i="37"/>
  <c r="H203" i="37"/>
  <c r="I203" i="37"/>
  <c r="I451" i="37" s="1"/>
  <c r="L203" i="37"/>
  <c r="M203" i="37"/>
  <c r="B204" i="37"/>
  <c r="F204" i="37"/>
  <c r="G204" i="37"/>
  <c r="G452" i="37" s="1"/>
  <c r="H204" i="37"/>
  <c r="I204" i="37"/>
  <c r="L204" i="37"/>
  <c r="M204" i="37"/>
  <c r="B205" i="37"/>
  <c r="F205" i="37"/>
  <c r="G205" i="37"/>
  <c r="G453" i="37" s="1"/>
  <c r="H205" i="37"/>
  <c r="I205" i="37"/>
  <c r="L205" i="37"/>
  <c r="M205" i="37"/>
  <c r="B206" i="37"/>
  <c r="F206" i="37"/>
  <c r="G206" i="37"/>
  <c r="G454" i="37" s="1"/>
  <c r="H206" i="37"/>
  <c r="I206" i="37"/>
  <c r="L206" i="37"/>
  <c r="M206" i="37"/>
  <c r="B207" i="37"/>
  <c r="F207" i="37"/>
  <c r="G207" i="37"/>
  <c r="H207" i="37"/>
  <c r="I207" i="37"/>
  <c r="L207" i="37"/>
  <c r="M207" i="37"/>
  <c r="B208" i="37"/>
  <c r="F208" i="37"/>
  <c r="G208" i="37"/>
  <c r="H208" i="37"/>
  <c r="H456" i="37" s="1"/>
  <c r="I208" i="37"/>
  <c r="L208" i="37"/>
  <c r="L456" i="37" s="1"/>
  <c r="M208" i="37"/>
  <c r="B209" i="37"/>
  <c r="F209" i="37"/>
  <c r="G209" i="37"/>
  <c r="H209" i="37"/>
  <c r="H457" i="37" s="1"/>
  <c r="I209" i="37"/>
  <c r="L209" i="37"/>
  <c r="L457" i="37" s="1"/>
  <c r="M209" i="37"/>
  <c r="B210" i="37"/>
  <c r="F210" i="37"/>
  <c r="G210" i="37"/>
  <c r="H210" i="37"/>
  <c r="H458" i="37" s="1"/>
  <c r="I210" i="37"/>
  <c r="L210" i="37"/>
  <c r="L458" i="37" s="1"/>
  <c r="M210" i="37"/>
  <c r="B211" i="37"/>
  <c r="F211" i="37"/>
  <c r="G211" i="37"/>
  <c r="G459" i="37" s="1"/>
  <c r="H211" i="37"/>
  <c r="I211" i="37"/>
  <c r="L211" i="37"/>
  <c r="M211" i="37"/>
  <c r="B212" i="37"/>
  <c r="B460" i="37" s="1"/>
  <c r="F212" i="37"/>
  <c r="G212" i="37"/>
  <c r="H212" i="37"/>
  <c r="I212" i="37"/>
  <c r="I460" i="37" s="1"/>
  <c r="L212" i="37"/>
  <c r="M212" i="37"/>
  <c r="B213" i="37"/>
  <c r="B461" i="37" s="1"/>
  <c r="F213" i="37"/>
  <c r="G213" i="37"/>
  <c r="H213" i="37"/>
  <c r="I213" i="37"/>
  <c r="I461" i="37" s="1"/>
  <c r="L213" i="37"/>
  <c r="M213" i="37"/>
  <c r="B214" i="37"/>
  <c r="B462" i="37" s="1"/>
  <c r="F214" i="37"/>
  <c r="G214" i="37"/>
  <c r="H214" i="37"/>
  <c r="I214" i="37"/>
  <c r="I462" i="37" s="1"/>
  <c r="L214" i="37"/>
  <c r="M214" i="37"/>
  <c r="B215" i="37"/>
  <c r="B463" i="37" s="1"/>
  <c r="F215" i="37"/>
  <c r="G215" i="37"/>
  <c r="H215" i="37"/>
  <c r="I215" i="37"/>
  <c r="I463" i="37" s="1"/>
  <c r="L215" i="37"/>
  <c r="M215" i="37"/>
  <c r="B216" i="37"/>
  <c r="B464" i="37" s="1"/>
  <c r="F216" i="37"/>
  <c r="G216" i="37"/>
  <c r="H216" i="37"/>
  <c r="I216" i="37"/>
  <c r="I464" i="37" s="1"/>
  <c r="L216" i="37"/>
  <c r="M216" i="37"/>
  <c r="B217" i="37"/>
  <c r="F217" i="37"/>
  <c r="G217" i="37"/>
  <c r="H217" i="37"/>
  <c r="H465" i="37" s="1"/>
  <c r="I217" i="37"/>
  <c r="L217" i="37"/>
  <c r="L465" i="37" s="1"/>
  <c r="M217" i="37"/>
  <c r="B218" i="37"/>
  <c r="F218" i="37"/>
  <c r="G218" i="37"/>
  <c r="H218" i="37"/>
  <c r="H466" i="37" s="1"/>
  <c r="I218" i="37"/>
  <c r="L218" i="37"/>
  <c r="L466" i="37" s="1"/>
  <c r="M218" i="37"/>
  <c r="B219" i="37"/>
  <c r="F219" i="37"/>
  <c r="G219" i="37"/>
  <c r="G467" i="37" s="1"/>
  <c r="H219" i="37"/>
  <c r="I219" i="37"/>
  <c r="L219" i="37"/>
  <c r="M219" i="37"/>
  <c r="B220" i="37"/>
  <c r="F220" i="37"/>
  <c r="G220" i="37"/>
  <c r="G468" i="37" s="1"/>
  <c r="H220" i="37"/>
  <c r="I220" i="37"/>
  <c r="L220" i="37"/>
  <c r="M220" i="37"/>
  <c r="B221" i="37"/>
  <c r="F221" i="37"/>
  <c r="G221" i="37"/>
  <c r="G469" i="37" s="1"/>
  <c r="H221" i="37"/>
  <c r="I221" i="37"/>
  <c r="L221" i="37"/>
  <c r="M221" i="37"/>
  <c r="B222" i="37"/>
  <c r="F222" i="37"/>
  <c r="G222" i="37"/>
  <c r="G470" i="37" s="1"/>
  <c r="H222" i="37"/>
  <c r="I222" i="37"/>
  <c r="I470" i="37" s="1"/>
  <c r="L222" i="37"/>
  <c r="M222" i="37"/>
  <c r="B223" i="37"/>
  <c r="B471" i="37" s="1"/>
  <c r="F223" i="37"/>
  <c r="G223" i="37"/>
  <c r="G471" i="37" s="1"/>
  <c r="H223" i="37"/>
  <c r="H471" i="37" s="1"/>
  <c r="I223" i="37"/>
  <c r="I471" i="37" s="1"/>
  <c r="L223" i="37"/>
  <c r="L471" i="37" s="1"/>
  <c r="M223" i="37"/>
  <c r="B224" i="37"/>
  <c r="B472" i="37" s="1"/>
  <c r="F224" i="37"/>
  <c r="G224" i="37"/>
  <c r="G472" i="37" s="1"/>
  <c r="H224" i="37"/>
  <c r="H472" i="37" s="1"/>
  <c r="I224" i="37"/>
  <c r="I472" i="37" s="1"/>
  <c r="L224" i="37"/>
  <c r="L472" i="37" s="1"/>
  <c r="M224" i="37"/>
  <c r="B225" i="37"/>
  <c r="B473" i="37" s="1"/>
  <c r="F225" i="37"/>
  <c r="G225" i="37"/>
  <c r="G473" i="37" s="1"/>
  <c r="H225" i="37"/>
  <c r="H473" i="37" s="1"/>
  <c r="I225" i="37"/>
  <c r="I473" i="37" s="1"/>
  <c r="L225" i="37"/>
  <c r="L473" i="37" s="1"/>
  <c r="M225" i="37"/>
  <c r="B226" i="37"/>
  <c r="B474" i="37" s="1"/>
  <c r="F226" i="37"/>
  <c r="G226" i="37"/>
  <c r="G474" i="37" s="1"/>
  <c r="H226" i="37"/>
  <c r="H474" i="37" s="1"/>
  <c r="I226" i="37"/>
  <c r="I474" i="37" s="1"/>
  <c r="L226" i="37"/>
  <c r="L474" i="37" s="1"/>
  <c r="M226" i="37"/>
  <c r="B227" i="37"/>
  <c r="B475" i="37" s="1"/>
  <c r="F227" i="37"/>
  <c r="G227" i="37"/>
  <c r="G475" i="37" s="1"/>
  <c r="H227" i="37"/>
  <c r="H475" i="37" s="1"/>
  <c r="I227" i="37"/>
  <c r="I475" i="37" s="1"/>
  <c r="L227" i="37"/>
  <c r="L475" i="37" s="1"/>
  <c r="M227" i="37"/>
  <c r="B228" i="37"/>
  <c r="B476" i="37" s="1"/>
  <c r="F228" i="37"/>
  <c r="G228" i="37"/>
  <c r="G476" i="37" s="1"/>
  <c r="H228" i="37"/>
  <c r="H476" i="37" s="1"/>
  <c r="I228" i="37"/>
  <c r="I476" i="37" s="1"/>
  <c r="L228" i="37"/>
  <c r="L476" i="37" s="1"/>
  <c r="M228" i="37"/>
  <c r="B229" i="37"/>
  <c r="B477" i="37" s="1"/>
  <c r="F229" i="37"/>
  <c r="G229" i="37"/>
  <c r="G477" i="37" s="1"/>
  <c r="H229" i="37"/>
  <c r="H477" i="37" s="1"/>
  <c r="I229" i="37"/>
  <c r="I477" i="37" s="1"/>
  <c r="L229" i="37"/>
  <c r="L477" i="37" s="1"/>
  <c r="M229" i="37"/>
  <c r="B230" i="37"/>
  <c r="B478" i="37" s="1"/>
  <c r="F230" i="37"/>
  <c r="G230" i="37"/>
  <c r="G478" i="37" s="1"/>
  <c r="H230" i="37"/>
  <c r="H478" i="37" s="1"/>
  <c r="I230" i="37"/>
  <c r="I478" i="37" s="1"/>
  <c r="L230" i="37"/>
  <c r="L478" i="37" s="1"/>
  <c r="M230" i="37"/>
  <c r="B231" i="37"/>
  <c r="B479" i="37" s="1"/>
  <c r="F231" i="37"/>
  <c r="G231" i="37"/>
  <c r="G479" i="37" s="1"/>
  <c r="H231" i="37"/>
  <c r="H479" i="37" s="1"/>
  <c r="I231" i="37"/>
  <c r="I479" i="37" s="1"/>
  <c r="L231" i="37"/>
  <c r="L479" i="37" s="1"/>
  <c r="M231" i="37"/>
  <c r="B232" i="37"/>
  <c r="B480" i="37" s="1"/>
  <c r="F232" i="37"/>
  <c r="G232" i="37"/>
  <c r="G480" i="37" s="1"/>
  <c r="H232" i="37"/>
  <c r="H480" i="37" s="1"/>
  <c r="I232" i="37"/>
  <c r="I480" i="37" s="1"/>
  <c r="L232" i="37"/>
  <c r="L480" i="37" s="1"/>
  <c r="M232" i="37"/>
  <c r="B233" i="37"/>
  <c r="B481" i="37" s="1"/>
  <c r="F233" i="37"/>
  <c r="G233" i="37"/>
  <c r="G481" i="37" s="1"/>
  <c r="H233" i="37"/>
  <c r="H481" i="37" s="1"/>
  <c r="I233" i="37"/>
  <c r="I481" i="37" s="1"/>
  <c r="L233" i="37"/>
  <c r="L481" i="37" s="1"/>
  <c r="M233" i="37"/>
  <c r="B234" i="37"/>
  <c r="B482" i="37" s="1"/>
  <c r="F234" i="37"/>
  <c r="G234" i="37"/>
  <c r="G482" i="37" s="1"/>
  <c r="H234" i="37"/>
  <c r="H482" i="37" s="1"/>
  <c r="I234" i="37"/>
  <c r="I482" i="37" s="1"/>
  <c r="L234" i="37"/>
  <c r="L482" i="37" s="1"/>
  <c r="M234" i="37"/>
  <c r="B235" i="37"/>
  <c r="B483" i="37" s="1"/>
  <c r="F235" i="37"/>
  <c r="G235" i="37"/>
  <c r="G483" i="37" s="1"/>
  <c r="H235" i="37"/>
  <c r="H483" i="37" s="1"/>
  <c r="I235" i="37"/>
  <c r="I483" i="37" s="1"/>
  <c r="L235" i="37"/>
  <c r="L483" i="37" s="1"/>
  <c r="M235" i="37"/>
  <c r="B236" i="37"/>
  <c r="B484" i="37" s="1"/>
  <c r="F236" i="37"/>
  <c r="G236" i="37"/>
  <c r="G484" i="37" s="1"/>
  <c r="H236" i="37"/>
  <c r="H484" i="37" s="1"/>
  <c r="I236" i="37"/>
  <c r="I484" i="37" s="1"/>
  <c r="L236" i="37"/>
  <c r="L484" i="37" s="1"/>
  <c r="M236" i="37"/>
  <c r="B237" i="37"/>
  <c r="B485" i="37" s="1"/>
  <c r="F237" i="37"/>
  <c r="G237" i="37"/>
  <c r="G485" i="37" s="1"/>
  <c r="H237" i="37"/>
  <c r="H485" i="37" s="1"/>
  <c r="I237" i="37"/>
  <c r="I485" i="37" s="1"/>
  <c r="L237" i="37"/>
  <c r="L485" i="37" s="1"/>
  <c r="M237" i="37"/>
  <c r="B238" i="37"/>
  <c r="B486" i="37" s="1"/>
  <c r="F238" i="37"/>
  <c r="G238" i="37"/>
  <c r="G486" i="37" s="1"/>
  <c r="H238" i="37"/>
  <c r="H486" i="37" s="1"/>
  <c r="I238" i="37"/>
  <c r="I486" i="37" s="1"/>
  <c r="L238" i="37"/>
  <c r="L486" i="37" s="1"/>
  <c r="M238" i="37"/>
  <c r="B239" i="37"/>
  <c r="B487" i="37" s="1"/>
  <c r="F239" i="37"/>
  <c r="G239" i="37"/>
  <c r="G487" i="37" s="1"/>
  <c r="H239" i="37"/>
  <c r="H487" i="37" s="1"/>
  <c r="I239" i="37"/>
  <c r="I487" i="37" s="1"/>
  <c r="L239" i="37"/>
  <c r="L487" i="37" s="1"/>
  <c r="M239" i="37"/>
  <c r="B240" i="37"/>
  <c r="B488" i="37" s="1"/>
  <c r="F240" i="37"/>
  <c r="G240" i="37"/>
  <c r="G488" i="37" s="1"/>
  <c r="H240" i="37"/>
  <c r="H488" i="37" s="1"/>
  <c r="I240" i="37"/>
  <c r="I488" i="37" s="1"/>
  <c r="L240" i="37"/>
  <c r="L488" i="37" s="1"/>
  <c r="M240" i="37"/>
  <c r="B241" i="37"/>
  <c r="B489" i="37" s="1"/>
  <c r="F241" i="37"/>
  <c r="G241" i="37"/>
  <c r="G489" i="37" s="1"/>
  <c r="H241" i="37"/>
  <c r="H489" i="37" s="1"/>
  <c r="I241" i="37"/>
  <c r="I489" i="37" s="1"/>
  <c r="L241" i="37"/>
  <c r="L489" i="37" s="1"/>
  <c r="M241" i="37"/>
  <c r="B242" i="37"/>
  <c r="B490" i="37" s="1"/>
  <c r="F242" i="37"/>
  <c r="G242" i="37"/>
  <c r="G490" i="37" s="1"/>
  <c r="H242" i="37"/>
  <c r="H490" i="37" s="1"/>
  <c r="I242" i="37"/>
  <c r="I490" i="37" s="1"/>
  <c r="L242" i="37"/>
  <c r="L490" i="37" s="1"/>
  <c r="M242" i="37"/>
  <c r="B243" i="37"/>
  <c r="B491" i="37" s="1"/>
  <c r="F243" i="37"/>
  <c r="G243" i="37"/>
  <c r="G491" i="37" s="1"/>
  <c r="H243" i="37"/>
  <c r="H491" i="37" s="1"/>
  <c r="I243" i="37"/>
  <c r="I491" i="37" s="1"/>
  <c r="L243" i="37"/>
  <c r="L491" i="37" s="1"/>
  <c r="M243" i="37"/>
  <c r="B244" i="37"/>
  <c r="B492" i="37" s="1"/>
  <c r="F244" i="37"/>
  <c r="G244" i="37"/>
  <c r="G492" i="37" s="1"/>
  <c r="H244" i="37"/>
  <c r="H492" i="37" s="1"/>
  <c r="I244" i="37"/>
  <c r="I492" i="37" s="1"/>
  <c r="L244" i="37"/>
  <c r="L492" i="37" s="1"/>
  <c r="M244" i="37"/>
  <c r="B245" i="37"/>
  <c r="B493" i="37" s="1"/>
  <c r="F245" i="37"/>
  <c r="G245" i="37"/>
  <c r="G493" i="37" s="1"/>
  <c r="H245" i="37"/>
  <c r="H493" i="37" s="1"/>
  <c r="I245" i="37"/>
  <c r="I493" i="37" s="1"/>
  <c r="L245" i="37"/>
  <c r="L493" i="37" s="1"/>
  <c r="M245" i="37"/>
  <c r="B246" i="37"/>
  <c r="B494" i="37" s="1"/>
  <c r="F246" i="37"/>
  <c r="G246" i="37"/>
  <c r="G494" i="37" s="1"/>
  <c r="H246" i="37"/>
  <c r="H494" i="37" s="1"/>
  <c r="I246" i="37"/>
  <c r="I494" i="37" s="1"/>
  <c r="L246" i="37"/>
  <c r="L494" i="37" s="1"/>
  <c r="M246" i="37"/>
  <c r="B247" i="37"/>
  <c r="B495" i="37" s="1"/>
  <c r="F247" i="37"/>
  <c r="G247" i="37"/>
  <c r="G495" i="37" s="1"/>
  <c r="H247" i="37"/>
  <c r="H495" i="37" s="1"/>
  <c r="I247" i="37"/>
  <c r="I495" i="37" s="1"/>
  <c r="L247" i="37"/>
  <c r="L495" i="37" s="1"/>
  <c r="M247" i="37"/>
  <c r="B248" i="37"/>
  <c r="B496" i="37" s="1"/>
  <c r="F248" i="37"/>
  <c r="G248" i="37"/>
  <c r="G496" i="37" s="1"/>
  <c r="H248" i="37"/>
  <c r="H496" i="37" s="1"/>
  <c r="I248" i="37"/>
  <c r="I496" i="37" s="1"/>
  <c r="L248" i="37"/>
  <c r="L496" i="37" s="1"/>
  <c r="M248" i="37"/>
  <c r="B249" i="37"/>
  <c r="B497" i="37" s="1"/>
  <c r="F249" i="37"/>
  <c r="G249" i="37"/>
  <c r="G497" i="37" s="1"/>
  <c r="H249" i="37"/>
  <c r="H497" i="37" s="1"/>
  <c r="I249" i="37"/>
  <c r="I497" i="37" s="1"/>
  <c r="L249" i="37"/>
  <c r="L497" i="37" s="1"/>
  <c r="M249" i="37"/>
  <c r="B250" i="37"/>
  <c r="B498" i="37" s="1"/>
  <c r="F250" i="37"/>
  <c r="G250" i="37"/>
  <c r="G498" i="37" s="1"/>
  <c r="H250" i="37"/>
  <c r="H498" i="37" s="1"/>
  <c r="I250" i="37"/>
  <c r="I498" i="37" s="1"/>
  <c r="L250" i="37"/>
  <c r="L498" i="37" s="1"/>
  <c r="M250" i="37"/>
  <c r="B251" i="37"/>
  <c r="B499" i="37" s="1"/>
  <c r="F251" i="37"/>
  <c r="G251" i="37"/>
  <c r="G499" i="37" s="1"/>
  <c r="H251" i="37"/>
  <c r="H499" i="37" s="1"/>
  <c r="I251" i="37"/>
  <c r="I499" i="37" s="1"/>
  <c r="L251" i="37"/>
  <c r="L499" i="37" s="1"/>
  <c r="M251" i="37"/>
  <c r="B252" i="37"/>
  <c r="B500" i="37" s="1"/>
  <c r="F252" i="37"/>
  <c r="G252" i="37"/>
  <c r="G500" i="37" s="1"/>
  <c r="H252" i="37"/>
  <c r="H500" i="37" s="1"/>
  <c r="I252" i="37"/>
  <c r="I500" i="37" s="1"/>
  <c r="L252" i="37"/>
  <c r="L500" i="37" s="1"/>
  <c r="M252" i="37"/>
  <c r="B253" i="37"/>
  <c r="B501" i="37" s="1"/>
  <c r="F253" i="37"/>
  <c r="G253" i="37"/>
  <c r="G501" i="37" s="1"/>
  <c r="H253" i="37"/>
  <c r="H501" i="37" s="1"/>
  <c r="I253" i="37"/>
  <c r="I501" i="37" s="1"/>
  <c r="L253" i="37"/>
  <c r="L501" i="37" s="1"/>
  <c r="M253" i="37"/>
  <c r="B254" i="37"/>
  <c r="B502" i="37" s="1"/>
  <c r="F254" i="37"/>
  <c r="G254" i="37"/>
  <c r="G502" i="37" s="1"/>
  <c r="H254" i="37"/>
  <c r="H502" i="37" s="1"/>
  <c r="I254" i="37"/>
  <c r="I502" i="37" s="1"/>
  <c r="L254" i="37"/>
  <c r="L502" i="37" s="1"/>
  <c r="M254" i="37"/>
  <c r="B255" i="37"/>
  <c r="B503" i="37" s="1"/>
  <c r="F255" i="37"/>
  <c r="G255" i="37"/>
  <c r="G503" i="37" s="1"/>
  <c r="H255" i="37"/>
  <c r="H503" i="37" s="1"/>
  <c r="I255" i="37"/>
  <c r="I503" i="37" s="1"/>
  <c r="L255" i="37"/>
  <c r="L503" i="37" s="1"/>
  <c r="M255" i="37"/>
  <c r="B256" i="37"/>
  <c r="B504" i="37" s="1"/>
  <c r="F256" i="37"/>
  <c r="G256" i="37"/>
  <c r="G504" i="37" s="1"/>
  <c r="H256" i="37"/>
  <c r="H504" i="37" s="1"/>
  <c r="I256" i="37"/>
  <c r="I504" i="37" s="1"/>
  <c r="L256" i="37"/>
  <c r="L504" i="37" s="1"/>
  <c r="M256" i="37"/>
  <c r="B257" i="37"/>
  <c r="B505" i="37" s="1"/>
  <c r="F257" i="37"/>
  <c r="G257" i="37"/>
  <c r="G505" i="37" s="1"/>
  <c r="H257" i="37"/>
  <c r="H505" i="37" s="1"/>
  <c r="I257" i="37"/>
  <c r="I505" i="37" s="1"/>
  <c r="L257" i="37"/>
  <c r="L505" i="37" s="1"/>
  <c r="M257" i="37"/>
  <c r="B258" i="37"/>
  <c r="B506" i="37" s="1"/>
  <c r="F258" i="37"/>
  <c r="G258" i="37"/>
  <c r="G506" i="37" s="1"/>
  <c r="H258" i="37"/>
  <c r="H506" i="37" s="1"/>
  <c r="I258" i="37"/>
  <c r="I506" i="37" s="1"/>
  <c r="L258" i="37"/>
  <c r="L506" i="37" s="1"/>
  <c r="M258" i="37"/>
  <c r="B259" i="37"/>
  <c r="B507" i="37" s="1"/>
  <c r="F259" i="37"/>
  <c r="G259" i="37"/>
  <c r="G507" i="37" s="1"/>
  <c r="H259" i="37"/>
  <c r="H507" i="37" s="1"/>
  <c r="I259" i="37"/>
  <c r="I507" i="37" s="1"/>
  <c r="L259" i="37"/>
  <c r="L507" i="37" s="1"/>
  <c r="M259" i="37"/>
  <c r="B260" i="37"/>
  <c r="B508" i="37" s="1"/>
  <c r="F260" i="37"/>
  <c r="G260" i="37"/>
  <c r="G508" i="37" s="1"/>
  <c r="H260" i="37"/>
  <c r="H508" i="37" s="1"/>
  <c r="I260" i="37"/>
  <c r="I508" i="37" s="1"/>
  <c r="L260" i="37"/>
  <c r="L508" i="37" s="1"/>
  <c r="M260" i="37"/>
  <c r="B261" i="37"/>
  <c r="B509" i="37" s="1"/>
  <c r="F261" i="37"/>
  <c r="G261" i="37"/>
  <c r="G509" i="37" s="1"/>
  <c r="H261" i="37"/>
  <c r="H509" i="37" s="1"/>
  <c r="I261" i="37"/>
  <c r="I509" i="37" s="1"/>
  <c r="L261" i="37"/>
  <c r="L509" i="37" s="1"/>
  <c r="M261" i="37"/>
  <c r="B262" i="37"/>
  <c r="B510" i="37" s="1"/>
  <c r="F262" i="37"/>
  <c r="G262" i="37"/>
  <c r="G510" i="37" s="1"/>
  <c r="H262" i="37"/>
  <c r="H510" i="37" s="1"/>
  <c r="I262" i="37"/>
  <c r="I510" i="37" s="1"/>
  <c r="L262" i="37"/>
  <c r="L510" i="37" s="1"/>
  <c r="M262" i="37"/>
  <c r="B263" i="37"/>
  <c r="F263" i="37"/>
  <c r="G263" i="37"/>
  <c r="H263" i="37"/>
  <c r="H511" i="37" s="1"/>
  <c r="I263" i="37"/>
  <c r="L263" i="37"/>
  <c r="L511" i="37" s="1"/>
  <c r="M263" i="37"/>
  <c r="B264" i="37"/>
  <c r="F264" i="37"/>
  <c r="G264" i="37"/>
  <c r="G512" i="37" s="1"/>
  <c r="H264" i="37"/>
  <c r="I264" i="37"/>
  <c r="L264" i="37"/>
  <c r="M264" i="37"/>
  <c r="B265" i="37"/>
  <c r="F265" i="37"/>
  <c r="G265" i="37"/>
  <c r="G513" i="37" s="1"/>
  <c r="H265" i="37"/>
  <c r="I265" i="37"/>
  <c r="L265" i="37"/>
  <c r="M265" i="37"/>
  <c r="B266" i="37"/>
  <c r="F266" i="37"/>
  <c r="G266" i="37"/>
  <c r="G514" i="37" s="1"/>
  <c r="H266" i="37"/>
  <c r="I266" i="37"/>
  <c r="L266" i="37"/>
  <c r="M266" i="37"/>
  <c r="B59" i="37"/>
  <c r="B555" i="37" s="1"/>
  <c r="H547" i="37" l="1"/>
  <c r="H795" i="37"/>
  <c r="AI103" i="50"/>
  <c r="AI115" i="50"/>
  <c r="AH109" i="50"/>
  <c r="AZ121" i="50"/>
  <c r="N142" i="25"/>
  <c r="AJ109" i="50"/>
  <c r="V91" i="50"/>
  <c r="AB91" i="50"/>
  <c r="Q49" i="66"/>
  <c r="AR51" i="65"/>
  <c r="L271" i="65" s="1"/>
  <c r="AQ51" i="65"/>
  <c r="K271" i="65" s="1"/>
  <c r="K265" i="37"/>
  <c r="J265" i="37"/>
  <c r="J761" i="37" s="1"/>
  <c r="K263" i="37"/>
  <c r="J263" i="37"/>
  <c r="J759" i="37" s="1"/>
  <c r="K259" i="37"/>
  <c r="K507" i="37" s="1"/>
  <c r="N507" i="37" s="1"/>
  <c r="J259" i="37"/>
  <c r="K255" i="37"/>
  <c r="K503" i="37" s="1"/>
  <c r="J255" i="37"/>
  <c r="K253" i="37"/>
  <c r="J253" i="37"/>
  <c r="J501" i="37" s="1"/>
  <c r="P501" i="37" s="1"/>
  <c r="K251" i="37"/>
  <c r="K499" i="37" s="1"/>
  <c r="J251" i="37"/>
  <c r="F745" i="37"/>
  <c r="K249" i="37"/>
  <c r="J249" i="37"/>
  <c r="F495" i="37"/>
  <c r="K247" i="37"/>
  <c r="J247" i="37"/>
  <c r="F493" i="37"/>
  <c r="K245" i="37"/>
  <c r="J245" i="37"/>
  <c r="F491" i="37"/>
  <c r="K243" i="37"/>
  <c r="J243" i="37"/>
  <c r="F489" i="37"/>
  <c r="K241" i="37"/>
  <c r="J241" i="37"/>
  <c r="F487" i="37"/>
  <c r="K239" i="37"/>
  <c r="J239" i="37"/>
  <c r="F485" i="37"/>
  <c r="K237" i="37"/>
  <c r="J237" i="37"/>
  <c r="F483" i="37"/>
  <c r="K235" i="37"/>
  <c r="J235" i="37"/>
  <c r="F479" i="37"/>
  <c r="K231" i="37"/>
  <c r="J231" i="37"/>
  <c r="F477" i="37"/>
  <c r="K229" i="37"/>
  <c r="J229" i="37"/>
  <c r="K221" i="37"/>
  <c r="J221" i="37"/>
  <c r="K217" i="37"/>
  <c r="J217" i="37"/>
  <c r="K215" i="37"/>
  <c r="J215" i="37"/>
  <c r="K213" i="37"/>
  <c r="J213" i="37"/>
  <c r="K211" i="37"/>
  <c r="J211" i="37"/>
  <c r="K209" i="37"/>
  <c r="J209" i="37"/>
  <c r="F455" i="37"/>
  <c r="K207" i="37"/>
  <c r="J207" i="37"/>
  <c r="K205" i="37"/>
  <c r="J205" i="37"/>
  <c r="K266" i="37"/>
  <c r="J266" i="37"/>
  <c r="J762" i="37" s="1"/>
  <c r="K264" i="37"/>
  <c r="J264" i="37"/>
  <c r="J760" i="37" s="1"/>
  <c r="K262" i="37"/>
  <c r="K510" i="37" s="1"/>
  <c r="N510" i="37" s="1"/>
  <c r="J262" i="37"/>
  <c r="K260" i="37"/>
  <c r="K508" i="37" s="1"/>
  <c r="N508" i="37" s="1"/>
  <c r="J260" i="37"/>
  <c r="K258" i="37"/>
  <c r="K506" i="37" s="1"/>
  <c r="J258" i="37"/>
  <c r="K256" i="37"/>
  <c r="K504" i="37" s="1"/>
  <c r="N504" i="37" s="1"/>
  <c r="J256" i="37"/>
  <c r="K254" i="37"/>
  <c r="K502" i="37" s="1"/>
  <c r="N502" i="37" s="1"/>
  <c r="J254" i="37"/>
  <c r="K252" i="37"/>
  <c r="K500" i="37" s="1"/>
  <c r="J252" i="37"/>
  <c r="F746" i="37"/>
  <c r="K250" i="37"/>
  <c r="J250" i="37"/>
  <c r="F496" i="37"/>
  <c r="K248" i="37"/>
  <c r="J248" i="37"/>
  <c r="F494" i="37"/>
  <c r="K246" i="37"/>
  <c r="J246" i="37"/>
  <c r="F492" i="37"/>
  <c r="K244" i="37"/>
  <c r="J244" i="37"/>
  <c r="F490" i="37"/>
  <c r="K242" i="37"/>
  <c r="J242" i="37"/>
  <c r="F488" i="37"/>
  <c r="K240" i="37"/>
  <c r="J240" i="37"/>
  <c r="F486" i="37"/>
  <c r="K238" i="37"/>
  <c r="J238" i="37"/>
  <c r="F484" i="37"/>
  <c r="K236" i="37"/>
  <c r="J236" i="37"/>
  <c r="F482" i="37"/>
  <c r="K234" i="37"/>
  <c r="J234" i="37"/>
  <c r="F480" i="37"/>
  <c r="K232" i="37"/>
  <c r="J232" i="37"/>
  <c r="F478" i="37"/>
  <c r="K230" i="37"/>
  <c r="J230" i="37"/>
  <c r="F476" i="37"/>
  <c r="K228" i="37"/>
  <c r="J228" i="37"/>
  <c r="F474" i="37"/>
  <c r="K226" i="37"/>
  <c r="J226" i="37"/>
  <c r="F472" i="37"/>
  <c r="K224" i="37"/>
  <c r="J224" i="37"/>
  <c r="K222" i="37"/>
  <c r="J222" i="37"/>
  <c r="K220" i="37"/>
  <c r="J220" i="37"/>
  <c r="K218" i="37"/>
  <c r="J218" i="37"/>
  <c r="K216" i="37"/>
  <c r="J216" i="37"/>
  <c r="K214" i="37"/>
  <c r="J214" i="37"/>
  <c r="K212" i="37"/>
  <c r="J212" i="37"/>
  <c r="K210" i="37"/>
  <c r="J210" i="37"/>
  <c r="K208" i="37"/>
  <c r="J208" i="37"/>
  <c r="K206" i="37"/>
  <c r="J206" i="37"/>
  <c r="K204" i="37"/>
  <c r="J204" i="37"/>
  <c r="F450" i="37"/>
  <c r="K202" i="37"/>
  <c r="J202" i="37"/>
  <c r="F448" i="37"/>
  <c r="K200" i="37"/>
  <c r="J200" i="37"/>
  <c r="K198" i="37"/>
  <c r="J198" i="37"/>
  <c r="K196" i="37"/>
  <c r="J196" i="37"/>
  <c r="F442" i="37"/>
  <c r="K194" i="37"/>
  <c r="J194" i="37"/>
  <c r="F440" i="37"/>
  <c r="K192" i="37"/>
  <c r="J192" i="37"/>
  <c r="F438" i="37"/>
  <c r="K190" i="37"/>
  <c r="J190" i="37"/>
  <c r="F684" i="37"/>
  <c r="K188" i="37"/>
  <c r="J188" i="37"/>
  <c r="K186" i="37"/>
  <c r="J186" i="37"/>
  <c r="K184" i="37"/>
  <c r="J184" i="37"/>
  <c r="K182" i="37"/>
  <c r="J182" i="37"/>
  <c r="K180" i="37"/>
  <c r="J180" i="37"/>
  <c r="K178" i="37"/>
  <c r="J178" i="37"/>
  <c r="F424" i="37"/>
  <c r="K176" i="37"/>
  <c r="J176" i="37"/>
  <c r="K174" i="37"/>
  <c r="J174" i="37"/>
  <c r="F420" i="37"/>
  <c r="K172" i="37"/>
  <c r="J172" i="37"/>
  <c r="K170" i="37"/>
  <c r="J170" i="37"/>
  <c r="F416" i="37"/>
  <c r="K168" i="37"/>
  <c r="J168" i="37"/>
  <c r="F414" i="37"/>
  <c r="K166" i="37"/>
  <c r="J166" i="37"/>
  <c r="K164" i="37"/>
  <c r="J164" i="37"/>
  <c r="F410" i="37"/>
  <c r="K162" i="37"/>
  <c r="J162" i="37"/>
  <c r="K160" i="37"/>
  <c r="J160" i="37"/>
  <c r="K158" i="37"/>
  <c r="J158" i="37"/>
  <c r="K156" i="37"/>
  <c r="J156" i="37"/>
  <c r="K154" i="37"/>
  <c r="J154" i="37"/>
  <c r="K152" i="37"/>
  <c r="J152" i="37"/>
  <c r="K150" i="37"/>
  <c r="J150" i="37"/>
  <c r="K148" i="37"/>
  <c r="J148" i="37"/>
  <c r="K146" i="37"/>
  <c r="J146" i="37"/>
  <c r="K144" i="37"/>
  <c r="J144" i="37"/>
  <c r="K142" i="37"/>
  <c r="J142" i="37"/>
  <c r="J638" i="37" s="1"/>
  <c r="K140" i="37"/>
  <c r="J140" i="37"/>
  <c r="K138" i="37"/>
  <c r="J138" i="37"/>
  <c r="K136" i="37"/>
  <c r="J136" i="37"/>
  <c r="K134" i="37"/>
  <c r="J134" i="37"/>
  <c r="K132" i="37"/>
  <c r="J132" i="37"/>
  <c r="K130" i="37"/>
  <c r="J130" i="37"/>
  <c r="F376" i="37"/>
  <c r="K128" i="37"/>
  <c r="J128" i="37"/>
  <c r="K126" i="37"/>
  <c r="J126" i="37"/>
  <c r="K124" i="37"/>
  <c r="J124" i="37"/>
  <c r="K122" i="37"/>
  <c r="J122" i="37"/>
  <c r="K120" i="37"/>
  <c r="J120" i="37"/>
  <c r="K118" i="37"/>
  <c r="J118" i="37"/>
  <c r="K116" i="37"/>
  <c r="J116" i="37"/>
  <c r="K114" i="37"/>
  <c r="J114" i="37"/>
  <c r="K112" i="37"/>
  <c r="J112" i="37"/>
  <c r="K110" i="37"/>
  <c r="J110" i="37"/>
  <c r="K108" i="37"/>
  <c r="J108" i="37"/>
  <c r="K106" i="37"/>
  <c r="J106" i="37"/>
  <c r="K104" i="37"/>
  <c r="J104" i="37"/>
  <c r="F350" i="37"/>
  <c r="K102" i="37"/>
  <c r="J102" i="37"/>
  <c r="K100" i="37"/>
  <c r="J100" i="37"/>
  <c r="K98" i="37"/>
  <c r="J98" i="37"/>
  <c r="K96" i="37"/>
  <c r="J96" i="37"/>
  <c r="K94" i="37"/>
  <c r="J94" i="37"/>
  <c r="K92" i="37"/>
  <c r="J92" i="37"/>
  <c r="K90" i="37"/>
  <c r="J90" i="37"/>
  <c r="K88" i="37"/>
  <c r="J88" i="37"/>
  <c r="K86" i="37"/>
  <c r="J86" i="37"/>
  <c r="K84" i="37"/>
  <c r="J84" i="37"/>
  <c r="K82" i="37"/>
  <c r="J82" i="37"/>
  <c r="K80" i="37"/>
  <c r="J80" i="37"/>
  <c r="K78" i="37"/>
  <c r="J78" i="37"/>
  <c r="K76" i="37"/>
  <c r="J76" i="37"/>
  <c r="K74" i="37"/>
  <c r="J74" i="37"/>
  <c r="K72" i="37"/>
  <c r="J72" i="37"/>
  <c r="K70" i="37"/>
  <c r="J70" i="37"/>
  <c r="K68" i="37"/>
  <c r="J68" i="37"/>
  <c r="K66" i="37"/>
  <c r="J66" i="37"/>
  <c r="K64" i="37"/>
  <c r="J64" i="37"/>
  <c r="F558" i="37"/>
  <c r="K62" i="37"/>
  <c r="J62" i="37"/>
  <c r="K60" i="37"/>
  <c r="J60" i="37"/>
  <c r="K301" i="37"/>
  <c r="K549" i="37" s="1"/>
  <c r="J301" i="37"/>
  <c r="J549" i="37" s="1"/>
  <c r="K299" i="37"/>
  <c r="J299" i="37"/>
  <c r="K297" i="37"/>
  <c r="J297" i="37"/>
  <c r="K295" i="37"/>
  <c r="J295" i="37"/>
  <c r="K293" i="37"/>
  <c r="J293" i="37"/>
  <c r="K291" i="37"/>
  <c r="J291" i="37"/>
  <c r="J539" i="37" s="1"/>
  <c r="F537" i="37"/>
  <c r="K289" i="37"/>
  <c r="J289" i="37"/>
  <c r="F535" i="37"/>
  <c r="K287" i="37"/>
  <c r="J287" i="37"/>
  <c r="K284" i="37"/>
  <c r="K780" i="37" s="1"/>
  <c r="J284" i="37"/>
  <c r="J780" i="37" s="1"/>
  <c r="K282" i="37"/>
  <c r="K778" i="37" s="1"/>
  <c r="J282" i="37"/>
  <c r="J778" i="37" s="1"/>
  <c r="K280" i="37"/>
  <c r="J280" i="37"/>
  <c r="J776" i="37" s="1"/>
  <c r="K278" i="37"/>
  <c r="J278" i="37"/>
  <c r="J774" i="37" s="1"/>
  <c r="K275" i="37"/>
  <c r="J275" i="37"/>
  <c r="J771" i="37" s="1"/>
  <c r="K274" i="37"/>
  <c r="K770" i="37" s="1"/>
  <c r="J274" i="37"/>
  <c r="J522" i="37" s="1"/>
  <c r="K272" i="37"/>
  <c r="J272" i="37"/>
  <c r="J768" i="37" s="1"/>
  <c r="K270" i="37"/>
  <c r="J270" i="37"/>
  <c r="J766" i="37" s="1"/>
  <c r="K267" i="37"/>
  <c r="J267" i="37"/>
  <c r="J763" i="37" s="1"/>
  <c r="B758" i="37"/>
  <c r="B750" i="37"/>
  <c r="B742" i="37"/>
  <c r="B734" i="37"/>
  <c r="B726" i="37"/>
  <c r="B792" i="37"/>
  <c r="B788" i="37"/>
  <c r="H780" i="37"/>
  <c r="I771" i="37"/>
  <c r="B766" i="37"/>
  <c r="K59" i="37"/>
  <c r="J59" i="37"/>
  <c r="K261" i="37"/>
  <c r="K509" i="37" s="1"/>
  <c r="N509" i="37" s="1"/>
  <c r="J261" i="37"/>
  <c r="K257" i="37"/>
  <c r="K505" i="37" s="1"/>
  <c r="J257" i="37"/>
  <c r="F481" i="37"/>
  <c r="K233" i="37"/>
  <c r="J233" i="37"/>
  <c r="F475" i="37"/>
  <c r="K227" i="37"/>
  <c r="J227" i="37"/>
  <c r="F473" i="37"/>
  <c r="K225" i="37"/>
  <c r="J225" i="37"/>
  <c r="F471" i="37"/>
  <c r="K223" i="37"/>
  <c r="J223" i="37"/>
  <c r="K219" i="37"/>
  <c r="J219" i="37"/>
  <c r="K203" i="37"/>
  <c r="J203" i="37"/>
  <c r="F449" i="37"/>
  <c r="K201" i="37"/>
  <c r="J201" i="37"/>
  <c r="F447" i="37"/>
  <c r="K199" i="37"/>
  <c r="J199" i="37"/>
  <c r="K197" i="37"/>
  <c r="J197" i="37"/>
  <c r="K195" i="37"/>
  <c r="J195" i="37"/>
  <c r="F441" i="37"/>
  <c r="K193" i="37"/>
  <c r="J193" i="37"/>
  <c r="F439" i="37"/>
  <c r="K191" i="37"/>
  <c r="J191" i="37"/>
  <c r="K189" i="37"/>
  <c r="J189" i="37"/>
  <c r="K187" i="37"/>
  <c r="J187" i="37"/>
  <c r="K185" i="37"/>
  <c r="J185" i="37"/>
  <c r="F431" i="37"/>
  <c r="K183" i="37"/>
  <c r="J183" i="37"/>
  <c r="K181" i="37"/>
  <c r="J181" i="37"/>
  <c r="F427" i="37"/>
  <c r="K179" i="37"/>
  <c r="J179" i="37"/>
  <c r="K177" i="37"/>
  <c r="J177" i="37"/>
  <c r="K175" i="37"/>
  <c r="J175" i="37"/>
  <c r="K173" i="37"/>
  <c r="J173" i="37"/>
  <c r="K171" i="37"/>
  <c r="J171" i="37"/>
  <c r="K169" i="37"/>
  <c r="J169" i="37"/>
  <c r="K167" i="37"/>
  <c r="J167" i="37"/>
  <c r="K165" i="37"/>
  <c r="J165" i="37"/>
  <c r="K163" i="37"/>
  <c r="J163" i="37"/>
  <c r="K161" i="37"/>
  <c r="J161" i="37"/>
  <c r="K159" i="37"/>
  <c r="J159" i="37"/>
  <c r="K157" i="37"/>
  <c r="J157" i="37"/>
  <c r="K155" i="37"/>
  <c r="J155" i="37"/>
  <c r="K153" i="37"/>
  <c r="J153" i="37"/>
  <c r="K151" i="37"/>
  <c r="J151" i="37"/>
  <c r="K149" i="37"/>
  <c r="J149" i="37"/>
  <c r="F395" i="37"/>
  <c r="K147" i="37"/>
  <c r="J147" i="37"/>
  <c r="K145" i="37"/>
  <c r="J145" i="37"/>
  <c r="K143" i="37"/>
  <c r="J143" i="37"/>
  <c r="K141" i="37"/>
  <c r="J141" i="37"/>
  <c r="K139" i="37"/>
  <c r="J139" i="37"/>
  <c r="K137" i="37"/>
  <c r="K135" i="37"/>
  <c r="J135" i="37"/>
  <c r="K133" i="37"/>
  <c r="J133" i="37"/>
  <c r="K131" i="37"/>
  <c r="J131" i="37"/>
  <c r="K129" i="37"/>
  <c r="J129" i="37"/>
  <c r="K127" i="37"/>
  <c r="J127" i="37"/>
  <c r="K125" i="37"/>
  <c r="J125" i="37"/>
  <c r="K123" i="37"/>
  <c r="J123" i="37"/>
  <c r="K121" i="37"/>
  <c r="J121" i="37"/>
  <c r="K119" i="37"/>
  <c r="J119" i="37"/>
  <c r="K117" i="37"/>
  <c r="J117" i="37"/>
  <c r="K115" i="37"/>
  <c r="J115" i="37"/>
  <c r="K113" i="37"/>
  <c r="J113" i="37"/>
  <c r="K111" i="37"/>
  <c r="J111" i="37"/>
  <c r="K109" i="37"/>
  <c r="J109" i="37"/>
  <c r="K107" i="37"/>
  <c r="J107" i="37"/>
  <c r="F601" i="37"/>
  <c r="K105" i="37"/>
  <c r="J105" i="37"/>
  <c r="K103" i="37"/>
  <c r="J103" i="37"/>
  <c r="K101" i="37"/>
  <c r="J101" i="37"/>
  <c r="K99" i="37"/>
  <c r="J99" i="37"/>
  <c r="K97" i="37"/>
  <c r="J97" i="37"/>
  <c r="K95" i="37"/>
  <c r="J95" i="37"/>
  <c r="K93" i="37"/>
  <c r="J93" i="37"/>
  <c r="K91" i="37"/>
  <c r="J91" i="37"/>
  <c r="K89" i="37"/>
  <c r="J89" i="37"/>
  <c r="K87" i="37"/>
  <c r="J87" i="37"/>
  <c r="K85" i="37"/>
  <c r="J85" i="37"/>
  <c r="K83" i="37"/>
  <c r="J83" i="37"/>
  <c r="K81" i="37"/>
  <c r="J81" i="37"/>
  <c r="K79" i="37"/>
  <c r="J79" i="37"/>
  <c r="K77" i="37"/>
  <c r="J77" i="37"/>
  <c r="K75" i="37"/>
  <c r="J75" i="37"/>
  <c r="J571" i="37" s="1"/>
  <c r="K73" i="37"/>
  <c r="J73" i="37"/>
  <c r="K71" i="37"/>
  <c r="J71" i="37"/>
  <c r="K69" i="37"/>
  <c r="J69" i="37"/>
  <c r="K67" i="37"/>
  <c r="J67" i="37"/>
  <c r="K65" i="37"/>
  <c r="J65" i="37"/>
  <c r="K63" i="37"/>
  <c r="J63" i="37"/>
  <c r="K61" i="37"/>
  <c r="K309" i="37" s="1"/>
  <c r="N309" i="37" s="1"/>
  <c r="J61" i="37"/>
  <c r="J309" i="37" s="1"/>
  <c r="K300" i="37"/>
  <c r="K548" i="37" s="1"/>
  <c r="J300" i="37"/>
  <c r="K298" i="37"/>
  <c r="J298" i="37"/>
  <c r="K296" i="37"/>
  <c r="J296" i="37"/>
  <c r="J544" i="37" s="1"/>
  <c r="K294" i="37"/>
  <c r="J294" i="37"/>
  <c r="K292" i="37"/>
  <c r="J292" i="37"/>
  <c r="F538" i="37"/>
  <c r="K290" i="37"/>
  <c r="J290" i="37"/>
  <c r="F536" i="37"/>
  <c r="K288" i="37"/>
  <c r="J288" i="37"/>
  <c r="F534" i="37"/>
  <c r="K286" i="37"/>
  <c r="J286" i="37"/>
  <c r="F533" i="37"/>
  <c r="K285" i="37"/>
  <c r="K781" i="37" s="1"/>
  <c r="J285" i="37"/>
  <c r="J533" i="37" s="1"/>
  <c r="K283" i="37"/>
  <c r="K779" i="37" s="1"/>
  <c r="J283" i="37"/>
  <c r="J779" i="37" s="1"/>
  <c r="K281" i="37"/>
  <c r="K777" i="37" s="1"/>
  <c r="J281" i="37"/>
  <c r="J777" i="37" s="1"/>
  <c r="K279" i="37"/>
  <c r="K527" i="37" s="1"/>
  <c r="J279" i="37"/>
  <c r="J775" i="37" s="1"/>
  <c r="K277" i="37"/>
  <c r="J277" i="37"/>
  <c r="J773" i="37" s="1"/>
  <c r="K276" i="37"/>
  <c r="K772" i="37" s="1"/>
  <c r="J276" i="37"/>
  <c r="J524" i="37" s="1"/>
  <c r="K273" i="37"/>
  <c r="J273" i="37"/>
  <c r="J521" i="37" s="1"/>
  <c r="P521" i="37" s="1"/>
  <c r="K271" i="37"/>
  <c r="J271" i="37"/>
  <c r="J767" i="37" s="1"/>
  <c r="K269" i="37"/>
  <c r="J269" i="37"/>
  <c r="J517" i="37" s="1"/>
  <c r="K268" i="37"/>
  <c r="K516" i="37" s="1"/>
  <c r="J268" i="37"/>
  <c r="B753" i="37"/>
  <c r="B745" i="37"/>
  <c r="B737" i="37"/>
  <c r="B729" i="37"/>
  <c r="B721" i="37"/>
  <c r="B790" i="37"/>
  <c r="F786" i="37"/>
  <c r="F782" i="37"/>
  <c r="I776" i="37"/>
  <c r="B768" i="37"/>
  <c r="F307" i="37"/>
  <c r="L537" i="37"/>
  <c r="L785" i="37"/>
  <c r="I536" i="37"/>
  <c r="I784" i="37"/>
  <c r="G361" i="37"/>
  <c r="G609" i="37"/>
  <c r="L549" i="37"/>
  <c r="L797" i="37"/>
  <c r="G549" i="37"/>
  <c r="G797" i="37"/>
  <c r="L548" i="37"/>
  <c r="L796" i="37"/>
  <c r="I547" i="37"/>
  <c r="I795" i="37"/>
  <c r="B547" i="37"/>
  <c r="B795" i="37"/>
  <c r="H546" i="37"/>
  <c r="H794" i="37"/>
  <c r="G545" i="37"/>
  <c r="G793" i="37"/>
  <c r="L544" i="37"/>
  <c r="L792" i="37"/>
  <c r="G544" i="37"/>
  <c r="G792" i="37"/>
  <c r="L543" i="37"/>
  <c r="L791" i="37"/>
  <c r="F543" i="37"/>
  <c r="F791" i="37"/>
  <c r="H541" i="37"/>
  <c r="H789" i="37"/>
  <c r="G540" i="37"/>
  <c r="G788" i="37"/>
  <c r="L539" i="37"/>
  <c r="L787" i="37"/>
  <c r="G539" i="37"/>
  <c r="G787" i="37"/>
  <c r="L538" i="37"/>
  <c r="L786" i="37"/>
  <c r="I537" i="37"/>
  <c r="I785" i="37"/>
  <c r="B537" i="37"/>
  <c r="B785" i="37"/>
  <c r="H536" i="37"/>
  <c r="H784" i="37"/>
  <c r="G535" i="37"/>
  <c r="G783" i="37"/>
  <c r="L534" i="37"/>
  <c r="L782" i="37"/>
  <c r="I532" i="37"/>
  <c r="I780" i="37"/>
  <c r="B532" i="37"/>
  <c r="B780" i="37"/>
  <c r="G530" i="37"/>
  <c r="G778" i="37"/>
  <c r="G529" i="37"/>
  <c r="G777" i="37"/>
  <c r="L528" i="37"/>
  <c r="L776" i="37"/>
  <c r="F776" i="37"/>
  <c r="I527" i="37"/>
  <c r="I775" i="37"/>
  <c r="B527" i="37"/>
  <c r="B775" i="37"/>
  <c r="H526" i="37"/>
  <c r="H774" i="37"/>
  <c r="G525" i="37"/>
  <c r="G773" i="37"/>
  <c r="L524" i="37"/>
  <c r="L772" i="37"/>
  <c r="G524" i="37"/>
  <c r="G772" i="37"/>
  <c r="L523" i="37"/>
  <c r="L771" i="37"/>
  <c r="G523" i="37"/>
  <c r="G771" i="37"/>
  <c r="L522" i="37"/>
  <c r="L770" i="37"/>
  <c r="G522" i="37"/>
  <c r="G770" i="37"/>
  <c r="L521" i="37"/>
  <c r="L769" i="37"/>
  <c r="L520" i="37"/>
  <c r="L768" i="37"/>
  <c r="G520" i="37"/>
  <c r="G768" i="37"/>
  <c r="L519" i="37"/>
  <c r="L767" i="37"/>
  <c r="G519" i="37"/>
  <c r="G767" i="37"/>
  <c r="L518" i="37"/>
  <c r="L766" i="37"/>
  <c r="G518" i="37"/>
  <c r="G766" i="37"/>
  <c r="G517" i="37"/>
  <c r="G765" i="37"/>
  <c r="L516" i="37"/>
  <c r="L764" i="37"/>
  <c r="L515" i="37"/>
  <c r="L763" i="37"/>
  <c r="F763" i="37"/>
  <c r="I757" i="37"/>
  <c r="I754" i="37"/>
  <c r="I751" i="37"/>
  <c r="I749" i="37"/>
  <c r="I746" i="37"/>
  <c r="I743" i="37"/>
  <c r="I741" i="37"/>
  <c r="I738" i="37"/>
  <c r="I735" i="37"/>
  <c r="I733" i="37"/>
  <c r="I730" i="37"/>
  <c r="I727" i="37"/>
  <c r="I725" i="37"/>
  <c r="I722" i="37"/>
  <c r="I719" i="37"/>
  <c r="H704" i="37"/>
  <c r="I691" i="37"/>
  <c r="F664" i="37"/>
  <c r="F797" i="37"/>
  <c r="I793" i="37"/>
  <c r="I791" i="37"/>
  <c r="I789" i="37"/>
  <c r="I787" i="37"/>
  <c r="L779" i="37"/>
  <c r="L777" i="37"/>
  <c r="B776" i="37"/>
  <c r="G774" i="37"/>
  <c r="B771" i="37"/>
  <c r="G769" i="37"/>
  <c r="I767" i="37"/>
  <c r="L765" i="37"/>
  <c r="G764" i="37"/>
  <c r="G762" i="37"/>
  <c r="G760" i="37"/>
  <c r="L512" i="37"/>
  <c r="L760" i="37"/>
  <c r="I511" i="37"/>
  <c r="I759" i="37"/>
  <c r="H549" i="37"/>
  <c r="H797" i="37"/>
  <c r="G548" i="37"/>
  <c r="G796" i="37"/>
  <c r="F795" i="37"/>
  <c r="H545" i="37"/>
  <c r="H793" i="37"/>
  <c r="H544" i="37"/>
  <c r="H792" i="37"/>
  <c r="G543" i="37"/>
  <c r="G791" i="37"/>
  <c r="L542" i="37"/>
  <c r="L790" i="37"/>
  <c r="F542" i="37"/>
  <c r="F790" i="37"/>
  <c r="H540" i="37"/>
  <c r="H788" i="37"/>
  <c r="H539" i="37"/>
  <c r="H787" i="37"/>
  <c r="G538" i="37"/>
  <c r="G786" i="37"/>
  <c r="B536" i="37"/>
  <c r="B784" i="37"/>
  <c r="H535" i="37"/>
  <c r="H783" i="37"/>
  <c r="G534" i="37"/>
  <c r="G782" i="37"/>
  <c r="L533" i="37"/>
  <c r="L781" i="37"/>
  <c r="G533" i="37"/>
  <c r="G781" i="37"/>
  <c r="F532" i="37"/>
  <c r="F780" i="37"/>
  <c r="I531" i="37"/>
  <c r="I779" i="37"/>
  <c r="B531" i="37"/>
  <c r="B779" i="37"/>
  <c r="G528" i="37"/>
  <c r="G776" i="37"/>
  <c r="L527" i="37"/>
  <c r="L775" i="37"/>
  <c r="I526" i="37"/>
  <c r="I774" i="37"/>
  <c r="H524" i="37"/>
  <c r="H772" i="37"/>
  <c r="H523" i="37"/>
  <c r="H771" i="37"/>
  <c r="H522" i="37"/>
  <c r="H770" i="37"/>
  <c r="H521" i="37"/>
  <c r="H769" i="37"/>
  <c r="H520" i="37"/>
  <c r="H768" i="37"/>
  <c r="H519" i="37"/>
  <c r="H767" i="37"/>
  <c r="H518" i="37"/>
  <c r="H766" i="37"/>
  <c r="B755" i="37"/>
  <c r="B747" i="37"/>
  <c r="B731" i="37"/>
  <c r="G693" i="37"/>
  <c r="L795" i="37"/>
  <c r="H778" i="37"/>
  <c r="I548" i="37"/>
  <c r="I796" i="37"/>
  <c r="B548" i="37"/>
  <c r="B796" i="37"/>
  <c r="G546" i="37"/>
  <c r="G794" i="37"/>
  <c r="L545" i="37"/>
  <c r="L793" i="37"/>
  <c r="F545" i="37"/>
  <c r="F793" i="37"/>
  <c r="F544" i="37"/>
  <c r="F792" i="37"/>
  <c r="H542" i="37"/>
  <c r="H790" i="37"/>
  <c r="G541" i="37"/>
  <c r="G789" i="37"/>
  <c r="L540" i="37"/>
  <c r="L788" i="37"/>
  <c r="F540" i="37"/>
  <c r="F788" i="37"/>
  <c r="F539" i="37"/>
  <c r="F787" i="37"/>
  <c r="I538" i="37"/>
  <c r="I786" i="37"/>
  <c r="B538" i="37"/>
  <c r="B786" i="37"/>
  <c r="H537" i="37"/>
  <c r="H785" i="37"/>
  <c r="G536" i="37"/>
  <c r="G784" i="37"/>
  <c r="L535" i="37"/>
  <c r="L783" i="37"/>
  <c r="I534" i="37"/>
  <c r="I782" i="37"/>
  <c r="B534" i="37"/>
  <c r="B782" i="37"/>
  <c r="I533" i="37"/>
  <c r="I781" i="37"/>
  <c r="B533" i="37"/>
  <c r="B781" i="37"/>
  <c r="G531" i="37"/>
  <c r="G779" i="37"/>
  <c r="F530" i="37"/>
  <c r="F778" i="37"/>
  <c r="F529" i="37"/>
  <c r="F777" i="37"/>
  <c r="H527" i="37"/>
  <c r="H775" i="37"/>
  <c r="F773" i="37"/>
  <c r="F771" i="37"/>
  <c r="F769" i="37"/>
  <c r="F768" i="37"/>
  <c r="F767" i="37"/>
  <c r="F766" i="37"/>
  <c r="F765" i="37"/>
  <c r="F764" i="37"/>
  <c r="I515" i="37"/>
  <c r="I763" i="37"/>
  <c r="B515" i="37"/>
  <c r="B763" i="37"/>
  <c r="B757" i="37"/>
  <c r="B754" i="37"/>
  <c r="B751" i="37"/>
  <c r="B749" i="37"/>
  <c r="B746" i="37"/>
  <c r="B743" i="37"/>
  <c r="B741" i="37"/>
  <c r="B738" i="37"/>
  <c r="B735" i="37"/>
  <c r="B733" i="37"/>
  <c r="B730" i="37"/>
  <c r="B727" i="37"/>
  <c r="B725" i="37"/>
  <c r="B722" i="37"/>
  <c r="B719" i="37"/>
  <c r="B699" i="37"/>
  <c r="F679" i="37"/>
  <c r="H646" i="37"/>
  <c r="B793" i="37"/>
  <c r="B791" i="37"/>
  <c r="B789" i="37"/>
  <c r="B787" i="37"/>
  <c r="F785" i="37"/>
  <c r="F783" i="37"/>
  <c r="F781" i="37"/>
  <c r="H779" i="37"/>
  <c r="H777" i="37"/>
  <c r="L773" i="37"/>
  <c r="F772" i="37"/>
  <c r="B767" i="37"/>
  <c r="H765" i="37"/>
  <c r="L759" i="37"/>
  <c r="H514" i="37"/>
  <c r="H762" i="37"/>
  <c r="F760" i="37"/>
  <c r="B511" i="37"/>
  <c r="B759" i="37"/>
  <c r="B526" i="37"/>
  <c r="B774" i="37"/>
  <c r="H516" i="37"/>
  <c r="H764" i="37"/>
  <c r="B739" i="37"/>
  <c r="B723" i="37"/>
  <c r="H706" i="37"/>
  <c r="F672" i="37"/>
  <c r="B794" i="37"/>
  <c r="L513" i="37"/>
  <c r="L761" i="37"/>
  <c r="F761" i="37"/>
  <c r="I512" i="37"/>
  <c r="I760" i="37"/>
  <c r="B512" i="37"/>
  <c r="B760" i="37"/>
  <c r="L514" i="37"/>
  <c r="L762" i="37"/>
  <c r="F762" i="37"/>
  <c r="I513" i="37"/>
  <c r="I761" i="37"/>
  <c r="B513" i="37"/>
  <c r="B761" i="37"/>
  <c r="H512" i="37"/>
  <c r="H760" i="37"/>
  <c r="G511" i="37"/>
  <c r="G759" i="37"/>
  <c r="I514" i="37"/>
  <c r="I762" i="37"/>
  <c r="B514" i="37"/>
  <c r="B762" i="37"/>
  <c r="H513" i="37"/>
  <c r="H761" i="37"/>
  <c r="F759" i="37"/>
  <c r="I549" i="37"/>
  <c r="I797" i="37"/>
  <c r="B549" i="37"/>
  <c r="B797" i="37"/>
  <c r="H548" i="37"/>
  <c r="H796" i="37"/>
  <c r="G547" i="37"/>
  <c r="G795" i="37"/>
  <c r="L546" i="37"/>
  <c r="L794" i="37"/>
  <c r="F794" i="37"/>
  <c r="H543" i="37"/>
  <c r="H791" i="37"/>
  <c r="G542" i="37"/>
  <c r="G790" i="37"/>
  <c r="L541" i="37"/>
  <c r="L789" i="37"/>
  <c r="F541" i="37"/>
  <c r="F789" i="37"/>
  <c r="H538" i="37"/>
  <c r="H786" i="37"/>
  <c r="G537" i="37"/>
  <c r="G785" i="37"/>
  <c r="L536" i="37"/>
  <c r="L784" i="37"/>
  <c r="I535" i="37"/>
  <c r="I783" i="37"/>
  <c r="B535" i="37"/>
  <c r="B783" i="37"/>
  <c r="H534" i="37"/>
  <c r="H782" i="37"/>
  <c r="H533" i="37"/>
  <c r="H781" i="37"/>
  <c r="G532" i="37"/>
  <c r="G780" i="37"/>
  <c r="F531" i="37"/>
  <c r="F779" i="37"/>
  <c r="I530" i="37"/>
  <c r="I778" i="37"/>
  <c r="B530" i="37"/>
  <c r="B778" i="37"/>
  <c r="I529" i="37"/>
  <c r="I777" i="37"/>
  <c r="B529" i="37"/>
  <c r="B777" i="37"/>
  <c r="H528" i="37"/>
  <c r="H776" i="37"/>
  <c r="G527" i="37"/>
  <c r="G775" i="37"/>
  <c r="L526" i="37"/>
  <c r="L774" i="37"/>
  <c r="F774" i="37"/>
  <c r="I525" i="37"/>
  <c r="I773" i="37"/>
  <c r="B525" i="37"/>
  <c r="B773" i="37"/>
  <c r="I524" i="37"/>
  <c r="I772" i="37"/>
  <c r="B524" i="37"/>
  <c r="B772" i="37"/>
  <c r="I522" i="37"/>
  <c r="I770" i="37"/>
  <c r="B522" i="37"/>
  <c r="B770" i="37"/>
  <c r="I521" i="37"/>
  <c r="I769" i="37"/>
  <c r="B521" i="37"/>
  <c r="B769" i="37"/>
  <c r="I517" i="37"/>
  <c r="I765" i="37"/>
  <c r="B517" i="37"/>
  <c r="B765" i="37"/>
  <c r="I516" i="37"/>
  <c r="I764" i="37"/>
  <c r="B516" i="37"/>
  <c r="B764" i="37"/>
  <c r="H515" i="37"/>
  <c r="H763" i="37"/>
  <c r="I758" i="37"/>
  <c r="I755" i="37"/>
  <c r="I753" i="37"/>
  <c r="I750" i="37"/>
  <c r="I747" i="37"/>
  <c r="I745" i="37"/>
  <c r="I742" i="37"/>
  <c r="I739" i="37"/>
  <c r="I737" i="37"/>
  <c r="I734" i="37"/>
  <c r="I731" i="37"/>
  <c r="I729" i="37"/>
  <c r="I726" i="37"/>
  <c r="I723" i="37"/>
  <c r="I721" i="37"/>
  <c r="B710" i="37"/>
  <c r="F695" i="37"/>
  <c r="L675" i="37"/>
  <c r="L638" i="37"/>
  <c r="F796" i="37"/>
  <c r="I794" i="37"/>
  <c r="I792" i="37"/>
  <c r="I790" i="37"/>
  <c r="I788" i="37"/>
  <c r="L780" i="37"/>
  <c r="L778" i="37"/>
  <c r="F775" i="37"/>
  <c r="H773" i="37"/>
  <c r="F770" i="37"/>
  <c r="I768" i="37"/>
  <c r="I766" i="37"/>
  <c r="G763" i="37"/>
  <c r="G761" i="37"/>
  <c r="H759" i="37"/>
  <c r="L401" i="37"/>
  <c r="L649" i="37"/>
  <c r="I400" i="37"/>
  <c r="I648" i="37"/>
  <c r="G398" i="37"/>
  <c r="G646" i="37"/>
  <c r="L397" i="37"/>
  <c r="L645" i="37"/>
  <c r="I396" i="37"/>
  <c r="I644" i="37"/>
  <c r="H395" i="37"/>
  <c r="H643" i="37"/>
  <c r="L393" i="37"/>
  <c r="L641" i="37"/>
  <c r="B392" i="37"/>
  <c r="B640" i="37"/>
  <c r="H390" i="37"/>
  <c r="H638" i="37"/>
  <c r="F388" i="37"/>
  <c r="F636" i="37"/>
  <c r="H386" i="37"/>
  <c r="H634" i="37"/>
  <c r="F384" i="37"/>
  <c r="F632" i="37"/>
  <c r="B383" i="37"/>
  <c r="B631" i="37"/>
  <c r="G381" i="37"/>
  <c r="G629" i="37"/>
  <c r="I379" i="37"/>
  <c r="I627" i="37"/>
  <c r="H378" i="37"/>
  <c r="H626" i="37"/>
  <c r="L376" i="37"/>
  <c r="L624" i="37"/>
  <c r="B375" i="37"/>
  <c r="B623" i="37"/>
  <c r="F372" i="37"/>
  <c r="F620" i="37"/>
  <c r="I371" i="37"/>
  <c r="I619" i="37"/>
  <c r="L368" i="37"/>
  <c r="L616" i="37"/>
  <c r="B367" i="37"/>
  <c r="B615" i="37"/>
  <c r="H366" i="37"/>
  <c r="H614" i="37"/>
  <c r="L364" i="37"/>
  <c r="L612" i="37"/>
  <c r="B363" i="37"/>
  <c r="B611" i="37"/>
  <c r="F360" i="37"/>
  <c r="F608" i="37"/>
  <c r="H358" i="37"/>
  <c r="H606" i="37"/>
  <c r="L356" i="37"/>
  <c r="L604" i="37"/>
  <c r="B355" i="37"/>
  <c r="B603" i="37"/>
  <c r="G353" i="37"/>
  <c r="G601" i="37"/>
  <c r="F352" i="37"/>
  <c r="F600" i="37"/>
  <c r="B351" i="37"/>
  <c r="B599" i="37"/>
  <c r="F348" i="37"/>
  <c r="F596" i="37"/>
  <c r="B347" i="37"/>
  <c r="B595" i="37"/>
  <c r="F344" i="37"/>
  <c r="F592" i="37"/>
  <c r="I343" i="37"/>
  <c r="I591" i="37"/>
  <c r="L340" i="37"/>
  <c r="L588" i="37"/>
  <c r="I339" i="37"/>
  <c r="I587" i="37"/>
  <c r="H338" i="37"/>
  <c r="H586" i="37"/>
  <c r="G337" i="37"/>
  <c r="G585" i="37"/>
  <c r="L336" i="37"/>
  <c r="L584" i="37"/>
  <c r="I335" i="37"/>
  <c r="I583" i="37"/>
  <c r="H334" i="37"/>
  <c r="H582" i="37"/>
  <c r="G333" i="37"/>
  <c r="G581" i="37"/>
  <c r="F332" i="37"/>
  <c r="F580" i="37"/>
  <c r="I331" i="37"/>
  <c r="I579" i="37"/>
  <c r="F328" i="37"/>
  <c r="F576" i="37"/>
  <c r="B327" i="37"/>
  <c r="B575" i="37"/>
  <c r="L324" i="37"/>
  <c r="L572" i="37"/>
  <c r="F323" i="37"/>
  <c r="F571" i="37"/>
  <c r="H321" i="37"/>
  <c r="H569" i="37"/>
  <c r="F319" i="37"/>
  <c r="F567" i="37"/>
  <c r="H317" i="37"/>
  <c r="H565" i="37"/>
  <c r="G316" i="37"/>
  <c r="G564" i="37"/>
  <c r="L315" i="37"/>
  <c r="L563" i="37"/>
  <c r="I314" i="37"/>
  <c r="I562" i="37"/>
  <c r="F311" i="37"/>
  <c r="F559" i="37"/>
  <c r="I756" i="37"/>
  <c r="I752" i="37"/>
  <c r="I748" i="37"/>
  <c r="I740" i="37"/>
  <c r="I736" i="37"/>
  <c r="I732" i="37"/>
  <c r="I728" i="37"/>
  <c r="I720" i="37"/>
  <c r="L713" i="37"/>
  <c r="B712" i="37"/>
  <c r="F697" i="37"/>
  <c r="L470" i="37"/>
  <c r="L718" i="37"/>
  <c r="F470" i="37"/>
  <c r="F718" i="37"/>
  <c r="I469" i="37"/>
  <c r="I717" i="37"/>
  <c r="B469" i="37"/>
  <c r="B717" i="37"/>
  <c r="H468" i="37"/>
  <c r="H716" i="37"/>
  <c r="F466" i="37"/>
  <c r="F714" i="37"/>
  <c r="I465" i="37"/>
  <c r="I713" i="37"/>
  <c r="B465" i="37"/>
  <c r="B713" i="37"/>
  <c r="H464" i="37"/>
  <c r="H712" i="37"/>
  <c r="G463" i="37"/>
  <c r="G711" i="37"/>
  <c r="L462" i="37"/>
  <c r="L710" i="37"/>
  <c r="F462" i="37"/>
  <c r="F710" i="37"/>
  <c r="H460" i="37"/>
  <c r="H708" i="37"/>
  <c r="F458" i="37"/>
  <c r="F706" i="37"/>
  <c r="I457" i="37"/>
  <c r="I705" i="37"/>
  <c r="B457" i="37"/>
  <c r="B705" i="37"/>
  <c r="G455" i="37"/>
  <c r="G703" i="37"/>
  <c r="L454" i="37"/>
  <c r="L702" i="37"/>
  <c r="F454" i="37"/>
  <c r="F702" i="37"/>
  <c r="I453" i="37"/>
  <c r="I701" i="37"/>
  <c r="B453" i="37"/>
  <c r="B701" i="37"/>
  <c r="H452" i="37"/>
  <c r="H700" i="37"/>
  <c r="G451" i="37"/>
  <c r="G699" i="37"/>
  <c r="L450" i="37"/>
  <c r="L698" i="37"/>
  <c r="I449" i="37"/>
  <c r="I697" i="37"/>
  <c r="B449" i="37"/>
  <c r="B697" i="37"/>
  <c r="H448" i="37"/>
  <c r="H696" i="37"/>
  <c r="G447" i="37"/>
  <c r="G695" i="37"/>
  <c r="L446" i="37"/>
  <c r="L694" i="37"/>
  <c r="F446" i="37"/>
  <c r="F694" i="37"/>
  <c r="I445" i="37"/>
  <c r="I693" i="37"/>
  <c r="B445" i="37"/>
  <c r="B693" i="37"/>
  <c r="H444" i="37"/>
  <c r="H692" i="37"/>
  <c r="G443" i="37"/>
  <c r="G691" i="37"/>
  <c r="L442" i="37"/>
  <c r="L690" i="37"/>
  <c r="I441" i="37"/>
  <c r="I689" i="37"/>
  <c r="B441" i="37"/>
  <c r="B689" i="37"/>
  <c r="H440" i="37"/>
  <c r="H688" i="37"/>
  <c r="G439" i="37"/>
  <c r="G687" i="37"/>
  <c r="L438" i="37"/>
  <c r="L686" i="37"/>
  <c r="I437" i="37"/>
  <c r="I685" i="37"/>
  <c r="B437" i="37"/>
  <c r="B685" i="37"/>
  <c r="G435" i="37"/>
  <c r="G683" i="37"/>
  <c r="L434" i="37"/>
  <c r="L682" i="37"/>
  <c r="F434" i="37"/>
  <c r="F682" i="37"/>
  <c r="I433" i="37"/>
  <c r="I681" i="37"/>
  <c r="H432" i="37"/>
  <c r="H680" i="37"/>
  <c r="G431" i="37"/>
  <c r="G679" i="37"/>
  <c r="L430" i="37"/>
  <c r="L678" i="37"/>
  <c r="F430" i="37"/>
  <c r="F678" i="37"/>
  <c r="I429" i="37"/>
  <c r="I677" i="37"/>
  <c r="B429" i="37"/>
  <c r="B677" i="37"/>
  <c r="G427" i="37"/>
  <c r="G675" i="37"/>
  <c r="L426" i="37"/>
  <c r="L674" i="37"/>
  <c r="F426" i="37"/>
  <c r="F674" i="37"/>
  <c r="I425" i="37"/>
  <c r="I673" i="37"/>
  <c r="B425" i="37"/>
  <c r="B673" i="37"/>
  <c r="H424" i="37"/>
  <c r="H672" i="37"/>
  <c r="G423" i="37"/>
  <c r="G671" i="37"/>
  <c r="L422" i="37"/>
  <c r="L670" i="37"/>
  <c r="F422" i="37"/>
  <c r="F670" i="37"/>
  <c r="I421" i="37"/>
  <c r="I669" i="37"/>
  <c r="B421" i="37"/>
  <c r="B669" i="37"/>
  <c r="H420" i="37"/>
  <c r="H668" i="37"/>
  <c r="G419" i="37"/>
  <c r="G667" i="37"/>
  <c r="L418" i="37"/>
  <c r="L666" i="37"/>
  <c r="F418" i="37"/>
  <c r="F666" i="37"/>
  <c r="I417" i="37"/>
  <c r="I665" i="37"/>
  <c r="B417" i="37"/>
  <c r="B665" i="37"/>
  <c r="H416" i="37"/>
  <c r="H664" i="37"/>
  <c r="G415" i="37"/>
  <c r="G663" i="37"/>
  <c r="L414" i="37"/>
  <c r="L662" i="37"/>
  <c r="I413" i="37"/>
  <c r="I661" i="37"/>
  <c r="B413" i="37"/>
  <c r="B661" i="37"/>
  <c r="H412" i="37"/>
  <c r="H660" i="37"/>
  <c r="G411" i="37"/>
  <c r="G659" i="37"/>
  <c r="L410" i="37"/>
  <c r="L658" i="37"/>
  <c r="I409" i="37"/>
  <c r="I657" i="37"/>
  <c r="B409" i="37"/>
  <c r="B657" i="37"/>
  <c r="H408" i="37"/>
  <c r="H656" i="37"/>
  <c r="G407" i="37"/>
  <c r="G655" i="37"/>
  <c r="L406" i="37"/>
  <c r="L654" i="37"/>
  <c r="F406" i="37"/>
  <c r="F654" i="37"/>
  <c r="I405" i="37"/>
  <c r="I653" i="37"/>
  <c r="B405" i="37"/>
  <c r="B653" i="37"/>
  <c r="H404" i="37"/>
  <c r="H652" i="37"/>
  <c r="G403" i="37"/>
  <c r="G651" i="37"/>
  <c r="L402" i="37"/>
  <c r="L650" i="37"/>
  <c r="F402" i="37"/>
  <c r="F650" i="37"/>
  <c r="I401" i="37"/>
  <c r="I649" i="37"/>
  <c r="H400" i="37"/>
  <c r="H648" i="37"/>
  <c r="G399" i="37"/>
  <c r="G647" i="37"/>
  <c r="L398" i="37"/>
  <c r="L646" i="37"/>
  <c r="F398" i="37"/>
  <c r="F646" i="37"/>
  <c r="I397" i="37"/>
  <c r="I645" i="37"/>
  <c r="B397" i="37"/>
  <c r="B645" i="37"/>
  <c r="H396" i="37"/>
  <c r="H644" i="37"/>
  <c r="G395" i="37"/>
  <c r="G643" i="37"/>
  <c r="L394" i="37"/>
  <c r="L642" i="37"/>
  <c r="F394" i="37"/>
  <c r="F642" i="37"/>
  <c r="I393" i="37"/>
  <c r="I641" i="37"/>
  <c r="B393" i="37"/>
  <c r="B641" i="37"/>
  <c r="H392" i="37"/>
  <c r="H640" i="37"/>
  <c r="G391" i="37"/>
  <c r="G639" i="37"/>
  <c r="G390" i="37"/>
  <c r="G638" i="37"/>
  <c r="F389" i="37"/>
  <c r="F637" i="37"/>
  <c r="I388" i="37"/>
  <c r="I636" i="37"/>
  <c r="B388" i="37"/>
  <c r="B636" i="37"/>
  <c r="H387" i="37"/>
  <c r="H635" i="37"/>
  <c r="G386" i="37"/>
  <c r="G634" i="37"/>
  <c r="L385" i="37"/>
  <c r="L633" i="37"/>
  <c r="F385" i="37"/>
  <c r="F633" i="37"/>
  <c r="I384" i="37"/>
  <c r="I632" i="37"/>
  <c r="B384" i="37"/>
  <c r="B632" i="37"/>
  <c r="H383" i="37"/>
  <c r="H631" i="37"/>
  <c r="G382" i="37"/>
  <c r="G630" i="37"/>
  <c r="L381" i="37"/>
  <c r="L629" i="37"/>
  <c r="F381" i="37"/>
  <c r="F629" i="37"/>
  <c r="I380" i="37"/>
  <c r="I628" i="37"/>
  <c r="B380" i="37"/>
  <c r="B628" i="37"/>
  <c r="H379" i="37"/>
  <c r="H627" i="37"/>
  <c r="G378" i="37"/>
  <c r="G626" i="37"/>
  <c r="L377" i="37"/>
  <c r="L625" i="37"/>
  <c r="F377" i="37"/>
  <c r="F625" i="37"/>
  <c r="I376" i="37"/>
  <c r="I624" i="37"/>
  <c r="B376" i="37"/>
  <c r="B624" i="37"/>
  <c r="H375" i="37"/>
  <c r="H623" i="37"/>
  <c r="G374" i="37"/>
  <c r="G622" i="37"/>
  <c r="L373" i="37"/>
  <c r="L621" i="37"/>
  <c r="F373" i="37"/>
  <c r="F621" i="37"/>
  <c r="I372" i="37"/>
  <c r="I620" i="37"/>
  <c r="B372" i="37"/>
  <c r="B620" i="37"/>
  <c r="H371" i="37"/>
  <c r="H619" i="37"/>
  <c r="G370" i="37"/>
  <c r="G618" i="37"/>
  <c r="L369" i="37"/>
  <c r="L617" i="37"/>
  <c r="F369" i="37"/>
  <c r="F617" i="37"/>
  <c r="I368" i="37"/>
  <c r="I616" i="37"/>
  <c r="B368" i="37"/>
  <c r="B616" i="37"/>
  <c r="H367" i="37"/>
  <c r="H615" i="37"/>
  <c r="G366" i="37"/>
  <c r="G614" i="37"/>
  <c r="L365" i="37"/>
  <c r="L613" i="37"/>
  <c r="F365" i="37"/>
  <c r="F613" i="37"/>
  <c r="I364" i="37"/>
  <c r="I612" i="37"/>
  <c r="B364" i="37"/>
  <c r="B612" i="37"/>
  <c r="H363" i="37"/>
  <c r="H611" i="37"/>
  <c r="G362" i="37"/>
  <c r="G610" i="37"/>
  <c r="L361" i="37"/>
  <c r="L609" i="37"/>
  <c r="F361" i="37"/>
  <c r="F609" i="37"/>
  <c r="I360" i="37"/>
  <c r="I608" i="37"/>
  <c r="B360" i="37"/>
  <c r="B608" i="37"/>
  <c r="H359" i="37"/>
  <c r="H607" i="37"/>
  <c r="G358" i="37"/>
  <c r="G606" i="37"/>
  <c r="L357" i="37"/>
  <c r="L605" i="37"/>
  <c r="F357" i="37"/>
  <c r="F605" i="37"/>
  <c r="I356" i="37"/>
  <c r="I604" i="37"/>
  <c r="B356" i="37"/>
  <c r="B604" i="37"/>
  <c r="H355" i="37"/>
  <c r="H603" i="37"/>
  <c r="G354" i="37"/>
  <c r="G602" i="37"/>
  <c r="L353" i="37"/>
  <c r="L601" i="37"/>
  <c r="I352" i="37"/>
  <c r="I600" i="37"/>
  <c r="B352" i="37"/>
  <c r="B600" i="37"/>
  <c r="H351" i="37"/>
  <c r="H599" i="37"/>
  <c r="G350" i="37"/>
  <c r="G598" i="37"/>
  <c r="L349" i="37"/>
  <c r="L597" i="37"/>
  <c r="F349" i="37"/>
  <c r="F597" i="37"/>
  <c r="I348" i="37"/>
  <c r="I596" i="37"/>
  <c r="B348" i="37"/>
  <c r="B596" i="37"/>
  <c r="H347" i="37"/>
  <c r="H595" i="37"/>
  <c r="G346" i="37"/>
  <c r="G594" i="37"/>
  <c r="L345" i="37"/>
  <c r="L593" i="37"/>
  <c r="F345" i="37"/>
  <c r="F593" i="37"/>
  <c r="I344" i="37"/>
  <c r="I592" i="37"/>
  <c r="B344" i="37"/>
  <c r="B592" i="37"/>
  <c r="H343" i="37"/>
  <c r="H591" i="37"/>
  <c r="G342" i="37"/>
  <c r="G590" i="37"/>
  <c r="L341" i="37"/>
  <c r="L589" i="37"/>
  <c r="F341" i="37"/>
  <c r="F589" i="37"/>
  <c r="I340" i="37"/>
  <c r="I588" i="37"/>
  <c r="B340" i="37"/>
  <c r="B588" i="37"/>
  <c r="H339" i="37"/>
  <c r="H587" i="37"/>
  <c r="G338" i="37"/>
  <c r="G586" i="37"/>
  <c r="L337" i="37"/>
  <c r="L585" i="37"/>
  <c r="F337" i="37"/>
  <c r="F585" i="37"/>
  <c r="I336" i="37"/>
  <c r="I584" i="37"/>
  <c r="B336" i="37"/>
  <c r="B584" i="37"/>
  <c r="H335" i="37"/>
  <c r="H583" i="37"/>
  <c r="G334" i="37"/>
  <c r="G582" i="37"/>
  <c r="L333" i="37"/>
  <c r="L581" i="37"/>
  <c r="F333" i="37"/>
  <c r="F581" i="37"/>
  <c r="I332" i="37"/>
  <c r="I580" i="37"/>
  <c r="B332" i="37"/>
  <c r="B580" i="37"/>
  <c r="H331" i="37"/>
  <c r="H579" i="37"/>
  <c r="G330" i="37"/>
  <c r="G578" i="37"/>
  <c r="L329" i="37"/>
  <c r="L577" i="37"/>
  <c r="F329" i="37"/>
  <c r="F577" i="37"/>
  <c r="I328" i="37"/>
  <c r="I576" i="37"/>
  <c r="B328" i="37"/>
  <c r="B576" i="37"/>
  <c r="H327" i="37"/>
  <c r="H575" i="37"/>
  <c r="G326" i="37"/>
  <c r="G574" i="37"/>
  <c r="L325" i="37"/>
  <c r="L573" i="37"/>
  <c r="F325" i="37"/>
  <c r="F573" i="37"/>
  <c r="I324" i="37"/>
  <c r="I572" i="37"/>
  <c r="B324" i="37"/>
  <c r="B572" i="37"/>
  <c r="I323" i="37"/>
  <c r="I571" i="37"/>
  <c r="B323" i="37"/>
  <c r="B571" i="37"/>
  <c r="H322" i="37"/>
  <c r="H570" i="37"/>
  <c r="G321" i="37"/>
  <c r="G569" i="37"/>
  <c r="L320" i="37"/>
  <c r="L568" i="37"/>
  <c r="F320" i="37"/>
  <c r="F568" i="37"/>
  <c r="I319" i="37"/>
  <c r="I567" i="37"/>
  <c r="B319" i="37"/>
  <c r="B567" i="37"/>
  <c r="H318" i="37"/>
  <c r="H566" i="37"/>
  <c r="G317" i="37"/>
  <c r="G565" i="37"/>
  <c r="L316" i="37"/>
  <c r="L564" i="37"/>
  <c r="F316" i="37"/>
  <c r="F564" i="37"/>
  <c r="I315" i="37"/>
  <c r="I563" i="37"/>
  <c r="B315" i="37"/>
  <c r="B563" i="37"/>
  <c r="H314" i="37"/>
  <c r="H562" i="37"/>
  <c r="G313" i="37"/>
  <c r="G561" i="37"/>
  <c r="L312" i="37"/>
  <c r="L560" i="37"/>
  <c r="F312" i="37"/>
  <c r="F560" i="37"/>
  <c r="I311" i="37"/>
  <c r="I559" i="37"/>
  <c r="B311" i="37"/>
  <c r="B559" i="37"/>
  <c r="H310" i="37"/>
  <c r="H558" i="37"/>
  <c r="L758" i="37"/>
  <c r="H758" i="37"/>
  <c r="L757" i="37"/>
  <c r="H757" i="37"/>
  <c r="L756" i="37"/>
  <c r="H756" i="37"/>
  <c r="L755" i="37"/>
  <c r="H755" i="37"/>
  <c r="L754" i="37"/>
  <c r="H754" i="37"/>
  <c r="L753" i="37"/>
  <c r="H753" i="37"/>
  <c r="L752" i="37"/>
  <c r="H752" i="37"/>
  <c r="L751" i="37"/>
  <c r="H751" i="37"/>
  <c r="L750" i="37"/>
  <c r="H750" i="37"/>
  <c r="L749" i="37"/>
  <c r="H749" i="37"/>
  <c r="L748" i="37"/>
  <c r="H748" i="37"/>
  <c r="L747" i="37"/>
  <c r="H747" i="37"/>
  <c r="L746" i="37"/>
  <c r="H746" i="37"/>
  <c r="L745" i="37"/>
  <c r="H745" i="37"/>
  <c r="L744" i="37"/>
  <c r="H744" i="37"/>
  <c r="L743" i="37"/>
  <c r="H743" i="37"/>
  <c r="L742" i="37"/>
  <c r="H742" i="37"/>
  <c r="L741" i="37"/>
  <c r="H741" i="37"/>
  <c r="L740" i="37"/>
  <c r="H740" i="37"/>
  <c r="L739" i="37"/>
  <c r="H739" i="37"/>
  <c r="L738" i="37"/>
  <c r="H738" i="37"/>
  <c r="L737" i="37"/>
  <c r="H737" i="37"/>
  <c r="L736" i="37"/>
  <c r="H736" i="37"/>
  <c r="L735" i="37"/>
  <c r="H735" i="37"/>
  <c r="L734" i="37"/>
  <c r="H734" i="37"/>
  <c r="L733" i="37"/>
  <c r="H733" i="37"/>
  <c r="L732" i="37"/>
  <c r="H732" i="37"/>
  <c r="L731" i="37"/>
  <c r="H731" i="37"/>
  <c r="L730" i="37"/>
  <c r="H730" i="37"/>
  <c r="L729" i="37"/>
  <c r="H729" i="37"/>
  <c r="L728" i="37"/>
  <c r="H728" i="37"/>
  <c r="L727" i="37"/>
  <c r="H727" i="37"/>
  <c r="L726" i="37"/>
  <c r="H726" i="37"/>
  <c r="L725" i="37"/>
  <c r="H725" i="37"/>
  <c r="L724" i="37"/>
  <c r="H724" i="37"/>
  <c r="L723" i="37"/>
  <c r="H723" i="37"/>
  <c r="L722" i="37"/>
  <c r="H722" i="37"/>
  <c r="L721" i="37"/>
  <c r="H721" i="37"/>
  <c r="L720" i="37"/>
  <c r="H720" i="37"/>
  <c r="L719" i="37"/>
  <c r="H719" i="37"/>
  <c r="G717" i="37"/>
  <c r="G715" i="37"/>
  <c r="H713" i="37"/>
  <c r="I711" i="37"/>
  <c r="I709" i="37"/>
  <c r="L705" i="37"/>
  <c r="G702" i="37"/>
  <c r="G700" i="37"/>
  <c r="B691" i="37"/>
  <c r="F689" i="37"/>
  <c r="F687" i="37"/>
  <c r="G685" i="37"/>
  <c r="I683" i="37"/>
  <c r="B681" i="37"/>
  <c r="F675" i="37"/>
  <c r="H673" i="37"/>
  <c r="G670" i="37"/>
  <c r="F668" i="37"/>
  <c r="H663" i="37"/>
  <c r="I656" i="37"/>
  <c r="B649" i="37"/>
  <c r="G641" i="37"/>
  <c r="L637" i="37"/>
  <c r="B630" i="37"/>
  <c r="L469" i="37"/>
  <c r="L717" i="37"/>
  <c r="I468" i="37"/>
  <c r="I716" i="37"/>
  <c r="L461" i="37"/>
  <c r="L709" i="37"/>
  <c r="H459" i="37"/>
  <c r="H707" i="37"/>
  <c r="I456" i="37"/>
  <c r="I704" i="37"/>
  <c r="B452" i="37"/>
  <c r="B700" i="37"/>
  <c r="L449" i="37"/>
  <c r="L697" i="37"/>
  <c r="B448" i="37"/>
  <c r="B696" i="37"/>
  <c r="H447" i="37"/>
  <c r="H695" i="37"/>
  <c r="L445" i="37"/>
  <c r="L693" i="37"/>
  <c r="I444" i="37"/>
  <c r="I692" i="37"/>
  <c r="H443" i="37"/>
  <c r="H691" i="37"/>
  <c r="G442" i="37"/>
  <c r="G690" i="37"/>
  <c r="L441" i="37"/>
  <c r="L689" i="37"/>
  <c r="I440" i="37"/>
  <c r="I688" i="37"/>
  <c r="H439" i="37"/>
  <c r="H687" i="37"/>
  <c r="G438" i="37"/>
  <c r="G686" i="37"/>
  <c r="L437" i="37"/>
  <c r="L685" i="37"/>
  <c r="H435" i="37"/>
  <c r="H683" i="37"/>
  <c r="G434" i="37"/>
  <c r="G682" i="37"/>
  <c r="F433" i="37"/>
  <c r="F681" i="37"/>
  <c r="B432" i="37"/>
  <c r="B680" i="37"/>
  <c r="F429" i="37"/>
  <c r="F677" i="37"/>
  <c r="I428" i="37"/>
  <c r="I676" i="37"/>
  <c r="G426" i="37"/>
  <c r="G674" i="37"/>
  <c r="F421" i="37"/>
  <c r="F669" i="37"/>
  <c r="B408" i="37"/>
  <c r="B656" i="37"/>
  <c r="G406" i="37"/>
  <c r="G654" i="37"/>
  <c r="L405" i="37"/>
  <c r="L653" i="37"/>
  <c r="I404" i="37"/>
  <c r="I652" i="37"/>
  <c r="B396" i="37"/>
  <c r="B644" i="37"/>
  <c r="G389" i="37"/>
  <c r="G637" i="37"/>
  <c r="I387" i="37"/>
  <c r="I635" i="37"/>
  <c r="L384" i="37"/>
  <c r="L632" i="37"/>
  <c r="H382" i="37"/>
  <c r="H630" i="37"/>
  <c r="F380" i="37"/>
  <c r="F628" i="37"/>
  <c r="B379" i="37"/>
  <c r="B627" i="37"/>
  <c r="G377" i="37"/>
  <c r="G625" i="37"/>
  <c r="G373" i="37"/>
  <c r="G621" i="37"/>
  <c r="B371" i="37"/>
  <c r="B619" i="37"/>
  <c r="G369" i="37"/>
  <c r="G617" i="37"/>
  <c r="I367" i="37"/>
  <c r="I615" i="37"/>
  <c r="F364" i="37"/>
  <c r="F612" i="37"/>
  <c r="I363" i="37"/>
  <c r="I611" i="37"/>
  <c r="H362" i="37"/>
  <c r="H610" i="37"/>
  <c r="L360" i="37"/>
  <c r="L608" i="37"/>
  <c r="I359" i="37"/>
  <c r="I607" i="37"/>
  <c r="G357" i="37"/>
  <c r="G605" i="37"/>
  <c r="F356" i="37"/>
  <c r="F604" i="37"/>
  <c r="I355" i="37"/>
  <c r="I603" i="37"/>
  <c r="H354" i="37"/>
  <c r="H602" i="37"/>
  <c r="L352" i="37"/>
  <c r="L600" i="37"/>
  <c r="I351" i="37"/>
  <c r="I599" i="37"/>
  <c r="H350" i="37"/>
  <c r="H598" i="37"/>
  <c r="G349" i="37"/>
  <c r="G597" i="37"/>
  <c r="L348" i="37"/>
  <c r="L596" i="37"/>
  <c r="I347" i="37"/>
  <c r="I595" i="37"/>
  <c r="H346" i="37"/>
  <c r="H594" i="37"/>
  <c r="G345" i="37"/>
  <c r="G593" i="37"/>
  <c r="L344" i="37"/>
  <c r="L592" i="37"/>
  <c r="B343" i="37"/>
  <c r="B591" i="37"/>
  <c r="H342" i="37"/>
  <c r="H590" i="37"/>
  <c r="G341" i="37"/>
  <c r="G589" i="37"/>
  <c r="F340" i="37"/>
  <c r="F588" i="37"/>
  <c r="B339" i="37"/>
  <c r="B587" i="37"/>
  <c r="F336" i="37"/>
  <c r="F584" i="37"/>
  <c r="B335" i="37"/>
  <c r="B583" i="37"/>
  <c r="L332" i="37"/>
  <c r="L580" i="37"/>
  <c r="B331" i="37"/>
  <c r="B579" i="37"/>
  <c r="H330" i="37"/>
  <c r="H578" i="37"/>
  <c r="G329" i="37"/>
  <c r="G577" i="37"/>
  <c r="L328" i="37"/>
  <c r="L576" i="37"/>
  <c r="I327" i="37"/>
  <c r="I575" i="37"/>
  <c r="H326" i="37"/>
  <c r="H574" i="37"/>
  <c r="G325" i="37"/>
  <c r="G573" i="37"/>
  <c r="F324" i="37"/>
  <c r="F572" i="37"/>
  <c r="B322" i="37"/>
  <c r="B570" i="37"/>
  <c r="G320" i="37"/>
  <c r="G568" i="37"/>
  <c r="I318" i="37"/>
  <c r="I566" i="37"/>
  <c r="H313" i="37"/>
  <c r="H561" i="37"/>
  <c r="L311" i="37"/>
  <c r="L559" i="37"/>
  <c r="I310" i="37"/>
  <c r="I558" i="37"/>
  <c r="B756" i="37"/>
  <c r="B752" i="37"/>
  <c r="B748" i="37"/>
  <c r="I744" i="37"/>
  <c r="B736" i="37"/>
  <c r="B732" i="37"/>
  <c r="I724" i="37"/>
  <c r="B708" i="37"/>
  <c r="L661" i="37"/>
  <c r="H659" i="37"/>
  <c r="G642" i="37"/>
  <c r="B470" i="37"/>
  <c r="B718" i="37"/>
  <c r="H469" i="37"/>
  <c r="H717" i="37"/>
  <c r="L467" i="37"/>
  <c r="L715" i="37"/>
  <c r="F467" i="37"/>
  <c r="F715" i="37"/>
  <c r="I466" i="37"/>
  <c r="I714" i="37"/>
  <c r="B466" i="37"/>
  <c r="B714" i="37"/>
  <c r="G464" i="37"/>
  <c r="G712" i="37"/>
  <c r="L463" i="37"/>
  <c r="L711" i="37"/>
  <c r="F463" i="37"/>
  <c r="F711" i="37"/>
  <c r="H461" i="37"/>
  <c r="H709" i="37"/>
  <c r="G460" i="37"/>
  <c r="G708" i="37"/>
  <c r="L459" i="37"/>
  <c r="L707" i="37"/>
  <c r="F459" i="37"/>
  <c r="F707" i="37"/>
  <c r="I458" i="37"/>
  <c r="I706" i="37"/>
  <c r="B458" i="37"/>
  <c r="B706" i="37"/>
  <c r="G456" i="37"/>
  <c r="G704" i="37"/>
  <c r="L455" i="37"/>
  <c r="L703" i="37"/>
  <c r="I454" i="37"/>
  <c r="I702" i="37"/>
  <c r="B454" i="37"/>
  <c r="B702" i="37"/>
  <c r="H453" i="37"/>
  <c r="H701" i="37"/>
  <c r="L451" i="37"/>
  <c r="L699" i="37"/>
  <c r="F451" i="37"/>
  <c r="F699" i="37"/>
  <c r="I450" i="37"/>
  <c r="I698" i="37"/>
  <c r="B450" i="37"/>
  <c r="B698" i="37"/>
  <c r="H449" i="37"/>
  <c r="H697" i="37"/>
  <c r="G448" i="37"/>
  <c r="G696" i="37"/>
  <c r="L447" i="37"/>
  <c r="L695" i="37"/>
  <c r="I446" i="37"/>
  <c r="I694" i="37"/>
  <c r="B446" i="37"/>
  <c r="B694" i="37"/>
  <c r="H445" i="37"/>
  <c r="H693" i="37"/>
  <c r="L443" i="37"/>
  <c r="L691" i="37"/>
  <c r="F443" i="37"/>
  <c r="F691" i="37"/>
  <c r="I442" i="37"/>
  <c r="I690" i="37"/>
  <c r="B442" i="37"/>
  <c r="B690" i="37"/>
  <c r="H441" i="37"/>
  <c r="H689" i="37"/>
  <c r="G440" i="37"/>
  <c r="G688" i="37"/>
  <c r="L439" i="37"/>
  <c r="L687" i="37"/>
  <c r="I438" i="37"/>
  <c r="I686" i="37"/>
  <c r="B438" i="37"/>
  <c r="B686" i="37"/>
  <c r="H437" i="37"/>
  <c r="H685" i="37"/>
  <c r="G436" i="37"/>
  <c r="G684" i="37"/>
  <c r="L435" i="37"/>
  <c r="L683" i="37"/>
  <c r="F435" i="37"/>
  <c r="F683" i="37"/>
  <c r="I434" i="37"/>
  <c r="I682" i="37"/>
  <c r="B434" i="37"/>
  <c r="B682" i="37"/>
  <c r="H433" i="37"/>
  <c r="H681" i="37"/>
  <c r="G432" i="37"/>
  <c r="G680" i="37"/>
  <c r="I430" i="37"/>
  <c r="I678" i="37"/>
  <c r="G428" i="37"/>
  <c r="G676" i="37"/>
  <c r="I426" i="37"/>
  <c r="I674" i="37"/>
  <c r="B426" i="37"/>
  <c r="B674" i="37"/>
  <c r="G424" i="37"/>
  <c r="G672" i="37"/>
  <c r="L423" i="37"/>
  <c r="L671" i="37"/>
  <c r="F423" i="37"/>
  <c r="F671" i="37"/>
  <c r="I422" i="37"/>
  <c r="I670" i="37"/>
  <c r="B422" i="37"/>
  <c r="B670" i="37"/>
  <c r="G420" i="37"/>
  <c r="G668" i="37"/>
  <c r="F419" i="37"/>
  <c r="F667" i="37"/>
  <c r="I418" i="37"/>
  <c r="I666" i="37"/>
  <c r="B418" i="37"/>
  <c r="B666" i="37"/>
  <c r="G416" i="37"/>
  <c r="G664" i="37"/>
  <c r="L415" i="37"/>
  <c r="L663" i="37"/>
  <c r="F415" i="37"/>
  <c r="F663" i="37"/>
  <c r="I414" i="37"/>
  <c r="I662" i="37"/>
  <c r="B414" i="37"/>
  <c r="B662" i="37"/>
  <c r="H413" i="37"/>
  <c r="H661" i="37"/>
  <c r="G412" i="37"/>
  <c r="G660" i="37"/>
  <c r="L411" i="37"/>
  <c r="L659" i="37"/>
  <c r="F411" i="37"/>
  <c r="F659" i="37"/>
  <c r="I410" i="37"/>
  <c r="I658" i="37"/>
  <c r="B410" i="37"/>
  <c r="B658" i="37"/>
  <c r="H409" i="37"/>
  <c r="H657" i="37"/>
  <c r="G408" i="37"/>
  <c r="G656" i="37"/>
  <c r="L407" i="37"/>
  <c r="L655" i="37"/>
  <c r="F407" i="37"/>
  <c r="F655" i="37"/>
  <c r="I406" i="37"/>
  <c r="I654" i="37"/>
  <c r="B406" i="37"/>
  <c r="B654" i="37"/>
  <c r="H405" i="37"/>
  <c r="H653" i="37"/>
  <c r="G404" i="37"/>
  <c r="G652" i="37"/>
  <c r="L403" i="37"/>
  <c r="L651" i="37"/>
  <c r="F403" i="37"/>
  <c r="F651" i="37"/>
  <c r="I402" i="37"/>
  <c r="I650" i="37"/>
  <c r="B402" i="37"/>
  <c r="B650" i="37"/>
  <c r="H401" i="37"/>
  <c r="H649" i="37"/>
  <c r="L399" i="37"/>
  <c r="L647" i="37"/>
  <c r="F399" i="37"/>
  <c r="F647" i="37"/>
  <c r="I398" i="37"/>
  <c r="I646" i="37"/>
  <c r="B398" i="37"/>
  <c r="B646" i="37"/>
  <c r="H397" i="37"/>
  <c r="H645" i="37"/>
  <c r="G396" i="37"/>
  <c r="G644" i="37"/>
  <c r="L395" i="37"/>
  <c r="L643" i="37"/>
  <c r="I394" i="37"/>
  <c r="I642" i="37"/>
  <c r="B394" i="37"/>
  <c r="B642" i="37"/>
  <c r="H393" i="37"/>
  <c r="H641" i="37"/>
  <c r="G392" i="37"/>
  <c r="G640" i="37"/>
  <c r="L391" i="37"/>
  <c r="L639" i="37"/>
  <c r="F391" i="37"/>
  <c r="F639" i="37"/>
  <c r="F390" i="37"/>
  <c r="F638" i="37"/>
  <c r="I389" i="37"/>
  <c r="I637" i="37"/>
  <c r="B389" i="37"/>
  <c r="B637" i="37"/>
  <c r="H388" i="37"/>
  <c r="H636" i="37"/>
  <c r="G387" i="37"/>
  <c r="G635" i="37"/>
  <c r="L386" i="37"/>
  <c r="L634" i="37"/>
  <c r="F386" i="37"/>
  <c r="F634" i="37"/>
  <c r="I385" i="37"/>
  <c r="I633" i="37"/>
  <c r="B385" i="37"/>
  <c r="B633" i="37"/>
  <c r="H384" i="37"/>
  <c r="H632" i="37"/>
  <c r="G383" i="37"/>
  <c r="G631" i="37"/>
  <c r="L382" i="37"/>
  <c r="L630" i="37"/>
  <c r="F382" i="37"/>
  <c r="F630" i="37"/>
  <c r="I381" i="37"/>
  <c r="I629" i="37"/>
  <c r="H380" i="37"/>
  <c r="H628" i="37"/>
  <c r="G379" i="37"/>
  <c r="G627" i="37"/>
  <c r="L378" i="37"/>
  <c r="L626" i="37"/>
  <c r="F378" i="37"/>
  <c r="F626" i="37"/>
  <c r="I377" i="37"/>
  <c r="I625" i="37"/>
  <c r="B377" i="37"/>
  <c r="B625" i="37"/>
  <c r="H376" i="37"/>
  <c r="H624" i="37"/>
  <c r="G375" i="37"/>
  <c r="G623" i="37"/>
  <c r="L374" i="37"/>
  <c r="L622" i="37"/>
  <c r="F374" i="37"/>
  <c r="F622" i="37"/>
  <c r="I373" i="37"/>
  <c r="I621" i="37"/>
  <c r="B373" i="37"/>
  <c r="B621" i="37"/>
  <c r="H372" i="37"/>
  <c r="H620" i="37"/>
  <c r="G371" i="37"/>
  <c r="G619" i="37"/>
  <c r="L370" i="37"/>
  <c r="L618" i="37"/>
  <c r="F370" i="37"/>
  <c r="F618" i="37"/>
  <c r="I369" i="37"/>
  <c r="I617" i="37"/>
  <c r="B369" i="37"/>
  <c r="B617" i="37"/>
  <c r="H368" i="37"/>
  <c r="H616" i="37"/>
  <c r="G367" i="37"/>
  <c r="G615" i="37"/>
  <c r="L366" i="37"/>
  <c r="L614" i="37"/>
  <c r="F366" i="37"/>
  <c r="F614" i="37"/>
  <c r="I365" i="37"/>
  <c r="I613" i="37"/>
  <c r="B365" i="37"/>
  <c r="B613" i="37"/>
  <c r="H364" i="37"/>
  <c r="H612" i="37"/>
  <c r="G363" i="37"/>
  <c r="G611" i="37"/>
  <c r="L362" i="37"/>
  <c r="L610" i="37"/>
  <c r="F362" i="37"/>
  <c r="F610" i="37"/>
  <c r="I361" i="37"/>
  <c r="I609" i="37"/>
  <c r="B361" i="37"/>
  <c r="B609" i="37"/>
  <c r="H360" i="37"/>
  <c r="H608" i="37"/>
  <c r="G359" i="37"/>
  <c r="G607" i="37"/>
  <c r="L358" i="37"/>
  <c r="L606" i="37"/>
  <c r="F358" i="37"/>
  <c r="F606" i="37"/>
  <c r="I357" i="37"/>
  <c r="I605" i="37"/>
  <c r="B357" i="37"/>
  <c r="B605" i="37"/>
  <c r="H356" i="37"/>
  <c r="H604" i="37"/>
  <c r="G355" i="37"/>
  <c r="G603" i="37"/>
  <c r="L354" i="37"/>
  <c r="L602" i="37"/>
  <c r="F354" i="37"/>
  <c r="F602" i="37"/>
  <c r="I353" i="37"/>
  <c r="I601" i="37"/>
  <c r="B353" i="37"/>
  <c r="B601" i="37"/>
  <c r="H352" i="37"/>
  <c r="H600" i="37"/>
  <c r="G351" i="37"/>
  <c r="G599" i="37"/>
  <c r="L350" i="37"/>
  <c r="L598" i="37"/>
  <c r="I349" i="37"/>
  <c r="I597" i="37"/>
  <c r="B349" i="37"/>
  <c r="B597" i="37"/>
  <c r="H348" i="37"/>
  <c r="H596" i="37"/>
  <c r="G347" i="37"/>
  <c r="G595" i="37"/>
  <c r="L346" i="37"/>
  <c r="L594" i="37"/>
  <c r="F346" i="37"/>
  <c r="F594" i="37"/>
  <c r="I345" i="37"/>
  <c r="I593" i="37"/>
  <c r="B345" i="37"/>
  <c r="B593" i="37"/>
  <c r="H344" i="37"/>
  <c r="H592" i="37"/>
  <c r="G343" i="37"/>
  <c r="G591" i="37"/>
  <c r="L342" i="37"/>
  <c r="L590" i="37"/>
  <c r="F342" i="37"/>
  <c r="F590" i="37"/>
  <c r="I341" i="37"/>
  <c r="I589" i="37"/>
  <c r="B341" i="37"/>
  <c r="B589" i="37"/>
  <c r="H340" i="37"/>
  <c r="H588" i="37"/>
  <c r="G339" i="37"/>
  <c r="G587" i="37"/>
  <c r="L338" i="37"/>
  <c r="L586" i="37"/>
  <c r="F338" i="37"/>
  <c r="F586" i="37"/>
  <c r="I337" i="37"/>
  <c r="I585" i="37"/>
  <c r="B337" i="37"/>
  <c r="B585" i="37"/>
  <c r="H336" i="37"/>
  <c r="H584" i="37"/>
  <c r="G335" i="37"/>
  <c r="G583" i="37"/>
  <c r="L334" i="37"/>
  <c r="L582" i="37"/>
  <c r="F334" i="37"/>
  <c r="F582" i="37"/>
  <c r="I333" i="37"/>
  <c r="I581" i="37"/>
  <c r="B333" i="37"/>
  <c r="B581" i="37"/>
  <c r="H332" i="37"/>
  <c r="H580" i="37"/>
  <c r="G331" i="37"/>
  <c r="G579" i="37"/>
  <c r="L330" i="37"/>
  <c r="L578" i="37"/>
  <c r="F330" i="37"/>
  <c r="F578" i="37"/>
  <c r="I329" i="37"/>
  <c r="I577" i="37"/>
  <c r="B329" i="37"/>
  <c r="B577" i="37"/>
  <c r="H328" i="37"/>
  <c r="H576" i="37"/>
  <c r="G327" i="37"/>
  <c r="G575" i="37"/>
  <c r="L326" i="37"/>
  <c r="L574" i="37"/>
  <c r="F326" i="37"/>
  <c r="F574" i="37"/>
  <c r="I325" i="37"/>
  <c r="I573" i="37"/>
  <c r="B325" i="37"/>
  <c r="B573" i="37"/>
  <c r="H324" i="37"/>
  <c r="H572" i="37"/>
  <c r="H323" i="37"/>
  <c r="H571" i="37"/>
  <c r="G322" i="37"/>
  <c r="G570" i="37"/>
  <c r="L321" i="37"/>
  <c r="L569" i="37"/>
  <c r="F321" i="37"/>
  <c r="F569" i="37"/>
  <c r="I320" i="37"/>
  <c r="I568" i="37"/>
  <c r="B320" i="37"/>
  <c r="B568" i="37"/>
  <c r="H319" i="37"/>
  <c r="H567" i="37"/>
  <c r="G318" i="37"/>
  <c r="G566" i="37"/>
  <c r="L317" i="37"/>
  <c r="L565" i="37"/>
  <c r="F317" i="37"/>
  <c r="F565" i="37"/>
  <c r="I316" i="37"/>
  <c r="I564" i="37"/>
  <c r="B316" i="37"/>
  <c r="B564" i="37"/>
  <c r="H315" i="37"/>
  <c r="H563" i="37"/>
  <c r="G314" i="37"/>
  <c r="G562" i="37"/>
  <c r="L313" i="37"/>
  <c r="L561" i="37"/>
  <c r="F313" i="37"/>
  <c r="F561" i="37"/>
  <c r="I312" i="37"/>
  <c r="I560" i="37"/>
  <c r="B312" i="37"/>
  <c r="B560" i="37"/>
  <c r="H311" i="37"/>
  <c r="H559" i="37"/>
  <c r="G310" i="37"/>
  <c r="G558" i="37"/>
  <c r="G758" i="37"/>
  <c r="G757" i="37"/>
  <c r="G756" i="37"/>
  <c r="G755" i="37"/>
  <c r="G754" i="37"/>
  <c r="G753" i="37"/>
  <c r="G752" i="37"/>
  <c r="G751" i="37"/>
  <c r="G750" i="37"/>
  <c r="G749" i="37"/>
  <c r="G748" i="37"/>
  <c r="G747" i="37"/>
  <c r="G746" i="37"/>
  <c r="G745" i="37"/>
  <c r="G744" i="37"/>
  <c r="G743" i="37"/>
  <c r="G742" i="37"/>
  <c r="G741" i="37"/>
  <c r="G740" i="37"/>
  <c r="G739" i="37"/>
  <c r="G738" i="37"/>
  <c r="G737" i="37"/>
  <c r="G736" i="37"/>
  <c r="G735" i="37"/>
  <c r="G734" i="37"/>
  <c r="G733" i="37"/>
  <c r="G732" i="37"/>
  <c r="G731" i="37"/>
  <c r="G730" i="37"/>
  <c r="G729" i="37"/>
  <c r="G728" i="37"/>
  <c r="G727" i="37"/>
  <c r="G726" i="37"/>
  <c r="G725" i="37"/>
  <c r="G724" i="37"/>
  <c r="G723" i="37"/>
  <c r="G722" i="37"/>
  <c r="G721" i="37"/>
  <c r="G720" i="37"/>
  <c r="G719" i="37"/>
  <c r="I718" i="37"/>
  <c r="L714" i="37"/>
  <c r="B711" i="37"/>
  <c r="B709" i="37"/>
  <c r="G707" i="37"/>
  <c r="H705" i="37"/>
  <c r="F698" i="37"/>
  <c r="F696" i="37"/>
  <c r="G694" i="37"/>
  <c r="G692" i="37"/>
  <c r="L684" i="37"/>
  <c r="I680" i="37"/>
  <c r="B678" i="37"/>
  <c r="H676" i="37"/>
  <c r="I671" i="37"/>
  <c r="L667" i="37"/>
  <c r="H665" i="37"/>
  <c r="F658" i="37"/>
  <c r="G648" i="37"/>
  <c r="I640" i="37"/>
  <c r="B629" i="37"/>
  <c r="F624" i="37"/>
  <c r="F598" i="37"/>
  <c r="F469" i="37"/>
  <c r="F717" i="37"/>
  <c r="B468" i="37"/>
  <c r="B716" i="37"/>
  <c r="H467" i="37"/>
  <c r="H715" i="37"/>
  <c r="G466" i="37"/>
  <c r="G714" i="37"/>
  <c r="F465" i="37"/>
  <c r="F713" i="37"/>
  <c r="H463" i="37"/>
  <c r="H711" i="37"/>
  <c r="G462" i="37"/>
  <c r="G710" i="37"/>
  <c r="F461" i="37"/>
  <c r="F709" i="37"/>
  <c r="G458" i="37"/>
  <c r="G706" i="37"/>
  <c r="F457" i="37"/>
  <c r="F705" i="37"/>
  <c r="B456" i="37"/>
  <c r="B704" i="37"/>
  <c r="H455" i="37"/>
  <c r="H703" i="37"/>
  <c r="L453" i="37"/>
  <c r="L701" i="37"/>
  <c r="F453" i="37"/>
  <c r="F701" i="37"/>
  <c r="I452" i="37"/>
  <c r="I700" i="37"/>
  <c r="H451" i="37"/>
  <c r="H699" i="37"/>
  <c r="G450" i="37"/>
  <c r="G698" i="37"/>
  <c r="I448" i="37"/>
  <c r="I696" i="37"/>
  <c r="F445" i="37"/>
  <c r="F693" i="37"/>
  <c r="B444" i="37"/>
  <c r="B692" i="37"/>
  <c r="B440" i="37"/>
  <c r="B688" i="37"/>
  <c r="F437" i="37"/>
  <c r="F685" i="37"/>
  <c r="I436" i="37"/>
  <c r="I684" i="37"/>
  <c r="B436" i="37"/>
  <c r="B684" i="37"/>
  <c r="L433" i="37"/>
  <c r="L681" i="37"/>
  <c r="H431" i="37"/>
  <c r="H679" i="37"/>
  <c r="G430" i="37"/>
  <c r="G678" i="37"/>
  <c r="L429" i="37"/>
  <c r="L677" i="37"/>
  <c r="B428" i="37"/>
  <c r="B676" i="37"/>
  <c r="H427" i="37"/>
  <c r="H675" i="37"/>
  <c r="L425" i="37"/>
  <c r="L673" i="37"/>
  <c r="F425" i="37"/>
  <c r="F673" i="37"/>
  <c r="I424" i="37"/>
  <c r="I672" i="37"/>
  <c r="B424" i="37"/>
  <c r="B672" i="37"/>
  <c r="H423" i="37"/>
  <c r="H671" i="37"/>
  <c r="L421" i="37"/>
  <c r="L669" i="37"/>
  <c r="I420" i="37"/>
  <c r="I668" i="37"/>
  <c r="B420" i="37"/>
  <c r="B668" i="37"/>
  <c r="H419" i="37"/>
  <c r="H667" i="37"/>
  <c r="G418" i="37"/>
  <c r="G666" i="37"/>
  <c r="L417" i="37"/>
  <c r="L665" i="37"/>
  <c r="F417" i="37"/>
  <c r="F665" i="37"/>
  <c r="I416" i="37"/>
  <c r="I664" i="37"/>
  <c r="B416" i="37"/>
  <c r="B664" i="37"/>
  <c r="G414" i="37"/>
  <c r="G662" i="37"/>
  <c r="F413" i="37"/>
  <c r="F661" i="37"/>
  <c r="I412" i="37"/>
  <c r="I660" i="37"/>
  <c r="B412" i="37"/>
  <c r="B660" i="37"/>
  <c r="G410" i="37"/>
  <c r="G658" i="37"/>
  <c r="L409" i="37"/>
  <c r="L657" i="37"/>
  <c r="F409" i="37"/>
  <c r="F657" i="37"/>
  <c r="H407" i="37"/>
  <c r="H655" i="37"/>
  <c r="F405" i="37"/>
  <c r="F653" i="37"/>
  <c r="B404" i="37"/>
  <c r="B652" i="37"/>
  <c r="H403" i="37"/>
  <c r="H651" i="37"/>
  <c r="G402" i="37"/>
  <c r="G650" i="37"/>
  <c r="F401" i="37"/>
  <c r="F649" i="37"/>
  <c r="B400" i="37"/>
  <c r="B648" i="37"/>
  <c r="F397" i="37"/>
  <c r="F645" i="37"/>
  <c r="F393" i="37"/>
  <c r="F641" i="37"/>
  <c r="H391" i="37"/>
  <c r="H639" i="37"/>
  <c r="L388" i="37"/>
  <c r="L636" i="37"/>
  <c r="B387" i="37"/>
  <c r="B635" i="37"/>
  <c r="G385" i="37"/>
  <c r="G633" i="37"/>
  <c r="I383" i="37"/>
  <c r="I631" i="37"/>
  <c r="L380" i="37"/>
  <c r="L628" i="37"/>
  <c r="I375" i="37"/>
  <c r="I623" i="37"/>
  <c r="H374" i="37"/>
  <c r="H622" i="37"/>
  <c r="L372" i="37"/>
  <c r="L620" i="37"/>
  <c r="H370" i="37"/>
  <c r="H618" i="37"/>
  <c r="F368" i="37"/>
  <c r="F616" i="37"/>
  <c r="G365" i="37"/>
  <c r="G613" i="37"/>
  <c r="B359" i="37"/>
  <c r="B607" i="37"/>
  <c r="I322" i="37"/>
  <c r="I570" i="37"/>
  <c r="L319" i="37"/>
  <c r="L567" i="37"/>
  <c r="B318" i="37"/>
  <c r="B566" i="37"/>
  <c r="F315" i="37"/>
  <c r="F563" i="37"/>
  <c r="B314" i="37"/>
  <c r="B562" i="37"/>
  <c r="G312" i="37"/>
  <c r="G560" i="37"/>
  <c r="B310" i="37"/>
  <c r="B558" i="37"/>
  <c r="B744" i="37"/>
  <c r="B740" i="37"/>
  <c r="B728" i="37"/>
  <c r="B724" i="37"/>
  <c r="B720" i="37"/>
  <c r="H470" i="37"/>
  <c r="H718" i="37"/>
  <c r="L468" i="37"/>
  <c r="L716" i="37"/>
  <c r="F468" i="37"/>
  <c r="F716" i="37"/>
  <c r="I467" i="37"/>
  <c r="I715" i="37"/>
  <c r="B467" i="37"/>
  <c r="B715" i="37"/>
  <c r="G465" i="37"/>
  <c r="G713" i="37"/>
  <c r="L464" i="37"/>
  <c r="L712" i="37"/>
  <c r="F464" i="37"/>
  <c r="F712" i="37"/>
  <c r="H462" i="37"/>
  <c r="H710" i="37"/>
  <c r="G461" i="37"/>
  <c r="G709" i="37"/>
  <c r="L460" i="37"/>
  <c r="L708" i="37"/>
  <c r="F460" i="37"/>
  <c r="F708" i="37"/>
  <c r="I459" i="37"/>
  <c r="I707" i="37"/>
  <c r="B459" i="37"/>
  <c r="B707" i="37"/>
  <c r="G457" i="37"/>
  <c r="G705" i="37"/>
  <c r="F456" i="37"/>
  <c r="F704" i="37"/>
  <c r="I455" i="37"/>
  <c r="I703" i="37"/>
  <c r="B455" i="37"/>
  <c r="B703" i="37"/>
  <c r="H454" i="37"/>
  <c r="H702" i="37"/>
  <c r="L452" i="37"/>
  <c r="L700" i="37"/>
  <c r="F452" i="37"/>
  <c r="F700" i="37"/>
  <c r="H450" i="37"/>
  <c r="H698" i="37"/>
  <c r="G449" i="37"/>
  <c r="G697" i="37"/>
  <c r="L448" i="37"/>
  <c r="L696" i="37"/>
  <c r="I447" i="37"/>
  <c r="I695" i="37"/>
  <c r="B447" i="37"/>
  <c r="B695" i="37"/>
  <c r="H446" i="37"/>
  <c r="H694" i="37"/>
  <c r="L444" i="37"/>
  <c r="L692" i="37"/>
  <c r="F444" i="37"/>
  <c r="F692" i="37"/>
  <c r="H442" i="37"/>
  <c r="H690" i="37"/>
  <c r="G441" i="37"/>
  <c r="G689" i="37"/>
  <c r="L440" i="37"/>
  <c r="L688" i="37"/>
  <c r="I439" i="37"/>
  <c r="I687" i="37"/>
  <c r="B439" i="37"/>
  <c r="B687" i="37"/>
  <c r="H438" i="37"/>
  <c r="H686" i="37"/>
  <c r="B435" i="37"/>
  <c r="B683" i="37"/>
  <c r="G433" i="37"/>
  <c r="G681" i="37"/>
  <c r="L432" i="37"/>
  <c r="L680" i="37"/>
  <c r="F432" i="37"/>
  <c r="F680" i="37"/>
  <c r="I431" i="37"/>
  <c r="I679" i="37"/>
  <c r="B431" i="37"/>
  <c r="B679" i="37"/>
  <c r="H430" i="37"/>
  <c r="H678" i="37"/>
  <c r="G429" i="37"/>
  <c r="G677" i="37"/>
  <c r="L428" i="37"/>
  <c r="L676" i="37"/>
  <c r="F428" i="37"/>
  <c r="F676" i="37"/>
  <c r="I427" i="37"/>
  <c r="I675" i="37"/>
  <c r="B427" i="37"/>
  <c r="B675" i="37"/>
  <c r="H426" i="37"/>
  <c r="H674" i="37"/>
  <c r="G425" i="37"/>
  <c r="G673" i="37"/>
  <c r="L424" i="37"/>
  <c r="L672" i="37"/>
  <c r="B423" i="37"/>
  <c r="B671" i="37"/>
  <c r="H422" i="37"/>
  <c r="H670" i="37"/>
  <c r="G421" i="37"/>
  <c r="G669" i="37"/>
  <c r="L420" i="37"/>
  <c r="L668" i="37"/>
  <c r="I419" i="37"/>
  <c r="I667" i="37"/>
  <c r="B419" i="37"/>
  <c r="B667" i="37"/>
  <c r="H418" i="37"/>
  <c r="H666" i="37"/>
  <c r="G417" i="37"/>
  <c r="G665" i="37"/>
  <c r="L416" i="37"/>
  <c r="L664" i="37"/>
  <c r="I415" i="37"/>
  <c r="I663" i="37"/>
  <c r="B415" i="37"/>
  <c r="B663" i="37"/>
  <c r="H414" i="37"/>
  <c r="H662" i="37"/>
  <c r="G413" i="37"/>
  <c r="G661" i="37"/>
  <c r="L412" i="37"/>
  <c r="L660" i="37"/>
  <c r="F412" i="37"/>
  <c r="F660" i="37"/>
  <c r="I411" i="37"/>
  <c r="I659" i="37"/>
  <c r="B411" i="37"/>
  <c r="B659" i="37"/>
  <c r="H410" i="37"/>
  <c r="H658" i="37"/>
  <c r="L408" i="37"/>
  <c r="L656" i="37"/>
  <c r="F408" i="37"/>
  <c r="F656" i="37"/>
  <c r="I407" i="37"/>
  <c r="I655" i="37"/>
  <c r="B407" i="37"/>
  <c r="B655" i="37"/>
  <c r="H406" i="37"/>
  <c r="H654" i="37"/>
  <c r="G405" i="37"/>
  <c r="G653" i="37"/>
  <c r="L404" i="37"/>
  <c r="L652" i="37"/>
  <c r="F404" i="37"/>
  <c r="F652" i="37"/>
  <c r="I403" i="37"/>
  <c r="I651" i="37"/>
  <c r="B403" i="37"/>
  <c r="B651" i="37"/>
  <c r="H402" i="37"/>
  <c r="H650" i="37"/>
  <c r="G401" i="37"/>
  <c r="G649" i="37"/>
  <c r="L400" i="37"/>
  <c r="L648" i="37"/>
  <c r="F400" i="37"/>
  <c r="F648" i="37"/>
  <c r="I399" i="37"/>
  <c r="I647" i="37"/>
  <c r="B399" i="37"/>
  <c r="B647" i="37"/>
  <c r="G397" i="37"/>
  <c r="G645" i="37"/>
  <c r="L396" i="37"/>
  <c r="L644" i="37"/>
  <c r="F396" i="37"/>
  <c r="F644" i="37"/>
  <c r="I395" i="37"/>
  <c r="I643" i="37"/>
  <c r="B395" i="37"/>
  <c r="B643" i="37"/>
  <c r="H394" i="37"/>
  <c r="H642" i="37"/>
  <c r="L392" i="37"/>
  <c r="L640" i="37"/>
  <c r="F392" i="37"/>
  <c r="F640" i="37"/>
  <c r="I391" i="37"/>
  <c r="I639" i="37"/>
  <c r="B391" i="37"/>
  <c r="B639" i="37"/>
  <c r="I390" i="37"/>
  <c r="I638" i="37"/>
  <c r="B390" i="37"/>
  <c r="B638" i="37"/>
  <c r="H389" i="37"/>
  <c r="H637" i="37"/>
  <c r="G388" i="37"/>
  <c r="G636" i="37"/>
  <c r="L387" i="37"/>
  <c r="L635" i="37"/>
  <c r="F387" i="37"/>
  <c r="F635" i="37"/>
  <c r="I386" i="37"/>
  <c r="I634" i="37"/>
  <c r="B386" i="37"/>
  <c r="B634" i="37"/>
  <c r="H385" i="37"/>
  <c r="H633" i="37"/>
  <c r="G384" i="37"/>
  <c r="G632" i="37"/>
  <c r="L383" i="37"/>
  <c r="L631" i="37"/>
  <c r="F383" i="37"/>
  <c r="F631" i="37"/>
  <c r="I382" i="37"/>
  <c r="I630" i="37"/>
  <c r="H381" i="37"/>
  <c r="H629" i="37"/>
  <c r="L379" i="37"/>
  <c r="L627" i="37"/>
  <c r="F379" i="37"/>
  <c r="F627" i="37"/>
  <c r="I378" i="37"/>
  <c r="I626" i="37"/>
  <c r="B378" i="37"/>
  <c r="B626" i="37"/>
  <c r="H377" i="37"/>
  <c r="H625" i="37"/>
  <c r="G376" i="37"/>
  <c r="G624" i="37"/>
  <c r="L375" i="37"/>
  <c r="L623" i="37"/>
  <c r="F375" i="37"/>
  <c r="F623" i="37"/>
  <c r="I374" i="37"/>
  <c r="I622" i="37"/>
  <c r="B374" i="37"/>
  <c r="B622" i="37"/>
  <c r="H373" i="37"/>
  <c r="H621" i="37"/>
  <c r="G372" i="37"/>
  <c r="G620" i="37"/>
  <c r="L371" i="37"/>
  <c r="L619" i="37"/>
  <c r="F371" i="37"/>
  <c r="F619" i="37"/>
  <c r="I370" i="37"/>
  <c r="I618" i="37"/>
  <c r="B370" i="37"/>
  <c r="B618" i="37"/>
  <c r="H369" i="37"/>
  <c r="H617" i="37"/>
  <c r="G368" i="37"/>
  <c r="G616" i="37"/>
  <c r="L367" i="37"/>
  <c r="L615" i="37"/>
  <c r="F367" i="37"/>
  <c r="F615" i="37"/>
  <c r="I366" i="37"/>
  <c r="I614" i="37"/>
  <c r="B366" i="37"/>
  <c r="B614" i="37"/>
  <c r="H365" i="37"/>
  <c r="H613" i="37"/>
  <c r="G364" i="37"/>
  <c r="G612" i="37"/>
  <c r="L363" i="37"/>
  <c r="L611" i="37"/>
  <c r="F363" i="37"/>
  <c r="F611" i="37"/>
  <c r="I362" i="37"/>
  <c r="I610" i="37"/>
  <c r="B362" i="37"/>
  <c r="B610" i="37"/>
  <c r="H361" i="37"/>
  <c r="H609" i="37"/>
  <c r="G360" i="37"/>
  <c r="G608" i="37"/>
  <c r="L359" i="37"/>
  <c r="L607" i="37"/>
  <c r="F359" i="37"/>
  <c r="F607" i="37"/>
  <c r="I358" i="37"/>
  <c r="I606" i="37"/>
  <c r="B358" i="37"/>
  <c r="B606" i="37"/>
  <c r="H357" i="37"/>
  <c r="H605" i="37"/>
  <c r="G356" i="37"/>
  <c r="G604" i="37"/>
  <c r="L355" i="37"/>
  <c r="L603" i="37"/>
  <c r="F355" i="37"/>
  <c r="F603" i="37"/>
  <c r="I354" i="37"/>
  <c r="I602" i="37"/>
  <c r="B354" i="37"/>
  <c r="B602" i="37"/>
  <c r="H353" i="37"/>
  <c r="H601" i="37"/>
  <c r="G352" i="37"/>
  <c r="G600" i="37"/>
  <c r="L351" i="37"/>
  <c r="L599" i="37"/>
  <c r="F351" i="37"/>
  <c r="F599" i="37"/>
  <c r="I350" i="37"/>
  <c r="I598" i="37"/>
  <c r="B350" i="37"/>
  <c r="B598" i="37"/>
  <c r="H349" i="37"/>
  <c r="H597" i="37"/>
  <c r="G348" i="37"/>
  <c r="G596" i="37"/>
  <c r="L347" i="37"/>
  <c r="L595" i="37"/>
  <c r="F347" i="37"/>
  <c r="F595" i="37"/>
  <c r="I346" i="37"/>
  <c r="I594" i="37"/>
  <c r="B346" i="37"/>
  <c r="B594" i="37"/>
  <c r="H345" i="37"/>
  <c r="H593" i="37"/>
  <c r="G344" i="37"/>
  <c r="G592" i="37"/>
  <c r="L343" i="37"/>
  <c r="L591" i="37"/>
  <c r="F343" i="37"/>
  <c r="F591" i="37"/>
  <c r="I342" i="37"/>
  <c r="I590" i="37"/>
  <c r="B342" i="37"/>
  <c r="B590" i="37"/>
  <c r="H341" i="37"/>
  <c r="H589" i="37"/>
  <c r="G340" i="37"/>
  <c r="G588" i="37"/>
  <c r="L339" i="37"/>
  <c r="L587" i="37"/>
  <c r="F339" i="37"/>
  <c r="F587" i="37"/>
  <c r="I338" i="37"/>
  <c r="I586" i="37"/>
  <c r="B338" i="37"/>
  <c r="B586" i="37"/>
  <c r="H337" i="37"/>
  <c r="H585" i="37"/>
  <c r="G336" i="37"/>
  <c r="G584" i="37"/>
  <c r="L335" i="37"/>
  <c r="L583" i="37"/>
  <c r="F335" i="37"/>
  <c r="F583" i="37"/>
  <c r="I334" i="37"/>
  <c r="I582" i="37"/>
  <c r="B334" i="37"/>
  <c r="B582" i="37"/>
  <c r="H333" i="37"/>
  <c r="H581" i="37"/>
  <c r="G332" i="37"/>
  <c r="G580" i="37"/>
  <c r="L331" i="37"/>
  <c r="L579" i="37"/>
  <c r="F331" i="37"/>
  <c r="F579" i="37"/>
  <c r="I330" i="37"/>
  <c r="I578" i="37"/>
  <c r="B330" i="37"/>
  <c r="B578" i="37"/>
  <c r="H329" i="37"/>
  <c r="H577" i="37"/>
  <c r="G328" i="37"/>
  <c r="G576" i="37"/>
  <c r="L327" i="37"/>
  <c r="L575" i="37"/>
  <c r="F327" i="37"/>
  <c r="F575" i="37"/>
  <c r="I326" i="37"/>
  <c r="I574" i="37"/>
  <c r="B326" i="37"/>
  <c r="B574" i="37"/>
  <c r="H325" i="37"/>
  <c r="H573" i="37"/>
  <c r="G324" i="37"/>
  <c r="G572" i="37"/>
  <c r="L323" i="37"/>
  <c r="L571" i="37"/>
  <c r="G323" i="37"/>
  <c r="G571" i="37"/>
  <c r="L322" i="37"/>
  <c r="L570" i="37"/>
  <c r="F322" i="37"/>
  <c r="F570" i="37"/>
  <c r="I321" i="37"/>
  <c r="I569" i="37"/>
  <c r="B321" i="37"/>
  <c r="B569" i="37"/>
  <c r="H320" i="37"/>
  <c r="H568" i="37"/>
  <c r="G319" i="37"/>
  <c r="G567" i="37"/>
  <c r="L318" i="37"/>
  <c r="L566" i="37"/>
  <c r="F318" i="37"/>
  <c r="F566" i="37"/>
  <c r="I317" i="37"/>
  <c r="I565" i="37"/>
  <c r="B317" i="37"/>
  <c r="B565" i="37"/>
  <c r="H316" i="37"/>
  <c r="H564" i="37"/>
  <c r="G315" i="37"/>
  <c r="G563" i="37"/>
  <c r="L314" i="37"/>
  <c r="L562" i="37"/>
  <c r="F314" i="37"/>
  <c r="F562" i="37"/>
  <c r="I313" i="37"/>
  <c r="I561" i="37"/>
  <c r="B313" i="37"/>
  <c r="B561" i="37"/>
  <c r="H312" i="37"/>
  <c r="H560" i="37"/>
  <c r="G311" i="37"/>
  <c r="G559" i="37"/>
  <c r="L310" i="37"/>
  <c r="L558" i="37"/>
  <c r="F758" i="37"/>
  <c r="F757" i="37"/>
  <c r="F756" i="37"/>
  <c r="F755" i="37"/>
  <c r="F754" i="37"/>
  <c r="F753" i="37"/>
  <c r="F752" i="37"/>
  <c r="F751" i="37"/>
  <c r="F750" i="37"/>
  <c r="F749" i="37"/>
  <c r="F748" i="37"/>
  <c r="F747" i="37"/>
  <c r="F744" i="37"/>
  <c r="F743" i="37"/>
  <c r="F742" i="37"/>
  <c r="F741" i="37"/>
  <c r="F740" i="37"/>
  <c r="F739" i="37"/>
  <c r="F738" i="37"/>
  <c r="F737" i="37"/>
  <c r="F736" i="37"/>
  <c r="F735" i="37"/>
  <c r="F734" i="37"/>
  <c r="F733" i="37"/>
  <c r="F732" i="37"/>
  <c r="F731" i="37"/>
  <c r="F730" i="37"/>
  <c r="F729" i="37"/>
  <c r="F728" i="37"/>
  <c r="F727" i="37"/>
  <c r="F726" i="37"/>
  <c r="F725" i="37"/>
  <c r="F724" i="37"/>
  <c r="F723" i="37"/>
  <c r="F722" i="37"/>
  <c r="F721" i="37"/>
  <c r="F720" i="37"/>
  <c r="F719" i="37"/>
  <c r="G718" i="37"/>
  <c r="G716" i="37"/>
  <c r="H714" i="37"/>
  <c r="I712" i="37"/>
  <c r="I710" i="37"/>
  <c r="I708" i="37"/>
  <c r="L706" i="37"/>
  <c r="L704" i="37"/>
  <c r="F703" i="37"/>
  <c r="G701" i="37"/>
  <c r="I699" i="37"/>
  <c r="F690" i="37"/>
  <c r="F688" i="37"/>
  <c r="F686" i="37"/>
  <c r="H684" i="37"/>
  <c r="H682" i="37"/>
  <c r="L679" i="37"/>
  <c r="H677" i="37"/>
  <c r="H669" i="37"/>
  <c r="F662" i="37"/>
  <c r="G657" i="37"/>
  <c r="H647" i="37"/>
  <c r="F643" i="37"/>
  <c r="G628" i="37"/>
  <c r="F516" i="37"/>
  <c r="F518" i="37"/>
  <c r="F547" i="37"/>
  <c r="B307" i="37"/>
  <c r="F524" i="37"/>
  <c r="F515" i="37"/>
  <c r="F511" i="37"/>
  <c r="F505" i="37"/>
  <c r="F526" i="37"/>
  <c r="B557" i="37"/>
  <c r="B308" i="37"/>
  <c r="F525" i="37"/>
  <c r="F498" i="37"/>
  <c r="F353" i="37"/>
  <c r="F512" i="37"/>
  <c r="F506" i="37"/>
  <c r="F528" i="37"/>
  <c r="F527" i="37"/>
  <c r="F522" i="37"/>
  <c r="F521" i="37"/>
  <c r="F520" i="37"/>
  <c r="F519" i="37"/>
  <c r="F517" i="37"/>
  <c r="F514" i="37"/>
  <c r="F513" i="37"/>
  <c r="F508" i="37"/>
  <c r="F507" i="37"/>
  <c r="F499" i="37"/>
  <c r="F436" i="37"/>
  <c r="F548" i="37"/>
  <c r="F523" i="37"/>
  <c r="F502" i="37"/>
  <c r="F501" i="37"/>
  <c r="F497" i="37"/>
  <c r="F310" i="37"/>
  <c r="F549" i="37"/>
  <c r="F546" i="37"/>
  <c r="F510" i="37"/>
  <c r="F509" i="37"/>
  <c r="F504" i="37"/>
  <c r="F503" i="37"/>
  <c r="F500" i="37"/>
  <c r="F309" i="37"/>
  <c r="K796" i="37" l="1"/>
  <c r="J797" i="37"/>
  <c r="N797" i="37" s="1"/>
  <c r="R797" i="37" s="1"/>
  <c r="J781" i="37"/>
  <c r="N781" i="37" s="1"/>
  <c r="T781" i="37" s="1"/>
  <c r="K758" i="37"/>
  <c r="K522" i="37"/>
  <c r="N522" i="37" s="1"/>
  <c r="J749" i="37"/>
  <c r="N749" i="37" s="1"/>
  <c r="T749" i="37" s="1"/>
  <c r="K756" i="37"/>
  <c r="N143" i="25"/>
  <c r="K747" i="37"/>
  <c r="K751" i="37"/>
  <c r="AH91" i="50"/>
  <c r="K752" i="37"/>
  <c r="J390" i="37"/>
  <c r="T390" i="37" s="1"/>
  <c r="V571" i="37"/>
  <c r="J520" i="37"/>
  <c r="AH520" i="37" s="1"/>
  <c r="N761" i="37"/>
  <c r="T761" i="37" s="1"/>
  <c r="N780" i="37"/>
  <c r="S780" i="37" s="1"/>
  <c r="K754" i="37"/>
  <c r="K750" i="37"/>
  <c r="K757" i="37"/>
  <c r="K797" i="37"/>
  <c r="AB524" i="37"/>
  <c r="N778" i="37"/>
  <c r="P778" i="37" s="1"/>
  <c r="V778" i="37" s="1"/>
  <c r="N762" i="37"/>
  <c r="J787" i="37"/>
  <c r="N787" i="37" s="1"/>
  <c r="J323" i="37"/>
  <c r="Z323" i="37" s="1"/>
  <c r="K755" i="37"/>
  <c r="J518" i="37"/>
  <c r="P518" i="37" s="1"/>
  <c r="J523" i="37"/>
  <c r="N775" i="37"/>
  <c r="T775" i="37" s="1"/>
  <c r="K748" i="37"/>
  <c r="N759" i="37"/>
  <c r="T759" i="37" s="1"/>
  <c r="N760" i="37"/>
  <c r="K753" i="37"/>
  <c r="J770" i="37"/>
  <c r="N770" i="37" s="1"/>
  <c r="V524" i="37"/>
  <c r="K524" i="37"/>
  <c r="N524" i="37" s="1"/>
  <c r="N516" i="37"/>
  <c r="J529" i="37"/>
  <c r="V529" i="37" s="1"/>
  <c r="J792" i="37"/>
  <c r="N792" i="37" s="1"/>
  <c r="R792" i="37" s="1"/>
  <c r="K775" i="37"/>
  <c r="N773" i="37"/>
  <c r="R773" i="37" s="1"/>
  <c r="N776" i="37"/>
  <c r="N774" i="37"/>
  <c r="J765" i="37"/>
  <c r="J519" i="37"/>
  <c r="P519" i="37" s="1"/>
  <c r="J769" i="37"/>
  <c r="N769" i="37" s="1"/>
  <c r="Z777" i="37"/>
  <c r="P544" i="37"/>
  <c r="AA524" i="37"/>
  <c r="U524" i="37"/>
  <c r="AH517" i="37"/>
  <c r="N767" i="37"/>
  <c r="P767" i="37" s="1"/>
  <c r="J772" i="37"/>
  <c r="Z772" i="37" s="1"/>
  <c r="AH524" i="37"/>
  <c r="N527" i="37"/>
  <c r="N548" i="37"/>
  <c r="N766" i="37"/>
  <c r="T766" i="37" s="1"/>
  <c r="N768" i="37"/>
  <c r="P539" i="37"/>
  <c r="P549" i="37"/>
  <c r="P309" i="37"/>
  <c r="U309" i="37"/>
  <c r="AE309" i="37"/>
  <c r="AA309" i="37"/>
  <c r="AB309" i="37"/>
  <c r="R309" i="37"/>
  <c r="Z309" i="37"/>
  <c r="V309" i="37"/>
  <c r="AF309" i="37"/>
  <c r="X309" i="37"/>
  <c r="AG309" i="37"/>
  <c r="Y309" i="37"/>
  <c r="AH309" i="37"/>
  <c r="S309" i="37"/>
  <c r="T309" i="37"/>
  <c r="AD309" i="37"/>
  <c r="N571" i="37"/>
  <c r="S571" i="37"/>
  <c r="N771" i="37"/>
  <c r="N763" i="37"/>
  <c r="T763" i="37" s="1"/>
  <c r="AG524" i="37"/>
  <c r="N638" i="37"/>
  <c r="K764" i="37"/>
  <c r="P524" i="37"/>
  <c r="P533" i="37"/>
  <c r="P522" i="37"/>
  <c r="Q571" i="37"/>
  <c r="P571" i="37"/>
  <c r="Y638" i="37"/>
  <c r="X571" i="37"/>
  <c r="S771" i="37"/>
  <c r="Z771" i="37"/>
  <c r="N779" i="37"/>
  <c r="T777" i="37"/>
  <c r="N777" i="37"/>
  <c r="Q777" i="37" s="1"/>
  <c r="AA517" i="37"/>
  <c r="P517" i="37"/>
  <c r="K534" i="37"/>
  <c r="K782" i="37"/>
  <c r="K545" i="37"/>
  <c r="N545" i="37" s="1"/>
  <c r="K793" i="37"/>
  <c r="K537" i="37"/>
  <c r="N537" i="37" s="1"/>
  <c r="K785" i="37"/>
  <c r="K541" i="37"/>
  <c r="K789" i="37"/>
  <c r="K535" i="37"/>
  <c r="N535" i="37" s="1"/>
  <c r="K783" i="37"/>
  <c r="K526" i="37"/>
  <c r="K774" i="37"/>
  <c r="K523" i="37"/>
  <c r="N523" i="37" s="1"/>
  <c r="K771" i="37"/>
  <c r="J534" i="37"/>
  <c r="P534" i="37" s="1"/>
  <c r="J782" i="37"/>
  <c r="N782" i="37" s="1"/>
  <c r="J535" i="37"/>
  <c r="P535" i="37" s="1"/>
  <c r="J783" i="37"/>
  <c r="K538" i="37"/>
  <c r="N538" i="37" s="1"/>
  <c r="K786" i="37"/>
  <c r="K542" i="37"/>
  <c r="K790" i="37"/>
  <c r="K539" i="37"/>
  <c r="N539" i="37" s="1"/>
  <c r="K787" i="37"/>
  <c r="V517" i="37"/>
  <c r="AG517" i="37"/>
  <c r="J543" i="37"/>
  <c r="P543" i="37" s="1"/>
  <c r="J791" i="37"/>
  <c r="N791" i="37" s="1"/>
  <c r="W571" i="37"/>
  <c r="K515" i="37"/>
  <c r="N515" i="37" s="1"/>
  <c r="K763" i="37"/>
  <c r="Y768" i="37"/>
  <c r="T768" i="37"/>
  <c r="J538" i="37"/>
  <c r="Z538" i="37" s="1"/>
  <c r="J786" i="37"/>
  <c r="N786" i="37" s="1"/>
  <c r="J537" i="37"/>
  <c r="P537" i="37" s="1"/>
  <c r="J785" i="37"/>
  <c r="N785" i="37" s="1"/>
  <c r="J541" i="37"/>
  <c r="P541" i="37" s="1"/>
  <c r="J789" i="37"/>
  <c r="N789" i="37" s="1"/>
  <c r="K543" i="37"/>
  <c r="N543" i="37" s="1"/>
  <c r="K791" i="37"/>
  <c r="K540" i="37"/>
  <c r="K788" i="37"/>
  <c r="U517" i="37"/>
  <c r="AB517" i="37"/>
  <c r="J545" i="37"/>
  <c r="P545" i="37" s="1"/>
  <c r="J793" i="37"/>
  <c r="N793" i="37" s="1"/>
  <c r="J546" i="37"/>
  <c r="P546" i="37" s="1"/>
  <c r="J794" i="37"/>
  <c r="N794" i="37" s="1"/>
  <c r="J547" i="37"/>
  <c r="P547" i="37" s="1"/>
  <c r="J795" i="37"/>
  <c r="N795" i="37" s="1"/>
  <c r="K546" i="37"/>
  <c r="N546" i="37" s="1"/>
  <c r="K794" i="37"/>
  <c r="K511" i="37"/>
  <c r="N511" i="37" s="1"/>
  <c r="K759" i="37"/>
  <c r="K514" i="37"/>
  <c r="N514" i="37" s="1"/>
  <c r="K762" i="37"/>
  <c r="K513" i="37"/>
  <c r="K761" i="37"/>
  <c r="K517" i="37"/>
  <c r="K765" i="37"/>
  <c r="K518" i="37"/>
  <c r="K766" i="37"/>
  <c r="K519" i="37"/>
  <c r="N519" i="37" s="1"/>
  <c r="K767" i="37"/>
  <c r="K520" i="37"/>
  <c r="N520" i="37" s="1"/>
  <c r="K768" i="37"/>
  <c r="K521" i="37"/>
  <c r="K769" i="37"/>
  <c r="K525" i="37"/>
  <c r="K773" i="37"/>
  <c r="K547" i="37"/>
  <c r="K795" i="37"/>
  <c r="T771" i="37"/>
  <c r="Y771" i="37"/>
  <c r="J516" i="37"/>
  <c r="P516" i="37" s="1"/>
  <c r="J764" i="37"/>
  <c r="N764" i="37" s="1"/>
  <c r="J540" i="37"/>
  <c r="P540" i="37" s="1"/>
  <c r="J788" i="37"/>
  <c r="N788" i="37" s="1"/>
  <c r="J536" i="37"/>
  <c r="P536" i="37" s="1"/>
  <c r="J784" i="37"/>
  <c r="J542" i="37"/>
  <c r="P542" i="37" s="1"/>
  <c r="J790" i="37"/>
  <c r="N790" i="37" s="1"/>
  <c r="K544" i="37"/>
  <c r="N544" i="37" s="1"/>
  <c r="K792" i="37"/>
  <c r="K536" i="37"/>
  <c r="K784" i="37"/>
  <c r="J548" i="37"/>
  <c r="P548" i="37" s="1"/>
  <c r="J796" i="37"/>
  <c r="N796" i="37" s="1"/>
  <c r="S768" i="37"/>
  <c r="Z768" i="37"/>
  <c r="K512" i="37"/>
  <c r="N512" i="37" s="1"/>
  <c r="K760" i="37"/>
  <c r="K528" i="37"/>
  <c r="N528" i="37" s="1"/>
  <c r="K776" i="37"/>
  <c r="J314" i="37"/>
  <c r="Y314" i="37" s="1"/>
  <c r="J562" i="37"/>
  <c r="N562" i="37" s="1"/>
  <c r="J376" i="37"/>
  <c r="J624" i="37"/>
  <c r="J514" i="37"/>
  <c r="P514" i="37" s="1"/>
  <c r="K351" i="37"/>
  <c r="K599" i="37"/>
  <c r="K424" i="37"/>
  <c r="K672" i="37"/>
  <c r="J472" i="37"/>
  <c r="AG472" i="37" s="1"/>
  <c r="J720" i="37"/>
  <c r="N720" i="37" s="1"/>
  <c r="K427" i="37"/>
  <c r="N427" i="37" s="1"/>
  <c r="K675" i="37"/>
  <c r="K530" i="37"/>
  <c r="K372" i="37"/>
  <c r="N372" i="37" s="1"/>
  <c r="K620" i="37"/>
  <c r="J457" i="37"/>
  <c r="AA457" i="37" s="1"/>
  <c r="J705" i="37"/>
  <c r="K322" i="37"/>
  <c r="K570" i="37"/>
  <c r="K383" i="37"/>
  <c r="K631" i="37"/>
  <c r="K447" i="37"/>
  <c r="N447" i="37" s="1"/>
  <c r="K695" i="37"/>
  <c r="K475" i="37"/>
  <c r="N475" i="37" s="1"/>
  <c r="K723" i="37"/>
  <c r="K378" i="37"/>
  <c r="N378" i="37" s="1"/>
  <c r="K626" i="37"/>
  <c r="J496" i="37"/>
  <c r="P496" i="37" s="1"/>
  <c r="J744" i="37"/>
  <c r="N744" i="37" s="1"/>
  <c r="J357" i="37"/>
  <c r="U357" i="37" s="1"/>
  <c r="J605" i="37"/>
  <c r="N605" i="37" s="1"/>
  <c r="J465" i="37"/>
  <c r="P465" i="37" s="1"/>
  <c r="J713" i="37"/>
  <c r="N713" i="37" s="1"/>
  <c r="J446" i="37"/>
  <c r="Z446" i="37" s="1"/>
  <c r="J694" i="37"/>
  <c r="N694" i="37" s="1"/>
  <c r="K477" i="37"/>
  <c r="N477" i="37" s="1"/>
  <c r="K725" i="37"/>
  <c r="J458" i="37"/>
  <c r="AH458" i="37" s="1"/>
  <c r="J706" i="37"/>
  <c r="J358" i="37"/>
  <c r="P358" i="37" s="1"/>
  <c r="J606" i="37"/>
  <c r="K479" i="37"/>
  <c r="K727" i="37"/>
  <c r="J483" i="37"/>
  <c r="P483" i="37" s="1"/>
  <c r="J731" i="37"/>
  <c r="N731" i="37" s="1"/>
  <c r="J508" i="37"/>
  <c r="P508" i="37" s="1"/>
  <c r="J756" i="37"/>
  <c r="N756" i="37" s="1"/>
  <c r="J455" i="37"/>
  <c r="R455" i="37" s="1"/>
  <c r="J703" i="37"/>
  <c r="K336" i="37"/>
  <c r="K584" i="37"/>
  <c r="K409" i="37"/>
  <c r="N409" i="37" s="1"/>
  <c r="K657" i="37"/>
  <c r="J425" i="37"/>
  <c r="P425" i="37" s="1"/>
  <c r="J673" i="37"/>
  <c r="N673" i="37" s="1"/>
  <c r="K316" i="37"/>
  <c r="N316" i="37" s="1"/>
  <c r="K564" i="37"/>
  <c r="K339" i="37"/>
  <c r="K587" i="37"/>
  <c r="K376" i="37"/>
  <c r="N376" i="37" s="1"/>
  <c r="K624" i="37"/>
  <c r="K395" i="37"/>
  <c r="K643" i="37"/>
  <c r="K412" i="37"/>
  <c r="K660" i="37"/>
  <c r="K429" i="37"/>
  <c r="K677" i="37"/>
  <c r="K444" i="37"/>
  <c r="N444" i="37" s="1"/>
  <c r="K692" i="37"/>
  <c r="K461" i="37"/>
  <c r="K709" i="37"/>
  <c r="K476" i="37"/>
  <c r="N476" i="37" s="1"/>
  <c r="K724" i="37"/>
  <c r="K489" i="37"/>
  <c r="N489" i="37" s="1"/>
  <c r="K737" i="37"/>
  <c r="K332" i="37"/>
  <c r="N332" i="37" s="1"/>
  <c r="K580" i="37"/>
  <c r="K417" i="37"/>
  <c r="K665" i="37"/>
  <c r="K478" i="37"/>
  <c r="K726" i="37"/>
  <c r="K327" i="37"/>
  <c r="K575" i="37"/>
  <c r="K349" i="37"/>
  <c r="N349" i="37" s="1"/>
  <c r="K597" i="37"/>
  <c r="K371" i="37"/>
  <c r="N371" i="37" s="1"/>
  <c r="K619" i="37"/>
  <c r="K387" i="37"/>
  <c r="K635" i="37"/>
  <c r="K407" i="37"/>
  <c r="K655" i="37"/>
  <c r="K433" i="37"/>
  <c r="N433" i="37" s="1"/>
  <c r="K681" i="37"/>
  <c r="K452" i="37"/>
  <c r="K700" i="37"/>
  <c r="K469" i="37"/>
  <c r="K717" i="37"/>
  <c r="J479" i="37"/>
  <c r="AH479" i="37" s="1"/>
  <c r="J727" i="37"/>
  <c r="N727" i="37" s="1"/>
  <c r="K337" i="37"/>
  <c r="N337" i="37" s="1"/>
  <c r="K585" i="37"/>
  <c r="K361" i="37"/>
  <c r="N361" i="37" s="1"/>
  <c r="K609" i="37"/>
  <c r="K390" i="37"/>
  <c r="K638" i="37"/>
  <c r="K442" i="37"/>
  <c r="N442" i="37" s="1"/>
  <c r="K690" i="37"/>
  <c r="K473" i="37"/>
  <c r="K721" i="37"/>
  <c r="J436" i="37"/>
  <c r="AG436" i="37" s="1"/>
  <c r="J684" i="37"/>
  <c r="N684" i="37" s="1"/>
  <c r="J415" i="37"/>
  <c r="P415" i="37" s="1"/>
  <c r="J663" i="37"/>
  <c r="N663" i="37" s="1"/>
  <c r="J528" i="37"/>
  <c r="P528" i="37" s="1"/>
  <c r="J396" i="37"/>
  <c r="P396" i="37" s="1"/>
  <c r="J644" i="37"/>
  <c r="J474" i="37"/>
  <c r="V474" i="37" s="1"/>
  <c r="J722" i="37"/>
  <c r="J461" i="37"/>
  <c r="AE461" i="37" s="1"/>
  <c r="J709" i="37"/>
  <c r="N709" i="37" s="1"/>
  <c r="J360" i="37"/>
  <c r="J608" i="37"/>
  <c r="R608" i="37" s="1"/>
  <c r="J532" i="37"/>
  <c r="P532" i="37" s="1"/>
  <c r="J318" i="37"/>
  <c r="AH318" i="37" s="1"/>
  <c r="J566" i="37"/>
  <c r="Z566" i="37" s="1"/>
  <c r="J439" i="37"/>
  <c r="P439" i="37" s="1"/>
  <c r="J687" i="37"/>
  <c r="N687" i="37" s="1"/>
  <c r="J531" i="37"/>
  <c r="P531" i="37" s="1"/>
  <c r="J340" i="37"/>
  <c r="P340" i="37" s="1"/>
  <c r="J588" i="37"/>
  <c r="Q588" i="37" s="1"/>
  <c r="J486" i="37"/>
  <c r="P486" i="37" s="1"/>
  <c r="J734" i="37"/>
  <c r="N734" i="37" s="1"/>
  <c r="J315" i="37"/>
  <c r="AD315" i="37" s="1"/>
  <c r="J563" i="37"/>
  <c r="J441" i="37"/>
  <c r="J689" i="37"/>
  <c r="N689" i="37" s="1"/>
  <c r="J380" i="37"/>
  <c r="AD380" i="37" s="1"/>
  <c r="J628" i="37"/>
  <c r="P628" i="37" s="1"/>
  <c r="J459" i="37"/>
  <c r="R459" i="37" s="1"/>
  <c r="J707" i="37"/>
  <c r="N707" i="37" s="1"/>
  <c r="J411" i="37"/>
  <c r="AA411" i="37" s="1"/>
  <c r="J659" i="37"/>
  <c r="Z659" i="37" s="1"/>
  <c r="J447" i="37"/>
  <c r="P447" i="37" s="1"/>
  <c r="J695" i="37"/>
  <c r="N695" i="37" s="1"/>
  <c r="J384" i="37"/>
  <c r="AE384" i="37" s="1"/>
  <c r="J632" i="37"/>
  <c r="P632" i="37" s="1"/>
  <c r="J330" i="37"/>
  <c r="P330" i="37" s="1"/>
  <c r="J578" i="37"/>
  <c r="N578" i="37" s="1"/>
  <c r="K533" i="37"/>
  <c r="K331" i="37"/>
  <c r="K579" i="37"/>
  <c r="K389" i="37"/>
  <c r="K637" i="37"/>
  <c r="K420" i="37"/>
  <c r="K668" i="37"/>
  <c r="K454" i="37"/>
  <c r="K702" i="37"/>
  <c r="K311" i="37"/>
  <c r="K559" i="37"/>
  <c r="K348" i="37"/>
  <c r="K596" i="37"/>
  <c r="K451" i="37"/>
  <c r="K699" i="37"/>
  <c r="K328" i="37"/>
  <c r="N328" i="37" s="1"/>
  <c r="K576" i="37"/>
  <c r="K342" i="37"/>
  <c r="N342" i="37" s="1"/>
  <c r="K590" i="37"/>
  <c r="K388" i="37"/>
  <c r="N388" i="37" s="1"/>
  <c r="K636" i="37"/>
  <c r="K419" i="37"/>
  <c r="K667" i="37"/>
  <c r="J471" i="37"/>
  <c r="U471" i="37" s="1"/>
  <c r="J719" i="37"/>
  <c r="N719" i="37" s="1"/>
  <c r="J485" i="37"/>
  <c r="AH485" i="37" s="1"/>
  <c r="J733" i="37"/>
  <c r="N733" i="37" s="1"/>
  <c r="K410" i="37"/>
  <c r="K658" i="37"/>
  <c r="K468" i="37"/>
  <c r="N468" i="37" s="1"/>
  <c r="K716" i="37"/>
  <c r="K403" i="37"/>
  <c r="N403" i="37" s="1"/>
  <c r="K651" i="37"/>
  <c r="K465" i="37"/>
  <c r="K713" i="37"/>
  <c r="K492" i="37"/>
  <c r="N492" i="37" s="1"/>
  <c r="K740" i="37"/>
  <c r="K360" i="37"/>
  <c r="N360" i="37" s="1"/>
  <c r="K608" i="37"/>
  <c r="K431" i="37"/>
  <c r="N431" i="37" s="1"/>
  <c r="K679" i="37"/>
  <c r="J469" i="37"/>
  <c r="AF469" i="37" s="1"/>
  <c r="J717" i="37"/>
  <c r="N717" i="37" s="1"/>
  <c r="J510" i="37"/>
  <c r="J758" i="37"/>
  <c r="J352" i="37"/>
  <c r="Y352" i="37" s="1"/>
  <c r="J600" i="37"/>
  <c r="N600" i="37" s="1"/>
  <c r="K425" i="37"/>
  <c r="N425" i="37" s="1"/>
  <c r="K673" i="37"/>
  <c r="S722" i="37"/>
  <c r="P638" i="37"/>
  <c r="V638" i="37"/>
  <c r="Q638" i="37"/>
  <c r="W638" i="37"/>
  <c r="R638" i="37"/>
  <c r="S638" i="37"/>
  <c r="X638" i="37"/>
  <c r="Z638" i="37"/>
  <c r="J445" i="37"/>
  <c r="U445" i="37" s="1"/>
  <c r="J693" i="37"/>
  <c r="N693" i="37" s="1"/>
  <c r="J373" i="37"/>
  <c r="AD373" i="37" s="1"/>
  <c r="J621" i="37"/>
  <c r="J398" i="37"/>
  <c r="AF398" i="37" s="1"/>
  <c r="J646" i="37"/>
  <c r="N646" i="37" s="1"/>
  <c r="J466" i="37"/>
  <c r="U466" i="37" s="1"/>
  <c r="J714" i="37"/>
  <c r="N714" i="37" s="1"/>
  <c r="J383" i="37"/>
  <c r="J631" i="37"/>
  <c r="N631" i="37" s="1"/>
  <c r="J476" i="37"/>
  <c r="AB476" i="37" s="1"/>
  <c r="J724" i="37"/>
  <c r="N724" i="37" s="1"/>
  <c r="J349" i="37"/>
  <c r="U349" i="37" s="1"/>
  <c r="J597" i="37"/>
  <c r="J416" i="37"/>
  <c r="AD416" i="37" s="1"/>
  <c r="J664" i="37"/>
  <c r="S664" i="37" s="1"/>
  <c r="J467" i="37"/>
  <c r="AA467" i="37" s="1"/>
  <c r="J715" i="37"/>
  <c r="N715" i="37" s="1"/>
  <c r="J490" i="37"/>
  <c r="P490" i="37" s="1"/>
  <c r="J738" i="37"/>
  <c r="N738" i="37" s="1"/>
  <c r="J440" i="37"/>
  <c r="J688" i="37"/>
  <c r="J327" i="37"/>
  <c r="AG327" i="37" s="1"/>
  <c r="J575" i="37"/>
  <c r="N575" i="37" s="1"/>
  <c r="J427" i="37"/>
  <c r="AD427" i="37" s="1"/>
  <c r="J675" i="37"/>
  <c r="N675" i="37" s="1"/>
  <c r="J418" i="37"/>
  <c r="AD418" i="37" s="1"/>
  <c r="J666" i="37"/>
  <c r="J452" i="37"/>
  <c r="AF452" i="37" s="1"/>
  <c r="J700" i="37"/>
  <c r="J319" i="37"/>
  <c r="P319" i="37" s="1"/>
  <c r="J567" i="37"/>
  <c r="N567" i="37" s="1"/>
  <c r="J331" i="37"/>
  <c r="AH331" i="37" s="1"/>
  <c r="J579" i="37"/>
  <c r="N579" i="37" s="1"/>
  <c r="J316" i="37"/>
  <c r="T316" i="37" s="1"/>
  <c r="J564" i="37"/>
  <c r="N564" i="37" s="1"/>
  <c r="K443" i="37"/>
  <c r="K691" i="37"/>
  <c r="K315" i="37"/>
  <c r="N315" i="37" s="1"/>
  <c r="K563" i="37"/>
  <c r="K359" i="37"/>
  <c r="N359" i="37" s="1"/>
  <c r="K607" i="37"/>
  <c r="K421" i="37"/>
  <c r="K669" i="37"/>
  <c r="K458" i="37"/>
  <c r="K706" i="37"/>
  <c r="K494" i="37"/>
  <c r="K742" i="37"/>
  <c r="K391" i="37"/>
  <c r="K639" i="37"/>
  <c r="K464" i="37"/>
  <c r="K712" i="37"/>
  <c r="K319" i="37"/>
  <c r="N319" i="37" s="1"/>
  <c r="K567" i="37"/>
  <c r="K346" i="37"/>
  <c r="N346" i="37" s="1"/>
  <c r="K594" i="37"/>
  <c r="J402" i="37"/>
  <c r="S402" i="37" s="1"/>
  <c r="J650" i="37"/>
  <c r="N650" i="37" s="1"/>
  <c r="K485" i="37"/>
  <c r="N485" i="37" s="1"/>
  <c r="K733" i="37"/>
  <c r="J498" i="37"/>
  <c r="P498" i="37" s="1"/>
  <c r="J746" i="37"/>
  <c r="N746" i="37" s="1"/>
  <c r="J394" i="37"/>
  <c r="AA394" i="37" s="1"/>
  <c r="J642" i="37"/>
  <c r="W642" i="37" s="1"/>
  <c r="J497" i="37"/>
  <c r="P497" i="37" s="1"/>
  <c r="J745" i="37"/>
  <c r="N745" i="37" s="1"/>
  <c r="J410" i="37"/>
  <c r="R410" i="37" s="1"/>
  <c r="J658" i="37"/>
  <c r="N658" i="37" s="1"/>
  <c r="J342" i="37"/>
  <c r="J590" i="37"/>
  <c r="N590" i="37" s="1"/>
  <c r="J500" i="37"/>
  <c r="P500" i="37" s="1"/>
  <c r="J748" i="37"/>
  <c r="N748" i="37" s="1"/>
  <c r="J333" i="37"/>
  <c r="J581" i="37"/>
  <c r="N581" i="37" s="1"/>
  <c r="J489" i="37"/>
  <c r="P489" i="37" s="1"/>
  <c r="J737" i="37"/>
  <c r="N737" i="37" s="1"/>
  <c r="J487" i="37"/>
  <c r="P487" i="37" s="1"/>
  <c r="J735" i="37"/>
  <c r="N735" i="37" s="1"/>
  <c r="J456" i="37"/>
  <c r="AH456" i="37" s="1"/>
  <c r="J704" i="37"/>
  <c r="N704" i="37" s="1"/>
  <c r="J354" i="37"/>
  <c r="AB354" i="37" s="1"/>
  <c r="J602" i="37"/>
  <c r="N602" i="37" s="1"/>
  <c r="J312" i="37"/>
  <c r="AE312" i="37" s="1"/>
  <c r="J560" i="37"/>
  <c r="N560" i="37" s="1"/>
  <c r="J478" i="37"/>
  <c r="J726" i="37"/>
  <c r="J387" i="37"/>
  <c r="Z387" i="37" s="1"/>
  <c r="J635" i="37"/>
  <c r="K471" i="37"/>
  <c r="K719" i="37"/>
  <c r="J348" i="37"/>
  <c r="AB348" i="37" s="1"/>
  <c r="J596" i="37"/>
  <c r="N596" i="37" s="1"/>
  <c r="J407" i="37"/>
  <c r="AB407" i="37" s="1"/>
  <c r="J655" i="37"/>
  <c r="N655" i="37" s="1"/>
  <c r="J506" i="37"/>
  <c r="P506" i="37" s="1"/>
  <c r="J754" i="37"/>
  <c r="N754" i="37" s="1"/>
  <c r="J337" i="37"/>
  <c r="P337" i="37" s="1"/>
  <c r="J585" i="37"/>
  <c r="N585" i="37" s="1"/>
  <c r="J473" i="37"/>
  <c r="AA473" i="37" s="1"/>
  <c r="J721" i="37"/>
  <c r="N721" i="37" s="1"/>
  <c r="J448" i="37"/>
  <c r="AA448" i="37" s="1"/>
  <c r="J696" i="37"/>
  <c r="N696" i="37" s="1"/>
  <c r="J409" i="37"/>
  <c r="P409" i="37" s="1"/>
  <c r="J657" i="37"/>
  <c r="N657" i="37" s="1"/>
  <c r="J482" i="37"/>
  <c r="AB482" i="37" s="1"/>
  <c r="J730" i="37"/>
  <c r="N730" i="37" s="1"/>
  <c r="J382" i="37"/>
  <c r="V382" i="37" s="1"/>
  <c r="J630" i="37"/>
  <c r="J434" i="37"/>
  <c r="J682" i="37"/>
  <c r="J338" i="37"/>
  <c r="T338" i="37" s="1"/>
  <c r="J586" i="37"/>
  <c r="J449" i="37"/>
  <c r="P449" i="37" s="1"/>
  <c r="J697" i="37"/>
  <c r="N697" i="37" s="1"/>
  <c r="J374" i="37"/>
  <c r="X374" i="37" s="1"/>
  <c r="J622" i="37"/>
  <c r="R622" i="37" s="1"/>
  <c r="J430" i="37"/>
  <c r="AH430" i="37" s="1"/>
  <c r="J678" i="37"/>
  <c r="N678" i="37" s="1"/>
  <c r="J493" i="37"/>
  <c r="P493" i="37" s="1"/>
  <c r="J741" i="37"/>
  <c r="N741" i="37" s="1"/>
  <c r="J419" i="37"/>
  <c r="AB419" i="37" s="1"/>
  <c r="J667" i="37"/>
  <c r="N667" i="37" s="1"/>
  <c r="K463" i="37"/>
  <c r="K711" i="37"/>
  <c r="J468" i="37"/>
  <c r="P468" i="37" s="1"/>
  <c r="J716" i="37"/>
  <c r="N716" i="37" s="1"/>
  <c r="J359" i="37"/>
  <c r="J607" i="37"/>
  <c r="N607" i="37" s="1"/>
  <c r="J429" i="37"/>
  <c r="AF429" i="37" s="1"/>
  <c r="J677" i="37"/>
  <c r="N677" i="37" s="1"/>
  <c r="J379" i="37"/>
  <c r="P379" i="37" s="1"/>
  <c r="J627" i="37"/>
  <c r="N627" i="37" s="1"/>
  <c r="K405" i="37"/>
  <c r="K653" i="37"/>
  <c r="J395" i="37"/>
  <c r="AE395" i="37" s="1"/>
  <c r="J643" i="37"/>
  <c r="R643" i="37" s="1"/>
  <c r="J480" i="37"/>
  <c r="P480" i="37" s="1"/>
  <c r="J728" i="37"/>
  <c r="N728" i="37" s="1"/>
  <c r="J464" i="37"/>
  <c r="Y464" i="37" s="1"/>
  <c r="J712" i="37"/>
  <c r="N712" i="37" s="1"/>
  <c r="K531" i="37"/>
  <c r="K320" i="37"/>
  <c r="K568" i="37"/>
  <c r="K343" i="37"/>
  <c r="K591" i="37"/>
  <c r="K365" i="37"/>
  <c r="N365" i="37" s="1"/>
  <c r="K613" i="37"/>
  <c r="K381" i="37"/>
  <c r="K629" i="37"/>
  <c r="K397" i="37"/>
  <c r="K645" i="37"/>
  <c r="K415" i="37"/>
  <c r="N415" i="37" s="1"/>
  <c r="K663" i="37"/>
  <c r="K422" i="37"/>
  <c r="K670" i="37"/>
  <c r="K426" i="37"/>
  <c r="K674" i="37"/>
  <c r="K445" i="37"/>
  <c r="N445" i="37" s="1"/>
  <c r="K693" i="37"/>
  <c r="J463" i="37"/>
  <c r="AA463" i="37" s="1"/>
  <c r="J711" i="37"/>
  <c r="N711" i="37" s="1"/>
  <c r="K481" i="37"/>
  <c r="K729" i="37"/>
  <c r="K326" i="37"/>
  <c r="K574" i="37"/>
  <c r="K366" i="37"/>
  <c r="N366" i="37" s="1"/>
  <c r="K614" i="37"/>
  <c r="K392" i="37"/>
  <c r="K640" i="37"/>
  <c r="K432" i="37"/>
  <c r="K680" i="37"/>
  <c r="K495" i="37"/>
  <c r="N495" i="37" s="1"/>
  <c r="K743" i="37"/>
  <c r="K323" i="37"/>
  <c r="K571" i="37"/>
  <c r="K330" i="37"/>
  <c r="K578" i="37"/>
  <c r="K340" i="37"/>
  <c r="K588" i="37"/>
  <c r="K350" i="37"/>
  <c r="N350" i="37" s="1"/>
  <c r="K598" i="37"/>
  <c r="K364" i="37"/>
  <c r="N364" i="37" s="1"/>
  <c r="K612" i="37"/>
  <c r="K380" i="37"/>
  <c r="K628" i="37"/>
  <c r="K400" i="37"/>
  <c r="K648" i="37"/>
  <c r="K413" i="37"/>
  <c r="N413" i="37" s="1"/>
  <c r="K661" i="37"/>
  <c r="K434" i="37"/>
  <c r="K682" i="37"/>
  <c r="K448" i="37"/>
  <c r="K696" i="37"/>
  <c r="K462" i="37"/>
  <c r="N462" i="37" s="1"/>
  <c r="K710" i="37"/>
  <c r="K480" i="37"/>
  <c r="K728" i="37"/>
  <c r="K493" i="37"/>
  <c r="K741" i="37"/>
  <c r="K386" i="37"/>
  <c r="N386" i="37" s="1"/>
  <c r="K634" i="37"/>
  <c r="K436" i="37"/>
  <c r="K684" i="37"/>
  <c r="K491" i="37"/>
  <c r="N491" i="37" s="1"/>
  <c r="K739" i="37"/>
  <c r="K313" i="37"/>
  <c r="K561" i="37"/>
  <c r="K333" i="37"/>
  <c r="K581" i="37"/>
  <c r="K355" i="37"/>
  <c r="N355" i="37" s="1"/>
  <c r="K603" i="37"/>
  <c r="K375" i="37"/>
  <c r="N375" i="37" s="1"/>
  <c r="K623" i="37"/>
  <c r="K394" i="37"/>
  <c r="N394" i="37" s="1"/>
  <c r="K642" i="37"/>
  <c r="K411" i="37"/>
  <c r="K659" i="37"/>
  <c r="K438" i="37"/>
  <c r="N438" i="37" s="1"/>
  <c r="K686" i="37"/>
  <c r="K456" i="37"/>
  <c r="K704" i="37"/>
  <c r="K470" i="37"/>
  <c r="N470" i="37" s="1"/>
  <c r="K718" i="37"/>
  <c r="K483" i="37"/>
  <c r="N483" i="37" s="1"/>
  <c r="K731" i="37"/>
  <c r="K352" i="37"/>
  <c r="K600" i="37"/>
  <c r="K362" i="37"/>
  <c r="N362" i="37" s="1"/>
  <c r="K610" i="37"/>
  <c r="K393" i="37"/>
  <c r="K641" i="37"/>
  <c r="K446" i="37"/>
  <c r="K694" i="37"/>
  <c r="K482" i="37"/>
  <c r="K730" i="37"/>
  <c r="K497" i="37"/>
  <c r="K745" i="37"/>
  <c r="J422" i="37"/>
  <c r="P422" i="37" s="1"/>
  <c r="J670" i="37"/>
  <c r="Z670" i="37" s="1"/>
  <c r="K498" i="37"/>
  <c r="N498" i="37" s="1"/>
  <c r="K746" i="37"/>
  <c r="K335" i="37"/>
  <c r="K583" i="37"/>
  <c r="J438" i="37"/>
  <c r="P438" i="37" s="1"/>
  <c r="J686" i="37"/>
  <c r="N686" i="37" s="1"/>
  <c r="J381" i="37"/>
  <c r="Z381" i="37" s="1"/>
  <c r="J629" i="37"/>
  <c r="J322" i="37"/>
  <c r="J570" i="37"/>
  <c r="N570" i="37" s="1"/>
  <c r="J386" i="37"/>
  <c r="S386" i="37" s="1"/>
  <c r="J634" i="37"/>
  <c r="X634" i="37" s="1"/>
  <c r="J444" i="37"/>
  <c r="S444" i="37" s="1"/>
  <c r="J692" i="37"/>
  <c r="N692" i="37" s="1"/>
  <c r="J470" i="37"/>
  <c r="P470" i="37" s="1"/>
  <c r="J718" i="37"/>
  <c r="N718" i="37" s="1"/>
  <c r="J503" i="37"/>
  <c r="P503" i="37" s="1"/>
  <c r="J751" i="37"/>
  <c r="N751" i="37" s="1"/>
  <c r="J437" i="37"/>
  <c r="S437" i="37" s="1"/>
  <c r="J685" i="37"/>
  <c r="J504" i="37"/>
  <c r="P504" i="37" s="1"/>
  <c r="J752" i="37"/>
  <c r="N752" i="37" s="1"/>
  <c r="J325" i="37"/>
  <c r="J573" i="37"/>
  <c r="N573" i="37" s="1"/>
  <c r="J488" i="37"/>
  <c r="P488" i="37" s="1"/>
  <c r="J736" i="37"/>
  <c r="N736" i="37" s="1"/>
  <c r="J364" i="37"/>
  <c r="AH364" i="37" s="1"/>
  <c r="J612" i="37"/>
  <c r="S612" i="37" s="1"/>
  <c r="J343" i="37"/>
  <c r="Y343" i="37" s="1"/>
  <c r="J591" i="37"/>
  <c r="N591" i="37" s="1"/>
  <c r="J475" i="37"/>
  <c r="J723" i="37"/>
  <c r="N723" i="37" s="1"/>
  <c r="J388" i="37"/>
  <c r="J636" i="37"/>
  <c r="J362" i="37"/>
  <c r="J610" i="37"/>
  <c r="J502" i="37"/>
  <c r="P502" i="37" s="1"/>
  <c r="J750" i="37"/>
  <c r="N750" i="37" s="1"/>
  <c r="J408" i="37"/>
  <c r="AF408" i="37" s="1"/>
  <c r="J656" i="37"/>
  <c r="X656" i="37" s="1"/>
  <c r="J492" i="37"/>
  <c r="P492" i="37" s="1"/>
  <c r="J740" i="37"/>
  <c r="N740" i="37" s="1"/>
  <c r="J321" i="37"/>
  <c r="P321" i="37" s="1"/>
  <c r="J569" i="37"/>
  <c r="J363" i="37"/>
  <c r="U363" i="37" s="1"/>
  <c r="J611" i="37"/>
  <c r="J385" i="37"/>
  <c r="AG385" i="37" s="1"/>
  <c r="J633" i="37"/>
  <c r="Z633" i="37" s="1"/>
  <c r="J367" i="37"/>
  <c r="AA367" i="37" s="1"/>
  <c r="J615" i="37"/>
  <c r="K501" i="37"/>
  <c r="K749" i="37"/>
  <c r="J368" i="37"/>
  <c r="J616" i="37"/>
  <c r="P616" i="37" s="1"/>
  <c r="J370" i="37"/>
  <c r="J618" i="37"/>
  <c r="N618" i="37" s="1"/>
  <c r="J403" i="37"/>
  <c r="AA403" i="37" s="1"/>
  <c r="J651" i="37"/>
  <c r="P651" i="37" s="1"/>
  <c r="K373" i="37"/>
  <c r="N373" i="37" s="1"/>
  <c r="K621" i="37"/>
  <c r="J405" i="37"/>
  <c r="AG405" i="37" s="1"/>
  <c r="J653" i="37"/>
  <c r="K435" i="37"/>
  <c r="K683" i="37"/>
  <c r="K490" i="37"/>
  <c r="K738" i="37"/>
  <c r="K382" i="37"/>
  <c r="K630" i="37"/>
  <c r="K318" i="37"/>
  <c r="K566" i="37"/>
  <c r="J335" i="37"/>
  <c r="P335" i="37" s="1"/>
  <c r="J583" i="37"/>
  <c r="N583" i="37" s="1"/>
  <c r="K357" i="37"/>
  <c r="K605" i="37"/>
  <c r="K408" i="37"/>
  <c r="K656" i="37"/>
  <c r="K440" i="37"/>
  <c r="K688" i="37"/>
  <c r="K321" i="37"/>
  <c r="K569" i="37"/>
  <c r="K345" i="37"/>
  <c r="N345" i="37" s="1"/>
  <c r="K593" i="37"/>
  <c r="K367" i="37"/>
  <c r="N367" i="37" s="1"/>
  <c r="K615" i="37"/>
  <c r="J428" i="37"/>
  <c r="AE428" i="37" s="1"/>
  <c r="J676" i="37"/>
  <c r="K312" i="37"/>
  <c r="K560" i="37"/>
  <c r="K455" i="37"/>
  <c r="N455" i="37" s="1"/>
  <c r="K703" i="37"/>
  <c r="J339" i="37"/>
  <c r="P339" i="37" s="1"/>
  <c r="J587" i="37"/>
  <c r="J361" i="37"/>
  <c r="J609" i="37"/>
  <c r="N609" i="37" s="1"/>
  <c r="Y667" i="37"/>
  <c r="J336" i="37"/>
  <c r="V336" i="37" s="1"/>
  <c r="J584" i="37"/>
  <c r="J365" i="37"/>
  <c r="AE365" i="37" s="1"/>
  <c r="J613" i="37"/>
  <c r="N613" i="37" s="1"/>
  <c r="J400" i="37"/>
  <c r="V400" i="37" s="1"/>
  <c r="J648" i="37"/>
  <c r="X648" i="37" s="1"/>
  <c r="J347" i="37"/>
  <c r="V347" i="37" s="1"/>
  <c r="J595" i="37"/>
  <c r="N595" i="37" s="1"/>
  <c r="J401" i="37"/>
  <c r="S401" i="37" s="1"/>
  <c r="J649" i="37"/>
  <c r="Z649" i="37" s="1"/>
  <c r="J351" i="37"/>
  <c r="U351" i="37" s="1"/>
  <c r="J599" i="37"/>
  <c r="N599" i="37" s="1"/>
  <c r="J505" i="37"/>
  <c r="P505" i="37" s="1"/>
  <c r="J753" i="37"/>
  <c r="N753" i="37" s="1"/>
  <c r="J460" i="37"/>
  <c r="P460" i="37" s="1"/>
  <c r="J708" i="37"/>
  <c r="N708" i="37" s="1"/>
  <c r="J366" i="37"/>
  <c r="R366" i="37" s="1"/>
  <c r="J614" i="37"/>
  <c r="S614" i="37" s="1"/>
  <c r="J513" i="37"/>
  <c r="P513" i="37" s="1"/>
  <c r="J375" i="37"/>
  <c r="P375" i="37" s="1"/>
  <c r="J623" i="37"/>
  <c r="N623" i="37" s="1"/>
  <c r="J433" i="37"/>
  <c r="P433" i="37" s="1"/>
  <c r="J681" i="37"/>
  <c r="N681" i="37" s="1"/>
  <c r="J332" i="37"/>
  <c r="P332" i="37" s="1"/>
  <c r="J580" i="37"/>
  <c r="N580" i="37" s="1"/>
  <c r="J397" i="37"/>
  <c r="AF397" i="37" s="1"/>
  <c r="J645" i="37"/>
  <c r="K428" i="37"/>
  <c r="K676" i="37"/>
  <c r="J435" i="37"/>
  <c r="AG435" i="37" s="1"/>
  <c r="J683" i="37"/>
  <c r="J324" i="37"/>
  <c r="P324" i="37" s="1"/>
  <c r="J572" i="37"/>
  <c r="N572" i="37" s="1"/>
  <c r="K377" i="37"/>
  <c r="K625" i="37"/>
  <c r="K396" i="37"/>
  <c r="N396" i="37" s="1"/>
  <c r="K644" i="37"/>
  <c r="K441" i="37"/>
  <c r="K689" i="37"/>
  <c r="J477" i="37"/>
  <c r="P477" i="37" s="1"/>
  <c r="J725" i="37"/>
  <c r="N725" i="37" s="1"/>
  <c r="K353" i="37"/>
  <c r="K601" i="37"/>
  <c r="J431" i="37"/>
  <c r="P431" i="37" s="1"/>
  <c r="J679" i="37"/>
  <c r="N679" i="37" s="1"/>
  <c r="K329" i="37"/>
  <c r="K577" i="37"/>
  <c r="K358" i="37"/>
  <c r="N358" i="37" s="1"/>
  <c r="K606" i="37"/>
  <c r="J406" i="37"/>
  <c r="AD406" i="37" s="1"/>
  <c r="J654" i="37"/>
  <c r="P654" i="37" s="1"/>
  <c r="J320" i="37"/>
  <c r="P320" i="37" s="1"/>
  <c r="J568" i="37"/>
  <c r="N568" i="37" s="1"/>
  <c r="J512" i="37"/>
  <c r="P512" i="37" s="1"/>
  <c r="J432" i="37"/>
  <c r="J680" i="37"/>
  <c r="J499" i="37"/>
  <c r="P499" i="37" s="1"/>
  <c r="J747" i="37"/>
  <c r="N747" i="37" s="1"/>
  <c r="J525" i="37"/>
  <c r="P525" i="37" s="1"/>
  <c r="J417" i="37"/>
  <c r="U417" i="37" s="1"/>
  <c r="J665" i="37"/>
  <c r="J462" i="37"/>
  <c r="P462" i="37" s="1"/>
  <c r="J710" i="37"/>
  <c r="N710" i="37" s="1"/>
  <c r="J350" i="37"/>
  <c r="P350" i="37" s="1"/>
  <c r="J598" i="37"/>
  <c r="N598" i="37" s="1"/>
  <c r="J372" i="37"/>
  <c r="U372" i="37" s="1"/>
  <c r="J620" i="37"/>
  <c r="Z620" i="37" s="1"/>
  <c r="J414" i="37"/>
  <c r="P414" i="37" s="1"/>
  <c r="J662" i="37"/>
  <c r="N662" i="37" s="1"/>
  <c r="K457" i="37"/>
  <c r="K705" i="37"/>
  <c r="J491" i="37"/>
  <c r="P491" i="37" s="1"/>
  <c r="J739" i="37"/>
  <c r="N739" i="37" s="1"/>
  <c r="K399" i="37"/>
  <c r="K647" i="37"/>
  <c r="J377" i="37"/>
  <c r="P377" i="37" s="1"/>
  <c r="J625" i="37"/>
  <c r="N625" i="37" s="1"/>
  <c r="J378" i="37"/>
  <c r="AB378" i="37" s="1"/>
  <c r="J626" i="37"/>
  <c r="Q626" i="37" s="1"/>
  <c r="J371" i="37"/>
  <c r="P371" i="37" s="1"/>
  <c r="J619" i="37"/>
  <c r="N619" i="37" s="1"/>
  <c r="J355" i="37"/>
  <c r="J603" i="37"/>
  <c r="R603" i="37" s="1"/>
  <c r="J317" i="37"/>
  <c r="J565" i="37"/>
  <c r="N565" i="37" s="1"/>
  <c r="J511" i="37"/>
  <c r="P511" i="37" s="1"/>
  <c r="J326" i="37"/>
  <c r="R326" i="37" s="1"/>
  <c r="J574" i="37"/>
  <c r="N574" i="37" s="1"/>
  <c r="J346" i="37"/>
  <c r="P346" i="37" s="1"/>
  <c r="J594" i="37"/>
  <c r="N594" i="37" s="1"/>
  <c r="J453" i="37"/>
  <c r="AA453" i="37" s="1"/>
  <c r="J701" i="37"/>
  <c r="J313" i="37"/>
  <c r="P313" i="37" s="1"/>
  <c r="J561" i="37"/>
  <c r="N561" i="37" s="1"/>
  <c r="K472" i="37"/>
  <c r="K720" i="37"/>
  <c r="J442" i="37"/>
  <c r="Z442" i="37" s="1"/>
  <c r="J690" i="37"/>
  <c r="N690" i="37" s="1"/>
  <c r="J454" i="37"/>
  <c r="X454" i="37" s="1"/>
  <c r="J702" i="37"/>
  <c r="N702" i="37" s="1"/>
  <c r="J426" i="37"/>
  <c r="J674" i="37"/>
  <c r="J451" i="37"/>
  <c r="J699" i="37"/>
  <c r="N699" i="37" s="1"/>
  <c r="J344" i="37"/>
  <c r="J592" i="37"/>
  <c r="N592" i="37" s="1"/>
  <c r="J389" i="37"/>
  <c r="Z389" i="37" s="1"/>
  <c r="J637" i="37"/>
  <c r="N637" i="37" s="1"/>
  <c r="J515" i="37"/>
  <c r="P515" i="37" s="1"/>
  <c r="J507" i="37"/>
  <c r="P507" i="37" s="1"/>
  <c r="J755" i="37"/>
  <c r="J393" i="37"/>
  <c r="P393" i="37" s="1"/>
  <c r="J641" i="37"/>
  <c r="N641" i="37" s="1"/>
  <c r="J530" i="37"/>
  <c r="P530" i="37" s="1"/>
  <c r="J404" i="37"/>
  <c r="J652" i="37"/>
  <c r="N652" i="37" s="1"/>
  <c r="J527" i="37"/>
  <c r="P527" i="37" s="1"/>
  <c r="J494" i="37"/>
  <c r="P494" i="37" s="1"/>
  <c r="J742" i="37"/>
  <c r="N742" i="37" s="1"/>
  <c r="J369" i="37"/>
  <c r="P369" i="37" s="1"/>
  <c r="J617" i="37"/>
  <c r="N617" i="37" s="1"/>
  <c r="J481" i="37"/>
  <c r="J729" i="37"/>
  <c r="N729" i="37" s="1"/>
  <c r="J345" i="37"/>
  <c r="P345" i="37" s="1"/>
  <c r="J593" i="37"/>
  <c r="N593" i="37" s="1"/>
  <c r="K532" i="37"/>
  <c r="K325" i="37"/>
  <c r="K573" i="37"/>
  <c r="K347" i="37"/>
  <c r="K595" i="37"/>
  <c r="K369" i="37"/>
  <c r="K617" i="37"/>
  <c r="K385" i="37"/>
  <c r="K633" i="37"/>
  <c r="K401" i="37"/>
  <c r="K649" i="37"/>
  <c r="K416" i="37"/>
  <c r="K664" i="37"/>
  <c r="K423" i="37"/>
  <c r="N423" i="37" s="1"/>
  <c r="K671" i="37"/>
  <c r="K430" i="37"/>
  <c r="K678" i="37"/>
  <c r="K449" i="37"/>
  <c r="N449" i="37" s="1"/>
  <c r="K697" i="37"/>
  <c r="K467" i="37"/>
  <c r="K715" i="37"/>
  <c r="K486" i="37"/>
  <c r="N486" i="37" s="1"/>
  <c r="K734" i="37"/>
  <c r="K344" i="37"/>
  <c r="K592" i="37"/>
  <c r="K370" i="37"/>
  <c r="N370" i="37" s="1"/>
  <c r="K618" i="37"/>
  <c r="K402" i="37"/>
  <c r="N402" i="37" s="1"/>
  <c r="K650" i="37"/>
  <c r="K437" i="37"/>
  <c r="N437" i="37" s="1"/>
  <c r="K685" i="37"/>
  <c r="K529" i="37"/>
  <c r="K314" i="37"/>
  <c r="K562" i="37"/>
  <c r="K324" i="37"/>
  <c r="K572" i="37"/>
  <c r="K334" i="37"/>
  <c r="K582" i="37"/>
  <c r="K341" i="37"/>
  <c r="K589" i="37"/>
  <c r="K356" i="37"/>
  <c r="K604" i="37"/>
  <c r="K368" i="37"/>
  <c r="N368" i="37" s="1"/>
  <c r="K616" i="37"/>
  <c r="K384" i="37"/>
  <c r="N384" i="37" s="1"/>
  <c r="K632" i="37"/>
  <c r="K404" i="37"/>
  <c r="K652" i="37"/>
  <c r="K414" i="37"/>
  <c r="K662" i="37"/>
  <c r="K439" i="37"/>
  <c r="N439" i="37" s="1"/>
  <c r="K687" i="37"/>
  <c r="K453" i="37"/>
  <c r="K701" i="37"/>
  <c r="K466" i="37"/>
  <c r="N466" i="37" s="1"/>
  <c r="K714" i="37"/>
  <c r="K484" i="37"/>
  <c r="N484" i="37" s="1"/>
  <c r="K732" i="37"/>
  <c r="K310" i="37"/>
  <c r="N310" i="37" s="1"/>
  <c r="K558" i="37"/>
  <c r="K406" i="37"/>
  <c r="N406" i="37" s="1"/>
  <c r="K654" i="37"/>
  <c r="K459" i="37"/>
  <c r="N459" i="37" s="1"/>
  <c r="K707" i="37"/>
  <c r="K496" i="37"/>
  <c r="K744" i="37"/>
  <c r="K317" i="37"/>
  <c r="N317" i="37" s="1"/>
  <c r="K565" i="37"/>
  <c r="K338" i="37"/>
  <c r="K586" i="37"/>
  <c r="K363" i="37"/>
  <c r="N363" i="37" s="1"/>
  <c r="K611" i="37"/>
  <c r="K379" i="37"/>
  <c r="N379" i="37" s="1"/>
  <c r="K627" i="37"/>
  <c r="J399" i="37"/>
  <c r="P399" i="37" s="1"/>
  <c r="J647" i="37"/>
  <c r="K418" i="37"/>
  <c r="N418" i="37" s="1"/>
  <c r="K666" i="37"/>
  <c r="J443" i="37"/>
  <c r="J691" i="37"/>
  <c r="K460" i="37"/>
  <c r="K708" i="37"/>
  <c r="K474" i="37"/>
  <c r="K722" i="37"/>
  <c r="K488" i="37"/>
  <c r="K736" i="37"/>
  <c r="K354" i="37"/>
  <c r="K602" i="37"/>
  <c r="K374" i="37"/>
  <c r="N374" i="37" s="1"/>
  <c r="K622" i="37"/>
  <c r="K398" i="37"/>
  <c r="K646" i="37"/>
  <c r="K450" i="37"/>
  <c r="N450" i="37" s="1"/>
  <c r="K698" i="37"/>
  <c r="K487" i="37"/>
  <c r="K735" i="37"/>
  <c r="J421" i="37"/>
  <c r="AB421" i="37" s="1"/>
  <c r="J669" i="37"/>
  <c r="N669" i="37" s="1"/>
  <c r="T638" i="37"/>
  <c r="J310" i="37"/>
  <c r="AE310" i="37" s="1"/>
  <c r="J558" i="37"/>
  <c r="N558" i="37" s="1"/>
  <c r="J311" i="37"/>
  <c r="J559" i="37"/>
  <c r="N559" i="37" s="1"/>
  <c r="J420" i="37"/>
  <c r="J668" i="37"/>
  <c r="N668" i="37" s="1"/>
  <c r="J353" i="37"/>
  <c r="U353" i="37" s="1"/>
  <c r="J601" i="37"/>
  <c r="N601" i="37" s="1"/>
  <c r="J423" i="37"/>
  <c r="P423" i="37" s="1"/>
  <c r="J671" i="37"/>
  <c r="N671" i="37" s="1"/>
  <c r="J391" i="37"/>
  <c r="AD391" i="37" s="1"/>
  <c r="J639" i="37"/>
  <c r="S639" i="37" s="1"/>
  <c r="J328" i="37"/>
  <c r="J576" i="37"/>
  <c r="N576" i="37" s="1"/>
  <c r="J526" i="37"/>
  <c r="P526" i="37" s="1"/>
  <c r="J413" i="37"/>
  <c r="AF413" i="37" s="1"/>
  <c r="J661" i="37"/>
  <c r="N661" i="37" s="1"/>
  <c r="J356" i="37"/>
  <c r="AE356" i="37" s="1"/>
  <c r="J604" i="37"/>
  <c r="N604" i="37" s="1"/>
  <c r="J484" i="37"/>
  <c r="P484" i="37" s="1"/>
  <c r="J732" i="37"/>
  <c r="N732" i="37" s="1"/>
  <c r="J424" i="37"/>
  <c r="P424" i="37" s="1"/>
  <c r="J672" i="37"/>
  <c r="N672" i="37" s="1"/>
  <c r="J334" i="37"/>
  <c r="P334" i="37" s="1"/>
  <c r="J582" i="37"/>
  <c r="J341" i="37"/>
  <c r="T341" i="37" s="1"/>
  <c r="J589" i="37"/>
  <c r="N589" i="37" s="1"/>
  <c r="J392" i="37"/>
  <c r="P392" i="37" s="1"/>
  <c r="J640" i="37"/>
  <c r="J509" i="37"/>
  <c r="P509" i="37" s="1"/>
  <c r="J757" i="37"/>
  <c r="N757" i="37" s="1"/>
  <c r="J329" i="37"/>
  <c r="P329" i="37" s="1"/>
  <c r="J577" i="37"/>
  <c r="N577" i="37" s="1"/>
  <c r="J412" i="37"/>
  <c r="P412" i="37" s="1"/>
  <c r="J660" i="37"/>
  <c r="N660" i="37" s="1"/>
  <c r="J495" i="37"/>
  <c r="P495" i="37" s="1"/>
  <c r="J743" i="37"/>
  <c r="N743" i="37" s="1"/>
  <c r="J450" i="37"/>
  <c r="AG450" i="37" s="1"/>
  <c r="J698" i="37"/>
  <c r="N698" i="37" s="1"/>
  <c r="Y571" i="37"/>
  <c r="Z571" i="37"/>
  <c r="R571" i="37"/>
  <c r="T571" i="37"/>
  <c r="Q797" i="37" l="1"/>
  <c r="S797" i="37"/>
  <c r="T797" i="37"/>
  <c r="S390" i="37"/>
  <c r="AB390" i="37"/>
  <c r="Z390" i="37"/>
  <c r="AA390" i="37"/>
  <c r="P390" i="37"/>
  <c r="AE390" i="37"/>
  <c r="X390" i="37"/>
  <c r="V390" i="37"/>
  <c r="AD390" i="37"/>
  <c r="AH390" i="37"/>
  <c r="AG390" i="37"/>
  <c r="Y390" i="37"/>
  <c r="R390" i="37"/>
  <c r="AF390" i="37"/>
  <c r="U390" i="37"/>
  <c r="R761" i="37"/>
  <c r="U520" i="37"/>
  <c r="AB520" i="37"/>
  <c r="T446" i="37"/>
  <c r="AG520" i="37"/>
  <c r="X373" i="37"/>
  <c r="AA520" i="37"/>
  <c r="V520" i="37"/>
  <c r="P520" i="37"/>
  <c r="AF323" i="37"/>
  <c r="V485" i="37"/>
  <c r="AA458" i="37"/>
  <c r="AB316" i="37"/>
  <c r="Z418" i="37"/>
  <c r="P780" i="37"/>
  <c r="V780" i="37" s="1"/>
  <c r="V479" i="37"/>
  <c r="T780" i="37"/>
  <c r="AB352" i="37"/>
  <c r="AF446" i="37"/>
  <c r="AH405" i="37"/>
  <c r="V538" i="37"/>
  <c r="X659" i="37"/>
  <c r="AA323" i="37"/>
  <c r="AF465" i="37"/>
  <c r="AE323" i="37"/>
  <c r="S323" i="37"/>
  <c r="AF455" i="37"/>
  <c r="Y323" i="37"/>
  <c r="AG455" i="37"/>
  <c r="R749" i="37"/>
  <c r="Y358" i="37"/>
  <c r="T455" i="37"/>
  <c r="Z465" i="37"/>
  <c r="U455" i="37"/>
  <c r="P749" i="37"/>
  <c r="V749" i="37" s="1"/>
  <c r="S749" i="37"/>
  <c r="T421" i="37"/>
  <c r="AD323" i="37"/>
  <c r="AD310" i="37"/>
  <c r="U411" i="37"/>
  <c r="X316" i="37"/>
  <c r="X418" i="37"/>
  <c r="AF466" i="37"/>
  <c r="AE380" i="37"/>
  <c r="V670" i="37"/>
  <c r="R310" i="37"/>
  <c r="S315" i="37"/>
  <c r="AE418" i="37"/>
  <c r="Y416" i="37"/>
  <c r="R384" i="37"/>
  <c r="AE348" i="37"/>
  <c r="AB323" i="37"/>
  <c r="P323" i="37"/>
  <c r="AH423" i="37"/>
  <c r="AD348" i="37"/>
  <c r="AH316" i="37"/>
  <c r="V411" i="37"/>
  <c r="X395" i="37"/>
  <c r="T348" i="37"/>
  <c r="R323" i="37"/>
  <c r="AH323" i="37"/>
  <c r="X323" i="37"/>
  <c r="U323" i="37"/>
  <c r="T323" i="37"/>
  <c r="V323" i="37"/>
  <c r="AG323" i="37"/>
  <c r="S792" i="37"/>
  <c r="S455" i="37"/>
  <c r="Z324" i="37"/>
  <c r="Y465" i="37"/>
  <c r="AB538" i="37"/>
  <c r="AH457" i="37"/>
  <c r="AE455" i="37"/>
  <c r="AD455" i="37"/>
  <c r="R538" i="37"/>
  <c r="X455" i="37"/>
  <c r="Z455" i="37"/>
  <c r="Z364" i="37"/>
  <c r="AF457" i="37"/>
  <c r="AH455" i="37"/>
  <c r="AB455" i="37"/>
  <c r="AE369" i="37"/>
  <c r="V631" i="37"/>
  <c r="T778" i="37"/>
  <c r="R398" i="37"/>
  <c r="R778" i="37"/>
  <c r="Q778" i="37"/>
  <c r="W778" i="37" s="1"/>
  <c r="R349" i="37"/>
  <c r="S778" i="37"/>
  <c r="T354" i="37"/>
  <c r="S310" i="37"/>
  <c r="X423" i="37"/>
  <c r="S435" i="37"/>
  <c r="X596" i="37"/>
  <c r="S423" i="37"/>
  <c r="AD343" i="37"/>
  <c r="AA310" i="37"/>
  <c r="AA405" i="37"/>
  <c r="Z463" i="37"/>
  <c r="AH310" i="37"/>
  <c r="U310" i="37"/>
  <c r="R423" i="37"/>
  <c r="R421" i="37"/>
  <c r="T428" i="37"/>
  <c r="X405" i="37"/>
  <c r="V343" i="37"/>
  <c r="AF310" i="37"/>
  <c r="V310" i="37"/>
  <c r="AG423" i="37"/>
  <c r="AH401" i="37"/>
  <c r="Z378" i="37"/>
  <c r="AB386" i="37"/>
  <c r="AH371" i="37"/>
  <c r="AB432" i="37"/>
  <c r="R432" i="37"/>
  <c r="AE434" i="37"/>
  <c r="AB434" i="37"/>
  <c r="AA333" i="37"/>
  <c r="AD333" i="37"/>
  <c r="S333" i="37"/>
  <c r="AG342" i="37"/>
  <c r="Z342" i="37"/>
  <c r="X452" i="37"/>
  <c r="Z452" i="37"/>
  <c r="T427" i="37"/>
  <c r="R427" i="37"/>
  <c r="Z440" i="37"/>
  <c r="T440" i="37"/>
  <c r="AD349" i="37"/>
  <c r="AA349" i="37"/>
  <c r="Y383" i="37"/>
  <c r="R383" i="37"/>
  <c r="AG383" i="37"/>
  <c r="P441" i="37"/>
  <c r="X441" i="37"/>
  <c r="Q773" i="37"/>
  <c r="S773" i="37"/>
  <c r="P773" i="37"/>
  <c r="V773" i="37" s="1"/>
  <c r="AG523" i="37"/>
  <c r="AB523" i="37"/>
  <c r="S354" i="37"/>
  <c r="AH330" i="37"/>
  <c r="V452" i="37"/>
  <c r="AG427" i="37"/>
  <c r="AB467" i="37"/>
  <c r="AG349" i="37"/>
  <c r="U421" i="37"/>
  <c r="AD421" i="37"/>
  <c r="U355" i="37"/>
  <c r="Z355" i="37"/>
  <c r="AA435" i="37"/>
  <c r="AF435" i="37"/>
  <c r="U435" i="37"/>
  <c r="T397" i="37"/>
  <c r="Z397" i="37"/>
  <c r="Z428" i="37"/>
  <c r="AG428" i="37"/>
  <c r="U428" i="37"/>
  <c r="Y405" i="37"/>
  <c r="R405" i="37"/>
  <c r="T405" i="37"/>
  <c r="Z403" i="37"/>
  <c r="V403" i="37"/>
  <c r="AA368" i="37"/>
  <c r="AB368" i="37"/>
  <c r="V367" i="37"/>
  <c r="Z367" i="37"/>
  <c r="AH363" i="37"/>
  <c r="S363" i="37"/>
  <c r="Z363" i="37"/>
  <c r="V388" i="37"/>
  <c r="S388" i="37"/>
  <c r="Y388" i="37"/>
  <c r="T388" i="37"/>
  <c r="V444" i="37"/>
  <c r="X444" i="37"/>
  <c r="U444" i="37"/>
  <c r="AB444" i="37"/>
  <c r="AB322" i="37"/>
  <c r="AH322" i="37"/>
  <c r="P630" i="37"/>
  <c r="Z630" i="37"/>
  <c r="V666" i="37"/>
  <c r="X666" i="37"/>
  <c r="P485" i="37"/>
  <c r="AB485" i="37"/>
  <c r="Y722" i="37"/>
  <c r="T722" i="37"/>
  <c r="U436" i="37"/>
  <c r="AA436" i="37"/>
  <c r="Z436" i="37"/>
  <c r="Z458" i="37"/>
  <c r="V458" i="37"/>
  <c r="AB458" i="37"/>
  <c r="T458" i="37"/>
  <c r="S458" i="37"/>
  <c r="AE458" i="37"/>
  <c r="AH446" i="37"/>
  <c r="AB446" i="37"/>
  <c r="AA446" i="37"/>
  <c r="AE446" i="37"/>
  <c r="N765" i="37"/>
  <c r="Q765" i="37" s="1"/>
  <c r="Z765" i="37"/>
  <c r="AH529" i="37"/>
  <c r="T762" i="37"/>
  <c r="S762" i="37"/>
  <c r="Q762" i="37"/>
  <c r="AG421" i="37"/>
  <c r="AB441" i="37"/>
  <c r="AB428" i="37"/>
  <c r="AB342" i="37"/>
  <c r="R322" i="37"/>
  <c r="AF428" i="37"/>
  <c r="AB405" i="37"/>
  <c r="R435" i="37"/>
  <c r="AD452" i="37"/>
  <c r="AB397" i="37"/>
  <c r="Y440" i="37"/>
  <c r="U458" i="37"/>
  <c r="V467" i="37"/>
  <c r="V446" i="37"/>
  <c r="U446" i="37"/>
  <c r="AF403" i="37"/>
  <c r="V363" i="37"/>
  <c r="Y463" i="37"/>
  <c r="S436" i="37"/>
  <c r="AH469" i="37"/>
  <c r="T773" i="37"/>
  <c r="AA421" i="37"/>
  <c r="AH463" i="37"/>
  <c r="AD445" i="37"/>
  <c r="U367" i="37"/>
  <c r="V333" i="37"/>
  <c r="V428" i="37"/>
  <c r="R428" i="37"/>
  <c r="AD405" i="37"/>
  <c r="AB331" i="37"/>
  <c r="S452" i="37"/>
  <c r="S427" i="37"/>
  <c r="AF440" i="37"/>
  <c r="AD458" i="37"/>
  <c r="AG446" i="37"/>
  <c r="AD441" i="37"/>
  <c r="AG403" i="37"/>
  <c r="AA388" i="37"/>
  <c r="AA459" i="37"/>
  <c r="Y322" i="37"/>
  <c r="X436" i="37"/>
  <c r="AF357" i="37"/>
  <c r="V659" i="37"/>
  <c r="R642" i="37"/>
  <c r="Z310" i="37"/>
  <c r="Y310" i="37"/>
  <c r="AF423" i="37"/>
  <c r="AA423" i="37"/>
  <c r="AH472" i="37"/>
  <c r="S316" i="37"/>
  <c r="AF418" i="37"/>
  <c r="Y366" i="37"/>
  <c r="AE416" i="37"/>
  <c r="AG476" i="37"/>
  <c r="Y394" i="37"/>
  <c r="Q749" i="37"/>
  <c r="S765" i="37"/>
  <c r="AH523" i="37"/>
  <c r="AA523" i="37"/>
  <c r="U393" i="37"/>
  <c r="X351" i="37"/>
  <c r="S432" i="37"/>
  <c r="Q792" i="37"/>
  <c r="Y765" i="37"/>
  <c r="R759" i="37"/>
  <c r="P762" i="37"/>
  <c r="V762" i="37" s="1"/>
  <c r="S759" i="37"/>
  <c r="R762" i="37"/>
  <c r="V523" i="37"/>
  <c r="P523" i="37"/>
  <c r="U523" i="37"/>
  <c r="U460" i="37"/>
  <c r="AG310" i="37"/>
  <c r="AB310" i="37"/>
  <c r="X310" i="37"/>
  <c r="V423" i="37"/>
  <c r="Y423" i="37"/>
  <c r="AD423" i="37"/>
  <c r="AH421" i="37"/>
  <c r="AE383" i="37"/>
  <c r="U368" i="37"/>
  <c r="AF337" i="37"/>
  <c r="X428" i="37"/>
  <c r="AH428" i="37"/>
  <c r="U405" i="37"/>
  <c r="AF405" i="37"/>
  <c r="AE435" i="37"/>
  <c r="Y435" i="37"/>
  <c r="AB452" i="37"/>
  <c r="AE452" i="37"/>
  <c r="R397" i="37"/>
  <c r="Z427" i="37"/>
  <c r="AG440" i="37"/>
  <c r="AB358" i="37"/>
  <c r="AH467" i="37"/>
  <c r="T460" i="37"/>
  <c r="Y349" i="37"/>
  <c r="Z383" i="37"/>
  <c r="AF342" i="37"/>
  <c r="AG406" i="37"/>
  <c r="AB403" i="37"/>
  <c r="T368" i="37"/>
  <c r="AA343" i="37"/>
  <c r="Z444" i="37"/>
  <c r="U322" i="37"/>
  <c r="AG441" i="37"/>
  <c r="X363" i="37"/>
  <c r="AF463" i="37"/>
  <c r="R637" i="37"/>
  <c r="T792" i="37"/>
  <c r="T765" i="37"/>
  <c r="P792" i="37"/>
  <c r="V792" i="37" s="1"/>
  <c r="P759" i="37"/>
  <c r="V759" i="37" s="1"/>
  <c r="AB400" i="37"/>
  <c r="Z400" i="37"/>
  <c r="X359" i="37"/>
  <c r="Y359" i="37"/>
  <c r="AG374" i="37"/>
  <c r="S374" i="37"/>
  <c r="T374" i="37"/>
  <c r="V374" i="37"/>
  <c r="X382" i="37"/>
  <c r="AA382" i="37"/>
  <c r="R382" i="37"/>
  <c r="AB382" i="37"/>
  <c r="Z382" i="37"/>
  <c r="AF382" i="37"/>
  <c r="AB473" i="37"/>
  <c r="AG473" i="37"/>
  <c r="U473" i="37"/>
  <c r="U373" i="37"/>
  <c r="AF373" i="37"/>
  <c r="AA373" i="37"/>
  <c r="V373" i="37"/>
  <c r="R774" i="37"/>
  <c r="S774" i="37"/>
  <c r="R787" i="37"/>
  <c r="Q787" i="37"/>
  <c r="T787" i="37"/>
  <c r="AE410" i="37"/>
  <c r="R401" i="37"/>
  <c r="U327" i="37"/>
  <c r="V472" i="37"/>
  <c r="V316" i="37"/>
  <c r="V418" i="37"/>
  <c r="X416" i="37"/>
  <c r="T401" i="37"/>
  <c r="AF400" i="37"/>
  <c r="AG373" i="37"/>
  <c r="V348" i="37"/>
  <c r="S384" i="37"/>
  <c r="AF411" i="37"/>
  <c r="T380" i="37"/>
  <c r="AA395" i="37"/>
  <c r="AG348" i="37"/>
  <c r="S787" i="37"/>
  <c r="R776" i="37"/>
  <c r="Q776" i="37"/>
  <c r="P776" i="37"/>
  <c r="V776" i="37" s="1"/>
  <c r="P775" i="37"/>
  <c r="V775" i="37" s="1"/>
  <c r="S775" i="37"/>
  <c r="R775" i="37"/>
  <c r="Y421" i="37"/>
  <c r="S421" i="37"/>
  <c r="Z394" i="37"/>
  <c r="R359" i="37"/>
  <c r="AB327" i="37"/>
  <c r="AH336" i="37"/>
  <c r="Y428" i="37"/>
  <c r="S428" i="37"/>
  <c r="AA428" i="37"/>
  <c r="U472" i="37"/>
  <c r="AE405" i="37"/>
  <c r="S405" i="37"/>
  <c r="V405" i="37"/>
  <c r="AE316" i="37"/>
  <c r="Z316" i="37"/>
  <c r="U316" i="37"/>
  <c r="AH435" i="37"/>
  <c r="V435" i="37"/>
  <c r="U418" i="37"/>
  <c r="T418" i="37"/>
  <c r="AG418" i="37"/>
  <c r="Z366" i="37"/>
  <c r="AF416" i="37"/>
  <c r="AA416" i="37"/>
  <c r="AH476" i="37"/>
  <c r="AA401" i="37"/>
  <c r="R400" i="37"/>
  <c r="Y373" i="37"/>
  <c r="V359" i="37"/>
  <c r="S322" i="37"/>
  <c r="AH444" i="37"/>
  <c r="AH343" i="37"/>
  <c r="AE382" i="37"/>
  <c r="AH373" i="37"/>
  <c r="AD313" i="37"/>
  <c r="AF374" i="37"/>
  <c r="Y772" i="37"/>
  <c r="Q775" i="37"/>
  <c r="P538" i="37"/>
  <c r="Y538" i="37"/>
  <c r="X538" i="37"/>
  <c r="U538" i="37"/>
  <c r="T538" i="37"/>
  <c r="AA538" i="37"/>
  <c r="S538" i="37"/>
  <c r="S776" i="37"/>
  <c r="P344" i="37"/>
  <c r="AF344" i="37"/>
  <c r="P426" i="37"/>
  <c r="AA426" i="37"/>
  <c r="AB426" i="37"/>
  <c r="AE426" i="37"/>
  <c r="P442" i="37"/>
  <c r="AA442" i="37"/>
  <c r="AG336" i="37"/>
  <c r="T336" i="37"/>
  <c r="S336" i="37"/>
  <c r="AE464" i="37"/>
  <c r="AF464" i="37"/>
  <c r="U464" i="37"/>
  <c r="AG395" i="37"/>
  <c r="AD395" i="37"/>
  <c r="T395" i="37"/>
  <c r="AB395" i="37"/>
  <c r="AF395" i="37"/>
  <c r="U395" i="37"/>
  <c r="AH395" i="37"/>
  <c r="Y395" i="37"/>
  <c r="Z338" i="37"/>
  <c r="U338" i="37"/>
  <c r="S387" i="37"/>
  <c r="AD387" i="37"/>
  <c r="Y387" i="37"/>
  <c r="AG387" i="37"/>
  <c r="AF387" i="37"/>
  <c r="AA387" i="37"/>
  <c r="V312" i="37"/>
  <c r="S312" i="37"/>
  <c r="Y312" i="37"/>
  <c r="AA312" i="37"/>
  <c r="AD456" i="37"/>
  <c r="S456" i="37"/>
  <c r="AB456" i="37"/>
  <c r="R456" i="37"/>
  <c r="AE456" i="37"/>
  <c r="AA456" i="37"/>
  <c r="T410" i="37"/>
  <c r="AA410" i="37"/>
  <c r="AH410" i="37"/>
  <c r="AB410" i="37"/>
  <c r="U394" i="37"/>
  <c r="X394" i="37"/>
  <c r="Z416" i="37"/>
  <c r="AG416" i="37"/>
  <c r="T416" i="37"/>
  <c r="U416" i="37"/>
  <c r="V466" i="37"/>
  <c r="S466" i="37"/>
  <c r="N758" i="37"/>
  <c r="P758" i="37" s="1"/>
  <c r="X758" i="37"/>
  <c r="U384" i="37"/>
  <c r="AA384" i="37"/>
  <c r="AB384" i="37"/>
  <c r="AD384" i="37"/>
  <c r="Z384" i="37"/>
  <c r="Y411" i="37"/>
  <c r="AD411" i="37"/>
  <c r="R411" i="37"/>
  <c r="AE411" i="37"/>
  <c r="AG411" i="37"/>
  <c r="AB411" i="37"/>
  <c r="U380" i="37"/>
  <c r="AA380" i="37"/>
  <c r="AH380" i="37"/>
  <c r="R380" i="37"/>
  <c r="S380" i="37"/>
  <c r="AB380" i="37"/>
  <c r="X380" i="37"/>
  <c r="AF315" i="37"/>
  <c r="Z315" i="37"/>
  <c r="U315" i="37"/>
  <c r="V315" i="37"/>
  <c r="AB315" i="37"/>
  <c r="X315" i="37"/>
  <c r="R315" i="37"/>
  <c r="Q606" i="37"/>
  <c r="S606" i="37"/>
  <c r="P779" i="37"/>
  <c r="V779" i="37" s="1"/>
  <c r="Q779" i="37"/>
  <c r="T779" i="37"/>
  <c r="R779" i="37"/>
  <c r="V416" i="37"/>
  <c r="Z464" i="37"/>
  <c r="AE374" i="37"/>
  <c r="Z359" i="37"/>
  <c r="Y384" i="37"/>
  <c r="AG316" i="37"/>
  <c r="AA316" i="37"/>
  <c r="R316" i="37"/>
  <c r="AH418" i="37"/>
  <c r="AA418" i="37"/>
  <c r="AB366" i="37"/>
  <c r="AH416" i="37"/>
  <c r="U476" i="37"/>
  <c r="AF401" i="37"/>
  <c r="AG466" i="37"/>
  <c r="T466" i="37"/>
  <c r="AE336" i="37"/>
  <c r="R373" i="37"/>
  <c r="Y348" i="37"/>
  <c r="AH382" i="37"/>
  <c r="AH387" i="37"/>
  <c r="AG382" i="37"/>
  <c r="AG456" i="37"/>
  <c r="AA359" i="37"/>
  <c r="T464" i="37"/>
  <c r="Z410" i="37"/>
  <c r="AG313" i="37"/>
  <c r="AE373" i="37"/>
  <c r="X348" i="37"/>
  <c r="V338" i="37"/>
  <c r="AB472" i="37"/>
  <c r="AD316" i="37"/>
  <c r="Y316" i="37"/>
  <c r="Y418" i="37"/>
  <c r="S418" i="37"/>
  <c r="R418" i="37"/>
  <c r="V366" i="37"/>
  <c r="R416" i="37"/>
  <c r="S416" i="37"/>
  <c r="V476" i="37"/>
  <c r="Y401" i="37"/>
  <c r="Y466" i="37"/>
  <c r="T400" i="37"/>
  <c r="AF336" i="37"/>
  <c r="Z373" i="37"/>
  <c r="X456" i="37"/>
  <c r="S359" i="37"/>
  <c r="X384" i="37"/>
  <c r="T384" i="37"/>
  <c r="Z411" i="37"/>
  <c r="S411" i="37"/>
  <c r="Z348" i="37"/>
  <c r="Y382" i="37"/>
  <c r="AH473" i="37"/>
  <c r="Y456" i="37"/>
  <c r="AD374" i="37"/>
  <c r="X312" i="37"/>
  <c r="T394" i="37"/>
  <c r="V355" i="37"/>
  <c r="AE355" i="37"/>
  <c r="Y355" i="37"/>
  <c r="AD355" i="37"/>
  <c r="R378" i="37"/>
  <c r="AD378" i="37"/>
  <c r="AD372" i="37"/>
  <c r="AG372" i="37"/>
  <c r="S372" i="37"/>
  <c r="X406" i="37"/>
  <c r="R406" i="37"/>
  <c r="AE397" i="37"/>
  <c r="X397" i="37"/>
  <c r="R361" i="37"/>
  <c r="AG361" i="37"/>
  <c r="AE361" i="37"/>
  <c r="AB361" i="37"/>
  <c r="U361" i="37"/>
  <c r="T361" i="37"/>
  <c r="AA361" i="37"/>
  <c r="P405" i="37"/>
  <c r="Z405" i="37"/>
  <c r="U403" i="37"/>
  <c r="AD403" i="37"/>
  <c r="AE403" i="37"/>
  <c r="Y403" i="37"/>
  <c r="S403" i="37"/>
  <c r="R403" i="37"/>
  <c r="X403" i="37"/>
  <c r="AH403" i="37"/>
  <c r="Z368" i="37"/>
  <c r="V368" i="37"/>
  <c r="R368" i="37"/>
  <c r="S368" i="37"/>
  <c r="Y368" i="37"/>
  <c r="T367" i="37"/>
  <c r="AH367" i="37"/>
  <c r="AF367" i="37"/>
  <c r="AB367" i="37"/>
  <c r="R363" i="37"/>
  <c r="AB363" i="37"/>
  <c r="AF363" i="37"/>
  <c r="Y363" i="37"/>
  <c r="AA363" i="37"/>
  <c r="AD363" i="37"/>
  <c r="AG363" i="37"/>
  <c r="T363" i="37"/>
  <c r="AD388" i="37"/>
  <c r="R388" i="37"/>
  <c r="X388" i="37"/>
  <c r="U388" i="37"/>
  <c r="Z388" i="37"/>
  <c r="AB388" i="37"/>
  <c r="AE388" i="37"/>
  <c r="AG388" i="37"/>
  <c r="R343" i="37"/>
  <c r="AF343" i="37"/>
  <c r="AB343" i="37"/>
  <c r="AG343" i="37"/>
  <c r="T343" i="37"/>
  <c r="U343" i="37"/>
  <c r="X343" i="37"/>
  <c r="S343" i="37"/>
  <c r="AE343" i="37"/>
  <c r="AD444" i="37"/>
  <c r="R444" i="37"/>
  <c r="AF444" i="37"/>
  <c r="T444" i="37"/>
  <c r="AG444" i="37"/>
  <c r="AA444" i="37"/>
  <c r="Y444" i="37"/>
  <c r="V322" i="37"/>
  <c r="T322" i="37"/>
  <c r="AG322" i="37"/>
  <c r="X322" i="37"/>
  <c r="AD322" i="37"/>
  <c r="AF322" i="37"/>
  <c r="Z322" i="37"/>
  <c r="AE322" i="37"/>
  <c r="AG463" i="37"/>
  <c r="S463" i="37"/>
  <c r="T463" i="37"/>
  <c r="AE463" i="37"/>
  <c r="V463" i="37"/>
  <c r="U463" i="37"/>
  <c r="N643" i="37"/>
  <c r="X643" i="37"/>
  <c r="V643" i="37"/>
  <c r="W643" i="37"/>
  <c r="N622" i="37"/>
  <c r="Z622" i="37"/>
  <c r="V622" i="37"/>
  <c r="Q622" i="37"/>
  <c r="N630" i="37"/>
  <c r="X630" i="37"/>
  <c r="Q630" i="37"/>
  <c r="S630" i="37"/>
  <c r="N635" i="37"/>
  <c r="X635" i="37"/>
  <c r="N642" i="37"/>
  <c r="S642" i="37"/>
  <c r="V642" i="37"/>
  <c r="P642" i="37"/>
  <c r="N666" i="37"/>
  <c r="Z666" i="37"/>
  <c r="S666" i="37"/>
  <c r="N664" i="37"/>
  <c r="Z664" i="37"/>
  <c r="N621" i="37"/>
  <c r="V621" i="37"/>
  <c r="Q621" i="37"/>
  <c r="Z621" i="37"/>
  <c r="R621" i="37"/>
  <c r="AG352" i="37"/>
  <c r="AE352" i="37"/>
  <c r="AB469" i="37"/>
  <c r="U469" i="37"/>
  <c r="X632" i="37"/>
  <c r="Z632" i="37"/>
  <c r="Z628" i="37"/>
  <c r="W628" i="37"/>
  <c r="T563" i="37"/>
  <c r="Z563" i="37"/>
  <c r="N588" i="37"/>
  <c r="W588" i="37"/>
  <c r="X588" i="37"/>
  <c r="N608" i="37"/>
  <c r="Q608" i="37"/>
  <c r="P608" i="37"/>
  <c r="V608" i="37" s="1"/>
  <c r="S608" i="37"/>
  <c r="P436" i="37"/>
  <c r="AB436" i="37"/>
  <c r="Y436" i="37"/>
  <c r="R436" i="37"/>
  <c r="P479" i="37"/>
  <c r="AB479" i="37"/>
  <c r="Y458" i="37"/>
  <c r="R458" i="37"/>
  <c r="AG458" i="37"/>
  <c r="X458" i="37"/>
  <c r="Y446" i="37"/>
  <c r="R446" i="37"/>
  <c r="AD446" i="37"/>
  <c r="S446" i="37"/>
  <c r="R357" i="37"/>
  <c r="AE357" i="37"/>
  <c r="AB357" i="37"/>
  <c r="T357" i="37"/>
  <c r="P376" i="37"/>
  <c r="AH376" i="37"/>
  <c r="V376" i="37"/>
  <c r="AB376" i="37"/>
  <c r="P475" i="37"/>
  <c r="AG475" i="37"/>
  <c r="V437" i="37"/>
  <c r="AB437" i="37"/>
  <c r="P381" i="37"/>
  <c r="AE381" i="37"/>
  <c r="R386" i="37"/>
  <c r="P454" i="37"/>
  <c r="Y454" i="37"/>
  <c r="AG347" i="37"/>
  <c r="AB347" i="37"/>
  <c r="AB365" i="37"/>
  <c r="U365" i="37"/>
  <c r="T430" i="37"/>
  <c r="Z430" i="37"/>
  <c r="Y448" i="37"/>
  <c r="AD448" i="37"/>
  <c r="AB398" i="37"/>
  <c r="U398" i="37"/>
  <c r="X445" i="37"/>
  <c r="Z445" i="37"/>
  <c r="P459" i="37"/>
  <c r="V459" i="37"/>
  <c r="Y459" i="37"/>
  <c r="P417" i="37"/>
  <c r="S417" i="37"/>
  <c r="AA370" i="37"/>
  <c r="AH370" i="37"/>
  <c r="T385" i="37"/>
  <c r="AE385" i="37"/>
  <c r="AH362" i="37"/>
  <c r="AE362" i="37"/>
  <c r="P325" i="37"/>
  <c r="Z325" i="37"/>
  <c r="U475" i="37"/>
  <c r="V324" i="37"/>
  <c r="AG321" i="37"/>
  <c r="U364" i="37"/>
  <c r="AH477" i="37"/>
  <c r="V325" i="37"/>
  <c r="AF404" i="37"/>
  <c r="V404" i="37"/>
  <c r="U389" i="37"/>
  <c r="AG389" i="37"/>
  <c r="P451" i="37"/>
  <c r="AD451" i="37"/>
  <c r="P453" i="37"/>
  <c r="AF453" i="37"/>
  <c r="S371" i="37"/>
  <c r="V358" i="37"/>
  <c r="V455" i="37"/>
  <c r="AA455" i="37"/>
  <c r="S440" i="37"/>
  <c r="T358" i="37"/>
  <c r="AF460" i="37"/>
  <c r="AG351" i="37"/>
  <c r="X349" i="37"/>
  <c r="AF347" i="37"/>
  <c r="T465" i="37"/>
  <c r="Y419" i="37"/>
  <c r="AE430" i="37"/>
  <c r="AD386" i="37"/>
  <c r="AF399" i="37"/>
  <c r="AA385" i="37"/>
  <c r="AA321" i="37"/>
  <c r="X364" i="37"/>
  <c r="S459" i="37"/>
  <c r="U441" i="37"/>
  <c r="Z354" i="37"/>
  <c r="R404" i="37"/>
  <c r="V344" i="37"/>
  <c r="AG454" i="37"/>
  <c r="X326" i="37"/>
  <c r="AF371" i="37"/>
  <c r="U377" i="37"/>
  <c r="AG320" i="37"/>
  <c r="P770" i="37"/>
  <c r="V770" i="37" s="1"/>
  <c r="T770" i="37"/>
  <c r="R770" i="37"/>
  <c r="P443" i="37"/>
  <c r="AH443" i="37"/>
  <c r="AE408" i="37"/>
  <c r="V408" i="37"/>
  <c r="AG408" i="37"/>
  <c r="AA386" i="37"/>
  <c r="AG443" i="37"/>
  <c r="S362" i="37"/>
  <c r="AF369" i="37"/>
  <c r="S351" i="37"/>
  <c r="AF365" i="37"/>
  <c r="AB362" i="37"/>
  <c r="V326" i="37"/>
  <c r="X399" i="37"/>
  <c r="R408" i="37"/>
  <c r="R364" i="37"/>
  <c r="AD437" i="37"/>
  <c r="V386" i="37"/>
  <c r="Y381" i="37"/>
  <c r="AE437" i="37"/>
  <c r="S414" i="37"/>
  <c r="AG393" i="37"/>
  <c r="U347" i="37"/>
  <c r="Y345" i="37"/>
  <c r="Y393" i="37"/>
  <c r="S451" i="37"/>
  <c r="AB414" i="37"/>
  <c r="U320" i="37"/>
  <c r="AH365" i="37"/>
  <c r="AB401" i="37"/>
  <c r="X401" i="37"/>
  <c r="N610" i="37"/>
  <c r="W610" i="37"/>
  <c r="P464" i="37"/>
  <c r="AH464" i="37"/>
  <c r="Z395" i="37"/>
  <c r="S395" i="37"/>
  <c r="R395" i="37"/>
  <c r="AB359" i="37"/>
  <c r="U359" i="37"/>
  <c r="P374" i="37"/>
  <c r="AA374" i="37"/>
  <c r="P338" i="37"/>
  <c r="AG338" i="37"/>
  <c r="AH338" i="37"/>
  <c r="AF338" i="37"/>
  <c r="T382" i="37"/>
  <c r="S382" i="37"/>
  <c r="U382" i="37"/>
  <c r="P348" i="37"/>
  <c r="AF348" i="37"/>
  <c r="U348" i="37"/>
  <c r="S348" i="37"/>
  <c r="P387" i="37"/>
  <c r="V387" i="37"/>
  <c r="P312" i="37"/>
  <c r="T312" i="37"/>
  <c r="Z312" i="37"/>
  <c r="P456" i="37"/>
  <c r="T456" i="37"/>
  <c r="V456" i="37"/>
  <c r="AF456" i="37"/>
  <c r="Z456" i="37"/>
  <c r="U456" i="37"/>
  <c r="P410" i="37"/>
  <c r="Y410" i="37"/>
  <c r="AG410" i="37"/>
  <c r="AG394" i="37"/>
  <c r="AH394" i="37"/>
  <c r="AD394" i="37"/>
  <c r="AH327" i="37"/>
  <c r="V327" i="37"/>
  <c r="P476" i="37"/>
  <c r="AA476" i="37"/>
  <c r="AE466" i="37"/>
  <c r="AA466" i="37"/>
  <c r="Z466" i="37"/>
  <c r="AH466" i="37"/>
  <c r="T373" i="37"/>
  <c r="S373" i="37"/>
  <c r="AG384" i="37"/>
  <c r="AF384" i="37"/>
  <c r="V384" i="37"/>
  <c r="P411" i="37"/>
  <c r="AH411" i="37"/>
  <c r="X411" i="37"/>
  <c r="T411" i="37"/>
  <c r="AG380" i="37"/>
  <c r="Z380" i="37"/>
  <c r="V380" i="37"/>
  <c r="Y380" i="37"/>
  <c r="P315" i="37"/>
  <c r="AG315" i="37"/>
  <c r="Y315" i="37"/>
  <c r="AH315" i="37"/>
  <c r="P318" i="37"/>
  <c r="U318" i="37"/>
  <c r="N644" i="37"/>
  <c r="T644" i="37" s="1"/>
  <c r="N783" i="37"/>
  <c r="R783" i="37" s="1"/>
  <c r="Z386" i="37"/>
  <c r="Y399" i="37"/>
  <c r="Y371" i="37"/>
  <c r="X362" i="37"/>
  <c r="AB324" i="37"/>
  <c r="U324" i="37"/>
  <c r="AF393" i="37"/>
  <c r="R362" i="37"/>
  <c r="T321" i="37"/>
  <c r="AD321" i="37"/>
  <c r="AA443" i="37"/>
  <c r="X443" i="37"/>
  <c r="AE399" i="37"/>
  <c r="AB370" i="37"/>
  <c r="V370" i="37"/>
  <c r="AF385" i="37"/>
  <c r="Y385" i="37"/>
  <c r="Z385" i="37"/>
  <c r="AF321" i="37"/>
  <c r="Z321" i="37"/>
  <c r="Z408" i="37"/>
  <c r="U408" i="37"/>
  <c r="T408" i="37"/>
  <c r="AA362" i="37"/>
  <c r="AF362" i="37"/>
  <c r="AB475" i="37"/>
  <c r="AD364" i="37"/>
  <c r="V364" i="37"/>
  <c r="T364" i="37"/>
  <c r="U325" i="37"/>
  <c r="Z437" i="37"/>
  <c r="R437" i="37"/>
  <c r="AH437" i="37"/>
  <c r="AE386" i="37"/>
  <c r="T386" i="37"/>
  <c r="AH381" i="37"/>
  <c r="AD381" i="37"/>
  <c r="X381" i="37"/>
  <c r="AB477" i="37"/>
  <c r="AB325" i="37"/>
  <c r="AD345" i="37"/>
  <c r="AG345" i="37"/>
  <c r="AH369" i="37"/>
  <c r="T393" i="37"/>
  <c r="AA371" i="37"/>
  <c r="AH377" i="37"/>
  <c r="V377" i="37"/>
  <c r="AA414" i="37"/>
  <c r="Z417" i="37"/>
  <c r="AD417" i="37"/>
  <c r="Z320" i="37"/>
  <c r="Y320" i="37"/>
  <c r="T422" i="37"/>
  <c r="W602" i="37"/>
  <c r="W650" i="37"/>
  <c r="R381" i="37"/>
  <c r="U369" i="37"/>
  <c r="V320" i="37"/>
  <c r="AH324" i="37"/>
  <c r="T324" i="37"/>
  <c r="AB332" i="37"/>
  <c r="R385" i="37"/>
  <c r="AH321" i="37"/>
  <c r="T443" i="37"/>
  <c r="AF443" i="37"/>
  <c r="Z399" i="37"/>
  <c r="S399" i="37"/>
  <c r="AG370" i="37"/>
  <c r="AD385" i="37"/>
  <c r="X385" i="37"/>
  <c r="U385" i="37"/>
  <c r="AE321" i="37"/>
  <c r="X321" i="37"/>
  <c r="AD408" i="37"/>
  <c r="Y408" i="37"/>
  <c r="S408" i="37"/>
  <c r="T362" i="37"/>
  <c r="Y362" i="37"/>
  <c r="AH475" i="37"/>
  <c r="AB364" i="37"/>
  <c r="AA364" i="37"/>
  <c r="S364" i="37"/>
  <c r="AG437" i="37"/>
  <c r="AF437" i="37"/>
  <c r="T437" i="37"/>
  <c r="AH386" i="37"/>
  <c r="U386" i="37"/>
  <c r="AG386" i="37"/>
  <c r="AG381" i="37"/>
  <c r="AB381" i="37"/>
  <c r="V381" i="37"/>
  <c r="AG371" i="37"/>
  <c r="AG362" i="37"/>
  <c r="AH325" i="37"/>
  <c r="AF345" i="37"/>
  <c r="S345" i="37"/>
  <c r="AD369" i="37"/>
  <c r="S393" i="37"/>
  <c r="AD371" i="37"/>
  <c r="Z377" i="37"/>
  <c r="AH414" i="37"/>
  <c r="X414" i="37"/>
  <c r="AG417" i="37"/>
  <c r="X417" i="37"/>
  <c r="AB320" i="37"/>
  <c r="R320" i="37"/>
  <c r="R613" i="37"/>
  <c r="AG364" i="37"/>
  <c r="X437" i="37"/>
  <c r="V371" i="37"/>
  <c r="S321" i="37"/>
  <c r="S377" i="37"/>
  <c r="AD362" i="37"/>
  <c r="Z345" i="37"/>
  <c r="AF325" i="37"/>
  <c r="AG324" i="37"/>
  <c r="R443" i="37"/>
  <c r="S381" i="37"/>
  <c r="Y377" i="37"/>
  <c r="AB377" i="37"/>
  <c r="T325" i="37"/>
  <c r="AE443" i="37"/>
  <c r="V443" i="37"/>
  <c r="T399" i="37"/>
  <c r="AG399" i="37"/>
  <c r="AH385" i="37"/>
  <c r="AB385" i="37"/>
  <c r="V385" i="37"/>
  <c r="AB321" i="37"/>
  <c r="V321" i="37"/>
  <c r="AB408" i="37"/>
  <c r="X408" i="37"/>
  <c r="AA408" i="37"/>
  <c r="U362" i="37"/>
  <c r="V362" i="37"/>
  <c r="AA475" i="37"/>
  <c r="V475" i="37"/>
  <c r="AF364" i="37"/>
  <c r="Y364" i="37"/>
  <c r="U437" i="37"/>
  <c r="Y437" i="37"/>
  <c r="AF386" i="37"/>
  <c r="X386" i="37"/>
  <c r="AF381" i="37"/>
  <c r="AA381" i="37"/>
  <c r="U381" i="37"/>
  <c r="Y321" i="37"/>
  <c r="T345" i="37"/>
  <c r="R369" i="37"/>
  <c r="AB369" i="37"/>
  <c r="AD393" i="37"/>
  <c r="Z393" i="37"/>
  <c r="AE371" i="37"/>
  <c r="T377" i="37"/>
  <c r="AG414" i="37"/>
  <c r="V414" i="37"/>
  <c r="Y417" i="37"/>
  <c r="T320" i="37"/>
  <c r="AF422" i="37"/>
  <c r="AE422" i="37"/>
  <c r="T339" i="37"/>
  <c r="AE423" i="37"/>
  <c r="AD453" i="37"/>
  <c r="AG460" i="37"/>
  <c r="AA460" i="37"/>
  <c r="Y351" i="37"/>
  <c r="AD351" i="37"/>
  <c r="V351" i="37"/>
  <c r="AF383" i="37"/>
  <c r="U383" i="37"/>
  <c r="T347" i="37"/>
  <c r="S347" i="37"/>
  <c r="AH347" i="37"/>
  <c r="AG398" i="37"/>
  <c r="Y365" i="37"/>
  <c r="AA365" i="37"/>
  <c r="Y445" i="37"/>
  <c r="S445" i="37"/>
  <c r="AE419" i="37"/>
  <c r="S419" i="37"/>
  <c r="S448" i="37"/>
  <c r="Z448" i="37"/>
  <c r="U434" i="37"/>
  <c r="AE460" i="37"/>
  <c r="R402" i="37"/>
  <c r="T337" i="37"/>
  <c r="V330" i="37"/>
  <c r="U459" i="37"/>
  <c r="AE459" i="37"/>
  <c r="Z459" i="37"/>
  <c r="V441" i="37"/>
  <c r="Z441" i="37"/>
  <c r="S441" i="37"/>
  <c r="X432" i="37"/>
  <c r="U453" i="37"/>
  <c r="AH404" i="37"/>
  <c r="AD389" i="37"/>
  <c r="Y451" i="37"/>
  <c r="S454" i="37"/>
  <c r="AA454" i="37"/>
  <c r="R453" i="37"/>
  <c r="S453" i="37"/>
  <c r="AG326" i="37"/>
  <c r="V432" i="37"/>
  <c r="AD341" i="37"/>
  <c r="AF441" i="37"/>
  <c r="Z461" i="37"/>
  <c r="R620" i="37"/>
  <c r="R777" i="37"/>
  <c r="T772" i="37"/>
  <c r="Q763" i="37"/>
  <c r="P529" i="37"/>
  <c r="AB326" i="37"/>
  <c r="U432" i="37"/>
  <c r="U404" i="37"/>
  <c r="AA326" i="37"/>
  <c r="AB460" i="37"/>
  <c r="Z460" i="37"/>
  <c r="Y460" i="37"/>
  <c r="AH351" i="37"/>
  <c r="AB351" i="37"/>
  <c r="AF351" i="37"/>
  <c r="AA383" i="37"/>
  <c r="Z347" i="37"/>
  <c r="Y347" i="37"/>
  <c r="R347" i="37"/>
  <c r="AA347" i="37"/>
  <c r="V398" i="37"/>
  <c r="X365" i="37"/>
  <c r="V365" i="37"/>
  <c r="R445" i="37"/>
  <c r="V445" i="37"/>
  <c r="X419" i="37"/>
  <c r="V419" i="37"/>
  <c r="AG448" i="37"/>
  <c r="U448" i="37"/>
  <c r="R389" i="37"/>
  <c r="Z365" i="37"/>
  <c r="AG337" i="37"/>
  <c r="AB330" i="37"/>
  <c r="AF459" i="37"/>
  <c r="AH459" i="37"/>
  <c r="AD459" i="37"/>
  <c r="AE441" i="37"/>
  <c r="AH441" i="37"/>
  <c r="T434" i="37"/>
  <c r="AF407" i="37"/>
  <c r="U402" i="37"/>
  <c r="S365" i="37"/>
  <c r="Z404" i="37"/>
  <c r="AA389" i="37"/>
  <c r="AB451" i="37"/>
  <c r="AA451" i="37"/>
  <c r="AD454" i="37"/>
  <c r="AG453" i="37"/>
  <c r="AB453" i="37"/>
  <c r="Z326" i="37"/>
  <c r="AA432" i="37"/>
  <c r="Z419" i="37"/>
  <c r="S337" i="37"/>
  <c r="T441" i="37"/>
  <c r="AA461" i="37"/>
  <c r="AG461" i="37"/>
  <c r="V600" i="37"/>
  <c r="W654" i="37"/>
  <c r="AB529" i="37"/>
  <c r="R351" i="37"/>
  <c r="AG365" i="37"/>
  <c r="AE351" i="37"/>
  <c r="AH460" i="37"/>
  <c r="S460" i="37"/>
  <c r="V460" i="37"/>
  <c r="AA351" i="37"/>
  <c r="T351" i="37"/>
  <c r="AD347" i="37"/>
  <c r="X347" i="37"/>
  <c r="Z398" i="37"/>
  <c r="R365" i="37"/>
  <c r="T448" i="37"/>
  <c r="AG419" i="37"/>
  <c r="X459" i="37"/>
  <c r="T459" i="37"/>
  <c r="AG459" i="37"/>
  <c r="AB459" i="37"/>
  <c r="R441" i="37"/>
  <c r="AA441" i="37"/>
  <c r="S389" i="37"/>
  <c r="AD365" i="37"/>
  <c r="T404" i="37"/>
  <c r="AB404" i="37"/>
  <c r="AE389" i="37"/>
  <c r="X389" i="37"/>
  <c r="AH451" i="37"/>
  <c r="X451" i="37"/>
  <c r="AB454" i="37"/>
  <c r="V454" i="37"/>
  <c r="Z453" i="37"/>
  <c r="AD326" i="37"/>
  <c r="AH326" i="37"/>
  <c r="Y441" i="37"/>
  <c r="R600" i="37"/>
  <c r="Q770" i="37"/>
  <c r="S770" i="37"/>
  <c r="AH510" i="37"/>
  <c r="U510" i="37"/>
  <c r="P471" i="37"/>
  <c r="AH471" i="37"/>
  <c r="V471" i="37"/>
  <c r="Q653" i="37"/>
  <c r="R653" i="37"/>
  <c r="Z611" i="37"/>
  <c r="P611" i="37"/>
  <c r="Z636" i="37"/>
  <c r="P636" i="37"/>
  <c r="P429" i="37"/>
  <c r="AD429" i="37"/>
  <c r="AG429" i="37"/>
  <c r="V429" i="37"/>
  <c r="AD419" i="37"/>
  <c r="AA419" i="37"/>
  <c r="AH419" i="37"/>
  <c r="T419" i="37"/>
  <c r="R419" i="37"/>
  <c r="U419" i="37"/>
  <c r="P430" i="37"/>
  <c r="S430" i="37"/>
  <c r="AD430" i="37"/>
  <c r="X430" i="37"/>
  <c r="Y430" i="37"/>
  <c r="P434" i="37"/>
  <c r="Y434" i="37"/>
  <c r="AH434" i="37"/>
  <c r="AF434" i="37"/>
  <c r="R434" i="37"/>
  <c r="V434" i="37"/>
  <c r="P482" i="37"/>
  <c r="AH482" i="37"/>
  <c r="V482" i="37"/>
  <c r="P448" i="37"/>
  <c r="AF448" i="37"/>
  <c r="AB448" i="37"/>
  <c r="AH448" i="37"/>
  <c r="V448" i="37"/>
  <c r="R448" i="37"/>
  <c r="P407" i="37"/>
  <c r="T407" i="37"/>
  <c r="AG407" i="37"/>
  <c r="AA407" i="37"/>
  <c r="U407" i="37"/>
  <c r="AH407" i="37"/>
  <c r="AE407" i="37"/>
  <c r="P478" i="37"/>
  <c r="V478" i="37"/>
  <c r="AH478" i="37"/>
  <c r="P354" i="37"/>
  <c r="R354" i="37"/>
  <c r="AE354" i="37"/>
  <c r="AG354" i="37"/>
  <c r="AF354" i="37"/>
  <c r="P333" i="37"/>
  <c r="AG333" i="37"/>
  <c r="Y333" i="37"/>
  <c r="AB333" i="37"/>
  <c r="X333" i="37"/>
  <c r="P342" i="37"/>
  <c r="Y342" i="37"/>
  <c r="T342" i="37"/>
  <c r="V342" i="37"/>
  <c r="AH342" i="37"/>
  <c r="X342" i="37"/>
  <c r="AA342" i="37"/>
  <c r="AE342" i="37"/>
  <c r="P402" i="37"/>
  <c r="AH402" i="37"/>
  <c r="AF402" i="37"/>
  <c r="T402" i="37"/>
  <c r="Z402" i="37"/>
  <c r="P331" i="37"/>
  <c r="V331" i="37"/>
  <c r="P452" i="37"/>
  <c r="T452" i="37"/>
  <c r="Y452" i="37"/>
  <c r="AG452" i="37"/>
  <c r="R452" i="37"/>
  <c r="AA452" i="37"/>
  <c r="AH427" i="37"/>
  <c r="AF427" i="37"/>
  <c r="AB427" i="37"/>
  <c r="U427" i="37"/>
  <c r="Y427" i="37"/>
  <c r="V427" i="37"/>
  <c r="X427" i="37"/>
  <c r="AA427" i="37"/>
  <c r="P440" i="37"/>
  <c r="V440" i="37"/>
  <c r="AB440" i="37"/>
  <c r="AH440" i="37"/>
  <c r="X440" i="37"/>
  <c r="U440" i="37"/>
  <c r="AD440" i="37"/>
  <c r="R440" i="37"/>
  <c r="P467" i="37"/>
  <c r="AF467" i="37"/>
  <c r="AG467" i="37"/>
  <c r="Z467" i="37"/>
  <c r="P349" i="37"/>
  <c r="T349" i="37"/>
  <c r="AH349" i="37"/>
  <c r="S349" i="37"/>
  <c r="AE349" i="37"/>
  <c r="AB349" i="37"/>
  <c r="AF349" i="37"/>
  <c r="V349" i="37"/>
  <c r="P383" i="37"/>
  <c r="V383" i="37"/>
  <c r="AB383" i="37"/>
  <c r="AH383" i="37"/>
  <c r="X383" i="37"/>
  <c r="AD383" i="37"/>
  <c r="P398" i="37"/>
  <c r="AE398" i="37"/>
  <c r="AA398" i="37"/>
  <c r="AD398" i="37"/>
  <c r="T398" i="37"/>
  <c r="S398" i="37"/>
  <c r="X398" i="37"/>
  <c r="P445" i="37"/>
  <c r="T445" i="37"/>
  <c r="AH445" i="37"/>
  <c r="AG445" i="37"/>
  <c r="AA445" i="37"/>
  <c r="AB445" i="37"/>
  <c r="AF445" i="37"/>
  <c r="AE445" i="37"/>
  <c r="P328" i="37"/>
  <c r="S328" i="37"/>
  <c r="P420" i="37"/>
  <c r="V420" i="37"/>
  <c r="U420" i="37"/>
  <c r="P481" i="37"/>
  <c r="AH481" i="37"/>
  <c r="AB481" i="37"/>
  <c r="V481" i="37"/>
  <c r="N674" i="37"/>
  <c r="V674" i="37"/>
  <c r="T355" i="37"/>
  <c r="AG355" i="37"/>
  <c r="AA355" i="37"/>
  <c r="X355" i="37"/>
  <c r="AH355" i="37"/>
  <c r="S355" i="37"/>
  <c r="AB355" i="37"/>
  <c r="AF355" i="37"/>
  <c r="AE378" i="37"/>
  <c r="V378" i="37"/>
  <c r="U378" i="37"/>
  <c r="S378" i="37"/>
  <c r="AF378" i="37"/>
  <c r="T378" i="37"/>
  <c r="X378" i="37"/>
  <c r="AH378" i="37"/>
  <c r="AG378" i="37"/>
  <c r="Y372" i="37"/>
  <c r="AH372" i="37"/>
  <c r="AB372" i="37"/>
  <c r="X372" i="37"/>
  <c r="T372" i="37"/>
  <c r="AA372" i="37"/>
  <c r="R372" i="37"/>
  <c r="AF372" i="37"/>
  <c r="V372" i="37"/>
  <c r="Z372" i="37"/>
  <c r="AF406" i="37"/>
  <c r="V406" i="37"/>
  <c r="AB406" i="37"/>
  <c r="S406" i="37"/>
  <c r="Y406" i="37"/>
  <c r="Z406" i="37"/>
  <c r="AH406" i="37"/>
  <c r="AA406" i="37"/>
  <c r="T406" i="37"/>
  <c r="U406" i="37"/>
  <c r="Z435" i="37"/>
  <c r="T435" i="37"/>
  <c r="AD435" i="37"/>
  <c r="X435" i="37"/>
  <c r="Y397" i="37"/>
  <c r="AA397" i="37"/>
  <c r="AH397" i="37"/>
  <c r="U397" i="37"/>
  <c r="AD397" i="37"/>
  <c r="AG397" i="37"/>
  <c r="S397" i="37"/>
  <c r="N614" i="37"/>
  <c r="P614" i="37"/>
  <c r="V614" i="37" s="1"/>
  <c r="N649" i="37"/>
  <c r="X649" i="37"/>
  <c r="P649" i="37"/>
  <c r="R649" i="37"/>
  <c r="N648" i="37"/>
  <c r="W648" i="37"/>
  <c r="S648" i="37"/>
  <c r="Z648" i="37"/>
  <c r="N584" i="37"/>
  <c r="P584" i="37" s="1"/>
  <c r="W584" i="37"/>
  <c r="Q584" i="37"/>
  <c r="AB471" i="37"/>
  <c r="Q636" i="37"/>
  <c r="Y360" i="37"/>
  <c r="AA360" i="37"/>
  <c r="S360" i="37"/>
  <c r="P474" i="37"/>
  <c r="U474" i="37"/>
  <c r="AA474" i="37"/>
  <c r="Q703" i="37"/>
  <c r="Z703" i="37"/>
  <c r="V705" i="37"/>
  <c r="Q705" i="37"/>
  <c r="R705" i="37"/>
  <c r="T313" i="37"/>
  <c r="AE391" i="37"/>
  <c r="P787" i="37"/>
  <c r="V787" i="37" s="1"/>
  <c r="X421" i="37"/>
  <c r="AB420" i="37"/>
  <c r="AE420" i="37"/>
  <c r="AF421" i="37"/>
  <c r="AE421" i="37"/>
  <c r="Z328" i="37"/>
  <c r="U392" i="37"/>
  <c r="U341" i="37"/>
  <c r="Q690" i="37"/>
  <c r="Y328" i="37"/>
  <c r="X404" i="37"/>
  <c r="U451" i="37"/>
  <c r="S404" i="37"/>
  <c r="AE404" i="37"/>
  <c r="AG404" i="37"/>
  <c r="AD404" i="37"/>
  <c r="AA404" i="37"/>
  <c r="AH389" i="37"/>
  <c r="AF389" i="37"/>
  <c r="AB389" i="37"/>
  <c r="Y389" i="37"/>
  <c r="V389" i="37"/>
  <c r="Z344" i="37"/>
  <c r="AE451" i="37"/>
  <c r="AF451" i="37"/>
  <c r="Z451" i="37"/>
  <c r="T451" i="37"/>
  <c r="R451" i="37"/>
  <c r="V451" i="37"/>
  <c r="AG451" i="37"/>
  <c r="Y426" i="37"/>
  <c r="U454" i="37"/>
  <c r="Z454" i="37"/>
  <c r="AE454" i="37"/>
  <c r="R454" i="37"/>
  <c r="AH454" i="37"/>
  <c r="T454" i="37"/>
  <c r="AF454" i="37"/>
  <c r="AD442" i="37"/>
  <c r="AF442" i="37"/>
  <c r="AB313" i="37"/>
  <c r="S313" i="37"/>
  <c r="Y453" i="37"/>
  <c r="AE453" i="37"/>
  <c r="X453" i="37"/>
  <c r="V453" i="37"/>
  <c r="T453" i="37"/>
  <c r="AH453" i="37"/>
  <c r="T326" i="37"/>
  <c r="AE326" i="37"/>
  <c r="U326" i="37"/>
  <c r="Y326" i="37"/>
  <c r="S326" i="37"/>
  <c r="AF432" i="37"/>
  <c r="AH432" i="37"/>
  <c r="AD432" i="37"/>
  <c r="AB339" i="37"/>
  <c r="AF388" i="37"/>
  <c r="AG325" i="37"/>
  <c r="U339" i="37"/>
  <c r="Y339" i="37"/>
  <c r="AA339" i="37"/>
  <c r="V361" i="37"/>
  <c r="Z361" i="37"/>
  <c r="R607" i="37"/>
  <c r="AH329" i="37"/>
  <c r="Z341" i="37"/>
  <c r="T412" i="37"/>
  <c r="T432" i="37"/>
  <c r="AE432" i="37"/>
  <c r="AG432" i="37"/>
  <c r="Z432" i="37"/>
  <c r="S339" i="37"/>
  <c r="AG339" i="37"/>
  <c r="AA325" i="37"/>
  <c r="AH361" i="37"/>
  <c r="AF361" i="37"/>
  <c r="AD422" i="37"/>
  <c r="Y424" i="37"/>
  <c r="AE339" i="37"/>
  <c r="AB424" i="37"/>
  <c r="AD339" i="37"/>
  <c r="AF339" i="37"/>
  <c r="R339" i="37"/>
  <c r="W639" i="37"/>
  <c r="S617" i="37"/>
  <c r="Z635" i="37"/>
  <c r="P705" i="37"/>
  <c r="S779" i="37"/>
  <c r="N772" i="37"/>
  <c r="S772" i="37"/>
  <c r="AB464" i="37"/>
  <c r="AG430" i="37"/>
  <c r="V337" i="37"/>
  <c r="AG464" i="37"/>
  <c r="S464" i="37"/>
  <c r="AA464" i="37"/>
  <c r="V464" i="37"/>
  <c r="Z429" i="37"/>
  <c r="Y429" i="37"/>
  <c r="X429" i="37"/>
  <c r="R429" i="37"/>
  <c r="R374" i="37"/>
  <c r="Z374" i="37"/>
  <c r="AH374" i="37"/>
  <c r="U374" i="37"/>
  <c r="AB374" i="37"/>
  <c r="Y374" i="37"/>
  <c r="AA338" i="37"/>
  <c r="AB338" i="37"/>
  <c r="AH337" i="37"/>
  <c r="AE337" i="37"/>
  <c r="AH348" i="37"/>
  <c r="R348" i="37"/>
  <c r="AA348" i="37"/>
  <c r="AB387" i="37"/>
  <c r="AE387" i="37"/>
  <c r="X387" i="37"/>
  <c r="U387" i="37"/>
  <c r="T387" i="37"/>
  <c r="R387" i="37"/>
  <c r="AF312" i="37"/>
  <c r="R312" i="37"/>
  <c r="U312" i="37"/>
  <c r="AG312" i="37"/>
  <c r="AH312" i="37"/>
  <c r="AB312" i="37"/>
  <c r="AD312" i="37"/>
  <c r="AH333" i="37"/>
  <c r="U333" i="37"/>
  <c r="AD410" i="37"/>
  <c r="U410" i="37"/>
  <c r="X410" i="37"/>
  <c r="S410" i="37"/>
  <c r="V410" i="37"/>
  <c r="AF410" i="37"/>
  <c r="AF394" i="37"/>
  <c r="V394" i="37"/>
  <c r="Z469" i="37"/>
  <c r="AA469" i="37"/>
  <c r="Y398" i="37"/>
  <c r="R352" i="37"/>
  <c r="Z352" i="37"/>
  <c r="V632" i="37"/>
  <c r="Z684" i="37"/>
  <c r="Q628" i="37"/>
  <c r="N647" i="37"/>
  <c r="X647" i="37"/>
  <c r="N755" i="37"/>
  <c r="Q755" i="37" s="1"/>
  <c r="N626" i="37"/>
  <c r="S626" i="37"/>
  <c r="N665" i="37"/>
  <c r="V665" i="37"/>
  <c r="R654" i="37"/>
  <c r="X654" i="37"/>
  <c r="P400" i="37"/>
  <c r="S400" i="37"/>
  <c r="N676" i="37"/>
  <c r="V676" i="37"/>
  <c r="N653" i="37"/>
  <c r="V653" i="37"/>
  <c r="Z653" i="37"/>
  <c r="N616" i="37"/>
  <c r="Q616" i="37"/>
  <c r="N615" i="37"/>
  <c r="Q615" i="37" s="1"/>
  <c r="Z615" i="37"/>
  <c r="N611" i="37"/>
  <c r="X611" i="37"/>
  <c r="N636" i="37"/>
  <c r="R636" i="37"/>
  <c r="V636" i="37"/>
  <c r="N629" i="37"/>
  <c r="Q629" i="37"/>
  <c r="Y705" i="37"/>
  <c r="P781" i="37"/>
  <c r="V781" i="37" s="1"/>
  <c r="Q781" i="37"/>
  <c r="S781" i="37"/>
  <c r="P797" i="37"/>
  <c r="V797" i="37" s="1"/>
  <c r="W797" i="37" s="1"/>
  <c r="X797" i="37" s="1"/>
  <c r="Y797" i="37" s="1"/>
  <c r="P413" i="37"/>
  <c r="U413" i="37"/>
  <c r="V413" i="37"/>
  <c r="AD413" i="37"/>
  <c r="S413" i="37"/>
  <c r="N639" i="37"/>
  <c r="P639" i="37"/>
  <c r="Q639" i="37"/>
  <c r="N670" i="37"/>
  <c r="X670" i="37"/>
  <c r="P394" i="37"/>
  <c r="R394" i="37"/>
  <c r="S394" i="37"/>
  <c r="AB394" i="37"/>
  <c r="AE394" i="37"/>
  <c r="P352" i="37"/>
  <c r="T352" i="37"/>
  <c r="AF352" i="37"/>
  <c r="AA352" i="37"/>
  <c r="AH352" i="37"/>
  <c r="V352" i="37"/>
  <c r="AD352" i="37"/>
  <c r="U352" i="37"/>
  <c r="P510" i="37"/>
  <c r="T510" i="37"/>
  <c r="V469" i="37"/>
  <c r="AG469" i="37"/>
  <c r="N632" i="37"/>
  <c r="R632" i="37"/>
  <c r="S632" i="37"/>
  <c r="Q632" i="37"/>
  <c r="W632" i="37"/>
  <c r="N659" i="37"/>
  <c r="R659" i="37"/>
  <c r="S659" i="37"/>
  <c r="N628" i="37"/>
  <c r="S628" i="37"/>
  <c r="V628" i="37"/>
  <c r="X628" i="37"/>
  <c r="R628" i="37"/>
  <c r="N563" i="37"/>
  <c r="Y563" i="37"/>
  <c r="R563" i="37"/>
  <c r="N566" i="37"/>
  <c r="Y566" i="37"/>
  <c r="P360" i="37"/>
  <c r="U360" i="37"/>
  <c r="X360" i="37"/>
  <c r="V360" i="37"/>
  <c r="P461" i="37"/>
  <c r="V461" i="37"/>
  <c r="S461" i="37"/>
  <c r="U461" i="37"/>
  <c r="N703" i="37"/>
  <c r="X703" i="37"/>
  <c r="W703" i="37"/>
  <c r="P606" i="37"/>
  <c r="V606" i="37" s="1"/>
  <c r="R606" i="37"/>
  <c r="N706" i="37"/>
  <c r="Z706" i="37"/>
  <c r="N705" i="37"/>
  <c r="T705" i="37"/>
  <c r="W705" i="37"/>
  <c r="S705" i="37"/>
  <c r="N624" i="37"/>
  <c r="S624" i="37" s="1"/>
  <c r="Z624" i="37"/>
  <c r="Q771" i="37"/>
  <c r="P771" i="37"/>
  <c r="V771" i="37" s="1"/>
  <c r="R771" i="37"/>
  <c r="R766" i="37"/>
  <c r="S766" i="37"/>
  <c r="Q766" i="37"/>
  <c r="P766" i="37"/>
  <c r="V766" i="37" s="1"/>
  <c r="R781" i="37"/>
  <c r="R392" i="37"/>
  <c r="Y329" i="37"/>
  <c r="AH424" i="37"/>
  <c r="AE450" i="37"/>
  <c r="S412" i="37"/>
  <c r="T576" i="37"/>
  <c r="P777" i="37"/>
  <c r="V777" i="37" s="1"/>
  <c r="W777" i="37" s="1"/>
  <c r="S777" i="37"/>
  <c r="X420" i="37"/>
  <c r="Z420" i="37"/>
  <c r="AF420" i="37"/>
  <c r="AG420" i="37"/>
  <c r="V399" i="37"/>
  <c r="T423" i="37"/>
  <c r="Z423" i="37"/>
  <c r="AB423" i="37"/>
  <c r="S420" i="37"/>
  <c r="U328" i="37"/>
  <c r="V328" i="37"/>
  <c r="R604" i="37"/>
  <c r="Q592" i="37"/>
  <c r="S674" i="37"/>
  <c r="X674" i="37"/>
  <c r="V599" i="37"/>
  <c r="S652" i="37"/>
  <c r="R699" i="37"/>
  <c r="X651" i="37"/>
  <c r="V651" i="37"/>
  <c r="V341" i="37"/>
  <c r="Y420" i="37"/>
  <c r="AD420" i="37"/>
  <c r="AH420" i="37"/>
  <c r="AB353" i="37"/>
  <c r="S353" i="37"/>
  <c r="X391" i="37"/>
  <c r="X353" i="37"/>
  <c r="T420" i="37"/>
  <c r="Y341" i="37"/>
  <c r="R328" i="37"/>
  <c r="AB328" i="37"/>
  <c r="Y412" i="37"/>
  <c r="AA412" i="37"/>
  <c r="V424" i="37"/>
  <c r="AE424" i="37"/>
  <c r="Z329" i="37"/>
  <c r="AG328" i="37"/>
  <c r="AA450" i="37"/>
  <c r="AE328" i="37"/>
  <c r="T328" i="37"/>
  <c r="T392" i="37"/>
  <c r="Z392" i="37"/>
  <c r="AA328" i="37"/>
  <c r="V450" i="37"/>
  <c r="R626" i="37"/>
  <c r="Z626" i="37"/>
  <c r="X641" i="37"/>
  <c r="S619" i="37"/>
  <c r="X615" i="37"/>
  <c r="S611" i="37"/>
  <c r="Q611" i="37"/>
  <c r="Q654" i="37"/>
  <c r="V654" i="37"/>
  <c r="Y676" i="37"/>
  <c r="W651" i="37"/>
  <c r="T707" i="37"/>
  <c r="R559" i="37"/>
  <c r="X640" i="37"/>
  <c r="N640" i="37"/>
  <c r="N582" i="37"/>
  <c r="P582" i="37" s="1"/>
  <c r="W577" i="37"/>
  <c r="AH391" i="37"/>
  <c r="P391" i="37"/>
  <c r="AG353" i="37"/>
  <c r="P353" i="37"/>
  <c r="S311" i="37"/>
  <c r="P311" i="37"/>
  <c r="T310" i="37"/>
  <c r="P310" i="37"/>
  <c r="Z640" i="37"/>
  <c r="Q691" i="37"/>
  <c r="N691" i="37"/>
  <c r="Y404" i="37"/>
  <c r="P404" i="37"/>
  <c r="T389" i="37"/>
  <c r="P389" i="37"/>
  <c r="AF326" i="37"/>
  <c r="P326" i="37"/>
  <c r="V603" i="37"/>
  <c r="N603" i="37"/>
  <c r="P620" i="37"/>
  <c r="N620" i="37"/>
  <c r="Y432" i="37"/>
  <c r="P432" i="37"/>
  <c r="Z654" i="37"/>
  <c r="N654" i="37"/>
  <c r="W683" i="37"/>
  <c r="N683" i="37"/>
  <c r="T645" i="37"/>
  <c r="N645" i="37"/>
  <c r="S366" i="37"/>
  <c r="P366" i="37"/>
  <c r="Z351" i="37"/>
  <c r="P351" i="37"/>
  <c r="U401" i="37"/>
  <c r="P401" i="37"/>
  <c r="AE347" i="37"/>
  <c r="P347" i="37"/>
  <c r="T365" i="37"/>
  <c r="P365" i="37"/>
  <c r="Y336" i="37"/>
  <c r="P336" i="37"/>
  <c r="R587" i="37"/>
  <c r="N587" i="37"/>
  <c r="T651" i="37"/>
  <c r="N651" i="37"/>
  <c r="P633" i="37"/>
  <c r="N633" i="37"/>
  <c r="P569" i="37"/>
  <c r="N569" i="37"/>
  <c r="Q656" i="37"/>
  <c r="N656" i="37"/>
  <c r="R612" i="37"/>
  <c r="N612" i="37"/>
  <c r="Z685" i="37"/>
  <c r="N685" i="37"/>
  <c r="P634" i="37"/>
  <c r="N634" i="37"/>
  <c r="S702" i="37"/>
  <c r="AB463" i="37"/>
  <c r="P463" i="37"/>
  <c r="R586" i="37"/>
  <c r="N586" i="37"/>
  <c r="Q586" i="37" s="1"/>
  <c r="Z682" i="37"/>
  <c r="N682" i="37"/>
  <c r="Z726" i="37"/>
  <c r="N726" i="37"/>
  <c r="Q700" i="37"/>
  <c r="N700" i="37"/>
  <c r="Q688" i="37"/>
  <c r="N688" i="37"/>
  <c r="W597" i="37"/>
  <c r="N597" i="37"/>
  <c r="R590" i="37"/>
  <c r="Z561" i="37"/>
  <c r="AH384" i="37"/>
  <c r="P384" i="37"/>
  <c r="AF380" i="37"/>
  <c r="P380" i="37"/>
  <c r="Q594" i="37"/>
  <c r="T606" i="37"/>
  <c r="N606" i="37"/>
  <c r="R689" i="37"/>
  <c r="AA472" i="37"/>
  <c r="P472" i="37"/>
  <c r="N784" i="37"/>
  <c r="T784" i="37" s="1"/>
  <c r="Y764" i="37"/>
  <c r="P786" i="37"/>
  <c r="V786" i="37" s="1"/>
  <c r="P795" i="37"/>
  <c r="T450" i="37"/>
  <c r="P450" i="37"/>
  <c r="X341" i="37"/>
  <c r="P341" i="37"/>
  <c r="AG356" i="37"/>
  <c r="P356" i="37"/>
  <c r="R668" i="37"/>
  <c r="V421" i="37"/>
  <c r="P421" i="37"/>
  <c r="X701" i="37"/>
  <c r="N701" i="37"/>
  <c r="P317" i="37"/>
  <c r="R355" i="37"/>
  <c r="P355" i="37"/>
  <c r="AA378" i="37"/>
  <c r="P378" i="37"/>
  <c r="AE372" i="37"/>
  <c r="P372" i="37"/>
  <c r="Z680" i="37"/>
  <c r="N680" i="37"/>
  <c r="AE406" i="37"/>
  <c r="P406" i="37"/>
  <c r="AB435" i="37"/>
  <c r="P435" i="37"/>
  <c r="V397" i="37"/>
  <c r="P397" i="37"/>
  <c r="Z683" i="37"/>
  <c r="X645" i="37"/>
  <c r="X361" i="37"/>
  <c r="P361" i="37"/>
  <c r="AD428" i="37"/>
  <c r="P428" i="37"/>
  <c r="T403" i="37"/>
  <c r="P403" i="37"/>
  <c r="U370" i="37"/>
  <c r="P370" i="37"/>
  <c r="X368" i="37"/>
  <c r="P368" i="37"/>
  <c r="AG367" i="37"/>
  <c r="P367" i="37"/>
  <c r="S385" i="37"/>
  <c r="P385" i="37"/>
  <c r="AE363" i="37"/>
  <c r="P363" i="37"/>
  <c r="AH408" i="37"/>
  <c r="P408" i="37"/>
  <c r="Z362" i="37"/>
  <c r="P362" i="37"/>
  <c r="AH388" i="37"/>
  <c r="P388" i="37"/>
  <c r="Z343" i="37"/>
  <c r="P343" i="37"/>
  <c r="AE364" i="37"/>
  <c r="P364" i="37"/>
  <c r="AA437" i="37"/>
  <c r="P437" i="37"/>
  <c r="AE444" i="37"/>
  <c r="P444" i="37"/>
  <c r="Y386" i="37"/>
  <c r="P386" i="37"/>
  <c r="AA322" i="37"/>
  <c r="P322" i="37"/>
  <c r="V395" i="37"/>
  <c r="P395" i="37"/>
  <c r="T359" i="37"/>
  <c r="P359" i="37"/>
  <c r="AF419" i="37"/>
  <c r="P419" i="37"/>
  <c r="AD382" i="37"/>
  <c r="P382" i="37"/>
  <c r="V473" i="37"/>
  <c r="P473" i="37"/>
  <c r="AF316" i="37"/>
  <c r="P316" i="37"/>
  <c r="AB418" i="37"/>
  <c r="P418" i="37"/>
  <c r="AE427" i="37"/>
  <c r="P427" i="37"/>
  <c r="AA327" i="37"/>
  <c r="P327" i="37"/>
  <c r="AB416" i="37"/>
  <c r="P416" i="37"/>
  <c r="AB466" i="37"/>
  <c r="P466" i="37"/>
  <c r="AB373" i="37"/>
  <c r="P373" i="37"/>
  <c r="Y574" i="37"/>
  <c r="T702" i="37"/>
  <c r="T469" i="37"/>
  <c r="P469" i="37"/>
  <c r="Z722" i="37"/>
  <c r="N722" i="37"/>
  <c r="Q722" i="37" s="1"/>
  <c r="Y455" i="37"/>
  <c r="P455" i="37"/>
  <c r="AF458" i="37"/>
  <c r="P458" i="37"/>
  <c r="X446" i="37"/>
  <c r="P446" i="37"/>
  <c r="V677" i="37"/>
  <c r="AD357" i="37"/>
  <c r="P357" i="37"/>
  <c r="V457" i="37"/>
  <c r="P457" i="37"/>
  <c r="T314" i="37"/>
  <c r="P314" i="37"/>
  <c r="T764" i="37"/>
  <c r="V616" i="37"/>
  <c r="V767" i="37"/>
  <c r="P629" i="37"/>
  <c r="Q633" i="37"/>
  <c r="S647" i="37"/>
  <c r="P647" i="37"/>
  <c r="P617" i="37"/>
  <c r="Q617" i="37"/>
  <c r="V617" i="37"/>
  <c r="X617" i="37"/>
  <c r="W617" i="37"/>
  <c r="Q641" i="37"/>
  <c r="S344" i="37"/>
  <c r="X344" i="37"/>
  <c r="AB344" i="37"/>
  <c r="AG344" i="37"/>
  <c r="Y344" i="37"/>
  <c r="AD344" i="37"/>
  <c r="AH344" i="37"/>
  <c r="AG426" i="37"/>
  <c r="V426" i="37"/>
  <c r="T426" i="37"/>
  <c r="U426" i="37"/>
  <c r="Z426" i="37"/>
  <c r="R426" i="37"/>
  <c r="AF426" i="37"/>
  <c r="X442" i="37"/>
  <c r="R442" i="37"/>
  <c r="AG442" i="37"/>
  <c r="S442" i="37"/>
  <c r="Y442" i="37"/>
  <c r="AB442" i="37"/>
  <c r="U442" i="37"/>
  <c r="T442" i="37"/>
  <c r="U313" i="37"/>
  <c r="Z313" i="37"/>
  <c r="AE313" i="37"/>
  <c r="R313" i="37"/>
  <c r="V313" i="37"/>
  <c r="AA313" i="37"/>
  <c r="AH313" i="37"/>
  <c r="Q565" i="37"/>
  <c r="R565" i="37"/>
  <c r="T565" i="37"/>
  <c r="V619" i="37"/>
  <c r="Z619" i="37"/>
  <c r="W619" i="37"/>
  <c r="P625" i="37"/>
  <c r="S625" i="37"/>
  <c r="V625" i="37"/>
  <c r="X625" i="37"/>
  <c r="W625" i="37"/>
  <c r="Z625" i="37"/>
  <c r="V662" i="37"/>
  <c r="S662" i="37"/>
  <c r="W662" i="37"/>
  <c r="T662" i="37"/>
  <c r="Y662" i="37"/>
  <c r="R665" i="37"/>
  <c r="X665" i="37"/>
  <c r="Z665" i="37"/>
  <c r="AE400" i="37"/>
  <c r="AD400" i="37"/>
  <c r="AA422" i="37"/>
  <c r="AG422" i="37"/>
  <c r="AB422" i="37"/>
  <c r="V422" i="37"/>
  <c r="X422" i="37"/>
  <c r="Y422" i="37"/>
  <c r="R422" i="37"/>
  <c r="S422" i="37"/>
  <c r="U422" i="37"/>
  <c r="Y677" i="37"/>
  <c r="S677" i="37"/>
  <c r="W677" i="37"/>
  <c r="Q677" i="37"/>
  <c r="P677" i="37"/>
  <c r="X677" i="37"/>
  <c r="S667" i="37"/>
  <c r="X667" i="37"/>
  <c r="V667" i="37"/>
  <c r="Q667" i="37"/>
  <c r="R667" i="37"/>
  <c r="T667" i="37"/>
  <c r="Z667" i="37"/>
  <c r="X678" i="37"/>
  <c r="S678" i="37"/>
  <c r="Q678" i="37"/>
  <c r="Z730" i="37"/>
  <c r="R730" i="37"/>
  <c r="T730" i="37"/>
  <c r="T655" i="37"/>
  <c r="P655" i="37"/>
  <c r="Q655" i="37"/>
  <c r="S655" i="37"/>
  <c r="Z655" i="37"/>
  <c r="X602" i="37"/>
  <c r="Q602" i="37"/>
  <c r="R602" i="37"/>
  <c r="Y590" i="37"/>
  <c r="W590" i="37"/>
  <c r="X590" i="37"/>
  <c r="V590" i="37"/>
  <c r="Z590" i="37"/>
  <c r="S590" i="37"/>
  <c r="T746" i="37"/>
  <c r="R746" i="37"/>
  <c r="Z650" i="37"/>
  <c r="R650" i="37"/>
  <c r="V650" i="37"/>
  <c r="P650" i="37"/>
  <c r="Q650" i="37"/>
  <c r="W675" i="37"/>
  <c r="X675" i="37"/>
  <c r="P675" i="37"/>
  <c r="Z675" i="37"/>
  <c r="T675" i="37"/>
  <c r="R675" i="37"/>
  <c r="V675" i="37"/>
  <c r="P631" i="37"/>
  <c r="W631" i="37"/>
  <c r="Z631" i="37"/>
  <c r="R631" i="37"/>
  <c r="S631" i="37"/>
  <c r="X631" i="37"/>
  <c r="Q646" i="37"/>
  <c r="R646" i="37"/>
  <c r="P646" i="37"/>
  <c r="W646" i="37"/>
  <c r="S646" i="37"/>
  <c r="Y646" i="37"/>
  <c r="X646" i="37"/>
  <c r="Z646" i="37"/>
  <c r="AG318" i="37"/>
  <c r="Y318" i="37"/>
  <c r="T318" i="37"/>
  <c r="S358" i="37"/>
  <c r="U358" i="37"/>
  <c r="AB465" i="37"/>
  <c r="AA465" i="37"/>
  <c r="AH465" i="37"/>
  <c r="AE465" i="37"/>
  <c r="Y569" i="37"/>
  <c r="R569" i="37"/>
  <c r="T569" i="37"/>
  <c r="Q569" i="37"/>
  <c r="P610" i="37"/>
  <c r="Z610" i="37"/>
  <c r="Q610" i="37"/>
  <c r="S610" i="37"/>
  <c r="V610" i="37"/>
  <c r="Z573" i="37"/>
  <c r="T573" i="37"/>
  <c r="Y573" i="37"/>
  <c r="T769" i="37"/>
  <c r="Q769" i="37"/>
  <c r="S769" i="37"/>
  <c r="R769" i="37"/>
  <c r="P769" i="37"/>
  <c r="U547" i="37"/>
  <c r="AF547" i="37"/>
  <c r="AD547" i="37"/>
  <c r="AE547" i="37"/>
  <c r="Z547" i="37"/>
  <c r="R547" i="37"/>
  <c r="Y547" i="37"/>
  <c r="AG547" i="37"/>
  <c r="S547" i="37"/>
  <c r="V547" i="37"/>
  <c r="T547" i="37"/>
  <c r="AB547" i="37"/>
  <c r="AA547" i="37"/>
  <c r="AH547" i="37"/>
  <c r="X547" i="37"/>
  <c r="T793" i="37"/>
  <c r="Q793" i="37"/>
  <c r="S793" i="37"/>
  <c r="P793" i="37"/>
  <c r="V793" i="37" s="1"/>
  <c r="R793" i="37"/>
  <c r="AD457" i="37"/>
  <c r="U457" i="37"/>
  <c r="T457" i="37"/>
  <c r="AG457" i="37"/>
  <c r="AA314" i="37"/>
  <c r="S314" i="37"/>
  <c r="X610" i="37"/>
  <c r="P612" i="37"/>
  <c r="AH426" i="37"/>
  <c r="T344" i="37"/>
  <c r="Y457" i="37"/>
  <c r="S457" i="37"/>
  <c r="R358" i="37"/>
  <c r="X366" i="37"/>
  <c r="AD366" i="37" s="1"/>
  <c r="T366" i="37"/>
  <c r="AE401" i="37"/>
  <c r="Z401" i="37"/>
  <c r="X400" i="37"/>
  <c r="AG400" i="37"/>
  <c r="AA400" i="37"/>
  <c r="S465" i="37"/>
  <c r="AG465" i="37"/>
  <c r="AD314" i="37"/>
  <c r="U366" i="37"/>
  <c r="AA344" i="37"/>
  <c r="R344" i="37"/>
  <c r="X426" i="37"/>
  <c r="AE442" i="37"/>
  <c r="AF313" i="37"/>
  <c r="Y313" i="37"/>
  <c r="W647" i="37"/>
  <c r="R610" i="37"/>
  <c r="V602" i="37"/>
  <c r="S650" i="37"/>
  <c r="S665" i="37"/>
  <c r="V329" i="37"/>
  <c r="S329" i="37"/>
  <c r="T329" i="37"/>
  <c r="AE329" i="37"/>
  <c r="U329" i="37"/>
  <c r="AB329" i="37"/>
  <c r="X329" i="37"/>
  <c r="AF329" i="37"/>
  <c r="AD329" i="37"/>
  <c r="R329" i="37"/>
  <c r="AA329" i="37"/>
  <c r="AG329" i="37"/>
  <c r="AD392" i="37"/>
  <c r="AH392" i="37"/>
  <c r="AG392" i="37"/>
  <c r="Y392" i="37"/>
  <c r="AF392" i="37"/>
  <c r="AB392" i="37"/>
  <c r="S392" i="37"/>
  <c r="AA392" i="37"/>
  <c r="V392" i="37"/>
  <c r="X392" i="37"/>
  <c r="Z641" i="37"/>
  <c r="R573" i="37"/>
  <c r="R619" i="37"/>
  <c r="R413" i="37"/>
  <c r="AA413" i="37"/>
  <c r="AE413" i="37"/>
  <c r="T413" i="37"/>
  <c r="AB413" i="37"/>
  <c r="Z413" i="37"/>
  <c r="AH413" i="37"/>
  <c r="Y413" i="37"/>
  <c r="Z639" i="37"/>
  <c r="R639" i="37"/>
  <c r="X639" i="37"/>
  <c r="V639" i="37"/>
  <c r="R601" i="37"/>
  <c r="Q601" i="37"/>
  <c r="X601" i="37"/>
  <c r="Z559" i="37"/>
  <c r="T559" i="37"/>
  <c r="Y559" i="37"/>
  <c r="T677" i="37"/>
  <c r="Q675" i="37"/>
  <c r="R669" i="37"/>
  <c r="V669" i="37"/>
  <c r="U443" i="37"/>
  <c r="AD443" i="37"/>
  <c r="S443" i="37"/>
  <c r="Z443" i="37"/>
  <c r="AB443" i="37"/>
  <c r="Y443" i="37"/>
  <c r="U399" i="37"/>
  <c r="AA399" i="37"/>
  <c r="AH399" i="37"/>
  <c r="AB399" i="37"/>
  <c r="AD399" i="37"/>
  <c r="R399" i="37"/>
  <c r="AE345" i="37"/>
  <c r="V345" i="37"/>
  <c r="AA345" i="37"/>
  <c r="AB345" i="37"/>
  <c r="AH345" i="37"/>
  <c r="R345" i="37"/>
  <c r="X345" i="37"/>
  <c r="U345" i="37"/>
  <c r="Y369" i="37"/>
  <c r="V369" i="37"/>
  <c r="Z369" i="37"/>
  <c r="S369" i="37"/>
  <c r="X369" i="37"/>
  <c r="AA369" i="37"/>
  <c r="AG369" i="37"/>
  <c r="T369" i="37"/>
  <c r="V652" i="37"/>
  <c r="P652" i="37"/>
  <c r="W652" i="37"/>
  <c r="Z652" i="37"/>
  <c r="AH393" i="37"/>
  <c r="AE393" i="37"/>
  <c r="V393" i="37"/>
  <c r="AA393" i="37"/>
  <c r="R393" i="37"/>
  <c r="X393" i="37"/>
  <c r="AB393" i="37"/>
  <c r="V637" i="37"/>
  <c r="X637" i="37"/>
  <c r="Q637" i="37"/>
  <c r="S637" i="37"/>
  <c r="P699" i="37"/>
  <c r="S699" i="37"/>
  <c r="Z699" i="37"/>
  <c r="X699" i="37"/>
  <c r="Q699" i="37"/>
  <c r="P702" i="37"/>
  <c r="V702" i="37"/>
  <c r="X702" i="37"/>
  <c r="Y702" i="37"/>
  <c r="R574" i="37"/>
  <c r="V574" i="37"/>
  <c r="T574" i="37"/>
  <c r="W574" i="37"/>
  <c r="T371" i="37"/>
  <c r="R371" i="37"/>
  <c r="Z371" i="37"/>
  <c r="X371" i="37"/>
  <c r="U371" i="37"/>
  <c r="AB371" i="37"/>
  <c r="AD377" i="37"/>
  <c r="AA377" i="37"/>
  <c r="X377" i="37"/>
  <c r="AE377" i="37"/>
  <c r="R377" i="37"/>
  <c r="AG377" i="37"/>
  <c r="AF377" i="37"/>
  <c r="T414" i="37"/>
  <c r="AF414" i="37"/>
  <c r="Y414" i="37"/>
  <c r="AD414" i="37"/>
  <c r="AE414" i="37"/>
  <c r="R414" i="37"/>
  <c r="U414" i="37"/>
  <c r="Z414" i="37"/>
  <c r="AF417" i="37"/>
  <c r="T417" i="37"/>
  <c r="AA417" i="37"/>
  <c r="AE417" i="37"/>
  <c r="V417" i="37"/>
  <c r="AB417" i="37"/>
  <c r="AH417" i="37"/>
  <c r="R417" i="37"/>
  <c r="AA320" i="37"/>
  <c r="AF320" i="37"/>
  <c r="X320" i="37"/>
  <c r="AD320" i="37"/>
  <c r="AH320" i="37"/>
  <c r="AE320" i="37"/>
  <c r="S320" i="37"/>
  <c r="V477" i="37"/>
  <c r="AA324" i="37"/>
  <c r="AF324" i="37"/>
  <c r="V332" i="37"/>
  <c r="AH332" i="37"/>
  <c r="W599" i="37"/>
  <c r="R599" i="37"/>
  <c r="R595" i="37"/>
  <c r="W595" i="37"/>
  <c r="P613" i="37"/>
  <c r="X613" i="37"/>
  <c r="V613" i="37"/>
  <c r="Q613" i="37"/>
  <c r="Z613" i="37"/>
  <c r="W613" i="37"/>
  <c r="S613" i="37"/>
  <c r="T646" i="37"/>
  <c r="Y675" i="37"/>
  <c r="S429" i="37"/>
  <c r="T429" i="37"/>
  <c r="AH429" i="37"/>
  <c r="U429" i="37"/>
  <c r="AB429" i="37"/>
  <c r="AE429" i="37"/>
  <c r="AA429" i="37"/>
  <c r="AA430" i="37"/>
  <c r="V430" i="37"/>
  <c r="U430" i="37"/>
  <c r="R430" i="37"/>
  <c r="AF430" i="37"/>
  <c r="AB430" i="37"/>
  <c r="AD434" i="37"/>
  <c r="X434" i="37"/>
  <c r="AG434" i="37"/>
  <c r="Z434" i="37"/>
  <c r="AA434" i="37"/>
  <c r="S434" i="37"/>
  <c r="X448" i="37"/>
  <c r="AE448" i="37"/>
  <c r="U337" i="37"/>
  <c r="AB337" i="37"/>
  <c r="AA337" i="37"/>
  <c r="Z337" i="37"/>
  <c r="Y337" i="37"/>
  <c r="X407" i="37"/>
  <c r="R407" i="37"/>
  <c r="Z407" i="37"/>
  <c r="AD407" i="37"/>
  <c r="S407" i="37"/>
  <c r="Y407" i="37"/>
  <c r="V407" i="37"/>
  <c r="AB478" i="37"/>
  <c r="Y354" i="37"/>
  <c r="V354" i="37"/>
  <c r="AH354" i="37"/>
  <c r="AA354" i="37"/>
  <c r="U354" i="37"/>
  <c r="AD354" i="37"/>
  <c r="X354" i="37"/>
  <c r="AE333" i="37"/>
  <c r="Z333" i="37"/>
  <c r="T333" i="37"/>
  <c r="AF333" i="37"/>
  <c r="R333" i="37"/>
  <c r="R342" i="37"/>
  <c r="AD342" i="37"/>
  <c r="S342" i="37"/>
  <c r="U342" i="37"/>
  <c r="Y402" i="37"/>
  <c r="AA402" i="37"/>
  <c r="AD402" i="37"/>
  <c r="AE402" i="37"/>
  <c r="X402" i="37"/>
  <c r="AG402" i="37"/>
  <c r="AB402" i="37"/>
  <c r="V402" i="37"/>
  <c r="AH452" i="37"/>
  <c r="U452" i="37"/>
  <c r="AE440" i="37"/>
  <c r="AA440" i="37"/>
  <c r="T467" i="37"/>
  <c r="U467" i="37"/>
  <c r="Z349" i="37"/>
  <c r="S383" i="37"/>
  <c r="T383" i="37"/>
  <c r="AH398" i="37"/>
  <c r="X569" i="37"/>
  <c r="AG510" i="37"/>
  <c r="AB510" i="37"/>
  <c r="AA471" i="37"/>
  <c r="AG471" i="37"/>
  <c r="S578" i="37"/>
  <c r="P578" i="37"/>
  <c r="Z707" i="37"/>
  <c r="X707" i="37"/>
  <c r="R707" i="37"/>
  <c r="W707" i="37"/>
  <c r="P707" i="37"/>
  <c r="Q707" i="37"/>
  <c r="Z689" i="37"/>
  <c r="S689" i="37"/>
  <c r="Y689" i="37"/>
  <c r="W689" i="37"/>
  <c r="P687" i="37"/>
  <c r="R687" i="37"/>
  <c r="S687" i="37"/>
  <c r="AF461" i="37"/>
  <c r="Y461" i="37"/>
  <c r="AH461" i="37"/>
  <c r="T461" i="37"/>
  <c r="AB461" i="37"/>
  <c r="R678" i="37"/>
  <c r="T681" i="37"/>
  <c r="R681" i="37"/>
  <c r="P681" i="37"/>
  <c r="Q681" i="37"/>
  <c r="R790" i="37"/>
  <c r="S790" i="37"/>
  <c r="P790" i="37"/>
  <c r="V790" i="37" s="1"/>
  <c r="T790" i="37"/>
  <c r="Q790" i="37"/>
  <c r="P788" i="37"/>
  <c r="S788" i="37"/>
  <c r="T788" i="37"/>
  <c r="S618" i="37"/>
  <c r="Z618" i="37"/>
  <c r="R633" i="37"/>
  <c r="S633" i="37"/>
  <c r="W633" i="37"/>
  <c r="V633" i="37"/>
  <c r="X633" i="37"/>
  <c r="W656" i="37"/>
  <c r="R656" i="37"/>
  <c r="S656" i="37"/>
  <c r="Z656" i="37"/>
  <c r="P656" i="37"/>
  <c r="V656" i="37"/>
  <c r="W612" i="37"/>
  <c r="Z612" i="37"/>
  <c r="X612" i="37"/>
  <c r="V612" i="37"/>
  <c r="R634" i="37"/>
  <c r="S634" i="37"/>
  <c r="Q634" i="37"/>
  <c r="W634" i="37"/>
  <c r="V634" i="37"/>
  <c r="W629" i="37"/>
  <c r="V629" i="37"/>
  <c r="R629" i="37"/>
  <c r="Z629" i="37"/>
  <c r="X629" i="37"/>
  <c r="Z457" i="37"/>
  <c r="AB457" i="37"/>
  <c r="AB314" i="37"/>
  <c r="AE314" i="37"/>
  <c r="U314" i="37"/>
  <c r="AH314" i="37"/>
  <c r="AF314" i="37"/>
  <c r="R314" i="37"/>
  <c r="V314" i="37"/>
  <c r="Z314" i="37"/>
  <c r="AA336" i="37"/>
  <c r="X457" i="37"/>
  <c r="AE457" i="37"/>
  <c r="R457" i="37"/>
  <c r="AA358" i="37"/>
  <c r="Z358" i="37"/>
  <c r="AA366" i="37"/>
  <c r="V401" i="37"/>
  <c r="AG401" i="37"/>
  <c r="AD401" i="37"/>
  <c r="Y400" i="37"/>
  <c r="AH400" i="37"/>
  <c r="U400" i="37"/>
  <c r="U465" i="37"/>
  <c r="V465" i="37"/>
  <c r="Z336" i="37"/>
  <c r="U336" i="37"/>
  <c r="AH442" i="37"/>
  <c r="AB336" i="37"/>
  <c r="X314" i="37"/>
  <c r="AG314" i="37"/>
  <c r="AE344" i="37"/>
  <c r="U344" i="37"/>
  <c r="AD426" i="37"/>
  <c r="S426" i="37"/>
  <c r="V442" i="37"/>
  <c r="X313" i="37"/>
  <c r="X358" i="37"/>
  <c r="Z422" i="37"/>
  <c r="AH422" i="37"/>
  <c r="S629" i="37"/>
  <c r="Z634" i="37"/>
  <c r="R618" i="37"/>
  <c r="X650" i="37"/>
  <c r="Q612" i="37"/>
  <c r="Z617" i="37"/>
  <c r="P619" i="37"/>
  <c r="Q631" i="37"/>
  <c r="P574" i="37"/>
  <c r="V646" i="37"/>
  <c r="S675" i="37"/>
  <c r="S791" i="37"/>
  <c r="R791" i="37"/>
  <c r="Q791" i="37"/>
  <c r="AF412" i="37"/>
  <c r="AE412" i="37"/>
  <c r="AB412" i="37"/>
  <c r="X412" i="37"/>
  <c r="AF424" i="37"/>
  <c r="AA424" i="37"/>
  <c r="R760" i="37"/>
  <c r="T760" i="37"/>
  <c r="P760" i="37"/>
  <c r="S760" i="37"/>
  <c r="R768" i="37"/>
  <c r="Q768" i="37"/>
  <c r="Q760" i="37"/>
  <c r="P768" i="37"/>
  <c r="P774" i="37"/>
  <c r="Q774" i="37"/>
  <c r="T774" i="37"/>
  <c r="P640" i="37"/>
  <c r="V640" i="37"/>
  <c r="Q640" i="37"/>
  <c r="AH328" i="37"/>
  <c r="AF328" i="37"/>
  <c r="U423" i="37"/>
  <c r="AA420" i="37"/>
  <c r="R420" i="37"/>
  <c r="S703" i="37"/>
  <c r="V703" i="37"/>
  <c r="R703" i="37"/>
  <c r="T703" i="37"/>
  <c r="Y703" i="37"/>
  <c r="T516" i="37"/>
  <c r="AG516" i="37"/>
  <c r="Z516" i="37"/>
  <c r="V516" i="37"/>
  <c r="AF516" i="37"/>
  <c r="AB516" i="37"/>
  <c r="U516" i="37"/>
  <c r="AH516" i="37"/>
  <c r="AA516" i="37"/>
  <c r="Y795" i="37"/>
  <c r="Q795" i="37"/>
  <c r="W795" i="37"/>
  <c r="X795" i="37"/>
  <c r="V795" i="37"/>
  <c r="Z795" i="37"/>
  <c r="S795" i="37"/>
  <c r="R795" i="37"/>
  <c r="T795" i="37"/>
  <c r="P785" i="37"/>
  <c r="T785" i="37"/>
  <c r="S785" i="37"/>
  <c r="S681" i="37"/>
  <c r="R683" i="37"/>
  <c r="Y645" i="37"/>
  <c r="R645" i="37"/>
  <c r="R767" i="37"/>
  <c r="T767" i="37"/>
  <c r="Q767" i="37"/>
  <c r="S796" i="37"/>
  <c r="Q796" i="37"/>
  <c r="Q786" i="37"/>
  <c r="R786" i="37"/>
  <c r="S786" i="37"/>
  <c r="T786" i="37"/>
  <c r="Q759" i="37"/>
  <c r="S782" i="37"/>
  <c r="Q780" i="37"/>
  <c r="P761" i="37"/>
  <c r="AF391" i="37"/>
  <c r="W620" i="37"/>
  <c r="Y683" i="37"/>
  <c r="Q645" i="37"/>
  <c r="Q782" i="37"/>
  <c r="T789" i="37"/>
  <c r="Q764" i="37"/>
  <c r="X764" i="37"/>
  <c r="Z764" i="37"/>
  <c r="S764" i="37"/>
  <c r="P764" i="37"/>
  <c r="Q794" i="37"/>
  <c r="T794" i="37"/>
  <c r="R794" i="37"/>
  <c r="S794" i="37"/>
  <c r="P794" i="37"/>
  <c r="R764" i="37"/>
  <c r="R763" i="37"/>
  <c r="P763" i="37"/>
  <c r="S763" i="37"/>
  <c r="Q761" i="37"/>
  <c r="R780" i="37"/>
  <c r="S767" i="37"/>
  <c r="T776" i="37"/>
  <c r="S761" i="37"/>
  <c r="X311" i="37"/>
  <c r="Y391" i="37"/>
  <c r="Z391" i="37"/>
  <c r="AG391" i="37"/>
  <c r="R391" i="37"/>
  <c r="T356" i="37"/>
  <c r="AA356" i="37"/>
  <c r="Y450" i="37"/>
  <c r="AH450" i="37"/>
  <c r="U450" i="37"/>
  <c r="AF450" i="37"/>
  <c r="S450" i="37"/>
  <c r="AB450" i="37"/>
  <c r="X450" i="37"/>
  <c r="R450" i="37"/>
  <c r="Z450" i="37"/>
  <c r="AD450" i="37"/>
  <c r="R412" i="37"/>
  <c r="AH412" i="37"/>
  <c r="Z412" i="37"/>
  <c r="V412" i="37"/>
  <c r="AG412" i="37"/>
  <c r="AD412" i="37"/>
  <c r="U412" i="37"/>
  <c r="AF341" i="37"/>
  <c r="S341" i="37"/>
  <c r="R341" i="37"/>
  <c r="AA341" i="37"/>
  <c r="AG341" i="37"/>
  <c r="AE341" i="37"/>
  <c r="AH341" i="37"/>
  <c r="AB341" i="37"/>
  <c r="X424" i="37"/>
  <c r="S424" i="37"/>
  <c r="AG424" i="37"/>
  <c r="Z424" i="37"/>
  <c r="R424" i="37"/>
  <c r="T424" i="37"/>
  <c r="AD424" i="37"/>
  <c r="U424" i="37"/>
  <c r="Q732" i="37"/>
  <c r="Y661" i="37"/>
  <c r="S661" i="37"/>
  <c r="W661" i="37"/>
  <c r="X661" i="37"/>
  <c r="V661" i="37"/>
  <c r="R661" i="37"/>
  <c r="P661" i="37"/>
  <c r="S576" i="37"/>
  <c r="X576" i="37"/>
  <c r="R576" i="37"/>
  <c r="P576" i="37"/>
  <c r="Z576" i="37"/>
  <c r="V576" i="37"/>
  <c r="W576" i="37"/>
  <c r="Y576" i="37"/>
  <c r="P671" i="37"/>
  <c r="W671" i="37"/>
  <c r="X671" i="37"/>
  <c r="R671" i="37"/>
  <c r="Q671" i="37"/>
  <c r="T671" i="37"/>
  <c r="Z671" i="37"/>
  <c r="S671" i="37"/>
  <c r="Y668" i="37"/>
  <c r="W668" i="37"/>
  <c r="Q668" i="37"/>
  <c r="P668" i="37"/>
  <c r="T668" i="37"/>
  <c r="Z668" i="37"/>
  <c r="S668" i="37"/>
  <c r="X558" i="37"/>
  <c r="W558" i="37"/>
  <c r="Z558" i="37"/>
  <c r="P558" i="37"/>
  <c r="R558" i="37"/>
  <c r="Q558" i="37"/>
  <c r="T558" i="37"/>
  <c r="V558" i="37"/>
  <c r="S558" i="37"/>
  <c r="Y558" i="37"/>
  <c r="X668" i="37"/>
  <c r="X339" i="37"/>
  <c r="Z339" i="37"/>
  <c r="V339" i="37"/>
  <c r="AH339" i="37"/>
  <c r="U321" i="37"/>
  <c r="R321" i="37"/>
  <c r="T381" i="37"/>
  <c r="R697" i="37"/>
  <c r="S697" i="37"/>
  <c r="T697" i="37"/>
  <c r="Q697" i="37"/>
  <c r="Y712" i="37"/>
  <c r="R712" i="37"/>
  <c r="T712" i="37"/>
  <c r="Q712" i="37"/>
  <c r="Z712" i="37"/>
  <c r="P712" i="37"/>
  <c r="W712" i="37"/>
  <c r="S712" i="37"/>
  <c r="X712" i="37"/>
  <c r="Y643" i="37"/>
  <c r="T643" i="37"/>
  <c r="S643" i="37"/>
  <c r="P643" i="37"/>
  <c r="Z643" i="37"/>
  <c r="Q643" i="37"/>
  <c r="R627" i="37"/>
  <c r="T607" i="37"/>
  <c r="P607" i="37"/>
  <c r="S607" i="37"/>
  <c r="Q607" i="37"/>
  <c r="Q741" i="37"/>
  <c r="Y622" i="37"/>
  <c r="T622" i="37"/>
  <c r="P622" i="37"/>
  <c r="W622" i="37"/>
  <c r="S622" i="37"/>
  <c r="X622" i="37"/>
  <c r="Z586" i="37"/>
  <c r="T586" i="37"/>
  <c r="S586" i="37"/>
  <c r="X586" i="37"/>
  <c r="T630" i="37"/>
  <c r="Y630" i="37"/>
  <c r="W630" i="37"/>
  <c r="V630" i="37"/>
  <c r="R630" i="37"/>
  <c r="R657" i="37"/>
  <c r="S721" i="37"/>
  <c r="Z721" i="37"/>
  <c r="Y721" i="37"/>
  <c r="T721" i="37"/>
  <c r="R721" i="37"/>
  <c r="Q754" i="37"/>
  <c r="P754" i="37"/>
  <c r="S596" i="37"/>
  <c r="P596" i="37"/>
  <c r="Z596" i="37"/>
  <c r="R596" i="37"/>
  <c r="V596" i="37"/>
  <c r="T596" i="37"/>
  <c r="Y596" i="37"/>
  <c r="Q596" i="37"/>
  <c r="W596" i="37"/>
  <c r="Y635" i="37"/>
  <c r="T635" i="37"/>
  <c r="Q635" i="37"/>
  <c r="R635" i="37"/>
  <c r="P635" i="37"/>
  <c r="W635" i="37"/>
  <c r="S635" i="37"/>
  <c r="S560" i="37"/>
  <c r="Q560" i="37"/>
  <c r="Y560" i="37"/>
  <c r="X560" i="37"/>
  <c r="W560" i="37"/>
  <c r="Z560" i="37"/>
  <c r="T560" i="37"/>
  <c r="P560" i="37"/>
  <c r="V560" i="37"/>
  <c r="R560" i="37"/>
  <c r="Y704" i="37"/>
  <c r="V704" i="37"/>
  <c r="Q704" i="37"/>
  <c r="R704" i="37"/>
  <c r="Z704" i="37"/>
  <c r="X704" i="37"/>
  <c r="W704" i="37"/>
  <c r="S704" i="37"/>
  <c r="T704" i="37"/>
  <c r="P704" i="37"/>
  <c r="P737" i="37"/>
  <c r="S748" i="37"/>
  <c r="X658" i="37"/>
  <c r="P658" i="37"/>
  <c r="Z658" i="37"/>
  <c r="Q658" i="37"/>
  <c r="Y658" i="37"/>
  <c r="S658" i="37"/>
  <c r="T658" i="37"/>
  <c r="W658" i="37"/>
  <c r="T642" i="37"/>
  <c r="Y642" i="37"/>
  <c r="Z642" i="37"/>
  <c r="X642" i="37"/>
  <c r="Q642" i="37"/>
  <c r="S564" i="37"/>
  <c r="Q564" i="37"/>
  <c r="Y564" i="37"/>
  <c r="X564" i="37"/>
  <c r="W564" i="37"/>
  <c r="Z564" i="37"/>
  <c r="V564" i="37"/>
  <c r="R564" i="37"/>
  <c r="P564" i="37"/>
  <c r="T564" i="37"/>
  <c r="Q567" i="37"/>
  <c r="T567" i="37"/>
  <c r="P567" i="37"/>
  <c r="Y666" i="37"/>
  <c r="W666" i="37"/>
  <c r="Q666" i="37"/>
  <c r="P666" i="37"/>
  <c r="T666" i="37"/>
  <c r="R666" i="37"/>
  <c r="R575" i="37"/>
  <c r="T575" i="37"/>
  <c r="S575" i="37"/>
  <c r="Z575" i="37"/>
  <c r="P575" i="37"/>
  <c r="Y575" i="37"/>
  <c r="R738" i="37"/>
  <c r="Y664" i="37"/>
  <c r="W664" i="37"/>
  <c r="Q664" i="37"/>
  <c r="P664" i="37"/>
  <c r="T664" i="37"/>
  <c r="V664" i="37"/>
  <c r="R664" i="37"/>
  <c r="X664" i="37"/>
  <c r="Y724" i="37"/>
  <c r="S724" i="37"/>
  <c r="Z724" i="37"/>
  <c r="T724" i="37"/>
  <c r="S714" i="37"/>
  <c r="P714" i="37"/>
  <c r="V714" i="37" s="1"/>
  <c r="Y714" i="37"/>
  <c r="R714" i="37"/>
  <c r="W714" i="37"/>
  <c r="Z714" i="37"/>
  <c r="T714" i="37"/>
  <c r="Q714" i="37"/>
  <c r="X714" i="37"/>
  <c r="T621" i="37"/>
  <c r="Y621" i="37"/>
  <c r="P621" i="37"/>
  <c r="W621" i="37"/>
  <c r="S621" i="37"/>
  <c r="X621" i="37"/>
  <c r="Y671" i="37"/>
  <c r="Y586" i="37"/>
  <c r="R658" i="37"/>
  <c r="AD318" i="37"/>
  <c r="R318" i="37"/>
  <c r="AF318" i="37"/>
  <c r="Z318" i="37"/>
  <c r="S318" i="37"/>
  <c r="AE318" i="37"/>
  <c r="X318" i="37"/>
  <c r="AA318" i="37"/>
  <c r="AB318" i="37"/>
  <c r="V318" i="37"/>
  <c r="R360" i="37"/>
  <c r="AB360" i="37"/>
  <c r="Z360" i="37"/>
  <c r="T360" i="37"/>
  <c r="AH474" i="37"/>
  <c r="AB474" i="37"/>
  <c r="AG474" i="37"/>
  <c r="AD436" i="37"/>
  <c r="T436" i="37"/>
  <c r="AE436" i="37"/>
  <c r="V436" i="37"/>
  <c r="AF436" i="37"/>
  <c r="AH436" i="37"/>
  <c r="T727" i="37"/>
  <c r="Z727" i="37"/>
  <c r="Q727" i="37"/>
  <c r="R727" i="37"/>
  <c r="S727" i="37"/>
  <c r="P727" i="37"/>
  <c r="V727" i="37" s="1"/>
  <c r="P673" i="37"/>
  <c r="S673" i="37"/>
  <c r="Q673" i="37"/>
  <c r="T673" i="37"/>
  <c r="P756" i="37"/>
  <c r="W706" i="37"/>
  <c r="Y706" i="37"/>
  <c r="Q706" i="37"/>
  <c r="P706" i="37"/>
  <c r="X706" i="37"/>
  <c r="R706" i="37"/>
  <c r="S706" i="37"/>
  <c r="Y694" i="37"/>
  <c r="X694" i="37"/>
  <c r="P694" i="37"/>
  <c r="V694" i="37"/>
  <c r="Z694" i="37"/>
  <c r="Q694" i="37"/>
  <c r="W694" i="37"/>
  <c r="S694" i="37"/>
  <c r="P746" i="37"/>
  <c r="Q746" i="37"/>
  <c r="S746" i="37"/>
  <c r="Z698" i="37"/>
  <c r="S698" i="37"/>
  <c r="P698" i="37"/>
  <c r="T698" i="37"/>
  <c r="W698" i="37"/>
  <c r="X698" i="37"/>
  <c r="V698" i="37"/>
  <c r="P660" i="37"/>
  <c r="Q660" i="37"/>
  <c r="T660" i="37"/>
  <c r="Y660" i="37"/>
  <c r="W660" i="37"/>
  <c r="R660" i="37"/>
  <c r="S660" i="37"/>
  <c r="X660" i="37"/>
  <c r="Q757" i="37"/>
  <c r="P757" i="37"/>
  <c r="S757" i="37"/>
  <c r="T589" i="37"/>
  <c r="Y589" i="37"/>
  <c r="V589" i="37"/>
  <c r="Z589" i="37"/>
  <c r="S589" i="37"/>
  <c r="X589" i="37"/>
  <c r="P589" i="37"/>
  <c r="Q589" i="37"/>
  <c r="R589" i="37"/>
  <c r="W589" i="37"/>
  <c r="Y672" i="37"/>
  <c r="W672" i="37"/>
  <c r="Q672" i="37"/>
  <c r="P672" i="37"/>
  <c r="T672" i="37"/>
  <c r="X672" i="37"/>
  <c r="Z672" i="37"/>
  <c r="V672" i="37"/>
  <c r="Y356" i="37"/>
  <c r="Z356" i="37"/>
  <c r="AF356" i="37"/>
  <c r="AD356" i="37"/>
  <c r="S356" i="37"/>
  <c r="X356" i="37"/>
  <c r="U391" i="37"/>
  <c r="AB391" i="37"/>
  <c r="V391" i="37"/>
  <c r="T391" i="37"/>
  <c r="AA391" i="37"/>
  <c r="T353" i="37"/>
  <c r="Z353" i="37"/>
  <c r="AF353" i="37"/>
  <c r="Y353" i="37"/>
  <c r="R353" i="37"/>
  <c r="AA353" i="37"/>
  <c r="AD353" i="37"/>
  <c r="V353" i="37"/>
  <c r="AE353" i="37"/>
  <c r="U311" i="37"/>
  <c r="AH311" i="37"/>
  <c r="V311" i="37"/>
  <c r="AD311" i="37"/>
  <c r="Z311" i="37"/>
  <c r="AG311" i="37"/>
  <c r="AF311" i="37"/>
  <c r="T311" i="37"/>
  <c r="AE311" i="37"/>
  <c r="V660" i="37"/>
  <c r="R698" i="37"/>
  <c r="Q698" i="37"/>
  <c r="Y605" i="37"/>
  <c r="S605" i="37"/>
  <c r="W605" i="37"/>
  <c r="V605" i="37"/>
  <c r="R605" i="37"/>
  <c r="Z605" i="37"/>
  <c r="P605" i="37"/>
  <c r="T605" i="37"/>
  <c r="Q605" i="37"/>
  <c r="X562" i="37"/>
  <c r="W562" i="37"/>
  <c r="Z562" i="37"/>
  <c r="P562" i="37"/>
  <c r="R562" i="37"/>
  <c r="S562" i="37"/>
  <c r="Y562" i="37"/>
  <c r="V562" i="37"/>
  <c r="Q562" i="37"/>
  <c r="T562" i="37"/>
  <c r="AA311" i="37"/>
  <c r="Y311" i="37"/>
  <c r="S391" i="37"/>
  <c r="AB356" i="37"/>
  <c r="U356" i="37"/>
  <c r="V356" i="37"/>
  <c r="Q576" i="37"/>
  <c r="S672" i="37"/>
  <c r="X605" i="37"/>
  <c r="V668" i="37"/>
  <c r="Z660" i="37"/>
  <c r="V635" i="37"/>
  <c r="P730" i="37"/>
  <c r="Q730" i="37"/>
  <c r="R691" i="37"/>
  <c r="T691" i="37"/>
  <c r="P691" i="37"/>
  <c r="W691" i="37"/>
  <c r="V691" i="37"/>
  <c r="Z691" i="37"/>
  <c r="S691" i="37"/>
  <c r="Y691" i="37"/>
  <c r="X691" i="37"/>
  <c r="Y647" i="37"/>
  <c r="T647" i="37"/>
  <c r="V647" i="37"/>
  <c r="Z647" i="37"/>
  <c r="Q647" i="37"/>
  <c r="R647" i="37"/>
  <c r="P729" i="37"/>
  <c r="T729" i="37"/>
  <c r="Z729" i="37"/>
  <c r="R742" i="37"/>
  <c r="T652" i="37"/>
  <c r="Y652" i="37"/>
  <c r="R652" i="37"/>
  <c r="X652" i="37"/>
  <c r="Q652" i="37"/>
  <c r="Y641" i="37"/>
  <c r="T641" i="37"/>
  <c r="P641" i="37"/>
  <c r="V641" i="37"/>
  <c r="R641" i="37"/>
  <c r="S641" i="37"/>
  <c r="W641" i="37"/>
  <c r="S592" i="37"/>
  <c r="P592" i="37"/>
  <c r="Z592" i="37"/>
  <c r="Y592" i="37"/>
  <c r="R592" i="37"/>
  <c r="T592" i="37"/>
  <c r="V592" i="37"/>
  <c r="W592" i="37"/>
  <c r="X592" i="37"/>
  <c r="T674" i="37"/>
  <c r="W674" i="37"/>
  <c r="Y674" i="37"/>
  <c r="Q674" i="37"/>
  <c r="P674" i="37"/>
  <c r="Z674" i="37"/>
  <c r="R674" i="37"/>
  <c r="W690" i="37"/>
  <c r="T690" i="37"/>
  <c r="S690" i="37"/>
  <c r="Z690" i="37"/>
  <c r="X690" i="37"/>
  <c r="Y690" i="37"/>
  <c r="R690" i="37"/>
  <c r="V690" i="37"/>
  <c r="P690" i="37"/>
  <c r="P561" i="37"/>
  <c r="R561" i="37"/>
  <c r="Q561" i="37"/>
  <c r="V561" i="37"/>
  <c r="T561" i="37"/>
  <c r="X561" i="37"/>
  <c r="Y561" i="37"/>
  <c r="W561" i="37"/>
  <c r="R594" i="37"/>
  <c r="T594" i="37"/>
  <c r="S594" i="37"/>
  <c r="P594" i="37"/>
  <c r="V594" i="37" s="1"/>
  <c r="P603" i="37"/>
  <c r="Z603" i="37"/>
  <c r="T603" i="37"/>
  <c r="S603" i="37"/>
  <c r="X603" i="37"/>
  <c r="Y603" i="37"/>
  <c r="Q603" i="37"/>
  <c r="W603" i="37"/>
  <c r="Y626" i="37"/>
  <c r="T626" i="37"/>
  <c r="W626" i="37"/>
  <c r="P626" i="37"/>
  <c r="V626" i="37"/>
  <c r="X626" i="37"/>
  <c r="Y620" i="37"/>
  <c r="T620" i="37"/>
  <c r="X620" i="37"/>
  <c r="Q620" i="37"/>
  <c r="S620" i="37"/>
  <c r="V620" i="37"/>
  <c r="T710" i="37"/>
  <c r="P680" i="37"/>
  <c r="S680" i="37"/>
  <c r="Y680" i="37"/>
  <c r="R680" i="37"/>
  <c r="X680" i="37"/>
  <c r="T680" i="37"/>
  <c r="Q680" i="37"/>
  <c r="W680" i="37"/>
  <c r="V680" i="37"/>
  <c r="P568" i="37"/>
  <c r="R568" i="37"/>
  <c r="V568" i="37"/>
  <c r="T568" i="37"/>
  <c r="W568" i="37"/>
  <c r="Q568" i="37"/>
  <c r="S568" i="37"/>
  <c r="Y568" i="37"/>
  <c r="X568" i="37"/>
  <c r="Z568" i="37"/>
  <c r="T679" i="37"/>
  <c r="T725" i="37"/>
  <c r="Z725" i="37"/>
  <c r="P572" i="37"/>
  <c r="R572" i="37"/>
  <c r="S572" i="37"/>
  <c r="T572" i="37"/>
  <c r="X572" i="37"/>
  <c r="Z572" i="37"/>
  <c r="Y572" i="37"/>
  <c r="T580" i="37"/>
  <c r="Z580" i="37"/>
  <c r="Q580" i="37"/>
  <c r="R623" i="37"/>
  <c r="Q623" i="37"/>
  <c r="P623" i="37"/>
  <c r="S623" i="37"/>
  <c r="T623" i="37"/>
  <c r="T614" i="37"/>
  <c r="Q614" i="37"/>
  <c r="R614" i="37"/>
  <c r="S753" i="37"/>
  <c r="Q753" i="37"/>
  <c r="Y649" i="37"/>
  <c r="T649" i="37"/>
  <c r="Q649" i="37"/>
  <c r="S649" i="37"/>
  <c r="W649" i="37"/>
  <c r="V649" i="37"/>
  <c r="T648" i="37"/>
  <c r="Y648" i="37"/>
  <c r="Q648" i="37"/>
  <c r="P648" i="37"/>
  <c r="V648" i="37"/>
  <c r="R648" i="37"/>
  <c r="S584" i="37"/>
  <c r="Z584" i="37"/>
  <c r="T584" i="37"/>
  <c r="Y584" i="37"/>
  <c r="R584" i="37"/>
  <c r="X584" i="37"/>
  <c r="Q661" i="37"/>
  <c r="V671" i="37"/>
  <c r="R753" i="37"/>
  <c r="T706" i="37"/>
  <c r="V658" i="37"/>
  <c r="V706" i="37"/>
  <c r="T694" i="37"/>
  <c r="T661" i="37"/>
  <c r="Q687" i="37"/>
  <c r="T687" i="37"/>
  <c r="P710" i="37"/>
  <c r="AB311" i="37"/>
  <c r="AH353" i="37"/>
  <c r="R311" i="37"/>
  <c r="AH356" i="37"/>
  <c r="R356" i="37"/>
  <c r="R757" i="37"/>
  <c r="R672" i="37"/>
  <c r="P669" i="37"/>
  <c r="Z669" i="37"/>
  <c r="Y669" i="37"/>
  <c r="W669" i="37"/>
  <c r="T669" i="37"/>
  <c r="Q669" i="37"/>
  <c r="X669" i="37"/>
  <c r="S669" i="37"/>
  <c r="P697" i="37"/>
  <c r="S561" i="37"/>
  <c r="Y698" i="37"/>
  <c r="V510" i="37"/>
  <c r="AF510" i="37"/>
  <c r="Z510" i="37"/>
  <c r="AA510" i="37"/>
  <c r="AA315" i="37"/>
  <c r="T315" i="37"/>
  <c r="AE315" i="37"/>
  <c r="R673" i="37"/>
  <c r="R694" i="37"/>
  <c r="Z661" i="37"/>
  <c r="Z609" i="37"/>
  <c r="X609" i="37"/>
  <c r="Q609" i="37"/>
  <c r="Y609" i="37"/>
  <c r="P609" i="37"/>
  <c r="S609" i="37"/>
  <c r="W609" i="37"/>
  <c r="R609" i="37"/>
  <c r="T609" i="37"/>
  <c r="V609" i="37"/>
  <c r="P676" i="37"/>
  <c r="W676" i="37"/>
  <c r="T676" i="37"/>
  <c r="Q676" i="37"/>
  <c r="Y653" i="37"/>
  <c r="T653" i="37"/>
  <c r="T616" i="37"/>
  <c r="Y615" i="37"/>
  <c r="T615" i="37"/>
  <c r="Y611" i="37"/>
  <c r="T611" i="37"/>
  <c r="R740" i="37"/>
  <c r="Q740" i="37"/>
  <c r="Q750" i="37"/>
  <c r="S750" i="37"/>
  <c r="P750" i="37"/>
  <c r="Y636" i="37"/>
  <c r="T636" i="37"/>
  <c r="Y591" i="37"/>
  <c r="V591" i="37"/>
  <c r="S591" i="37"/>
  <c r="X591" i="37"/>
  <c r="T591" i="37"/>
  <c r="R591" i="37"/>
  <c r="P591" i="37"/>
  <c r="Z591" i="37"/>
  <c r="Q591" i="37"/>
  <c r="Q736" i="37"/>
  <c r="S752" i="37"/>
  <c r="W692" i="37"/>
  <c r="Z692" i="37"/>
  <c r="S692" i="37"/>
  <c r="T692" i="37"/>
  <c r="P692" i="37"/>
  <c r="R692" i="37"/>
  <c r="V692" i="37"/>
  <c r="Y692" i="37"/>
  <c r="X692" i="37"/>
  <c r="Q692" i="37"/>
  <c r="S570" i="37"/>
  <c r="Q570" i="37"/>
  <c r="Y570" i="37"/>
  <c r="X570" i="37"/>
  <c r="W570" i="37"/>
  <c r="Z570" i="37"/>
  <c r="T570" i="37"/>
  <c r="R570" i="37"/>
  <c r="P570" i="37"/>
  <c r="V570" i="37"/>
  <c r="P686" i="37"/>
  <c r="Y670" i="37"/>
  <c r="W670" i="37"/>
  <c r="Q670" i="37"/>
  <c r="P670" i="37"/>
  <c r="T670" i="37"/>
  <c r="S600" i="37"/>
  <c r="Q600" i="37"/>
  <c r="P600" i="37"/>
  <c r="Z600" i="37"/>
  <c r="X600" i="37"/>
  <c r="W600" i="37"/>
  <c r="T600" i="37"/>
  <c r="Y600" i="37"/>
  <c r="R717" i="37"/>
  <c r="T717" i="37"/>
  <c r="X717" i="37"/>
  <c r="S717" i="37"/>
  <c r="Z717" i="37"/>
  <c r="Y717" i="37"/>
  <c r="Q717" i="37"/>
  <c r="R733" i="37"/>
  <c r="T733" i="37"/>
  <c r="Z733" i="37"/>
  <c r="R578" i="37"/>
  <c r="P695" i="37"/>
  <c r="S695" i="37"/>
  <c r="T588" i="37"/>
  <c r="Y588" i="37"/>
  <c r="V588" i="37"/>
  <c r="R588" i="37"/>
  <c r="Z588" i="37"/>
  <c r="P588" i="37"/>
  <c r="S588" i="37"/>
  <c r="R709" i="37"/>
  <c r="P709" i="37"/>
  <c r="X709" i="37"/>
  <c r="Q709" i="37"/>
  <c r="W709" i="37"/>
  <c r="T709" i="37"/>
  <c r="S709" i="37"/>
  <c r="Y709" i="37"/>
  <c r="Z709" i="37"/>
  <c r="Q662" i="37"/>
  <c r="Z662" i="37"/>
  <c r="X689" i="37"/>
  <c r="Y357" i="37"/>
  <c r="X357" i="37"/>
  <c r="Z702" i="37"/>
  <c r="S670" i="37"/>
  <c r="X653" i="37"/>
  <c r="S636" i="37"/>
  <c r="S616" i="37"/>
  <c r="S743" i="37"/>
  <c r="Q743" i="37"/>
  <c r="R743" i="37"/>
  <c r="X577" i="37"/>
  <c r="Y577" i="37"/>
  <c r="P577" i="37"/>
  <c r="R577" i="37"/>
  <c r="Q577" i="37"/>
  <c r="Z577" i="37"/>
  <c r="V577" i="37"/>
  <c r="S577" i="37"/>
  <c r="T577" i="37"/>
  <c r="Y640" i="37"/>
  <c r="T640" i="37"/>
  <c r="S615" i="37"/>
  <c r="R611" i="37"/>
  <c r="AG413" i="37"/>
  <c r="X413" i="37"/>
  <c r="AD328" i="37"/>
  <c r="X328" i="37"/>
  <c r="R676" i="37"/>
  <c r="S676" i="37"/>
  <c r="S640" i="37"/>
  <c r="R640" i="37"/>
  <c r="T593" i="37"/>
  <c r="R593" i="37"/>
  <c r="Y593" i="37"/>
  <c r="V593" i="37"/>
  <c r="W593" i="37"/>
  <c r="P593" i="37"/>
  <c r="Q593" i="37"/>
  <c r="S593" i="37"/>
  <c r="X593" i="37"/>
  <c r="Z593" i="37"/>
  <c r="T617" i="37"/>
  <c r="Y617" i="37"/>
  <c r="Y637" i="37"/>
  <c r="T637" i="37"/>
  <c r="R701" i="37"/>
  <c r="V701" i="37"/>
  <c r="W701" i="37"/>
  <c r="T701" i="37"/>
  <c r="Z701" i="37"/>
  <c r="P701" i="37"/>
  <c r="Y701" i="37"/>
  <c r="Q701" i="37"/>
  <c r="S701" i="37"/>
  <c r="Z574" i="37"/>
  <c r="X574" i="37"/>
  <c r="Y619" i="37"/>
  <c r="T619" i="37"/>
  <c r="T625" i="37"/>
  <c r="Y625" i="37"/>
  <c r="Y665" i="37"/>
  <c r="T665" i="37"/>
  <c r="P665" i="37"/>
  <c r="W665" i="37"/>
  <c r="Q665" i="37"/>
  <c r="T747" i="37"/>
  <c r="T654" i="37"/>
  <c r="Y654" i="37"/>
  <c r="Q683" i="37"/>
  <c r="T683" i="37"/>
  <c r="Y708" i="37"/>
  <c r="R708" i="37"/>
  <c r="P708" i="37"/>
  <c r="V708" i="37" s="1"/>
  <c r="Q708" i="37"/>
  <c r="W708" i="37"/>
  <c r="S708" i="37"/>
  <c r="Z708" i="37"/>
  <c r="X708" i="37"/>
  <c r="T708" i="37"/>
  <c r="S599" i="37"/>
  <c r="P599" i="37"/>
  <c r="Z599" i="37"/>
  <c r="T599" i="37"/>
  <c r="X599" i="37"/>
  <c r="Y599" i="37"/>
  <c r="Q599" i="37"/>
  <c r="Y595" i="37"/>
  <c r="V595" i="37"/>
  <c r="S595" i="37"/>
  <c r="X595" i="37"/>
  <c r="Z595" i="37"/>
  <c r="P595" i="37"/>
  <c r="Q595" i="37"/>
  <c r="T595" i="37"/>
  <c r="Y613" i="37"/>
  <c r="T613" i="37"/>
  <c r="S683" i="37"/>
  <c r="Q663" i="37"/>
  <c r="R651" i="37"/>
  <c r="Z651" i="37"/>
  <c r="W645" i="37"/>
  <c r="Z645" i="37"/>
  <c r="P645" i="37"/>
  <c r="S361" i="37"/>
  <c r="AD361" i="37"/>
  <c r="Y361" i="37"/>
  <c r="P565" i="37"/>
  <c r="Z357" i="37"/>
  <c r="W711" i="37"/>
  <c r="T711" i="37"/>
  <c r="S711" i="37"/>
  <c r="Z711" i="37"/>
  <c r="P711" i="37"/>
  <c r="Q711" i="37"/>
  <c r="Y711" i="37"/>
  <c r="R711" i="37"/>
  <c r="X711" i="37"/>
  <c r="S716" i="37"/>
  <c r="Q716" i="37"/>
  <c r="W667" i="37"/>
  <c r="P667" i="37"/>
  <c r="V678" i="37"/>
  <c r="Y682" i="37"/>
  <c r="P682" i="37"/>
  <c r="Q682" i="37"/>
  <c r="S682" i="37"/>
  <c r="W682" i="37"/>
  <c r="R682" i="37"/>
  <c r="X682" i="37"/>
  <c r="V682" i="37"/>
  <c r="T682" i="37"/>
  <c r="S730" i="37"/>
  <c r="S696" i="37"/>
  <c r="Z696" i="37"/>
  <c r="Y696" i="37"/>
  <c r="V696" i="37"/>
  <c r="R696" i="37"/>
  <c r="P696" i="37"/>
  <c r="W696" i="37"/>
  <c r="Q696" i="37"/>
  <c r="T696" i="37"/>
  <c r="X696" i="37"/>
  <c r="T585" i="37"/>
  <c r="P585" i="37"/>
  <c r="W585" i="37"/>
  <c r="Y585" i="37"/>
  <c r="X585" i="37"/>
  <c r="Q585" i="37"/>
  <c r="R585" i="37"/>
  <c r="Z585" i="37"/>
  <c r="S585" i="37"/>
  <c r="S602" i="37"/>
  <c r="P602" i="37"/>
  <c r="Z602" i="37"/>
  <c r="Y602" i="37"/>
  <c r="T602" i="37"/>
  <c r="R735" i="37"/>
  <c r="P581" i="37"/>
  <c r="Z581" i="37"/>
  <c r="Q581" i="37"/>
  <c r="T581" i="37"/>
  <c r="R581" i="37"/>
  <c r="X581" i="37"/>
  <c r="V581" i="37"/>
  <c r="Y581" i="37"/>
  <c r="W581" i="37"/>
  <c r="S581" i="37"/>
  <c r="T745" i="37"/>
  <c r="P745" i="37"/>
  <c r="T650" i="37"/>
  <c r="Y650" i="37"/>
  <c r="Z579" i="37"/>
  <c r="T579" i="37"/>
  <c r="W700" i="37"/>
  <c r="T700" i="37"/>
  <c r="S700" i="37"/>
  <c r="Z700" i="37"/>
  <c r="X700" i="37"/>
  <c r="Y700" i="37"/>
  <c r="P700" i="37"/>
  <c r="R700" i="37"/>
  <c r="V700" i="37"/>
  <c r="Y688" i="37"/>
  <c r="P688" i="37"/>
  <c r="X688" i="37"/>
  <c r="R688" i="37"/>
  <c r="T688" i="37"/>
  <c r="V688" i="37"/>
  <c r="S688" i="37"/>
  <c r="W688" i="37"/>
  <c r="Z688" i="37"/>
  <c r="Y715" i="37"/>
  <c r="P715" i="37"/>
  <c r="S715" i="37"/>
  <c r="T715" i="37"/>
  <c r="X715" i="37"/>
  <c r="Z715" i="37"/>
  <c r="R715" i="37"/>
  <c r="T597" i="37"/>
  <c r="R597" i="37"/>
  <c r="Y597" i="37"/>
  <c r="V597" i="37"/>
  <c r="Z597" i="37"/>
  <c r="S597" i="37"/>
  <c r="X597" i="37"/>
  <c r="P597" i="37"/>
  <c r="Q597" i="37"/>
  <c r="Y631" i="37"/>
  <c r="T631" i="37"/>
  <c r="Y693" i="37"/>
  <c r="V693" i="37"/>
  <c r="R693" i="37"/>
  <c r="P693" i="37"/>
  <c r="X693" i="37"/>
  <c r="T693" i="37"/>
  <c r="Q693" i="37"/>
  <c r="Z693" i="37"/>
  <c r="S693" i="37"/>
  <c r="W693" i="37"/>
  <c r="W655" i="37"/>
  <c r="X655" i="37"/>
  <c r="P590" i="37"/>
  <c r="Q578" i="37"/>
  <c r="Q574" i="37"/>
  <c r="S569" i="37"/>
  <c r="Z569" i="37"/>
  <c r="Q702" i="37"/>
  <c r="V707" i="37"/>
  <c r="X352" i="37"/>
  <c r="S352" i="37"/>
  <c r="T678" i="37"/>
  <c r="AA340" i="37"/>
  <c r="AF340" i="37"/>
  <c r="V340" i="37"/>
  <c r="AB340" i="37"/>
  <c r="AD340" i="37"/>
  <c r="Z340" i="37"/>
  <c r="Y340" i="37"/>
  <c r="AG340" i="37"/>
  <c r="AH340" i="37"/>
  <c r="AE340" i="37"/>
  <c r="R340" i="37"/>
  <c r="X340" i="37"/>
  <c r="U340" i="37"/>
  <c r="S340" i="37"/>
  <c r="T340" i="37"/>
  <c r="R731" i="37"/>
  <c r="R713" i="37"/>
  <c r="P713" i="37"/>
  <c r="X713" i="37"/>
  <c r="W713" i="37"/>
  <c r="T713" i="37"/>
  <c r="Q713" i="37"/>
  <c r="Y713" i="37"/>
  <c r="S713" i="37"/>
  <c r="Z713" i="37"/>
  <c r="T726" i="37"/>
  <c r="W678" i="37"/>
  <c r="P678" i="37"/>
  <c r="P662" i="37"/>
  <c r="X662" i="37"/>
  <c r="P689" i="37"/>
  <c r="R677" i="37"/>
  <c r="Z677" i="37"/>
  <c r="Q744" i="37"/>
  <c r="R744" i="37"/>
  <c r="Z705" i="37"/>
  <c r="X705" i="37"/>
  <c r="T720" i="37"/>
  <c r="S720" i="37"/>
  <c r="Z720" i="37"/>
  <c r="Q720" i="37"/>
  <c r="Y720" i="37"/>
  <c r="T624" i="37"/>
  <c r="P703" i="37"/>
  <c r="V569" i="37"/>
  <c r="AG357" i="37"/>
  <c r="Y378" i="37"/>
  <c r="Z421" i="37"/>
  <c r="S734" i="37"/>
  <c r="R734" i="37"/>
  <c r="R750" i="37"/>
  <c r="S740" i="37"/>
  <c r="R670" i="37"/>
  <c r="S653" i="37"/>
  <c r="W653" i="37"/>
  <c r="P653" i="37"/>
  <c r="W636" i="37"/>
  <c r="X636" i="37"/>
  <c r="R616" i="37"/>
  <c r="AE392" i="37"/>
  <c r="R617" i="37"/>
  <c r="X619" i="37"/>
  <c r="Q619" i="37"/>
  <c r="R615" i="37"/>
  <c r="V611" i="37"/>
  <c r="W611" i="37"/>
  <c r="Y604" i="37"/>
  <c r="W604" i="37"/>
  <c r="V604" i="37"/>
  <c r="S604" i="37"/>
  <c r="Q604" i="37"/>
  <c r="Z604" i="37"/>
  <c r="P604" i="37"/>
  <c r="X604" i="37"/>
  <c r="T604" i="37"/>
  <c r="Y639" i="37"/>
  <c r="T639" i="37"/>
  <c r="S601" i="37"/>
  <c r="W601" i="37"/>
  <c r="P601" i="37"/>
  <c r="Z601" i="37"/>
  <c r="V601" i="37"/>
  <c r="T601" i="37"/>
  <c r="Y601" i="37"/>
  <c r="X559" i="37"/>
  <c r="W559" i="37"/>
  <c r="P559" i="37"/>
  <c r="Q559" i="37"/>
  <c r="V559" i="37"/>
  <c r="S559" i="37"/>
  <c r="S654" i="37"/>
  <c r="Z637" i="37"/>
  <c r="W637" i="37"/>
  <c r="P637" i="37"/>
  <c r="R625" i="37"/>
  <c r="Q625" i="37"/>
  <c r="Z676" i="37"/>
  <c r="X676" i="37"/>
  <c r="W640" i="37"/>
  <c r="W591" i="37"/>
  <c r="W702" i="37"/>
  <c r="P683" i="37"/>
  <c r="V699" i="37"/>
  <c r="T578" i="37"/>
  <c r="AH357" i="37"/>
  <c r="W699" i="37"/>
  <c r="X683" i="37"/>
  <c r="V683" i="37"/>
  <c r="Y651" i="37"/>
  <c r="Q651" i="37"/>
  <c r="S651" i="37"/>
  <c r="Q751" i="37"/>
  <c r="V645" i="37"/>
  <c r="S645" i="37"/>
  <c r="T587" i="37"/>
  <c r="W587" i="37"/>
  <c r="Y587" i="37"/>
  <c r="V587" i="37"/>
  <c r="Z587" i="37"/>
  <c r="X587" i="37"/>
  <c r="S587" i="37"/>
  <c r="P587" i="37"/>
  <c r="Q587" i="37"/>
  <c r="P583" i="37"/>
  <c r="Y618" i="37"/>
  <c r="Q618" i="37"/>
  <c r="P618" i="37"/>
  <c r="T618" i="37"/>
  <c r="Y633" i="37"/>
  <c r="T633" i="37"/>
  <c r="T656" i="37"/>
  <c r="Y656" i="37"/>
  <c r="T610" i="37"/>
  <c r="Y610" i="37"/>
  <c r="Y723" i="37"/>
  <c r="R723" i="37"/>
  <c r="T723" i="37"/>
  <c r="Z723" i="37"/>
  <c r="S723" i="37"/>
  <c r="P723" i="37"/>
  <c r="T612" i="37"/>
  <c r="Y612" i="37"/>
  <c r="S573" i="37"/>
  <c r="X573" i="37"/>
  <c r="Q573" i="37"/>
  <c r="P573" i="37"/>
  <c r="Y685" i="37"/>
  <c r="W685" i="37"/>
  <c r="T685" i="37"/>
  <c r="Q685" i="37"/>
  <c r="R685" i="37"/>
  <c r="S685" i="37"/>
  <c r="P685" i="37"/>
  <c r="V685" i="37"/>
  <c r="X685" i="37"/>
  <c r="T634" i="37"/>
  <c r="Y634" i="37"/>
  <c r="Y629" i="37"/>
  <c r="T629" i="37"/>
  <c r="Q689" i="37"/>
  <c r="S357" i="37"/>
  <c r="V357" i="37"/>
  <c r="Y655" i="37"/>
  <c r="V655" i="37"/>
  <c r="R655" i="37"/>
  <c r="T590" i="37"/>
  <c r="Q590" i="37"/>
  <c r="Z578" i="37"/>
  <c r="S574" i="37"/>
  <c r="W569" i="37"/>
  <c r="S565" i="37"/>
  <c r="R702" i="37"/>
  <c r="AA357" i="37"/>
  <c r="Y707" i="37"/>
  <c r="R758" i="37"/>
  <c r="T758" i="37"/>
  <c r="S758" i="37"/>
  <c r="Z758" i="37"/>
  <c r="Y758" i="37"/>
  <c r="Y719" i="37"/>
  <c r="R719" i="37"/>
  <c r="Z719" i="37"/>
  <c r="T719" i="37"/>
  <c r="S719" i="37"/>
  <c r="Y632" i="37"/>
  <c r="T632" i="37"/>
  <c r="P659" i="37"/>
  <c r="T659" i="37"/>
  <c r="W659" i="37"/>
  <c r="Y659" i="37"/>
  <c r="Q659" i="37"/>
  <c r="Y628" i="37"/>
  <c r="T628" i="37"/>
  <c r="V563" i="37"/>
  <c r="S563" i="37"/>
  <c r="Q563" i="37"/>
  <c r="P563" i="37"/>
  <c r="W563" i="37"/>
  <c r="X563" i="37"/>
  <c r="V689" i="37"/>
  <c r="T699" i="37"/>
  <c r="X566" i="37"/>
  <c r="W566" i="37"/>
  <c r="P566" i="37"/>
  <c r="R566" i="37"/>
  <c r="S566" i="37"/>
  <c r="V566" i="37"/>
  <c r="T566" i="37"/>
  <c r="Q566" i="37"/>
  <c r="T608" i="37"/>
  <c r="Y684" i="37"/>
  <c r="Q684" i="37"/>
  <c r="R684" i="37"/>
  <c r="X684" i="37"/>
  <c r="P684" i="37"/>
  <c r="W684" i="37"/>
  <c r="T684" i="37"/>
  <c r="S684" i="37"/>
  <c r="V684" i="37"/>
  <c r="Y678" i="37"/>
  <c r="Z678" i="37"/>
  <c r="R662" i="37"/>
  <c r="T689" i="37"/>
  <c r="Y699" i="37"/>
  <c r="S707" i="37"/>
  <c r="Z797" i="37" l="1"/>
  <c r="P644" i="37"/>
  <c r="V644" i="37" s="1"/>
  <c r="AD538" i="37"/>
  <c r="AE538" i="37" s="1"/>
  <c r="AF538" i="37" s="1"/>
  <c r="AG538" i="37" s="1"/>
  <c r="AH538" i="37" s="1"/>
  <c r="AE366" i="37"/>
  <c r="AF366" i="37" s="1"/>
  <c r="S644" i="37"/>
  <c r="Q624" i="37"/>
  <c r="W762" i="37"/>
  <c r="X762" i="37" s="1"/>
  <c r="Y762" i="37" s="1"/>
  <c r="Z762" i="37" s="1"/>
  <c r="W779" i="37"/>
  <c r="X779" i="37" s="1"/>
  <c r="W792" i="37"/>
  <c r="X792" i="37" s="1"/>
  <c r="Y792" i="37" s="1"/>
  <c r="X778" i="37"/>
  <c r="Y778" i="37" s="1"/>
  <c r="Z778" i="37" s="1"/>
  <c r="Q783" i="37"/>
  <c r="T783" i="37"/>
  <c r="R624" i="37"/>
  <c r="R765" i="37"/>
  <c r="P765" i="37"/>
  <c r="V765" i="37" s="1"/>
  <c r="W765" i="37" s="1"/>
  <c r="W775" i="37"/>
  <c r="X775" i="37" s="1"/>
  <c r="X777" i="37"/>
  <c r="Y777" i="37" s="1"/>
  <c r="W773" i="37"/>
  <c r="X773" i="37" s="1"/>
  <c r="Y773" i="37" s="1"/>
  <c r="Z773" i="37" s="1"/>
  <c r="S783" i="37"/>
  <c r="AD359" i="37"/>
  <c r="AE359" i="37" s="1"/>
  <c r="P624" i="37"/>
  <c r="V624" i="37" s="1"/>
  <c r="P783" i="37"/>
  <c r="V783" i="37" s="1"/>
  <c r="W759" i="37"/>
  <c r="X759" i="37" s="1"/>
  <c r="Y759" i="37" s="1"/>
  <c r="W776" i="37"/>
  <c r="X776" i="37" s="1"/>
  <c r="Y776" i="37" s="1"/>
  <c r="Z776" i="37" s="1"/>
  <c r="W781" i="37"/>
  <c r="X781" i="37" s="1"/>
  <c r="Y781" i="37" s="1"/>
  <c r="W787" i="37"/>
  <c r="X787" i="37" s="1"/>
  <c r="Y787" i="37" s="1"/>
  <c r="Z787" i="37" s="1"/>
  <c r="W770" i="37"/>
  <c r="X770" i="37" s="1"/>
  <c r="R644" i="37"/>
  <c r="AD368" i="37"/>
  <c r="AE368" i="37" s="1"/>
  <c r="AF368" i="37" s="1"/>
  <c r="AG368" i="37" s="1"/>
  <c r="AH368" i="37" s="1"/>
  <c r="Q644" i="37"/>
  <c r="W606" i="37"/>
  <c r="X606" i="37" s="1"/>
  <c r="Y606" i="37" s="1"/>
  <c r="W766" i="37"/>
  <c r="X766" i="37" s="1"/>
  <c r="Y766" i="37" s="1"/>
  <c r="W594" i="37"/>
  <c r="X594" i="37" s="1"/>
  <c r="Y594" i="37" s="1"/>
  <c r="Z594" i="37" s="1"/>
  <c r="R582" i="37"/>
  <c r="W616" i="37"/>
  <c r="X616" i="37" s="1"/>
  <c r="Y616" i="37" s="1"/>
  <c r="Z616" i="37" s="1"/>
  <c r="W793" i="37"/>
  <c r="X793" i="37" s="1"/>
  <c r="Y793" i="37" s="1"/>
  <c r="Z793" i="37" s="1"/>
  <c r="AD360" i="37"/>
  <c r="AE360" i="37" s="1"/>
  <c r="AF360" i="37" s="1"/>
  <c r="AG360" i="37" s="1"/>
  <c r="AH360" i="37" s="1"/>
  <c r="P755" i="37"/>
  <c r="V755" i="37" s="1"/>
  <c r="W755" i="37" s="1"/>
  <c r="AD358" i="37"/>
  <c r="AE358" i="37" s="1"/>
  <c r="AF358" i="37" s="1"/>
  <c r="AG358" i="37" s="1"/>
  <c r="AH358" i="37" s="1"/>
  <c r="P615" i="37"/>
  <c r="V615" i="37" s="1"/>
  <c r="W615" i="37" s="1"/>
  <c r="R755" i="37"/>
  <c r="S755" i="37"/>
  <c r="T755" i="37"/>
  <c r="Q772" i="37"/>
  <c r="P772" i="37"/>
  <c r="V772" i="37" s="1"/>
  <c r="R772" i="37"/>
  <c r="W771" i="37"/>
  <c r="X771" i="37" s="1"/>
  <c r="W727" i="37"/>
  <c r="X727" i="37" s="1"/>
  <c r="Y727" i="37" s="1"/>
  <c r="P784" i="37"/>
  <c r="S784" i="37"/>
  <c r="Q784" i="37"/>
  <c r="R784" i="37"/>
  <c r="W749" i="37"/>
  <c r="V750" i="37"/>
  <c r="W750" i="37" s="1"/>
  <c r="X750" i="37" s="1"/>
  <c r="V710" i="37"/>
  <c r="V584" i="37"/>
  <c r="V730" i="37"/>
  <c r="W730" i="37" s="1"/>
  <c r="X730" i="37" s="1"/>
  <c r="Y730" i="37" s="1"/>
  <c r="V746" i="37"/>
  <c r="W746" i="37" s="1"/>
  <c r="V756" i="37"/>
  <c r="W786" i="37"/>
  <c r="X786" i="37" s="1"/>
  <c r="Y786" i="37" s="1"/>
  <c r="Z786" i="37" s="1"/>
  <c r="V754" i="37"/>
  <c r="W754" i="37" s="1"/>
  <c r="V723" i="37"/>
  <c r="V715" i="37"/>
  <c r="V711" i="37"/>
  <c r="V709" i="37"/>
  <c r="V572" i="37"/>
  <c r="V729" i="37"/>
  <c r="V567" i="37"/>
  <c r="V712" i="37"/>
  <c r="V758" i="37"/>
  <c r="V585" i="37"/>
  <c r="V686" i="37"/>
  <c r="V607" i="37"/>
  <c r="W607" i="37" s="1"/>
  <c r="X607" i="37" s="1"/>
  <c r="V687" i="37"/>
  <c r="W687" i="37" s="1"/>
  <c r="X687" i="37" s="1"/>
  <c r="Y687" i="37" s="1"/>
  <c r="Z687" i="37" s="1"/>
  <c r="V681" i="37"/>
  <c r="W681" i="37" s="1"/>
  <c r="X681" i="37" s="1"/>
  <c r="Y681" i="37" s="1"/>
  <c r="Z681" i="37" s="1"/>
  <c r="T657" i="37"/>
  <c r="V761" i="37"/>
  <c r="W761" i="37" s="1"/>
  <c r="X761" i="37" s="1"/>
  <c r="V769" i="37"/>
  <c r="W769" i="37" s="1"/>
  <c r="T736" i="37"/>
  <c r="Q756" i="37"/>
  <c r="P657" i="37"/>
  <c r="S657" i="37"/>
  <c r="P627" i="37"/>
  <c r="W790" i="37"/>
  <c r="X790" i="37" s="1"/>
  <c r="Y790" i="37" s="1"/>
  <c r="S789" i="37"/>
  <c r="Q789" i="37"/>
  <c r="V785" i="37"/>
  <c r="V760" i="37"/>
  <c r="W760" i="37" s="1"/>
  <c r="X760" i="37" s="1"/>
  <c r="Y760" i="37" s="1"/>
  <c r="Z760" i="37" s="1"/>
  <c r="W780" i="37"/>
  <c r="X780" i="37" s="1"/>
  <c r="Y780" i="37" s="1"/>
  <c r="P734" i="37"/>
  <c r="T734" i="37"/>
  <c r="V578" i="37"/>
  <c r="W578" i="37" s="1"/>
  <c r="X578" i="37" s="1"/>
  <c r="Y578" i="37" s="1"/>
  <c r="V768" i="37"/>
  <c r="W768" i="37" s="1"/>
  <c r="T686" i="37"/>
  <c r="Q729" i="37"/>
  <c r="T752" i="37"/>
  <c r="T743" i="37"/>
  <c r="P743" i="37"/>
  <c r="R686" i="37"/>
  <c r="R736" i="37"/>
  <c r="T750" i="37"/>
  <c r="S729" i="37"/>
  <c r="V757" i="37"/>
  <c r="W757" i="37" s="1"/>
  <c r="X757" i="37" s="1"/>
  <c r="Y757" i="37" s="1"/>
  <c r="T757" i="37"/>
  <c r="R756" i="37"/>
  <c r="S756" i="37"/>
  <c r="P721" i="37"/>
  <c r="Q657" i="37"/>
  <c r="Q627" i="37"/>
  <c r="V794" i="37"/>
  <c r="W794" i="37" s="1"/>
  <c r="P782" i="37"/>
  <c r="T782" i="37"/>
  <c r="R789" i="37"/>
  <c r="T796" i="37"/>
  <c r="P796" i="37"/>
  <c r="R785" i="37"/>
  <c r="P791" i="37"/>
  <c r="V788" i="37"/>
  <c r="Q734" i="37"/>
  <c r="W767" i="37"/>
  <c r="X767" i="37" s="1"/>
  <c r="S686" i="37"/>
  <c r="T756" i="37"/>
  <c r="R754" i="37"/>
  <c r="Q721" i="37"/>
  <c r="V763" i="37"/>
  <c r="W763" i="37" s="1"/>
  <c r="V764" i="37"/>
  <c r="W764" i="37" s="1"/>
  <c r="R782" i="37"/>
  <c r="P789" i="37"/>
  <c r="R796" i="37"/>
  <c r="Q785" i="37"/>
  <c r="V774" i="37"/>
  <c r="W774" i="37" s="1"/>
  <c r="X774" i="37" s="1"/>
  <c r="T791" i="37"/>
  <c r="R788" i="37"/>
  <c r="Q788" i="37"/>
  <c r="V583" i="37"/>
  <c r="R728" i="37"/>
  <c r="S728" i="37"/>
  <c r="T728" i="37"/>
  <c r="P728" i="37"/>
  <c r="P752" i="37"/>
  <c r="R752" i="37"/>
  <c r="S580" i="37"/>
  <c r="P580" i="37"/>
  <c r="R725" i="37"/>
  <c r="P725" i="37"/>
  <c r="R679" i="37"/>
  <c r="R710" i="37"/>
  <c r="P738" i="37"/>
  <c r="T738" i="37"/>
  <c r="T748" i="37"/>
  <c r="R737" i="37"/>
  <c r="T737" i="37"/>
  <c r="S737" i="37"/>
  <c r="Q737" i="37"/>
  <c r="P741" i="37"/>
  <c r="R741" i="37"/>
  <c r="R726" i="37"/>
  <c r="S726" i="37"/>
  <c r="Q726" i="37"/>
  <c r="P726" i="37"/>
  <c r="P718" i="37"/>
  <c r="R718" i="37"/>
  <c r="Q718" i="37"/>
  <c r="T718" i="37"/>
  <c r="V573" i="37"/>
  <c r="W573" i="37" s="1"/>
  <c r="Q598" i="37"/>
  <c r="R598" i="37"/>
  <c r="T598" i="37"/>
  <c r="R739" i="37"/>
  <c r="Q739" i="37"/>
  <c r="T739" i="37"/>
  <c r="S739" i="37"/>
  <c r="Q733" i="37"/>
  <c r="S733" i="37"/>
  <c r="V697" i="37"/>
  <c r="W697" i="37" s="1"/>
  <c r="V575" i="37"/>
  <c r="P732" i="37"/>
  <c r="R732" i="37"/>
  <c r="P719" i="37"/>
  <c r="Q758" i="37"/>
  <c r="Q583" i="37"/>
  <c r="V713" i="37"/>
  <c r="V745" i="37"/>
  <c r="P722" i="37"/>
  <c r="R722" i="37"/>
  <c r="Q719" i="37"/>
  <c r="Q723" i="37"/>
  <c r="S598" i="37"/>
  <c r="P579" i="37"/>
  <c r="S579" i="37"/>
  <c r="Q579" i="37"/>
  <c r="R579" i="37"/>
  <c r="S745" i="37"/>
  <c r="R745" i="37"/>
  <c r="Q745" i="37"/>
  <c r="Q728" i="37"/>
  <c r="V565" i="37"/>
  <c r="W565" i="37" s="1"/>
  <c r="P598" i="37"/>
  <c r="V695" i="37"/>
  <c r="P717" i="37"/>
  <c r="Q686" i="37"/>
  <c r="Q752" i="37"/>
  <c r="T753" i="37"/>
  <c r="R580" i="37"/>
  <c r="S725" i="37"/>
  <c r="S679" i="37"/>
  <c r="P679" i="37"/>
  <c r="S710" i="37"/>
  <c r="R729" i="37"/>
  <c r="Q738" i="37"/>
  <c r="Q575" i="37"/>
  <c r="S567" i="37"/>
  <c r="R567" i="37"/>
  <c r="S741" i="37"/>
  <c r="S627" i="37"/>
  <c r="S732" i="37"/>
  <c r="V618" i="37"/>
  <c r="W618" i="37" s="1"/>
  <c r="X618" i="37" s="1"/>
  <c r="R583" i="37"/>
  <c r="T583" i="37"/>
  <c r="R751" i="37"/>
  <c r="T751" i="37"/>
  <c r="P751" i="37"/>
  <c r="P731" i="37"/>
  <c r="Q731" i="37"/>
  <c r="T731" i="37"/>
  <c r="S731" i="37"/>
  <c r="S751" i="37"/>
  <c r="R724" i="37"/>
  <c r="P724" i="37"/>
  <c r="Q724" i="37"/>
  <c r="P748" i="37"/>
  <c r="R748" i="37"/>
  <c r="W608" i="37"/>
  <c r="Q715" i="37"/>
  <c r="S718" i="37"/>
  <c r="S583" i="37"/>
  <c r="P720" i="37"/>
  <c r="R720" i="37"/>
  <c r="P744" i="37"/>
  <c r="T744" i="37"/>
  <c r="S744" i="37"/>
  <c r="T735" i="37"/>
  <c r="P735" i="37"/>
  <c r="Q735" i="37"/>
  <c r="S735" i="37"/>
  <c r="P716" i="37"/>
  <c r="R716" i="37"/>
  <c r="T716" i="37"/>
  <c r="R663" i="37"/>
  <c r="S663" i="37"/>
  <c r="P663" i="37"/>
  <c r="P747" i="37"/>
  <c r="S747" i="37"/>
  <c r="R747" i="37"/>
  <c r="Q747" i="37"/>
  <c r="P739" i="37"/>
  <c r="S582" i="37"/>
  <c r="T582" i="37"/>
  <c r="T663" i="37"/>
  <c r="Q695" i="37"/>
  <c r="T695" i="37"/>
  <c r="R695" i="37"/>
  <c r="P733" i="37"/>
  <c r="P736" i="37"/>
  <c r="S736" i="37"/>
  <c r="T740" i="37"/>
  <c r="P740" i="37"/>
  <c r="P753" i="37"/>
  <c r="W614" i="37"/>
  <c r="V623" i="37"/>
  <c r="W623" i="37" s="1"/>
  <c r="X623" i="37" s="1"/>
  <c r="Y623" i="37" s="1"/>
  <c r="Z623" i="37" s="1"/>
  <c r="Q572" i="37"/>
  <c r="Q725" i="37"/>
  <c r="Q679" i="37"/>
  <c r="Q710" i="37"/>
  <c r="P742" i="37"/>
  <c r="Q742" i="37"/>
  <c r="T742" i="37"/>
  <c r="S742" i="37"/>
  <c r="Q582" i="37"/>
  <c r="V673" i="37"/>
  <c r="W673" i="37" s="1"/>
  <c r="X673" i="37" s="1"/>
  <c r="Y673" i="37" s="1"/>
  <c r="Z673" i="37" s="1"/>
  <c r="S738" i="37"/>
  <c r="Q748" i="37"/>
  <c r="V737" i="37"/>
  <c r="S754" i="37"/>
  <c r="T754" i="37"/>
  <c r="P586" i="37"/>
  <c r="T741" i="37"/>
  <c r="T627" i="37"/>
  <c r="T732" i="37"/>
  <c r="W783" i="37" l="1"/>
  <c r="X783" i="37" s="1"/>
  <c r="Y783" i="37" s="1"/>
  <c r="W624" i="37"/>
  <c r="X624" i="37" s="1"/>
  <c r="Y624" i="37" s="1"/>
  <c r="X765" i="37"/>
  <c r="W644" i="37"/>
  <c r="X644" i="37" s="1"/>
  <c r="W686" i="37"/>
  <c r="X686" i="37" s="1"/>
  <c r="Y686" i="37" s="1"/>
  <c r="X754" i="37"/>
  <c r="Y754" i="37" s="1"/>
  <c r="Z754" i="37" s="1"/>
  <c r="W772" i="37"/>
  <c r="X772" i="37" s="1"/>
  <c r="W756" i="37"/>
  <c r="X756" i="37" s="1"/>
  <c r="Y756" i="37" s="1"/>
  <c r="Z756" i="37" s="1"/>
  <c r="W788" i="37"/>
  <c r="X788" i="37" s="1"/>
  <c r="Y788" i="37" s="1"/>
  <c r="V784" i="37"/>
  <c r="W784" i="37" s="1"/>
  <c r="W715" i="37"/>
  <c r="Y779" i="37"/>
  <c r="Y775" i="37"/>
  <c r="Z759" i="37"/>
  <c r="V657" i="37"/>
  <c r="W657" i="37" s="1"/>
  <c r="X657" i="37" s="1"/>
  <c r="V735" i="37"/>
  <c r="W735" i="37" s="1"/>
  <c r="X735" i="37" s="1"/>
  <c r="V744" i="37"/>
  <c r="W744" i="37" s="1"/>
  <c r="W723" i="37"/>
  <c r="X723" i="37" s="1"/>
  <c r="Z780" i="37"/>
  <c r="V743" i="37"/>
  <c r="W743" i="37" s="1"/>
  <c r="Z606" i="37"/>
  <c r="V796" i="37"/>
  <c r="W796" i="37" s="1"/>
  <c r="W737" i="37"/>
  <c r="X737" i="37" s="1"/>
  <c r="Y737" i="37" s="1"/>
  <c r="Z737" i="37" s="1"/>
  <c r="V731" i="37"/>
  <c r="W731" i="37" s="1"/>
  <c r="W758" i="37"/>
  <c r="V725" i="37"/>
  <c r="W725" i="37" s="1"/>
  <c r="W710" i="37"/>
  <c r="X710" i="37" s="1"/>
  <c r="Y710" i="37" s="1"/>
  <c r="W567" i="37"/>
  <c r="X567" i="37" s="1"/>
  <c r="Y567" i="37" s="1"/>
  <c r="V627" i="37"/>
  <c r="X755" i="37"/>
  <c r="X749" i="37"/>
  <c r="Z766" i="37"/>
  <c r="X794" i="37"/>
  <c r="Y761" i="37"/>
  <c r="Z757" i="37"/>
  <c r="Y774" i="37"/>
  <c r="X763" i="37"/>
  <c r="V721" i="37"/>
  <c r="W721" i="37" s="1"/>
  <c r="X721" i="37" s="1"/>
  <c r="Y770" i="37"/>
  <c r="V734" i="37"/>
  <c r="W734" i="37" s="1"/>
  <c r="X734" i="37" s="1"/>
  <c r="X769" i="37"/>
  <c r="V791" i="37"/>
  <c r="W791" i="37" s="1"/>
  <c r="V782" i="37"/>
  <c r="W782" i="37" s="1"/>
  <c r="X768" i="37"/>
  <c r="V789" i="37"/>
  <c r="W789" i="37" s="1"/>
  <c r="X789" i="37" s="1"/>
  <c r="Y767" i="37"/>
  <c r="W785" i="37"/>
  <c r="X785" i="37" s="1"/>
  <c r="Y785" i="37" s="1"/>
  <c r="W729" i="37"/>
  <c r="X729" i="37" s="1"/>
  <c r="Y729" i="37" s="1"/>
  <c r="Z792" i="37"/>
  <c r="Z790" i="37"/>
  <c r="Z781" i="37"/>
  <c r="X746" i="37"/>
  <c r="V582" i="37"/>
  <c r="W695" i="37"/>
  <c r="X695" i="37" s="1"/>
  <c r="V598" i="37"/>
  <c r="W598" i="37" s="1"/>
  <c r="X598" i="37" s="1"/>
  <c r="Y598" i="37" s="1"/>
  <c r="Z598" i="37" s="1"/>
  <c r="X565" i="37"/>
  <c r="V719" i="37"/>
  <c r="W719" i="37" s="1"/>
  <c r="X719" i="37" s="1"/>
  <c r="X697" i="37"/>
  <c r="V738" i="37"/>
  <c r="W738" i="37" s="1"/>
  <c r="X738" i="37" s="1"/>
  <c r="V663" i="37"/>
  <c r="W663" i="37" s="1"/>
  <c r="V748" i="37"/>
  <c r="W748" i="37" s="1"/>
  <c r="X748" i="37" s="1"/>
  <c r="V679" i="37"/>
  <c r="W679" i="37" s="1"/>
  <c r="V726" i="37"/>
  <c r="W726" i="37" s="1"/>
  <c r="V733" i="37"/>
  <c r="W733" i="37" s="1"/>
  <c r="X733" i="37" s="1"/>
  <c r="V586" i="37"/>
  <c r="W586" i="37" s="1"/>
  <c r="X614" i="37"/>
  <c r="V736" i="37"/>
  <c r="W736" i="37" s="1"/>
  <c r="V739" i="37"/>
  <c r="W739" i="37" s="1"/>
  <c r="X739" i="37" s="1"/>
  <c r="V747" i="37"/>
  <c r="W747" i="37" s="1"/>
  <c r="V724" i="37"/>
  <c r="W724" i="37" s="1"/>
  <c r="V751" i="37"/>
  <c r="W751" i="37" s="1"/>
  <c r="W575" i="37"/>
  <c r="V718" i="37"/>
  <c r="W718" i="37" s="1"/>
  <c r="X718" i="37" s="1"/>
  <c r="V741" i="37"/>
  <c r="W741" i="37" s="1"/>
  <c r="V580" i="37"/>
  <c r="W580" i="37" s="1"/>
  <c r="V752" i="37"/>
  <c r="W752" i="37" s="1"/>
  <c r="X752" i="37" s="1"/>
  <c r="Y752" i="37" s="1"/>
  <c r="V728" i="37"/>
  <c r="W728" i="37" s="1"/>
  <c r="Y607" i="37"/>
  <c r="V753" i="37"/>
  <c r="W753" i="37" s="1"/>
  <c r="V579" i="37"/>
  <c r="W579" i="37" s="1"/>
  <c r="V732" i="37"/>
  <c r="W732" i="37" s="1"/>
  <c r="V740" i="37"/>
  <c r="W740" i="37" s="1"/>
  <c r="V742" i="37"/>
  <c r="W742" i="37" s="1"/>
  <c r="X742" i="37" s="1"/>
  <c r="V716" i="37"/>
  <c r="W716" i="37" s="1"/>
  <c r="V720" i="37"/>
  <c r="W720" i="37" s="1"/>
  <c r="X608" i="37"/>
  <c r="Y750" i="37"/>
  <c r="V717" i="37"/>
  <c r="W717" i="37" s="1"/>
  <c r="V722" i="37"/>
  <c r="W722" i="37" s="1"/>
  <c r="W745" i="37"/>
  <c r="W572" i="37"/>
  <c r="W583" i="37"/>
  <c r="X583" i="37" s="1"/>
  <c r="Y583" i="37" s="1"/>
  <c r="Z583" i="37" s="1"/>
  <c r="AF359" i="37"/>
  <c r="AG366" i="37"/>
  <c r="X784" i="37" l="1"/>
  <c r="W582" i="37"/>
  <c r="X582" i="37" s="1"/>
  <c r="X744" i="37"/>
  <c r="Z779" i="37"/>
  <c r="Z775" i="37"/>
  <c r="Y749" i="37"/>
  <c r="Y755" i="37"/>
  <c r="X796" i="37"/>
  <c r="Z783" i="37"/>
  <c r="W627" i="37"/>
  <c r="X743" i="37"/>
  <c r="Y657" i="37"/>
  <c r="Y789" i="37"/>
  <c r="X791" i="37"/>
  <c r="Y794" i="37"/>
  <c r="Z785" i="37"/>
  <c r="Y769" i="37"/>
  <c r="Z770" i="37"/>
  <c r="Y763" i="37"/>
  <c r="Z767" i="37"/>
  <c r="X782" i="37"/>
  <c r="Z761" i="37"/>
  <c r="Y734" i="37"/>
  <c r="Z774" i="37"/>
  <c r="Z788" i="37"/>
  <c r="X731" i="37"/>
  <c r="X732" i="37"/>
  <c r="X753" i="37"/>
  <c r="X751" i="37"/>
  <c r="X725" i="37"/>
  <c r="X741" i="37"/>
  <c r="Y614" i="37"/>
  <c r="X722" i="37"/>
  <c r="Y608" i="37"/>
  <c r="X720" i="37"/>
  <c r="X579" i="37"/>
  <c r="Z752" i="37"/>
  <c r="X747" i="37"/>
  <c r="Z686" i="37"/>
  <c r="Y733" i="37"/>
  <c r="Y695" i="37"/>
  <c r="Y742" i="37"/>
  <c r="X580" i="37"/>
  <c r="X575" i="37"/>
  <c r="X726" i="37"/>
  <c r="X663" i="37"/>
  <c r="X745" i="37"/>
  <c r="X740" i="37"/>
  <c r="Z607" i="37"/>
  <c r="Y748" i="37"/>
  <c r="Y565" i="37"/>
  <c r="Y644" i="37"/>
  <c r="Z750" i="37"/>
  <c r="X716" i="37"/>
  <c r="Z710" i="37"/>
  <c r="X728" i="37"/>
  <c r="Y718" i="37"/>
  <c r="X724" i="37"/>
  <c r="Y735" i="37"/>
  <c r="Y739" i="37"/>
  <c r="X736" i="37"/>
  <c r="X679" i="37"/>
  <c r="Y738" i="37"/>
  <c r="Y697" i="37"/>
  <c r="Y746" i="37"/>
  <c r="Z567" i="37"/>
  <c r="AH366" i="37"/>
  <c r="AG359" i="37"/>
  <c r="Y784" i="37" l="1"/>
  <c r="Z657" i="37"/>
  <c r="Y743" i="37"/>
  <c r="X627" i="37"/>
  <c r="Z755" i="37"/>
  <c r="Y796" i="37"/>
  <c r="Y744" i="37"/>
  <c r="Z749" i="37"/>
  <c r="Z734" i="37"/>
  <c r="Y791" i="37"/>
  <c r="Z763" i="37"/>
  <c r="Z769" i="37"/>
  <c r="Z794" i="37"/>
  <c r="Z789" i="37"/>
  <c r="Y782" i="37"/>
  <c r="Z718" i="37"/>
  <c r="Z644" i="37"/>
  <c r="Y582" i="37"/>
  <c r="Y725" i="37"/>
  <c r="Y731" i="37"/>
  <c r="Z735" i="37"/>
  <c r="Y726" i="37"/>
  <c r="Z608" i="37"/>
  <c r="Z614" i="37"/>
  <c r="Y679" i="37"/>
  <c r="Z739" i="37"/>
  <c r="Y728" i="37"/>
  <c r="Y580" i="37"/>
  <c r="Z695" i="37"/>
  <c r="Y747" i="37"/>
  <c r="Y751" i="37"/>
  <c r="Y732" i="37"/>
  <c r="Y716" i="37"/>
  <c r="Z742" i="37"/>
  <c r="Y753" i="37"/>
  <c r="Z697" i="37"/>
  <c r="Y736" i="37"/>
  <c r="Z748" i="37"/>
  <c r="Y745" i="37"/>
  <c r="Z746" i="37"/>
  <c r="Z738" i="37"/>
  <c r="Z565" i="37"/>
  <c r="Y740" i="37"/>
  <c r="Y663" i="37"/>
  <c r="Y579" i="37"/>
  <c r="Y741" i="37"/>
  <c r="AH359" i="37"/>
  <c r="Z784" i="37" l="1"/>
  <c r="Z743" i="37"/>
  <c r="Z744" i="37"/>
  <c r="Z796" i="37"/>
  <c r="Y627" i="37"/>
  <c r="Z782" i="37"/>
  <c r="Z791" i="37"/>
  <c r="Z740" i="37"/>
  <c r="Z736" i="37"/>
  <c r="Z753" i="37"/>
  <c r="Z716" i="37"/>
  <c r="Z751" i="37"/>
  <c r="Z747" i="37"/>
  <c r="Z728" i="37"/>
  <c r="Z745" i="37"/>
  <c r="Z741" i="37"/>
  <c r="Z663" i="37"/>
  <c r="Z732" i="37"/>
  <c r="Z679" i="37"/>
  <c r="Z731" i="37"/>
  <c r="Z582" i="37"/>
  <c r="Z627" i="37" l="1"/>
  <c r="J16" i="37" l="1"/>
  <c r="K16" i="37"/>
  <c r="L16" i="37"/>
  <c r="M16" i="37"/>
  <c r="I16" i="37"/>
  <c r="H15" i="37"/>
  <c r="G15" i="37"/>
  <c r="F28" i="37"/>
  <c r="AD820" i="37" l="1"/>
  <c r="AD814" i="37"/>
  <c r="AC805" i="37"/>
  <c r="AC810" i="37"/>
  <c r="AC808" i="37"/>
  <c r="AD813" i="37"/>
  <c r="AD815" i="37"/>
  <c r="AC811" i="37"/>
  <c r="AC812" i="37"/>
  <c r="AD818" i="37"/>
  <c r="AD819" i="37"/>
  <c r="AC809" i="37"/>
  <c r="AC804" i="37"/>
  <c r="AD817" i="37"/>
  <c r="AD816" i="37"/>
  <c r="AC807" i="37"/>
  <c r="AC806" i="37"/>
  <c r="AD805" i="37"/>
  <c r="AD810" i="37"/>
  <c r="AD804" i="37"/>
  <c r="AE813" i="37"/>
  <c r="AE817" i="37"/>
  <c r="AD811" i="37"/>
  <c r="AD812" i="37"/>
  <c r="AE814" i="37"/>
  <c r="AE816" i="37"/>
  <c r="AD809" i="37"/>
  <c r="AD808" i="37"/>
  <c r="AE818" i="37"/>
  <c r="AE819" i="37"/>
  <c r="AD807" i="37"/>
  <c r="AD806" i="37"/>
  <c r="AE815" i="37"/>
  <c r="AE820" i="37"/>
  <c r="AE807" i="37"/>
  <c r="AF819" i="37"/>
  <c r="AF815" i="37"/>
  <c r="AE805" i="37"/>
  <c r="AE808" i="37"/>
  <c r="AF817" i="37"/>
  <c r="AF813" i="37"/>
  <c r="AF818" i="37"/>
  <c r="AF814" i="37"/>
  <c r="AE806" i="37"/>
  <c r="AE812" i="37"/>
  <c r="AE804" i="37"/>
  <c r="AF820" i="37"/>
  <c r="AF816" i="37"/>
  <c r="AE811" i="37"/>
  <c r="AE809" i="37"/>
  <c r="AE810" i="37"/>
  <c r="AG818" i="37"/>
  <c r="AG817" i="37"/>
  <c r="AF807" i="37"/>
  <c r="AF809" i="37"/>
  <c r="AF812" i="37"/>
  <c r="AG820" i="37"/>
  <c r="AG819" i="37"/>
  <c r="AF811" i="37"/>
  <c r="AF810" i="37"/>
  <c r="AG813" i="37"/>
  <c r="AG816" i="37"/>
  <c r="AF805" i="37"/>
  <c r="AF804" i="37"/>
  <c r="AG815" i="37"/>
  <c r="AG814" i="37"/>
  <c r="AF806" i="37"/>
  <c r="AF808" i="37"/>
  <c r="AG805" i="37"/>
  <c r="AG804" i="37"/>
  <c r="AG808" i="37"/>
  <c r="AG807" i="37"/>
  <c r="AG810" i="37"/>
  <c r="AG809" i="37"/>
  <c r="AG806" i="37"/>
  <c r="AG811" i="37"/>
  <c r="AG812" i="37"/>
  <c r="AA804" i="37"/>
  <c r="AM804" i="37" s="1"/>
  <c r="AA818" i="37"/>
  <c r="AM818" i="37" s="1"/>
  <c r="AA808" i="37"/>
  <c r="AM808" i="37" s="1"/>
  <c r="AA809" i="37"/>
  <c r="AM809" i="37" s="1"/>
  <c r="AA806" i="37"/>
  <c r="AM806" i="37" s="1"/>
  <c r="AA805" i="37"/>
  <c r="AM805" i="37" s="1"/>
  <c r="AA815" i="37"/>
  <c r="AM815" i="37" s="1"/>
  <c r="AA807" i="37"/>
  <c r="AA813" i="37"/>
  <c r="AM813" i="37" s="1"/>
  <c r="AA817" i="37"/>
  <c r="AM817" i="37" s="1"/>
  <c r="AA811" i="37"/>
  <c r="AM811" i="37" s="1"/>
  <c r="AA820" i="37"/>
  <c r="AM820" i="37" s="1"/>
  <c r="AA819" i="37"/>
  <c r="AM819" i="37" s="1"/>
  <c r="AA810" i="37"/>
  <c r="AM810" i="37" s="1"/>
  <c r="AA812" i="37"/>
  <c r="AM812" i="37" s="1"/>
  <c r="AA814" i="37"/>
  <c r="AM814" i="37" s="1"/>
  <c r="AA816" i="37"/>
  <c r="AM816" i="37" s="1"/>
  <c r="Z805" i="37"/>
  <c r="AL805" i="37" s="1"/>
  <c r="Z806" i="37"/>
  <c r="AL806" i="37" s="1"/>
  <c r="Z808" i="37"/>
  <c r="AL808" i="37" s="1"/>
  <c r="Z804" i="37"/>
  <c r="AL804" i="37" s="1"/>
  <c r="Z818" i="37"/>
  <c r="AL818" i="37" s="1"/>
  <c r="Z813" i="37"/>
  <c r="AL813" i="37" s="1"/>
  <c r="Z807" i="37"/>
  <c r="AL807" i="37" s="1"/>
  <c r="Z820" i="37"/>
  <c r="AL820" i="37" s="1"/>
  <c r="Z809" i="37"/>
  <c r="AL809" i="37" s="1"/>
  <c r="Z815" i="37"/>
  <c r="AL815" i="37" s="1"/>
  <c r="Z817" i="37"/>
  <c r="AL817" i="37" s="1"/>
  <c r="Z819" i="37"/>
  <c r="AL819" i="37" s="1"/>
  <c r="Z811" i="37"/>
  <c r="AL811" i="37" s="1"/>
  <c r="Z812" i="37"/>
  <c r="AL812" i="37" s="1"/>
  <c r="Z810" i="37"/>
  <c r="AL810" i="37" s="1"/>
  <c r="Z816" i="37"/>
  <c r="AL816" i="37" s="1"/>
  <c r="Z814" i="37"/>
  <c r="AL814" i="37" s="1"/>
  <c r="Y815" i="37"/>
  <c r="AK815" i="37" s="1"/>
  <c r="Y804" i="37"/>
  <c r="AK804" i="37" s="1"/>
  <c r="Y805" i="37"/>
  <c r="AK805" i="37" s="1"/>
  <c r="Y819" i="37"/>
  <c r="AK819" i="37" s="1"/>
  <c r="Y808" i="37"/>
  <c r="AK808" i="37" s="1"/>
  <c r="Y813" i="37"/>
  <c r="AK813" i="37" s="1"/>
  <c r="Y807" i="37"/>
  <c r="AK807" i="37" s="1"/>
  <c r="Y818" i="37"/>
  <c r="AK818" i="37" s="1"/>
  <c r="Y817" i="37"/>
  <c r="AK817" i="37" s="1"/>
  <c r="Y812" i="37"/>
  <c r="AK812" i="37" s="1"/>
  <c r="Y810" i="37"/>
  <c r="AK810" i="37" s="1"/>
  <c r="Y820" i="37"/>
  <c r="AK820" i="37" s="1"/>
  <c r="Y814" i="37"/>
  <c r="AK814" i="37" s="1"/>
  <c r="Y811" i="37"/>
  <c r="AK811" i="37" s="1"/>
  <c r="Y816" i="37"/>
  <c r="AK816" i="37" s="1"/>
  <c r="Y806" i="37"/>
  <c r="AK806" i="37" s="1"/>
  <c r="Y809" i="37"/>
  <c r="AK809" i="37" s="1"/>
  <c r="W803" i="37"/>
  <c r="W817" i="37"/>
  <c r="AI817" i="37" s="1"/>
  <c r="W805" i="37"/>
  <c r="AI805" i="37" s="1"/>
  <c r="W809" i="37"/>
  <c r="AI809" i="37" s="1"/>
  <c r="W813" i="37"/>
  <c r="AI813" i="37" s="1"/>
  <c r="W811" i="37"/>
  <c r="AI811" i="37" s="1"/>
  <c r="W812" i="37"/>
  <c r="AI812" i="37" s="1"/>
  <c r="W807" i="37"/>
  <c r="AI807" i="37" s="1"/>
  <c r="W818" i="37"/>
  <c r="AI818" i="37" s="1"/>
  <c r="W814" i="37"/>
  <c r="AI814" i="37" s="1"/>
  <c r="W808" i="37"/>
  <c r="AI808" i="37" s="1"/>
  <c r="W820" i="37"/>
  <c r="AI820" i="37" s="1"/>
  <c r="W819" i="37"/>
  <c r="AI819" i="37" s="1"/>
  <c r="W806" i="37"/>
  <c r="AI806" i="37" s="1"/>
  <c r="W816" i="37"/>
  <c r="AI816" i="37" s="1"/>
  <c r="W815" i="37"/>
  <c r="AI815" i="37" s="1"/>
  <c r="W804" i="37"/>
  <c r="AI804" i="37" s="1"/>
  <c r="W810" i="37"/>
  <c r="AI810" i="37" s="1"/>
  <c r="X817" i="37"/>
  <c r="AJ817" i="37" s="1"/>
  <c r="X816" i="37"/>
  <c r="AJ816" i="37" s="1"/>
  <c r="X819" i="37"/>
  <c r="AJ819" i="37" s="1"/>
  <c r="X815" i="37"/>
  <c r="AJ815" i="37" s="1"/>
  <c r="X813" i="37"/>
  <c r="AJ813" i="37" s="1"/>
  <c r="X814" i="37"/>
  <c r="AJ814" i="37" s="1"/>
  <c r="X818" i="37"/>
  <c r="AJ818" i="37" s="1"/>
  <c r="X812" i="37"/>
  <c r="AJ812" i="37" s="1"/>
  <c r="X820" i="37"/>
  <c r="AJ820" i="37" s="1"/>
  <c r="X804" i="37"/>
  <c r="AJ804" i="37" s="1"/>
  <c r="X808" i="37"/>
  <c r="AJ808" i="37" s="1"/>
  <c r="X811" i="37"/>
  <c r="AJ811" i="37" s="1"/>
  <c r="X806" i="37"/>
  <c r="AJ806" i="37" s="1"/>
  <c r="X805" i="37"/>
  <c r="AJ805" i="37" s="1"/>
  <c r="X807" i="37"/>
  <c r="AJ807" i="37" s="1"/>
  <c r="X809" i="37"/>
  <c r="AJ809" i="37" s="1"/>
  <c r="X810" i="37"/>
  <c r="AJ810" i="37" s="1"/>
  <c r="AC803" i="37"/>
  <c r="AE803" i="37"/>
  <c r="AD803" i="37"/>
  <c r="AF803" i="37"/>
  <c r="AG803" i="37"/>
  <c r="X803" i="37"/>
  <c r="AA803" i="37"/>
  <c r="Z803" i="37"/>
  <c r="Y803" i="37"/>
  <c r="AM524" i="37"/>
  <c r="AM309" i="37"/>
  <c r="AM444" i="37"/>
  <c r="AM445" i="37"/>
  <c r="AM355" i="37"/>
  <c r="AM372" i="37"/>
  <c r="AE787" i="37"/>
  <c r="AE772" i="37"/>
  <c r="AM459" i="37"/>
  <c r="AM520" i="37"/>
  <c r="AM403" i="37"/>
  <c r="AM328" i="37"/>
  <c r="AM475" i="37"/>
  <c r="AE771" i="37"/>
  <c r="AM363" i="37"/>
  <c r="AM349" i="37"/>
  <c r="AM427" i="37"/>
  <c r="AM384" i="37"/>
  <c r="AE768" i="37"/>
  <c r="AM374" i="37"/>
  <c r="AM310" i="37"/>
  <c r="AM316" i="37"/>
  <c r="AM418" i="37"/>
  <c r="AM476" i="37"/>
  <c r="AM365" i="37"/>
  <c r="AM388" i="37"/>
  <c r="AM364" i="37"/>
  <c r="AM386" i="37"/>
  <c r="AM406" i="37"/>
  <c r="AM373" i="37"/>
  <c r="AM523" i="37"/>
  <c r="AM466" i="37"/>
  <c r="AM362" i="37"/>
  <c r="AM455" i="37"/>
  <c r="AM394" i="37"/>
  <c r="AM361" i="37"/>
  <c r="AE723" i="37"/>
  <c r="AE651" i="37"/>
  <c r="AE654" i="37"/>
  <c r="AE619" i="37"/>
  <c r="AE636" i="37"/>
  <c r="AM510" i="37"/>
  <c r="AE632" i="37"/>
  <c r="AE612" i="37"/>
  <c r="AE611" i="37"/>
  <c r="AM315" i="37"/>
  <c r="AE620" i="37"/>
  <c r="AE666" i="37"/>
  <c r="AE762" i="37"/>
  <c r="AE675" i="37"/>
  <c r="AE642" i="37"/>
  <c r="AM423" i="37"/>
  <c r="AM442" i="37"/>
  <c r="AM370" i="37"/>
  <c r="AE597" i="37"/>
  <c r="AE692" i="37"/>
  <c r="AE724" i="37"/>
  <c r="AE661" i="37"/>
  <c r="AE590" i="37"/>
  <c r="AE707" i="37"/>
  <c r="AE563" i="37"/>
  <c r="AM368" i="37"/>
  <c r="AE693" i="37"/>
  <c r="AE626" i="37"/>
  <c r="AE622" i="37"/>
  <c r="AE764" i="37"/>
  <c r="AM342" i="37"/>
  <c r="AM450" i="37"/>
  <c r="AE776" i="37"/>
  <c r="AM371" i="37"/>
  <c r="AM437" i="37"/>
  <c r="AM367" i="37"/>
  <c r="AM378" i="37"/>
  <c r="AE609" i="37"/>
  <c r="AE615" i="37"/>
  <c r="AE758" i="37"/>
  <c r="AE576" i="37"/>
  <c r="AM402" i="37"/>
  <c r="AM413" i="37"/>
  <c r="AE685" i="37"/>
  <c r="AE585" i="37"/>
  <c r="AE593" i="37"/>
  <c r="AE621" i="37"/>
  <c r="AE714" i="37"/>
  <c r="AE564" i="37"/>
  <c r="AE650" i="37"/>
  <c r="AM360" i="37"/>
  <c r="AE698" i="37"/>
  <c r="AE610" i="37"/>
  <c r="AE603" i="37"/>
  <c r="AE690" i="37"/>
  <c r="AE558" i="37"/>
  <c r="AE671" i="37"/>
  <c r="AE634" i="37"/>
  <c r="AE618" i="37"/>
  <c r="AM337" i="37"/>
  <c r="AE613" i="37"/>
  <c r="AM345" i="37"/>
  <c r="AM358" i="37"/>
  <c r="AM516" i="37"/>
  <c r="AE703" i="37"/>
  <c r="AM538" i="37"/>
  <c r="AE757" i="37"/>
  <c r="AE681" i="37"/>
  <c r="AE606" i="37"/>
  <c r="AE759" i="37"/>
  <c r="AE760" i="37"/>
  <c r="AE616" i="37"/>
  <c r="AE687" i="37"/>
  <c r="AE792" i="37"/>
  <c r="AE786" i="37"/>
  <c r="AE623" i="37"/>
  <c r="AE793" i="37"/>
  <c r="AE673" i="37"/>
  <c r="AE594" i="37"/>
  <c r="AE624" i="37"/>
  <c r="AE607" i="37"/>
  <c r="AE686" i="37"/>
  <c r="AE767" i="37"/>
  <c r="AE783" i="37"/>
  <c r="AM366" i="37"/>
  <c r="AE567" i="37"/>
  <c r="AE750" i="37"/>
  <c r="AE785" i="37"/>
  <c r="AE770" i="37"/>
  <c r="AE737" i="37"/>
  <c r="AE775" i="37"/>
  <c r="AE756" i="37"/>
  <c r="AE752" i="37"/>
  <c r="AE710" i="37"/>
  <c r="AE598" i="37"/>
  <c r="AM359" i="37"/>
  <c r="AE697" i="37"/>
  <c r="AE739" i="37"/>
  <c r="AE644" i="37"/>
  <c r="AE695" i="37"/>
  <c r="AE565" i="37"/>
  <c r="AE733" i="37"/>
  <c r="AE614" i="37"/>
  <c r="AE657" i="37"/>
  <c r="AE746" i="37"/>
  <c r="AE718" i="37"/>
  <c r="AE608" i="37"/>
  <c r="AE734" i="37"/>
  <c r="AE763" i="37"/>
  <c r="AE794" i="37"/>
  <c r="AE755" i="37"/>
  <c r="AE663" i="37"/>
  <c r="AE732" i="37"/>
  <c r="AE791" i="37"/>
  <c r="AE796" i="37"/>
  <c r="AE716" i="37"/>
  <c r="AE679" i="37"/>
  <c r="AE743" i="37"/>
  <c r="AE580" i="37"/>
  <c r="AE731" i="37"/>
  <c r="AE740" i="37"/>
  <c r="AE725" i="37"/>
  <c r="AE627" i="37"/>
  <c r="AK309" i="37"/>
  <c r="AK362" i="37"/>
  <c r="AK423" i="37"/>
  <c r="AK371" i="37"/>
  <c r="AK310" i="37"/>
  <c r="AK316" i="37"/>
  <c r="AK466" i="37"/>
  <c r="AK437" i="37"/>
  <c r="AK394" i="37"/>
  <c r="AC703" i="37"/>
  <c r="AK349" i="37"/>
  <c r="AK373" i="37"/>
  <c r="AC771" i="37"/>
  <c r="AK445" i="37"/>
  <c r="AK403" i="37"/>
  <c r="AK459" i="37"/>
  <c r="AK374" i="37"/>
  <c r="AK328" i="37"/>
  <c r="AC632" i="37"/>
  <c r="AC787" i="37"/>
  <c r="AK418" i="37"/>
  <c r="AK365" i="37"/>
  <c r="AK384" i="37"/>
  <c r="AK388" i="37"/>
  <c r="AK355" i="37"/>
  <c r="AC690" i="37"/>
  <c r="AC611" i="37"/>
  <c r="AC619" i="37"/>
  <c r="AC636" i="37"/>
  <c r="AC597" i="37"/>
  <c r="AC626" i="37"/>
  <c r="AC576" i="37"/>
  <c r="AC621" i="37"/>
  <c r="AC650" i="37"/>
  <c r="AK450" i="37"/>
  <c r="AK342" i="37"/>
  <c r="AK444" i="37"/>
  <c r="AK364" i="37"/>
  <c r="AK372" i="37"/>
  <c r="AC661" i="37"/>
  <c r="AC698" i="37"/>
  <c r="AC675" i="37"/>
  <c r="AC666" i="37"/>
  <c r="AC759" i="37"/>
  <c r="AC634" i="37"/>
  <c r="AK402" i="37"/>
  <c r="AC590" i="37"/>
  <c r="AC616" i="37"/>
  <c r="AC620" i="37"/>
  <c r="AC685" i="37"/>
  <c r="AC651" i="37"/>
  <c r="AK378" i="37"/>
  <c r="AC593" i="37"/>
  <c r="AK315" i="37"/>
  <c r="AC642" i="37"/>
  <c r="AC558" i="37"/>
  <c r="AC770" i="37"/>
  <c r="AC612" i="37"/>
  <c r="AK337" i="37"/>
  <c r="AC610" i="37"/>
  <c r="AC775" i="37"/>
  <c r="AC622" i="37"/>
  <c r="AC707" i="37"/>
  <c r="AK345" i="37"/>
  <c r="AC606" i="37"/>
  <c r="AK455" i="37"/>
  <c r="AK427" i="37"/>
  <c r="AK386" i="37"/>
  <c r="AK363" i="37"/>
  <c r="AK406" i="37"/>
  <c r="AC654" i="37"/>
  <c r="AC693" i="37"/>
  <c r="AC585" i="37"/>
  <c r="AC603" i="37"/>
  <c r="AC714" i="37"/>
  <c r="AC564" i="37"/>
  <c r="AC671" i="37"/>
  <c r="AK413" i="37"/>
  <c r="AK360" i="37"/>
  <c r="AK361" i="37"/>
  <c r="AC613" i="37"/>
  <c r="AC793" i="37"/>
  <c r="AC776" i="37"/>
  <c r="AC762" i="37"/>
  <c r="AC792" i="37"/>
  <c r="AK538" i="37"/>
  <c r="AC692" i="37"/>
  <c r="AK442" i="37"/>
  <c r="AC594" i="37"/>
  <c r="AC563" i="37"/>
  <c r="AC609" i="37"/>
  <c r="AK358" i="37"/>
  <c r="AK368" i="37"/>
  <c r="AC772" i="37"/>
  <c r="AK366" i="37"/>
  <c r="AC565" i="37"/>
  <c r="AC614" i="37"/>
  <c r="AC644" i="37"/>
  <c r="AC697" i="37"/>
  <c r="AC764" i="37"/>
  <c r="AC794" i="37"/>
  <c r="AK359" i="37"/>
  <c r="AC746" i="37"/>
  <c r="AC763" i="37"/>
  <c r="AC783" i="37"/>
  <c r="AC624" i="37"/>
  <c r="AC686" i="37"/>
  <c r="AC673" i="37"/>
  <c r="AC623" i="37"/>
  <c r="AC615" i="37"/>
  <c r="AC768" i="37"/>
  <c r="AC608" i="37"/>
  <c r="AC687" i="37"/>
  <c r="AC755" i="37"/>
  <c r="AC757" i="37"/>
  <c r="AC681" i="37"/>
  <c r="AC767" i="37"/>
  <c r="AC607" i="37"/>
  <c r="AC750" i="37"/>
  <c r="AC760" i="37"/>
  <c r="AC786" i="37"/>
  <c r="AC618" i="37"/>
  <c r="AC725" i="37"/>
  <c r="AC740" i="37"/>
  <c r="AC724" i="37"/>
  <c r="AC663" i="37"/>
  <c r="AC791" i="37"/>
  <c r="AC732" i="37"/>
  <c r="AC710" i="37"/>
  <c r="AC743" i="37"/>
  <c r="AC756" i="37"/>
  <c r="AC598" i="37"/>
  <c r="AC695" i="37"/>
  <c r="AC718" i="37"/>
  <c r="AC734" i="37"/>
  <c r="AC785" i="37"/>
  <c r="AC723" i="37"/>
  <c r="AC731" i="37"/>
  <c r="AC716" i="37"/>
  <c r="AC679" i="37"/>
  <c r="AC567" i="37"/>
  <c r="AC580" i="37"/>
  <c r="AC758" i="37"/>
  <c r="AC796" i="37"/>
  <c r="AC737" i="37"/>
  <c r="AC739" i="37"/>
  <c r="AC733" i="37"/>
  <c r="AC657" i="37"/>
  <c r="AC752" i="37"/>
  <c r="AC627" i="37"/>
  <c r="AJ309" i="37"/>
  <c r="AJ403" i="37"/>
  <c r="AJ418" i="37"/>
  <c r="AJ427" i="37"/>
  <c r="AJ365" i="37"/>
  <c r="AB636" i="37"/>
  <c r="AJ310" i="37"/>
  <c r="AJ423" i="37"/>
  <c r="AJ349" i="37"/>
  <c r="AJ373" i="37"/>
  <c r="AJ388" i="37"/>
  <c r="AJ364" i="37"/>
  <c r="AJ459" i="37"/>
  <c r="AJ386" i="37"/>
  <c r="AB654" i="37"/>
  <c r="AB772" i="37"/>
  <c r="AJ316" i="37"/>
  <c r="AJ455" i="37"/>
  <c r="AJ444" i="37"/>
  <c r="AJ378" i="37"/>
  <c r="AJ372" i="37"/>
  <c r="AJ406" i="37"/>
  <c r="AJ394" i="37"/>
  <c r="AJ363" i="37"/>
  <c r="AB651" i="37"/>
  <c r="AB775" i="37"/>
  <c r="AB787" i="37"/>
  <c r="AB770" i="37"/>
  <c r="AJ362" i="37"/>
  <c r="AJ384" i="37"/>
  <c r="AJ374" i="37"/>
  <c r="AB632" i="37"/>
  <c r="AB771" i="37"/>
  <c r="AJ445" i="37"/>
  <c r="AJ315" i="37"/>
  <c r="AJ437" i="37"/>
  <c r="AB642" i="37"/>
  <c r="AB792" i="37"/>
  <c r="AB608" i="37"/>
  <c r="AB703" i="37"/>
  <c r="AB590" i="37"/>
  <c r="AB597" i="37"/>
  <c r="AB614" i="37"/>
  <c r="AB621" i="37"/>
  <c r="AB693" i="37"/>
  <c r="AB622" i="37"/>
  <c r="AB619" i="37"/>
  <c r="AB616" i="37"/>
  <c r="AB564" i="37"/>
  <c r="AB759" i="37"/>
  <c r="AJ355" i="37"/>
  <c r="AB685" i="37"/>
  <c r="AJ361" i="37"/>
  <c r="AB611" i="37"/>
  <c r="AB593" i="37"/>
  <c r="AJ359" i="37"/>
  <c r="AB603" i="37"/>
  <c r="AB666" i="37"/>
  <c r="AB661" i="37"/>
  <c r="AJ402" i="37"/>
  <c r="AB767" i="37"/>
  <c r="AB609" i="37"/>
  <c r="AJ342" i="37"/>
  <c r="AB650" i="37"/>
  <c r="AJ368" i="37"/>
  <c r="AJ328" i="37"/>
  <c r="AJ366" i="37"/>
  <c r="AB563" i="37"/>
  <c r="AB626" i="37"/>
  <c r="AB594" i="37"/>
  <c r="AB690" i="37"/>
  <c r="AB698" i="37"/>
  <c r="AB576" i="37"/>
  <c r="AB613" i="37"/>
  <c r="AJ371" i="37"/>
  <c r="AJ345" i="37"/>
  <c r="AB612" i="37"/>
  <c r="AJ442" i="37"/>
  <c r="AB776" i="37"/>
  <c r="AB714" i="37"/>
  <c r="AB671" i="37"/>
  <c r="AJ450" i="37"/>
  <c r="AB762" i="37"/>
  <c r="AB606" i="37"/>
  <c r="AB634" i="37"/>
  <c r="AB707" i="37"/>
  <c r="AB610" i="37"/>
  <c r="AJ538" i="37"/>
  <c r="AB786" i="37"/>
  <c r="AB692" i="37"/>
  <c r="AJ360" i="37"/>
  <c r="AB558" i="37"/>
  <c r="AJ413" i="37"/>
  <c r="AJ358" i="37"/>
  <c r="AB793" i="37"/>
  <c r="AB675" i="37"/>
  <c r="AB620" i="37"/>
  <c r="AB686" i="37"/>
  <c r="AB585" i="37"/>
  <c r="AB750" i="37"/>
  <c r="AB695" i="37"/>
  <c r="AB757" i="37"/>
  <c r="AB785" i="37"/>
  <c r="AB607" i="37"/>
  <c r="AB723" i="37"/>
  <c r="AB764" i="37"/>
  <c r="AB673" i="37"/>
  <c r="AB687" i="37"/>
  <c r="AB763" i="37"/>
  <c r="AB760" i="37"/>
  <c r="AB755" i="37"/>
  <c r="AB794" i="37"/>
  <c r="AB758" i="37"/>
  <c r="AB737" i="37"/>
  <c r="AB567" i="37"/>
  <c r="AB746" i="37"/>
  <c r="AB644" i="37"/>
  <c r="AB756" i="37"/>
  <c r="AB710" i="37"/>
  <c r="AB783" i="37"/>
  <c r="AB768" i="37"/>
  <c r="AB615" i="37"/>
  <c r="AB697" i="37"/>
  <c r="AB681" i="37"/>
  <c r="AB618" i="37"/>
  <c r="AB623" i="37"/>
  <c r="AB565" i="37"/>
  <c r="AB624" i="37"/>
  <c r="AB725" i="37"/>
  <c r="AB679" i="37"/>
  <c r="AB734" i="37"/>
  <c r="AB791" i="37"/>
  <c r="AB739" i="37"/>
  <c r="AB743" i="37"/>
  <c r="AB718" i="37"/>
  <c r="AB732" i="37"/>
  <c r="AB731" i="37"/>
  <c r="AB627" i="37"/>
  <c r="AB657" i="37"/>
  <c r="AB796" i="37"/>
  <c r="AB580" i="37"/>
  <c r="AB598" i="37"/>
  <c r="AB716" i="37"/>
  <c r="AB733" i="37"/>
  <c r="AB740" i="37"/>
  <c r="AB752" i="37"/>
  <c r="AB724" i="37"/>
  <c r="AB663" i="37"/>
  <c r="AN524" i="37"/>
  <c r="AN309" i="37"/>
  <c r="AF563" i="37"/>
  <c r="AF772" i="37"/>
  <c r="AN365" i="37"/>
  <c r="AN316" i="37"/>
  <c r="AF771" i="37"/>
  <c r="AN378" i="37"/>
  <c r="AN394" i="37"/>
  <c r="AN485" i="37"/>
  <c r="AN455" i="37"/>
  <c r="AN476" i="37"/>
  <c r="AN403" i="37"/>
  <c r="AN459" i="37"/>
  <c r="AN386" i="37"/>
  <c r="AN372" i="37"/>
  <c r="AN361" i="37"/>
  <c r="AN520" i="37"/>
  <c r="AN523" i="37"/>
  <c r="AN445" i="37"/>
  <c r="AN374" i="37"/>
  <c r="AN367" i="37"/>
  <c r="AN363" i="37"/>
  <c r="AN364" i="37"/>
  <c r="AN310" i="37"/>
  <c r="AN423" i="37"/>
  <c r="AN427" i="37"/>
  <c r="AN349" i="37"/>
  <c r="AN355" i="37"/>
  <c r="AN437" i="37"/>
  <c r="AF768" i="37"/>
  <c r="AN370" i="37"/>
  <c r="AN362" i="37"/>
  <c r="AN475" i="37"/>
  <c r="AN315" i="37"/>
  <c r="AN342" i="37"/>
  <c r="AN376" i="37"/>
  <c r="AN444" i="37"/>
  <c r="AN406" i="37"/>
  <c r="AN538" i="37"/>
  <c r="AF632" i="37"/>
  <c r="AF692" i="37"/>
  <c r="AF611" i="37"/>
  <c r="AF620" i="37"/>
  <c r="AF626" i="37"/>
  <c r="AF590" i="37"/>
  <c r="AF634" i="37"/>
  <c r="AF618" i="37"/>
  <c r="AF613" i="37"/>
  <c r="AF609" i="37"/>
  <c r="AF622" i="37"/>
  <c r="AF787" i="37"/>
  <c r="AF703" i="37"/>
  <c r="AN442" i="37"/>
  <c r="AN477" i="37"/>
  <c r="AN466" i="37"/>
  <c r="AN418" i="37"/>
  <c r="AN388" i="37"/>
  <c r="AF733" i="37"/>
  <c r="AF580" i="37"/>
  <c r="AF603" i="37"/>
  <c r="AF675" i="37"/>
  <c r="AN360" i="37"/>
  <c r="AF685" i="37"/>
  <c r="AF612" i="37"/>
  <c r="AF610" i="37"/>
  <c r="AF624" i="37"/>
  <c r="AF650" i="37"/>
  <c r="AF654" i="37"/>
  <c r="AF615" i="37"/>
  <c r="AF619" i="37"/>
  <c r="AF636" i="37"/>
  <c r="AF666" i="37"/>
  <c r="AF564" i="37"/>
  <c r="AF576" i="37"/>
  <c r="AN450" i="37"/>
  <c r="AF707" i="37"/>
  <c r="AN371" i="37"/>
  <c r="AF621" i="37"/>
  <c r="AF558" i="37"/>
  <c r="AN328" i="37"/>
  <c r="AN337" i="37"/>
  <c r="AN373" i="37"/>
  <c r="AN384" i="37"/>
  <c r="AN510" i="37"/>
  <c r="AF723" i="37"/>
  <c r="AF698" i="37"/>
  <c r="AF724" i="37"/>
  <c r="AF593" i="37"/>
  <c r="AN413" i="37"/>
  <c r="AF693" i="37"/>
  <c r="AF585" i="37"/>
  <c r="AF725" i="37"/>
  <c r="AF671" i="37"/>
  <c r="AN516" i="37"/>
  <c r="AN332" i="37"/>
  <c r="AF690" i="37"/>
  <c r="AF642" i="37"/>
  <c r="AF764" i="37"/>
  <c r="AF651" i="37"/>
  <c r="AF758" i="37"/>
  <c r="AF597" i="37"/>
  <c r="AF661" i="37"/>
  <c r="AF714" i="37"/>
  <c r="AN402" i="37"/>
  <c r="AN345" i="37"/>
  <c r="AN358" i="37"/>
  <c r="AF681" i="37"/>
  <c r="AF776" i="37"/>
  <c r="AF760" i="37"/>
  <c r="AF623" i="37"/>
  <c r="AF616" i="37"/>
  <c r="AF793" i="37"/>
  <c r="AF687" i="37"/>
  <c r="AF594" i="37"/>
  <c r="AF786" i="37"/>
  <c r="AN368" i="37"/>
  <c r="AF673" i="37"/>
  <c r="AF762" i="37"/>
  <c r="AF737" i="37"/>
  <c r="AF757" i="37"/>
  <c r="AF756" i="37"/>
  <c r="AF598" i="37"/>
  <c r="AF606" i="37"/>
  <c r="AF759" i="37"/>
  <c r="AF792" i="37"/>
  <c r="AF752" i="37"/>
  <c r="AF770" i="37"/>
  <c r="AN366" i="37"/>
  <c r="AF710" i="37"/>
  <c r="AF783" i="37"/>
  <c r="AF775" i="37"/>
  <c r="AF567" i="37"/>
  <c r="AF686" i="37"/>
  <c r="AF767" i="37"/>
  <c r="AF785" i="37"/>
  <c r="AF750" i="37"/>
  <c r="AF607" i="37"/>
  <c r="AF657" i="37"/>
  <c r="AF565" i="37"/>
  <c r="AF697" i="37"/>
  <c r="AF614" i="37"/>
  <c r="AF718" i="37"/>
  <c r="AF695" i="37"/>
  <c r="AF644" i="37"/>
  <c r="AF794" i="37"/>
  <c r="AF734" i="37"/>
  <c r="AF755" i="37"/>
  <c r="AF739" i="37"/>
  <c r="AF746" i="37"/>
  <c r="AN359" i="37"/>
  <c r="AF608" i="37"/>
  <c r="AF763" i="37"/>
  <c r="AF679" i="37"/>
  <c r="AF791" i="37"/>
  <c r="AF732" i="37"/>
  <c r="AF743" i="37"/>
  <c r="AF796" i="37"/>
  <c r="AF663" i="37"/>
  <c r="AF716" i="37"/>
  <c r="AF731" i="37"/>
  <c r="AF740" i="37"/>
  <c r="AL309" i="37"/>
  <c r="AD654" i="37"/>
  <c r="AL363" i="37"/>
  <c r="AL388" i="37"/>
  <c r="AL372" i="37"/>
  <c r="AL418" i="37"/>
  <c r="AL427" i="37"/>
  <c r="AL367" i="37"/>
  <c r="AL384" i="37"/>
  <c r="AL378" i="37"/>
  <c r="AL406" i="37"/>
  <c r="AL374" i="37"/>
  <c r="AL423" i="37"/>
  <c r="AL361" i="37"/>
  <c r="AD632" i="37"/>
  <c r="AL373" i="37"/>
  <c r="AL459" i="37"/>
  <c r="AL402" i="37"/>
  <c r="AL455" i="37"/>
  <c r="AL466" i="37"/>
  <c r="AL437" i="37"/>
  <c r="AL394" i="37"/>
  <c r="AL445" i="37"/>
  <c r="AL342" i="37"/>
  <c r="AL364" i="37"/>
  <c r="AL444" i="37"/>
  <c r="AL386" i="37"/>
  <c r="AL355" i="37"/>
  <c r="AL345" i="37"/>
  <c r="AD787" i="37"/>
  <c r="AD563" i="37"/>
  <c r="AD758" i="37"/>
  <c r="AD636" i="37"/>
  <c r="AD651" i="37"/>
  <c r="AD611" i="37"/>
  <c r="AD609" i="37"/>
  <c r="AD603" i="37"/>
  <c r="AD564" i="37"/>
  <c r="AD661" i="37"/>
  <c r="AD792" i="37"/>
  <c r="AD771" i="37"/>
  <c r="AD634" i="37"/>
  <c r="AD776" i="37"/>
  <c r="AD666" i="37"/>
  <c r="AD622" i="37"/>
  <c r="AD558" i="37"/>
  <c r="AD759" i="37"/>
  <c r="AL337" i="37"/>
  <c r="AD613" i="37"/>
  <c r="AD772" i="37"/>
  <c r="AL365" i="37"/>
  <c r="AL510" i="37"/>
  <c r="AD714" i="37"/>
  <c r="AD576" i="37"/>
  <c r="AD610" i="37"/>
  <c r="AD606" i="37"/>
  <c r="AL315" i="37"/>
  <c r="AD626" i="37"/>
  <c r="AD690" i="37"/>
  <c r="AD615" i="37"/>
  <c r="AD585" i="37"/>
  <c r="AD620" i="37"/>
  <c r="AD621" i="37"/>
  <c r="AD703" i="37"/>
  <c r="AL328" i="37"/>
  <c r="AD675" i="37"/>
  <c r="AL442" i="37"/>
  <c r="AD762" i="37"/>
  <c r="AD642" i="37"/>
  <c r="AL349" i="37"/>
  <c r="AL316" i="37"/>
  <c r="AL362" i="37"/>
  <c r="AL403" i="37"/>
  <c r="AL310" i="37"/>
  <c r="AD764" i="37"/>
  <c r="AD597" i="37"/>
  <c r="AL358" i="37"/>
  <c r="AD692" i="37"/>
  <c r="AL360" i="37"/>
  <c r="AD707" i="37"/>
  <c r="AD619" i="37"/>
  <c r="AD590" i="37"/>
  <c r="AD685" i="37"/>
  <c r="AL516" i="37"/>
  <c r="AL371" i="37"/>
  <c r="AD650" i="37"/>
  <c r="AL538" i="37"/>
  <c r="AD612" i="37"/>
  <c r="AD593" i="37"/>
  <c r="AD698" i="37"/>
  <c r="AD671" i="37"/>
  <c r="AL413" i="37"/>
  <c r="AD793" i="37"/>
  <c r="AL368" i="37"/>
  <c r="AD693" i="37"/>
  <c r="AL450" i="37"/>
  <c r="AD783" i="37"/>
  <c r="AD607" i="37"/>
  <c r="AD775" i="37"/>
  <c r="AD594" i="37"/>
  <c r="AD757" i="37"/>
  <c r="AD686" i="37"/>
  <c r="AD687" i="37"/>
  <c r="AD786" i="37"/>
  <c r="AD673" i="37"/>
  <c r="AD616" i="37"/>
  <c r="AD624" i="37"/>
  <c r="AL366" i="37"/>
  <c r="AD618" i="37"/>
  <c r="AD750" i="37"/>
  <c r="AD767" i="37"/>
  <c r="AD770" i="37"/>
  <c r="AD760" i="37"/>
  <c r="AD623" i="37"/>
  <c r="AD681" i="37"/>
  <c r="AD733" i="37"/>
  <c r="AD565" i="37"/>
  <c r="AD644" i="37"/>
  <c r="AD794" i="37"/>
  <c r="AD755" i="37"/>
  <c r="AD718" i="37"/>
  <c r="AD567" i="37"/>
  <c r="AD756" i="37"/>
  <c r="AD710" i="37"/>
  <c r="AD737" i="37"/>
  <c r="AD614" i="37"/>
  <c r="AD697" i="37"/>
  <c r="AD695" i="37"/>
  <c r="AD768" i="37"/>
  <c r="AD734" i="37"/>
  <c r="AD723" i="37"/>
  <c r="AL359" i="37"/>
  <c r="AD608" i="37"/>
  <c r="AD739" i="37"/>
  <c r="AD746" i="37"/>
  <c r="AD763" i="37"/>
  <c r="AD657" i="37"/>
  <c r="AD785" i="37"/>
  <c r="AD752" i="37"/>
  <c r="AD598" i="37"/>
  <c r="AD740" i="37"/>
  <c r="AD791" i="37"/>
  <c r="AD580" i="37"/>
  <c r="AD679" i="37"/>
  <c r="AD724" i="37"/>
  <c r="AD716" i="37"/>
  <c r="AD663" i="37"/>
  <c r="AD732" i="37"/>
  <c r="AD796" i="37"/>
  <c r="AD725" i="37"/>
  <c r="AD731" i="37"/>
  <c r="AD743" i="37"/>
  <c r="AD627" i="37"/>
  <c r="AF627" i="37"/>
  <c r="F25" i="37"/>
  <c r="F22" i="37"/>
  <c r="F19" i="37"/>
  <c r="AB736" i="37" s="1"/>
  <c r="G59" i="37"/>
  <c r="G307" i="37" s="1"/>
  <c r="H59" i="37"/>
  <c r="H307" i="37" s="1"/>
  <c r="I59" i="37"/>
  <c r="L59" i="37"/>
  <c r="M59" i="37"/>
  <c r="G308" i="37"/>
  <c r="H308" i="37"/>
  <c r="I308" i="37"/>
  <c r="L308" i="37"/>
  <c r="M37" i="37"/>
  <c r="L36" i="37"/>
  <c r="K35" i="37"/>
  <c r="J34" i="37"/>
  <c r="I33" i="37"/>
  <c r="H32" i="37"/>
  <c r="G31" i="37"/>
  <c r="F308" i="37"/>
  <c r="L831" i="37" l="1"/>
  <c r="J831" i="37"/>
  <c r="M831" i="37"/>
  <c r="K831" i="37"/>
  <c r="AM807" i="37"/>
  <c r="AK803" i="37"/>
  <c r="K830" i="37" s="1"/>
  <c r="AM803" i="37"/>
  <c r="M830" i="37" s="1"/>
  <c r="AL803" i="37"/>
  <c r="AJ803" i="37"/>
  <c r="J830" i="37" s="1"/>
  <c r="AI803" i="37"/>
  <c r="I830" i="37" s="1"/>
  <c r="AC797" i="37"/>
  <c r="AF797" i="37"/>
  <c r="AD797" i="37"/>
  <c r="AE797" i="37"/>
  <c r="R317" i="37"/>
  <c r="AD744" i="37"/>
  <c r="AD747" i="37"/>
  <c r="AD726" i="37"/>
  <c r="AD741" i="37"/>
  <c r="AD579" i="37"/>
  <c r="AD745" i="37"/>
  <c r="AD575" i="37"/>
  <c r="AD728" i="37"/>
  <c r="AD788" i="37"/>
  <c r="AD748" i="37"/>
  <c r="AD735" i="37"/>
  <c r="AD774" i="37"/>
  <c r="AD765" i="37"/>
  <c r="AD578" i="37"/>
  <c r="AD730" i="37"/>
  <c r="AD599" i="37"/>
  <c r="AD691" i="37"/>
  <c r="AL369" i="37"/>
  <c r="AD784" i="37"/>
  <c r="AD582" i="37"/>
  <c r="AD736" i="37"/>
  <c r="AD720" i="37"/>
  <c r="AD753" i="37"/>
  <c r="AD722" i="37"/>
  <c r="AD583" i="37"/>
  <c r="AD789" i="37"/>
  <c r="AD719" i="37"/>
  <c r="AD729" i="37"/>
  <c r="AD749" i="37"/>
  <c r="AD738" i="37"/>
  <c r="AD727" i="37"/>
  <c r="AD761" i="37"/>
  <c r="AD779" i="37"/>
  <c r="AD790" i="37"/>
  <c r="AD780" i="37"/>
  <c r="AD781" i="37"/>
  <c r="AD587" i="37"/>
  <c r="AL353" i="37"/>
  <c r="AD717" i="37"/>
  <c r="AD586" i="37"/>
  <c r="AL426" i="37"/>
  <c r="AL414" i="37"/>
  <c r="AD664" i="37"/>
  <c r="AD589" i="37"/>
  <c r="AD652" i="37"/>
  <c r="AD568" i="37"/>
  <c r="AD684" i="37"/>
  <c r="AD631" i="37"/>
  <c r="AL457" i="37"/>
  <c r="AD601" i="37"/>
  <c r="AD574" i="37"/>
  <c r="AD778" i="37"/>
  <c r="AL318" i="37"/>
  <c r="AL333" i="37"/>
  <c r="AL461" i="37"/>
  <c r="AD629" i="37"/>
  <c r="AL356" i="37"/>
  <c r="AD660" i="37"/>
  <c r="AD592" i="37"/>
  <c r="AD696" i="37"/>
  <c r="AD713" i="37"/>
  <c r="AL412" i="37"/>
  <c r="AD646" i="37"/>
  <c r="AL417" i="37"/>
  <c r="AD712" i="37"/>
  <c r="AD706" i="37"/>
  <c r="AD680" i="37"/>
  <c r="AD577" i="37"/>
  <c r="AD682" i="37"/>
  <c r="AD688" i="37"/>
  <c r="AL351" i="37"/>
  <c r="AD637" i="37"/>
  <c r="AL320" i="37"/>
  <c r="AL407" i="37"/>
  <c r="AL336" i="37"/>
  <c r="AL344" i="37"/>
  <c r="AD702" i="37"/>
  <c r="AD570" i="37"/>
  <c r="AL421" i="37"/>
  <c r="AD665" i="37"/>
  <c r="AL424" i="37"/>
  <c r="AL340" i="37"/>
  <c r="AL389" i="37"/>
  <c r="AL380" i="37"/>
  <c r="AL383" i="37"/>
  <c r="AD560" i="37"/>
  <c r="AL469" i="37"/>
  <c r="AL392" i="37"/>
  <c r="AD653" i="37"/>
  <c r="AD640" i="37"/>
  <c r="AL387" i="37"/>
  <c r="AL348" i="37"/>
  <c r="AL420" i="37"/>
  <c r="AL451" i="37"/>
  <c r="AL465" i="37"/>
  <c r="AL463" i="37"/>
  <c r="AL338" i="37"/>
  <c r="AL416" i="37"/>
  <c r="AL354" i="37"/>
  <c r="AL312" i="37"/>
  <c r="AL464" i="37"/>
  <c r="AL432" i="37"/>
  <c r="AL456" i="37"/>
  <c r="AL400" i="37"/>
  <c r="AL453" i="37"/>
  <c r="AD571" i="37"/>
  <c r="AF753" i="37"/>
  <c r="AF742" i="37"/>
  <c r="AF749" i="37"/>
  <c r="AF735" i="37"/>
  <c r="AF738" i="37"/>
  <c r="AF789" i="37"/>
  <c r="AN313" i="37"/>
  <c r="AF574" i="37"/>
  <c r="AF720" i="37"/>
  <c r="AF643" i="37"/>
  <c r="AF589" i="37"/>
  <c r="AF701" i="37"/>
  <c r="AF645" i="37"/>
  <c r="AF660" i="37"/>
  <c r="AF572" i="37"/>
  <c r="AF667" i="37"/>
  <c r="AN547" i="37"/>
  <c r="AF586" i="37"/>
  <c r="AF691" i="37"/>
  <c r="AF709" i="37"/>
  <c r="AF713" i="37"/>
  <c r="AF715" i="37"/>
  <c r="AF678" i="37"/>
  <c r="AF587" i="37"/>
  <c r="AF668" i="37"/>
  <c r="AF600" i="37"/>
  <c r="AN397" i="37"/>
  <c r="AF630" i="37"/>
  <c r="AN465" i="37"/>
  <c r="AF704" i="37"/>
  <c r="AF581" i="37"/>
  <c r="AF649" i="37"/>
  <c r="AF625" i="37"/>
  <c r="AF708" i="37"/>
  <c r="AF726" i="37"/>
  <c r="AF639" i="37"/>
  <c r="AF659" i="37"/>
  <c r="AF599" i="37"/>
  <c r="AF559" i="37"/>
  <c r="AN408" i="37"/>
  <c r="AN473" i="37"/>
  <c r="AN461" i="37"/>
  <c r="AN320" i="37"/>
  <c r="AF658" i="37"/>
  <c r="AF641" i="37"/>
  <c r="AF602" i="37"/>
  <c r="AF629" i="37"/>
  <c r="AF628" i="37"/>
  <c r="AN529" i="37"/>
  <c r="AN389" i="37"/>
  <c r="AN410" i="37"/>
  <c r="AN517" i="37"/>
  <c r="AN456" i="37"/>
  <c r="AN453" i="37"/>
  <c r="AN324" i="37"/>
  <c r="AF777" i="37"/>
  <c r="AN333" i="37"/>
  <c r="AN460" i="37"/>
  <c r="AN352" i="37"/>
  <c r="AN434" i="37"/>
  <c r="AN348" i="37"/>
  <c r="AN338" i="37"/>
  <c r="AB582" i="37"/>
  <c r="AB753" i="37"/>
  <c r="AM407" i="37"/>
  <c r="AM348" i="37"/>
  <c r="AM325" i="37"/>
  <c r="AM451" i="37"/>
  <c r="AM395" i="37"/>
  <c r="AM454" i="37"/>
  <c r="AM458" i="37"/>
  <c r="AM416" i="37"/>
  <c r="AM381" i="37"/>
  <c r="AM347" i="37"/>
  <c r="AM398" i="37"/>
  <c r="AM432" i="37"/>
  <c r="AM456" i="37"/>
  <c r="AM411" i="37"/>
  <c r="AM453" i="37"/>
  <c r="AE705" i="37"/>
  <c r="AM405" i="37"/>
  <c r="AM397" i="37"/>
  <c r="AE765" i="37"/>
  <c r="AM339" i="37"/>
  <c r="AM428" i="37"/>
  <c r="AM385" i="37"/>
  <c r="AM441" i="37"/>
  <c r="AM338" i="37"/>
  <c r="AM352" i="37"/>
  <c r="AM469" i="37"/>
  <c r="AM351" i="37"/>
  <c r="AM410" i="37"/>
  <c r="AM517" i="37"/>
  <c r="AM326" i="37"/>
  <c r="AE566" i="37"/>
  <c r="AE574" i="37"/>
  <c r="AE672" i="37"/>
  <c r="AE645" i="37"/>
  <c r="AE639" i="37"/>
  <c r="AE701" i="37"/>
  <c r="AM474" i="37"/>
  <c r="AE630" i="37"/>
  <c r="AM420" i="37"/>
  <c r="AM344" i="37"/>
  <c r="AM400" i="37"/>
  <c r="AM452" i="37"/>
  <c r="AM393" i="37"/>
  <c r="AM465" i="37"/>
  <c r="AM327" i="37"/>
  <c r="AE602" i="37"/>
  <c r="AE709" i="37"/>
  <c r="AE568" i="37"/>
  <c r="AE691" i="37"/>
  <c r="AE660" i="37"/>
  <c r="AM392" i="37"/>
  <c r="AE600" i="37"/>
  <c r="AE719" i="37"/>
  <c r="AE587" i="37"/>
  <c r="AE683" i="37"/>
  <c r="AE676" i="37"/>
  <c r="AE591" i="37"/>
  <c r="AM318" i="37"/>
  <c r="AE688" i="37"/>
  <c r="AE561" i="37"/>
  <c r="AE674" i="37"/>
  <c r="AM321" i="37"/>
  <c r="AM440" i="37"/>
  <c r="AM434" i="37"/>
  <c r="AM324" i="37"/>
  <c r="AM414" i="37"/>
  <c r="AE635" i="37"/>
  <c r="AE667" i="37"/>
  <c r="AM472" i="37"/>
  <c r="AE684" i="37"/>
  <c r="AE713" i="37"/>
  <c r="AE669" i="37"/>
  <c r="AE712" i="37"/>
  <c r="AE689" i="37"/>
  <c r="AE662" i="37"/>
  <c r="AE604" i="37"/>
  <c r="AM471" i="37"/>
  <c r="AE601" i="37"/>
  <c r="AE696" i="37"/>
  <c r="AE588" i="37"/>
  <c r="AE649" i="37"/>
  <c r="AM391" i="37"/>
  <c r="AM429" i="37"/>
  <c r="AM457" i="37"/>
  <c r="AM422" i="37"/>
  <c r="AE570" i="37"/>
  <c r="AE586" i="37"/>
  <c r="AE633" i="37"/>
  <c r="AE665" i="37"/>
  <c r="AE625" i="37"/>
  <c r="AE702" i="37"/>
  <c r="AM341" i="37"/>
  <c r="AE711" i="37"/>
  <c r="AE592" i="37"/>
  <c r="AM311" i="37"/>
  <c r="AE706" i="37"/>
  <c r="AE721" i="37"/>
  <c r="AE677" i="37"/>
  <c r="AE596" i="37"/>
  <c r="AE656" i="37"/>
  <c r="AM547" i="37"/>
  <c r="AE678" i="37"/>
  <c r="AE578" i="37"/>
  <c r="AE781" i="37"/>
  <c r="AE727" i="37"/>
  <c r="AE779" i="37"/>
  <c r="AE761" i="37"/>
  <c r="AE729" i="37"/>
  <c r="AE754" i="37"/>
  <c r="AE788" i="37"/>
  <c r="AE583" i="37"/>
  <c r="AE749" i="37"/>
  <c r="AE735" i="37"/>
  <c r="AE769" i="37"/>
  <c r="AE748" i="37"/>
  <c r="AE726" i="37"/>
  <c r="AE579" i="37"/>
  <c r="AE784" i="37"/>
  <c r="AE582" i="37"/>
  <c r="AE753" i="37"/>
  <c r="AE728" i="37"/>
  <c r="AE782" i="37"/>
  <c r="AK381" i="37"/>
  <c r="AK458" i="37"/>
  <c r="AK348" i="37"/>
  <c r="AK441" i="37"/>
  <c r="AK351" i="37"/>
  <c r="AK408" i="37"/>
  <c r="AK456" i="37"/>
  <c r="AK451" i="37"/>
  <c r="AK312" i="37"/>
  <c r="AC639" i="37"/>
  <c r="AK323" i="37"/>
  <c r="AK347" i="37"/>
  <c r="AC628" i="37"/>
  <c r="AK397" i="37"/>
  <c r="AC584" i="37"/>
  <c r="AC571" i="37"/>
  <c r="AK446" i="37"/>
  <c r="AK399" i="37"/>
  <c r="AK343" i="37"/>
  <c r="AK380" i="37"/>
  <c r="AK395" i="37"/>
  <c r="AK389" i="37"/>
  <c r="AK387" i="37"/>
  <c r="AC588" i="37"/>
  <c r="AK411" i="37"/>
  <c r="AK404" i="37"/>
  <c r="AK430" i="37"/>
  <c r="AK464" i="37"/>
  <c r="AC705" i="37"/>
  <c r="AC713" i="37"/>
  <c r="AC595" i="37"/>
  <c r="AC577" i="37"/>
  <c r="AC659" i="37"/>
  <c r="AC599" i="37"/>
  <c r="AK461" i="37"/>
  <c r="AK401" i="37"/>
  <c r="AC630" i="37"/>
  <c r="AK412" i="37"/>
  <c r="AC777" i="37"/>
  <c r="AC631" i="37"/>
  <c r="AC587" i="37"/>
  <c r="AC696" i="37"/>
  <c r="AK318" i="37"/>
  <c r="AC712" i="37"/>
  <c r="AK429" i="37"/>
  <c r="AK547" i="37"/>
  <c r="AC566" i="37"/>
  <c r="AK357" i="37"/>
  <c r="AC676" i="37"/>
  <c r="AC674" i="37"/>
  <c r="AC647" i="37"/>
  <c r="AK356" i="37"/>
  <c r="AC689" i="37"/>
  <c r="AC653" i="37"/>
  <c r="AC648" i="37"/>
  <c r="AK400" i="37"/>
  <c r="AK333" i="37"/>
  <c r="AK393" i="37"/>
  <c r="AC602" i="37"/>
  <c r="AC779" i="37"/>
  <c r="AK440" i="37"/>
  <c r="AK434" i="37"/>
  <c r="AC778" i="37"/>
  <c r="AK336" i="37"/>
  <c r="AK391" i="37"/>
  <c r="AC562" i="37"/>
  <c r="AC795" i="37"/>
  <c r="AK414" i="37"/>
  <c r="AC682" i="37"/>
  <c r="AC702" i="37"/>
  <c r="AC600" i="37"/>
  <c r="AC680" i="37"/>
  <c r="AC694" i="37"/>
  <c r="AC664" i="37"/>
  <c r="AC596" i="37"/>
  <c r="AK369" i="37"/>
  <c r="AC677" i="37"/>
  <c r="AC773" i="37"/>
  <c r="AC581" i="37"/>
  <c r="AC640" i="37"/>
  <c r="AK340" i="37"/>
  <c r="AC709" i="37"/>
  <c r="AC568" i="37"/>
  <c r="AC560" i="37"/>
  <c r="AC645" i="37"/>
  <c r="AC699" i="37"/>
  <c r="AC601" i="37"/>
  <c r="AK314" i="37"/>
  <c r="AC655" i="37"/>
  <c r="AC667" i="37"/>
  <c r="AC617" i="37"/>
  <c r="AC649" i="37"/>
  <c r="AC704" i="37"/>
  <c r="AC569" i="37"/>
  <c r="AC766" i="37"/>
  <c r="AC790" i="37"/>
  <c r="AC774" i="37"/>
  <c r="AC578" i="37"/>
  <c r="AC573" i="37"/>
  <c r="AC769" i="37"/>
  <c r="AC765" i="37"/>
  <c r="AC780" i="37"/>
  <c r="AC720" i="37"/>
  <c r="AC728" i="37"/>
  <c r="AC726" i="37"/>
  <c r="AC744" i="37"/>
  <c r="AC784" i="37"/>
  <c r="AC735" i="37"/>
  <c r="AC745" i="37"/>
  <c r="AC575" i="37"/>
  <c r="AC788" i="37"/>
  <c r="AC753" i="37"/>
  <c r="AC751" i="37"/>
  <c r="AC715" i="37"/>
  <c r="AC748" i="37"/>
  <c r="AC583" i="37"/>
  <c r="AB571" i="37"/>
  <c r="AJ389" i="37"/>
  <c r="AJ381" i="37"/>
  <c r="AJ397" i="37"/>
  <c r="AJ451" i="37"/>
  <c r="AJ419" i="37"/>
  <c r="AJ404" i="37"/>
  <c r="AJ322" i="37"/>
  <c r="AB781" i="37"/>
  <c r="AJ440" i="37"/>
  <c r="AJ383" i="37"/>
  <c r="AJ416" i="37"/>
  <c r="AJ326" i="37"/>
  <c r="AJ347" i="37"/>
  <c r="AJ411" i="37"/>
  <c r="AJ453" i="37"/>
  <c r="AJ405" i="37"/>
  <c r="AJ441" i="37"/>
  <c r="AJ343" i="37"/>
  <c r="AJ380" i="37"/>
  <c r="AJ429" i="37"/>
  <c r="AB778" i="37"/>
  <c r="AB749" i="37"/>
  <c r="AB604" i="37"/>
  <c r="AB678" i="37"/>
  <c r="AB665" i="37"/>
  <c r="AB649" i="37"/>
  <c r="AB589" i="37"/>
  <c r="AB670" i="37"/>
  <c r="AB674" i="37"/>
  <c r="AJ339" i="37"/>
  <c r="AJ448" i="37"/>
  <c r="AB631" i="37"/>
  <c r="AB766" i="37"/>
  <c r="AJ401" i="37"/>
  <c r="AJ414" i="37"/>
  <c r="AJ369" i="37"/>
  <c r="AB696" i="37"/>
  <c r="AJ400" i="37"/>
  <c r="AB570" i="37"/>
  <c r="AB641" i="37"/>
  <c r="AB727" i="37"/>
  <c r="AB790" i="37"/>
  <c r="AB702" i="37"/>
  <c r="AB701" i="37"/>
  <c r="AB669" i="37"/>
  <c r="AB659" i="37"/>
  <c r="AB637" i="37"/>
  <c r="AB667" i="37"/>
  <c r="AB600" i="37"/>
  <c r="AJ311" i="37"/>
  <c r="AB630" i="37"/>
  <c r="AB797" i="37"/>
  <c r="AB639" i="37"/>
  <c r="AB780" i="37"/>
  <c r="AB704" i="37"/>
  <c r="AJ382" i="37"/>
  <c r="AB588" i="37"/>
  <c r="AB592" i="37"/>
  <c r="AJ393" i="37"/>
  <c r="AJ329" i="37"/>
  <c r="AB601" i="37"/>
  <c r="AB645" i="37"/>
  <c r="AB560" i="37"/>
  <c r="AB596" i="37"/>
  <c r="AB699" i="37"/>
  <c r="AJ313" i="37"/>
  <c r="AB647" i="37"/>
  <c r="AB688" i="37"/>
  <c r="AB691" i="37"/>
  <c r="AB672" i="37"/>
  <c r="AB655" i="37"/>
  <c r="AJ320" i="37"/>
  <c r="AB577" i="37"/>
  <c r="AB680" i="37"/>
  <c r="AB658" i="37"/>
  <c r="AJ314" i="37"/>
  <c r="AJ547" i="37"/>
  <c r="AB625" i="37"/>
  <c r="AB581" i="37"/>
  <c r="AB568" i="37"/>
  <c r="AB706" i="37"/>
  <c r="AB664" i="37"/>
  <c r="AJ424" i="37"/>
  <c r="AB629" i="37"/>
  <c r="AB795" i="37"/>
  <c r="AB584" i="37"/>
  <c r="AB572" i="37"/>
  <c r="AB575" i="37"/>
  <c r="AB729" i="37"/>
  <c r="AB730" i="37"/>
  <c r="AB769" i="37"/>
  <c r="AB774" i="37"/>
  <c r="AB754" i="37"/>
  <c r="AB745" i="37"/>
  <c r="AB583" i="37"/>
  <c r="AB712" i="37"/>
  <c r="AB711" i="37"/>
  <c r="AB761" i="37"/>
  <c r="AB573" i="37"/>
  <c r="AB782" i="37"/>
  <c r="AB789" i="37"/>
  <c r="AM436" i="37"/>
  <c r="AM383" i="37"/>
  <c r="AE638" i="37"/>
  <c r="AM463" i="37"/>
  <c r="AM460" i="37"/>
  <c r="AM380" i="37"/>
  <c r="AM382" i="37"/>
  <c r="AM446" i="37"/>
  <c r="AM404" i="37"/>
  <c r="AE571" i="37"/>
  <c r="AM435" i="37"/>
  <c r="AM389" i="37"/>
  <c r="AM312" i="37"/>
  <c r="AM419" i="37"/>
  <c r="AM473" i="37"/>
  <c r="AM464" i="37"/>
  <c r="AM421" i="37"/>
  <c r="AM461" i="37"/>
  <c r="AM448" i="37"/>
  <c r="AM387" i="37"/>
  <c r="AM390" i="37"/>
  <c r="AM323" i="37"/>
  <c r="AM408" i="37"/>
  <c r="AM333" i="37"/>
  <c r="AM343" i="37"/>
  <c r="AE722" i="37"/>
  <c r="AE659" i="37"/>
  <c r="AE573" i="37"/>
  <c r="AE653" i="37"/>
  <c r="AE617" i="37"/>
  <c r="AM353" i="37"/>
  <c r="AE559" i="37"/>
  <c r="AE581" i="37"/>
  <c r="AE640" i="37"/>
  <c r="AE652" i="37"/>
  <c r="AE668" i="37"/>
  <c r="AE795" i="37"/>
  <c r="AM336" i="37"/>
  <c r="AM467" i="37"/>
  <c r="AM417" i="37"/>
  <c r="AE773" i="37"/>
  <c r="AM322" i="37"/>
  <c r="AE708" i="37"/>
  <c r="AE700" i="37"/>
  <c r="AE682" i="37"/>
  <c r="AE680" i="37"/>
  <c r="AE605" i="37"/>
  <c r="AM399" i="37"/>
  <c r="AM313" i="37"/>
  <c r="AE628" i="37"/>
  <c r="AM357" i="37"/>
  <c r="AE595" i="37"/>
  <c r="AE670" i="37"/>
  <c r="AE648" i="37"/>
  <c r="AE569" i="37"/>
  <c r="AE577" i="37"/>
  <c r="AM356" i="37"/>
  <c r="AE643" i="37"/>
  <c r="AM430" i="37"/>
  <c r="AM320" i="37"/>
  <c r="AE664" i="37"/>
  <c r="AM412" i="37"/>
  <c r="AM443" i="37"/>
  <c r="AE715" i="37"/>
  <c r="AM340" i="37"/>
  <c r="AE575" i="37"/>
  <c r="AM354" i="37"/>
  <c r="AM426" i="37"/>
  <c r="AM369" i="37"/>
  <c r="AE599" i="37"/>
  <c r="AM377" i="37"/>
  <c r="AE717" i="37"/>
  <c r="AE641" i="37"/>
  <c r="AE589" i="37"/>
  <c r="AE704" i="37"/>
  <c r="AE631" i="37"/>
  <c r="AE584" i="37"/>
  <c r="AE560" i="37"/>
  <c r="AM314" i="37"/>
  <c r="AE637" i="37"/>
  <c r="AE647" i="37"/>
  <c r="AM401" i="37"/>
  <c r="AE720" i="37"/>
  <c r="AE572" i="37"/>
  <c r="AE562" i="37"/>
  <c r="AE694" i="37"/>
  <c r="AE658" i="37"/>
  <c r="AM424" i="37"/>
  <c r="AM329" i="37"/>
  <c r="AE646" i="37"/>
  <c r="AE778" i="37"/>
  <c r="AE629" i="37"/>
  <c r="AE699" i="37"/>
  <c r="AE655" i="37"/>
  <c r="AE730" i="37"/>
  <c r="AE777" i="37"/>
  <c r="AE790" i="37"/>
  <c r="AE766" i="37"/>
  <c r="AE780" i="37"/>
  <c r="AE774" i="37"/>
  <c r="AE738" i="37"/>
  <c r="AE789" i="37"/>
  <c r="AE742" i="37"/>
  <c r="AE747" i="37"/>
  <c r="AE736" i="37"/>
  <c r="AE741" i="37"/>
  <c r="AE745" i="37"/>
  <c r="AE751" i="37"/>
  <c r="AE744" i="37"/>
  <c r="AK321" i="37"/>
  <c r="AK435" i="37"/>
  <c r="AK460" i="37"/>
  <c r="AK339" i="37"/>
  <c r="AK421" i="37"/>
  <c r="AK405" i="37"/>
  <c r="AK452" i="37"/>
  <c r="AK463" i="37"/>
  <c r="AK453" i="37"/>
  <c r="AK322" i="37"/>
  <c r="AC638" i="37"/>
  <c r="AK428" i="37"/>
  <c r="AK398" i="37"/>
  <c r="AK419" i="37"/>
  <c r="AK382" i="37"/>
  <c r="AK454" i="37"/>
  <c r="AK420" i="37"/>
  <c r="AK416" i="37"/>
  <c r="AK326" i="37"/>
  <c r="AK410" i="37"/>
  <c r="AK390" i="37"/>
  <c r="AK352" i="37"/>
  <c r="AC683" i="37"/>
  <c r="AC625" i="37"/>
  <c r="AC669" i="37"/>
  <c r="AC592" i="37"/>
  <c r="AK377" i="37"/>
  <c r="AK424" i="37"/>
  <c r="AC781" i="37"/>
  <c r="AC629" i="37"/>
  <c r="AK448" i="37"/>
  <c r="AK385" i="37"/>
  <c r="AK432" i="37"/>
  <c r="AC604" i="37"/>
  <c r="AC711" i="37"/>
  <c r="AC668" i="37"/>
  <c r="AK407" i="37"/>
  <c r="AK465" i="37"/>
  <c r="AK353" i="37"/>
  <c r="AC574" i="37"/>
  <c r="AC662" i="37"/>
  <c r="AC652" i="37"/>
  <c r="AC605" i="37"/>
  <c r="AK436" i="37"/>
  <c r="AC559" i="37"/>
  <c r="AK426" i="37"/>
  <c r="AK383" i="37"/>
  <c r="AC643" i="37"/>
  <c r="AK354" i="37"/>
  <c r="AK417" i="37"/>
  <c r="AK422" i="37"/>
  <c r="AC706" i="37"/>
  <c r="AK313" i="37"/>
  <c r="AC561" i="37"/>
  <c r="AK443" i="37"/>
  <c r="AC701" i="37"/>
  <c r="AC665" i="37"/>
  <c r="AC570" i="37"/>
  <c r="AC672" i="37"/>
  <c r="AC727" i="37"/>
  <c r="AC658" i="37"/>
  <c r="AK341" i="37"/>
  <c r="AK392" i="37"/>
  <c r="AC641" i="37"/>
  <c r="AC700" i="37"/>
  <c r="AC684" i="37"/>
  <c r="AK344" i="37"/>
  <c r="AC691" i="37"/>
  <c r="AK311" i="37"/>
  <c r="AC708" i="37"/>
  <c r="AC670" i="37"/>
  <c r="AC591" i="37"/>
  <c r="AC660" i="37"/>
  <c r="AC635" i="37"/>
  <c r="AK320" i="37"/>
  <c r="AC637" i="37"/>
  <c r="AK457" i="37"/>
  <c r="AC646" i="37"/>
  <c r="AC678" i="37"/>
  <c r="AC633" i="37"/>
  <c r="AC688" i="37"/>
  <c r="AC589" i="37"/>
  <c r="AK329" i="37"/>
  <c r="AC656" i="37"/>
  <c r="AC730" i="37"/>
  <c r="AC754" i="37"/>
  <c r="AC749" i="37"/>
  <c r="AC761" i="37"/>
  <c r="AC717" i="37"/>
  <c r="AC741" i="37"/>
  <c r="AC572" i="37"/>
  <c r="AC736" i="37"/>
  <c r="AC782" i="37"/>
  <c r="AC729" i="37"/>
  <c r="AC719" i="37"/>
  <c r="AC742" i="37"/>
  <c r="AC738" i="37"/>
  <c r="AC579" i="37"/>
  <c r="AC747" i="37"/>
  <c r="AC722" i="37"/>
  <c r="AC586" i="37"/>
  <c r="AC789" i="37"/>
  <c r="AC721" i="37"/>
  <c r="AC582" i="37"/>
  <c r="AJ398" i="37"/>
  <c r="AJ385" i="37"/>
  <c r="AB628" i="37"/>
  <c r="AJ312" i="37"/>
  <c r="AB638" i="37"/>
  <c r="AJ395" i="37"/>
  <c r="AJ410" i="37"/>
  <c r="AJ351" i="37"/>
  <c r="AJ323" i="37"/>
  <c r="AJ452" i="37"/>
  <c r="AJ421" i="37"/>
  <c r="AJ458" i="37"/>
  <c r="AJ432" i="37"/>
  <c r="AJ408" i="37"/>
  <c r="AJ435" i="37"/>
  <c r="AJ456" i="37"/>
  <c r="AJ387" i="37"/>
  <c r="AB705" i="37"/>
  <c r="AJ390" i="37"/>
  <c r="AJ454" i="37"/>
  <c r="AJ348" i="37"/>
  <c r="AB779" i="37"/>
  <c r="AB599" i="37"/>
  <c r="AJ357" i="37"/>
  <c r="AJ436" i="37"/>
  <c r="AJ352" i="37"/>
  <c r="AB602" i="37"/>
  <c r="AJ356" i="37"/>
  <c r="AJ391" i="37"/>
  <c r="AJ333" i="37"/>
  <c r="AJ443" i="37"/>
  <c r="AJ422" i="37"/>
  <c r="AB643" i="37"/>
  <c r="AJ417" i="37"/>
  <c r="AJ377" i="37"/>
  <c r="AB677" i="37"/>
  <c r="AJ428" i="37"/>
  <c r="AB777" i="37"/>
  <c r="AB708" i="37"/>
  <c r="AB566" i="37"/>
  <c r="AJ340" i="37"/>
  <c r="AB561" i="37"/>
  <c r="AB694" i="37"/>
  <c r="AB640" i="37"/>
  <c r="AJ354" i="37"/>
  <c r="AB653" i="37"/>
  <c r="AB587" i="37"/>
  <c r="AB662" i="37"/>
  <c r="AB595" i="37"/>
  <c r="AB676" i="37"/>
  <c r="AJ341" i="37"/>
  <c r="AB574" i="37"/>
  <c r="AJ344" i="37"/>
  <c r="AJ321" i="37"/>
  <c r="AJ420" i="37"/>
  <c r="AJ430" i="37"/>
  <c r="AJ446" i="37"/>
  <c r="AJ457" i="37"/>
  <c r="AB656" i="37"/>
  <c r="AJ434" i="37"/>
  <c r="AJ392" i="37"/>
  <c r="AB684" i="37"/>
  <c r="AB689" i="37"/>
  <c r="AB559" i="37"/>
  <c r="AB591" i="37"/>
  <c r="AB562" i="37"/>
  <c r="AJ318" i="37"/>
  <c r="AB635" i="37"/>
  <c r="AB668" i="37"/>
  <c r="AJ407" i="37"/>
  <c r="AB652" i="37"/>
  <c r="AJ399" i="37"/>
  <c r="AB646" i="37"/>
  <c r="AB682" i="37"/>
  <c r="AJ353" i="37"/>
  <c r="AJ426" i="37"/>
  <c r="AB569" i="37"/>
  <c r="AB683" i="37"/>
  <c r="AB648" i="37"/>
  <c r="AB605" i="37"/>
  <c r="AJ412" i="37"/>
  <c r="AB700" i="37"/>
  <c r="AB660" i="37"/>
  <c r="AB617" i="37"/>
  <c r="AB773" i="37"/>
  <c r="AB633" i="37"/>
  <c r="AB715" i="37"/>
  <c r="AB788" i="37"/>
  <c r="AB713" i="37"/>
  <c r="AB709" i="37"/>
  <c r="AB578" i="37"/>
  <c r="AB765" i="37"/>
  <c r="AB735" i="37"/>
  <c r="AB728" i="37"/>
  <c r="AB719" i="37"/>
  <c r="AB720" i="37"/>
  <c r="AB738" i="37"/>
  <c r="AB744" i="37"/>
  <c r="AB784" i="37"/>
  <c r="AB721" i="37"/>
  <c r="AB741" i="37"/>
  <c r="AB748" i="37"/>
  <c r="AB726" i="37"/>
  <c r="AB742" i="37"/>
  <c r="AF765" i="37"/>
  <c r="AF638" i="37"/>
  <c r="AN331" i="37"/>
  <c r="AN469" i="37"/>
  <c r="AN405" i="37"/>
  <c r="AN482" i="37"/>
  <c r="AN326" i="37"/>
  <c r="AN343" i="37"/>
  <c r="AN481" i="37"/>
  <c r="AN420" i="37"/>
  <c r="AN390" i="37"/>
  <c r="AN440" i="37"/>
  <c r="AF571" i="37"/>
  <c r="AN404" i="37"/>
  <c r="AN446" i="37"/>
  <c r="AN451" i="37"/>
  <c r="AN414" i="37"/>
  <c r="AN382" i="37"/>
  <c r="AN325" i="37"/>
  <c r="AN312" i="37"/>
  <c r="AN467" i="37"/>
  <c r="AN321" i="37"/>
  <c r="AN432" i="37"/>
  <c r="AN464" i="37"/>
  <c r="AN327" i="37"/>
  <c r="AN381" i="37"/>
  <c r="AN377" i="37"/>
  <c r="AN322" i="37"/>
  <c r="AN323" i="37"/>
  <c r="AF684" i="37"/>
  <c r="AF656" i="37"/>
  <c r="AF705" i="37"/>
  <c r="AF670" i="37"/>
  <c r="AF706" i="37"/>
  <c r="AF652" i="37"/>
  <c r="AF617" i="37"/>
  <c r="AF694" i="37"/>
  <c r="AF561" i="37"/>
  <c r="AF721" i="37"/>
  <c r="AN478" i="37"/>
  <c r="AN369" i="37"/>
  <c r="AF664" i="37"/>
  <c r="AN452" i="37"/>
  <c r="AN429" i="37"/>
  <c r="AN443" i="37"/>
  <c r="AF722" i="37"/>
  <c r="AN435" i="37"/>
  <c r="AN424" i="37"/>
  <c r="AF592" i="37"/>
  <c r="AN339" i="37"/>
  <c r="AN344" i="37"/>
  <c r="AF566" i="37"/>
  <c r="AF640" i="37"/>
  <c r="AF584" i="37"/>
  <c r="AF699" i="37"/>
  <c r="AF631" i="37"/>
  <c r="AF683" i="37"/>
  <c r="AF605" i="37"/>
  <c r="AF635" i="37"/>
  <c r="AN336" i="37"/>
  <c r="AN400" i="37"/>
  <c r="AN395" i="37"/>
  <c r="AN412" i="37"/>
  <c r="AF604" i="37"/>
  <c r="AF570" i="37"/>
  <c r="AF729" i="37"/>
  <c r="AN314" i="37"/>
  <c r="AN341" i="37"/>
  <c r="AF719" i="37"/>
  <c r="AF578" i="37"/>
  <c r="AF579" i="37"/>
  <c r="AF637" i="37"/>
  <c r="AF688" i="37"/>
  <c r="AF577" i="37"/>
  <c r="AF669" i="37"/>
  <c r="AF568" i="37"/>
  <c r="AF562" i="37"/>
  <c r="AN353" i="37"/>
  <c r="AF712" i="37"/>
  <c r="AN417" i="37"/>
  <c r="AF573" i="37"/>
  <c r="AF655" i="37"/>
  <c r="AF702" i="37"/>
  <c r="AF676" i="37"/>
  <c r="AN436" i="37"/>
  <c r="AN422" i="37"/>
  <c r="AN399" i="37"/>
  <c r="AF696" i="37"/>
  <c r="AF588" i="37"/>
  <c r="AF591" i="37"/>
  <c r="AN356" i="37"/>
  <c r="AF672" i="37"/>
  <c r="AF727" i="37"/>
  <c r="AF596" i="37"/>
  <c r="AF795" i="37"/>
  <c r="AN354" i="37"/>
  <c r="AN392" i="37"/>
  <c r="AN457" i="37"/>
  <c r="AF711" i="37"/>
  <c r="AN430" i="37"/>
  <c r="AN393" i="37"/>
  <c r="AF662" i="37"/>
  <c r="AN426" i="37"/>
  <c r="AF790" i="37"/>
  <c r="AF781" i="37"/>
  <c r="AF583" i="37"/>
  <c r="AF766" i="37"/>
  <c r="AF761" i="37"/>
  <c r="AF788" i="37"/>
  <c r="AF779" i="37"/>
  <c r="AF748" i="37"/>
  <c r="AF769" i="37"/>
  <c r="AF736" i="37"/>
  <c r="AF747" i="37"/>
  <c r="AF784" i="37"/>
  <c r="AF728" i="37"/>
  <c r="AF782" i="37"/>
  <c r="AF744" i="37"/>
  <c r="AF741" i="37"/>
  <c r="AL428" i="37"/>
  <c r="AD628" i="37"/>
  <c r="AL399" i="37"/>
  <c r="AL398" i="37"/>
  <c r="AL382" i="37"/>
  <c r="AL385" i="37"/>
  <c r="AL321" i="37"/>
  <c r="AL435" i="37"/>
  <c r="AL347" i="37"/>
  <c r="AL411" i="37"/>
  <c r="AL395" i="37"/>
  <c r="AD649" i="37"/>
  <c r="AL460" i="37"/>
  <c r="AL404" i="37"/>
  <c r="AL410" i="37"/>
  <c r="AD643" i="37"/>
  <c r="AL446" i="37"/>
  <c r="AL408" i="37"/>
  <c r="AL322" i="37"/>
  <c r="AL454" i="37"/>
  <c r="AL441" i="37"/>
  <c r="AD638" i="37"/>
  <c r="AL325" i="37"/>
  <c r="AL352" i="37"/>
  <c r="AD655" i="37"/>
  <c r="AD648" i="37"/>
  <c r="AD705" i="37"/>
  <c r="AD600" i="37"/>
  <c r="AD562" i="37"/>
  <c r="AD635" i="37"/>
  <c r="AL429" i="37"/>
  <c r="AD596" i="37"/>
  <c r="AL339" i="37"/>
  <c r="AL467" i="37"/>
  <c r="AL434" i="37"/>
  <c r="AD699" i="37"/>
  <c r="AL419" i="37"/>
  <c r="AD694" i="37"/>
  <c r="AD715" i="37"/>
  <c r="AD662" i="37"/>
  <c r="AD559" i="37"/>
  <c r="AD677" i="37"/>
  <c r="AL357" i="37"/>
  <c r="AD604" i="37"/>
  <c r="AD617" i="37"/>
  <c r="AD701" i="37"/>
  <c r="AD672" i="37"/>
  <c r="AD674" i="37"/>
  <c r="AD647" i="37"/>
  <c r="AD777" i="37"/>
  <c r="AL443" i="37"/>
  <c r="AD630" i="37"/>
  <c r="AD766" i="37"/>
  <c r="AD656" i="37"/>
  <c r="AD782" i="37"/>
  <c r="AD751" i="37"/>
  <c r="AD769" i="37"/>
  <c r="AD742" i="37"/>
  <c r="AD721" i="37"/>
  <c r="AD754" i="37"/>
  <c r="AD689" i="37"/>
  <c r="AD676" i="37"/>
  <c r="AD668" i="37"/>
  <c r="AD595" i="37"/>
  <c r="AD704" i="37"/>
  <c r="AD658" i="37"/>
  <c r="AD561" i="37"/>
  <c r="AL313" i="37"/>
  <c r="AD773" i="37"/>
  <c r="AD569" i="37"/>
  <c r="AD573" i="37"/>
  <c r="AD669" i="37"/>
  <c r="AD709" i="37"/>
  <c r="AL314" i="37"/>
  <c r="AL329" i="37"/>
  <c r="AD639" i="37"/>
  <c r="AD633" i="37"/>
  <c r="AD683" i="37"/>
  <c r="AD605" i="37"/>
  <c r="AD584" i="37"/>
  <c r="AD708" i="37"/>
  <c r="AD700" i="37"/>
  <c r="AD566" i="37"/>
  <c r="AD667" i="37"/>
  <c r="AL547" i="37"/>
  <c r="AL436" i="37"/>
  <c r="AL311" i="37"/>
  <c r="AD572" i="37"/>
  <c r="AD711" i="37"/>
  <c r="AD581" i="37"/>
  <c r="AD591" i="37"/>
  <c r="AL326" i="37"/>
  <c r="AL343" i="37"/>
  <c r="AD602" i="37"/>
  <c r="AL377" i="37"/>
  <c r="AL324" i="37"/>
  <c r="AD795" i="37"/>
  <c r="AD678" i="37"/>
  <c r="AD641" i="37"/>
  <c r="AD588" i="37"/>
  <c r="AD625" i="37"/>
  <c r="AL391" i="37"/>
  <c r="AL458" i="37"/>
  <c r="AL401" i="37"/>
  <c r="AL430" i="37"/>
  <c r="AL422" i="37"/>
  <c r="AD645" i="37"/>
  <c r="AL341" i="37"/>
  <c r="AL381" i="37"/>
  <c r="AD670" i="37"/>
  <c r="AL390" i="37"/>
  <c r="AL323" i="37"/>
  <c r="AL393" i="37"/>
  <c r="AL397" i="37"/>
  <c r="AL405" i="37"/>
  <c r="AL440" i="37"/>
  <c r="AL452" i="37"/>
  <c r="AD659" i="37"/>
  <c r="AL448" i="37"/>
  <c r="AF751" i="37"/>
  <c r="AF745" i="37"/>
  <c r="AF582" i="37"/>
  <c r="AF774" i="37"/>
  <c r="AF780" i="37"/>
  <c r="AF754" i="37"/>
  <c r="AF773" i="37"/>
  <c r="AF677" i="37"/>
  <c r="AF647" i="37"/>
  <c r="AN329" i="37"/>
  <c r="AF575" i="37"/>
  <c r="AN318" i="37"/>
  <c r="AN391" i="37"/>
  <c r="AF717" i="37"/>
  <c r="AF700" i="37"/>
  <c r="AN340" i="37"/>
  <c r="AF569" i="37"/>
  <c r="AN311" i="37"/>
  <c r="AF595" i="37"/>
  <c r="AN357" i="37"/>
  <c r="AN474" i="37"/>
  <c r="AF674" i="37"/>
  <c r="AN416" i="37"/>
  <c r="AF646" i="37"/>
  <c r="AN401" i="37"/>
  <c r="AF778" i="37"/>
  <c r="AF680" i="37"/>
  <c r="AF633" i="37"/>
  <c r="AF560" i="37"/>
  <c r="AN463" i="37"/>
  <c r="AF730" i="37"/>
  <c r="AN407" i="37"/>
  <c r="AN421" i="37"/>
  <c r="AN398" i="37"/>
  <c r="AF648" i="37"/>
  <c r="AF665" i="37"/>
  <c r="AF682" i="37"/>
  <c r="AF689" i="37"/>
  <c r="AF653" i="37"/>
  <c r="AF601" i="37"/>
  <c r="AN441" i="37"/>
  <c r="AN411" i="37"/>
  <c r="AN385" i="37"/>
  <c r="AN419" i="37"/>
  <c r="AN479" i="37"/>
  <c r="AN330" i="37"/>
  <c r="AN383" i="37"/>
  <c r="AN448" i="37"/>
  <c r="AN458" i="37"/>
  <c r="AN471" i="37"/>
  <c r="AN380" i="37"/>
  <c r="AN387" i="37"/>
  <c r="AN454" i="37"/>
  <c r="AN347" i="37"/>
  <c r="AN428" i="37"/>
  <c r="AN351" i="37"/>
  <c r="AN472" i="37"/>
  <c r="AB747" i="37"/>
  <c r="AB579" i="37"/>
  <c r="AB751" i="37"/>
  <c r="AB586" i="37"/>
  <c r="AB722" i="37"/>
  <c r="AB717" i="37"/>
  <c r="I307" i="37"/>
  <c r="L307" i="37"/>
  <c r="AB546" i="37"/>
  <c r="S544" i="37"/>
  <c r="T518" i="37"/>
  <c r="R546" i="37"/>
  <c r="Y526" i="37"/>
  <c r="Y524" i="37"/>
  <c r="Y521" i="37"/>
  <c r="Z521" i="37"/>
  <c r="Y520" i="37"/>
  <c r="T548" i="37"/>
  <c r="Z546" i="37"/>
  <c r="U544" i="37"/>
  <c r="X548" i="37"/>
  <c r="X544" i="37"/>
  <c r="V531" i="37"/>
  <c r="V528" i="37"/>
  <c r="AA521" i="37"/>
  <c r="Y517" i="37"/>
  <c r="Z517" i="37"/>
  <c r="AA548" i="37"/>
  <c r="Y545" i="37"/>
  <c r="T543" i="37"/>
  <c r="U519" i="37"/>
  <c r="AB549" i="37"/>
  <c r="X543" i="37"/>
  <c r="X539" i="37"/>
  <c r="R522" i="37"/>
  <c r="V518" i="37"/>
  <c r="AB544" i="37"/>
  <c r="Y516" i="37"/>
  <c r="R544" i="37"/>
  <c r="T526" i="37"/>
  <c r="T522" i="37"/>
  <c r="Y496" i="37"/>
  <c r="Y474" i="37"/>
  <c r="T496" i="37"/>
  <c r="T524" i="37"/>
  <c r="R521" i="37"/>
  <c r="T520" i="37"/>
  <c r="Y548" i="37"/>
  <c r="T546" i="37"/>
  <c r="Z544" i="37"/>
  <c r="AB531" i="37"/>
  <c r="Y531" i="37"/>
  <c r="AA528" i="37"/>
  <c r="X517" i="37"/>
  <c r="R517" i="37"/>
  <c r="V548" i="37"/>
  <c r="T545" i="37"/>
  <c r="S532" i="37"/>
  <c r="Y523" i="37"/>
  <c r="X519" i="37"/>
  <c r="X549" i="37"/>
  <c r="AB545" i="37"/>
  <c r="U529" i="37"/>
  <c r="R496" i="37"/>
  <c r="R526" i="37"/>
  <c r="V522" i="37"/>
  <c r="AA518" i="37"/>
  <c r="S548" i="37"/>
  <c r="Y510" i="37"/>
  <c r="T474" i="37"/>
  <c r="X521" i="37"/>
  <c r="V521" i="37"/>
  <c r="U548" i="37"/>
  <c r="Y546" i="37"/>
  <c r="T544" i="37"/>
  <c r="X546" i="37"/>
  <c r="R531" i="37"/>
  <c r="T528" i="37"/>
  <c r="AA546" i="37"/>
  <c r="AA544" i="37"/>
  <c r="Y539" i="37"/>
  <c r="X523" i="37"/>
  <c r="Y519" i="37"/>
  <c r="X545" i="37"/>
  <c r="X529" i="37"/>
  <c r="Z529" i="37"/>
  <c r="V496" i="37"/>
  <c r="V526" i="37"/>
  <c r="AA522" i="37"/>
  <c r="S528" i="37"/>
  <c r="AB522" i="37"/>
  <c r="X518" i="37"/>
  <c r="X516" i="37"/>
  <c r="R548" i="37"/>
  <c r="AB521" i="37"/>
  <c r="Z548" i="37"/>
  <c r="V544" i="37"/>
  <c r="AA496" i="37"/>
  <c r="R518" i="37"/>
  <c r="S469" i="37"/>
  <c r="X526" i="37"/>
  <c r="X524" i="37"/>
  <c r="AB518" i="37"/>
  <c r="S516" i="37"/>
  <c r="U526" i="37"/>
  <c r="U522" i="37"/>
  <c r="U518" i="37"/>
  <c r="U484" i="37"/>
  <c r="AB484" i="37"/>
  <c r="Z439" i="37"/>
  <c r="S415" i="37"/>
  <c r="U396" i="37"/>
  <c r="Z415" i="37"/>
  <c r="R396" i="37"/>
  <c r="S546" i="37"/>
  <c r="Z531" i="37"/>
  <c r="AB528" i="37"/>
  <c r="S526" i="37"/>
  <c r="S524" i="37"/>
  <c r="S518" i="37"/>
  <c r="X510" i="37"/>
  <c r="AB496" i="37"/>
  <c r="Z528" i="37"/>
  <c r="Z524" i="37"/>
  <c r="Z520" i="37"/>
  <c r="Z496" i="37"/>
  <c r="Z484" i="37"/>
  <c r="Z396" i="37"/>
  <c r="X415" i="37"/>
  <c r="T396" i="37"/>
  <c r="U415" i="37"/>
  <c r="V396" i="37"/>
  <c r="AB548" i="37"/>
  <c r="Y415" i="37"/>
  <c r="U521" i="37"/>
  <c r="U546" i="37"/>
  <c r="R528" i="37"/>
  <c r="Y549" i="37"/>
  <c r="T539" i="37"/>
  <c r="AB543" i="37"/>
  <c r="X528" i="37"/>
  <c r="X522" i="37"/>
  <c r="X520" i="37"/>
  <c r="S510" i="37"/>
  <c r="X496" i="37"/>
  <c r="U528" i="37"/>
  <c r="U496" i="37"/>
  <c r="S484" i="37"/>
  <c r="X474" i="37"/>
  <c r="R415" i="37"/>
  <c r="V415" i="37"/>
  <c r="AB415" i="37"/>
  <c r="T415" i="37"/>
  <c r="AB396" i="37"/>
  <c r="AA396" i="37"/>
  <c r="Y518" i="37"/>
  <c r="Y522" i="37"/>
  <c r="Y544" i="37"/>
  <c r="S496" i="37"/>
  <c r="AA415" i="37"/>
  <c r="Z474" i="37"/>
  <c r="R524" i="37"/>
  <c r="X499" i="37"/>
  <c r="AB508" i="37"/>
  <c r="R475" i="37"/>
  <c r="Y376" i="37"/>
  <c r="R370" i="37"/>
  <c r="Z335" i="37"/>
  <c r="S335" i="37"/>
  <c r="R520" i="37"/>
  <c r="S520" i="37"/>
  <c r="Z522" i="37"/>
  <c r="U439" i="37"/>
  <c r="Y396" i="37"/>
  <c r="AB539" i="37"/>
  <c r="AB526" i="37"/>
  <c r="X475" i="37"/>
  <c r="Z526" i="37"/>
  <c r="S474" i="37"/>
  <c r="S396" i="37"/>
  <c r="Z350" i="37"/>
  <c r="Y335" i="37"/>
  <c r="V546" i="37"/>
  <c r="AA526" i="37"/>
  <c r="S522" i="37"/>
  <c r="Y537" i="37"/>
  <c r="Z518" i="37"/>
  <c r="X484" i="37"/>
  <c r="T317" i="37"/>
  <c r="S331" i="37"/>
  <c r="Y332" i="37"/>
  <c r="X336" i="37"/>
  <c r="Z502" i="37"/>
  <c r="AA331" i="37"/>
  <c r="Z506" i="37"/>
  <c r="X449" i="37"/>
  <c r="T431" i="37"/>
  <c r="R489" i="37"/>
  <c r="U489" i="37"/>
  <c r="T409" i="37"/>
  <c r="U409" i="37"/>
  <c r="Y338" i="37"/>
  <c r="Y468" i="37"/>
  <c r="Z468" i="37"/>
  <c r="X464" i="37"/>
  <c r="Z479" i="37"/>
  <c r="X375" i="37"/>
  <c r="R512" i="37"/>
  <c r="X512" i="37"/>
  <c r="Y499" i="37"/>
  <c r="X525" i="37"/>
  <c r="V462" i="37"/>
  <c r="U462" i="37"/>
  <c r="U491" i="37"/>
  <c r="AB537" i="37"/>
  <c r="S317" i="37"/>
  <c r="AA346" i="37"/>
  <c r="X515" i="37"/>
  <c r="U507" i="37"/>
  <c r="Y527" i="37"/>
  <c r="AA494" i="37"/>
  <c r="U494" i="37"/>
  <c r="AB541" i="37"/>
  <c r="Y481" i="37"/>
  <c r="X481" i="37"/>
  <c r="T335" i="37"/>
  <c r="U317" i="37"/>
  <c r="X335" i="37"/>
  <c r="X476" i="37"/>
  <c r="R490" i="37"/>
  <c r="R498" i="37"/>
  <c r="S498" i="37"/>
  <c r="Z497" i="37"/>
  <c r="AA500" i="37"/>
  <c r="T500" i="37"/>
  <c r="X379" i="37"/>
  <c r="V379" i="37"/>
  <c r="V425" i="37"/>
  <c r="X477" i="37"/>
  <c r="T477" i="37"/>
  <c r="Y431" i="37"/>
  <c r="X431" i="37"/>
  <c r="R540" i="37"/>
  <c r="AA540" i="37"/>
  <c r="U540" i="37"/>
  <c r="Z438" i="37"/>
  <c r="R470" i="37"/>
  <c r="X470" i="37"/>
  <c r="R504" i="37"/>
  <c r="Z504" i="37"/>
  <c r="R502" i="37"/>
  <c r="AB502" i="37"/>
  <c r="S502" i="37"/>
  <c r="AA492" i="37"/>
  <c r="S492" i="37"/>
  <c r="R514" i="37"/>
  <c r="T514" i="37"/>
  <c r="T536" i="37"/>
  <c r="X370" i="37"/>
  <c r="Y542" i="37"/>
  <c r="Z542" i="37"/>
  <c r="Y330" i="37"/>
  <c r="Z370" i="37"/>
  <c r="S379" i="37"/>
  <c r="AB438" i="37"/>
  <c r="AB468" i="37"/>
  <c r="AA468" i="37"/>
  <c r="U545" i="37"/>
  <c r="X487" i="37"/>
  <c r="T535" i="37"/>
  <c r="Y506" i="37"/>
  <c r="S506" i="37"/>
  <c r="Z482" i="37"/>
  <c r="R338" i="37"/>
  <c r="Z476" i="37"/>
  <c r="Y505" i="37"/>
  <c r="R505" i="37"/>
  <c r="AB505" i="37"/>
  <c r="X490" i="37"/>
  <c r="AB513" i="37"/>
  <c r="Y375" i="37"/>
  <c r="R433" i="37"/>
  <c r="AA433" i="37"/>
  <c r="S327" i="37"/>
  <c r="Z483" i="37"/>
  <c r="V508" i="37"/>
  <c r="X508" i="37"/>
  <c r="R331" i="37"/>
  <c r="S324" i="37"/>
  <c r="R472" i="37"/>
  <c r="Y324" i="37"/>
  <c r="Y325" i="37"/>
  <c r="U376" i="37"/>
  <c r="S472" i="37"/>
  <c r="U487" i="37"/>
  <c r="R461" i="37"/>
  <c r="Y528" i="37"/>
  <c r="AB519" i="37"/>
  <c r="Z319" i="37"/>
  <c r="Y327" i="37"/>
  <c r="X319" i="37"/>
  <c r="S338" i="37"/>
  <c r="Y346" i="37"/>
  <c r="T376" i="37"/>
  <c r="X367" i="37"/>
  <c r="S375" i="37"/>
  <c r="R438" i="37"/>
  <c r="X460" i="37"/>
  <c r="V483" i="37"/>
  <c r="R324" i="37"/>
  <c r="AA498" i="37"/>
  <c r="Z379" i="37"/>
  <c r="S489" i="37"/>
  <c r="AB489" i="37"/>
  <c r="Y409" i="37"/>
  <c r="X409" i="37"/>
  <c r="X468" i="37"/>
  <c r="V468" i="37"/>
  <c r="U479" i="37"/>
  <c r="R479" i="37"/>
  <c r="T512" i="37"/>
  <c r="AB512" i="37"/>
  <c r="Z512" i="37"/>
  <c r="R525" i="37"/>
  <c r="T462" i="37"/>
  <c r="Z462" i="37"/>
  <c r="X350" i="37"/>
  <c r="X491" i="37"/>
  <c r="AA537" i="37"/>
  <c r="Z317" i="37"/>
  <c r="X507" i="37"/>
  <c r="Y494" i="37"/>
  <c r="X494" i="37"/>
  <c r="X541" i="37"/>
  <c r="U481" i="37"/>
  <c r="X332" i="37"/>
  <c r="X317" i="37"/>
  <c r="U431" i="37"/>
  <c r="AA525" i="37"/>
  <c r="Y462" i="37"/>
  <c r="U498" i="37"/>
  <c r="V497" i="37"/>
  <c r="R500" i="37"/>
  <c r="X500" i="37"/>
  <c r="U500" i="37"/>
  <c r="Y473" i="37"/>
  <c r="Z473" i="37"/>
  <c r="R473" i="37"/>
  <c r="Y379" i="37"/>
  <c r="T425" i="37"/>
  <c r="AB425" i="37"/>
  <c r="Z477" i="37"/>
  <c r="AA477" i="37"/>
  <c r="AA431" i="37"/>
  <c r="Z431" i="37"/>
  <c r="AA409" i="37"/>
  <c r="X498" i="37"/>
  <c r="S540" i="37"/>
  <c r="Y540" i="37"/>
  <c r="AB470" i="37"/>
  <c r="AA470" i="37"/>
  <c r="Y504" i="37"/>
  <c r="AA504" i="37"/>
  <c r="S325" i="37"/>
  <c r="V502" i="37"/>
  <c r="U502" i="37"/>
  <c r="T492" i="37"/>
  <c r="Z492" i="37"/>
  <c r="V514" i="37"/>
  <c r="AB514" i="37"/>
  <c r="S330" i="37"/>
  <c r="AB536" i="37"/>
  <c r="U536" i="37"/>
  <c r="Y370" i="37"/>
  <c r="R542" i="37"/>
  <c r="U542" i="37"/>
  <c r="X542" i="37"/>
  <c r="S370" i="37"/>
  <c r="AB492" i="37"/>
  <c r="Z481" i="37"/>
  <c r="U497" i="37"/>
  <c r="S534" i="37"/>
  <c r="Z487" i="37"/>
  <c r="R487" i="37"/>
  <c r="AB535" i="37"/>
  <c r="R506" i="37"/>
  <c r="U506" i="37"/>
  <c r="S332" i="37"/>
  <c r="Z505" i="37"/>
  <c r="X505" i="37"/>
  <c r="U505" i="37"/>
  <c r="X467" i="37"/>
  <c r="T490" i="37"/>
  <c r="Z490" i="37"/>
  <c r="Y433" i="37"/>
  <c r="U433" i="37"/>
  <c r="AA332" i="37"/>
  <c r="AA483" i="37"/>
  <c r="Y508" i="37"/>
  <c r="S508" i="37"/>
  <c r="U331" i="37"/>
  <c r="Y331" i="37"/>
  <c r="Y472" i="37"/>
  <c r="U335" i="37"/>
  <c r="Y471" i="37"/>
  <c r="Z471" i="37"/>
  <c r="X334" i="37"/>
  <c r="AB350" i="37"/>
  <c r="Y317" i="37"/>
  <c r="U425" i="37"/>
  <c r="T468" i="37"/>
  <c r="AB486" i="37"/>
  <c r="X536" i="37"/>
  <c r="T498" i="37"/>
  <c r="S517" i="37"/>
  <c r="U543" i="37"/>
  <c r="U532" i="37"/>
  <c r="S334" i="37"/>
  <c r="AA319" i="37"/>
  <c r="Y334" i="37"/>
  <c r="T334" i="37"/>
  <c r="V319" i="37"/>
  <c r="X346" i="37"/>
  <c r="AA376" i="37"/>
  <c r="AB379" i="37"/>
  <c r="Y438" i="37"/>
  <c r="T438" i="37"/>
  <c r="X463" i="37"/>
  <c r="X461" i="37"/>
  <c r="R319" i="37"/>
  <c r="U375" i="37"/>
  <c r="R480" i="37"/>
  <c r="S449" i="37"/>
  <c r="Y495" i="37"/>
  <c r="Z495" i="37"/>
  <c r="S447" i="37"/>
  <c r="T447" i="37"/>
  <c r="R488" i="37"/>
  <c r="S488" i="37"/>
  <c r="Y439" i="37"/>
  <c r="R486" i="37"/>
  <c r="Z470" i="37"/>
  <c r="Z514" i="37"/>
  <c r="V335" i="37"/>
  <c r="AB500" i="37"/>
  <c r="X482" i="37"/>
  <c r="V489" i="37"/>
  <c r="Z489" i="37"/>
  <c r="S409" i="37"/>
  <c r="Z409" i="37"/>
  <c r="R468" i="37"/>
  <c r="U468" i="37"/>
  <c r="AA479" i="37"/>
  <c r="AA512" i="37"/>
  <c r="Y512" i="37"/>
  <c r="S512" i="37"/>
  <c r="U499" i="37"/>
  <c r="Y525" i="37"/>
  <c r="R462" i="37"/>
  <c r="AA462" i="37"/>
  <c r="U350" i="37"/>
  <c r="Y491" i="37"/>
  <c r="Y507" i="37"/>
  <c r="S530" i="37"/>
  <c r="U527" i="37"/>
  <c r="V494" i="37"/>
  <c r="R494" i="37"/>
  <c r="S494" i="37"/>
  <c r="AA481" i="37"/>
  <c r="T331" i="37"/>
  <c r="Y498" i="37"/>
  <c r="AB498" i="37"/>
  <c r="R497" i="37"/>
  <c r="AA497" i="37"/>
  <c r="V500" i="37"/>
  <c r="S500" i="37"/>
  <c r="Z478" i="37"/>
  <c r="R379" i="37"/>
  <c r="R425" i="37"/>
  <c r="AA425" i="37"/>
  <c r="R477" i="37"/>
  <c r="S431" i="37"/>
  <c r="AB431" i="37"/>
  <c r="T540" i="37"/>
  <c r="V540" i="37"/>
  <c r="Z540" i="37"/>
  <c r="S438" i="37"/>
  <c r="T470" i="37"/>
  <c r="U470" i="37"/>
  <c r="S470" i="37"/>
  <c r="V504" i="37"/>
  <c r="X504" i="37"/>
  <c r="Z488" i="37"/>
  <c r="X502" i="37"/>
  <c r="Y492" i="37"/>
  <c r="X492" i="37"/>
  <c r="R492" i="37"/>
  <c r="U447" i="37"/>
  <c r="AA514" i="37"/>
  <c r="Y514" i="37"/>
  <c r="R536" i="37"/>
  <c r="Y536" i="37"/>
  <c r="V536" i="37"/>
  <c r="AB542" i="37"/>
  <c r="AA542" i="37"/>
  <c r="V542" i="37"/>
  <c r="X325" i="37"/>
  <c r="V317" i="37"/>
  <c r="S504" i="37"/>
  <c r="AB487" i="37"/>
  <c r="T506" i="37"/>
  <c r="AA506" i="37"/>
  <c r="T449" i="37"/>
  <c r="S480" i="37"/>
  <c r="X466" i="37"/>
  <c r="S476" i="37"/>
  <c r="AA505" i="37"/>
  <c r="Y467" i="37"/>
  <c r="V490" i="37"/>
  <c r="Y490" i="37"/>
  <c r="Z513" i="37"/>
  <c r="S433" i="37"/>
  <c r="X433" i="37"/>
  <c r="AB433" i="37"/>
  <c r="U483" i="37"/>
  <c r="AB483" i="37"/>
  <c r="AA508" i="37"/>
  <c r="Z508" i="37"/>
  <c r="AB319" i="37"/>
  <c r="X331" i="37"/>
  <c r="Z472" i="37"/>
  <c r="AB335" i="37"/>
  <c r="R485" i="37"/>
  <c r="R335" i="37"/>
  <c r="Z332" i="37"/>
  <c r="X506" i="37"/>
  <c r="AB439" i="37"/>
  <c r="R523" i="37"/>
  <c r="U549" i="37"/>
  <c r="R474" i="37"/>
  <c r="T531" i="37"/>
  <c r="AA334" i="37"/>
  <c r="Z330" i="37"/>
  <c r="R330" i="37"/>
  <c r="U334" i="37"/>
  <c r="X330" i="37"/>
  <c r="Y489" i="37"/>
  <c r="X479" i="37"/>
  <c r="V512" i="37"/>
  <c r="V525" i="37"/>
  <c r="X497" i="37"/>
  <c r="Y500" i="37"/>
  <c r="T379" i="37"/>
  <c r="X425" i="37"/>
  <c r="R431" i="37"/>
  <c r="AB540" i="37"/>
  <c r="V470" i="37"/>
  <c r="T502" i="37"/>
  <c r="U492" i="37"/>
  <c r="U514" i="37"/>
  <c r="Z536" i="37"/>
  <c r="X535" i="37"/>
  <c r="S425" i="37"/>
  <c r="V505" i="37"/>
  <c r="U490" i="37"/>
  <c r="Z433" i="37"/>
  <c r="U508" i="37"/>
  <c r="S514" i="37"/>
  <c r="R516" i="37"/>
  <c r="AB317" i="37"/>
  <c r="X376" i="37"/>
  <c r="T375" i="37"/>
  <c r="T471" i="37"/>
  <c r="R337" i="37"/>
  <c r="T480" i="37"/>
  <c r="AA449" i="37"/>
  <c r="V495" i="37"/>
  <c r="AB495" i="37"/>
  <c r="AB447" i="37"/>
  <c r="U488" i="37"/>
  <c r="AB488" i="37"/>
  <c r="AA486" i="37"/>
  <c r="X486" i="37"/>
  <c r="Y319" i="37"/>
  <c r="R327" i="37"/>
  <c r="R332" i="37"/>
  <c r="R350" i="37"/>
  <c r="AB346" i="37"/>
  <c r="Z375" i="37"/>
  <c r="X439" i="37"/>
  <c r="Y476" i="37"/>
  <c r="V484" i="37"/>
  <c r="V488" i="37"/>
  <c r="X488" i="37"/>
  <c r="AB449" i="37"/>
  <c r="Y478" i="37"/>
  <c r="U478" i="37"/>
  <c r="AA482" i="37"/>
  <c r="T495" i="37"/>
  <c r="T503" i="37"/>
  <c r="T530" i="37"/>
  <c r="S485" i="37"/>
  <c r="T493" i="37"/>
  <c r="AA501" i="37"/>
  <c r="R509" i="37"/>
  <c r="Y515" i="37"/>
  <c r="Y533" i="37"/>
  <c r="Z507" i="37"/>
  <c r="T513" i="37"/>
  <c r="Z527" i="37"/>
  <c r="Z539" i="37"/>
  <c r="V539" i="37"/>
  <c r="T515" i="37"/>
  <c r="R532" i="37"/>
  <c r="U535" i="37"/>
  <c r="S549" i="37"/>
  <c r="Y534" i="37"/>
  <c r="Z493" i="37"/>
  <c r="Z509" i="37"/>
  <c r="AA489" i="37"/>
  <c r="T491" i="37"/>
  <c r="AA499" i="37"/>
  <c r="R507" i="37"/>
  <c r="S507" i="37"/>
  <c r="T519" i="37"/>
  <c r="S523" i="37"/>
  <c r="T527" i="37"/>
  <c r="V545" i="37"/>
  <c r="S543" i="37"/>
  <c r="Z511" i="37"/>
  <c r="Y479" i="37"/>
  <c r="S483" i="37"/>
  <c r="X503" i="37"/>
  <c r="X530" i="37"/>
  <c r="X485" i="37"/>
  <c r="Z515" i="37"/>
  <c r="T529" i="37"/>
  <c r="X533" i="37"/>
  <c r="AB532" i="37"/>
  <c r="Y543" i="37"/>
  <c r="U531" i="37"/>
  <c r="R541" i="37"/>
  <c r="R511" i="37"/>
  <c r="Z545" i="37"/>
  <c r="V375" i="37"/>
  <c r="V480" i="37"/>
  <c r="R439" i="37"/>
  <c r="X495" i="37"/>
  <c r="S495" i="37"/>
  <c r="R447" i="37"/>
  <c r="AA488" i="37"/>
  <c r="T486" i="37"/>
  <c r="X327" i="37"/>
  <c r="V350" i="37"/>
  <c r="S376" i="37"/>
  <c r="AB480" i="37"/>
  <c r="R484" i="37"/>
  <c r="T475" i="37"/>
  <c r="S439" i="37"/>
  <c r="R478" i="37"/>
  <c r="X478" i="37"/>
  <c r="T482" i="37"/>
  <c r="X469" i="37"/>
  <c r="S503" i="37"/>
  <c r="AA530" i="37"/>
  <c r="V493" i="37"/>
  <c r="S493" i="37"/>
  <c r="R501" i="37"/>
  <c r="T509" i="37"/>
  <c r="R533" i="37"/>
  <c r="S533" i="37"/>
  <c r="R513" i="37"/>
  <c r="S513" i="37"/>
  <c r="Y530" i="37"/>
  <c r="T481" i="37"/>
  <c r="Z525" i="37"/>
  <c r="T511" i="37"/>
  <c r="V515" i="37"/>
  <c r="S515" i="37"/>
  <c r="AA532" i="37"/>
  <c r="Z535" i="37"/>
  <c r="R535" i="37"/>
  <c r="R543" i="37"/>
  <c r="Z549" i="37"/>
  <c r="AB530" i="37"/>
  <c r="X534" i="37"/>
  <c r="AB493" i="37"/>
  <c r="AB509" i="37"/>
  <c r="R491" i="37"/>
  <c r="S491" i="37"/>
  <c r="T499" i="37"/>
  <c r="V507" i="37"/>
  <c r="R519" i="37"/>
  <c r="S519" i="37"/>
  <c r="R527" i="37"/>
  <c r="S527" i="37"/>
  <c r="Z541" i="37"/>
  <c r="AB511" i="37"/>
  <c r="S479" i="37"/>
  <c r="T487" i="37"/>
  <c r="U530" i="37"/>
  <c r="U493" i="37"/>
  <c r="U501" i="37"/>
  <c r="U509" i="37"/>
  <c r="AB515" i="37"/>
  <c r="Y529" i="37"/>
  <c r="U513" i="37"/>
  <c r="Z532" i="37"/>
  <c r="T549" i="37"/>
  <c r="T517" i="37"/>
  <c r="X531" i="37"/>
  <c r="R537" i="37"/>
  <c r="AA543" i="37"/>
  <c r="V549" i="37"/>
  <c r="T505" i="37"/>
  <c r="S537" i="37"/>
  <c r="U511" i="37"/>
  <c r="S521" i="37"/>
  <c r="R510" i="37"/>
  <c r="V334" i="37"/>
  <c r="U319" i="37"/>
  <c r="Y367" i="37"/>
  <c r="R375" i="37"/>
  <c r="U438" i="37"/>
  <c r="X438" i="37"/>
  <c r="Z447" i="37"/>
  <c r="AB334" i="37"/>
  <c r="S346" i="37"/>
  <c r="S367" i="37"/>
  <c r="AA480" i="37"/>
  <c r="Y449" i="37"/>
  <c r="U495" i="37"/>
  <c r="Z334" i="37"/>
  <c r="V447" i="37"/>
  <c r="Y447" i="37"/>
  <c r="T488" i="37"/>
  <c r="V486" i="37"/>
  <c r="T350" i="37"/>
  <c r="AA439" i="37"/>
  <c r="T476" i="37"/>
  <c r="Z480" i="37"/>
  <c r="AA484" i="37"/>
  <c r="Y475" i="37"/>
  <c r="V439" i="37"/>
  <c r="AA478" i="37"/>
  <c r="Y482" i="37"/>
  <c r="S486" i="37"/>
  <c r="Y469" i="37"/>
  <c r="AA503" i="37"/>
  <c r="R530" i="37"/>
  <c r="AA493" i="37"/>
  <c r="T501" i="37"/>
  <c r="V509" i="37"/>
  <c r="S509" i="37"/>
  <c r="AA533" i="37"/>
  <c r="Z491" i="37"/>
  <c r="V513" i="37"/>
  <c r="Z519" i="37"/>
  <c r="X532" i="37"/>
  <c r="S531" i="37"/>
  <c r="V530" i="37"/>
  <c r="R549" i="37"/>
  <c r="AB525" i="37"/>
  <c r="S511" i="37"/>
  <c r="AA515" i="37"/>
  <c r="Z534" i="37"/>
  <c r="T532" i="37"/>
  <c r="R539" i="37"/>
  <c r="AA545" i="37"/>
  <c r="V533" i="37"/>
  <c r="Z503" i="37"/>
  <c r="Z530" i="37"/>
  <c r="AB534" i="37"/>
  <c r="Y485" i="37"/>
  <c r="Z501" i="37"/>
  <c r="Z533" i="37"/>
  <c r="V491" i="37"/>
  <c r="R499" i="37"/>
  <c r="S499" i="37"/>
  <c r="AA507" i="37"/>
  <c r="V519" i="37"/>
  <c r="V527" i="37"/>
  <c r="V541" i="37"/>
  <c r="AA549" i="37"/>
  <c r="T525" i="37"/>
  <c r="Z543" i="37"/>
  <c r="T483" i="37"/>
  <c r="Y487" i="37"/>
  <c r="T473" i="37"/>
  <c r="U503" i="37"/>
  <c r="AA485" i="37"/>
  <c r="Y493" i="37"/>
  <c r="Y501" i="37"/>
  <c r="Y509" i="37"/>
  <c r="R529" i="37"/>
  <c r="S529" i="37"/>
  <c r="Y513" i="37"/>
  <c r="V534" i="37"/>
  <c r="T541" i="37"/>
  <c r="U537" i="37"/>
  <c r="AA539" i="37"/>
  <c r="V487" i="37"/>
  <c r="T521" i="37"/>
  <c r="S545" i="37"/>
  <c r="Y511" i="37"/>
  <c r="AB409" i="37"/>
  <c r="U525" i="37"/>
  <c r="AB462" i="37"/>
  <c r="T537" i="37"/>
  <c r="AA511" i="37"/>
  <c r="X527" i="37"/>
  <c r="T327" i="37"/>
  <c r="Y497" i="37"/>
  <c r="X540" i="37"/>
  <c r="Y470" i="37"/>
  <c r="U504" i="37"/>
  <c r="AA502" i="37"/>
  <c r="T370" i="37"/>
  <c r="AB506" i="37"/>
  <c r="U482" i="37"/>
  <c r="AB490" i="37"/>
  <c r="V433" i="37"/>
  <c r="R483" i="37"/>
  <c r="X324" i="37"/>
  <c r="X462" i="37"/>
  <c r="X396" i="37"/>
  <c r="R346" i="37"/>
  <c r="R376" i="37"/>
  <c r="AA375" i="37"/>
  <c r="Y480" i="37"/>
  <c r="U449" i="37"/>
  <c r="AA495" i="37"/>
  <c r="R495" i="37"/>
  <c r="AB375" i="37"/>
  <c r="AA447" i="37"/>
  <c r="X447" i="37"/>
  <c r="Y488" i="37"/>
  <c r="Y486" i="37"/>
  <c r="U486" i="37"/>
  <c r="T319" i="37"/>
  <c r="U332" i="37"/>
  <c r="AA350" i="37"/>
  <c r="S350" i="37"/>
  <c r="Z346" i="37"/>
  <c r="T439" i="37"/>
  <c r="AA490" i="37"/>
  <c r="R409" i="37"/>
  <c r="U512" i="37"/>
  <c r="X537" i="37"/>
  <c r="T494" i="37"/>
  <c r="Y541" i="37"/>
  <c r="T332" i="37"/>
  <c r="Z500" i="37"/>
  <c r="X473" i="37"/>
  <c r="Z425" i="37"/>
  <c r="Y477" i="37"/>
  <c r="V431" i="37"/>
  <c r="T504" i="37"/>
  <c r="Z475" i="37"/>
  <c r="Y502" i="37"/>
  <c r="X514" i="37"/>
  <c r="S536" i="37"/>
  <c r="S542" i="37"/>
  <c r="Y350" i="37"/>
  <c r="AA487" i="37"/>
  <c r="R449" i="37"/>
  <c r="T433" i="37"/>
  <c r="Z331" i="37"/>
  <c r="X472" i="37"/>
  <c r="AA330" i="37"/>
  <c r="Z494" i="37"/>
  <c r="R334" i="37"/>
  <c r="U346" i="37"/>
  <c r="AA379" i="37"/>
  <c r="AA438" i="37"/>
  <c r="X480" i="37"/>
  <c r="V449" i="37"/>
  <c r="S471" i="37"/>
  <c r="S319" i="37"/>
  <c r="T346" i="37"/>
  <c r="T508" i="37"/>
  <c r="U477" i="37"/>
  <c r="V409" i="37"/>
  <c r="S468" i="37"/>
  <c r="S462" i="37"/>
  <c r="AB494" i="37"/>
  <c r="R481" i="37"/>
  <c r="V498" i="37"/>
  <c r="AB497" i="37"/>
  <c r="Y425" i="37"/>
  <c r="Z486" i="37"/>
  <c r="V438" i="37"/>
  <c r="AB504" i="37"/>
  <c r="V492" i="37"/>
  <c r="AA536" i="37"/>
  <c r="T542" i="37"/>
  <c r="R325" i="37"/>
  <c r="T330" i="37"/>
  <c r="V346" i="37"/>
  <c r="Z376" i="37"/>
  <c r="V506" i="37"/>
  <c r="Z498" i="37"/>
  <c r="S490" i="37"/>
  <c r="X483" i="37"/>
  <c r="R508" i="37"/>
  <c r="T472" i="37"/>
  <c r="AA335" i="37"/>
  <c r="X471" i="37"/>
  <c r="Y484" i="37"/>
  <c r="X465" i="37"/>
  <c r="R469" i="37"/>
  <c r="S501" i="37"/>
  <c r="Z499" i="37"/>
  <c r="U539" i="37"/>
  <c r="S539" i="37"/>
  <c r="Y532" i="37"/>
  <c r="R534" i="37"/>
  <c r="AA491" i="37"/>
  <c r="AA519" i="37"/>
  <c r="V511" i="37"/>
  <c r="T479" i="37"/>
  <c r="Y503" i="37"/>
  <c r="X501" i="37"/>
  <c r="X513" i="37"/>
  <c r="AA531" i="37"/>
  <c r="R545" i="37"/>
  <c r="T489" i="37"/>
  <c r="X509" i="37"/>
  <c r="Y535" i="37"/>
  <c r="R476" i="37"/>
  <c r="R482" i="37"/>
  <c r="V543" i="37"/>
  <c r="AB503" i="37"/>
  <c r="AA527" i="37"/>
  <c r="AA529" i="37"/>
  <c r="AA535" i="37"/>
  <c r="V503" i="37"/>
  <c r="T533" i="37"/>
  <c r="T534" i="37"/>
  <c r="AB533" i="37"/>
  <c r="S535" i="37"/>
  <c r="S467" i="37"/>
  <c r="T478" i="37"/>
  <c r="AA509" i="37"/>
  <c r="AA513" i="37"/>
  <c r="V532" i="37"/>
  <c r="S541" i="37"/>
  <c r="Z485" i="37"/>
  <c r="V499" i="37"/>
  <c r="T523" i="37"/>
  <c r="Y483" i="37"/>
  <c r="Z537" i="37"/>
  <c r="S475" i="37"/>
  <c r="R493" i="37"/>
  <c r="U515" i="37"/>
  <c r="Z523" i="37"/>
  <c r="R515" i="37"/>
  <c r="AB501" i="37"/>
  <c r="R503" i="37"/>
  <c r="S487" i="37"/>
  <c r="U485" i="37"/>
  <c r="T484" i="37"/>
  <c r="V501" i="37"/>
  <c r="AA534" i="37"/>
  <c r="AA541" i="37"/>
  <c r="T507" i="37"/>
  <c r="X493" i="37"/>
  <c r="U533" i="37"/>
  <c r="T497" i="37"/>
  <c r="S473" i="37"/>
  <c r="R467" i="37"/>
  <c r="R367" i="37"/>
  <c r="X511" i="37"/>
  <c r="X337" i="37"/>
  <c r="R466" i="37"/>
  <c r="S497" i="37"/>
  <c r="AA317" i="37"/>
  <c r="U379" i="37"/>
  <c r="AB507" i="37"/>
  <c r="U480" i="37"/>
  <c r="V537" i="37"/>
  <c r="R336" i="37"/>
  <c r="AB527" i="37"/>
  <c r="R471" i="37"/>
  <c r="X338" i="37"/>
  <c r="S481" i="37"/>
  <c r="R465" i="37"/>
  <c r="V535" i="37"/>
  <c r="S477" i="37"/>
  <c r="U541" i="37"/>
  <c r="Z327" i="37"/>
  <c r="S478" i="37"/>
  <c r="AB499" i="37"/>
  <c r="X489" i="37"/>
  <c r="R463" i="37"/>
  <c r="S525" i="37"/>
  <c r="AB491" i="37"/>
  <c r="T485" i="37"/>
  <c r="R460" i="37"/>
  <c r="Z449" i="37"/>
  <c r="R464" i="37"/>
  <c r="U330" i="37"/>
  <c r="S505" i="37"/>
  <c r="S482" i="37"/>
  <c r="U534" i="37"/>
  <c r="N506" i="37"/>
  <c r="N549" i="37"/>
  <c r="N547" i="37"/>
  <c r="N500" i="37"/>
  <c r="N521" i="37"/>
  <c r="N518" i="37"/>
  <c r="N499" i="37"/>
  <c r="N505" i="37"/>
  <c r="N513" i="37"/>
  <c r="N526" i="37"/>
  <c r="N525" i="37"/>
  <c r="N517" i="37"/>
  <c r="N401" i="37"/>
  <c r="N338" i="37"/>
  <c r="N503" i="37"/>
  <c r="N458" i="37"/>
  <c r="N327" i="37"/>
  <c r="N343" i="37"/>
  <c r="N426" i="37"/>
  <c r="N326" i="37"/>
  <c r="N323" i="37"/>
  <c r="N434" i="37"/>
  <c r="N436" i="37"/>
  <c r="N456" i="37"/>
  <c r="N482" i="37"/>
  <c r="N390" i="37"/>
  <c r="N369" i="37"/>
  <c r="N467" i="37"/>
  <c r="N341" i="37"/>
  <c r="N453" i="37"/>
  <c r="N540" i="37"/>
  <c r="N377" i="37"/>
  <c r="N395" i="37"/>
  <c r="N469" i="37"/>
  <c r="N335" i="37"/>
  <c r="N534" i="37"/>
  <c r="N435" i="37"/>
  <c r="N382" i="37"/>
  <c r="N357" i="37"/>
  <c r="N383" i="37"/>
  <c r="N497" i="37"/>
  <c r="N330" i="37"/>
  <c r="N324" i="37"/>
  <c r="N329" i="37"/>
  <c r="N464" i="37"/>
  <c r="N387" i="37"/>
  <c r="N381" i="37"/>
  <c r="N392" i="37"/>
  <c r="N340" i="37"/>
  <c r="N448" i="37"/>
  <c r="N313" i="37"/>
  <c r="N352" i="37"/>
  <c r="N533" i="37"/>
  <c r="N385" i="37"/>
  <c r="N344" i="37"/>
  <c r="N356" i="37"/>
  <c r="N496" i="37"/>
  <c r="N460" i="37"/>
  <c r="N354" i="37"/>
  <c r="N441" i="37"/>
  <c r="N461" i="37"/>
  <c r="N473" i="37"/>
  <c r="N428" i="37"/>
  <c r="N331" i="37"/>
  <c r="N454" i="37"/>
  <c r="N490" i="37"/>
  <c r="N451" i="37"/>
  <c r="N408" i="37"/>
  <c r="N321" i="37"/>
  <c r="N334" i="37"/>
  <c r="N417" i="37"/>
  <c r="N405" i="37"/>
  <c r="N336" i="37"/>
  <c r="N339" i="37"/>
  <c r="N452" i="37"/>
  <c r="N457" i="37"/>
  <c r="N472" i="37"/>
  <c r="N532" i="37"/>
  <c r="N397" i="37"/>
  <c r="N432" i="37"/>
  <c r="N380" i="37"/>
  <c r="N480" i="37"/>
  <c r="N333" i="37"/>
  <c r="N393" i="37"/>
  <c r="N353" i="37"/>
  <c r="N429" i="37"/>
  <c r="N325" i="37"/>
  <c r="N416" i="37"/>
  <c r="N529" i="37"/>
  <c r="N404" i="37"/>
  <c r="N474" i="37"/>
  <c r="N398" i="37"/>
  <c r="N471" i="37"/>
  <c r="N494" i="37"/>
  <c r="N478" i="37"/>
  <c r="N351" i="37"/>
  <c r="N420" i="37"/>
  <c r="N311" i="37"/>
  <c r="N530" i="37"/>
  <c r="N419" i="37"/>
  <c r="N410" i="37"/>
  <c r="N465" i="37"/>
  <c r="N421" i="37"/>
  <c r="N320" i="37"/>
  <c r="N481" i="37"/>
  <c r="N411" i="37"/>
  <c r="N501" i="37"/>
  <c r="N347" i="37"/>
  <c r="N487" i="37"/>
  <c r="N531" i="37"/>
  <c r="N318" i="37"/>
  <c r="N536" i="37"/>
  <c r="N399" i="37"/>
  <c r="N493" i="37"/>
  <c r="N414" i="37"/>
  <c r="N488" i="37"/>
  <c r="N389" i="37"/>
  <c r="N348" i="37"/>
  <c r="N440" i="37"/>
  <c r="N312" i="37"/>
  <c r="N412" i="37"/>
  <c r="N422" i="37"/>
  <c r="N542" i="37"/>
  <c r="N446" i="37"/>
  <c r="N541" i="37"/>
  <c r="N430" i="37"/>
  <c r="N391" i="37"/>
  <c r="N479" i="37"/>
  <c r="N322" i="37"/>
  <c r="N400" i="37"/>
  <c r="N463" i="37"/>
  <c r="N314" i="37"/>
  <c r="N407" i="37"/>
  <c r="N443" i="37"/>
  <c r="N424" i="37"/>
  <c r="H555" i="37"/>
  <c r="G555" i="37"/>
  <c r="G557" i="37"/>
  <c r="G556" i="37"/>
  <c r="K308" i="37"/>
  <c r="J308" i="37"/>
  <c r="P308" i="37" s="1"/>
  <c r="F557" i="37"/>
  <c r="L557" i="37"/>
  <c r="H557" i="37"/>
  <c r="I556" i="37"/>
  <c r="L555" i="37"/>
  <c r="F555" i="37"/>
  <c r="F556" i="37"/>
  <c r="I557" i="37"/>
  <c r="L556" i="37"/>
  <c r="H556" i="37"/>
  <c r="I555" i="37"/>
  <c r="L830" i="37" l="1"/>
  <c r="AD463" i="37"/>
  <c r="AJ463" i="37" s="1"/>
  <c r="K307" i="37"/>
  <c r="AD531" i="37"/>
  <c r="AJ531" i="37" s="1"/>
  <c r="J307" i="37"/>
  <c r="R307" i="37" s="1"/>
  <c r="AD433" i="37"/>
  <c r="AE433" i="37" s="1"/>
  <c r="AF433" i="37" s="1"/>
  <c r="AG433" i="37" s="1"/>
  <c r="AH433" i="37" s="1"/>
  <c r="AN433" i="37" s="1"/>
  <c r="AD465" i="37"/>
  <c r="AJ465" i="37" s="1"/>
  <c r="AD461" i="37"/>
  <c r="AJ461" i="37" s="1"/>
  <c r="AD542" i="37"/>
  <c r="AJ542" i="37" s="1"/>
  <c r="AD481" i="37"/>
  <c r="AE481" i="37" s="1"/>
  <c r="AF481" i="37" s="1"/>
  <c r="AG481" i="37" s="1"/>
  <c r="AM481" i="37" s="1"/>
  <c r="AD375" i="37"/>
  <c r="AE375" i="37" s="1"/>
  <c r="AF375" i="37" s="1"/>
  <c r="AG375" i="37" s="1"/>
  <c r="AH375" i="37" s="1"/>
  <c r="AN375" i="37" s="1"/>
  <c r="AD527" i="37"/>
  <c r="AE527" i="37" s="1"/>
  <c r="AF527" i="37" s="1"/>
  <c r="AG527" i="37" s="1"/>
  <c r="AH527" i="37" s="1"/>
  <c r="AN527" i="37" s="1"/>
  <c r="AD543" i="37"/>
  <c r="AE543" i="37" s="1"/>
  <c r="AF543" i="37" s="1"/>
  <c r="AG543" i="37" s="1"/>
  <c r="AH543" i="37" s="1"/>
  <c r="AN543" i="37" s="1"/>
  <c r="AD439" i="37"/>
  <c r="AE439" i="37" s="1"/>
  <c r="AF439" i="37" s="1"/>
  <c r="AG439" i="37" s="1"/>
  <c r="AH439" i="37" s="1"/>
  <c r="AN439" i="37" s="1"/>
  <c r="AD511" i="37"/>
  <c r="AE511" i="37" s="1"/>
  <c r="AF511" i="37" s="1"/>
  <c r="AG511" i="37" s="1"/>
  <c r="AH511" i="37" s="1"/>
  <c r="AN511" i="37" s="1"/>
  <c r="AD507" i="37"/>
  <c r="AE507" i="37" s="1"/>
  <c r="AF507" i="37" s="1"/>
  <c r="AG507" i="37" s="1"/>
  <c r="AH507" i="37" s="1"/>
  <c r="AN507" i="37" s="1"/>
  <c r="AD350" i="37"/>
  <c r="AE350" i="37" s="1"/>
  <c r="AF350" i="37" s="1"/>
  <c r="AG350" i="37" s="1"/>
  <c r="AH350" i="37" s="1"/>
  <c r="AN350" i="37" s="1"/>
  <c r="AD431" i="37"/>
  <c r="AE431" i="37" s="1"/>
  <c r="AF431" i="37" s="1"/>
  <c r="AG431" i="37" s="1"/>
  <c r="AH431" i="37" s="1"/>
  <c r="AN431" i="37" s="1"/>
  <c r="AD317" i="37"/>
  <c r="AJ317" i="37" s="1"/>
  <c r="AD480" i="37"/>
  <c r="AE480" i="37" s="1"/>
  <c r="AF480" i="37" s="1"/>
  <c r="AG480" i="37" s="1"/>
  <c r="AH480" i="37" s="1"/>
  <c r="AN480" i="37" s="1"/>
  <c r="AD467" i="37"/>
  <c r="AJ467" i="37" s="1"/>
  <c r="AD487" i="37"/>
  <c r="AE487" i="37" s="1"/>
  <c r="AF487" i="37" s="1"/>
  <c r="AG487" i="37" s="1"/>
  <c r="AH487" i="37" s="1"/>
  <c r="AN487" i="37" s="1"/>
  <c r="AD473" i="37"/>
  <c r="AE473" i="37" s="1"/>
  <c r="AF473" i="37" s="1"/>
  <c r="AL473" i="37" s="1"/>
  <c r="AD525" i="37"/>
  <c r="AE525" i="37" s="1"/>
  <c r="AK525" i="37" s="1"/>
  <c r="AD479" i="37"/>
  <c r="AE479" i="37" s="1"/>
  <c r="AF479" i="37" s="1"/>
  <c r="AG479" i="37" s="1"/>
  <c r="AM479" i="37" s="1"/>
  <c r="AD409" i="37"/>
  <c r="AE409" i="37" s="1"/>
  <c r="AF409" i="37" s="1"/>
  <c r="AG409" i="37" s="1"/>
  <c r="AH409" i="37" s="1"/>
  <c r="AN409" i="37" s="1"/>
  <c r="AD460" i="37"/>
  <c r="AJ460" i="37" s="1"/>
  <c r="AD331" i="37"/>
  <c r="AE331" i="37" s="1"/>
  <c r="AF331" i="37" s="1"/>
  <c r="AG331" i="37" s="1"/>
  <c r="AM331" i="37" s="1"/>
  <c r="AD514" i="37"/>
  <c r="AE514" i="37" s="1"/>
  <c r="AF514" i="37" s="1"/>
  <c r="AG514" i="37" s="1"/>
  <c r="AH514" i="37" s="1"/>
  <c r="AN514" i="37" s="1"/>
  <c r="AD512" i="37"/>
  <c r="AE512" i="37" s="1"/>
  <c r="AF512" i="37" s="1"/>
  <c r="AG512" i="37" s="1"/>
  <c r="AH512" i="37" s="1"/>
  <c r="AN512" i="37" s="1"/>
  <c r="AD496" i="37"/>
  <c r="AE496" i="37" s="1"/>
  <c r="AF496" i="37" s="1"/>
  <c r="AG496" i="37" s="1"/>
  <c r="AH496" i="37" s="1"/>
  <c r="AN496" i="37" s="1"/>
  <c r="AD546" i="37"/>
  <c r="AE546" i="37" s="1"/>
  <c r="AF546" i="37" s="1"/>
  <c r="AG546" i="37" s="1"/>
  <c r="AH546" i="37" s="1"/>
  <c r="AN546" i="37" s="1"/>
  <c r="AD469" i="37"/>
  <c r="AE469" i="37" s="1"/>
  <c r="AK469" i="37" s="1"/>
  <c r="AD346" i="37"/>
  <c r="AE346" i="37" s="1"/>
  <c r="AF346" i="37" s="1"/>
  <c r="AG346" i="37" s="1"/>
  <c r="AH346" i="37" s="1"/>
  <c r="AN346" i="37" s="1"/>
  <c r="AD336" i="37"/>
  <c r="AJ336" i="37" s="1"/>
  <c r="AD493" i="37"/>
  <c r="AE493" i="37" s="1"/>
  <c r="AF493" i="37" s="1"/>
  <c r="AG493" i="37" s="1"/>
  <c r="AH493" i="37" s="1"/>
  <c r="AN493" i="37" s="1"/>
  <c r="AD476" i="37"/>
  <c r="AE476" i="37" s="1"/>
  <c r="AF476" i="37" s="1"/>
  <c r="AL476" i="37" s="1"/>
  <c r="AD545" i="37"/>
  <c r="AE545" i="37" s="1"/>
  <c r="AF545" i="37" s="1"/>
  <c r="AG545" i="37" s="1"/>
  <c r="AH545" i="37" s="1"/>
  <c r="AN545" i="37" s="1"/>
  <c r="AD449" i="37"/>
  <c r="AE449" i="37" s="1"/>
  <c r="AF449" i="37" s="1"/>
  <c r="AG449" i="37" s="1"/>
  <c r="AH449" i="37" s="1"/>
  <c r="AN449" i="37" s="1"/>
  <c r="AD499" i="37"/>
  <c r="AE499" i="37" s="1"/>
  <c r="AF499" i="37" s="1"/>
  <c r="AG499" i="37" s="1"/>
  <c r="AH499" i="37" s="1"/>
  <c r="AN499" i="37" s="1"/>
  <c r="AD549" i="37"/>
  <c r="AE549" i="37" s="1"/>
  <c r="AF549" i="37" s="1"/>
  <c r="AG549" i="37" s="1"/>
  <c r="AH549" i="37" s="1"/>
  <c r="AN549" i="37" s="1"/>
  <c r="AD530" i="37"/>
  <c r="AE530" i="37" s="1"/>
  <c r="AF530" i="37" s="1"/>
  <c r="AG530" i="37" s="1"/>
  <c r="AH530" i="37" s="1"/>
  <c r="AN530" i="37" s="1"/>
  <c r="AD535" i="37"/>
  <c r="AE535" i="37" s="1"/>
  <c r="AF535" i="37" s="1"/>
  <c r="AG535" i="37" s="1"/>
  <c r="AH535" i="37" s="1"/>
  <c r="AN535" i="37" s="1"/>
  <c r="AD533" i="37"/>
  <c r="AE533" i="37" s="1"/>
  <c r="AF533" i="37" s="1"/>
  <c r="AG533" i="37" s="1"/>
  <c r="AH533" i="37" s="1"/>
  <c r="AN533" i="37" s="1"/>
  <c r="AD447" i="37"/>
  <c r="AE447" i="37" s="1"/>
  <c r="AF447" i="37" s="1"/>
  <c r="AG447" i="37" s="1"/>
  <c r="AH447" i="37" s="1"/>
  <c r="AN447" i="37" s="1"/>
  <c r="AD541" i="37"/>
  <c r="AE541" i="37" s="1"/>
  <c r="AF541" i="37" s="1"/>
  <c r="AG541" i="37" s="1"/>
  <c r="AH541" i="37" s="1"/>
  <c r="AN541" i="37" s="1"/>
  <c r="AD532" i="37"/>
  <c r="AE532" i="37" s="1"/>
  <c r="AF532" i="37" s="1"/>
  <c r="AG532" i="37" s="1"/>
  <c r="AH532" i="37" s="1"/>
  <c r="AN532" i="37" s="1"/>
  <c r="AD332" i="37"/>
  <c r="AE332" i="37" s="1"/>
  <c r="AF332" i="37" s="1"/>
  <c r="AG332" i="37" s="1"/>
  <c r="AM332" i="37" s="1"/>
  <c r="AD337" i="37"/>
  <c r="AJ337" i="37" s="1"/>
  <c r="AD523" i="37"/>
  <c r="AE523" i="37" s="1"/>
  <c r="AF523" i="37" s="1"/>
  <c r="AL523" i="37" s="1"/>
  <c r="AD425" i="37"/>
  <c r="AE425" i="37" s="1"/>
  <c r="AF425" i="37" s="1"/>
  <c r="AG425" i="37" s="1"/>
  <c r="AH425" i="37" s="1"/>
  <c r="AN425" i="37" s="1"/>
  <c r="AD494" i="37"/>
  <c r="AE494" i="37" s="1"/>
  <c r="AF494" i="37" s="1"/>
  <c r="AG494" i="37" s="1"/>
  <c r="AH494" i="37" s="1"/>
  <c r="AN494" i="37" s="1"/>
  <c r="AD462" i="37"/>
  <c r="AE462" i="37" s="1"/>
  <c r="AF462" i="37" s="1"/>
  <c r="AG462" i="37" s="1"/>
  <c r="AH462" i="37" s="1"/>
  <c r="AN462" i="37" s="1"/>
  <c r="AD468" i="37"/>
  <c r="AE468" i="37" s="1"/>
  <c r="AF468" i="37" s="1"/>
  <c r="AG468" i="37" s="1"/>
  <c r="AH468" i="37" s="1"/>
  <c r="AN468" i="37" s="1"/>
  <c r="AD500" i="37"/>
  <c r="AE500" i="37" s="1"/>
  <c r="AF500" i="37" s="1"/>
  <c r="AG500" i="37" s="1"/>
  <c r="AH500" i="37" s="1"/>
  <c r="AN500" i="37" s="1"/>
  <c r="AD438" i="37"/>
  <c r="AE438" i="37" s="1"/>
  <c r="AF438" i="37" s="1"/>
  <c r="AG438" i="37" s="1"/>
  <c r="AH438" i="37" s="1"/>
  <c r="AN438" i="37" s="1"/>
  <c r="AD502" i="37"/>
  <c r="AE502" i="37" s="1"/>
  <c r="AF502" i="37" s="1"/>
  <c r="AG502" i="37" s="1"/>
  <c r="AH502" i="37" s="1"/>
  <c r="AN502" i="37" s="1"/>
  <c r="AD470" i="37"/>
  <c r="AE470" i="37" s="1"/>
  <c r="AF470" i="37" s="1"/>
  <c r="AG470" i="37" s="1"/>
  <c r="AH470" i="37" s="1"/>
  <c r="AN470" i="37" s="1"/>
  <c r="AD540" i="37"/>
  <c r="AE540" i="37" s="1"/>
  <c r="AF540" i="37" s="1"/>
  <c r="AG540" i="37" s="1"/>
  <c r="AH540" i="37" s="1"/>
  <c r="AN540" i="37" s="1"/>
  <c r="AD477" i="37"/>
  <c r="AE477" i="37" s="1"/>
  <c r="AF477" i="37" s="1"/>
  <c r="AG477" i="37" s="1"/>
  <c r="AM477" i="37" s="1"/>
  <c r="AD498" i="37"/>
  <c r="AE498" i="37" s="1"/>
  <c r="AF498" i="37" s="1"/>
  <c r="AG498" i="37" s="1"/>
  <c r="AH498" i="37" s="1"/>
  <c r="AN498" i="37" s="1"/>
  <c r="AD370" i="37"/>
  <c r="AE370" i="37" s="1"/>
  <c r="AF370" i="37" s="1"/>
  <c r="AL370" i="37" s="1"/>
  <c r="AD518" i="37"/>
  <c r="AE518" i="37" s="1"/>
  <c r="AF518" i="37" s="1"/>
  <c r="AG518" i="37" s="1"/>
  <c r="AH518" i="37" s="1"/>
  <c r="AN518" i="37" s="1"/>
  <c r="AD517" i="37"/>
  <c r="AE517" i="37" s="1"/>
  <c r="AF517" i="37" s="1"/>
  <c r="AL517" i="37" s="1"/>
  <c r="AD544" i="37"/>
  <c r="AE544" i="37" s="1"/>
  <c r="AF544" i="37" s="1"/>
  <c r="AG544" i="37" s="1"/>
  <c r="AH544" i="37" s="1"/>
  <c r="AN544" i="37" s="1"/>
  <c r="AD522" i="37"/>
  <c r="AE522" i="37" s="1"/>
  <c r="AF522" i="37" s="1"/>
  <c r="AG522" i="37" s="1"/>
  <c r="AH522" i="37" s="1"/>
  <c r="AN522" i="37" s="1"/>
  <c r="AD466" i="37"/>
  <c r="AJ466" i="37" s="1"/>
  <c r="AD503" i="37"/>
  <c r="AE503" i="37" s="1"/>
  <c r="AF503" i="37" s="1"/>
  <c r="AG503" i="37" s="1"/>
  <c r="AH503" i="37" s="1"/>
  <c r="AN503" i="37" s="1"/>
  <c r="AD482" i="37"/>
  <c r="AE482" i="37" s="1"/>
  <c r="AF482" i="37" s="1"/>
  <c r="AG482" i="37" s="1"/>
  <c r="AM482" i="37" s="1"/>
  <c r="AD483" i="37"/>
  <c r="AE483" i="37" s="1"/>
  <c r="AF483" i="37" s="1"/>
  <c r="AG483" i="37" s="1"/>
  <c r="AH483" i="37" s="1"/>
  <c r="AN483" i="37" s="1"/>
  <c r="AD515" i="37"/>
  <c r="AE515" i="37" s="1"/>
  <c r="AF515" i="37" s="1"/>
  <c r="AG515" i="37" s="1"/>
  <c r="AH515" i="37" s="1"/>
  <c r="AN515" i="37" s="1"/>
  <c r="AD534" i="37"/>
  <c r="AE534" i="37" s="1"/>
  <c r="AF534" i="37" s="1"/>
  <c r="AG534" i="37" s="1"/>
  <c r="AH534" i="37" s="1"/>
  <c r="AN534" i="37" s="1"/>
  <c r="AD508" i="37"/>
  <c r="AE508" i="37" s="1"/>
  <c r="AF508" i="37" s="1"/>
  <c r="AG508" i="37" s="1"/>
  <c r="AH508" i="37" s="1"/>
  <c r="AN508" i="37" s="1"/>
  <c r="AD325" i="37"/>
  <c r="AE325" i="37" s="1"/>
  <c r="AK325" i="37" s="1"/>
  <c r="AD495" i="37"/>
  <c r="AE495" i="37" s="1"/>
  <c r="AF495" i="37" s="1"/>
  <c r="AG495" i="37" s="1"/>
  <c r="AH495" i="37" s="1"/>
  <c r="AN495" i="37" s="1"/>
  <c r="AD519" i="37"/>
  <c r="AE519" i="37" s="1"/>
  <c r="AF519" i="37" s="1"/>
  <c r="AG519" i="37" s="1"/>
  <c r="AH519" i="37" s="1"/>
  <c r="AN519" i="37" s="1"/>
  <c r="AD491" i="37"/>
  <c r="AE491" i="37" s="1"/>
  <c r="AF491" i="37" s="1"/>
  <c r="AG491" i="37" s="1"/>
  <c r="AH491" i="37" s="1"/>
  <c r="AN491" i="37" s="1"/>
  <c r="AD484" i="37"/>
  <c r="AE484" i="37" s="1"/>
  <c r="AF484" i="37" s="1"/>
  <c r="AG484" i="37" s="1"/>
  <c r="AH484" i="37" s="1"/>
  <c r="AN484" i="37" s="1"/>
  <c r="AD509" i="37"/>
  <c r="AE509" i="37" s="1"/>
  <c r="AF509" i="37" s="1"/>
  <c r="AG509" i="37" s="1"/>
  <c r="AH509" i="37" s="1"/>
  <c r="AN509" i="37" s="1"/>
  <c r="AD327" i="37"/>
  <c r="AE327" i="37" s="1"/>
  <c r="AF327" i="37" s="1"/>
  <c r="AL327" i="37" s="1"/>
  <c r="AD516" i="37"/>
  <c r="AE516" i="37" s="1"/>
  <c r="AK516" i="37" s="1"/>
  <c r="AD335" i="37"/>
  <c r="AE335" i="37" s="1"/>
  <c r="AF335" i="37" s="1"/>
  <c r="AG335" i="37" s="1"/>
  <c r="AH335" i="37" s="1"/>
  <c r="AN335" i="37" s="1"/>
  <c r="AD379" i="37"/>
  <c r="AE379" i="37" s="1"/>
  <c r="AF379" i="37" s="1"/>
  <c r="AG379" i="37" s="1"/>
  <c r="AM379" i="37" s="1"/>
  <c r="AD488" i="37"/>
  <c r="AE488" i="37" s="1"/>
  <c r="AF488" i="37" s="1"/>
  <c r="AG488" i="37" s="1"/>
  <c r="AH488" i="37" s="1"/>
  <c r="AN488" i="37" s="1"/>
  <c r="AD319" i="37"/>
  <c r="AE319" i="37" s="1"/>
  <c r="AF319" i="37" s="1"/>
  <c r="AG319" i="37" s="1"/>
  <c r="AH319" i="37" s="1"/>
  <c r="AN319" i="37" s="1"/>
  <c r="AD506" i="37"/>
  <c r="AE506" i="37" s="1"/>
  <c r="AF506" i="37" s="1"/>
  <c r="AG506" i="37" s="1"/>
  <c r="AH506" i="37" s="1"/>
  <c r="AN506" i="37" s="1"/>
  <c r="AD324" i="37"/>
  <c r="AE324" i="37" s="1"/>
  <c r="AK324" i="37" s="1"/>
  <c r="AD472" i="37"/>
  <c r="AE472" i="37" s="1"/>
  <c r="AF472" i="37" s="1"/>
  <c r="AL472" i="37" s="1"/>
  <c r="AD338" i="37"/>
  <c r="AE338" i="37" s="1"/>
  <c r="AK338" i="37" s="1"/>
  <c r="AD490" i="37"/>
  <c r="AE490" i="37" s="1"/>
  <c r="AF490" i="37" s="1"/>
  <c r="AG490" i="37" s="1"/>
  <c r="AH490" i="37" s="1"/>
  <c r="AN490" i="37" s="1"/>
  <c r="AD489" i="37"/>
  <c r="AE489" i="37" s="1"/>
  <c r="AK489" i="37" s="1"/>
  <c r="AD520" i="37"/>
  <c r="AE520" i="37" s="1"/>
  <c r="AF520" i="37" s="1"/>
  <c r="AL520" i="37" s="1"/>
  <c r="AD524" i="37"/>
  <c r="AE524" i="37" s="1"/>
  <c r="AF524" i="37" s="1"/>
  <c r="AL524" i="37" s="1"/>
  <c r="AD415" i="37"/>
  <c r="AE415" i="37" s="1"/>
  <c r="AF415" i="37" s="1"/>
  <c r="AG415" i="37" s="1"/>
  <c r="AH415" i="37" s="1"/>
  <c r="AN415" i="37" s="1"/>
  <c r="AD396" i="37"/>
  <c r="AE396" i="37" s="1"/>
  <c r="AF396" i="37" s="1"/>
  <c r="AG396" i="37" s="1"/>
  <c r="AH396" i="37" s="1"/>
  <c r="AN396" i="37" s="1"/>
  <c r="AD548" i="37"/>
  <c r="AE548" i="37" s="1"/>
  <c r="AF548" i="37" s="1"/>
  <c r="AG548" i="37" s="1"/>
  <c r="AH548" i="37" s="1"/>
  <c r="AN548" i="37" s="1"/>
  <c r="AD521" i="37"/>
  <c r="AE521" i="37" s="1"/>
  <c r="AK521" i="37" s="1"/>
  <c r="AD529" i="37"/>
  <c r="AE529" i="37" s="1"/>
  <c r="AF529" i="37" s="1"/>
  <c r="AG529" i="37" s="1"/>
  <c r="AM529" i="37" s="1"/>
  <c r="AD510" i="37"/>
  <c r="AE510" i="37" s="1"/>
  <c r="AK510" i="37" s="1"/>
  <c r="AD471" i="37"/>
  <c r="AE471" i="37" s="1"/>
  <c r="AF471" i="37" s="1"/>
  <c r="AL471" i="37" s="1"/>
  <c r="AD367" i="37"/>
  <c r="AE367" i="37" s="1"/>
  <c r="AK367" i="37" s="1"/>
  <c r="AD334" i="37"/>
  <c r="AE334" i="37" s="1"/>
  <c r="AF334" i="37" s="1"/>
  <c r="AG334" i="37" s="1"/>
  <c r="AH334" i="37" s="1"/>
  <c r="AN334" i="37" s="1"/>
  <c r="AD376" i="37"/>
  <c r="AE376" i="37" s="1"/>
  <c r="AF376" i="37" s="1"/>
  <c r="AG376" i="37" s="1"/>
  <c r="AM376" i="37" s="1"/>
  <c r="AD539" i="37"/>
  <c r="AE539" i="37" s="1"/>
  <c r="AF539" i="37" s="1"/>
  <c r="AG539" i="37" s="1"/>
  <c r="AH539" i="37" s="1"/>
  <c r="AN539" i="37" s="1"/>
  <c r="AD537" i="37"/>
  <c r="AE537" i="37" s="1"/>
  <c r="AF537" i="37" s="1"/>
  <c r="AG537" i="37" s="1"/>
  <c r="AH537" i="37" s="1"/>
  <c r="AN537" i="37" s="1"/>
  <c r="AD513" i="37"/>
  <c r="AE513" i="37" s="1"/>
  <c r="AF513" i="37" s="1"/>
  <c r="AG513" i="37" s="1"/>
  <c r="AH513" i="37" s="1"/>
  <c r="AN513" i="37" s="1"/>
  <c r="AD501" i="37"/>
  <c r="AE501" i="37" s="1"/>
  <c r="AF501" i="37" s="1"/>
  <c r="AG501" i="37" s="1"/>
  <c r="AH501" i="37" s="1"/>
  <c r="AN501" i="37" s="1"/>
  <c r="AD478" i="37"/>
  <c r="AE478" i="37" s="1"/>
  <c r="AF478" i="37" s="1"/>
  <c r="AG478" i="37" s="1"/>
  <c r="AM478" i="37" s="1"/>
  <c r="AD330" i="37"/>
  <c r="AE330" i="37" s="1"/>
  <c r="AF330" i="37" s="1"/>
  <c r="AG330" i="37" s="1"/>
  <c r="AM330" i="37" s="1"/>
  <c r="AD485" i="37"/>
  <c r="AE485" i="37" s="1"/>
  <c r="AF485" i="37" s="1"/>
  <c r="AG485" i="37" s="1"/>
  <c r="AM485" i="37" s="1"/>
  <c r="AD536" i="37"/>
  <c r="AE536" i="37" s="1"/>
  <c r="AF536" i="37" s="1"/>
  <c r="AG536" i="37" s="1"/>
  <c r="AH536" i="37" s="1"/>
  <c r="AN536" i="37" s="1"/>
  <c r="AD492" i="37"/>
  <c r="AE492" i="37" s="1"/>
  <c r="AF492" i="37" s="1"/>
  <c r="AG492" i="37" s="1"/>
  <c r="AH492" i="37" s="1"/>
  <c r="AN492" i="37" s="1"/>
  <c r="AD497" i="37"/>
  <c r="AE497" i="37" s="1"/>
  <c r="AF497" i="37" s="1"/>
  <c r="AG497" i="37" s="1"/>
  <c r="AH497" i="37" s="1"/>
  <c r="AN497" i="37" s="1"/>
  <c r="AD486" i="37"/>
  <c r="AE486" i="37" s="1"/>
  <c r="AF486" i="37" s="1"/>
  <c r="AG486" i="37" s="1"/>
  <c r="AH486" i="37" s="1"/>
  <c r="AN486" i="37" s="1"/>
  <c r="AD505" i="37"/>
  <c r="AE505" i="37" s="1"/>
  <c r="AF505" i="37" s="1"/>
  <c r="AG505" i="37" s="1"/>
  <c r="AH505" i="37" s="1"/>
  <c r="AN505" i="37" s="1"/>
  <c r="AD504" i="37"/>
  <c r="AE504" i="37" s="1"/>
  <c r="AF504" i="37" s="1"/>
  <c r="AG504" i="37" s="1"/>
  <c r="AH504" i="37" s="1"/>
  <c r="AN504" i="37" s="1"/>
  <c r="AD464" i="37"/>
  <c r="AJ464" i="37" s="1"/>
  <c r="AD475" i="37"/>
  <c r="AE475" i="37" s="1"/>
  <c r="AF475" i="37" s="1"/>
  <c r="AL475" i="37" s="1"/>
  <c r="AD474" i="37"/>
  <c r="AE474" i="37" s="1"/>
  <c r="AF474" i="37" s="1"/>
  <c r="AL474" i="37" s="1"/>
  <c r="AD528" i="37"/>
  <c r="AE528" i="37" s="1"/>
  <c r="AF528" i="37" s="1"/>
  <c r="AG528" i="37" s="1"/>
  <c r="AH528" i="37" s="1"/>
  <c r="AN528" i="37" s="1"/>
  <c r="AD526" i="37"/>
  <c r="AE526" i="37" s="1"/>
  <c r="AF526" i="37" s="1"/>
  <c r="AG526" i="37" s="1"/>
  <c r="AH526" i="37" s="1"/>
  <c r="AN526" i="37" s="1"/>
  <c r="J557" i="37"/>
  <c r="N557" i="37" s="1"/>
  <c r="K556" i="37"/>
  <c r="K557" i="37"/>
  <c r="J555" i="37"/>
  <c r="N555" i="37" s="1"/>
  <c r="N308" i="37"/>
  <c r="K555" i="37"/>
  <c r="J556" i="37"/>
  <c r="N556" i="37" s="1"/>
  <c r="AB308" i="37"/>
  <c r="V308" i="37"/>
  <c r="X308" i="37"/>
  <c r="J20" i="32"/>
  <c r="AE531" i="37" l="1"/>
  <c r="AF531" i="37" s="1"/>
  <c r="AG531" i="37" s="1"/>
  <c r="AH531" i="37" s="1"/>
  <c r="AN531" i="37" s="1"/>
  <c r="AB307" i="37"/>
  <c r="S555" i="37"/>
  <c r="AL518" i="37"/>
  <c r="AM519" i="37"/>
  <c r="AJ544" i="37"/>
  <c r="AL546" i="37"/>
  <c r="AL545" i="37"/>
  <c r="AJ526" i="37"/>
  <c r="AL544" i="37"/>
  <c r="AJ518" i="37"/>
  <c r="AM518" i="37"/>
  <c r="AK546" i="37"/>
  <c r="AM415" i="37"/>
  <c r="AJ528" i="37"/>
  <c r="AM496" i="37"/>
  <c r="AL415" i="37"/>
  <c r="AJ475" i="37"/>
  <c r="AK335" i="37"/>
  <c r="AM439" i="37"/>
  <c r="AL431" i="37"/>
  <c r="AM409" i="37"/>
  <c r="AM507" i="37"/>
  <c r="AL500" i="37"/>
  <c r="AJ540" i="37"/>
  <c r="AJ470" i="37"/>
  <c r="AJ502" i="37"/>
  <c r="AK492" i="37"/>
  <c r="AJ505" i="37"/>
  <c r="AJ438" i="37"/>
  <c r="AL512" i="37"/>
  <c r="AM498" i="37"/>
  <c r="AM500" i="37"/>
  <c r="AL492" i="37"/>
  <c r="AK330" i="37"/>
  <c r="AM506" i="37"/>
  <c r="AL490" i="37"/>
  <c r="AL468" i="37"/>
  <c r="AM532" i="37"/>
  <c r="AL438" i="37"/>
  <c r="AK449" i="37"/>
  <c r="AK488" i="37"/>
  <c r="AJ468" i="37"/>
  <c r="AJ462" i="37"/>
  <c r="AM527" i="37"/>
  <c r="AJ497" i="37"/>
  <c r="AJ425" i="37"/>
  <c r="AM470" i="37"/>
  <c r="AJ492" i="37"/>
  <c r="AL506" i="37"/>
  <c r="AJ485" i="37"/>
  <c r="AJ431" i="37"/>
  <c r="AM492" i="37"/>
  <c r="AM490" i="37"/>
  <c r="AJ516" i="37"/>
  <c r="AL480" i="37"/>
  <c r="AJ327" i="37"/>
  <c r="AL495" i="37"/>
  <c r="AL493" i="37"/>
  <c r="AL513" i="37"/>
  <c r="AM535" i="37"/>
  <c r="AJ507" i="37"/>
  <c r="AL527" i="37"/>
  <c r="AL529" i="37"/>
  <c r="AJ511" i="37"/>
  <c r="AJ439" i="37"/>
  <c r="AK376" i="37"/>
  <c r="AK439" i="37"/>
  <c r="AL509" i="37"/>
  <c r="AK513" i="37"/>
  <c r="AL511" i="37"/>
  <c r="AJ543" i="37"/>
  <c r="AL499" i="37"/>
  <c r="AJ527" i="37"/>
  <c r="AM530" i="37"/>
  <c r="AM513" i="37"/>
  <c r="AL505" i="37"/>
  <c r="AJ510" i="37"/>
  <c r="AJ375" i="37"/>
  <c r="AL541" i="37"/>
  <c r="AJ483" i="37"/>
  <c r="AM449" i="37"/>
  <c r="AM486" i="37"/>
  <c r="AK350" i="37"/>
  <c r="AJ409" i="37"/>
  <c r="AM346" i="37"/>
  <c r="AK319" i="37"/>
  <c r="AJ481" i="37"/>
  <c r="AK490" i="37"/>
  <c r="AJ469" i="37"/>
  <c r="AJ534" i="37"/>
  <c r="AK535" i="37"/>
  <c r="AK541" i="37"/>
  <c r="AK475" i="37"/>
  <c r="AJ515" i="37"/>
  <c r="AL497" i="37"/>
  <c r="AK505" i="37"/>
  <c r="AK544" i="37"/>
  <c r="AL548" i="37"/>
  <c r="AL496" i="37"/>
  <c r="AJ496" i="37"/>
  <c r="AK548" i="37"/>
  <c r="AJ548" i="37"/>
  <c r="AM484" i="37"/>
  <c r="AJ396" i="37"/>
  <c r="AK518" i="37"/>
  <c r="AK484" i="37"/>
  <c r="AJ524" i="37"/>
  <c r="AK396" i="37"/>
  <c r="AJ489" i="37"/>
  <c r="AJ512" i="37"/>
  <c r="AM491" i="37"/>
  <c r="AL335" i="37"/>
  <c r="AK498" i="37"/>
  <c r="AL477" i="37"/>
  <c r="AL536" i="37"/>
  <c r="AM545" i="37"/>
  <c r="AK506" i="37"/>
  <c r="AJ433" i="37"/>
  <c r="AJ472" i="37"/>
  <c r="AL376" i="37"/>
  <c r="AJ324" i="37"/>
  <c r="AJ479" i="37"/>
  <c r="AM431" i="37"/>
  <c r="AJ473" i="37"/>
  <c r="AK540" i="37"/>
  <c r="AM502" i="37"/>
  <c r="AK370" i="37"/>
  <c r="AJ487" i="37"/>
  <c r="AK332" i="37"/>
  <c r="AK508" i="37"/>
  <c r="AM425" i="37"/>
  <c r="AM543" i="37"/>
  <c r="AJ480" i="37"/>
  <c r="AJ488" i="37"/>
  <c r="AM468" i="37"/>
  <c r="AK530" i="37"/>
  <c r="AK494" i="37"/>
  <c r="AK500" i="37"/>
  <c r="AK431" i="37"/>
  <c r="AL470" i="37"/>
  <c r="AM447" i="37"/>
  <c r="AK480" i="37"/>
  <c r="AK433" i="37"/>
  <c r="AJ523" i="37"/>
  <c r="AJ330" i="37"/>
  <c r="AL502" i="37"/>
  <c r="AL375" i="37"/>
  <c r="AM488" i="37"/>
  <c r="AK485" i="37"/>
  <c r="AJ532" i="37"/>
  <c r="AK507" i="37"/>
  <c r="AJ541" i="37"/>
  <c r="AJ447" i="37"/>
  <c r="AJ478" i="37"/>
  <c r="AK503" i="37"/>
  <c r="AJ501" i="37"/>
  <c r="AJ513" i="37"/>
  <c r="AJ535" i="37"/>
  <c r="AK527" i="37"/>
  <c r="AM493" i="37"/>
  <c r="AM438" i="37"/>
  <c r="AM495" i="37"/>
  <c r="AL488" i="37"/>
  <c r="AJ530" i="37"/>
  <c r="AK509" i="37"/>
  <c r="AJ549" i="37"/>
  <c r="AJ539" i="37"/>
  <c r="AJ499" i="37"/>
  <c r="AM503" i="37"/>
  <c r="AL319" i="37"/>
  <c r="AL494" i="37"/>
  <c r="AL504" i="37"/>
  <c r="AJ449" i="37"/>
  <c r="AK471" i="37"/>
  <c r="AL330" i="37"/>
  <c r="AK501" i="37"/>
  <c r="AJ476" i="37"/>
  <c r="AL533" i="37"/>
  <c r="AJ493" i="37"/>
  <c r="AL484" i="37"/>
  <c r="AM533" i="37"/>
  <c r="AJ367" i="37"/>
  <c r="AK481" i="37"/>
  <c r="AM541" i="37"/>
  <c r="V307" i="37"/>
  <c r="P307" i="37"/>
  <c r="AJ522" i="37"/>
  <c r="AL522" i="37"/>
  <c r="AJ517" i="37"/>
  <c r="AM548" i="37"/>
  <c r="AM526" i="37"/>
  <c r="AK415" i="37"/>
  <c r="AK524" i="37"/>
  <c r="AL539" i="37"/>
  <c r="AK496" i="37"/>
  <c r="AJ370" i="37"/>
  <c r="AK520" i="37"/>
  <c r="AK474" i="37"/>
  <c r="AK522" i="37"/>
  <c r="AM462" i="37"/>
  <c r="AJ498" i="37"/>
  <c r="AM540" i="37"/>
  <c r="AJ504" i="37"/>
  <c r="AK502" i="37"/>
  <c r="AL514" i="37"/>
  <c r="AM487" i="37"/>
  <c r="AL462" i="37"/>
  <c r="AJ500" i="37"/>
  <c r="AM536" i="37"/>
  <c r="AM497" i="37"/>
  <c r="AM505" i="37"/>
  <c r="AK517" i="37"/>
  <c r="AL334" i="37"/>
  <c r="AM375" i="37"/>
  <c r="AL447" i="37"/>
  <c r="AJ486" i="37"/>
  <c r="AK409" i="37"/>
  <c r="AM499" i="37"/>
  <c r="AM350" i="37"/>
  <c r="AJ494" i="37"/>
  <c r="AJ477" i="37"/>
  <c r="AK438" i="37"/>
  <c r="AJ536" i="37"/>
  <c r="AK504" i="37"/>
  <c r="AL449" i="37"/>
  <c r="AM483" i="37"/>
  <c r="AM549" i="37"/>
  <c r="AM334" i="37"/>
  <c r="AL379" i="37"/>
  <c r="AK425" i="37"/>
  <c r="AM508" i="37"/>
  <c r="AJ350" i="37"/>
  <c r="AL530" i="37"/>
  <c r="AJ509" i="37"/>
  <c r="AL515" i="37"/>
  <c r="AL491" i="37"/>
  <c r="AL519" i="37"/>
  <c r="AK543" i="37"/>
  <c r="AK495" i="37"/>
  <c r="AJ484" i="37"/>
  <c r="AK493" i="37"/>
  <c r="AK533" i="37"/>
  <c r="AL481" i="37"/>
  <c r="AK515" i="37"/>
  <c r="AJ491" i="37"/>
  <c r="AJ519" i="37"/>
  <c r="AK479" i="37"/>
  <c r="AM501" i="37"/>
  <c r="AL549" i="37"/>
  <c r="AM511" i="37"/>
  <c r="AM319" i="37"/>
  <c r="AK486" i="37"/>
  <c r="AL532" i="37"/>
  <c r="AK499" i="37"/>
  <c r="AL483" i="37"/>
  <c r="AJ529" i="37"/>
  <c r="AL537" i="37"/>
  <c r="AJ346" i="37"/>
  <c r="AJ495" i="37"/>
  <c r="AL439" i="37"/>
  <c r="AL433" i="37"/>
  <c r="AL508" i="37"/>
  <c r="AK462" i="37"/>
  <c r="AJ325" i="37"/>
  <c r="AJ508" i="37"/>
  <c r="AK539" i="37"/>
  <c r="AL479" i="37"/>
  <c r="AJ482" i="37"/>
  <c r="AL534" i="37"/>
  <c r="AL478" i="37"/>
  <c r="AM515" i="37"/>
  <c r="AJ503" i="37"/>
  <c r="AK477" i="37"/>
  <c r="AM534" i="37"/>
  <c r="AJ546" i="37"/>
  <c r="AM544" i="37"/>
  <c r="AL543" i="37"/>
  <c r="AL526" i="37"/>
  <c r="AJ521" i="37"/>
  <c r="AK532" i="37"/>
  <c r="AL528" i="37"/>
  <c r="AK528" i="37"/>
  <c r="AM522" i="37"/>
  <c r="AM396" i="37"/>
  <c r="AK526" i="37"/>
  <c r="AL396" i="37"/>
  <c r="AM546" i="37"/>
  <c r="AM528" i="37"/>
  <c r="AJ415" i="37"/>
  <c r="AJ520" i="37"/>
  <c r="AK331" i="37"/>
  <c r="AL409" i="37"/>
  <c r="AM494" i="37"/>
  <c r="AJ490" i="37"/>
  <c r="AJ514" i="37"/>
  <c r="AK379" i="37"/>
  <c r="AL535" i="37"/>
  <c r="AJ338" i="37"/>
  <c r="AK327" i="37"/>
  <c r="AJ331" i="37"/>
  <c r="AK472" i="37"/>
  <c r="AK375" i="37"/>
  <c r="AJ525" i="37"/>
  <c r="AL425" i="37"/>
  <c r="AK534" i="37"/>
  <c r="AJ506" i="37"/>
  <c r="AM433" i="37"/>
  <c r="AM335" i="37"/>
  <c r="AL498" i="37"/>
  <c r="AK334" i="37"/>
  <c r="AJ319" i="37"/>
  <c r="AK447" i="37"/>
  <c r="AK512" i="37"/>
  <c r="AL331" i="37"/>
  <c r="AJ379" i="37"/>
  <c r="AL540" i="37"/>
  <c r="AK470" i="37"/>
  <c r="AK476" i="37"/>
  <c r="AJ335" i="37"/>
  <c r="AJ474" i="37"/>
  <c r="AM514" i="37"/>
  <c r="AK514" i="37"/>
  <c r="AJ332" i="37"/>
  <c r="AL503" i="37"/>
  <c r="AK549" i="37"/>
  <c r="AK523" i="37"/>
  <c r="AK483" i="37"/>
  <c r="AL486" i="37"/>
  <c r="AL482" i="37"/>
  <c r="AJ533" i="37"/>
  <c r="AK491" i="37"/>
  <c r="AK519" i="37"/>
  <c r="AL487" i="37"/>
  <c r="AM509" i="37"/>
  <c r="AJ537" i="37"/>
  <c r="AK537" i="37"/>
  <c r="AK346" i="37"/>
  <c r="AL350" i="37"/>
  <c r="AL501" i="37"/>
  <c r="AK511" i="37"/>
  <c r="AK529" i="37"/>
  <c r="AM537" i="37"/>
  <c r="AK545" i="37"/>
  <c r="AM504" i="37"/>
  <c r="AJ376" i="37"/>
  <c r="AM512" i="37"/>
  <c r="AL332" i="37"/>
  <c r="AK536" i="37"/>
  <c r="AJ334" i="37"/>
  <c r="AL346" i="37"/>
  <c r="AK468" i="37"/>
  <c r="AM539" i="37"/>
  <c r="AJ545" i="37"/>
  <c r="AK487" i="37"/>
  <c r="AL507" i="37"/>
  <c r="AK473" i="37"/>
  <c r="AK497" i="37"/>
  <c r="AM480" i="37"/>
  <c r="AJ471" i="37"/>
  <c r="AK478" i="37"/>
  <c r="AL485" i="37"/>
  <c r="AK482" i="37"/>
  <c r="N307" i="37"/>
  <c r="H829" i="37" s="1"/>
  <c r="H828" i="37" s="1"/>
  <c r="AE317" i="37"/>
  <c r="AE542" i="37"/>
  <c r="AF525" i="37"/>
  <c r="AE467" i="37"/>
  <c r="AK467" i="37" s="1"/>
  <c r="AH379" i="37"/>
  <c r="AN379" i="37" s="1"/>
  <c r="AF521" i="37"/>
  <c r="AL521" i="37" s="1"/>
  <c r="AF489" i="37"/>
  <c r="AL489" i="37" s="1"/>
  <c r="P557" i="37"/>
  <c r="X557" i="37"/>
  <c r="Y557" i="37" s="1"/>
  <c r="Z557" i="37" s="1"/>
  <c r="V557" i="37"/>
  <c r="T557" i="37"/>
  <c r="W557" i="37"/>
  <c r="S557" i="37"/>
  <c r="T555" i="37"/>
  <c r="X556" i="37"/>
  <c r="V556" i="37"/>
  <c r="Z556" i="37"/>
  <c r="W556" i="37"/>
  <c r="Y556" i="37"/>
  <c r="S556" i="37"/>
  <c r="R556" i="37"/>
  <c r="W555" i="37"/>
  <c r="Z555" i="37"/>
  <c r="V555" i="37"/>
  <c r="P556" i="37"/>
  <c r="Y307" i="37"/>
  <c r="T556" i="37"/>
  <c r="Q555" i="37"/>
  <c r="P555" i="37"/>
  <c r="Q556" i="37"/>
  <c r="R555" i="37"/>
  <c r="R557" i="37"/>
  <c r="Q557" i="37"/>
  <c r="R308" i="37"/>
  <c r="AA308" i="37"/>
  <c r="S308" i="37"/>
  <c r="Z308" i="37"/>
  <c r="Z307" i="37"/>
  <c r="S307" i="37"/>
  <c r="AA307" i="37"/>
  <c r="T308" i="37"/>
  <c r="Y308" i="37"/>
  <c r="U308" i="37"/>
  <c r="T307" i="37"/>
  <c r="U307" i="37"/>
  <c r="X307" i="37"/>
  <c r="AD307" i="37" s="1"/>
  <c r="E800" i="40"/>
  <c r="E801" i="40"/>
  <c r="E802" i="40"/>
  <c r="E803" i="40"/>
  <c r="E804" i="40"/>
  <c r="E805" i="40"/>
  <c r="E806" i="40"/>
  <c r="E807" i="40"/>
  <c r="E808" i="40"/>
  <c r="E809" i="40"/>
  <c r="E810" i="40"/>
  <c r="E811" i="40"/>
  <c r="E812" i="40"/>
  <c r="E813" i="40"/>
  <c r="E814" i="40"/>
  <c r="E815" i="40"/>
  <c r="E816" i="40"/>
  <c r="E817" i="40"/>
  <c r="E818" i="40"/>
  <c r="E819" i="40"/>
  <c r="E820" i="40"/>
  <c r="E821" i="40"/>
  <c r="E822" i="40"/>
  <c r="E823" i="40"/>
  <c r="E824" i="40"/>
  <c r="E825" i="40"/>
  <c r="E826" i="40"/>
  <c r="E827" i="40"/>
  <c r="E828" i="40"/>
  <c r="E829" i="40"/>
  <c r="E830" i="40"/>
  <c r="E831" i="40"/>
  <c r="E832" i="40"/>
  <c r="E833" i="40"/>
  <c r="E834" i="40"/>
  <c r="E835" i="40"/>
  <c r="E836" i="40"/>
  <c r="E837" i="40"/>
  <c r="E838" i="40"/>
  <c r="E839" i="40"/>
  <c r="E840" i="40"/>
  <c r="E841" i="40"/>
  <c r="E842" i="40"/>
  <c r="E843" i="40"/>
  <c r="E844" i="40"/>
  <c r="E845" i="40"/>
  <c r="E846" i="40"/>
  <c r="E847" i="40"/>
  <c r="E848" i="40"/>
  <c r="E849" i="40"/>
  <c r="E850" i="40"/>
  <c r="E851" i="40"/>
  <c r="E852" i="40"/>
  <c r="E853" i="40"/>
  <c r="E854" i="40"/>
  <c r="E855" i="40"/>
  <c r="E856" i="40"/>
  <c r="E857" i="40"/>
  <c r="E858" i="40"/>
  <c r="E859" i="40"/>
  <c r="E860" i="40"/>
  <c r="E861" i="40"/>
  <c r="E862" i="40"/>
  <c r="E863" i="40"/>
  <c r="E864" i="40"/>
  <c r="E865" i="40"/>
  <c r="E866" i="40"/>
  <c r="E867" i="40"/>
  <c r="E868" i="40"/>
  <c r="E869" i="40"/>
  <c r="E870" i="40"/>
  <c r="E871" i="40"/>
  <c r="E872" i="40"/>
  <c r="E873" i="40"/>
  <c r="E874" i="40"/>
  <c r="E875" i="40"/>
  <c r="E876" i="40"/>
  <c r="E877" i="40"/>
  <c r="E878" i="40"/>
  <c r="E879" i="40"/>
  <c r="E880" i="40"/>
  <c r="E881" i="40"/>
  <c r="E882" i="40"/>
  <c r="E883" i="40"/>
  <c r="E884" i="40"/>
  <c r="E885" i="40"/>
  <c r="E886" i="40"/>
  <c r="E887" i="40"/>
  <c r="E888" i="40"/>
  <c r="E889" i="40"/>
  <c r="E890" i="40"/>
  <c r="E891" i="40"/>
  <c r="E892" i="40"/>
  <c r="E893" i="40"/>
  <c r="E894" i="40"/>
  <c r="E895" i="40"/>
  <c r="E896" i="40"/>
  <c r="E897" i="40"/>
  <c r="E898" i="40"/>
  <c r="E899" i="40"/>
  <c r="E900" i="40"/>
  <c r="E901" i="40"/>
  <c r="E902" i="40"/>
  <c r="E903" i="40"/>
  <c r="E904" i="40"/>
  <c r="E905" i="40"/>
  <c r="E906" i="40"/>
  <c r="E907" i="40"/>
  <c r="E908" i="40"/>
  <c r="E909" i="40"/>
  <c r="E910" i="40"/>
  <c r="E911" i="40"/>
  <c r="E912" i="40"/>
  <c r="E913" i="40"/>
  <c r="E914" i="40"/>
  <c r="E915" i="40"/>
  <c r="E916" i="40"/>
  <c r="E917" i="40"/>
  <c r="E918" i="40"/>
  <c r="E919" i="40"/>
  <c r="E920" i="40"/>
  <c r="E921" i="40"/>
  <c r="E922" i="40"/>
  <c r="E923" i="40"/>
  <c r="E924" i="40"/>
  <c r="E925" i="40"/>
  <c r="E926" i="40"/>
  <c r="E927" i="40"/>
  <c r="E928" i="40"/>
  <c r="E929" i="40"/>
  <c r="E930" i="40"/>
  <c r="E931" i="40"/>
  <c r="E932" i="40"/>
  <c r="E933" i="40"/>
  <c r="E934" i="40"/>
  <c r="E935" i="40"/>
  <c r="E936" i="40"/>
  <c r="E937" i="40"/>
  <c r="E938" i="40"/>
  <c r="E939" i="40"/>
  <c r="E940" i="40"/>
  <c r="E792" i="40"/>
  <c r="E793" i="40"/>
  <c r="E794" i="40"/>
  <c r="E795" i="40"/>
  <c r="E796" i="40"/>
  <c r="E797" i="40"/>
  <c r="E798" i="40"/>
  <c r="E799" i="40"/>
  <c r="E785" i="40"/>
  <c r="E786" i="40"/>
  <c r="E787" i="40"/>
  <c r="E788" i="40"/>
  <c r="E789" i="40"/>
  <c r="E790" i="40"/>
  <c r="E791" i="40"/>
  <c r="E761" i="40"/>
  <c r="E762" i="40"/>
  <c r="E763" i="40"/>
  <c r="E764" i="40"/>
  <c r="E765" i="40"/>
  <c r="E766" i="40"/>
  <c r="E767" i="40"/>
  <c r="E768" i="40"/>
  <c r="E769" i="40"/>
  <c r="E770" i="40"/>
  <c r="E771" i="40"/>
  <c r="E772" i="40"/>
  <c r="E773" i="40"/>
  <c r="E774" i="40"/>
  <c r="E775" i="40"/>
  <c r="E776" i="40"/>
  <c r="E777" i="40"/>
  <c r="E778" i="40"/>
  <c r="E779" i="40"/>
  <c r="E780" i="40"/>
  <c r="E781" i="40"/>
  <c r="E782" i="40"/>
  <c r="E783" i="40"/>
  <c r="E784" i="40"/>
  <c r="E760" i="40"/>
  <c r="E759" i="40"/>
  <c r="M134" i="25" l="1"/>
  <c r="Q134" i="25"/>
  <c r="N134" i="25"/>
  <c r="X555" i="37"/>
  <c r="O134" i="25" s="1"/>
  <c r="AL531" i="37"/>
  <c r="AK531" i="37"/>
  <c r="AM531" i="37"/>
  <c r="AC555" i="37"/>
  <c r="AD556" i="37"/>
  <c r="AE557" i="37"/>
  <c r="AF556" i="37"/>
  <c r="AC556" i="37"/>
  <c r="AF557" i="37"/>
  <c r="AF555" i="37"/>
  <c r="AC557" i="37"/>
  <c r="AD555" i="37"/>
  <c r="AB555" i="37"/>
  <c r="AB556" i="37"/>
  <c r="AD308" i="37"/>
  <c r="AE308" i="37" s="1"/>
  <c r="AF308" i="37" s="1"/>
  <c r="AG308" i="37" s="1"/>
  <c r="AH308" i="37" s="1"/>
  <c r="AN308" i="37" s="1"/>
  <c r="AD557" i="37"/>
  <c r="AE556" i="37"/>
  <c r="AB557" i="37"/>
  <c r="AF542" i="37"/>
  <c r="AK542" i="37"/>
  <c r="AJ307" i="37"/>
  <c r="AG525" i="37"/>
  <c r="AL525" i="37"/>
  <c r="AF317" i="37"/>
  <c r="AK317" i="37"/>
  <c r="AG521" i="37"/>
  <c r="AM521" i="37" s="1"/>
  <c r="AG489" i="37"/>
  <c r="AM489" i="37" s="1"/>
  <c r="AE307" i="37"/>
  <c r="B98" i="10"/>
  <c r="B85" i="10"/>
  <c r="I827" i="37" l="1"/>
  <c r="AF307" i="37"/>
  <c r="O133" i="25" s="1"/>
  <c r="N133" i="25"/>
  <c r="Y555" i="37"/>
  <c r="P134" i="25" s="1"/>
  <c r="M133" i="25"/>
  <c r="K827" i="37"/>
  <c r="J827" i="37"/>
  <c r="M827" i="37"/>
  <c r="AM308" i="37"/>
  <c r="AH525" i="37"/>
  <c r="AN525" i="37" s="1"/>
  <c r="AM525" i="37"/>
  <c r="AK307" i="37"/>
  <c r="AG307" i="37"/>
  <c r="AL307" i="37"/>
  <c r="AL308" i="37"/>
  <c r="AG542" i="37"/>
  <c r="AL542" i="37"/>
  <c r="AJ308" i="37"/>
  <c r="I826" i="37" s="1"/>
  <c r="AK308" i="37"/>
  <c r="AG317" i="37"/>
  <c r="AL317" i="37"/>
  <c r="AH489" i="37"/>
  <c r="AN489" i="37" s="1"/>
  <c r="AH521" i="37"/>
  <c r="AN521" i="37" s="1"/>
  <c r="B86" i="10"/>
  <c r="B87" i="10" s="1"/>
  <c r="B92" i="10" s="1"/>
  <c r="AE555" i="37" l="1"/>
  <c r="L827" i="37" s="1"/>
  <c r="P133" i="25"/>
  <c r="AH307" i="37"/>
  <c r="AM307" i="37"/>
  <c r="AH542" i="37"/>
  <c r="AN542" i="37" s="1"/>
  <c r="AM542" i="37"/>
  <c r="AH317" i="37"/>
  <c r="AN317" i="37" s="1"/>
  <c r="AM317" i="37"/>
  <c r="J826" i="37"/>
  <c r="K826" i="37"/>
  <c r="K832" i="37" s="1"/>
  <c r="AN307" i="37" l="1"/>
  <c r="Q133" i="25"/>
  <c r="M826" i="37"/>
  <c r="M832" i="37" s="1"/>
  <c r="L826" i="37"/>
  <c r="F51" i="25"/>
  <c r="E756" i="40" l="1"/>
  <c r="E757" i="40"/>
  <c r="E758" i="40"/>
  <c r="E753" i="40"/>
  <c r="E754" i="40"/>
  <c r="E755" i="40"/>
  <c r="E649" i="40"/>
  <c r="E650" i="40"/>
  <c r="E651" i="40"/>
  <c r="E652" i="40"/>
  <c r="E653" i="40"/>
  <c r="E654" i="40"/>
  <c r="E655" i="40"/>
  <c r="E656" i="40"/>
  <c r="E657" i="40"/>
  <c r="E658" i="40"/>
  <c r="E659" i="40"/>
  <c r="E660" i="40"/>
  <c r="E661" i="40"/>
  <c r="E662" i="40"/>
  <c r="E663" i="40"/>
  <c r="E664" i="40"/>
  <c r="E665" i="40"/>
  <c r="E666" i="40"/>
  <c r="E667" i="40"/>
  <c r="E668" i="40"/>
  <c r="E669" i="40"/>
  <c r="E670" i="40"/>
  <c r="E671" i="40"/>
  <c r="E672" i="40"/>
  <c r="E673" i="40"/>
  <c r="E674" i="40"/>
  <c r="E675" i="40"/>
  <c r="E676" i="40"/>
  <c r="E677" i="40"/>
  <c r="E678" i="40"/>
  <c r="E679" i="40"/>
  <c r="E680" i="40"/>
  <c r="E681" i="40"/>
  <c r="E682" i="40"/>
  <c r="E683" i="40"/>
  <c r="E684" i="40"/>
  <c r="E685" i="40"/>
  <c r="E686" i="40"/>
  <c r="E687" i="40"/>
  <c r="E688" i="40"/>
  <c r="E689" i="40"/>
  <c r="E690" i="40"/>
  <c r="E691" i="40"/>
  <c r="E692" i="40"/>
  <c r="E693" i="40"/>
  <c r="E694" i="40"/>
  <c r="E695" i="40"/>
  <c r="E696" i="40"/>
  <c r="E697" i="40"/>
  <c r="E698" i="40"/>
  <c r="E699" i="40"/>
  <c r="E700" i="40"/>
  <c r="E701" i="40"/>
  <c r="E702" i="40"/>
  <c r="E703" i="40"/>
  <c r="E704" i="40"/>
  <c r="E705" i="40"/>
  <c r="E706" i="40"/>
  <c r="E707" i="40"/>
  <c r="E708" i="40"/>
  <c r="E709" i="40"/>
  <c r="E710" i="40"/>
  <c r="E711" i="40"/>
  <c r="E712" i="40"/>
  <c r="E713" i="40"/>
  <c r="E714" i="40"/>
  <c r="E715" i="40"/>
  <c r="E716" i="40"/>
  <c r="E717" i="40"/>
  <c r="E718" i="40"/>
  <c r="E719" i="40"/>
  <c r="E720" i="40"/>
  <c r="E721" i="40"/>
  <c r="E722" i="40"/>
  <c r="E723" i="40"/>
  <c r="E724" i="40"/>
  <c r="E725" i="40"/>
  <c r="E726" i="40"/>
  <c r="E727" i="40"/>
  <c r="E728" i="40"/>
  <c r="E729" i="40"/>
  <c r="E730" i="40"/>
  <c r="E731" i="40"/>
  <c r="E732" i="40"/>
  <c r="E733" i="40"/>
  <c r="E734" i="40"/>
  <c r="E735" i="40"/>
  <c r="E736" i="40"/>
  <c r="E737" i="40"/>
  <c r="E738" i="40"/>
  <c r="E739" i="40"/>
  <c r="E740" i="40"/>
  <c r="E741" i="40"/>
  <c r="E742" i="40"/>
  <c r="E743" i="40"/>
  <c r="E744" i="40"/>
  <c r="E745" i="40"/>
  <c r="E746" i="40"/>
  <c r="E747" i="40"/>
  <c r="E748" i="40"/>
  <c r="E749" i="40"/>
  <c r="E750" i="40"/>
  <c r="E751" i="40"/>
  <c r="E752" i="40"/>
  <c r="E642" i="40"/>
  <c r="E643" i="40"/>
  <c r="E644" i="40"/>
  <c r="E645" i="40"/>
  <c r="E646" i="40"/>
  <c r="E647" i="40"/>
  <c r="E648" i="40"/>
  <c r="J31" i="42" l="1"/>
  <c r="I30" i="42"/>
  <c r="K32" i="42"/>
  <c r="L33" i="42"/>
  <c r="M34" i="42"/>
  <c r="N35" i="42"/>
  <c r="H29" i="42"/>
  <c r="F26" i="42"/>
  <c r="F23" i="42"/>
  <c r="F20" i="42"/>
  <c r="BD60" i="42" s="1"/>
  <c r="I16" i="42"/>
  <c r="H16" i="42"/>
  <c r="F83" i="36"/>
  <c r="F75" i="36"/>
  <c r="F56" i="36"/>
  <c r="F57" i="36"/>
  <c r="F58" i="36"/>
  <c r="F59" i="36"/>
  <c r="F60" i="36"/>
  <c r="F61" i="36"/>
  <c r="F62" i="36"/>
  <c r="F63" i="36"/>
  <c r="F64" i="36"/>
  <c r="F65" i="36"/>
  <c r="F66" i="36"/>
  <c r="F55" i="36"/>
  <c r="F42" i="36"/>
  <c r="F43" i="36"/>
  <c r="F44" i="36"/>
  <c r="F45" i="36"/>
  <c r="F46" i="36"/>
  <c r="F47" i="36"/>
  <c r="F48" i="36"/>
  <c r="F49" i="36"/>
  <c r="F50" i="36"/>
  <c r="F51" i="36"/>
  <c r="F52" i="36"/>
  <c r="F41" i="36"/>
  <c r="F28" i="36"/>
  <c r="F29" i="36"/>
  <c r="F30" i="36"/>
  <c r="F31" i="36"/>
  <c r="F32" i="36"/>
  <c r="F33" i="36"/>
  <c r="F34" i="36"/>
  <c r="F35" i="36"/>
  <c r="F36" i="36"/>
  <c r="F37" i="36"/>
  <c r="F38" i="36"/>
  <c r="F27" i="36"/>
  <c r="F22" i="36"/>
  <c r="F23" i="36"/>
  <c r="F24" i="36"/>
  <c r="F21" i="36"/>
  <c r="F16" i="36"/>
  <c r="F17" i="36"/>
  <c r="F18" i="36"/>
  <c r="F15" i="36"/>
  <c r="F26" i="34"/>
  <c r="F22" i="34"/>
  <c r="F21" i="34"/>
  <c r="I20" i="32"/>
  <c r="L32" i="32" s="1"/>
  <c r="N37" i="50"/>
  <c r="M36" i="50"/>
  <c r="L35" i="50"/>
  <c r="K34" i="50"/>
  <c r="J33" i="50"/>
  <c r="I32" i="50"/>
  <c r="H31" i="50"/>
  <c r="F28" i="50"/>
  <c r="F25" i="50"/>
  <c r="F22" i="50"/>
  <c r="F19" i="50"/>
  <c r="K16" i="50"/>
  <c r="L16" i="50"/>
  <c r="M16" i="50"/>
  <c r="N16" i="50"/>
  <c r="AE306" i="50" l="1"/>
  <c r="AC305" i="50"/>
  <c r="W306" i="50"/>
  <c r="Y305" i="50"/>
  <c r="AD302" i="50"/>
  <c r="Y300" i="50"/>
  <c r="AF302" i="50"/>
  <c r="AE301" i="50"/>
  <c r="AE302" i="50"/>
  <c r="Y302" i="50"/>
  <c r="AK302" i="50" s="1"/>
  <c r="Z302" i="50"/>
  <c r="AL302" i="50" s="1"/>
  <c r="X305" i="50"/>
  <c r="Y306" i="50"/>
  <c r="AK306" i="50" s="1"/>
  <c r="X302" i="50"/>
  <c r="AJ302" i="50" s="1"/>
  <c r="AE305" i="50"/>
  <c r="Y301" i="50"/>
  <c r="AK301" i="50" s="1"/>
  <c r="AD306" i="50"/>
  <c r="Y304" i="50"/>
  <c r="AD301" i="50"/>
  <c r="AF303" i="50"/>
  <c r="X303" i="50"/>
  <c r="AD303" i="50"/>
  <c r="Z301" i="50"/>
  <c r="AD300" i="50"/>
  <c r="W300" i="50"/>
  <c r="AD305" i="50"/>
  <c r="X306" i="50"/>
  <c r="AJ306" i="50" s="1"/>
  <c r="AF301" i="50"/>
  <c r="X300" i="50"/>
  <c r="AJ300" i="50" s="1"/>
  <c r="Z303" i="50"/>
  <c r="AL303" i="50" s="1"/>
  <c r="Z305" i="50"/>
  <c r="Z304" i="50"/>
  <c r="AL304" i="50" s="1"/>
  <c r="AF304" i="50"/>
  <c r="W301" i="50"/>
  <c r="W302" i="50"/>
  <c r="AF306" i="50"/>
  <c r="AC303" i="50"/>
  <c r="W305" i="50"/>
  <c r="AI305" i="50" s="1"/>
  <c r="AC300" i="50"/>
  <c r="AE304" i="50"/>
  <c r="Y303" i="50"/>
  <c r="W303" i="50"/>
  <c r="AI303" i="50" s="1"/>
  <c r="AO303" i="50" s="1"/>
  <c r="AF305" i="50"/>
  <c r="AE303" i="50"/>
  <c r="AC301" i="50"/>
  <c r="X304" i="50"/>
  <c r="W304" i="50"/>
  <c r="AF300" i="50"/>
  <c r="AC306" i="50"/>
  <c r="AC304" i="50"/>
  <c r="Z300" i="50"/>
  <c r="AL300" i="50" s="1"/>
  <c r="AC302" i="50"/>
  <c r="Z306" i="50"/>
  <c r="AL306" i="50" s="1"/>
  <c r="AE300" i="50"/>
  <c r="AD304" i="50"/>
  <c r="X301" i="50"/>
  <c r="AJ301" i="50" s="1"/>
  <c r="AU303" i="50"/>
  <c r="AU300" i="50"/>
  <c r="AU307" i="50"/>
  <c r="BA307" i="50" s="1"/>
  <c r="AU306" i="50"/>
  <c r="AU305" i="50"/>
  <c r="AU302" i="50"/>
  <c r="AU304" i="50"/>
  <c r="AU301" i="50"/>
  <c r="AV300" i="50"/>
  <c r="AV303" i="50"/>
  <c r="AV305" i="50"/>
  <c r="AV304" i="50"/>
  <c r="AV306" i="50"/>
  <c r="AV301" i="50"/>
  <c r="AV302" i="50"/>
  <c r="AV307" i="50"/>
  <c r="BB307" i="50" s="1"/>
  <c r="AW303" i="50"/>
  <c r="AW304" i="50"/>
  <c r="AW305" i="50"/>
  <c r="AW307" i="50"/>
  <c r="BC307" i="50" s="1"/>
  <c r="AW302" i="50"/>
  <c r="AW306" i="50"/>
  <c r="AW301" i="50"/>
  <c r="AW300" i="50"/>
  <c r="AX306" i="50"/>
  <c r="AX301" i="50"/>
  <c r="AX307" i="50"/>
  <c r="BD307" i="50" s="1"/>
  <c r="AX302" i="50"/>
  <c r="AX303" i="50"/>
  <c r="AX305" i="50"/>
  <c r="AX300" i="50"/>
  <c r="AX304" i="50"/>
  <c r="Z293" i="50"/>
  <c r="W292" i="50"/>
  <c r="AC292" i="50"/>
  <c r="AI292" i="50" s="1"/>
  <c r="AD297" i="50"/>
  <c r="AC297" i="50"/>
  <c r="Y295" i="50"/>
  <c r="AE293" i="50"/>
  <c r="Y291" i="50"/>
  <c r="AD291" i="50"/>
  <c r="AE298" i="50"/>
  <c r="Y296" i="50"/>
  <c r="AC299" i="50"/>
  <c r="W299" i="50"/>
  <c r="AD295" i="50"/>
  <c r="Z295" i="50"/>
  <c r="W293" i="50"/>
  <c r="Y293" i="50"/>
  <c r="AC293" i="50"/>
  <c r="AI293" i="50" s="1"/>
  <c r="AF291" i="50"/>
  <c r="W298" i="50"/>
  <c r="AF298" i="50"/>
  <c r="AF296" i="50"/>
  <c r="AC296" i="50"/>
  <c r="Y292" i="50"/>
  <c r="AF299" i="50"/>
  <c r="AE294" i="50"/>
  <c r="AC295" i="50"/>
  <c r="AI295" i="50" s="1"/>
  <c r="AF293" i="50"/>
  <c r="AE291" i="50"/>
  <c r="X298" i="50"/>
  <c r="Z298" i="50"/>
  <c r="AL298" i="50" s="1"/>
  <c r="AE296" i="50"/>
  <c r="AE292" i="50"/>
  <c r="AK292" i="50" s="1"/>
  <c r="Y299" i="50"/>
  <c r="AE297" i="50"/>
  <c r="W295" i="50"/>
  <c r="AD293" i="50"/>
  <c r="Z291" i="50"/>
  <c r="Z296" i="50"/>
  <c r="AL296" i="50" s="1"/>
  <c r="AF292" i="50"/>
  <c r="Z292" i="50"/>
  <c r="AF295" i="50"/>
  <c r="AF294" i="50"/>
  <c r="AF297" i="50"/>
  <c r="Z297" i="50"/>
  <c r="X293" i="50"/>
  <c r="AJ293" i="50" s="1"/>
  <c r="W294" i="50"/>
  <c r="AC298" i="50"/>
  <c r="AD298" i="50"/>
  <c r="AD294" i="50"/>
  <c r="Z294" i="50"/>
  <c r="AL294" i="50" s="1"/>
  <c r="W297" i="50"/>
  <c r="X294" i="50"/>
  <c r="Y297" i="50"/>
  <c r="AD292" i="50"/>
  <c r="AC291" i="50"/>
  <c r="X295" i="50"/>
  <c r="AJ295" i="50" s="1"/>
  <c r="AD299" i="50"/>
  <c r="W291" i="50"/>
  <c r="AD296" i="50"/>
  <c r="X299" i="50"/>
  <c r="X292" i="50"/>
  <c r="AC294" i="50"/>
  <c r="AI294" i="50" s="1"/>
  <c r="W296" i="50"/>
  <c r="Y298" i="50"/>
  <c r="X291" i="50"/>
  <c r="AJ291" i="50" s="1"/>
  <c r="X297" i="50"/>
  <c r="AE299" i="50"/>
  <c r="Z299" i="50"/>
  <c r="AL299" i="50" s="1"/>
  <c r="X296" i="50"/>
  <c r="AJ296" i="50" s="1"/>
  <c r="Y294" i="50"/>
  <c r="AE295" i="50"/>
  <c r="AK295" i="50" s="1"/>
  <c r="AU294" i="50"/>
  <c r="AU298" i="50"/>
  <c r="AU292" i="50"/>
  <c r="AU295" i="50"/>
  <c r="AU291" i="50"/>
  <c r="AU293" i="50"/>
  <c r="AU296" i="50"/>
  <c r="AU299" i="50"/>
  <c r="AU297" i="50"/>
  <c r="AV291" i="50"/>
  <c r="AV296" i="50"/>
  <c r="AV297" i="50"/>
  <c r="AV293" i="50"/>
  <c r="AV295" i="50"/>
  <c r="AV298" i="50"/>
  <c r="AV299" i="50"/>
  <c r="AV294" i="50"/>
  <c r="AV292" i="50"/>
  <c r="AW291" i="50"/>
  <c r="AW295" i="50"/>
  <c r="AW298" i="50"/>
  <c r="AW293" i="50"/>
  <c r="AW296" i="50"/>
  <c r="AW294" i="50"/>
  <c r="AW292" i="50"/>
  <c r="AW297" i="50"/>
  <c r="AW299" i="50"/>
  <c r="AX296" i="50"/>
  <c r="AX299" i="50"/>
  <c r="AX293" i="50"/>
  <c r="AX292" i="50"/>
  <c r="AX297" i="50"/>
  <c r="AX298" i="50"/>
  <c r="AX291" i="50"/>
  <c r="AX295" i="50"/>
  <c r="AX294" i="50"/>
  <c r="AV76" i="42"/>
  <c r="BL76" i="42" s="1"/>
  <c r="AV77" i="42"/>
  <c r="BL77" i="42" s="1"/>
  <c r="AV73" i="42"/>
  <c r="BL73" i="42" s="1"/>
  <c r="AV72" i="42"/>
  <c r="BL72" i="42" s="1"/>
  <c r="AV69" i="42"/>
  <c r="BL69" i="42" s="1"/>
  <c r="AV71" i="42"/>
  <c r="BL71" i="42" s="1"/>
  <c r="AV66" i="42"/>
  <c r="BL66" i="42" s="1"/>
  <c r="AV67" i="42"/>
  <c r="BL67" i="42" s="1"/>
  <c r="AV78" i="42"/>
  <c r="BL78" i="42" s="1"/>
  <c r="AV74" i="42"/>
  <c r="BL74" i="42" s="1"/>
  <c r="AV75" i="42"/>
  <c r="BL75" i="42" s="1"/>
  <c r="AV68" i="42"/>
  <c r="BL68" i="42" s="1"/>
  <c r="AV79" i="42"/>
  <c r="BL79" i="42" s="1"/>
  <c r="AV70" i="42"/>
  <c r="BL70" i="42" s="1"/>
  <c r="AD67" i="42"/>
  <c r="X73" i="42"/>
  <c r="AD68" i="42"/>
  <c r="X72" i="42"/>
  <c r="AD79" i="42"/>
  <c r="AG77" i="42"/>
  <c r="AG76" i="42"/>
  <c r="AH76" i="42"/>
  <c r="AD78" i="42"/>
  <c r="AE76" i="42"/>
  <c r="AD71" i="42"/>
  <c r="X67" i="42"/>
  <c r="X77" i="42"/>
  <c r="AD73" i="42"/>
  <c r="AF77" i="42"/>
  <c r="AE77" i="42"/>
  <c r="AD76" i="42"/>
  <c r="AD72" i="42"/>
  <c r="AJ72" i="42" s="1"/>
  <c r="X71" i="42"/>
  <c r="AJ71" i="42" s="1"/>
  <c r="AD70" i="42"/>
  <c r="X69" i="42"/>
  <c r="X70" i="42"/>
  <c r="AF76" i="42"/>
  <c r="AE79" i="42"/>
  <c r="AH79" i="42"/>
  <c r="AD75" i="42"/>
  <c r="AD77" i="42"/>
  <c r="X76" i="42"/>
  <c r="AD74" i="42"/>
  <c r="AH74" i="42"/>
  <c r="X79" i="42"/>
  <c r="X75" i="42"/>
  <c r="X78" i="42"/>
  <c r="AJ78" i="42" s="1"/>
  <c r="AH77" i="42"/>
  <c r="X74" i="42"/>
  <c r="AD69" i="42"/>
  <c r="X68" i="42"/>
  <c r="AJ68" i="42" s="1"/>
  <c r="AG69" i="42"/>
  <c r="AG68" i="42"/>
  <c r="AG72" i="42"/>
  <c r="AE72" i="42"/>
  <c r="AH71" i="42"/>
  <c r="AH69" i="42"/>
  <c r="AG73" i="42"/>
  <c r="AE73" i="42"/>
  <c r="AH70" i="42"/>
  <c r="AG78" i="42"/>
  <c r="AH75" i="42"/>
  <c r="AG79" i="42"/>
  <c r="AF70" i="42"/>
  <c r="AE67" i="42"/>
  <c r="AF74" i="42"/>
  <c r="AE74" i="42"/>
  <c r="AG71" i="42"/>
  <c r="AF73" i="42"/>
  <c r="AE71" i="42"/>
  <c r="AH67" i="42"/>
  <c r="AF72" i="42"/>
  <c r="AF67" i="42"/>
  <c r="AG74" i="42"/>
  <c r="AH73" i="42"/>
  <c r="AG70" i="42"/>
  <c r="AF69" i="42"/>
  <c r="AF75" i="42"/>
  <c r="AE68" i="42"/>
  <c r="AE69" i="42"/>
  <c r="AE75" i="42"/>
  <c r="AF71" i="42"/>
  <c r="AH68" i="42"/>
  <c r="AG67" i="42"/>
  <c r="AF78" i="42"/>
  <c r="AE78" i="42"/>
  <c r="AH78" i="42"/>
  <c r="AH72" i="42"/>
  <c r="AF79" i="42"/>
  <c r="AE70" i="42"/>
  <c r="AF68" i="42"/>
  <c r="AG75" i="42"/>
  <c r="AW75" i="42"/>
  <c r="BM75" i="42" s="1"/>
  <c r="AW79" i="42"/>
  <c r="BM79" i="42" s="1"/>
  <c r="AW77" i="42"/>
  <c r="BM77" i="42" s="1"/>
  <c r="AW69" i="42"/>
  <c r="BM69" i="42" s="1"/>
  <c r="AW71" i="42"/>
  <c r="BM71" i="42" s="1"/>
  <c r="AW76" i="42"/>
  <c r="BM76" i="42" s="1"/>
  <c r="AW72" i="42"/>
  <c r="BM72" i="42" s="1"/>
  <c r="AW78" i="42"/>
  <c r="BM78" i="42" s="1"/>
  <c r="AW68" i="42"/>
  <c r="BM68" i="42" s="1"/>
  <c r="AW70" i="42"/>
  <c r="BM70" i="42" s="1"/>
  <c r="AW67" i="42"/>
  <c r="BM67" i="42" s="1"/>
  <c r="AW74" i="42"/>
  <c r="BM74" i="42" s="1"/>
  <c r="AW73" i="42"/>
  <c r="BM73" i="42" s="1"/>
  <c r="AW66" i="42"/>
  <c r="BM66" i="42" s="1"/>
  <c r="AB76" i="42"/>
  <c r="AN76" i="42" s="1"/>
  <c r="BJ76" i="42" s="1"/>
  <c r="Y77" i="42"/>
  <c r="AK77" i="42" s="1"/>
  <c r="AB74" i="42"/>
  <c r="Z74" i="42"/>
  <c r="AL74" i="42" s="1"/>
  <c r="Z76" i="42"/>
  <c r="AL76" i="42" s="1"/>
  <c r="AA77" i="42"/>
  <c r="AM77" i="42" s="1"/>
  <c r="AA76" i="42"/>
  <c r="AM76" i="42" s="1"/>
  <c r="Z77" i="42"/>
  <c r="AL77" i="42" s="1"/>
  <c r="AB77" i="42"/>
  <c r="Y76" i="42"/>
  <c r="AK76" i="42" s="1"/>
  <c r="Z73" i="42"/>
  <c r="AB67" i="42"/>
  <c r="Y74" i="42"/>
  <c r="AK74" i="42" s="1"/>
  <c r="AA78" i="42"/>
  <c r="AM78" i="42" s="1"/>
  <c r="AB71" i="42"/>
  <c r="Y68" i="42"/>
  <c r="Z71" i="42"/>
  <c r="AL71" i="42" s="1"/>
  <c r="Y72" i="42"/>
  <c r="AK72" i="42" s="1"/>
  <c r="AA68" i="42"/>
  <c r="AM68" i="42" s="1"/>
  <c r="AA69" i="42"/>
  <c r="AB75" i="42"/>
  <c r="AN75" i="42" s="1"/>
  <c r="BJ75" i="42" s="1"/>
  <c r="Y79" i="42"/>
  <c r="AK79" i="42" s="1"/>
  <c r="Y67" i="42"/>
  <c r="AK67" i="42" s="1"/>
  <c r="Z70" i="42"/>
  <c r="AA67" i="42"/>
  <c r="Z75" i="42"/>
  <c r="Z69" i="42"/>
  <c r="AL69" i="42" s="1"/>
  <c r="AA70" i="42"/>
  <c r="Y69" i="42"/>
  <c r="Y75" i="42"/>
  <c r="AK75" i="42" s="1"/>
  <c r="AB79" i="42"/>
  <c r="AB68" i="42"/>
  <c r="AB70" i="42"/>
  <c r="AB78" i="42"/>
  <c r="AN78" i="42" s="1"/>
  <c r="BJ78" i="42" s="1"/>
  <c r="Z67" i="42"/>
  <c r="AL67" i="42" s="1"/>
  <c r="Y71" i="42"/>
  <c r="AK71" i="42" s="1"/>
  <c r="AB69" i="42"/>
  <c r="AN69" i="42" s="1"/>
  <c r="BJ69" i="42" s="1"/>
  <c r="Z78" i="42"/>
  <c r="AL78" i="42" s="1"/>
  <c r="Z72" i="42"/>
  <c r="AA79" i="42"/>
  <c r="AB73" i="42"/>
  <c r="AN73" i="42" s="1"/>
  <c r="BJ73" i="42" s="1"/>
  <c r="AA75" i="42"/>
  <c r="AM75" i="42" s="1"/>
  <c r="AB72" i="42"/>
  <c r="Y78" i="42"/>
  <c r="AK78" i="42" s="1"/>
  <c r="Z79" i="42"/>
  <c r="AL79" i="42" s="1"/>
  <c r="AA74" i="42"/>
  <c r="AM74" i="42" s="1"/>
  <c r="AA71" i="42"/>
  <c r="Z68" i="42"/>
  <c r="AA73" i="42"/>
  <c r="AM73" i="42" s="1"/>
  <c r="Y73" i="42"/>
  <c r="AK73" i="42" s="1"/>
  <c r="Y70" i="42"/>
  <c r="AK70" i="42" s="1"/>
  <c r="AA72" i="42"/>
  <c r="AM72" i="42" s="1"/>
  <c r="W274" i="50"/>
  <c r="AD290" i="50"/>
  <c r="AC286" i="50"/>
  <c r="W285" i="50"/>
  <c r="AF281" i="50"/>
  <c r="W281" i="50"/>
  <c r="Y277" i="50"/>
  <c r="Y285" i="50"/>
  <c r="Y281" i="50"/>
  <c r="Z284" i="50"/>
  <c r="W282" i="50"/>
  <c r="V282" i="50"/>
  <c r="V275" i="50"/>
  <c r="AF290" i="50"/>
  <c r="Y274" i="50"/>
  <c r="AE279" i="50"/>
  <c r="AF282" i="50"/>
  <c r="V285" i="50"/>
  <c r="AF286" i="50"/>
  <c r="X281" i="50"/>
  <c r="AD274" i="50"/>
  <c r="AF275" i="50"/>
  <c r="V288" i="50"/>
  <c r="AD275" i="50"/>
  <c r="Z285" i="50"/>
  <c r="V278" i="50"/>
  <c r="AC274" i="50"/>
  <c r="AD286" i="50"/>
  <c r="X280" i="50"/>
  <c r="V279" i="50"/>
  <c r="AE287" i="50"/>
  <c r="AB282" i="50"/>
  <c r="Z290" i="50"/>
  <c r="Z280" i="50"/>
  <c r="W284" i="50"/>
  <c r="AC277" i="50"/>
  <c r="V280" i="50"/>
  <c r="X288" i="50"/>
  <c r="Z281" i="50"/>
  <c r="X278" i="50"/>
  <c r="Z279" i="50"/>
  <c r="AC287" i="50"/>
  <c r="AE282" i="50"/>
  <c r="Z276" i="50"/>
  <c r="X284" i="50"/>
  <c r="AB275" i="50"/>
  <c r="AH275" i="50" s="1"/>
  <c r="AN275" i="50" s="1"/>
  <c r="AB281" i="50"/>
  <c r="AC284" i="50"/>
  <c r="AE281" i="50"/>
  <c r="AK281" i="50" s="1"/>
  <c r="Y276" i="50"/>
  <c r="AD279" i="50"/>
  <c r="AC278" i="50"/>
  <c r="V274" i="50"/>
  <c r="V281" i="50"/>
  <c r="Y290" i="50"/>
  <c r="AF285" i="50"/>
  <c r="Z275" i="50"/>
  <c r="X287" i="50"/>
  <c r="Y275" i="50"/>
  <c r="AF284" i="50"/>
  <c r="X285" i="50"/>
  <c r="AD287" i="50"/>
  <c r="AJ287" i="50" s="1"/>
  <c r="AD276" i="50"/>
  <c r="AF279" i="50"/>
  <c r="Z287" i="50"/>
  <c r="AE277" i="50"/>
  <c r="V286" i="50"/>
  <c r="AB283" i="50"/>
  <c r="AC275" i="50"/>
  <c r="AE278" i="50"/>
  <c r="V290" i="50"/>
  <c r="X274" i="50"/>
  <c r="AJ274" i="50" s="1"/>
  <c r="W275" i="50"/>
  <c r="AI275" i="50" s="1"/>
  <c r="AB286" i="50"/>
  <c r="AD277" i="50"/>
  <c r="AB285" i="50"/>
  <c r="Z286" i="50"/>
  <c r="AB274" i="50"/>
  <c r="X286" i="50"/>
  <c r="V284" i="50"/>
  <c r="X279" i="50"/>
  <c r="Z278" i="50"/>
  <c r="W286" i="50"/>
  <c r="AI286" i="50" s="1"/>
  <c r="AE290" i="50"/>
  <c r="AD280" i="50"/>
  <c r="AJ280" i="50" s="1"/>
  <c r="AB288" i="50"/>
  <c r="AC276" i="50"/>
  <c r="AC281" i="50"/>
  <c r="AB278" i="50"/>
  <c r="Y280" i="50"/>
  <c r="AD282" i="50"/>
  <c r="AF283" i="50"/>
  <c r="AF280" i="50"/>
  <c r="AE275" i="50"/>
  <c r="AF287" i="50"/>
  <c r="AE288" i="50"/>
  <c r="Y278" i="50"/>
  <c r="W290" i="50"/>
  <c r="AF277" i="50"/>
  <c r="Z274" i="50"/>
  <c r="AE283" i="50"/>
  <c r="W283" i="50"/>
  <c r="X277" i="50"/>
  <c r="AJ277" i="50" s="1"/>
  <c r="AB287" i="50"/>
  <c r="AB280" i="50"/>
  <c r="W287" i="50"/>
  <c r="AB290" i="50"/>
  <c r="AB284" i="50"/>
  <c r="Z277" i="50"/>
  <c r="X276" i="50"/>
  <c r="AB277" i="50"/>
  <c r="Y287" i="50"/>
  <c r="W279" i="50"/>
  <c r="AD278" i="50"/>
  <c r="X290" i="50"/>
  <c r="X275" i="50"/>
  <c r="AJ275" i="50" s="1"/>
  <c r="Z283" i="50"/>
  <c r="W278" i="50"/>
  <c r="Y286" i="50"/>
  <c r="AB276" i="50"/>
  <c r="AC280" i="50"/>
  <c r="AD288" i="50"/>
  <c r="AC285" i="50"/>
  <c r="Y283" i="50"/>
  <c r="X282" i="50"/>
  <c r="W276" i="50"/>
  <c r="AC288" i="50"/>
  <c r="AD285" i="50"/>
  <c r="X283" i="50"/>
  <c r="Z282" i="50"/>
  <c r="AL282" i="50" s="1"/>
  <c r="AB279" i="50"/>
  <c r="AC283" i="50"/>
  <c r="AE274" i="50"/>
  <c r="AE286" i="50"/>
  <c r="W280" i="50"/>
  <c r="AF288" i="50"/>
  <c r="W277" i="50"/>
  <c r="AE285" i="50"/>
  <c r="AE280" i="50"/>
  <c r="Z288" i="50"/>
  <c r="Y279" i="50"/>
  <c r="AD281" i="50"/>
  <c r="AE284" i="50"/>
  <c r="AF274" i="50"/>
  <c r="W288" i="50"/>
  <c r="AD284" i="50"/>
  <c r="V287" i="50"/>
  <c r="AC282" i="50"/>
  <c r="V276" i="50"/>
  <c r="AD283" i="50"/>
  <c r="Y282" i="50"/>
  <c r="AK282" i="50" s="1"/>
  <c r="AC290" i="50"/>
  <c r="AE276" i="50"/>
  <c r="AF276" i="50"/>
  <c r="V277" i="50"/>
  <c r="AH277" i="50" s="1"/>
  <c r="AN277" i="50" s="1"/>
  <c r="V283" i="50"/>
  <c r="AH283" i="50" s="1"/>
  <c r="AN283" i="50" s="1"/>
  <c r="AF278" i="50"/>
  <c r="Y284" i="50"/>
  <c r="AC279" i="50"/>
  <c r="Y288" i="50"/>
  <c r="AK288" i="50" s="1"/>
  <c r="AE266" i="50"/>
  <c r="AC266" i="50"/>
  <c r="X264" i="50"/>
  <c r="AB264" i="50"/>
  <c r="W255" i="50"/>
  <c r="AF255" i="50"/>
  <c r="AB255" i="50"/>
  <c r="AC262" i="50"/>
  <c r="AF262" i="50"/>
  <c r="AC257" i="50"/>
  <c r="Y257" i="50"/>
  <c r="W273" i="50"/>
  <c r="X273" i="50"/>
  <c r="AD273" i="50"/>
  <c r="W253" i="50"/>
  <c r="AE253" i="50"/>
  <c r="AE256" i="50"/>
  <c r="AF256" i="50"/>
  <c r="AB263" i="50"/>
  <c r="AC263" i="50"/>
  <c r="AE263" i="50"/>
  <c r="AC251" i="50"/>
  <c r="X251" i="50"/>
  <c r="W269" i="50"/>
  <c r="AC269" i="50"/>
  <c r="Y272" i="50"/>
  <c r="AE272" i="50"/>
  <c r="W272" i="50"/>
  <c r="X260" i="50"/>
  <c r="AB260" i="50"/>
  <c r="Y252" i="50"/>
  <c r="X252" i="50"/>
  <c r="AF252" i="50"/>
  <c r="AC261" i="50"/>
  <c r="V261" i="50"/>
  <c r="Z261" i="50"/>
  <c r="AF258" i="50"/>
  <c r="AB258" i="50"/>
  <c r="X270" i="50"/>
  <c r="W270" i="50"/>
  <c r="V259" i="50"/>
  <c r="W259" i="50"/>
  <c r="AE259" i="50"/>
  <c r="Z254" i="50"/>
  <c r="AF254" i="50"/>
  <c r="V254" i="50"/>
  <c r="AD267" i="50"/>
  <c r="AF267" i="50"/>
  <c r="Y265" i="50"/>
  <c r="V268" i="50"/>
  <c r="AC268" i="50"/>
  <c r="AB268" i="50"/>
  <c r="Y266" i="50"/>
  <c r="AK266" i="50" s="1"/>
  <c r="V266" i="50"/>
  <c r="AE264" i="50"/>
  <c r="Z264" i="50"/>
  <c r="W264" i="50"/>
  <c r="V255" i="50"/>
  <c r="AE255" i="50"/>
  <c r="V262" i="50"/>
  <c r="W262" i="50"/>
  <c r="AB257" i="50"/>
  <c r="W257" i="50"/>
  <c r="AF257" i="50"/>
  <c r="AE273" i="50"/>
  <c r="AB273" i="50"/>
  <c r="AC253" i="50"/>
  <c r="AF253" i="50"/>
  <c r="V256" i="50"/>
  <c r="Y256" i="50"/>
  <c r="AD256" i="50"/>
  <c r="V263" i="50"/>
  <c r="Y263" i="50"/>
  <c r="AK263" i="50" s="1"/>
  <c r="Z263" i="50"/>
  <c r="W251" i="50"/>
  <c r="V251" i="50"/>
  <c r="X269" i="50"/>
  <c r="Y269" i="50"/>
  <c r="AD269" i="50"/>
  <c r="AC272" i="50"/>
  <c r="AB272" i="50"/>
  <c r="AD272" i="50"/>
  <c r="AE260" i="50"/>
  <c r="Z260" i="50"/>
  <c r="AC260" i="50"/>
  <c r="Z252" i="50"/>
  <c r="AD252" i="50"/>
  <c r="AC252" i="50"/>
  <c r="AF261" i="50"/>
  <c r="AE261" i="50"/>
  <c r="AC258" i="50"/>
  <c r="Y258" i="50"/>
  <c r="AB270" i="50"/>
  <c r="V270" i="50"/>
  <c r="AF270" i="50"/>
  <c r="AC259" i="50"/>
  <c r="AD259" i="50"/>
  <c r="AF259" i="50"/>
  <c r="AB254" i="50"/>
  <c r="W254" i="50"/>
  <c r="X267" i="50"/>
  <c r="AC267" i="50"/>
  <c r="AD265" i="50"/>
  <c r="AC265" i="50"/>
  <c r="W265" i="50"/>
  <c r="AE268" i="50"/>
  <c r="AD268" i="50"/>
  <c r="X268" i="50"/>
  <c r="W266" i="50"/>
  <c r="AD266" i="50"/>
  <c r="X266" i="50"/>
  <c r="Y264" i="50"/>
  <c r="AF264" i="50"/>
  <c r="AD264" i="50"/>
  <c r="AC255" i="50"/>
  <c r="AI255" i="50" s="1"/>
  <c r="Y255" i="50"/>
  <c r="AE262" i="50"/>
  <c r="Z262" i="50"/>
  <c r="AL262" i="50" s="1"/>
  <c r="AD262" i="50"/>
  <c r="Z257" i="50"/>
  <c r="AL257" i="50" s="1"/>
  <c r="X257" i="50"/>
  <c r="AE257" i="50"/>
  <c r="V273" i="50"/>
  <c r="AF273" i="50"/>
  <c r="AD253" i="50"/>
  <c r="Y253" i="50"/>
  <c r="X253" i="50"/>
  <c r="AC256" i="50"/>
  <c r="W256" i="50"/>
  <c r="X256" i="50"/>
  <c r="AF263" i="50"/>
  <c r="W263" i="50"/>
  <c r="AI263" i="50" s="1"/>
  <c r="Z251" i="50"/>
  <c r="AE251" i="50"/>
  <c r="AB251" i="50"/>
  <c r="V269" i="50"/>
  <c r="AB269" i="50"/>
  <c r="AF269" i="50"/>
  <c r="AF272" i="50"/>
  <c r="V272" i="50"/>
  <c r="W260" i="50"/>
  <c r="AI260" i="50" s="1"/>
  <c r="Y260" i="50"/>
  <c r="AD260" i="50"/>
  <c r="V252" i="50"/>
  <c r="W252" i="50"/>
  <c r="W261" i="50"/>
  <c r="AI261" i="50" s="1"/>
  <c r="AB261" i="50"/>
  <c r="X258" i="50"/>
  <c r="W258" i="50"/>
  <c r="Z258" i="50"/>
  <c r="AL258" i="50" s="1"/>
  <c r="Z270" i="50"/>
  <c r="AL270" i="50" s="1"/>
  <c r="Y270" i="50"/>
  <c r="Y259" i="50"/>
  <c r="X259" i="50"/>
  <c r="AJ259" i="50" s="1"/>
  <c r="AC254" i="50"/>
  <c r="AE254" i="50"/>
  <c r="AB267" i="50"/>
  <c r="Y267" i="50"/>
  <c r="AE267" i="50"/>
  <c r="AF265" i="50"/>
  <c r="AE265" i="50"/>
  <c r="Z265" i="50"/>
  <c r="W268" i="50"/>
  <c r="AI268" i="50" s="1"/>
  <c r="Y268" i="50"/>
  <c r="AF266" i="50"/>
  <c r="AB266" i="50"/>
  <c r="AH266" i="50" s="1"/>
  <c r="AN266" i="50" s="1"/>
  <c r="Z266" i="50"/>
  <c r="V264" i="50"/>
  <c r="AH264" i="50" s="1"/>
  <c r="AN264" i="50" s="1"/>
  <c r="AC264" i="50"/>
  <c r="X255" i="50"/>
  <c r="Z255" i="50"/>
  <c r="AD255" i="50"/>
  <c r="AB262" i="50"/>
  <c r="Y262" i="50"/>
  <c r="AK262" i="50" s="1"/>
  <c r="X262" i="50"/>
  <c r="V257" i="50"/>
  <c r="AD257" i="50"/>
  <c r="Z273" i="50"/>
  <c r="Y273" i="50"/>
  <c r="AK273" i="50" s="1"/>
  <c r="AC273" i="50"/>
  <c r="Z253" i="50"/>
  <c r="V253" i="50"/>
  <c r="AB253" i="50"/>
  <c r="AB256" i="50"/>
  <c r="Z256" i="50"/>
  <c r="X263" i="50"/>
  <c r="AD263" i="50"/>
  <c r="AF251" i="50"/>
  <c r="AD251" i="50"/>
  <c r="Y251" i="50"/>
  <c r="AK251" i="50" s="1"/>
  <c r="AE269" i="50"/>
  <c r="Z269" i="50"/>
  <c r="Z272" i="50"/>
  <c r="X272" i="50"/>
  <c r="AF260" i="50"/>
  <c r="V260" i="50"/>
  <c r="AB252" i="50"/>
  <c r="AE252" i="50"/>
  <c r="X261" i="50"/>
  <c r="Y261" i="50"/>
  <c r="AD261" i="50"/>
  <c r="AD258" i="50"/>
  <c r="AE258" i="50"/>
  <c r="V258" i="50"/>
  <c r="AE270" i="50"/>
  <c r="AC270" i="50"/>
  <c r="AD270" i="50"/>
  <c r="AJ270" i="50" s="1"/>
  <c r="Z259" i="50"/>
  <c r="AB259" i="50"/>
  <c r="AH259" i="50" s="1"/>
  <c r="AN259" i="50" s="1"/>
  <c r="X254" i="50"/>
  <c r="Y254" i="50"/>
  <c r="AD254" i="50"/>
  <c r="Z267" i="50"/>
  <c r="W267" i="50"/>
  <c r="AI267" i="50" s="1"/>
  <c r="V267" i="50"/>
  <c r="V265" i="50"/>
  <c r="AB265" i="50"/>
  <c r="X265" i="50"/>
  <c r="Z268" i="50"/>
  <c r="AF268" i="50"/>
  <c r="W244" i="50"/>
  <c r="AE238" i="50"/>
  <c r="Y238" i="50"/>
  <c r="Z250" i="50"/>
  <c r="AC245" i="50"/>
  <c r="AF245" i="50"/>
  <c r="AD217" i="50"/>
  <c r="AC217" i="50"/>
  <c r="Y217" i="50"/>
  <c r="AB220" i="50"/>
  <c r="AD220" i="50"/>
  <c r="AD248" i="50"/>
  <c r="X248" i="50"/>
  <c r="Z248" i="50"/>
  <c r="Y221" i="50"/>
  <c r="AF221" i="50"/>
  <c r="AE225" i="50"/>
  <c r="AC225" i="50"/>
  <c r="AC241" i="50"/>
  <c r="AF241" i="50"/>
  <c r="W241" i="50"/>
  <c r="AF249" i="50"/>
  <c r="Z249" i="50"/>
  <c r="X218" i="50"/>
  <c r="AF218" i="50"/>
  <c r="AE218" i="50"/>
  <c r="AF223" i="50"/>
  <c r="Z223" i="50"/>
  <c r="W239" i="50"/>
  <c r="Y239" i="50"/>
  <c r="AE239" i="50"/>
  <c r="Z243" i="50"/>
  <c r="Y243" i="50"/>
  <c r="AF222" i="50"/>
  <c r="Y222" i="50"/>
  <c r="X222" i="50"/>
  <c r="AC226" i="50"/>
  <c r="AD226" i="50"/>
  <c r="AF246" i="50"/>
  <c r="Y246" i="50"/>
  <c r="W246" i="50"/>
  <c r="AF227" i="50"/>
  <c r="V235" i="50"/>
  <c r="Y244" i="50"/>
  <c r="V250" i="50"/>
  <c r="W237" i="50"/>
  <c r="AD224" i="50"/>
  <c r="Z240" i="50"/>
  <c r="Y250" i="50"/>
  <c r="Y237" i="50"/>
  <c r="AB227" i="50"/>
  <c r="Y224" i="50"/>
  <c r="AD244" i="50"/>
  <c r="X227" i="50"/>
  <c r="AE244" i="50"/>
  <c r="X237" i="50"/>
  <c r="AF250" i="50"/>
  <c r="Z224" i="50"/>
  <c r="AE224" i="50"/>
  <c r="X238" i="50"/>
  <c r="AB245" i="50"/>
  <c r="AD245" i="50"/>
  <c r="Y245" i="50"/>
  <c r="X217" i="50"/>
  <c r="Z217" i="50"/>
  <c r="AF220" i="50"/>
  <c r="X220" i="50"/>
  <c r="AJ220" i="50" s="1"/>
  <c r="W220" i="50"/>
  <c r="AB248" i="50"/>
  <c r="Y248" i="50"/>
  <c r="Z221" i="50"/>
  <c r="W221" i="50"/>
  <c r="AC221" i="50"/>
  <c r="Y225" i="50"/>
  <c r="AK225" i="50" s="1"/>
  <c r="W225" i="50"/>
  <c r="Z241" i="50"/>
  <c r="AL241" i="50" s="1"/>
  <c r="V241" i="50"/>
  <c r="AE241" i="50"/>
  <c r="AC249" i="50"/>
  <c r="W249" i="50"/>
  <c r="W218" i="50"/>
  <c r="Y218" i="50"/>
  <c r="AK218" i="50" s="1"/>
  <c r="AD218" i="50"/>
  <c r="AB223" i="50"/>
  <c r="W223" i="50"/>
  <c r="X239" i="50"/>
  <c r="AD239" i="50"/>
  <c r="V239" i="50"/>
  <c r="W243" i="50"/>
  <c r="X243" i="50"/>
  <c r="AD222" i="50"/>
  <c r="AB222" i="50"/>
  <c r="AC222" i="50"/>
  <c r="AE226" i="50"/>
  <c r="AF226" i="50"/>
  <c r="X246" i="50"/>
  <c r="AD246" i="50"/>
  <c r="AC246" i="50"/>
  <c r="W227" i="50"/>
  <c r="X244" i="50"/>
  <c r="AB237" i="50"/>
  <c r="X235" i="50"/>
  <c r="AF224" i="50"/>
  <c r="AC240" i="50"/>
  <c r="X250" i="50"/>
  <c r="AF237" i="50"/>
  <c r="AD238" i="50"/>
  <c r="AC244" i="50"/>
  <c r="AI244" i="50" s="1"/>
  <c r="Z227" i="50"/>
  <c r="AC250" i="50"/>
  <c r="AE240" i="50"/>
  <c r="V238" i="50"/>
  <c r="W240" i="50"/>
  <c r="Z245" i="50"/>
  <c r="AL245" i="50" s="1"/>
  <c r="V245" i="50"/>
  <c r="W245" i="50"/>
  <c r="AI245" i="50" s="1"/>
  <c r="V217" i="50"/>
  <c r="AF217" i="50"/>
  <c r="Z220" i="50"/>
  <c r="AC220" i="50"/>
  <c r="V220" i="50"/>
  <c r="V248" i="50"/>
  <c r="AF248" i="50"/>
  <c r="AB221" i="50"/>
  <c r="V221" i="50"/>
  <c r="AD221" i="50"/>
  <c r="AD225" i="50"/>
  <c r="AF225" i="50"/>
  <c r="Y241" i="50"/>
  <c r="X241" i="50"/>
  <c r="V249" i="50"/>
  <c r="AB249" i="50"/>
  <c r="X249" i="50"/>
  <c r="V218" i="50"/>
  <c r="AB218" i="50"/>
  <c r="Y223" i="50"/>
  <c r="AE223" i="50"/>
  <c r="AD223" i="50"/>
  <c r="Z239" i="50"/>
  <c r="AC239" i="50"/>
  <c r="AE243" i="50"/>
  <c r="AF243" i="50"/>
  <c r="AD243" i="50"/>
  <c r="Z222" i="50"/>
  <c r="V222" i="50"/>
  <c r="V226" i="50"/>
  <c r="W226" i="50"/>
  <c r="AI226" i="50" s="1"/>
  <c r="Y226" i="50"/>
  <c r="Z246" i="50"/>
  <c r="AB246" i="50"/>
  <c r="V240" i="50"/>
  <c r="AB235" i="50"/>
  <c r="AB240" i="50"/>
  <c r="AF244" i="50"/>
  <c r="W224" i="50"/>
  <c r="AC224" i="50"/>
  <c r="AB244" i="50"/>
  <c r="AB250" i="50"/>
  <c r="AD237" i="50"/>
  <c r="AC238" i="50"/>
  <c r="Y227" i="50"/>
  <c r="X224" i="50"/>
  <c r="AD240" i="50"/>
  <c r="AD250" i="50"/>
  <c r="AC237" i="50"/>
  <c r="W250" i="50"/>
  <c r="AI250" i="50" s="1"/>
  <c r="V244" i="50"/>
  <c r="V237" i="50"/>
  <c r="X245" i="50"/>
  <c r="AE245" i="50"/>
  <c r="AB217" i="50"/>
  <c r="AE217" i="50"/>
  <c r="W217" i="50"/>
  <c r="AE220" i="50"/>
  <c r="Y220" i="50"/>
  <c r="AC248" i="50"/>
  <c r="AE248" i="50"/>
  <c r="W248" i="50"/>
  <c r="X221" i="50"/>
  <c r="AE221" i="50"/>
  <c r="X225" i="50"/>
  <c r="Z225" i="50"/>
  <c r="V225" i="50"/>
  <c r="AD241" i="50"/>
  <c r="AB241" i="50"/>
  <c r="AE249" i="50"/>
  <c r="AD249" i="50"/>
  <c r="Y249" i="50"/>
  <c r="Z218" i="50"/>
  <c r="AL218" i="50" s="1"/>
  <c r="AC218" i="50"/>
  <c r="X223" i="50"/>
  <c r="V223" i="50"/>
  <c r="AH223" i="50" s="1"/>
  <c r="AN223" i="50" s="1"/>
  <c r="AC223" i="50"/>
  <c r="AB239" i="50"/>
  <c r="AF239" i="50"/>
  <c r="V243" i="50"/>
  <c r="AB243" i="50"/>
  <c r="AC243" i="50"/>
  <c r="AE222" i="50"/>
  <c r="W222" i="50"/>
  <c r="AI222" i="50" s="1"/>
  <c r="X226" i="50"/>
  <c r="AB226" i="50"/>
  <c r="Z226" i="50"/>
  <c r="AL226" i="50" s="1"/>
  <c r="V246" i="50"/>
  <c r="AE246" i="50"/>
  <c r="W235" i="50"/>
  <c r="X240" i="50"/>
  <c r="AJ240" i="50" s="1"/>
  <c r="AE250" i="50"/>
  <c r="AE237" i="50"/>
  <c r="AB224" i="50"/>
  <c r="Z244" i="50"/>
  <c r="AB225" i="50"/>
  <c r="W238" i="50"/>
  <c r="V227" i="50"/>
  <c r="V224" i="50"/>
  <c r="AF240" i="50"/>
  <c r="Z237" i="50"/>
  <c r="Y235" i="50"/>
  <c r="Y240" i="50"/>
  <c r="AK240" i="50" s="1"/>
  <c r="AD227" i="50"/>
  <c r="AD235" i="50"/>
  <c r="V231" i="50"/>
  <c r="W231" i="50"/>
  <c r="AD231" i="50"/>
  <c r="V228" i="50"/>
  <c r="AF228" i="50"/>
  <c r="X228" i="50"/>
  <c r="AE234" i="50"/>
  <c r="AF234" i="50"/>
  <c r="V233" i="50"/>
  <c r="W233" i="50"/>
  <c r="AD232" i="50"/>
  <c r="AE232" i="50"/>
  <c r="AE230" i="50"/>
  <c r="AD230" i="50"/>
  <c r="X230" i="50"/>
  <c r="AF236" i="50"/>
  <c r="Y236" i="50"/>
  <c r="W229" i="50"/>
  <c r="AF229" i="50"/>
  <c r="AD229" i="50"/>
  <c r="AE227" i="50"/>
  <c r="AE235" i="50"/>
  <c r="AC228" i="50"/>
  <c r="X234" i="50"/>
  <c r="AF232" i="50"/>
  <c r="V230" i="50"/>
  <c r="Z236" i="50"/>
  <c r="AE229" i="50"/>
  <c r="AF233" i="50"/>
  <c r="AB238" i="50"/>
  <c r="AC235" i="50"/>
  <c r="AB231" i="50"/>
  <c r="X231" i="50"/>
  <c r="AE228" i="50"/>
  <c r="Y228" i="50"/>
  <c r="W234" i="50"/>
  <c r="V234" i="50"/>
  <c r="Z234" i="50"/>
  <c r="AB233" i="50"/>
  <c r="Z233" i="50"/>
  <c r="Z232" i="50"/>
  <c r="AL232" i="50" s="1"/>
  <c r="X232" i="50"/>
  <c r="AB230" i="50"/>
  <c r="Z230" i="50"/>
  <c r="AB236" i="50"/>
  <c r="X236" i="50"/>
  <c r="Z229" i="50"/>
  <c r="AL229" i="50" s="1"/>
  <c r="AC229" i="50"/>
  <c r="Y229" i="50"/>
  <c r="AF235" i="50"/>
  <c r="Z231" i="50"/>
  <c r="Z228" i="50"/>
  <c r="AD234" i="50"/>
  <c r="X233" i="50"/>
  <c r="AB232" i="50"/>
  <c r="AF230" i="50"/>
  <c r="V236" i="50"/>
  <c r="AH236" i="50" s="1"/>
  <c r="AN236" i="50" s="1"/>
  <c r="AC227" i="50"/>
  <c r="AI227" i="50" s="1"/>
  <c r="Z235" i="50"/>
  <c r="Y231" i="50"/>
  <c r="AF231" i="50"/>
  <c r="AB228" i="50"/>
  <c r="AD228" i="50"/>
  <c r="Y234" i="50"/>
  <c r="AC234" i="50"/>
  <c r="AB234" i="50"/>
  <c r="AD233" i="50"/>
  <c r="AE233" i="50"/>
  <c r="Y233" i="50"/>
  <c r="W232" i="50"/>
  <c r="V232" i="50"/>
  <c r="AH232" i="50" s="1"/>
  <c r="AN232" i="50" s="1"/>
  <c r="AC232" i="50"/>
  <c r="AC230" i="50"/>
  <c r="W230" i="50"/>
  <c r="W236" i="50"/>
  <c r="AC236" i="50"/>
  <c r="AE236" i="50"/>
  <c r="X229" i="50"/>
  <c r="AB229" i="50"/>
  <c r="AE231" i="50"/>
  <c r="AC231" i="50"/>
  <c r="W228" i="50"/>
  <c r="AC233" i="50"/>
  <c r="Y232" i="50"/>
  <c r="AK232" i="50" s="1"/>
  <c r="Y230" i="50"/>
  <c r="AK230" i="50" s="1"/>
  <c r="AD236" i="50"/>
  <c r="V229" i="50"/>
  <c r="AH229" i="50" s="1"/>
  <c r="AN229" i="50" s="1"/>
  <c r="AW160" i="50"/>
  <c r="AW162" i="50"/>
  <c r="AW163" i="50"/>
  <c r="AW151" i="50"/>
  <c r="AW192" i="50"/>
  <c r="AV137" i="50"/>
  <c r="AV143" i="50"/>
  <c r="AV136" i="50"/>
  <c r="AV148" i="50"/>
  <c r="AV138" i="50"/>
  <c r="AU124" i="50"/>
  <c r="AU117" i="50"/>
  <c r="AU122" i="50"/>
  <c r="AU127" i="50"/>
  <c r="AU197" i="50"/>
  <c r="AX175" i="50"/>
  <c r="AX174" i="50"/>
  <c r="AX172" i="50"/>
  <c r="AX186" i="50"/>
  <c r="AX173" i="50"/>
  <c r="AT101" i="50"/>
  <c r="AT98" i="50"/>
  <c r="AT106" i="50"/>
  <c r="AT104" i="50"/>
  <c r="AT100" i="50"/>
  <c r="AT281" i="50"/>
  <c r="AT278" i="50"/>
  <c r="AT275" i="50"/>
  <c r="AT280" i="50"/>
  <c r="AW164" i="50"/>
  <c r="AW166" i="50"/>
  <c r="AW165" i="50"/>
  <c r="AW159" i="50"/>
  <c r="AW153" i="50"/>
  <c r="AV141" i="50"/>
  <c r="AV144" i="50"/>
  <c r="AV133" i="50"/>
  <c r="AV150" i="50"/>
  <c r="AV140" i="50"/>
  <c r="AU128" i="50"/>
  <c r="AU118" i="50"/>
  <c r="AU123" i="50"/>
  <c r="AU129" i="50"/>
  <c r="AU190" i="50"/>
  <c r="AX179" i="50"/>
  <c r="AX180" i="50"/>
  <c r="AX170" i="50"/>
  <c r="AX193" i="50"/>
  <c r="AX178" i="50"/>
  <c r="AT105" i="50"/>
  <c r="AT110" i="50"/>
  <c r="AT107" i="50"/>
  <c r="AT196" i="50"/>
  <c r="AT189" i="50"/>
  <c r="AT285" i="50"/>
  <c r="AT282" i="50"/>
  <c r="AT279" i="50"/>
  <c r="AT284" i="50"/>
  <c r="AW152" i="50"/>
  <c r="AW168" i="50"/>
  <c r="AW155" i="50"/>
  <c r="AW158" i="50"/>
  <c r="AW167" i="50"/>
  <c r="AV145" i="50"/>
  <c r="AV146" i="50"/>
  <c r="AV134" i="50"/>
  <c r="AV191" i="50"/>
  <c r="AV139" i="50"/>
  <c r="AU116" i="50"/>
  <c r="AU132" i="50"/>
  <c r="AU119" i="50"/>
  <c r="AU125" i="50"/>
  <c r="AU130" i="50"/>
  <c r="AX183" i="50"/>
  <c r="AX185" i="50"/>
  <c r="AX176" i="50"/>
  <c r="AX177" i="50"/>
  <c r="AX184" i="50"/>
  <c r="AT109" i="50"/>
  <c r="AZ109" i="50" s="1"/>
  <c r="AT111" i="50"/>
  <c r="AT108" i="50"/>
  <c r="AT103" i="50"/>
  <c r="AZ103" i="50" s="1"/>
  <c r="AT114" i="50"/>
  <c r="AT289" i="50"/>
  <c r="AZ289" i="50" s="1"/>
  <c r="AT286" i="50"/>
  <c r="AT283" i="50"/>
  <c r="AT288" i="50"/>
  <c r="AW156" i="50"/>
  <c r="AW154" i="50"/>
  <c r="AW157" i="50"/>
  <c r="BC157" i="50" s="1"/>
  <c r="AW199" i="50"/>
  <c r="AW161" i="50"/>
  <c r="AV149" i="50"/>
  <c r="AV198" i="50"/>
  <c r="AV147" i="50"/>
  <c r="AV135" i="50"/>
  <c r="AV142" i="50"/>
  <c r="AU120" i="50"/>
  <c r="AU115" i="50"/>
  <c r="AU121" i="50"/>
  <c r="AU126" i="50"/>
  <c r="AU131" i="50"/>
  <c r="AX171" i="50"/>
  <c r="AX169" i="50"/>
  <c r="AX200" i="50"/>
  <c r="AX181" i="50"/>
  <c r="BD181" i="50" s="1"/>
  <c r="AX182" i="50"/>
  <c r="AT97" i="50"/>
  <c r="AT113" i="50"/>
  <c r="AT112" i="50"/>
  <c r="AT102" i="50"/>
  <c r="AT99" i="50"/>
  <c r="AT277" i="50"/>
  <c r="AT274" i="50"/>
  <c r="AT290" i="50"/>
  <c r="AT276" i="50"/>
  <c r="AT287" i="50"/>
  <c r="AT88" i="50"/>
  <c r="AT85" i="50"/>
  <c r="AT90" i="50"/>
  <c r="AT94" i="50"/>
  <c r="AT86" i="50"/>
  <c r="AT253" i="50"/>
  <c r="AT269" i="50"/>
  <c r="AT254" i="50"/>
  <c r="AT270" i="50"/>
  <c r="AT259" i="50"/>
  <c r="AT244" i="50"/>
  <c r="AT260" i="50"/>
  <c r="AU108" i="50"/>
  <c r="AU114" i="50"/>
  <c r="AU111" i="50"/>
  <c r="AU102" i="50"/>
  <c r="AU101" i="50"/>
  <c r="AU284" i="50"/>
  <c r="AU285" i="50"/>
  <c r="AU282" i="50"/>
  <c r="AU283" i="50"/>
  <c r="AW148" i="50"/>
  <c r="AW147" i="50"/>
  <c r="AW146" i="50"/>
  <c r="AW137" i="50"/>
  <c r="AW141" i="50"/>
  <c r="AV127" i="50"/>
  <c r="AV124" i="50"/>
  <c r="AV121" i="50"/>
  <c r="BB121" i="50" s="1"/>
  <c r="AV118" i="50"/>
  <c r="AV130" i="50"/>
  <c r="AX163" i="50"/>
  <c r="BD163" i="50" s="1"/>
  <c r="AX192" i="50"/>
  <c r="AX162" i="50"/>
  <c r="AX152" i="50"/>
  <c r="AX166" i="50"/>
  <c r="AT92" i="50"/>
  <c r="AT89" i="50"/>
  <c r="AT79" i="50"/>
  <c r="AT83" i="50"/>
  <c r="AT195" i="50"/>
  <c r="AT257" i="50"/>
  <c r="AT273" i="50"/>
  <c r="AT258" i="50"/>
  <c r="AT247" i="50"/>
  <c r="AZ247" i="50" s="1"/>
  <c r="AT263" i="50"/>
  <c r="AT248" i="50"/>
  <c r="AT264" i="50"/>
  <c r="AU112" i="50"/>
  <c r="AU98" i="50"/>
  <c r="AU97" i="50"/>
  <c r="AU196" i="50"/>
  <c r="AU103" i="50"/>
  <c r="BA103" i="50" s="1"/>
  <c r="AU288" i="50"/>
  <c r="AU289" i="50"/>
  <c r="BA289" i="50" s="1"/>
  <c r="AU275" i="50"/>
  <c r="AU286" i="50"/>
  <c r="AW136" i="50"/>
  <c r="AW139" i="50"/>
  <c r="AW150" i="50"/>
  <c r="AW149" i="50"/>
  <c r="AW133" i="50"/>
  <c r="AV115" i="50"/>
  <c r="AV131" i="50"/>
  <c r="AV128" i="50"/>
  <c r="AV125" i="50"/>
  <c r="AV126" i="50"/>
  <c r="AX151" i="50"/>
  <c r="BD151" i="50" s="1"/>
  <c r="AX167" i="50"/>
  <c r="AX157" i="50"/>
  <c r="AX164" i="50"/>
  <c r="AX158" i="50"/>
  <c r="AT80" i="50"/>
  <c r="AT96" i="50"/>
  <c r="AT93" i="50"/>
  <c r="AT87" i="50"/>
  <c r="AT91" i="50"/>
  <c r="AZ91" i="50" s="1"/>
  <c r="AT245" i="50"/>
  <c r="AT261" i="50"/>
  <c r="AT246" i="50"/>
  <c r="AT262" i="50"/>
  <c r="AT251" i="50"/>
  <c r="AT267" i="50"/>
  <c r="AT252" i="50"/>
  <c r="AT268" i="50"/>
  <c r="AU100" i="50"/>
  <c r="AU99" i="50"/>
  <c r="AU109" i="50"/>
  <c r="AU106" i="50"/>
  <c r="AU105" i="50"/>
  <c r="AU276" i="50"/>
  <c r="AU277" i="50"/>
  <c r="AU274" i="50"/>
  <c r="AU279" i="50"/>
  <c r="AU290" i="50"/>
  <c r="AW140" i="50"/>
  <c r="AW142" i="50"/>
  <c r="AW191" i="50"/>
  <c r="AW198" i="50"/>
  <c r="AW135" i="50"/>
  <c r="AV119" i="50"/>
  <c r="AV116" i="50"/>
  <c r="AV132" i="50"/>
  <c r="AV129" i="50"/>
  <c r="AV197" i="50"/>
  <c r="AX155" i="50"/>
  <c r="AX153" i="50"/>
  <c r="AX154" i="50"/>
  <c r="AX165" i="50"/>
  <c r="AX168" i="50"/>
  <c r="AT84" i="50"/>
  <c r="AT81" i="50"/>
  <c r="AT82" i="50"/>
  <c r="AT95" i="50"/>
  <c r="AT188" i="50"/>
  <c r="AT249" i="50"/>
  <c r="AT265" i="50"/>
  <c r="AT250" i="50"/>
  <c r="AT266" i="50"/>
  <c r="AT255" i="50"/>
  <c r="AT271" i="50"/>
  <c r="AZ271" i="50" s="1"/>
  <c r="AT256" i="50"/>
  <c r="AT272" i="50"/>
  <c r="AU104" i="50"/>
  <c r="AU113" i="50"/>
  <c r="AU110" i="50"/>
  <c r="AU189" i="50"/>
  <c r="AU107" i="50"/>
  <c r="AU280" i="50"/>
  <c r="AU281" i="50"/>
  <c r="AU278" i="50"/>
  <c r="AU287" i="50"/>
  <c r="AW144" i="50"/>
  <c r="AW145" i="50"/>
  <c r="AW143" i="50"/>
  <c r="AW134" i="50"/>
  <c r="AW138" i="50"/>
  <c r="AV123" i="50"/>
  <c r="AV120" i="50"/>
  <c r="AV117" i="50"/>
  <c r="AV190" i="50"/>
  <c r="AV122" i="50"/>
  <c r="AX159" i="50"/>
  <c r="AX161" i="50"/>
  <c r="AX156" i="50"/>
  <c r="AX199" i="50"/>
  <c r="AX160" i="50"/>
  <c r="AU79" i="50"/>
  <c r="AU258" i="50"/>
  <c r="AU256" i="50"/>
  <c r="AU88" i="50"/>
  <c r="AU259" i="50"/>
  <c r="AU253" i="50"/>
  <c r="AU81" i="50"/>
  <c r="AW118" i="50"/>
  <c r="AW197" i="50"/>
  <c r="AW121" i="50"/>
  <c r="BC121" i="50" s="1"/>
  <c r="AW129" i="50"/>
  <c r="AW119" i="50"/>
  <c r="AV98" i="50"/>
  <c r="AV111" i="50"/>
  <c r="AV112" i="50"/>
  <c r="AV110" i="50"/>
  <c r="AV196" i="50"/>
  <c r="AV275" i="50"/>
  <c r="AV276" i="50"/>
  <c r="AV277" i="50"/>
  <c r="AV282" i="50"/>
  <c r="AV278" i="50"/>
  <c r="AU271" i="50"/>
  <c r="BA271" i="50" s="1"/>
  <c r="AU265" i="50"/>
  <c r="AU188" i="50"/>
  <c r="AU83" i="50"/>
  <c r="AX143" i="50"/>
  <c r="AX141" i="50"/>
  <c r="AX146" i="50"/>
  <c r="AX136" i="50"/>
  <c r="AX150" i="50"/>
  <c r="AV90" i="50"/>
  <c r="AV87" i="50"/>
  <c r="AV88" i="50"/>
  <c r="AV84" i="50"/>
  <c r="AV89" i="50"/>
  <c r="AV255" i="50"/>
  <c r="AV271" i="50"/>
  <c r="BB271" i="50" s="1"/>
  <c r="AV256" i="50"/>
  <c r="AV272" i="50"/>
  <c r="AV257" i="50"/>
  <c r="AV273" i="50"/>
  <c r="AV258" i="50"/>
  <c r="AT68" i="50"/>
  <c r="AT70" i="50"/>
  <c r="AT223" i="50"/>
  <c r="AT72" i="50"/>
  <c r="AT61" i="50"/>
  <c r="AT227" i="50"/>
  <c r="AT76" i="50"/>
  <c r="AT221" i="50"/>
  <c r="AT231" i="50"/>
  <c r="AT65" i="50"/>
  <c r="AT225" i="50"/>
  <c r="AT235" i="50"/>
  <c r="AU262" i="50"/>
  <c r="AU260" i="50"/>
  <c r="AU92" i="50"/>
  <c r="AU273" i="50"/>
  <c r="AU86" i="50"/>
  <c r="AU91" i="50"/>
  <c r="AU270" i="50"/>
  <c r="AU268" i="50"/>
  <c r="AU85" i="50"/>
  <c r="AW122" i="50"/>
  <c r="AW116" i="50"/>
  <c r="AW124" i="50"/>
  <c r="AW132" i="50"/>
  <c r="AW123" i="50"/>
  <c r="AV99" i="50"/>
  <c r="AV100" i="50"/>
  <c r="AV113" i="50"/>
  <c r="AV97" i="50"/>
  <c r="AV109" i="50"/>
  <c r="BB109" i="50" s="1"/>
  <c r="AV279" i="50"/>
  <c r="AV280" i="50"/>
  <c r="AV281" i="50"/>
  <c r="AV290" i="50"/>
  <c r="AU255" i="50"/>
  <c r="AU249" i="50"/>
  <c r="AU90" i="50"/>
  <c r="AX133" i="50"/>
  <c r="AX147" i="50"/>
  <c r="AX142" i="50"/>
  <c r="AX149" i="50"/>
  <c r="AX191" i="50"/>
  <c r="AV94" i="50"/>
  <c r="AV91" i="50"/>
  <c r="AV96" i="50"/>
  <c r="AV81" i="50"/>
  <c r="AV188" i="50"/>
  <c r="AV259" i="50"/>
  <c r="AV244" i="50"/>
  <c r="AV260" i="50"/>
  <c r="AV245" i="50"/>
  <c r="AV261" i="50"/>
  <c r="AV246" i="50"/>
  <c r="AV262" i="50"/>
  <c r="AT69" i="50"/>
  <c r="AT229" i="50"/>
  <c r="AT239" i="50"/>
  <c r="AT73" i="50"/>
  <c r="AT233" i="50"/>
  <c r="AT243" i="50"/>
  <c r="AT77" i="50"/>
  <c r="AT237" i="50"/>
  <c r="AT220" i="50"/>
  <c r="AT66" i="50"/>
  <c r="AT241" i="50"/>
  <c r="AT224" i="50"/>
  <c r="AU246" i="50"/>
  <c r="AU244" i="50"/>
  <c r="AU95" i="50"/>
  <c r="AU263" i="50"/>
  <c r="AU257" i="50"/>
  <c r="AU195" i="50"/>
  <c r="AU254" i="50"/>
  <c r="AU252" i="50"/>
  <c r="AU84" i="50"/>
  <c r="AW126" i="50"/>
  <c r="AW117" i="50"/>
  <c r="AW125" i="50"/>
  <c r="AW190" i="50"/>
  <c r="AW127" i="50"/>
  <c r="AV103" i="50"/>
  <c r="AV101" i="50"/>
  <c r="AV114" i="50"/>
  <c r="AV104" i="50"/>
  <c r="AV189" i="50"/>
  <c r="AV283" i="50"/>
  <c r="AV284" i="50"/>
  <c r="AV285" i="50"/>
  <c r="AV289" i="50"/>
  <c r="BB289" i="50" s="1"/>
  <c r="AU266" i="50"/>
  <c r="AU264" i="50"/>
  <c r="AU96" i="50"/>
  <c r="AX135" i="50"/>
  <c r="AX138" i="50"/>
  <c r="AX144" i="50"/>
  <c r="AX148" i="50"/>
  <c r="AX134" i="50"/>
  <c r="AV82" i="50"/>
  <c r="AV79" i="50"/>
  <c r="AV95" i="50"/>
  <c r="AV85" i="50"/>
  <c r="AV195" i="50"/>
  <c r="AV247" i="50"/>
  <c r="BB247" i="50" s="1"/>
  <c r="AV263" i="50"/>
  <c r="AV248" i="50"/>
  <c r="AV264" i="50"/>
  <c r="AV249" i="50"/>
  <c r="AV265" i="50"/>
  <c r="AV250" i="50"/>
  <c r="AV266" i="50"/>
  <c r="AT74" i="50"/>
  <c r="AT218" i="50"/>
  <c r="AT228" i="50"/>
  <c r="AT187" i="50"/>
  <c r="AT222" i="50"/>
  <c r="AT232" i="50"/>
  <c r="AT63" i="50"/>
  <c r="AT226" i="50"/>
  <c r="AT236" i="50"/>
  <c r="AT71" i="50"/>
  <c r="AT230" i="50"/>
  <c r="AT240" i="50"/>
  <c r="AU267" i="50"/>
  <c r="AU261" i="50"/>
  <c r="AU94" i="50"/>
  <c r="AU247" i="50"/>
  <c r="BA247" i="50" s="1"/>
  <c r="AU272" i="50"/>
  <c r="AU93" i="50"/>
  <c r="AU269" i="50"/>
  <c r="AU89" i="50"/>
  <c r="AU87" i="50"/>
  <c r="AW130" i="50"/>
  <c r="AW120" i="50"/>
  <c r="AW128" i="50"/>
  <c r="AW115" i="50"/>
  <c r="AW131" i="50"/>
  <c r="AV107" i="50"/>
  <c r="AV102" i="50"/>
  <c r="AV108" i="50"/>
  <c r="AV106" i="50"/>
  <c r="AV105" i="50"/>
  <c r="AV287" i="50"/>
  <c r="AV288" i="50"/>
  <c r="AV274" i="50"/>
  <c r="AV286" i="50"/>
  <c r="AU250" i="50"/>
  <c r="AU248" i="50"/>
  <c r="AU80" i="50"/>
  <c r="AX139" i="50"/>
  <c r="BD139" i="50" s="1"/>
  <c r="AX140" i="50"/>
  <c r="AX145" i="50"/>
  <c r="AX198" i="50"/>
  <c r="AX137" i="50"/>
  <c r="AV86" i="50"/>
  <c r="AV83" i="50"/>
  <c r="AV80" i="50"/>
  <c r="AV93" i="50"/>
  <c r="AV92" i="50"/>
  <c r="AV251" i="50"/>
  <c r="AV267" i="50"/>
  <c r="AV252" i="50"/>
  <c r="AV268" i="50"/>
  <c r="AV253" i="50"/>
  <c r="AV269" i="50"/>
  <c r="AV254" i="50"/>
  <c r="AV270" i="50"/>
  <c r="AT78" i="50"/>
  <c r="AT234" i="50"/>
  <c r="AT217" i="50"/>
  <c r="AT75" i="50"/>
  <c r="AT238" i="50"/>
  <c r="AT62" i="50"/>
  <c r="AT194" i="50"/>
  <c r="AT242" i="50"/>
  <c r="AZ242" i="50" s="1"/>
  <c r="AT64" i="50"/>
  <c r="AT67" i="50"/>
  <c r="AT219" i="50"/>
  <c r="AZ219" i="50" s="1"/>
  <c r="AU251" i="50"/>
  <c r="AU245" i="50"/>
  <c r="AU82" i="50"/>
  <c r="AU71" i="50"/>
  <c r="AW106" i="50"/>
  <c r="AW104" i="50"/>
  <c r="AW101" i="50"/>
  <c r="AW111" i="50"/>
  <c r="AW107" i="50"/>
  <c r="AW286" i="50"/>
  <c r="AW283" i="50"/>
  <c r="AW284" i="50"/>
  <c r="AW281" i="50"/>
  <c r="AU242" i="50"/>
  <c r="BA242" i="50" s="1"/>
  <c r="AU228" i="50"/>
  <c r="AU68" i="50"/>
  <c r="AU243" i="50"/>
  <c r="AU233" i="50"/>
  <c r="AU65" i="50"/>
  <c r="AU239" i="50"/>
  <c r="AU229" i="50"/>
  <c r="AU74" i="50"/>
  <c r="AX125" i="50"/>
  <c r="AX126" i="50"/>
  <c r="AX116" i="50"/>
  <c r="AX128" i="50"/>
  <c r="AX119" i="50"/>
  <c r="AU235" i="50"/>
  <c r="AU225" i="50"/>
  <c r="AU66" i="50"/>
  <c r="AW255" i="50"/>
  <c r="AX129" i="50"/>
  <c r="AX120" i="50"/>
  <c r="AX127" i="50"/>
  <c r="AU219" i="50"/>
  <c r="BA219" i="50" s="1"/>
  <c r="AU232" i="50"/>
  <c r="AW97" i="50"/>
  <c r="AW110" i="50"/>
  <c r="AW105" i="50"/>
  <c r="AW112" i="50"/>
  <c r="AW113" i="50"/>
  <c r="AW274" i="50"/>
  <c r="AW290" i="50"/>
  <c r="AW287" i="50"/>
  <c r="AW285" i="50"/>
  <c r="AW288" i="50"/>
  <c r="AU226" i="50"/>
  <c r="AU70" i="50"/>
  <c r="AU67" i="50"/>
  <c r="AU227" i="50"/>
  <c r="AU240" i="50"/>
  <c r="AU69" i="50"/>
  <c r="AW85" i="50"/>
  <c r="AW86" i="50"/>
  <c r="AW91" i="50"/>
  <c r="AW96" i="50"/>
  <c r="AW79" i="50"/>
  <c r="AW250" i="50"/>
  <c r="AW266" i="50"/>
  <c r="AW271" i="50"/>
  <c r="BC271" i="50" s="1"/>
  <c r="AW256" i="50"/>
  <c r="AW272" i="50"/>
  <c r="AW257" i="50"/>
  <c r="AW273" i="50"/>
  <c r="AU223" i="50"/>
  <c r="AU236" i="50"/>
  <c r="AU76" i="50"/>
  <c r="AX130" i="50"/>
  <c r="AX115" i="50"/>
  <c r="AU72" i="50"/>
  <c r="AW98" i="50"/>
  <c r="AW114" i="50"/>
  <c r="AW99" i="50"/>
  <c r="AW189" i="50"/>
  <c r="AW109" i="50"/>
  <c r="AW278" i="50"/>
  <c r="AW275" i="50"/>
  <c r="AW276" i="50"/>
  <c r="AW277" i="50"/>
  <c r="AU217" i="50"/>
  <c r="AU237" i="50"/>
  <c r="AU187" i="50"/>
  <c r="AU238" i="50"/>
  <c r="AU224" i="50"/>
  <c r="AU64" i="50"/>
  <c r="AU234" i="50"/>
  <c r="AU220" i="50"/>
  <c r="AU75" i="50"/>
  <c r="AX117" i="50"/>
  <c r="AX118" i="50"/>
  <c r="AX132" i="50"/>
  <c r="AX190" i="50"/>
  <c r="AX123" i="50"/>
  <c r="AU230" i="50"/>
  <c r="AU194" i="50"/>
  <c r="AW102" i="50"/>
  <c r="AW103" i="50"/>
  <c r="AW100" i="50"/>
  <c r="AW108" i="50"/>
  <c r="AW196" i="50"/>
  <c r="AW282" i="50"/>
  <c r="AW279" i="50"/>
  <c r="AW280" i="50"/>
  <c r="AW289" i="50"/>
  <c r="BC289" i="50" s="1"/>
  <c r="AU231" i="50"/>
  <c r="AU221" i="50"/>
  <c r="AU77" i="50"/>
  <c r="AU222" i="50"/>
  <c r="AU73" i="50"/>
  <c r="AU63" i="50"/>
  <c r="AU218" i="50"/>
  <c r="AU61" i="50"/>
  <c r="AU62" i="50"/>
  <c r="AX121" i="50"/>
  <c r="AX122" i="50"/>
  <c r="AX197" i="50"/>
  <c r="AX124" i="50"/>
  <c r="AX131" i="50"/>
  <c r="AU241" i="50"/>
  <c r="AU78" i="50"/>
  <c r="AW81" i="50"/>
  <c r="AX88" i="50"/>
  <c r="AX85" i="50"/>
  <c r="AX94" i="50"/>
  <c r="AX188" i="50"/>
  <c r="AX95" i="50"/>
  <c r="AX253" i="50"/>
  <c r="AX269" i="50"/>
  <c r="AX254" i="50"/>
  <c r="AX270" i="50"/>
  <c r="AX259" i="50"/>
  <c r="AX244" i="50"/>
  <c r="AX260" i="50"/>
  <c r="AV217" i="50"/>
  <c r="AV232" i="50"/>
  <c r="AV194" i="50"/>
  <c r="AW265" i="50"/>
  <c r="AW263" i="50"/>
  <c r="AW84" i="50"/>
  <c r="AX97" i="50"/>
  <c r="AX113" i="50"/>
  <c r="AX102" i="50"/>
  <c r="AX114" i="50"/>
  <c r="AX189" i="50"/>
  <c r="AX277" i="50"/>
  <c r="AX274" i="50"/>
  <c r="AX290" i="50"/>
  <c r="AX288" i="50"/>
  <c r="AX284" i="50"/>
  <c r="AV221" i="50"/>
  <c r="AV65" i="50"/>
  <c r="AV66" i="50"/>
  <c r="AW244" i="50"/>
  <c r="AW95" i="50"/>
  <c r="AW89" i="50"/>
  <c r="AV224" i="50"/>
  <c r="AV62" i="50"/>
  <c r="AV73" i="50"/>
  <c r="AV218" i="50"/>
  <c r="AV231" i="50"/>
  <c r="AV71" i="50"/>
  <c r="AW252" i="50"/>
  <c r="AW246" i="50"/>
  <c r="AW82" i="50"/>
  <c r="AW227" i="50"/>
  <c r="AV69" i="50"/>
  <c r="AV74" i="50"/>
  <c r="AX92" i="50"/>
  <c r="AX89" i="50"/>
  <c r="AX83" i="50"/>
  <c r="AX87" i="50"/>
  <c r="AX195" i="50"/>
  <c r="AX257" i="50"/>
  <c r="AX273" i="50"/>
  <c r="AX258" i="50"/>
  <c r="AX247" i="50"/>
  <c r="BD247" i="50" s="1"/>
  <c r="AX263" i="50"/>
  <c r="AX248" i="50"/>
  <c r="AX264" i="50"/>
  <c r="AV230" i="50"/>
  <c r="AV243" i="50"/>
  <c r="AV72" i="50"/>
  <c r="AW249" i="50"/>
  <c r="AW247" i="50"/>
  <c r="BC247" i="50" s="1"/>
  <c r="AW80" i="50"/>
  <c r="AX101" i="50"/>
  <c r="AX106" i="50"/>
  <c r="AX103" i="50"/>
  <c r="AX196" i="50"/>
  <c r="AX98" i="50"/>
  <c r="AX281" i="50"/>
  <c r="AX278" i="50"/>
  <c r="AX275" i="50"/>
  <c r="AX276" i="50"/>
  <c r="AV242" i="50"/>
  <c r="BB242" i="50" s="1"/>
  <c r="AV228" i="50"/>
  <c r="AV68" i="50"/>
  <c r="AW261" i="50"/>
  <c r="AW259" i="50"/>
  <c r="AW87" i="50"/>
  <c r="AV219" i="50"/>
  <c r="BB219" i="50" s="1"/>
  <c r="AV222" i="50"/>
  <c r="AV75" i="50"/>
  <c r="AV229" i="50"/>
  <c r="AV187" i="50"/>
  <c r="AW269" i="50"/>
  <c r="AW267" i="50"/>
  <c r="AW92" i="50"/>
  <c r="AW225" i="50"/>
  <c r="AV220" i="50"/>
  <c r="AW262" i="50"/>
  <c r="AX80" i="50"/>
  <c r="AX96" i="50"/>
  <c r="AX93" i="50"/>
  <c r="AX91" i="50"/>
  <c r="AX82" i="50"/>
  <c r="AX245" i="50"/>
  <c r="AX261" i="50"/>
  <c r="AX246" i="50"/>
  <c r="AX262" i="50"/>
  <c r="AX251" i="50"/>
  <c r="AX267" i="50"/>
  <c r="AX252" i="50"/>
  <c r="AX268" i="50"/>
  <c r="AV241" i="50"/>
  <c r="AV227" i="50"/>
  <c r="AV67" i="50"/>
  <c r="AW264" i="50"/>
  <c r="AW258" i="50"/>
  <c r="AW94" i="50"/>
  <c r="AX105" i="50"/>
  <c r="AX107" i="50"/>
  <c r="AX104" i="50"/>
  <c r="AX110" i="50"/>
  <c r="AX100" i="50"/>
  <c r="AX285" i="50"/>
  <c r="AX282" i="50"/>
  <c r="AX279" i="50"/>
  <c r="AX287" i="50"/>
  <c r="AV226" i="50"/>
  <c r="AV239" i="50"/>
  <c r="AV64" i="50"/>
  <c r="AW245" i="50"/>
  <c r="AW270" i="50"/>
  <c r="AW188" i="50"/>
  <c r="AV238" i="50"/>
  <c r="AV77" i="50"/>
  <c r="AV240" i="50"/>
  <c r="AW237" i="50"/>
  <c r="AV236" i="50"/>
  <c r="AV61" i="50"/>
  <c r="AW253" i="50"/>
  <c r="AW251" i="50"/>
  <c r="AW88" i="50"/>
  <c r="AW243" i="50"/>
  <c r="AV234" i="50"/>
  <c r="AW83" i="50"/>
  <c r="AX84" i="50"/>
  <c r="AX81" i="50"/>
  <c r="AX86" i="50"/>
  <c r="AX90" i="50"/>
  <c r="AX79" i="50"/>
  <c r="AX249" i="50"/>
  <c r="AX265" i="50"/>
  <c r="AX250" i="50"/>
  <c r="AX266" i="50"/>
  <c r="AX255" i="50"/>
  <c r="AX271" i="50"/>
  <c r="BD271" i="50" s="1"/>
  <c r="AX256" i="50"/>
  <c r="AX272" i="50"/>
  <c r="AV225" i="50"/>
  <c r="AV76" i="50"/>
  <c r="AV70" i="50"/>
  <c r="AW248" i="50"/>
  <c r="AW195" i="50"/>
  <c r="AW93" i="50"/>
  <c r="AX109" i="50"/>
  <c r="AX108" i="50"/>
  <c r="AX99" i="50"/>
  <c r="AX112" i="50"/>
  <c r="AX111" i="50"/>
  <c r="AX289" i="50"/>
  <c r="BD289" i="50" s="1"/>
  <c r="AX286" i="50"/>
  <c r="AX283" i="50"/>
  <c r="AX280" i="50"/>
  <c r="AV237" i="50"/>
  <c r="AV223" i="50"/>
  <c r="AV63" i="50"/>
  <c r="AW260" i="50"/>
  <c r="AW254" i="50"/>
  <c r="AW90" i="50"/>
  <c r="AV233" i="50"/>
  <c r="AV78" i="50"/>
  <c r="AV235" i="50"/>
  <c r="AW69" i="50"/>
  <c r="AW66" i="50"/>
  <c r="AW67" i="50"/>
  <c r="AW63" i="50"/>
  <c r="AW194" i="50"/>
  <c r="AW222" i="50"/>
  <c r="AW238" i="50"/>
  <c r="AW232" i="50"/>
  <c r="AW241" i="50"/>
  <c r="AW268" i="50"/>
  <c r="AW73" i="50"/>
  <c r="AW228" i="50"/>
  <c r="AW218" i="50"/>
  <c r="AW62" i="50"/>
  <c r="AW224" i="50"/>
  <c r="AW61" i="50"/>
  <c r="AW77" i="50"/>
  <c r="AW236" i="50"/>
  <c r="AW226" i="50"/>
  <c r="AW70" i="50"/>
  <c r="AW239" i="50"/>
  <c r="AW68" i="50"/>
  <c r="AW65" i="50"/>
  <c r="AW235" i="50"/>
  <c r="AW187" i="50"/>
  <c r="AW220" i="50"/>
  <c r="AW76" i="50"/>
  <c r="AW223" i="50"/>
  <c r="AW72" i="50"/>
  <c r="AW233" i="50"/>
  <c r="AW219" i="50"/>
  <c r="BC219" i="50" s="1"/>
  <c r="AW64" i="50"/>
  <c r="AW217" i="50"/>
  <c r="AW231" i="50"/>
  <c r="AW71" i="50"/>
  <c r="AW221" i="50"/>
  <c r="AW234" i="50"/>
  <c r="AW78" i="50"/>
  <c r="AW240" i="50"/>
  <c r="AW230" i="50"/>
  <c r="AW74" i="50"/>
  <c r="AW229" i="50"/>
  <c r="AW242" i="50"/>
  <c r="BC242" i="50" s="1"/>
  <c r="AW75" i="50"/>
  <c r="AX68" i="50"/>
  <c r="AX242" i="50"/>
  <c r="BD242" i="50" s="1"/>
  <c r="AX61" i="50"/>
  <c r="AX64" i="50"/>
  <c r="AX238" i="50"/>
  <c r="BD238" i="50" s="1"/>
  <c r="AX74" i="50"/>
  <c r="AX217" i="50"/>
  <c r="AX234" i="50"/>
  <c r="AX63" i="50"/>
  <c r="AX235" i="50"/>
  <c r="AX225" i="50"/>
  <c r="AX69" i="50"/>
  <c r="AX236" i="50"/>
  <c r="AX226" i="50"/>
  <c r="AX67" i="50"/>
  <c r="AX232" i="50"/>
  <c r="AX222" i="50"/>
  <c r="AX187" i="50"/>
  <c r="AX228" i="50"/>
  <c r="AX218" i="50"/>
  <c r="AX78" i="50"/>
  <c r="AX219" i="50"/>
  <c r="BD219" i="50" s="1"/>
  <c r="AX194" i="50"/>
  <c r="AX220" i="50"/>
  <c r="AX237" i="50"/>
  <c r="AX62" i="50"/>
  <c r="AX243" i="50"/>
  <c r="AX233" i="50"/>
  <c r="AX77" i="50"/>
  <c r="AX239" i="50"/>
  <c r="AX229" i="50"/>
  <c r="AX73" i="50"/>
  <c r="AX240" i="50"/>
  <c r="AX230" i="50"/>
  <c r="AX75" i="50"/>
  <c r="AX231" i="50"/>
  <c r="AX221" i="50"/>
  <c r="AX65" i="50"/>
  <c r="AX227" i="50"/>
  <c r="AX66" i="50"/>
  <c r="AX76" i="50"/>
  <c r="AX223" i="50"/>
  <c r="AX71" i="50"/>
  <c r="AX72" i="50"/>
  <c r="AX224" i="50"/>
  <c r="AX241" i="50"/>
  <c r="AX70" i="50"/>
  <c r="X60" i="42"/>
  <c r="AZ170" i="50"/>
  <c r="AZ171" i="50"/>
  <c r="AZ169" i="50"/>
  <c r="AZ172" i="50"/>
  <c r="AZ190" i="50"/>
  <c r="AZ174" i="50"/>
  <c r="AZ191" i="50"/>
  <c r="AZ173" i="50"/>
  <c r="AZ193" i="50"/>
  <c r="AZ192" i="50"/>
  <c r="BA173" i="50"/>
  <c r="BA163" i="50"/>
  <c r="BA180" i="50"/>
  <c r="BA200" i="50"/>
  <c r="BA171" i="50"/>
  <c r="BA178" i="50"/>
  <c r="BA193" i="50"/>
  <c r="BA169" i="50"/>
  <c r="BA164" i="50"/>
  <c r="BA175" i="50"/>
  <c r="BA181" i="50"/>
  <c r="BA166" i="50"/>
  <c r="BA160" i="50"/>
  <c r="BA176" i="50"/>
  <c r="BA177" i="50"/>
  <c r="BA172" i="50"/>
  <c r="BA186" i="50"/>
  <c r="BA162" i="50"/>
  <c r="BA198" i="50"/>
  <c r="BA184" i="50"/>
  <c r="BA199" i="50"/>
  <c r="BA191" i="50"/>
  <c r="BA174" i="50"/>
  <c r="BA182" i="50"/>
  <c r="BA165" i="50"/>
  <c r="BA170" i="50"/>
  <c r="BA183" i="50"/>
  <c r="BA185" i="50"/>
  <c r="BA168" i="50"/>
  <c r="BA179" i="50"/>
  <c r="BA167" i="50"/>
  <c r="BA159" i="50"/>
  <c r="BA161" i="50"/>
  <c r="BA192" i="50"/>
  <c r="BC181" i="50"/>
  <c r="BC182" i="50"/>
  <c r="BC200" i="50"/>
  <c r="BC174" i="50"/>
  <c r="BC193" i="50"/>
  <c r="BC175" i="50"/>
  <c r="BC185" i="50"/>
  <c r="BC169" i="50"/>
  <c r="BC163" i="50"/>
  <c r="BC179" i="50"/>
  <c r="BC183" i="50"/>
  <c r="BC178" i="50"/>
  <c r="BC172" i="50"/>
  <c r="BC177" i="50"/>
  <c r="BC186" i="50"/>
  <c r="BC173" i="50"/>
  <c r="BC180" i="50"/>
  <c r="BC176" i="50"/>
  <c r="BC184" i="50"/>
  <c r="BC170" i="50"/>
  <c r="BC171" i="50"/>
  <c r="BB164" i="50"/>
  <c r="BB183" i="50"/>
  <c r="BB161" i="50"/>
  <c r="BB199" i="50"/>
  <c r="BB169" i="50"/>
  <c r="BB180" i="50"/>
  <c r="BB200" i="50"/>
  <c r="BB177" i="50"/>
  <c r="BB175" i="50"/>
  <c r="BB165" i="50"/>
  <c r="BB192" i="50"/>
  <c r="BB167" i="50"/>
  <c r="BB162" i="50"/>
  <c r="BB163" i="50"/>
  <c r="BB185" i="50"/>
  <c r="BB171" i="50"/>
  <c r="BB176" i="50"/>
  <c r="BB178" i="50"/>
  <c r="BB181" i="50"/>
  <c r="BB173" i="50"/>
  <c r="BB160" i="50"/>
  <c r="BB168" i="50"/>
  <c r="BB186" i="50"/>
  <c r="BB170" i="50"/>
  <c r="BB166" i="50"/>
  <c r="BB179" i="50"/>
  <c r="BB184" i="50"/>
  <c r="BB182" i="50"/>
  <c r="BB172" i="50"/>
  <c r="BB159" i="50"/>
  <c r="BB174" i="50"/>
  <c r="BB193" i="50"/>
  <c r="AC197" i="50"/>
  <c r="Y162" i="50"/>
  <c r="X197" i="50"/>
  <c r="AF167" i="50"/>
  <c r="AE162" i="50"/>
  <c r="AF166" i="50"/>
  <c r="AF173" i="50"/>
  <c r="Y168" i="50"/>
  <c r="Y166" i="50"/>
  <c r="AE168" i="50"/>
  <c r="AE161" i="50"/>
  <c r="AF174" i="50"/>
  <c r="Z191" i="50"/>
  <c r="Z166" i="50"/>
  <c r="AL166" i="50" s="1"/>
  <c r="AF182" i="50"/>
  <c r="Z184" i="50"/>
  <c r="Z168" i="50"/>
  <c r="AF196" i="50"/>
  <c r="AE159" i="50"/>
  <c r="AF184" i="50"/>
  <c r="AC196" i="50"/>
  <c r="Y199" i="50"/>
  <c r="AE167" i="50"/>
  <c r="AE197" i="50"/>
  <c r="AF165" i="50"/>
  <c r="AF190" i="50"/>
  <c r="AD191" i="50"/>
  <c r="AF198" i="50"/>
  <c r="AF191" i="50"/>
  <c r="Z177" i="50"/>
  <c r="Z200" i="50"/>
  <c r="Z161" i="50"/>
  <c r="AE192" i="50"/>
  <c r="Z162" i="50"/>
  <c r="AF200" i="50"/>
  <c r="Z173" i="50"/>
  <c r="Z167" i="50"/>
  <c r="AF161" i="50"/>
  <c r="AF192" i="50"/>
  <c r="Z198" i="50"/>
  <c r="AF177" i="50"/>
  <c r="AD197" i="50"/>
  <c r="AB189" i="50"/>
  <c r="Y190" i="50"/>
  <c r="Y197" i="50"/>
  <c r="V189" i="50"/>
  <c r="Y189" i="50"/>
  <c r="X198" i="50"/>
  <c r="Y159" i="50"/>
  <c r="AE196" i="50"/>
  <c r="X189" i="50"/>
  <c r="Y167" i="50"/>
  <c r="AF171" i="50"/>
  <c r="Z165" i="50"/>
  <c r="AD190" i="50"/>
  <c r="AE198" i="50"/>
  <c r="AF162" i="50"/>
  <c r="Y192" i="50"/>
  <c r="Y191" i="50"/>
  <c r="AF168" i="50"/>
  <c r="Z178" i="50"/>
  <c r="Z199" i="50"/>
  <c r="AF172" i="50"/>
  <c r="Z186" i="50"/>
  <c r="W189" i="50"/>
  <c r="AB196" i="50"/>
  <c r="Z182" i="50"/>
  <c r="AL182" i="50" s="1"/>
  <c r="AR182" i="50" s="1"/>
  <c r="AF193" i="50"/>
  <c r="AE165" i="50"/>
  <c r="AE199" i="50"/>
  <c r="AD198" i="50"/>
  <c r="AF178" i="50"/>
  <c r="Y196" i="50"/>
  <c r="V196" i="50"/>
  <c r="AH196" i="50" s="1"/>
  <c r="AN196" i="50" s="1"/>
  <c r="AF189" i="50"/>
  <c r="Z192" i="50"/>
  <c r="Z172" i="50"/>
  <c r="AF199" i="50"/>
  <c r="AL199" i="50" s="1"/>
  <c r="X191" i="50"/>
  <c r="AJ191" i="50" s="1"/>
  <c r="AP191" i="50" s="1"/>
  <c r="AE191" i="50"/>
  <c r="AC190" i="50"/>
  <c r="AD189" i="50"/>
  <c r="Z171" i="50"/>
  <c r="AE166" i="50"/>
  <c r="W190" i="50"/>
  <c r="AD196" i="50"/>
  <c r="Z189" i="50"/>
  <c r="Y161" i="50"/>
  <c r="Y165" i="50"/>
  <c r="AK165" i="50" s="1"/>
  <c r="AQ165" i="50" s="1"/>
  <c r="Z183" i="50"/>
  <c r="Z174" i="50"/>
  <c r="Z196" i="50"/>
  <c r="Z179" i="50"/>
  <c r="Z159" i="50"/>
  <c r="AF179" i="50"/>
  <c r="AE189" i="50"/>
  <c r="W196" i="50"/>
  <c r="AI196" i="50" s="1"/>
  <c r="AE190" i="50"/>
  <c r="Z197" i="50"/>
  <c r="Y198" i="50"/>
  <c r="AK198" i="50" s="1"/>
  <c r="AF183" i="50"/>
  <c r="AF197" i="50"/>
  <c r="AC189" i="50"/>
  <c r="W197" i="50"/>
  <c r="Z190" i="50"/>
  <c r="Z164" i="50"/>
  <c r="Z185" i="50"/>
  <c r="AE160" i="50"/>
  <c r="AF180" i="50"/>
  <c r="X196" i="50"/>
  <c r="Z170" i="50"/>
  <c r="Z180" i="50"/>
  <c r="Z193" i="50"/>
  <c r="AF159" i="50"/>
  <c r="AF185" i="50"/>
  <c r="AL185" i="50" s="1"/>
  <c r="AR185" i="50" s="1"/>
  <c r="Y164" i="50"/>
  <c r="AF170" i="50"/>
  <c r="Z160" i="50"/>
  <c r="Z176" i="50"/>
  <c r="AF186" i="50"/>
  <c r="AE164" i="50"/>
  <c r="AF160" i="50"/>
  <c r="AF176" i="50"/>
  <c r="AF164" i="50"/>
  <c r="Y160" i="50"/>
  <c r="X190" i="50"/>
  <c r="AC188" i="50"/>
  <c r="AD188" i="50"/>
  <c r="Y188" i="50"/>
  <c r="AC195" i="50"/>
  <c r="V195" i="50"/>
  <c r="W195" i="50"/>
  <c r="AF188" i="50"/>
  <c r="V188" i="50"/>
  <c r="X195" i="50"/>
  <c r="Y195" i="50"/>
  <c r="AF195" i="50"/>
  <c r="Z188" i="50"/>
  <c r="AB188" i="50"/>
  <c r="AB195" i="50"/>
  <c r="AE195" i="50"/>
  <c r="AE188" i="50"/>
  <c r="X188" i="50"/>
  <c r="W188" i="50"/>
  <c r="AD195" i="50"/>
  <c r="Z195" i="50"/>
  <c r="V194" i="50"/>
  <c r="AF194" i="50"/>
  <c r="AD194" i="50"/>
  <c r="AD187" i="50"/>
  <c r="X187" i="50"/>
  <c r="Y187" i="50"/>
  <c r="AB194" i="50"/>
  <c r="AE194" i="50"/>
  <c r="W194" i="50"/>
  <c r="AB187" i="50"/>
  <c r="V187" i="50"/>
  <c r="AC194" i="50"/>
  <c r="X194" i="50"/>
  <c r="Z187" i="50"/>
  <c r="AF187" i="50"/>
  <c r="Y194" i="50"/>
  <c r="AK194" i="50" s="1"/>
  <c r="Z194" i="50"/>
  <c r="W187" i="50"/>
  <c r="AC187" i="50"/>
  <c r="AE187" i="50"/>
  <c r="V113" i="50"/>
  <c r="V114" i="50"/>
  <c r="AB114" i="50"/>
  <c r="BD169" i="50"/>
  <c r="BD175" i="50"/>
  <c r="AZ151" i="50"/>
  <c r="AZ154" i="50"/>
  <c r="AZ152" i="50"/>
  <c r="AZ155" i="50"/>
  <c r="AZ137" i="50"/>
  <c r="AZ120" i="50"/>
  <c r="AZ134" i="50"/>
  <c r="AZ118" i="50"/>
  <c r="AZ136" i="50"/>
  <c r="AZ135" i="50"/>
  <c r="AZ119" i="50"/>
  <c r="X148" i="50"/>
  <c r="AE154" i="50"/>
  <c r="AF153" i="50"/>
  <c r="X146" i="50"/>
  <c r="Y155" i="50"/>
  <c r="Y148" i="50"/>
  <c r="Z152" i="50"/>
  <c r="AE148" i="50"/>
  <c r="AE147" i="50"/>
  <c r="AE150" i="50"/>
  <c r="Z148" i="50"/>
  <c r="AF152" i="50"/>
  <c r="Y152" i="50"/>
  <c r="Y150" i="50"/>
  <c r="AK150" i="50" s="1"/>
  <c r="Z146" i="50"/>
  <c r="AF149" i="50"/>
  <c r="Z153" i="50"/>
  <c r="Z150" i="50"/>
  <c r="Z144" i="50"/>
  <c r="Z149" i="50"/>
  <c r="Z155" i="50"/>
  <c r="Y144" i="50"/>
  <c r="Z154" i="50"/>
  <c r="AE149" i="50"/>
  <c r="AD144" i="50"/>
  <c r="AD149" i="50"/>
  <c r="X150" i="50"/>
  <c r="AF155" i="50"/>
  <c r="AE144" i="50"/>
  <c r="Y154" i="50"/>
  <c r="AK154" i="50" s="1"/>
  <c r="AQ154" i="50" s="1"/>
  <c r="Y153" i="50"/>
  <c r="X147" i="50"/>
  <c r="Y147" i="50"/>
  <c r="AK147" i="50" s="1"/>
  <c r="AF154" i="50"/>
  <c r="AF144" i="50"/>
  <c r="AD148" i="50"/>
  <c r="AD147" i="50"/>
  <c r="AE156" i="50"/>
  <c r="AF156" i="50"/>
  <c r="Y146" i="50"/>
  <c r="AF150" i="50"/>
  <c r="Y156" i="50"/>
  <c r="AK156" i="50" s="1"/>
  <c r="AQ156" i="50" s="1"/>
  <c r="Z156" i="50"/>
  <c r="AL156" i="50" s="1"/>
  <c r="Y158" i="50"/>
  <c r="Y149" i="50"/>
  <c r="X144" i="50"/>
  <c r="AE158" i="50"/>
  <c r="AD146" i="50"/>
  <c r="AJ146" i="50" s="1"/>
  <c r="AP146" i="50" s="1"/>
  <c r="AE155" i="50"/>
  <c r="AF147" i="50"/>
  <c r="AF146" i="50"/>
  <c r="AE146" i="50"/>
  <c r="AD150" i="50"/>
  <c r="AE153" i="50"/>
  <c r="AF148" i="50"/>
  <c r="X149" i="50"/>
  <c r="Z147" i="50"/>
  <c r="Z158" i="50"/>
  <c r="AE152" i="50"/>
  <c r="AF158" i="50"/>
  <c r="Z141" i="50"/>
  <c r="Z143" i="50"/>
  <c r="AF142" i="50"/>
  <c r="X142" i="50"/>
  <c r="AF141" i="50"/>
  <c r="AE141" i="50"/>
  <c r="X143" i="50"/>
  <c r="AD143" i="50"/>
  <c r="Z142" i="50"/>
  <c r="Y142" i="50"/>
  <c r="Y141" i="50"/>
  <c r="AD141" i="50"/>
  <c r="Y143" i="50"/>
  <c r="AF143" i="50"/>
  <c r="AE142" i="50"/>
  <c r="X141" i="50"/>
  <c r="AE143" i="50"/>
  <c r="AD142" i="50"/>
  <c r="Z138" i="50"/>
  <c r="AD140" i="50"/>
  <c r="AE140" i="50"/>
  <c r="X138" i="50"/>
  <c r="AE138" i="50"/>
  <c r="Z140" i="50"/>
  <c r="AF140" i="50"/>
  <c r="Y138" i="50"/>
  <c r="AD138" i="50"/>
  <c r="X140" i="50"/>
  <c r="AJ140" i="50" s="1"/>
  <c r="AP140" i="50" s="1"/>
  <c r="AF138" i="50"/>
  <c r="Y140" i="50"/>
  <c r="AD119" i="50"/>
  <c r="X119" i="50"/>
  <c r="AE117" i="50"/>
  <c r="AC101" i="50"/>
  <c r="AD130" i="50"/>
  <c r="V110" i="50"/>
  <c r="AE130" i="50"/>
  <c r="AB98" i="50"/>
  <c r="X112" i="50"/>
  <c r="X116" i="50"/>
  <c r="Y119" i="50"/>
  <c r="Y117" i="50"/>
  <c r="AB102" i="50"/>
  <c r="AC111" i="50"/>
  <c r="AD108" i="50"/>
  <c r="AE137" i="50"/>
  <c r="AB110" i="50"/>
  <c r="AD122" i="50"/>
  <c r="W102" i="50"/>
  <c r="AC110" i="50"/>
  <c r="Y122" i="50"/>
  <c r="AE118" i="50"/>
  <c r="AC99" i="50"/>
  <c r="W117" i="50"/>
  <c r="AE123" i="50"/>
  <c r="AC102" i="50"/>
  <c r="V112" i="50"/>
  <c r="W114" i="50"/>
  <c r="X118" i="50"/>
  <c r="AB105" i="50"/>
  <c r="X111" i="50"/>
  <c r="V100" i="50"/>
  <c r="X114" i="50"/>
  <c r="AD111" i="50"/>
  <c r="X108" i="50"/>
  <c r="AJ108" i="50" s="1"/>
  <c r="Y130" i="50"/>
  <c r="AC107" i="50"/>
  <c r="W111" i="50"/>
  <c r="AI111" i="50" s="1"/>
  <c r="X117" i="50"/>
  <c r="V108" i="50"/>
  <c r="X107" i="50"/>
  <c r="V111" i="50"/>
  <c r="X137" i="50"/>
  <c r="AC108" i="50"/>
  <c r="V104" i="50"/>
  <c r="AC128" i="50"/>
  <c r="X129" i="50"/>
  <c r="X130" i="50"/>
  <c r="X110" i="50"/>
  <c r="W113" i="50"/>
  <c r="W122" i="50"/>
  <c r="AD120" i="50"/>
  <c r="X122" i="50"/>
  <c r="AB104" i="50"/>
  <c r="AE116" i="50"/>
  <c r="AE119" i="50"/>
  <c r="W106" i="50"/>
  <c r="AC118" i="50"/>
  <c r="W101" i="50"/>
  <c r="AC119" i="50"/>
  <c r="AC129" i="50"/>
  <c r="AC104" i="50"/>
  <c r="AC112" i="50"/>
  <c r="AD116" i="50"/>
  <c r="W130" i="50"/>
  <c r="AC105" i="50"/>
  <c r="AC117" i="50"/>
  <c r="X106" i="50"/>
  <c r="Y116" i="50"/>
  <c r="Y123" i="50"/>
  <c r="AC98" i="50"/>
  <c r="W108" i="50"/>
  <c r="AI108" i="50" s="1"/>
  <c r="AD136" i="50"/>
  <c r="W107" i="50"/>
  <c r="X113" i="50"/>
  <c r="AD129" i="50"/>
  <c r="V107" i="50"/>
  <c r="AD113" i="50"/>
  <c r="AD123" i="50"/>
  <c r="AB113" i="50"/>
  <c r="AB106" i="50"/>
  <c r="V101" i="50"/>
  <c r="W98" i="50"/>
  <c r="W118" i="50"/>
  <c r="V99" i="50"/>
  <c r="V98" i="50"/>
  <c r="AC120" i="50"/>
  <c r="AE122" i="50"/>
  <c r="AB108" i="50"/>
  <c r="Y120" i="50"/>
  <c r="AB112" i="50"/>
  <c r="W128" i="50"/>
  <c r="W119" i="50"/>
  <c r="W100" i="50"/>
  <c r="AC106" i="50"/>
  <c r="W112" i="50"/>
  <c r="AC116" i="50"/>
  <c r="W99" i="50"/>
  <c r="AD117" i="50"/>
  <c r="AD112" i="50"/>
  <c r="Y118" i="50"/>
  <c r="V102" i="50"/>
  <c r="AD110" i="50"/>
  <c r="AD137" i="50"/>
  <c r="AC123" i="50"/>
  <c r="AC113" i="50"/>
  <c r="AB107" i="50"/>
  <c r="W105" i="50"/>
  <c r="AC100" i="50"/>
  <c r="X136" i="50"/>
  <c r="AE120" i="50"/>
  <c r="W123" i="50"/>
  <c r="W104" i="50"/>
  <c r="W120" i="50"/>
  <c r="W129" i="50"/>
  <c r="W110" i="50"/>
  <c r="X120" i="50"/>
  <c r="AC122" i="50"/>
  <c r="AC130" i="50"/>
  <c r="V105" i="50"/>
  <c r="AB100" i="50"/>
  <c r="V106" i="50"/>
  <c r="AC114" i="50"/>
  <c r="W116" i="50"/>
  <c r="AB101" i="50"/>
  <c r="AB111" i="50"/>
  <c r="X123" i="50"/>
  <c r="AD114" i="50"/>
  <c r="AB99" i="50"/>
  <c r="AD106" i="50"/>
  <c r="AD118" i="50"/>
  <c r="AD107" i="50"/>
  <c r="Y137" i="50"/>
  <c r="AB93" i="50"/>
  <c r="AB89" i="50"/>
  <c r="AB92" i="50"/>
  <c r="AB94" i="50"/>
  <c r="V93" i="50"/>
  <c r="AH93" i="50" s="1"/>
  <c r="AN93" i="50" s="1"/>
  <c r="V89" i="50"/>
  <c r="V92" i="50"/>
  <c r="AH92" i="50" s="1"/>
  <c r="AN92" i="50" s="1"/>
  <c r="V94" i="50"/>
  <c r="AH94" i="50" s="1"/>
  <c r="AN94" i="50" s="1"/>
  <c r="V95" i="50"/>
  <c r="V90" i="50"/>
  <c r="V96" i="50"/>
  <c r="V88" i="50"/>
  <c r="AB95" i="50"/>
  <c r="AB90" i="50"/>
  <c r="AB96" i="50"/>
  <c r="AB88" i="50"/>
  <c r="AV65" i="42"/>
  <c r="BL65" i="42" s="1"/>
  <c r="Z65" i="42"/>
  <c r="X65" i="42"/>
  <c r="Y65" i="42"/>
  <c r="AV62" i="42"/>
  <c r="BL62" i="42" s="1"/>
  <c r="AV64" i="42"/>
  <c r="BL64" i="42" s="1"/>
  <c r="AV61" i="42"/>
  <c r="BL61" i="42" s="1"/>
  <c r="AV63" i="42"/>
  <c r="BL63" i="42" s="1"/>
  <c r="AG61" i="42"/>
  <c r="AG65" i="42"/>
  <c r="AH61" i="42"/>
  <c r="AD65" i="42"/>
  <c r="AF65" i="42"/>
  <c r="AH65" i="42"/>
  <c r="AF61" i="42"/>
  <c r="AE61" i="42"/>
  <c r="AE65" i="42"/>
  <c r="AD61" i="42"/>
  <c r="AF64" i="42"/>
  <c r="AH62" i="42"/>
  <c r="AF63" i="42"/>
  <c r="AE64" i="42"/>
  <c r="AH63" i="42"/>
  <c r="AG63" i="42"/>
  <c r="AD62" i="42"/>
  <c r="AE62" i="42"/>
  <c r="AF62" i="42"/>
  <c r="AG64" i="42"/>
  <c r="AG62" i="42"/>
  <c r="AD63" i="42"/>
  <c r="AH64" i="42"/>
  <c r="AE63" i="42"/>
  <c r="AD64" i="42"/>
  <c r="AD60" i="42"/>
  <c r="AF60" i="42"/>
  <c r="AG60" i="42"/>
  <c r="AE60" i="42"/>
  <c r="AH60" i="42"/>
  <c r="AW65" i="42"/>
  <c r="BM65" i="42" s="1"/>
  <c r="AW61" i="42"/>
  <c r="BM61" i="42" s="1"/>
  <c r="AW64" i="42"/>
  <c r="BM64" i="42" s="1"/>
  <c r="AW62" i="42"/>
  <c r="BM62" i="42" s="1"/>
  <c r="AW63" i="42"/>
  <c r="BM63" i="42" s="1"/>
  <c r="AB61" i="42"/>
  <c r="X61" i="42"/>
  <c r="Y61" i="42"/>
  <c r="AA61" i="42"/>
  <c r="AB65" i="42"/>
  <c r="Z61" i="42"/>
  <c r="AA65" i="42"/>
  <c r="AA63" i="42"/>
  <c r="X62" i="42"/>
  <c r="Y62" i="42"/>
  <c r="AA62" i="42"/>
  <c r="Z64" i="42"/>
  <c r="Z63" i="42"/>
  <c r="AB64" i="42"/>
  <c r="Y64" i="42"/>
  <c r="Y63" i="42"/>
  <c r="AB63" i="42"/>
  <c r="X63" i="42"/>
  <c r="X64" i="42"/>
  <c r="AA64" i="42"/>
  <c r="Z62" i="42"/>
  <c r="AB62" i="42"/>
  <c r="AB60" i="42"/>
  <c r="Y60" i="42"/>
  <c r="AA60" i="42"/>
  <c r="Z60" i="42"/>
  <c r="AZ153" i="50"/>
  <c r="AZ156" i="50"/>
  <c r="AZ147" i="50"/>
  <c r="AZ144" i="50"/>
  <c r="AZ150" i="50"/>
  <c r="AZ141" i="50"/>
  <c r="AZ138" i="50"/>
  <c r="BA158" i="50"/>
  <c r="BA144" i="50"/>
  <c r="BA155" i="50"/>
  <c r="BA151" i="50"/>
  <c r="BA147" i="50"/>
  <c r="BA150" i="50"/>
  <c r="BA143" i="50"/>
  <c r="BA157" i="50"/>
  <c r="BA156" i="50"/>
  <c r="BA141" i="50"/>
  <c r="BA148" i="50"/>
  <c r="BA153" i="50"/>
  <c r="BA145" i="50"/>
  <c r="BA149" i="50"/>
  <c r="BA146" i="50"/>
  <c r="BA154" i="50"/>
  <c r="BA142" i="50"/>
  <c r="BA152" i="50"/>
  <c r="BA140" i="50"/>
  <c r="BA139" i="50"/>
  <c r="BA138" i="50"/>
  <c r="BD157" i="50"/>
  <c r="BD145" i="50"/>
  <c r="BB154" i="50"/>
  <c r="BB158" i="50"/>
  <c r="BB155" i="50"/>
  <c r="BB145" i="50"/>
  <c r="BB152" i="50"/>
  <c r="BB156" i="50"/>
  <c r="BB157" i="50"/>
  <c r="BB153" i="50"/>
  <c r="BB151" i="50"/>
  <c r="BB139" i="50"/>
  <c r="BC151" i="50"/>
  <c r="BC145" i="50"/>
  <c r="BC139" i="50"/>
  <c r="BB115" i="50"/>
  <c r="AZ117" i="50"/>
  <c r="AZ115" i="50"/>
  <c r="AZ128" i="50"/>
  <c r="AZ127" i="50"/>
  <c r="AZ129" i="50"/>
  <c r="AZ97" i="50"/>
  <c r="AZ116" i="50"/>
  <c r="AZ130" i="50"/>
  <c r="BA97" i="50"/>
  <c r="BA109" i="50"/>
  <c r="BA137" i="50"/>
  <c r="BA136" i="50"/>
  <c r="BA121" i="50"/>
  <c r="BA135" i="50"/>
  <c r="BA115" i="50"/>
  <c r="V133" i="50"/>
  <c r="AB133" i="50"/>
  <c r="Y129" i="50"/>
  <c r="AB125" i="50"/>
  <c r="Z125" i="50"/>
  <c r="Z123" i="50"/>
  <c r="AF123" i="50"/>
  <c r="AE111" i="50"/>
  <c r="AD103" i="50"/>
  <c r="AE103" i="50"/>
  <c r="AF103" i="50"/>
  <c r="Y95" i="50"/>
  <c r="AF95" i="50"/>
  <c r="X93" i="50"/>
  <c r="Z93" i="50"/>
  <c r="AD91" i="50"/>
  <c r="AC89" i="50"/>
  <c r="X89" i="50"/>
  <c r="Z89" i="50"/>
  <c r="AF89" i="50"/>
  <c r="AF87" i="50"/>
  <c r="AB87" i="50"/>
  <c r="Y87" i="50"/>
  <c r="X85" i="50"/>
  <c r="W85" i="50"/>
  <c r="AE83" i="50"/>
  <c r="X83" i="50"/>
  <c r="Y81" i="50"/>
  <c r="Z81" i="50"/>
  <c r="AF79" i="50"/>
  <c r="V79" i="50"/>
  <c r="Z137" i="50"/>
  <c r="Y135" i="50"/>
  <c r="AE133" i="50"/>
  <c r="AF133" i="50"/>
  <c r="AE127" i="50"/>
  <c r="AC127" i="50"/>
  <c r="AF125" i="50"/>
  <c r="W125" i="50"/>
  <c r="Z121" i="50"/>
  <c r="Y113" i="50"/>
  <c r="AE107" i="50"/>
  <c r="Y107" i="50"/>
  <c r="Y105" i="50"/>
  <c r="Z105" i="50"/>
  <c r="Y99" i="50"/>
  <c r="Z99" i="50"/>
  <c r="Y97" i="50"/>
  <c r="Z97" i="50"/>
  <c r="AC95" i="50"/>
  <c r="W93" i="50"/>
  <c r="AE93" i="50"/>
  <c r="W91" i="50"/>
  <c r="Y91" i="50"/>
  <c r="AE89" i="50"/>
  <c r="Y89" i="50"/>
  <c r="V87" i="50"/>
  <c r="AD87" i="50"/>
  <c r="AC85" i="50"/>
  <c r="V85" i="50"/>
  <c r="Z83" i="50"/>
  <c r="AD81" i="50"/>
  <c r="W81" i="50"/>
  <c r="AB81" i="50"/>
  <c r="Y79" i="50"/>
  <c r="X79" i="50"/>
  <c r="AD133" i="50"/>
  <c r="Y133" i="50"/>
  <c r="AC133" i="50"/>
  <c r="AF129" i="50"/>
  <c r="AC125" i="50"/>
  <c r="AE95" i="50"/>
  <c r="Z95" i="50"/>
  <c r="W95" i="50"/>
  <c r="AI95" i="50" s="1"/>
  <c r="AC93" i="50"/>
  <c r="Y93" i="50"/>
  <c r="W89" i="50"/>
  <c r="AC81" i="50"/>
  <c r="V81" i="50"/>
  <c r="AE81" i="50"/>
  <c r="X81" i="50"/>
  <c r="AF81" i="50"/>
  <c r="AD67" i="50"/>
  <c r="V67" i="50"/>
  <c r="AF136" i="50"/>
  <c r="AD134" i="50"/>
  <c r="AF134" i="50"/>
  <c r="AF128" i="50"/>
  <c r="AD126" i="50"/>
  <c r="AF126" i="50"/>
  <c r="Z112" i="50"/>
  <c r="Y104" i="50"/>
  <c r="AF104" i="50"/>
  <c r="AD102" i="50"/>
  <c r="Y102" i="50"/>
  <c r="AE102" i="50"/>
  <c r="AF100" i="50"/>
  <c r="Z98" i="50"/>
  <c r="X96" i="50"/>
  <c r="AE96" i="50"/>
  <c r="AF94" i="50"/>
  <c r="Z92" i="50"/>
  <c r="AF82" i="50"/>
  <c r="AE82" i="50"/>
  <c r="AF80" i="50"/>
  <c r="AC80" i="50"/>
  <c r="W78" i="50"/>
  <c r="Z78" i="50"/>
  <c r="Y78" i="50"/>
  <c r="Y72" i="50"/>
  <c r="AF72" i="50"/>
  <c r="AE72" i="50"/>
  <c r="W71" i="50"/>
  <c r="AC67" i="50"/>
  <c r="X126" i="50"/>
  <c r="Y126" i="50"/>
  <c r="Z116" i="50"/>
  <c r="AE112" i="50"/>
  <c r="AD100" i="50"/>
  <c r="AE100" i="50"/>
  <c r="Y98" i="50"/>
  <c r="AC96" i="50"/>
  <c r="AC82" i="50"/>
  <c r="V82" i="50"/>
  <c r="Y80" i="50"/>
  <c r="W80" i="50"/>
  <c r="AD80" i="50"/>
  <c r="X78" i="50"/>
  <c r="AB78" i="50"/>
  <c r="Z72" i="50"/>
  <c r="W72" i="50"/>
  <c r="Z73" i="50"/>
  <c r="V71" i="50"/>
  <c r="AE67" i="50"/>
  <c r="W67" i="50"/>
  <c r="Z134" i="50"/>
  <c r="W134" i="50"/>
  <c r="AD132" i="50"/>
  <c r="AC132" i="50"/>
  <c r="AB132" i="50"/>
  <c r="Z128" i="50"/>
  <c r="AD128" i="50"/>
  <c r="AE126" i="50"/>
  <c r="V126" i="50"/>
  <c r="AB126" i="50"/>
  <c r="W126" i="50"/>
  <c r="Y112" i="50"/>
  <c r="AE110" i="50"/>
  <c r="Y106" i="50"/>
  <c r="AE104" i="50"/>
  <c r="Z102" i="50"/>
  <c r="Z100" i="50"/>
  <c r="AD98" i="50"/>
  <c r="W96" i="50"/>
  <c r="AI96" i="50" s="1"/>
  <c r="AE94" i="50"/>
  <c r="Z94" i="50"/>
  <c r="AD94" i="50"/>
  <c r="W94" i="50"/>
  <c r="AF92" i="50"/>
  <c r="AE92" i="50"/>
  <c r="W88" i="50"/>
  <c r="AC88" i="50"/>
  <c r="AC86" i="50"/>
  <c r="V86" i="50"/>
  <c r="AD86" i="50"/>
  <c r="V84" i="50"/>
  <c r="Y84" i="50"/>
  <c r="AD84" i="50"/>
  <c r="AB82" i="50"/>
  <c r="X82" i="50"/>
  <c r="Z82" i="50"/>
  <c r="AL82" i="50" s="1"/>
  <c r="Z80" i="50"/>
  <c r="V80" i="50"/>
  <c r="AF78" i="50"/>
  <c r="V78" i="50"/>
  <c r="AE78" i="50"/>
  <c r="AD72" i="50"/>
  <c r="V72" i="50"/>
  <c r="AD104" i="50"/>
  <c r="Z104" i="50"/>
  <c r="AF102" i="50"/>
  <c r="Y100" i="50"/>
  <c r="AF98" i="50"/>
  <c r="AE98" i="50"/>
  <c r="AB80" i="50"/>
  <c r="X80" i="50"/>
  <c r="AE80" i="50"/>
  <c r="AC78" i="50"/>
  <c r="AD78" i="50"/>
  <c r="AB72" i="50"/>
  <c r="X72" i="50"/>
  <c r="AC72" i="50"/>
  <c r="Z62" i="50"/>
  <c r="X62" i="50"/>
  <c r="AB62" i="50"/>
  <c r="W66" i="50"/>
  <c r="AE66" i="50"/>
  <c r="AD66" i="50"/>
  <c r="X74" i="50"/>
  <c r="V74" i="50"/>
  <c r="AB74" i="50"/>
  <c r="AE106" i="50"/>
  <c r="W70" i="50"/>
  <c r="AB70" i="50"/>
  <c r="AC70" i="50"/>
  <c r="X76" i="50"/>
  <c r="Y76" i="50"/>
  <c r="AD76" i="50"/>
  <c r="Y108" i="50"/>
  <c r="X132" i="50"/>
  <c r="AE68" i="50"/>
  <c r="AC68" i="50"/>
  <c r="X68" i="50"/>
  <c r="AB63" i="50"/>
  <c r="AD63" i="50"/>
  <c r="AF64" i="50"/>
  <c r="Z64" i="50"/>
  <c r="X84" i="50"/>
  <c r="AB86" i="50"/>
  <c r="AE90" i="50"/>
  <c r="Y92" i="50"/>
  <c r="AC94" i="50"/>
  <c r="X128" i="50"/>
  <c r="AE132" i="50"/>
  <c r="AE134" i="50"/>
  <c r="AB71" i="50"/>
  <c r="Z117" i="50"/>
  <c r="AF118" i="50"/>
  <c r="W73" i="50"/>
  <c r="AC91" i="50"/>
  <c r="AD105" i="50"/>
  <c r="AE129" i="50"/>
  <c r="X61" i="50"/>
  <c r="AD61" i="50"/>
  <c r="AE61" i="50"/>
  <c r="Z84" i="50"/>
  <c r="AE88" i="50"/>
  <c r="Y94" i="50"/>
  <c r="Z110" i="50"/>
  <c r="AF122" i="50"/>
  <c r="AF132" i="50"/>
  <c r="AD71" i="50"/>
  <c r="AE75" i="50"/>
  <c r="AB75" i="50"/>
  <c r="AD77" i="50"/>
  <c r="AE77" i="50"/>
  <c r="Z101" i="50"/>
  <c r="X88" i="50"/>
  <c r="AF108" i="50"/>
  <c r="AF114" i="50"/>
  <c r="AF67" i="50"/>
  <c r="AE71" i="50"/>
  <c r="AD93" i="50"/>
  <c r="AD79" i="50"/>
  <c r="AF83" i="50"/>
  <c r="AE87" i="50"/>
  <c r="X91" i="50"/>
  <c r="AE109" i="50"/>
  <c r="Z119" i="50"/>
  <c r="Y125" i="50"/>
  <c r="AB79" i="50"/>
  <c r="Z85" i="50"/>
  <c r="AF101" i="50"/>
  <c r="X103" i="50"/>
  <c r="AE101" i="50"/>
  <c r="AF113" i="50"/>
  <c r="AF117" i="50"/>
  <c r="X97" i="50"/>
  <c r="AF107" i="50"/>
  <c r="X135" i="50"/>
  <c r="AD62" i="50"/>
  <c r="AE62" i="50"/>
  <c r="Y62" i="50"/>
  <c r="Z66" i="50"/>
  <c r="Y66" i="50"/>
  <c r="V66" i="50"/>
  <c r="Y74" i="50"/>
  <c r="X86" i="50"/>
  <c r="AE114" i="50"/>
  <c r="AF70" i="50"/>
  <c r="AD70" i="50"/>
  <c r="W82" i="50"/>
  <c r="W76" i="50"/>
  <c r="Z76" i="50"/>
  <c r="V76" i="50"/>
  <c r="Z122" i="50"/>
  <c r="AE136" i="50"/>
  <c r="AF71" i="50"/>
  <c r="Z68" i="50"/>
  <c r="AF68" i="50"/>
  <c r="W92" i="50"/>
  <c r="Y63" i="50"/>
  <c r="W63" i="50"/>
  <c r="AF63" i="50"/>
  <c r="AC64" i="50"/>
  <c r="Y64" i="50"/>
  <c r="X64" i="50"/>
  <c r="W84" i="50"/>
  <c r="Y88" i="50"/>
  <c r="X90" i="50"/>
  <c r="AC92" i="50"/>
  <c r="Z96" i="50"/>
  <c r="AC126" i="50"/>
  <c r="AF130" i="50"/>
  <c r="Z132" i="50"/>
  <c r="Y73" i="50"/>
  <c r="AE135" i="50"/>
  <c r="X104" i="50"/>
  <c r="Z106" i="50"/>
  <c r="Z118" i="50"/>
  <c r="Z120" i="50"/>
  <c r="Z136" i="50"/>
  <c r="AD73" i="50"/>
  <c r="V73" i="50"/>
  <c r="AD95" i="50"/>
  <c r="AE113" i="50"/>
  <c r="Z133" i="50"/>
  <c r="V61" i="50"/>
  <c r="Y61" i="50"/>
  <c r="AE86" i="50"/>
  <c r="AD88" i="50"/>
  <c r="Y114" i="50"/>
  <c r="W132" i="50"/>
  <c r="AI132" i="50" s="1"/>
  <c r="AO132" i="50" s="1"/>
  <c r="Z71" i="50"/>
  <c r="AF75" i="50"/>
  <c r="AD75" i="50"/>
  <c r="W75" i="50"/>
  <c r="V77" i="50"/>
  <c r="AB77" i="50"/>
  <c r="Y111" i="50"/>
  <c r="AC84" i="50"/>
  <c r="AE108" i="50"/>
  <c r="V132" i="50"/>
  <c r="AB67" i="50"/>
  <c r="AF73" i="50"/>
  <c r="AD99" i="50"/>
  <c r="V83" i="50"/>
  <c r="AB85" i="50"/>
  <c r="AF91" i="50"/>
  <c r="X95" i="50"/>
  <c r="AD101" i="50"/>
  <c r="Z103" i="50"/>
  <c r="Z111" i="50"/>
  <c r="AF127" i="50"/>
  <c r="Z129" i="50"/>
  <c r="Y83" i="50"/>
  <c r="Z87" i="50"/>
  <c r="AE97" i="50"/>
  <c r="Y101" i="50"/>
  <c r="AK101" i="50" s="1"/>
  <c r="AF115" i="50"/>
  <c r="Z127" i="50"/>
  <c r="W133" i="50"/>
  <c r="AC79" i="50"/>
  <c r="X99" i="50"/>
  <c r="AD127" i="50"/>
  <c r="AF62" i="50"/>
  <c r="V62" i="50"/>
  <c r="AC62" i="50"/>
  <c r="AC66" i="50"/>
  <c r="X66" i="50"/>
  <c r="AF74" i="50"/>
  <c r="W74" i="50"/>
  <c r="Z74" i="50"/>
  <c r="X94" i="50"/>
  <c r="Z70" i="50"/>
  <c r="X70" i="50"/>
  <c r="Y70" i="50"/>
  <c r="AF88" i="50"/>
  <c r="AB76" i="50"/>
  <c r="AC76" i="50"/>
  <c r="AF84" i="50"/>
  <c r="AE128" i="50"/>
  <c r="V68" i="50"/>
  <c r="W68" i="50"/>
  <c r="Y110" i="50"/>
  <c r="AE63" i="50"/>
  <c r="AC63" i="50"/>
  <c r="X63" i="50"/>
  <c r="AB64" i="50"/>
  <c r="W64" i="50"/>
  <c r="AE64" i="50"/>
  <c r="Y67" i="50"/>
  <c r="AK67" i="50" s="1"/>
  <c r="AD82" i="50"/>
  <c r="Z86" i="50"/>
  <c r="Z88" i="50"/>
  <c r="W90" i="50"/>
  <c r="X92" i="50"/>
  <c r="AF96" i="50"/>
  <c r="Z108" i="50"/>
  <c r="AF116" i="50"/>
  <c r="Y128" i="50"/>
  <c r="Z130" i="50"/>
  <c r="Y136" i="50"/>
  <c r="X67" i="50"/>
  <c r="AD89" i="50"/>
  <c r="X100" i="50"/>
  <c r="AF106" i="50"/>
  <c r="AF120" i="50"/>
  <c r="AE73" i="50"/>
  <c r="W83" i="50"/>
  <c r="AD97" i="50"/>
  <c r="V125" i="50"/>
  <c r="AF137" i="50"/>
  <c r="AF61" i="50"/>
  <c r="Z61" i="50"/>
  <c r="W86" i="50"/>
  <c r="Z90" i="50"/>
  <c r="AD96" i="50"/>
  <c r="X102" i="50"/>
  <c r="AF112" i="50"/>
  <c r="AC134" i="50"/>
  <c r="X71" i="50"/>
  <c r="V75" i="50"/>
  <c r="Z75" i="50"/>
  <c r="X77" i="50"/>
  <c r="AF77" i="50"/>
  <c r="Z77" i="50"/>
  <c r="AE84" i="50"/>
  <c r="AD90" i="50"/>
  <c r="AF110" i="50"/>
  <c r="Z114" i="50"/>
  <c r="Y132" i="50"/>
  <c r="Z67" i="50"/>
  <c r="W79" i="50"/>
  <c r="AD83" i="50"/>
  <c r="AD85" i="50"/>
  <c r="AE91" i="50"/>
  <c r="AF97" i="50"/>
  <c r="AF105" i="50"/>
  <c r="AF119" i="50"/>
  <c r="AE125" i="50"/>
  <c r="Y127" i="50"/>
  <c r="X133" i="50"/>
  <c r="Z79" i="50"/>
  <c r="AC83" i="50"/>
  <c r="X87" i="50"/>
  <c r="AE105" i="50"/>
  <c r="X127" i="50"/>
  <c r="AD135" i="50"/>
  <c r="AC87" i="50"/>
  <c r="W62" i="50"/>
  <c r="AB66" i="50"/>
  <c r="AF66" i="50"/>
  <c r="AD74" i="50"/>
  <c r="AC74" i="50"/>
  <c r="AE74" i="50"/>
  <c r="Y96" i="50"/>
  <c r="AE70" i="50"/>
  <c r="V70" i="50"/>
  <c r="Y134" i="50"/>
  <c r="AF76" i="50"/>
  <c r="AE76" i="50"/>
  <c r="AF90" i="50"/>
  <c r="AD68" i="50"/>
  <c r="Y68" i="50"/>
  <c r="AB68" i="50"/>
  <c r="Z63" i="50"/>
  <c r="V63" i="50"/>
  <c r="AC75" i="50"/>
  <c r="V64" i="50"/>
  <c r="AD64" i="50"/>
  <c r="Z126" i="50"/>
  <c r="AC73" i="50"/>
  <c r="Y82" i="50"/>
  <c r="AK82" i="50" s="1"/>
  <c r="AF86" i="50"/>
  <c r="Y90" i="50"/>
  <c r="AD92" i="50"/>
  <c r="X134" i="50"/>
  <c r="Y109" i="50"/>
  <c r="X98" i="50"/>
  <c r="AB73" i="50"/>
  <c r="Y103" i="50"/>
  <c r="W127" i="50"/>
  <c r="W61" i="50"/>
  <c r="AC61" i="50"/>
  <c r="AB61" i="50"/>
  <c r="AB84" i="50"/>
  <c r="AC90" i="50"/>
  <c r="Y71" i="50"/>
  <c r="X73" i="50"/>
  <c r="X75" i="50"/>
  <c r="Y75" i="50"/>
  <c r="W77" i="50"/>
  <c r="AC77" i="50"/>
  <c r="Y77" i="50"/>
  <c r="Y86" i="50"/>
  <c r="AC71" i="50"/>
  <c r="Y85" i="50"/>
  <c r="AB83" i="50"/>
  <c r="AE85" i="50"/>
  <c r="Z91" i="50"/>
  <c r="AF93" i="50"/>
  <c r="AF99" i="50"/>
  <c r="X101" i="50"/>
  <c r="AF121" i="50"/>
  <c r="X125" i="50"/>
  <c r="AF135" i="50"/>
  <c r="AE79" i="50"/>
  <c r="AF85" i="50"/>
  <c r="W87" i="50"/>
  <c r="AE99" i="50"/>
  <c r="Z109" i="50"/>
  <c r="AF111" i="50"/>
  <c r="Z115" i="50"/>
  <c r="Z135" i="50"/>
  <c r="AF109" i="50"/>
  <c r="Z113" i="50"/>
  <c r="X105" i="50"/>
  <c r="Z107" i="50"/>
  <c r="AD125" i="50"/>
  <c r="Y124" i="50"/>
  <c r="W124" i="50"/>
  <c r="Y69" i="50"/>
  <c r="AF69" i="50"/>
  <c r="AF65" i="50"/>
  <c r="Y65" i="50"/>
  <c r="Z131" i="50"/>
  <c r="AD131" i="50"/>
  <c r="AB131" i="50"/>
  <c r="Z124" i="50"/>
  <c r="V124" i="50"/>
  <c r="AF124" i="50"/>
  <c r="AC69" i="50"/>
  <c r="AB69" i="50"/>
  <c r="V69" i="50"/>
  <c r="AC65" i="50"/>
  <c r="AD65" i="50"/>
  <c r="W131" i="50"/>
  <c r="AE131" i="50"/>
  <c r="X124" i="50"/>
  <c r="AE124" i="50"/>
  <c r="X69" i="50"/>
  <c r="AE69" i="50"/>
  <c r="AD69" i="50"/>
  <c r="AE65" i="50"/>
  <c r="AB65" i="50"/>
  <c r="Z65" i="50"/>
  <c r="AF131" i="50"/>
  <c r="Y131" i="50"/>
  <c r="AD124" i="50"/>
  <c r="AB124" i="50"/>
  <c r="AC124" i="50"/>
  <c r="Z69" i="50"/>
  <c r="W69" i="50"/>
  <c r="V65" i="50"/>
  <c r="W65" i="50"/>
  <c r="AI65" i="50" s="1"/>
  <c r="X65" i="50"/>
  <c r="AJ65" i="50" s="1"/>
  <c r="V131" i="50"/>
  <c r="AC131" i="50"/>
  <c r="X131" i="50"/>
  <c r="AJ131" i="50" s="1"/>
  <c r="BC115" i="50"/>
  <c r="AL70" i="42" l="1"/>
  <c r="AI291" i="50"/>
  <c r="AJ305" i="50"/>
  <c r="AK305" i="50"/>
  <c r="AJ69" i="42"/>
  <c r="BF69" i="42" s="1"/>
  <c r="AK297" i="50"/>
  <c r="AL295" i="50"/>
  <c r="AI304" i="50"/>
  <c r="AI302" i="50"/>
  <c r="AL305" i="50"/>
  <c r="AL301" i="50"/>
  <c r="AI306" i="50"/>
  <c r="M99" i="66"/>
  <c r="AK283" i="50"/>
  <c r="AJ292" i="50"/>
  <c r="AJ304" i="50"/>
  <c r="BA303" i="50"/>
  <c r="AO305" i="50"/>
  <c r="AP305" i="50" s="1"/>
  <c r="AQ305" i="50" s="1"/>
  <c r="AR305" i="50" s="1"/>
  <c r="BD305" i="50" s="1"/>
  <c r="AI301" i="50"/>
  <c r="AK304" i="50"/>
  <c r="AK300" i="50"/>
  <c r="AL281" i="50"/>
  <c r="AI274" i="50"/>
  <c r="AJ299" i="50"/>
  <c r="AJ294" i="50"/>
  <c r="AL297" i="50"/>
  <c r="AK303" i="50"/>
  <c r="AI300" i="50"/>
  <c r="AJ303" i="50"/>
  <c r="AO295" i="50"/>
  <c r="AP295" i="50" s="1"/>
  <c r="AQ295" i="50" s="1"/>
  <c r="AR295" i="50" s="1"/>
  <c r="BD295" i="50" s="1"/>
  <c r="AL228" i="50"/>
  <c r="AJ235" i="50"/>
  <c r="AL237" i="50"/>
  <c r="AJ226" i="50"/>
  <c r="AJ245" i="50"/>
  <c r="AH220" i="50"/>
  <c r="AN220" i="50" s="1"/>
  <c r="AL227" i="50"/>
  <c r="AL256" i="50"/>
  <c r="AI266" i="50"/>
  <c r="AO266" i="50" s="1"/>
  <c r="BA266" i="50" s="1"/>
  <c r="AK276" i="50"/>
  <c r="AH278" i="50"/>
  <c r="AN278" i="50" s="1"/>
  <c r="AL275" i="50"/>
  <c r="AL290" i="50"/>
  <c r="AJ297" i="50"/>
  <c r="AO294" i="50"/>
  <c r="AP294" i="50" s="1"/>
  <c r="AQ294" i="50" s="1"/>
  <c r="AR294" i="50" s="1"/>
  <c r="BD294" i="50" s="1"/>
  <c r="AO291" i="50"/>
  <c r="AP291" i="50" s="1"/>
  <c r="AL291" i="50"/>
  <c r="AK299" i="50"/>
  <c r="AJ298" i="50"/>
  <c r="AK294" i="50"/>
  <c r="AO293" i="50"/>
  <c r="AP293" i="50" s="1"/>
  <c r="AK298" i="50"/>
  <c r="AK293" i="50"/>
  <c r="AO292" i="50"/>
  <c r="BC295" i="50"/>
  <c r="AI296" i="50"/>
  <c r="AL235" i="50"/>
  <c r="AL259" i="50"/>
  <c r="AH258" i="50"/>
  <c r="AN258" i="50" s="1"/>
  <c r="M100" i="66" s="1"/>
  <c r="AK261" i="50"/>
  <c r="AH260" i="50"/>
  <c r="AN260" i="50" s="1"/>
  <c r="AH257" i="50"/>
  <c r="AN257" i="50" s="1"/>
  <c r="AK255" i="50"/>
  <c r="AK264" i="50"/>
  <c r="AH263" i="50"/>
  <c r="AN263" i="50" s="1"/>
  <c r="AI283" i="50"/>
  <c r="AK287" i="50"/>
  <c r="AI281" i="50"/>
  <c r="AK290" i="50"/>
  <c r="BB291" i="50"/>
  <c r="AL292" i="50"/>
  <c r="AK291" i="50"/>
  <c r="AI299" i="50"/>
  <c r="AL255" i="50"/>
  <c r="AI251" i="50"/>
  <c r="AI257" i="50"/>
  <c r="AJ290" i="50"/>
  <c r="AK296" i="50"/>
  <c r="AI298" i="50"/>
  <c r="AI297" i="50"/>
  <c r="AL293" i="50"/>
  <c r="AQ73" i="42"/>
  <c r="AY73" i="42"/>
  <c r="BO73" i="42" s="1"/>
  <c r="BG73" i="42"/>
  <c r="BI74" i="42"/>
  <c r="BI75" i="42"/>
  <c r="BH78" i="42"/>
  <c r="BG75" i="42"/>
  <c r="AQ75" i="42"/>
  <c r="AY75" i="42" s="1"/>
  <c r="AQ79" i="42"/>
  <c r="AR79" i="42" s="1"/>
  <c r="BG79" i="42"/>
  <c r="BG72" i="42"/>
  <c r="AQ72" i="42"/>
  <c r="BI78" i="42"/>
  <c r="BG76" i="42"/>
  <c r="AQ76" i="42"/>
  <c r="AR76" i="42" s="1"/>
  <c r="AS76" i="42" s="1"/>
  <c r="AT76" i="42" s="1"/>
  <c r="BB76" i="42" s="1"/>
  <c r="BR76" i="42" s="1"/>
  <c r="BZ76" i="42" s="1"/>
  <c r="BI77" i="42"/>
  <c r="AQ77" i="42"/>
  <c r="AR77" i="42" s="1"/>
  <c r="AS77" i="42" s="1"/>
  <c r="AT77" i="42" s="1"/>
  <c r="BB77" i="42" s="1"/>
  <c r="BR77" i="42" s="1"/>
  <c r="BZ77" i="42" s="1"/>
  <c r="BG77" i="42"/>
  <c r="BH70" i="42"/>
  <c r="BF72" i="42"/>
  <c r="AX72" i="42"/>
  <c r="AJ73" i="42"/>
  <c r="BH79" i="42"/>
  <c r="AZ79" i="42"/>
  <c r="AN70" i="42"/>
  <c r="AK69" i="42"/>
  <c r="AM67" i="42"/>
  <c r="BH71" i="42"/>
  <c r="BG74" i="42"/>
  <c r="AQ74" i="42"/>
  <c r="AR74" i="42" s="1"/>
  <c r="AS74" i="42" s="1"/>
  <c r="AN77" i="42"/>
  <c r="BJ77" i="42" s="1"/>
  <c r="BH76" i="42"/>
  <c r="AX68" i="42"/>
  <c r="BF68" i="42"/>
  <c r="AX78" i="42"/>
  <c r="BF78" i="42"/>
  <c r="AX69" i="42"/>
  <c r="BI72" i="42"/>
  <c r="AL68" i="42"/>
  <c r="AQ78" i="42"/>
  <c r="AR78" i="42" s="1"/>
  <c r="AS78" i="42" s="1"/>
  <c r="AT78" i="42" s="1"/>
  <c r="BB78" i="42" s="1"/>
  <c r="BR78" i="42" s="1"/>
  <c r="BZ78" i="42" s="1"/>
  <c r="BG78" i="42"/>
  <c r="AM79" i="42"/>
  <c r="BG71" i="42"/>
  <c r="AQ71" i="42"/>
  <c r="AR71" i="42" s="1"/>
  <c r="AZ71" i="42" s="1"/>
  <c r="BP71" i="42" s="1"/>
  <c r="AN68" i="42"/>
  <c r="BJ68" i="42" s="1"/>
  <c r="AM70" i="42"/>
  <c r="AM69" i="42"/>
  <c r="AK68" i="42"/>
  <c r="AN67" i="42"/>
  <c r="BJ67" i="42" s="1"/>
  <c r="BH77" i="42"/>
  <c r="BH74" i="42"/>
  <c r="AZ74" i="42"/>
  <c r="AL75" i="42"/>
  <c r="AJ75" i="42"/>
  <c r="AJ76" i="42"/>
  <c r="AJ70" i="42"/>
  <c r="AJ67" i="42"/>
  <c r="BI73" i="42"/>
  <c r="AQ70" i="42"/>
  <c r="AR70" i="42" s="1"/>
  <c r="AZ70" i="42" s="1"/>
  <c r="BP70" i="42" s="1"/>
  <c r="BG70" i="42"/>
  <c r="AM71" i="42"/>
  <c r="AN72" i="42"/>
  <c r="BJ72" i="42" s="1"/>
  <c r="AL72" i="42"/>
  <c r="BH67" i="42"/>
  <c r="AN79" i="42"/>
  <c r="BJ79" i="42" s="1"/>
  <c r="BH69" i="42"/>
  <c r="AQ67" i="42"/>
  <c r="BG67" i="42"/>
  <c r="BI68" i="42"/>
  <c r="AN71" i="42"/>
  <c r="BI76" i="42"/>
  <c r="AN74" i="42"/>
  <c r="BJ74" i="42" s="1"/>
  <c r="AL73" i="42"/>
  <c r="AJ74" i="42"/>
  <c r="AJ79" i="42"/>
  <c r="AJ77" i="42"/>
  <c r="AX71" i="42"/>
  <c r="BF71" i="42"/>
  <c r="J315" i="50"/>
  <c r="AI235" i="50"/>
  <c r="AH246" i="50"/>
  <c r="AK249" i="50"/>
  <c r="AK226" i="50"/>
  <c r="AL222" i="50"/>
  <c r="AJ244" i="50"/>
  <c r="AI221" i="50"/>
  <c r="AH265" i="50"/>
  <c r="AN265" i="50" s="1"/>
  <c r="AL269" i="50"/>
  <c r="AK268" i="50"/>
  <c r="AL244" i="50"/>
  <c r="AJ223" i="50"/>
  <c r="AJ221" i="50"/>
  <c r="AL220" i="50"/>
  <c r="AL224" i="50"/>
  <c r="AI225" i="50"/>
  <c r="AH273" i="50"/>
  <c r="AN273" i="50" s="1"/>
  <c r="AK241" i="50"/>
  <c r="AJ229" i="50"/>
  <c r="AL234" i="50"/>
  <c r="AH245" i="50"/>
  <c r="AH267" i="50"/>
  <c r="AI279" i="50"/>
  <c r="AH248" i="50"/>
  <c r="AL252" i="50"/>
  <c r="AK256" i="50"/>
  <c r="AJ264" i="50"/>
  <c r="AK275" i="50"/>
  <c r="AH288" i="50"/>
  <c r="AN288" i="50" s="1"/>
  <c r="AK274" i="50"/>
  <c r="AL286" i="50"/>
  <c r="AH269" i="50"/>
  <c r="AN269" i="50" s="1"/>
  <c r="AL254" i="50"/>
  <c r="AL231" i="50"/>
  <c r="AH268" i="50"/>
  <c r="AI230" i="50"/>
  <c r="AK235" i="50"/>
  <c r="AH224" i="50"/>
  <c r="AK220" i="50"/>
  <c r="AL249" i="50"/>
  <c r="AK238" i="50"/>
  <c r="BC238" i="50" s="1"/>
  <c r="AJ261" i="50"/>
  <c r="AL266" i="50"/>
  <c r="AJ253" i="50"/>
  <c r="AJ269" i="50"/>
  <c r="AK272" i="50"/>
  <c r="AI280" i="50"/>
  <c r="AK278" i="50"/>
  <c r="AL277" i="50"/>
  <c r="AL233" i="50"/>
  <c r="AI236" i="50"/>
  <c r="AL236" i="50"/>
  <c r="AH243" i="50"/>
  <c r="AN243" i="50" s="1"/>
  <c r="AK223" i="50"/>
  <c r="AI240" i="50"/>
  <c r="AJ246" i="50"/>
  <c r="AI269" i="50"/>
  <c r="AI232" i="50"/>
  <c r="AI229" i="50"/>
  <c r="AH240" i="50"/>
  <c r="AN240" i="50" s="1"/>
  <c r="AK267" i="50"/>
  <c r="AI288" i="50"/>
  <c r="AK286" i="50"/>
  <c r="AH286" i="50"/>
  <c r="AH281" i="50"/>
  <c r="AN281" i="50" s="1"/>
  <c r="M101" i="66" s="1"/>
  <c r="AR156" i="50"/>
  <c r="AJ273" i="50"/>
  <c r="AI228" i="50"/>
  <c r="AJ232" i="50"/>
  <c r="AJ238" i="50"/>
  <c r="AL221" i="50"/>
  <c r="AK254" i="50"/>
  <c r="AH287" i="50"/>
  <c r="AI285" i="50"/>
  <c r="AJ286" i="50"/>
  <c r="AH89" i="50"/>
  <c r="AN89" i="50" s="1"/>
  <c r="AK229" i="50"/>
  <c r="AH227" i="50"/>
  <c r="AL225" i="50"/>
  <c r="AJ224" i="50"/>
  <c r="AJ265" i="50"/>
  <c r="AK260" i="50"/>
  <c r="AJ256" i="50"/>
  <c r="AK253" i="50"/>
  <c r="AK285" i="50"/>
  <c r="AI276" i="50"/>
  <c r="AI278" i="50"/>
  <c r="AK234" i="50"/>
  <c r="AI238" i="50"/>
  <c r="AJ225" i="50"/>
  <c r="AL246" i="50"/>
  <c r="AH222" i="50"/>
  <c r="AL267" i="50"/>
  <c r="AL272" i="50"/>
  <c r="AL253" i="50"/>
  <c r="AI258" i="50"/>
  <c r="AJ267" i="50"/>
  <c r="AI262" i="50"/>
  <c r="AH276" i="50"/>
  <c r="AN276" i="50" s="1"/>
  <c r="AK279" i="50"/>
  <c r="AI277" i="50"/>
  <c r="AJ282" i="50"/>
  <c r="AL283" i="50"/>
  <c r="AJ279" i="50"/>
  <c r="AO232" i="50"/>
  <c r="AP232" i="50" s="1"/>
  <c r="AQ232" i="50" s="1"/>
  <c r="AR232" i="50" s="1"/>
  <c r="BD232" i="50" s="1"/>
  <c r="AK228" i="50"/>
  <c r="AJ230" i="50"/>
  <c r="AZ223" i="50"/>
  <c r="AH238" i="50"/>
  <c r="AN238" i="50" s="1"/>
  <c r="AH239" i="50"/>
  <c r="AN239" i="50" s="1"/>
  <c r="AI249" i="50"/>
  <c r="AI220" i="50"/>
  <c r="AJ237" i="50"/>
  <c r="AK224" i="50"/>
  <c r="AL240" i="50"/>
  <c r="AK244" i="50"/>
  <c r="AK246" i="50"/>
  <c r="AJ222" i="50"/>
  <c r="AL243" i="50"/>
  <c r="AL223" i="50"/>
  <c r="AJ218" i="50"/>
  <c r="AL250" i="50"/>
  <c r="AL268" i="50"/>
  <c r="BD268" i="50" s="1"/>
  <c r="AO260" i="50"/>
  <c r="AZ264" i="50"/>
  <c r="AK270" i="50"/>
  <c r="AJ258" i="50"/>
  <c r="AH252" i="50"/>
  <c r="AN252" i="50" s="1"/>
  <c r="AL273" i="50"/>
  <c r="AJ268" i="50"/>
  <c r="AI254" i="50"/>
  <c r="AK258" i="50"/>
  <c r="AI252" i="50"/>
  <c r="AL260" i="50"/>
  <c r="AH251" i="50"/>
  <c r="AN251" i="50" s="1"/>
  <c r="AO263" i="50"/>
  <c r="AH262" i="50"/>
  <c r="AN262" i="50" s="1"/>
  <c r="AL264" i="50"/>
  <c r="AI270" i="50"/>
  <c r="AL261" i="50"/>
  <c r="AJ252" i="50"/>
  <c r="AI272" i="50"/>
  <c r="AI273" i="50"/>
  <c r="AO283" i="50"/>
  <c r="BA283" i="50" s="1"/>
  <c r="AL288" i="50"/>
  <c r="AL274" i="50"/>
  <c r="AH284" i="50"/>
  <c r="AN284" i="50" s="1"/>
  <c r="AL276" i="50"/>
  <c r="AJ278" i="50"/>
  <c r="AJ281" i="50"/>
  <c r="AH282" i="50"/>
  <c r="AN282" i="50" s="1"/>
  <c r="AJ233" i="50"/>
  <c r="AJ236" i="50"/>
  <c r="AH230" i="50"/>
  <c r="AN230" i="50" s="1"/>
  <c r="AI233" i="50"/>
  <c r="AJ228" i="50"/>
  <c r="AI231" i="50"/>
  <c r="AH225" i="50"/>
  <c r="AN225" i="50" s="1"/>
  <c r="AI224" i="50"/>
  <c r="AL239" i="50"/>
  <c r="AH249" i="50"/>
  <c r="AN249" i="50" s="1"/>
  <c r="AK245" i="50"/>
  <c r="AH235" i="50"/>
  <c r="AN235" i="50" s="1"/>
  <c r="AK222" i="50"/>
  <c r="AK221" i="50"/>
  <c r="AJ262" i="50"/>
  <c r="AK259" i="50"/>
  <c r="AH261" i="50"/>
  <c r="AN261" i="50" s="1"/>
  <c r="AK252" i="50"/>
  <c r="AJ251" i="50"/>
  <c r="AI253" i="50"/>
  <c r="AK257" i="50"/>
  <c r="AH255" i="50"/>
  <c r="AN255" i="50" s="1"/>
  <c r="AH290" i="50"/>
  <c r="AN290" i="50" s="1"/>
  <c r="AJ276" i="50"/>
  <c r="AI284" i="50"/>
  <c r="AI282" i="50"/>
  <c r="AK277" i="50"/>
  <c r="AK233" i="50"/>
  <c r="AH234" i="50"/>
  <c r="AN234" i="50" s="1"/>
  <c r="AJ231" i="50"/>
  <c r="AK236" i="50"/>
  <c r="AH233" i="50"/>
  <c r="AN233" i="50" s="1"/>
  <c r="AH231" i="50"/>
  <c r="AN231" i="50" s="1"/>
  <c r="AI248" i="50"/>
  <c r="AH226" i="50"/>
  <c r="AN226" i="50" s="1"/>
  <c r="AH218" i="50"/>
  <c r="AN218" i="50" s="1"/>
  <c r="AJ241" i="50"/>
  <c r="AJ243" i="50"/>
  <c r="AJ239" i="50"/>
  <c r="AK248" i="50"/>
  <c r="AJ227" i="50"/>
  <c r="AK237" i="50"/>
  <c r="AI237" i="50"/>
  <c r="AK239" i="50"/>
  <c r="AL248" i="50"/>
  <c r="AJ254" i="50"/>
  <c r="AJ263" i="50"/>
  <c r="AH253" i="50"/>
  <c r="AN253" i="50" s="1"/>
  <c r="AJ255" i="50"/>
  <c r="AL265" i="50"/>
  <c r="AJ266" i="50"/>
  <c r="AH270" i="50"/>
  <c r="AN270" i="50" s="1"/>
  <c r="AJ272" i="50"/>
  <c r="AK269" i="50"/>
  <c r="AL263" i="50"/>
  <c r="AH254" i="50"/>
  <c r="AN254" i="50" s="1"/>
  <c r="AI259" i="50"/>
  <c r="AK284" i="50"/>
  <c r="AI290" i="50"/>
  <c r="AK280" i="50"/>
  <c r="AL278" i="50"/>
  <c r="AO275" i="50"/>
  <c r="AP275" i="50" s="1"/>
  <c r="AI287" i="50"/>
  <c r="AJ288" i="50"/>
  <c r="AL280" i="50"/>
  <c r="AH279" i="50"/>
  <c r="AN279" i="50" s="1"/>
  <c r="AH285" i="50"/>
  <c r="AN285" i="50" s="1"/>
  <c r="AL284" i="50"/>
  <c r="AO196" i="50"/>
  <c r="AK231" i="50"/>
  <c r="AL230" i="50"/>
  <c r="AI234" i="50"/>
  <c r="AJ234" i="50"/>
  <c r="AH228" i="50"/>
  <c r="AN228" i="50" s="1"/>
  <c r="AK227" i="50"/>
  <c r="AH244" i="50"/>
  <c r="AN244" i="50" s="1"/>
  <c r="AJ249" i="50"/>
  <c r="AH221" i="50"/>
  <c r="AN221" i="50" s="1"/>
  <c r="AJ250" i="50"/>
  <c r="AH237" i="50"/>
  <c r="AN237" i="50" s="1"/>
  <c r="AI243" i="50"/>
  <c r="AI223" i="50"/>
  <c r="AI218" i="50"/>
  <c r="AH241" i="50"/>
  <c r="AN241" i="50" s="1"/>
  <c r="AK250" i="50"/>
  <c r="AH250" i="50"/>
  <c r="AN250" i="50" s="1"/>
  <c r="AI246" i="50"/>
  <c r="AK243" i="50"/>
  <c r="AI239" i="50"/>
  <c r="AI241" i="50"/>
  <c r="AJ248" i="50"/>
  <c r="AZ259" i="50"/>
  <c r="AL251" i="50"/>
  <c r="AI256" i="50"/>
  <c r="AJ257" i="50"/>
  <c r="AI265" i="50"/>
  <c r="AH272" i="50"/>
  <c r="AN272" i="50" s="1"/>
  <c r="AH256" i="50"/>
  <c r="AN256" i="50" s="1"/>
  <c r="AI264" i="50"/>
  <c r="AK265" i="50"/>
  <c r="AJ260" i="50"/>
  <c r="AJ283" i="50"/>
  <c r="AL287" i="50"/>
  <c r="AJ285" i="50"/>
  <c r="AH274" i="50"/>
  <c r="AN274" i="50" s="1"/>
  <c r="AJ284" i="50"/>
  <c r="AL279" i="50"/>
  <c r="AH280" i="50"/>
  <c r="AN280" i="50" s="1"/>
  <c r="AL285" i="50"/>
  <c r="AK188" i="50"/>
  <c r="AL190" i="50"/>
  <c r="AK196" i="50"/>
  <c r="AL162" i="50"/>
  <c r="AJ141" i="50"/>
  <c r="AP141" i="50" s="1"/>
  <c r="AL149" i="50"/>
  <c r="AI187" i="50"/>
  <c r="AL187" i="50"/>
  <c r="AK187" i="50"/>
  <c r="AI195" i="50"/>
  <c r="AI197" i="50"/>
  <c r="AO197" i="50" s="1"/>
  <c r="AL196" i="50"/>
  <c r="AK166" i="50"/>
  <c r="AQ166" i="50" s="1"/>
  <c r="AR166" i="50" s="1"/>
  <c r="AI129" i="50"/>
  <c r="AO129" i="50" s="1"/>
  <c r="AH113" i="50"/>
  <c r="AN113" i="50" s="1"/>
  <c r="AL194" i="50"/>
  <c r="AJ194" i="50"/>
  <c r="AI194" i="50"/>
  <c r="AJ187" i="50"/>
  <c r="AH194" i="50"/>
  <c r="AN194" i="50" s="1"/>
  <c r="AJ188" i="50"/>
  <c r="AJ195" i="50"/>
  <c r="AH195" i="50"/>
  <c r="AN195" i="50" s="1"/>
  <c r="AL170" i="50"/>
  <c r="AR170" i="50" s="1"/>
  <c r="AL197" i="50"/>
  <c r="AL174" i="50"/>
  <c r="AR174" i="50" s="1"/>
  <c r="AK191" i="50"/>
  <c r="AQ191" i="50" s="1"/>
  <c r="AJ190" i="50"/>
  <c r="AJ189" i="50"/>
  <c r="AH106" i="50"/>
  <c r="AN106" i="50" s="1"/>
  <c r="AK192" i="50"/>
  <c r="AQ192" i="50" s="1"/>
  <c r="AL165" i="50"/>
  <c r="AR165" i="50" s="1"/>
  <c r="AK160" i="50"/>
  <c r="AQ160" i="50" s="1"/>
  <c r="AL193" i="50"/>
  <c r="AR193" i="50" s="1"/>
  <c r="AK197" i="50"/>
  <c r="AL167" i="50"/>
  <c r="AK195" i="50"/>
  <c r="AK164" i="50"/>
  <c r="AQ164" i="50" s="1"/>
  <c r="AL180" i="50"/>
  <c r="AR180" i="50" s="1"/>
  <c r="AL176" i="50"/>
  <c r="AR176" i="50" s="1"/>
  <c r="AK137" i="50"/>
  <c r="AL195" i="50"/>
  <c r="AL188" i="50"/>
  <c r="AH188" i="50"/>
  <c r="AN188" i="50" s="1"/>
  <c r="AL160" i="50"/>
  <c r="AL164" i="50"/>
  <c r="AL159" i="50"/>
  <c r="AL183" i="50"/>
  <c r="AR183" i="50" s="1"/>
  <c r="AJ196" i="50"/>
  <c r="AH189" i="50"/>
  <c r="AN189" i="50" s="1"/>
  <c r="AJ197" i="50"/>
  <c r="AL177" i="50"/>
  <c r="AR177" i="50" s="1"/>
  <c r="AK199" i="50"/>
  <c r="AQ199" i="50" s="1"/>
  <c r="AR199" i="50" s="1"/>
  <c r="AK162" i="50"/>
  <c r="AQ162" i="50" s="1"/>
  <c r="AL189" i="50"/>
  <c r="AL200" i="50"/>
  <c r="AR200" i="50" s="1"/>
  <c r="AH187" i="50"/>
  <c r="AN187" i="50" s="1"/>
  <c r="AL179" i="50"/>
  <c r="AR179" i="50" s="1"/>
  <c r="AI190" i="50"/>
  <c r="AO190" i="50" s="1"/>
  <c r="AL172" i="50"/>
  <c r="AR172" i="50" s="1"/>
  <c r="AI189" i="50"/>
  <c r="AL171" i="50"/>
  <c r="AR171" i="50" s="1"/>
  <c r="AK159" i="50"/>
  <c r="AQ159" i="50" s="1"/>
  <c r="AR159" i="50" s="1"/>
  <c r="AL168" i="50"/>
  <c r="AL191" i="50"/>
  <c r="AI188" i="50"/>
  <c r="AK189" i="50"/>
  <c r="AK161" i="50"/>
  <c r="AQ161" i="50" s="1"/>
  <c r="AL192" i="50"/>
  <c r="AL178" i="50"/>
  <c r="AR178" i="50" s="1"/>
  <c r="AL186" i="50"/>
  <c r="AR186" i="50" s="1"/>
  <c r="AK167" i="50"/>
  <c r="AQ167" i="50" s="1"/>
  <c r="AR167" i="50" s="1"/>
  <c r="AJ198" i="50"/>
  <c r="AP198" i="50" s="1"/>
  <c r="AQ198" i="50" s="1"/>
  <c r="AK190" i="50"/>
  <c r="AL173" i="50"/>
  <c r="AR173" i="50" s="1"/>
  <c r="AL161" i="50"/>
  <c r="AL198" i="50"/>
  <c r="AL184" i="50"/>
  <c r="AR184" i="50" s="1"/>
  <c r="AK168" i="50"/>
  <c r="AQ168" i="50" s="1"/>
  <c r="AH105" i="50"/>
  <c r="AN105" i="50" s="1"/>
  <c r="AI123" i="50"/>
  <c r="AO123" i="50" s="1"/>
  <c r="AI105" i="50"/>
  <c r="AK118" i="50"/>
  <c r="AI116" i="50"/>
  <c r="AO116" i="50" s="1"/>
  <c r="AJ120" i="50"/>
  <c r="AI101" i="50"/>
  <c r="AL153" i="50"/>
  <c r="AI110" i="50"/>
  <c r="AH102" i="50"/>
  <c r="AN102" i="50" s="1"/>
  <c r="AI99" i="50"/>
  <c r="AH98" i="50"/>
  <c r="AN98" i="50" s="1"/>
  <c r="AI107" i="50"/>
  <c r="AK123" i="50"/>
  <c r="AJ149" i="50"/>
  <c r="AP149" i="50" s="1"/>
  <c r="AJ148" i="50"/>
  <c r="AP148" i="50" s="1"/>
  <c r="AI104" i="50"/>
  <c r="AK149" i="50"/>
  <c r="AI119" i="50"/>
  <c r="AO119" i="50" s="1"/>
  <c r="AJ122" i="50"/>
  <c r="AK141" i="50"/>
  <c r="AK116" i="50"/>
  <c r="AJ113" i="50"/>
  <c r="AJ143" i="50"/>
  <c r="AP143" i="50" s="1"/>
  <c r="AJ123" i="50"/>
  <c r="AI122" i="50"/>
  <c r="AO122" i="50" s="1"/>
  <c r="AJ111" i="50"/>
  <c r="AI102" i="50"/>
  <c r="AK119" i="50"/>
  <c r="AL147" i="50"/>
  <c r="AL155" i="50"/>
  <c r="AH101" i="50"/>
  <c r="AN101" i="50" s="1"/>
  <c r="AJ142" i="50"/>
  <c r="AP142" i="50" s="1"/>
  <c r="AH99" i="50"/>
  <c r="AN99" i="50" s="1"/>
  <c r="AJ136" i="50"/>
  <c r="AP136" i="50" s="1"/>
  <c r="AH104" i="50"/>
  <c r="AN104" i="50" s="1"/>
  <c r="AK153" i="50"/>
  <c r="AQ153" i="50" s="1"/>
  <c r="AL154" i="50"/>
  <c r="AR154" i="50" s="1"/>
  <c r="AH96" i="50"/>
  <c r="AN96" i="50" s="1"/>
  <c r="AO96" i="50" s="1"/>
  <c r="AI98" i="50"/>
  <c r="AJ137" i="50"/>
  <c r="AP137" i="50" s="1"/>
  <c r="AJ117" i="50"/>
  <c r="AH112" i="50"/>
  <c r="AN112" i="50" s="1"/>
  <c r="AK143" i="50"/>
  <c r="AL142" i="50"/>
  <c r="AL141" i="50"/>
  <c r="AK152" i="50"/>
  <c r="AQ152" i="50" s="1"/>
  <c r="AK155" i="50"/>
  <c r="AQ155" i="50" s="1"/>
  <c r="AH90" i="50"/>
  <c r="AN90" i="50" s="1"/>
  <c r="AI100" i="50"/>
  <c r="AK120" i="50"/>
  <c r="AI113" i="50"/>
  <c r="AH111" i="50"/>
  <c r="AN111" i="50" s="1"/>
  <c r="AO111" i="50" s="1"/>
  <c r="AJ116" i="50"/>
  <c r="AH110" i="50"/>
  <c r="AN110" i="50" s="1"/>
  <c r="AJ119" i="50"/>
  <c r="AL140" i="50"/>
  <c r="AK158" i="50"/>
  <c r="AQ158" i="50" s="1"/>
  <c r="AK146" i="50"/>
  <c r="AQ146" i="50" s="1"/>
  <c r="AJ147" i="50"/>
  <c r="AP147" i="50" s="1"/>
  <c r="AQ147" i="50" s="1"/>
  <c r="AH95" i="50"/>
  <c r="AN95" i="50" s="1"/>
  <c r="AO95" i="50" s="1"/>
  <c r="AH107" i="50"/>
  <c r="AN107" i="50" s="1"/>
  <c r="AI130" i="50"/>
  <c r="AO130" i="50" s="1"/>
  <c r="AI106" i="50"/>
  <c r="AJ110" i="50"/>
  <c r="AJ107" i="50"/>
  <c r="AJ114" i="50"/>
  <c r="AJ118" i="50"/>
  <c r="AK122" i="50"/>
  <c r="AJ112" i="50"/>
  <c r="AL138" i="50"/>
  <c r="AJ150" i="50"/>
  <c r="AP150" i="50" s="1"/>
  <c r="AQ150" i="50" s="1"/>
  <c r="AL144" i="50"/>
  <c r="AL146" i="50"/>
  <c r="AL148" i="50"/>
  <c r="AL152" i="50"/>
  <c r="AH88" i="50"/>
  <c r="AN88" i="50" s="1"/>
  <c r="AI120" i="50"/>
  <c r="AO120" i="50" s="1"/>
  <c r="AP120" i="50" s="1"/>
  <c r="AH114" i="50"/>
  <c r="AN114" i="50" s="1"/>
  <c r="AI112" i="50"/>
  <c r="AI128" i="50"/>
  <c r="AO128" i="50" s="1"/>
  <c r="AI118" i="50"/>
  <c r="AO118" i="50" s="1"/>
  <c r="AJ129" i="50"/>
  <c r="AJ106" i="50"/>
  <c r="AJ130" i="50"/>
  <c r="AH108" i="50"/>
  <c r="AN108" i="50" s="1"/>
  <c r="AO108" i="50" s="1"/>
  <c r="AP108" i="50" s="1"/>
  <c r="AK130" i="50"/>
  <c r="AH100" i="50"/>
  <c r="AN100" i="50" s="1"/>
  <c r="AI114" i="50"/>
  <c r="AI117" i="50"/>
  <c r="AO117" i="50" s="1"/>
  <c r="AP117" i="50" s="1"/>
  <c r="AK117" i="50"/>
  <c r="AK140" i="50"/>
  <c r="AQ140" i="50" s="1"/>
  <c r="AK138" i="50"/>
  <c r="AJ138" i="50"/>
  <c r="AP138" i="50" s="1"/>
  <c r="AK142" i="50"/>
  <c r="AL143" i="50"/>
  <c r="AL158" i="50"/>
  <c r="AJ144" i="50"/>
  <c r="AP144" i="50" s="1"/>
  <c r="AK144" i="50"/>
  <c r="AL150" i="50"/>
  <c r="AK148" i="50"/>
  <c r="AM61" i="42"/>
  <c r="BI61" i="42" s="1"/>
  <c r="AH124" i="50"/>
  <c r="AJ94" i="50"/>
  <c r="AK88" i="50"/>
  <c r="AJ101" i="50"/>
  <c r="AJ64" i="42"/>
  <c r="BF64" i="42" s="1"/>
  <c r="AM62" i="42"/>
  <c r="BI62" i="42" s="1"/>
  <c r="AJ105" i="50"/>
  <c r="AL104" i="50"/>
  <c r="AL134" i="50"/>
  <c r="AL62" i="42"/>
  <c r="BH62" i="42" s="1"/>
  <c r="AN63" i="42"/>
  <c r="BJ63" i="42" s="1"/>
  <c r="AK110" i="50"/>
  <c r="AK75" i="50"/>
  <c r="AJ127" i="50"/>
  <c r="AI86" i="50"/>
  <c r="AH125" i="50"/>
  <c r="AJ67" i="50"/>
  <c r="AJ63" i="50"/>
  <c r="AK111" i="50"/>
  <c r="AK94" i="50"/>
  <c r="AL72" i="50"/>
  <c r="AL137" i="50"/>
  <c r="AL99" i="50"/>
  <c r="AH70" i="50"/>
  <c r="AN70" i="50" s="1"/>
  <c r="AL133" i="50"/>
  <c r="AJ91" i="50"/>
  <c r="AN62" i="42"/>
  <c r="BJ62" i="42" s="1"/>
  <c r="AN65" i="42"/>
  <c r="BJ65" i="42" s="1"/>
  <c r="AL65" i="42"/>
  <c r="BH65" i="42" s="1"/>
  <c r="AL63" i="42"/>
  <c r="BH63" i="42" s="1"/>
  <c r="AJ62" i="42"/>
  <c r="AP62" i="42" s="1"/>
  <c r="AX62" i="42" s="1"/>
  <c r="AJ65" i="42"/>
  <c r="AP65" i="42" s="1"/>
  <c r="AM64" i="42"/>
  <c r="BI64" i="42" s="1"/>
  <c r="AK65" i="42"/>
  <c r="BG65" i="42" s="1"/>
  <c r="AM65" i="42"/>
  <c r="BI65" i="42" s="1"/>
  <c r="AJ61" i="42"/>
  <c r="BF61" i="42" s="1"/>
  <c r="AJ63" i="42"/>
  <c r="AP63" i="42" s="1"/>
  <c r="AL61" i="42"/>
  <c r="BH61" i="42" s="1"/>
  <c r="AN61" i="42"/>
  <c r="BJ61" i="42" s="1"/>
  <c r="AM63" i="42"/>
  <c r="BI63" i="42" s="1"/>
  <c r="AN64" i="42"/>
  <c r="BJ64" i="42" s="1"/>
  <c r="AK63" i="42"/>
  <c r="BG63" i="42" s="1"/>
  <c r="AL64" i="42"/>
  <c r="BH64" i="42" s="1"/>
  <c r="AK61" i="42"/>
  <c r="AK62" i="42"/>
  <c r="AK64" i="42"/>
  <c r="AI64" i="50"/>
  <c r="AK77" i="50"/>
  <c r="AL63" i="50"/>
  <c r="AI62" i="50"/>
  <c r="AL88" i="50"/>
  <c r="AK64" i="50"/>
  <c r="AL70" i="50"/>
  <c r="AL128" i="50"/>
  <c r="AH87" i="50"/>
  <c r="AN87" i="50" s="1"/>
  <c r="AJ87" i="50"/>
  <c r="AJ71" i="50"/>
  <c r="AK133" i="50"/>
  <c r="AL115" i="50"/>
  <c r="AJ66" i="50"/>
  <c r="AJ135" i="50"/>
  <c r="AP135" i="50" s="1"/>
  <c r="AJ90" i="50"/>
  <c r="AJ82" i="50"/>
  <c r="AL127" i="50"/>
  <c r="AK112" i="50"/>
  <c r="AK86" i="50"/>
  <c r="AK71" i="50"/>
  <c r="AJ134" i="50"/>
  <c r="AP134" i="50" s="1"/>
  <c r="AL79" i="50"/>
  <c r="AI79" i="50"/>
  <c r="AJ77" i="50"/>
  <c r="AK83" i="50"/>
  <c r="AK66" i="50"/>
  <c r="AI127" i="50"/>
  <c r="AL126" i="50"/>
  <c r="AH63" i="50"/>
  <c r="AN63" i="50" s="1"/>
  <c r="AJ133" i="50"/>
  <c r="AL105" i="50"/>
  <c r="AJ102" i="50"/>
  <c r="AK103" i="50"/>
  <c r="AK134" i="50"/>
  <c r="AL97" i="50"/>
  <c r="AL114" i="50"/>
  <c r="AJ89" i="50"/>
  <c r="AJ132" i="50"/>
  <c r="AP132" i="50" s="1"/>
  <c r="AH78" i="50"/>
  <c r="AN78" i="50" s="1"/>
  <c r="AL75" i="50"/>
  <c r="AL64" i="50"/>
  <c r="AK89" i="50"/>
  <c r="AI87" i="50"/>
  <c r="AI69" i="50"/>
  <c r="AH64" i="50"/>
  <c r="AN64" i="50" s="1"/>
  <c r="AJ95" i="50"/>
  <c r="AL71" i="50"/>
  <c r="AJ81" i="50"/>
  <c r="AJ75" i="50"/>
  <c r="AI133" i="50"/>
  <c r="AH132" i="50"/>
  <c r="AJ84" i="50"/>
  <c r="AJ80" i="50"/>
  <c r="AJ74" i="50"/>
  <c r="AH62" i="50"/>
  <c r="AN62" i="50" s="1"/>
  <c r="AO62" i="50" s="1"/>
  <c r="AL132" i="50"/>
  <c r="AI82" i="50"/>
  <c r="AL101" i="50"/>
  <c r="AH72" i="50"/>
  <c r="AN72" i="50" s="1"/>
  <c r="AK104" i="50"/>
  <c r="AL123" i="50"/>
  <c r="AJ124" i="50"/>
  <c r="AL124" i="50"/>
  <c r="AL90" i="50"/>
  <c r="AH77" i="50"/>
  <c r="AN77" i="50" s="1"/>
  <c r="AK109" i="50"/>
  <c r="AL67" i="50"/>
  <c r="AL108" i="50"/>
  <c r="AJ99" i="50"/>
  <c r="AK114" i="50"/>
  <c r="AL80" i="50"/>
  <c r="AL100" i="50"/>
  <c r="AI89" i="50"/>
  <c r="AK131" i="50"/>
  <c r="AL113" i="50"/>
  <c r="AL91" i="50"/>
  <c r="AK90" i="50"/>
  <c r="AK127" i="50"/>
  <c r="AH75" i="50"/>
  <c r="AN75" i="50" s="1"/>
  <c r="AI68" i="50"/>
  <c r="AJ103" i="50"/>
  <c r="AJ76" i="50"/>
  <c r="AK100" i="50"/>
  <c r="AL131" i="50"/>
  <c r="AL107" i="50"/>
  <c r="AL135" i="50"/>
  <c r="AJ73" i="50"/>
  <c r="AK128" i="50"/>
  <c r="AJ92" i="50"/>
  <c r="AJ70" i="50"/>
  <c r="AL87" i="50"/>
  <c r="AL118" i="50"/>
  <c r="AH81" i="50"/>
  <c r="AN81" i="50" s="1"/>
  <c r="AH65" i="50"/>
  <c r="AN65" i="50" s="1"/>
  <c r="AO65" i="50" s="1"/>
  <c r="AP65" i="50" s="1"/>
  <c r="AL65" i="50"/>
  <c r="AH69" i="50"/>
  <c r="AN69" i="50" s="1"/>
  <c r="AO69" i="50" s="1"/>
  <c r="AK69" i="50"/>
  <c r="AK85" i="50"/>
  <c r="AI77" i="50"/>
  <c r="AI90" i="50"/>
  <c r="AL111" i="50"/>
  <c r="AI75" i="50"/>
  <c r="AL106" i="50"/>
  <c r="AL130" i="50"/>
  <c r="AK63" i="50"/>
  <c r="AL76" i="50"/>
  <c r="AL85" i="50"/>
  <c r="AK132" i="50"/>
  <c r="AH74" i="50"/>
  <c r="AN74" i="50" s="1"/>
  <c r="AI66" i="50"/>
  <c r="AH80" i="50"/>
  <c r="AN80" i="50" s="1"/>
  <c r="AJ86" i="50"/>
  <c r="AI88" i="50"/>
  <c r="AJ98" i="50"/>
  <c r="AK106" i="50"/>
  <c r="AI134" i="50"/>
  <c r="AL73" i="50"/>
  <c r="AJ78" i="50"/>
  <c r="AH82" i="50"/>
  <c r="AN82" i="50" s="1"/>
  <c r="AK126" i="50"/>
  <c r="AI71" i="50"/>
  <c r="AK78" i="50"/>
  <c r="AL94" i="50"/>
  <c r="AL136" i="50"/>
  <c r="AL129" i="50"/>
  <c r="AH85" i="50"/>
  <c r="AK97" i="50"/>
  <c r="AK105" i="50"/>
  <c r="AL121" i="50"/>
  <c r="AL81" i="50"/>
  <c r="AI85" i="50"/>
  <c r="AL95" i="50"/>
  <c r="AL125" i="50"/>
  <c r="AH133" i="50"/>
  <c r="AJ69" i="50"/>
  <c r="AI131" i="50"/>
  <c r="AO131" i="50" s="1"/>
  <c r="AP131" i="50" s="1"/>
  <c r="AK65" i="50"/>
  <c r="AI124" i="50"/>
  <c r="AO124" i="50" s="1"/>
  <c r="AP124" i="50" s="1"/>
  <c r="AJ125" i="50"/>
  <c r="AL74" i="50"/>
  <c r="AK73" i="50"/>
  <c r="AL68" i="50"/>
  <c r="AK136" i="50"/>
  <c r="AI76" i="50"/>
  <c r="AL66" i="50"/>
  <c r="AJ97" i="50"/>
  <c r="AJ88" i="50"/>
  <c r="AK68" i="50"/>
  <c r="AK76" i="50"/>
  <c r="AI70" i="50"/>
  <c r="AJ72" i="50"/>
  <c r="AJ104" i="50"/>
  <c r="AH86" i="50"/>
  <c r="AN86" i="50" s="1"/>
  <c r="AK92" i="50"/>
  <c r="AH126" i="50"/>
  <c r="AI67" i="50"/>
  <c r="BA67" i="50" s="1"/>
  <c r="AI72" i="50"/>
  <c r="AJ100" i="50"/>
  <c r="AJ126" i="50"/>
  <c r="AK72" i="50"/>
  <c r="AL78" i="50"/>
  <c r="AK96" i="50"/>
  <c r="AK102" i="50"/>
  <c r="AI81" i="50"/>
  <c r="AI93" i="50"/>
  <c r="AO93" i="50" s="1"/>
  <c r="AK107" i="50"/>
  <c r="AI125" i="50"/>
  <c r="AO125" i="50" s="1"/>
  <c r="AP125" i="50" s="1"/>
  <c r="AK81" i="50"/>
  <c r="AJ85" i="50"/>
  <c r="AK95" i="50"/>
  <c r="AL69" i="50"/>
  <c r="AH131" i="50"/>
  <c r="AK124" i="50"/>
  <c r="AL109" i="50"/>
  <c r="AL77" i="50"/>
  <c r="AL86" i="50"/>
  <c r="AK70" i="50"/>
  <c r="AI74" i="50"/>
  <c r="AH83" i="50"/>
  <c r="AN83" i="50" s="1"/>
  <c r="AL120" i="50"/>
  <c r="AL96" i="50"/>
  <c r="AI84" i="50"/>
  <c r="AK74" i="50"/>
  <c r="AK62" i="50"/>
  <c r="AK125" i="50"/>
  <c r="AL122" i="50"/>
  <c r="AL84" i="50"/>
  <c r="AI73" i="50"/>
  <c r="AL117" i="50"/>
  <c r="AJ62" i="50"/>
  <c r="AK84" i="50"/>
  <c r="AL102" i="50"/>
  <c r="AI80" i="50"/>
  <c r="AI78" i="50"/>
  <c r="AJ96" i="50"/>
  <c r="AL112" i="50"/>
  <c r="AH67" i="50"/>
  <c r="AK93" i="50"/>
  <c r="AJ79" i="50"/>
  <c r="AK91" i="50"/>
  <c r="AK99" i="50"/>
  <c r="AH79" i="50"/>
  <c r="AJ83" i="50"/>
  <c r="AK87" i="50"/>
  <c r="AL89" i="50"/>
  <c r="AL93" i="50"/>
  <c r="AL103" i="50"/>
  <c r="AK129" i="50"/>
  <c r="AI83" i="50"/>
  <c r="AH68" i="50"/>
  <c r="AN68" i="50" s="1"/>
  <c r="AH73" i="50"/>
  <c r="AJ64" i="50"/>
  <c r="AI63" i="50"/>
  <c r="AI92" i="50"/>
  <c r="AO92" i="50" s="1"/>
  <c r="AH76" i="50"/>
  <c r="AN76" i="50" s="1"/>
  <c r="AH66" i="50"/>
  <c r="AN66" i="50" s="1"/>
  <c r="AL119" i="50"/>
  <c r="AL110" i="50"/>
  <c r="AJ68" i="50"/>
  <c r="AK108" i="50"/>
  <c r="AL62" i="50"/>
  <c r="AH84" i="50"/>
  <c r="AN84" i="50" s="1"/>
  <c r="AO84" i="50" s="1"/>
  <c r="AI94" i="50"/>
  <c r="AO94" i="50" s="1"/>
  <c r="AP94" i="50" s="1"/>
  <c r="AI126" i="50"/>
  <c r="AO126" i="50" s="1"/>
  <c r="AJ128" i="50"/>
  <c r="AH71" i="50"/>
  <c r="AN71" i="50" s="1"/>
  <c r="AK80" i="50"/>
  <c r="AK98" i="50"/>
  <c r="AL116" i="50"/>
  <c r="AL92" i="50"/>
  <c r="AL98" i="50"/>
  <c r="AK79" i="50"/>
  <c r="AL83" i="50"/>
  <c r="AI91" i="50"/>
  <c r="AK113" i="50"/>
  <c r="AK135" i="50"/>
  <c r="AJ93" i="50"/>
  <c r="AZ243" i="50" l="1"/>
  <c r="AO222" i="50"/>
  <c r="AN222" i="50"/>
  <c r="AN286" i="50"/>
  <c r="AO286" i="50" s="1"/>
  <c r="AZ248" i="50"/>
  <c r="AN248" i="50"/>
  <c r="AR67" i="42"/>
  <c r="AR72" i="42"/>
  <c r="AS72" i="42" s="1"/>
  <c r="AP292" i="50"/>
  <c r="AQ292" i="50" s="1"/>
  <c r="AR292" i="50" s="1"/>
  <c r="BD292" i="50" s="1"/>
  <c r="BA305" i="50"/>
  <c r="AO306" i="50"/>
  <c r="AP306" i="50" s="1"/>
  <c r="AN268" i="50"/>
  <c r="AO268" i="50" s="1"/>
  <c r="BC303" i="50"/>
  <c r="AO302" i="50"/>
  <c r="AP302" i="50" s="1"/>
  <c r="AZ287" i="50"/>
  <c r="AN287" i="50"/>
  <c r="AO227" i="50"/>
  <c r="AN227" i="50"/>
  <c r="AZ224" i="50"/>
  <c r="AN224" i="50"/>
  <c r="AO267" i="50"/>
  <c r="AN267" i="50"/>
  <c r="AZ246" i="50"/>
  <c r="AN246" i="50"/>
  <c r="AY78" i="42"/>
  <c r="BO78" i="42" s="1"/>
  <c r="AZ76" i="42"/>
  <c r="BP76" i="42" s="1"/>
  <c r="BN72" i="42"/>
  <c r="BB303" i="50"/>
  <c r="AP303" i="50"/>
  <c r="AQ303" i="50" s="1"/>
  <c r="AR303" i="50" s="1"/>
  <c r="BD303" i="50" s="1"/>
  <c r="AO304" i="50"/>
  <c r="AP304" i="50" s="1"/>
  <c r="AQ304" i="50" s="1"/>
  <c r="AR304" i="50" s="1"/>
  <c r="BD304" i="50" s="1"/>
  <c r="BC305" i="50"/>
  <c r="AN245" i="50"/>
  <c r="AO245" i="50" s="1"/>
  <c r="AQ293" i="50"/>
  <c r="AR293" i="50" s="1"/>
  <c r="BD293" i="50" s="1"/>
  <c r="AO300" i="50"/>
  <c r="AP300" i="50" s="1"/>
  <c r="AO301" i="50"/>
  <c r="AP301" i="50" s="1"/>
  <c r="O104" i="66"/>
  <c r="BB305" i="50"/>
  <c r="BB292" i="50"/>
  <c r="BB294" i="50"/>
  <c r="BA294" i="50"/>
  <c r="BA295" i="50"/>
  <c r="AZ258" i="50"/>
  <c r="AO281" i="50"/>
  <c r="N101" i="66" s="1"/>
  <c r="AO257" i="50"/>
  <c r="BA257" i="50" s="1"/>
  <c r="AZ229" i="50"/>
  <c r="BC292" i="50"/>
  <c r="BA292" i="50"/>
  <c r="BA293" i="50"/>
  <c r="AQ291" i="50"/>
  <c r="AR291" i="50" s="1"/>
  <c r="BD291" i="50" s="1"/>
  <c r="AO298" i="50"/>
  <c r="AO296" i="50"/>
  <c r="AP296" i="50" s="1"/>
  <c r="BB293" i="50"/>
  <c r="BB295" i="50"/>
  <c r="BC293" i="50"/>
  <c r="BC294" i="50"/>
  <c r="BA291" i="50"/>
  <c r="AO297" i="50"/>
  <c r="AP297" i="50" s="1"/>
  <c r="AQ297" i="50" s="1"/>
  <c r="AO299" i="50"/>
  <c r="AP299" i="50" s="1"/>
  <c r="BF74" i="42"/>
  <c r="AX74" i="42"/>
  <c r="BN74" i="42" s="1"/>
  <c r="AY67" i="42"/>
  <c r="BO67" i="42" s="1"/>
  <c r="BH72" i="42"/>
  <c r="AZ72" i="42"/>
  <c r="BF67" i="42"/>
  <c r="AX67" i="42"/>
  <c r="BH75" i="42"/>
  <c r="BI70" i="42"/>
  <c r="BJ70" i="42"/>
  <c r="BA77" i="42"/>
  <c r="BQ77" i="42" s="1"/>
  <c r="BA78" i="42"/>
  <c r="BQ78" i="42" s="1"/>
  <c r="BO75" i="42"/>
  <c r="BN71" i="42"/>
  <c r="BH73" i="42"/>
  <c r="BJ71" i="42"/>
  <c r="AS70" i="42"/>
  <c r="AT70" i="42" s="1"/>
  <c r="BB70" i="42" s="1"/>
  <c r="BR70" i="42" s="1"/>
  <c r="BZ70" i="42" s="1"/>
  <c r="BF70" i="42"/>
  <c r="AX70" i="42"/>
  <c r="BP74" i="42"/>
  <c r="BI79" i="42"/>
  <c r="BH68" i="42"/>
  <c r="BN69" i="42"/>
  <c r="BN68" i="42"/>
  <c r="AT74" i="42"/>
  <c r="BB74" i="42" s="1"/>
  <c r="BR74" i="42" s="1"/>
  <c r="BZ74" i="42" s="1"/>
  <c r="BP79" i="42"/>
  <c r="AY77" i="42"/>
  <c r="BO77" i="42" s="1"/>
  <c r="AY76" i="42"/>
  <c r="BO76" i="42" s="1"/>
  <c r="AY79" i="42"/>
  <c r="BO79" i="42" s="1"/>
  <c r="AR75" i="42"/>
  <c r="AS75" i="42" s="1"/>
  <c r="BF77" i="42"/>
  <c r="AX77" i="42"/>
  <c r="AZ67" i="42"/>
  <c r="BP67" i="42" s="1"/>
  <c r="BI71" i="42"/>
  <c r="BA71" i="42"/>
  <c r="BQ71" i="42" s="1"/>
  <c r="AX76" i="42"/>
  <c r="BF76" i="42"/>
  <c r="BG68" i="42"/>
  <c r="AQ68" i="42"/>
  <c r="AR68" i="42" s="1"/>
  <c r="AS68" i="42" s="1"/>
  <c r="AS71" i="42"/>
  <c r="AT71" i="42" s="1"/>
  <c r="BB71" i="42" s="1"/>
  <c r="BR71" i="42" s="1"/>
  <c r="BZ71" i="42" s="1"/>
  <c r="BI67" i="42"/>
  <c r="BF79" i="42"/>
  <c r="AX79" i="42"/>
  <c r="BA76" i="42"/>
  <c r="BQ76" i="42" s="1"/>
  <c r="AY70" i="42"/>
  <c r="BO70" i="42" s="1"/>
  <c r="BF75" i="42"/>
  <c r="AX75" i="42"/>
  <c r="AZ77" i="42"/>
  <c r="BP77" i="42" s="1"/>
  <c r="BI69" i="42"/>
  <c r="AY71" i="42"/>
  <c r="BO71" i="42" s="1"/>
  <c r="BN78" i="42"/>
  <c r="AY74" i="42"/>
  <c r="BO74" i="42" s="1"/>
  <c r="BG69" i="42"/>
  <c r="AQ69" i="42"/>
  <c r="AR69" i="42" s="1"/>
  <c r="AX73" i="42"/>
  <c r="BF73" i="42"/>
  <c r="AY72" i="42"/>
  <c r="BO72" i="42" s="1"/>
  <c r="AS79" i="42"/>
  <c r="AT79" i="42" s="1"/>
  <c r="BB79" i="42" s="1"/>
  <c r="BR79" i="42" s="1"/>
  <c r="BZ79" i="42" s="1"/>
  <c r="AZ78" i="42"/>
  <c r="BP78" i="42" s="1"/>
  <c r="BA74" i="42"/>
  <c r="BQ74" i="42" s="1"/>
  <c r="AR73" i="42"/>
  <c r="AS73" i="42" s="1"/>
  <c r="K84" i="42"/>
  <c r="J84" i="42"/>
  <c r="AO89" i="50"/>
  <c r="AP89" i="50" s="1"/>
  <c r="AQ89" i="50" s="1"/>
  <c r="AR89" i="50" s="1"/>
  <c r="AQ275" i="50"/>
  <c r="AR275" i="50" s="1"/>
  <c r="BD275" i="50" s="1"/>
  <c r="AO277" i="50"/>
  <c r="AP277" i="50" s="1"/>
  <c r="BB277" i="50" s="1"/>
  <c r="BC232" i="50"/>
  <c r="AP267" i="50"/>
  <c r="AQ267" i="50" s="1"/>
  <c r="AR267" i="50" s="1"/>
  <c r="BD267" i="50" s="1"/>
  <c r="AO269" i="50"/>
  <c r="AP269" i="50" s="1"/>
  <c r="BB269" i="50" s="1"/>
  <c r="AO236" i="50"/>
  <c r="BA236" i="50" s="1"/>
  <c r="AO220" i="50"/>
  <c r="AP220" i="50" s="1"/>
  <c r="AQ220" i="50" s="1"/>
  <c r="AR220" i="50" s="1"/>
  <c r="BD220" i="50" s="1"/>
  <c r="AO288" i="50"/>
  <c r="BA288" i="50" s="1"/>
  <c r="AO240" i="50"/>
  <c r="AP240" i="50" s="1"/>
  <c r="AQ240" i="50" s="1"/>
  <c r="AR240" i="50" s="1"/>
  <c r="BD240" i="50" s="1"/>
  <c r="AZ236" i="50"/>
  <c r="BA232" i="50"/>
  <c r="AZ275" i="50"/>
  <c r="BA275" i="50"/>
  <c r="AO66" i="50"/>
  <c r="AP66" i="50" s="1"/>
  <c r="AQ66" i="50" s="1"/>
  <c r="AR66" i="50" s="1"/>
  <c r="AQ131" i="50"/>
  <c r="AR131" i="50" s="1"/>
  <c r="AP111" i="50"/>
  <c r="AQ111" i="50" s="1"/>
  <c r="AR111" i="50" s="1"/>
  <c r="AO105" i="50"/>
  <c r="AP105" i="50" s="1"/>
  <c r="AQ105" i="50" s="1"/>
  <c r="AR105" i="50" s="1"/>
  <c r="BD105" i="50" s="1"/>
  <c r="AO194" i="50"/>
  <c r="AP194" i="50" s="1"/>
  <c r="AQ194" i="50" s="1"/>
  <c r="AR194" i="50" s="1"/>
  <c r="BD194" i="50" s="1"/>
  <c r="BB232" i="50"/>
  <c r="AQ142" i="50"/>
  <c r="AR142" i="50" s="1"/>
  <c r="AO188" i="50"/>
  <c r="AP188" i="50" s="1"/>
  <c r="AQ188" i="50" s="1"/>
  <c r="AR188" i="50" s="1"/>
  <c r="AO75" i="50"/>
  <c r="AP75" i="50" s="1"/>
  <c r="AQ75" i="50" s="1"/>
  <c r="AR75" i="50" s="1"/>
  <c r="AP62" i="50"/>
  <c r="AO78" i="50"/>
  <c r="AP78" i="50" s="1"/>
  <c r="AQ78" i="50" s="1"/>
  <c r="AR155" i="50"/>
  <c r="BD155" i="50" s="1"/>
  <c r="AO101" i="50"/>
  <c r="BA101" i="50" s="1"/>
  <c r="AO195" i="50"/>
  <c r="AP195" i="50" s="1"/>
  <c r="AQ195" i="50" s="1"/>
  <c r="AR195" i="50" s="1"/>
  <c r="AZ288" i="50"/>
  <c r="AZ281" i="50"/>
  <c r="AZ240" i="50"/>
  <c r="AZ257" i="50"/>
  <c r="AZ232" i="50"/>
  <c r="AO276" i="50"/>
  <c r="AP276" i="50" s="1"/>
  <c r="AQ276" i="50" s="1"/>
  <c r="AR276" i="50" s="1"/>
  <c r="BD276" i="50" s="1"/>
  <c r="AP227" i="50"/>
  <c r="AQ227" i="50" s="1"/>
  <c r="AR227" i="50" s="1"/>
  <c r="BD227" i="50" s="1"/>
  <c r="BA227" i="50"/>
  <c r="AO88" i="50"/>
  <c r="AP88" i="50" s="1"/>
  <c r="AQ88" i="50" s="1"/>
  <c r="AR88" i="50" s="1"/>
  <c r="AQ137" i="50"/>
  <c r="AR137" i="50" s="1"/>
  <c r="AP116" i="50"/>
  <c r="AQ116" i="50" s="1"/>
  <c r="AR116" i="50" s="1"/>
  <c r="AP222" i="50"/>
  <c r="AQ222" i="50" s="1"/>
  <c r="AR222" i="50" s="1"/>
  <c r="BD222" i="50" s="1"/>
  <c r="AP93" i="50"/>
  <c r="AQ93" i="50" s="1"/>
  <c r="AR93" i="50" s="1"/>
  <c r="BD93" i="50" s="1"/>
  <c r="AQ94" i="50"/>
  <c r="AR94" i="50" s="1"/>
  <c r="AO80" i="50"/>
  <c r="AP80" i="50" s="1"/>
  <c r="AQ80" i="50" s="1"/>
  <c r="AR78" i="50"/>
  <c r="AO104" i="50"/>
  <c r="AP104" i="50" s="1"/>
  <c r="AQ104" i="50" s="1"/>
  <c r="AR104" i="50" s="1"/>
  <c r="AR168" i="50"/>
  <c r="AR192" i="50"/>
  <c r="BD192" i="50" s="1"/>
  <c r="AR191" i="50"/>
  <c r="AO278" i="50"/>
  <c r="AP278" i="50" s="1"/>
  <c r="AQ278" i="50" s="1"/>
  <c r="BC278" i="50" s="1"/>
  <c r="AP196" i="50"/>
  <c r="AQ196" i="50" s="1"/>
  <c r="AR196" i="50" s="1"/>
  <c r="BD196" i="50" s="1"/>
  <c r="AZ227" i="50"/>
  <c r="AP236" i="50"/>
  <c r="AQ236" i="50" s="1"/>
  <c r="AR236" i="50" s="1"/>
  <c r="BD236" i="50" s="1"/>
  <c r="AP263" i="50"/>
  <c r="AQ263" i="50" s="1"/>
  <c r="AR263" i="50" s="1"/>
  <c r="BD263" i="50" s="1"/>
  <c r="AO76" i="50"/>
  <c r="AP76" i="50" s="1"/>
  <c r="AQ76" i="50" s="1"/>
  <c r="AR76" i="50" s="1"/>
  <c r="AO83" i="50"/>
  <c r="AP83" i="50" s="1"/>
  <c r="AQ83" i="50" s="1"/>
  <c r="AR83" i="50" s="1"/>
  <c r="AQ125" i="50"/>
  <c r="AR125" i="50" s="1"/>
  <c r="AO82" i="50"/>
  <c r="AP82" i="50" s="1"/>
  <c r="AQ82" i="50" s="1"/>
  <c r="AR82" i="50" s="1"/>
  <c r="AO72" i="50"/>
  <c r="AP72" i="50" s="1"/>
  <c r="AQ72" i="50" s="1"/>
  <c r="AR72" i="50" s="1"/>
  <c r="BD72" i="50" s="1"/>
  <c r="AR140" i="50"/>
  <c r="BD140" i="50" s="1"/>
  <c r="AO100" i="50"/>
  <c r="AP100" i="50" s="1"/>
  <c r="AQ100" i="50" s="1"/>
  <c r="AR100" i="50" s="1"/>
  <c r="AR147" i="50"/>
  <c r="AQ143" i="50"/>
  <c r="AR143" i="50" s="1"/>
  <c r="AQ148" i="50"/>
  <c r="AR148" i="50" s="1"/>
  <c r="AP190" i="50"/>
  <c r="AQ190" i="50" s="1"/>
  <c r="AR190" i="50" s="1"/>
  <c r="AO71" i="50"/>
  <c r="AP71" i="50" s="1"/>
  <c r="AQ71" i="50" s="1"/>
  <c r="AR71" i="50" s="1"/>
  <c r="AP92" i="50"/>
  <c r="AQ92" i="50" s="1"/>
  <c r="AQ124" i="50"/>
  <c r="AQ65" i="50"/>
  <c r="AR65" i="50" s="1"/>
  <c r="AQ132" i="50"/>
  <c r="AR132" i="50" s="1"/>
  <c r="BD132" i="50" s="1"/>
  <c r="AR146" i="50"/>
  <c r="AQ149" i="50"/>
  <c r="AR149" i="50" s="1"/>
  <c r="AR162" i="50"/>
  <c r="AO189" i="50"/>
  <c r="AP189" i="50" s="1"/>
  <c r="AQ189" i="50" s="1"/>
  <c r="AR189" i="50" s="1"/>
  <c r="AO259" i="50"/>
  <c r="AP259" i="50" s="1"/>
  <c r="AQ259" i="50" s="1"/>
  <c r="AR259" i="50" s="1"/>
  <c r="BD259" i="50" s="1"/>
  <c r="BA267" i="50"/>
  <c r="AP281" i="50"/>
  <c r="AQ281" i="50" s="1"/>
  <c r="AZ277" i="50"/>
  <c r="AO273" i="50"/>
  <c r="AP273" i="50" s="1"/>
  <c r="AZ267" i="50"/>
  <c r="AZ268" i="50"/>
  <c r="AZ269" i="50"/>
  <c r="AP260" i="50"/>
  <c r="AQ260" i="50" s="1"/>
  <c r="AR260" i="50" s="1"/>
  <c r="BD260" i="50" s="1"/>
  <c r="AR150" i="50"/>
  <c r="AO98" i="50"/>
  <c r="AP98" i="50" s="1"/>
  <c r="AQ98" i="50" s="1"/>
  <c r="AR98" i="50" s="1"/>
  <c r="BD98" i="50" s="1"/>
  <c r="AO113" i="50"/>
  <c r="AP113" i="50" s="1"/>
  <c r="AQ113" i="50" s="1"/>
  <c r="AR113" i="50" s="1"/>
  <c r="BD113" i="50" s="1"/>
  <c r="AP197" i="50"/>
  <c r="AQ197" i="50" s="1"/>
  <c r="AR197" i="50" s="1"/>
  <c r="BD197" i="50" s="1"/>
  <c r="AO280" i="50"/>
  <c r="AO274" i="50"/>
  <c r="AO256" i="50"/>
  <c r="AP256" i="50" s="1"/>
  <c r="AO241" i="50"/>
  <c r="AP241" i="50" s="1"/>
  <c r="AQ241" i="50" s="1"/>
  <c r="AO237" i="50"/>
  <c r="AP237" i="50" s="1"/>
  <c r="AQ237" i="50" s="1"/>
  <c r="AR237" i="50" s="1"/>
  <c r="BD237" i="50" s="1"/>
  <c r="AO221" i="50"/>
  <c r="AO285" i="50"/>
  <c r="AO270" i="50"/>
  <c r="AP270" i="50" s="1"/>
  <c r="AO226" i="50"/>
  <c r="AO290" i="50"/>
  <c r="AP290" i="50" s="1"/>
  <c r="AO255" i="50"/>
  <c r="AO230" i="50"/>
  <c r="AO282" i="50"/>
  <c r="AP282" i="50" s="1"/>
  <c r="AP84" i="50"/>
  <c r="AQ84" i="50" s="1"/>
  <c r="AR84" i="50" s="1"/>
  <c r="AQ135" i="50"/>
  <c r="AR135" i="50" s="1"/>
  <c r="BD135" i="50" s="1"/>
  <c r="AO114" i="50"/>
  <c r="AP114" i="50" s="1"/>
  <c r="AQ114" i="50" s="1"/>
  <c r="AR114" i="50" s="1"/>
  <c r="AP130" i="50"/>
  <c r="AQ130" i="50" s="1"/>
  <c r="AR130" i="50" s="1"/>
  <c r="AO110" i="50"/>
  <c r="AP110" i="50" s="1"/>
  <c r="AQ110" i="50" s="1"/>
  <c r="AR110" i="50" s="1"/>
  <c r="AR152" i="50"/>
  <c r="AO112" i="50"/>
  <c r="AP112" i="50" s="1"/>
  <c r="AQ112" i="50" s="1"/>
  <c r="AR112" i="50" s="1"/>
  <c r="AP96" i="50"/>
  <c r="AQ96" i="50" s="1"/>
  <c r="AR96" i="50" s="1"/>
  <c r="BD96" i="50" s="1"/>
  <c r="AQ136" i="50"/>
  <c r="AR136" i="50" s="1"/>
  <c r="BD136" i="50" s="1"/>
  <c r="AP119" i="50"/>
  <c r="AQ119" i="50" s="1"/>
  <c r="AR119" i="50" s="1"/>
  <c r="BA105" i="50"/>
  <c r="AR164" i="50"/>
  <c r="AO106" i="50"/>
  <c r="AP106" i="50" s="1"/>
  <c r="AQ106" i="50" s="1"/>
  <c r="AR106" i="50" s="1"/>
  <c r="BD106" i="50" s="1"/>
  <c r="AP129" i="50"/>
  <c r="AQ129" i="50" s="1"/>
  <c r="AR129" i="50" s="1"/>
  <c r="BA260" i="50"/>
  <c r="AO244" i="50"/>
  <c r="AO228" i="50"/>
  <c r="AO279" i="50"/>
  <c r="AP266" i="50"/>
  <c r="AQ266" i="50" s="1"/>
  <c r="AO253" i="50"/>
  <c r="AP253" i="50" s="1"/>
  <c r="AO248" i="50"/>
  <c r="AP248" i="50" s="1"/>
  <c r="AQ248" i="50" s="1"/>
  <c r="AR248" i="50" s="1"/>
  <c r="BD248" i="50" s="1"/>
  <c r="BB220" i="50"/>
  <c r="AO249" i="50"/>
  <c r="AP249" i="50" s="1"/>
  <c r="AQ249" i="50" s="1"/>
  <c r="AO225" i="50"/>
  <c r="AO224" i="50"/>
  <c r="AP224" i="50" s="1"/>
  <c r="AZ284" i="50"/>
  <c r="AO251" i="50"/>
  <c r="AO252" i="50"/>
  <c r="AP252" i="50" s="1"/>
  <c r="AQ252" i="50" s="1"/>
  <c r="AR252" i="50" s="1"/>
  <c r="BD252" i="50" s="1"/>
  <c r="AZ260" i="50"/>
  <c r="AO265" i="50"/>
  <c r="AP265" i="50" s="1"/>
  <c r="AO239" i="50"/>
  <c r="AP239" i="50" s="1"/>
  <c r="AQ239" i="50" s="1"/>
  <c r="AR239" i="50" s="1"/>
  <c r="BD239" i="50" s="1"/>
  <c r="AO246" i="50"/>
  <c r="AP246" i="50" s="1"/>
  <c r="AO229" i="50"/>
  <c r="N99" i="66" s="1"/>
  <c r="AO68" i="50"/>
  <c r="AP68" i="50" s="1"/>
  <c r="AR124" i="50"/>
  <c r="AO86" i="50"/>
  <c r="AP86" i="50" s="1"/>
  <c r="AQ86" i="50" s="1"/>
  <c r="AO74" i="50"/>
  <c r="AP74" i="50" s="1"/>
  <c r="AO81" i="50"/>
  <c r="AP81" i="50" s="1"/>
  <c r="AQ81" i="50" s="1"/>
  <c r="AR81" i="50" s="1"/>
  <c r="AO77" i="50"/>
  <c r="AP77" i="50" s="1"/>
  <c r="AQ77" i="50" s="1"/>
  <c r="AR77" i="50" s="1"/>
  <c r="BD77" i="50" s="1"/>
  <c r="AO64" i="50"/>
  <c r="AP64" i="50" s="1"/>
  <c r="AQ64" i="50" s="1"/>
  <c r="AR64" i="50" s="1"/>
  <c r="AO63" i="50"/>
  <c r="AP63" i="50" s="1"/>
  <c r="AQ63" i="50" s="1"/>
  <c r="AR63" i="50" s="1"/>
  <c r="AQ134" i="50"/>
  <c r="AR134" i="50" s="1"/>
  <c r="AO70" i="50"/>
  <c r="AP70" i="50" s="1"/>
  <c r="AQ70" i="50" s="1"/>
  <c r="AR70" i="50" s="1"/>
  <c r="AQ144" i="50"/>
  <c r="AR144" i="50" s="1"/>
  <c r="AQ138" i="50"/>
  <c r="AR138" i="50" s="1"/>
  <c r="AQ117" i="50"/>
  <c r="AR117" i="50" s="1"/>
  <c r="AQ108" i="50"/>
  <c r="AR108" i="50" s="1"/>
  <c r="AP118" i="50"/>
  <c r="AQ118" i="50" s="1"/>
  <c r="AR118" i="50" s="1"/>
  <c r="AQ120" i="50"/>
  <c r="AR120" i="50" s="1"/>
  <c r="AO107" i="50"/>
  <c r="AP107" i="50" s="1"/>
  <c r="AQ107" i="50" s="1"/>
  <c r="AR107" i="50" s="1"/>
  <c r="AR158" i="50"/>
  <c r="AO99" i="50"/>
  <c r="AP99" i="50" s="1"/>
  <c r="AQ99" i="50" s="1"/>
  <c r="AR99" i="50" s="1"/>
  <c r="AP122" i="50"/>
  <c r="AQ122" i="50" s="1"/>
  <c r="AR122" i="50" s="1"/>
  <c r="AO102" i="50"/>
  <c r="AP102" i="50" s="1"/>
  <c r="AQ102" i="50" s="1"/>
  <c r="AR102" i="50" s="1"/>
  <c r="AP123" i="50"/>
  <c r="AQ123" i="50" s="1"/>
  <c r="AR123" i="50" s="1"/>
  <c r="AR198" i="50"/>
  <c r="AO187" i="50"/>
  <c r="AP187" i="50" s="1"/>
  <c r="AQ187" i="50" s="1"/>
  <c r="AR187" i="50" s="1"/>
  <c r="AR160" i="50"/>
  <c r="BD160" i="50" s="1"/>
  <c r="AQ141" i="50"/>
  <c r="AR141" i="50" s="1"/>
  <c r="AZ278" i="50"/>
  <c r="AO264" i="50"/>
  <c r="AP264" i="50" s="1"/>
  <c r="AO272" i="50"/>
  <c r="AP272" i="50" s="1"/>
  <c r="AQ272" i="50" s="1"/>
  <c r="AO250" i="50"/>
  <c r="AZ220" i="50"/>
  <c r="AZ266" i="50"/>
  <c r="AO231" i="50"/>
  <c r="AP231" i="50" s="1"/>
  <c r="AQ231" i="50" s="1"/>
  <c r="AR231" i="50" s="1"/>
  <c r="BD231" i="50" s="1"/>
  <c r="AO234" i="50"/>
  <c r="AP234" i="50" s="1"/>
  <c r="AQ234" i="50" s="1"/>
  <c r="AZ286" i="50"/>
  <c r="AO261" i="50"/>
  <c r="AZ273" i="50"/>
  <c r="BB278" i="50"/>
  <c r="BB275" i="50"/>
  <c r="AZ283" i="50"/>
  <c r="AO262" i="50"/>
  <c r="BA263" i="50"/>
  <c r="AZ265" i="50"/>
  <c r="BA220" i="50"/>
  <c r="AO238" i="50"/>
  <c r="AO243" i="50"/>
  <c r="AP243" i="50" s="1"/>
  <c r="AQ243" i="50" s="1"/>
  <c r="AR243" i="50" s="1"/>
  <c r="BD243" i="50" s="1"/>
  <c r="AP126" i="50"/>
  <c r="AQ126" i="50" s="1"/>
  <c r="AR126" i="50" s="1"/>
  <c r="BD126" i="50" s="1"/>
  <c r="AP69" i="50"/>
  <c r="AQ69" i="50" s="1"/>
  <c r="AR69" i="50" s="1"/>
  <c r="AO87" i="50"/>
  <c r="AP87" i="50" s="1"/>
  <c r="AQ87" i="50" s="1"/>
  <c r="AR87" i="50" s="1"/>
  <c r="BD87" i="50" s="1"/>
  <c r="AP128" i="50"/>
  <c r="AQ128" i="50" s="1"/>
  <c r="AR128" i="50" s="1"/>
  <c r="AP95" i="50"/>
  <c r="AQ95" i="50" s="1"/>
  <c r="AR95" i="50" s="1"/>
  <c r="BD95" i="50" s="1"/>
  <c r="AO90" i="50"/>
  <c r="AP90" i="50" s="1"/>
  <c r="AQ90" i="50" s="1"/>
  <c r="AR90" i="50" s="1"/>
  <c r="AR153" i="50"/>
  <c r="BD153" i="50" s="1"/>
  <c r="AR161" i="50"/>
  <c r="BD161" i="50" s="1"/>
  <c r="AZ276" i="50"/>
  <c r="BB260" i="50"/>
  <c r="AZ222" i="50"/>
  <c r="BA276" i="50"/>
  <c r="AO254" i="50"/>
  <c r="AP254" i="50" s="1"/>
  <c r="AQ254" i="50" s="1"/>
  <c r="AO218" i="50"/>
  <c r="AP218" i="50" s="1"/>
  <c r="AQ218" i="50" s="1"/>
  <c r="AO233" i="50"/>
  <c r="AP233" i="50" s="1"/>
  <c r="AQ233" i="50" s="1"/>
  <c r="AR233" i="50" s="1"/>
  <c r="BD233" i="50" s="1"/>
  <c r="AO287" i="50"/>
  <c r="AP287" i="50" s="1"/>
  <c r="AO235" i="50"/>
  <c r="AZ245" i="50"/>
  <c r="BC220" i="50"/>
  <c r="BA281" i="50"/>
  <c r="AP283" i="50"/>
  <c r="AQ283" i="50" s="1"/>
  <c r="AZ263" i="50"/>
  <c r="AP257" i="50"/>
  <c r="AQ257" i="50" s="1"/>
  <c r="AR257" i="50" s="1"/>
  <c r="BD257" i="50" s="1"/>
  <c r="AO258" i="50"/>
  <c r="N100" i="66" s="1"/>
  <c r="AO223" i="50"/>
  <c r="BA222" i="50"/>
  <c r="AZ124" i="50"/>
  <c r="BD193" i="50"/>
  <c r="BC164" i="50"/>
  <c r="BD174" i="50"/>
  <c r="BC166" i="50"/>
  <c r="BD180" i="50"/>
  <c r="BD166" i="50"/>
  <c r="BD182" i="50"/>
  <c r="BC191" i="50"/>
  <c r="BD170" i="50"/>
  <c r="BD185" i="50"/>
  <c r="BB191" i="50"/>
  <c r="BD165" i="50"/>
  <c r="BC192" i="50"/>
  <c r="BC160" i="50"/>
  <c r="AZ196" i="50"/>
  <c r="BD199" i="50"/>
  <c r="BD167" i="50"/>
  <c r="AZ194" i="50"/>
  <c r="BA123" i="50"/>
  <c r="BD159" i="50"/>
  <c r="AZ195" i="50"/>
  <c r="BB143" i="50"/>
  <c r="AZ98" i="50"/>
  <c r="BA197" i="50"/>
  <c r="BC165" i="50"/>
  <c r="BA196" i="50"/>
  <c r="BA194" i="50"/>
  <c r="AP64" i="42"/>
  <c r="AX64" i="42" s="1"/>
  <c r="BN64" i="42" s="1"/>
  <c r="AZ102" i="50"/>
  <c r="AZ101" i="50"/>
  <c r="AZ94" i="50"/>
  <c r="AZ93" i="50"/>
  <c r="AZ105" i="50"/>
  <c r="AZ92" i="50"/>
  <c r="AZ113" i="50"/>
  <c r="BD129" i="50"/>
  <c r="BA129" i="50"/>
  <c r="BB146" i="50"/>
  <c r="BB140" i="50"/>
  <c r="BD154" i="50"/>
  <c r="BC154" i="50"/>
  <c r="BB149" i="50"/>
  <c r="BB141" i="50"/>
  <c r="BC153" i="50"/>
  <c r="AZ106" i="50"/>
  <c r="AZ89" i="50"/>
  <c r="BD156" i="50"/>
  <c r="BC156" i="50"/>
  <c r="BA119" i="50"/>
  <c r="BA122" i="50"/>
  <c r="BC116" i="50"/>
  <c r="BA116" i="50"/>
  <c r="BF62" i="42"/>
  <c r="BN62" i="42" s="1"/>
  <c r="BV62" i="42" s="1"/>
  <c r="BF63" i="42"/>
  <c r="AZ125" i="50"/>
  <c r="BA62" i="50"/>
  <c r="AZ87" i="50"/>
  <c r="BD115" i="50"/>
  <c r="BA127" i="50"/>
  <c r="AZ78" i="50"/>
  <c r="BA89" i="50"/>
  <c r="BD97" i="50"/>
  <c r="AZ70" i="50"/>
  <c r="BC109" i="50"/>
  <c r="BB127" i="50"/>
  <c r="BF65" i="42"/>
  <c r="AX65" i="42"/>
  <c r="AP61" i="42"/>
  <c r="AQ61" i="42" s="1"/>
  <c r="AY61" i="42" s="1"/>
  <c r="AQ63" i="42"/>
  <c r="AR63" i="42" s="1"/>
  <c r="AS63" i="42" s="1"/>
  <c r="AX63" i="42"/>
  <c r="BG61" i="42"/>
  <c r="AQ62" i="42"/>
  <c r="AR62" i="42" s="1"/>
  <c r="BG62" i="42"/>
  <c r="AQ65" i="42"/>
  <c r="BG64" i="42"/>
  <c r="AZ64" i="50"/>
  <c r="AZ62" i="50"/>
  <c r="AZ72" i="50"/>
  <c r="BB135" i="50"/>
  <c r="AZ63" i="50"/>
  <c r="AZ81" i="50"/>
  <c r="BD85" i="50"/>
  <c r="BD125" i="50"/>
  <c r="BD133" i="50"/>
  <c r="BD109" i="50"/>
  <c r="AZ77" i="50"/>
  <c r="AZ133" i="50"/>
  <c r="AZ126" i="50"/>
  <c r="F48" i="25"/>
  <c r="L40" i="25"/>
  <c r="M41" i="25"/>
  <c r="N42" i="25"/>
  <c r="O43" i="25"/>
  <c r="P44" i="25"/>
  <c r="Q45" i="25"/>
  <c r="K39" i="25"/>
  <c r="AP245" i="50" l="1"/>
  <c r="BA245" i="50"/>
  <c r="BA268" i="50"/>
  <c r="AP268" i="50"/>
  <c r="AQ268" i="50" s="1"/>
  <c r="BC268" i="50" s="1"/>
  <c r="BA286" i="50"/>
  <c r="AP286" i="50"/>
  <c r="AQ286" i="50" s="1"/>
  <c r="AR286" i="50" s="1"/>
  <c r="BD286" i="50" s="1"/>
  <c r="AZ73" i="42"/>
  <c r="BP73" i="42" s="1"/>
  <c r="BP72" i="42"/>
  <c r="BA300" i="50"/>
  <c r="BA302" i="50"/>
  <c r="AS67" i="42"/>
  <c r="O130" i="25"/>
  <c r="BA301" i="50"/>
  <c r="AQ300" i="50"/>
  <c r="BB300" i="50"/>
  <c r="BC304" i="50"/>
  <c r="AQ302" i="50"/>
  <c r="BB302" i="50"/>
  <c r="BA306" i="50"/>
  <c r="BB236" i="50"/>
  <c r="BB222" i="50"/>
  <c r="BN75" i="42"/>
  <c r="BN79" i="42"/>
  <c r="BN76" i="42"/>
  <c r="BN77" i="42"/>
  <c r="BN67" i="42"/>
  <c r="AP298" i="50"/>
  <c r="N102" i="66"/>
  <c r="P104" i="66" s="1"/>
  <c r="AQ301" i="50"/>
  <c r="BB301" i="50"/>
  <c r="BA304" i="50"/>
  <c r="AQ306" i="50"/>
  <c r="BB306" i="50"/>
  <c r="AT72" i="42"/>
  <c r="BB72" i="42" s="1"/>
  <c r="BR72" i="42" s="1"/>
  <c r="BZ72" i="42" s="1"/>
  <c r="BA72" i="42"/>
  <c r="BQ72" i="42" s="1"/>
  <c r="BA70" i="42"/>
  <c r="BQ70" i="42" s="1"/>
  <c r="BB304" i="50"/>
  <c r="N130" i="25"/>
  <c r="BC267" i="50"/>
  <c r="BA252" i="50"/>
  <c r="AP288" i="50"/>
  <c r="AQ288" i="50" s="1"/>
  <c r="BB276" i="50"/>
  <c r="BA298" i="50"/>
  <c r="BC291" i="50"/>
  <c r="BA277" i="50"/>
  <c r="BA297" i="50"/>
  <c r="BA256" i="50"/>
  <c r="AQ299" i="50"/>
  <c r="BB299" i="50"/>
  <c r="AQ296" i="50"/>
  <c r="BB296" i="50"/>
  <c r="AR297" i="50"/>
  <c r="BD297" i="50" s="1"/>
  <c r="BC297" i="50"/>
  <c r="AQ277" i="50"/>
  <c r="AR277" i="50" s="1"/>
  <c r="BD277" i="50" s="1"/>
  <c r="BC275" i="50"/>
  <c r="BA299" i="50"/>
  <c r="BA296" i="50"/>
  <c r="BB297" i="50"/>
  <c r="AS69" i="42"/>
  <c r="AZ69" i="42"/>
  <c r="BP69" i="42" s="1"/>
  <c r="AT68" i="42"/>
  <c r="BB68" i="42" s="1"/>
  <c r="BR68" i="42" s="1"/>
  <c r="BZ68" i="42" s="1"/>
  <c r="BA68" i="42"/>
  <c r="BQ68" i="42" s="1"/>
  <c r="AT75" i="42"/>
  <c r="BB75" i="42" s="1"/>
  <c r="BR75" i="42" s="1"/>
  <c r="BZ75" i="42" s="1"/>
  <c r="BA75" i="42"/>
  <c r="BQ75" i="42" s="1"/>
  <c r="BN73" i="42"/>
  <c r="BN70" i="42"/>
  <c r="BA79" i="42"/>
  <c r="BQ79" i="42" s="1"/>
  <c r="AT73" i="42"/>
  <c r="BB73" i="42" s="1"/>
  <c r="BR73" i="42" s="1"/>
  <c r="BZ73" i="42" s="1"/>
  <c r="BA73" i="42"/>
  <c r="BQ73" i="42" s="1"/>
  <c r="AY69" i="42"/>
  <c r="BO69" i="42" s="1"/>
  <c r="AY68" i="42"/>
  <c r="BO68" i="42" s="1"/>
  <c r="AZ68" i="42"/>
  <c r="BP68" i="42" s="1"/>
  <c r="AZ75" i="42"/>
  <c r="BP75" i="42" s="1"/>
  <c r="L84" i="42"/>
  <c r="BC260" i="50"/>
  <c r="BA272" i="50"/>
  <c r="BA253" i="50"/>
  <c r="BB249" i="50"/>
  <c r="BC239" i="50"/>
  <c r="BA239" i="50"/>
  <c r="BA241" i="50"/>
  <c r="BB263" i="50"/>
  <c r="AP101" i="50"/>
  <c r="AQ101" i="50" s="1"/>
  <c r="AR101" i="50" s="1"/>
  <c r="BB240" i="50"/>
  <c r="BA64" i="50"/>
  <c r="BC118" i="50"/>
  <c r="AQ269" i="50"/>
  <c r="AR269" i="50" s="1"/>
  <c r="BD269" i="50" s="1"/>
  <c r="BA269" i="50"/>
  <c r="AR278" i="50"/>
  <c r="BD278" i="50" s="1"/>
  <c r="BB227" i="50"/>
  <c r="BC286" i="50"/>
  <c r="BB237" i="50"/>
  <c r="BB267" i="50"/>
  <c r="BC137" i="50"/>
  <c r="BB197" i="50"/>
  <c r="BC197" i="50"/>
  <c r="BA195" i="50"/>
  <c r="BA102" i="50"/>
  <c r="BC240" i="50"/>
  <c r="BB281" i="50"/>
  <c r="BC276" i="50"/>
  <c r="BA243" i="50"/>
  <c r="BB268" i="50"/>
  <c r="BC222" i="50"/>
  <c r="BA278" i="50"/>
  <c r="BB286" i="50"/>
  <c r="BA240" i="50"/>
  <c r="AZ221" i="50"/>
  <c r="AZ226" i="50"/>
  <c r="BC259" i="50"/>
  <c r="BB239" i="50"/>
  <c r="BA259" i="50"/>
  <c r="BA290" i="50"/>
  <c r="BB259" i="50"/>
  <c r="BC263" i="50"/>
  <c r="BB105" i="50"/>
  <c r="AZ279" i="50"/>
  <c r="BB233" i="50"/>
  <c r="AZ261" i="50"/>
  <c r="AZ249" i="50"/>
  <c r="AZ274" i="50"/>
  <c r="BA231" i="50"/>
  <c r="BB288" i="50"/>
  <c r="BC231" i="50"/>
  <c r="AZ252" i="50"/>
  <c r="AZ280" i="50"/>
  <c r="BC233" i="50"/>
  <c r="BA249" i="50"/>
  <c r="AQ273" i="50"/>
  <c r="BB273" i="50"/>
  <c r="BA248" i="50"/>
  <c r="BB283" i="50"/>
  <c r="AZ262" i="50"/>
  <c r="BA224" i="50"/>
  <c r="AZ250" i="50"/>
  <c r="BA273" i="50"/>
  <c r="AZ225" i="50"/>
  <c r="AZ253" i="50"/>
  <c r="AZ230" i="50"/>
  <c r="AZ290" i="50"/>
  <c r="AZ270" i="50"/>
  <c r="BA265" i="50"/>
  <c r="AR281" i="50"/>
  <c r="BD281" i="50" s="1"/>
  <c r="BC281" i="50"/>
  <c r="BA70" i="50"/>
  <c r="AZ233" i="50"/>
  <c r="BC248" i="50"/>
  <c r="BC119" i="50"/>
  <c r="BA104" i="50"/>
  <c r="BC277" i="50"/>
  <c r="AZ218" i="50"/>
  <c r="BA270" i="50"/>
  <c r="BB241" i="50"/>
  <c r="BC252" i="50"/>
  <c r="BB248" i="50"/>
  <c r="BB252" i="50"/>
  <c r="AZ285" i="50"/>
  <c r="AP235" i="50"/>
  <c r="BA235" i="50"/>
  <c r="BB234" i="50"/>
  <c r="AP229" i="50"/>
  <c r="BA229" i="50"/>
  <c r="AP251" i="50"/>
  <c r="BA251" i="50"/>
  <c r="AP244" i="50"/>
  <c r="BA244" i="50"/>
  <c r="AR254" i="50"/>
  <c r="BD254" i="50" s="1"/>
  <c r="BC254" i="50"/>
  <c r="AR234" i="50"/>
  <c r="BD234" i="50" s="1"/>
  <c r="BC234" i="50"/>
  <c r="AR272" i="50"/>
  <c r="BD272" i="50" s="1"/>
  <c r="BC272" i="50"/>
  <c r="AP258" i="50"/>
  <c r="BA258" i="50"/>
  <c r="AR283" i="50"/>
  <c r="BD283" i="50" s="1"/>
  <c r="BC283" i="50"/>
  <c r="AR218" i="50"/>
  <c r="BD218" i="50" s="1"/>
  <c r="BC218" i="50"/>
  <c r="AZ254" i="50"/>
  <c r="BA234" i="50"/>
  <c r="AZ238" i="50"/>
  <c r="AP262" i="50"/>
  <c r="BA262" i="50"/>
  <c r="AO284" i="50"/>
  <c r="AZ231" i="50"/>
  <c r="BC227" i="50"/>
  <c r="AP250" i="50"/>
  <c r="BA250" i="50"/>
  <c r="AZ272" i="50"/>
  <c r="AQ246" i="50"/>
  <c r="BB246" i="50"/>
  <c r="AZ251" i="50"/>
  <c r="AP225" i="50"/>
  <c r="BA225" i="50"/>
  <c r="AR266" i="50"/>
  <c r="BD266" i="50" s="1"/>
  <c r="BC266" i="50"/>
  <c r="AZ228" i="50"/>
  <c r="AZ282" i="50"/>
  <c r="AP255" i="50"/>
  <c r="BA255" i="50"/>
  <c r="BA282" i="50"/>
  <c r="BA237" i="50"/>
  <c r="BA287" i="50"/>
  <c r="AR241" i="50"/>
  <c r="BD241" i="50" s="1"/>
  <c r="BC241" i="50"/>
  <c r="AQ256" i="50"/>
  <c r="BB256" i="50"/>
  <c r="AP274" i="50"/>
  <c r="BA274" i="50"/>
  <c r="BB243" i="50"/>
  <c r="AP238" i="50"/>
  <c r="BB238" i="50" s="1"/>
  <c r="BA238" i="50"/>
  <c r="AP261" i="50"/>
  <c r="BA261" i="50"/>
  <c r="BA264" i="50"/>
  <c r="BB218" i="50"/>
  <c r="BA233" i="50"/>
  <c r="BC237" i="50"/>
  <c r="AP228" i="50"/>
  <c r="BA228" i="50"/>
  <c r="BA218" i="50"/>
  <c r="AQ282" i="50"/>
  <c r="BB282" i="50"/>
  <c r="AZ255" i="50"/>
  <c r="BC236" i="50"/>
  <c r="BB254" i="50"/>
  <c r="AP221" i="50"/>
  <c r="BA221" i="50"/>
  <c r="AZ241" i="50"/>
  <c r="AZ256" i="50"/>
  <c r="BA223" i="50"/>
  <c r="AP223" i="50"/>
  <c r="AZ235" i="50"/>
  <c r="AQ287" i="50"/>
  <c r="BB287" i="50"/>
  <c r="BB272" i="50"/>
  <c r="AZ234" i="50"/>
  <c r="AR288" i="50"/>
  <c r="BD288" i="50" s="1"/>
  <c r="BC288" i="50"/>
  <c r="BB257" i="50"/>
  <c r="AQ264" i="50"/>
  <c r="BB264" i="50"/>
  <c r="AZ239" i="50"/>
  <c r="BB265" i="50"/>
  <c r="AQ265" i="50"/>
  <c r="BA254" i="50"/>
  <c r="AQ224" i="50"/>
  <c r="BB224" i="50"/>
  <c r="AR249" i="50"/>
  <c r="BD249" i="50" s="1"/>
  <c r="BC249" i="50"/>
  <c r="BC257" i="50"/>
  <c r="BB231" i="50"/>
  <c r="AQ253" i="50"/>
  <c r="BB253" i="50"/>
  <c r="BB266" i="50"/>
  <c r="AP279" i="50"/>
  <c r="BA279" i="50"/>
  <c r="AZ244" i="50"/>
  <c r="BA246" i="50"/>
  <c r="AP230" i="50"/>
  <c r="BA230" i="50"/>
  <c r="AQ290" i="50"/>
  <c r="BB290" i="50"/>
  <c r="AP226" i="50"/>
  <c r="BA226" i="50"/>
  <c r="AQ270" i="50"/>
  <c r="BB270" i="50"/>
  <c r="AP285" i="50"/>
  <c r="BA285" i="50"/>
  <c r="AZ237" i="50"/>
  <c r="BC243" i="50"/>
  <c r="AP280" i="50"/>
  <c r="BA280" i="50"/>
  <c r="BB194" i="50"/>
  <c r="BC194" i="50"/>
  <c r="BD164" i="50"/>
  <c r="BB142" i="50"/>
  <c r="BD168" i="50"/>
  <c r="BD191" i="50"/>
  <c r="BD179" i="50"/>
  <c r="AZ189" i="50"/>
  <c r="BA100" i="50"/>
  <c r="BD176" i="50"/>
  <c r="BB196" i="50"/>
  <c r="BC196" i="50"/>
  <c r="BD152" i="50"/>
  <c r="AZ104" i="50"/>
  <c r="BC140" i="50"/>
  <c r="BB136" i="50"/>
  <c r="BD178" i="50"/>
  <c r="BD173" i="50"/>
  <c r="BD183" i="50"/>
  <c r="BA190" i="50"/>
  <c r="BD186" i="50"/>
  <c r="BD177" i="50"/>
  <c r="BB198" i="50"/>
  <c r="BB148" i="50"/>
  <c r="BD102" i="50"/>
  <c r="BD171" i="50"/>
  <c r="AZ188" i="50"/>
  <c r="BC199" i="50"/>
  <c r="BB102" i="50"/>
  <c r="BA96" i="50"/>
  <c r="BD200" i="50"/>
  <c r="BD184" i="50"/>
  <c r="BC168" i="50"/>
  <c r="BA188" i="50"/>
  <c r="BA187" i="50"/>
  <c r="AZ63" i="42"/>
  <c r="BP63" i="42" s="1"/>
  <c r="BC161" i="50"/>
  <c r="AZ187" i="50"/>
  <c r="BA189" i="50"/>
  <c r="BD172" i="50"/>
  <c r="BC162" i="50"/>
  <c r="BD162" i="50"/>
  <c r="BD142" i="50"/>
  <c r="BB189" i="50"/>
  <c r="BB190" i="50"/>
  <c r="BC159" i="50"/>
  <c r="BC167" i="50"/>
  <c r="BB188" i="50"/>
  <c r="BB195" i="50"/>
  <c r="BD198" i="50"/>
  <c r="BC198" i="50"/>
  <c r="AQ64" i="42"/>
  <c r="AR64" i="42" s="1"/>
  <c r="AZ64" i="42" s="1"/>
  <c r="BP64" i="42" s="1"/>
  <c r="BA95" i="50"/>
  <c r="BC146" i="50"/>
  <c r="BD146" i="50"/>
  <c r="BD148" i="50"/>
  <c r="BA113" i="50"/>
  <c r="AZ99" i="50"/>
  <c r="BB113" i="50"/>
  <c r="BB114" i="50"/>
  <c r="AR61" i="42"/>
  <c r="AS61" i="42" s="1"/>
  <c r="AT61" i="42" s="1"/>
  <c r="BB61" i="42" s="1"/>
  <c r="BR61" i="42" s="1"/>
  <c r="BZ61" i="42" s="1"/>
  <c r="BA99" i="50"/>
  <c r="BD99" i="50"/>
  <c r="BD144" i="50"/>
  <c r="BB130" i="50"/>
  <c r="BD143" i="50"/>
  <c r="AZ88" i="50"/>
  <c r="BB147" i="50"/>
  <c r="BC130" i="50"/>
  <c r="BC158" i="50"/>
  <c r="AZ112" i="50"/>
  <c r="AZ90" i="50"/>
  <c r="AZ110" i="50"/>
  <c r="BA128" i="50"/>
  <c r="BB112" i="50"/>
  <c r="AZ95" i="50"/>
  <c r="BD118" i="50"/>
  <c r="BD137" i="50"/>
  <c r="BC117" i="50"/>
  <c r="BA130" i="50"/>
  <c r="BB129" i="50"/>
  <c r="BA106" i="50"/>
  <c r="AZ100" i="50"/>
  <c r="BD130" i="50"/>
  <c r="BD158" i="50"/>
  <c r="BC138" i="50"/>
  <c r="BB137" i="50"/>
  <c r="AZ111" i="50"/>
  <c r="BD138" i="50"/>
  <c r="BB138" i="50"/>
  <c r="AZ114" i="50"/>
  <c r="BB106" i="50"/>
  <c r="BB96" i="50"/>
  <c r="BC152" i="50"/>
  <c r="BA112" i="50"/>
  <c r="BC155" i="50"/>
  <c r="BB119" i="50"/>
  <c r="BC148" i="50"/>
  <c r="BA118" i="50"/>
  <c r="BA108" i="50"/>
  <c r="BB144" i="50"/>
  <c r="BB117" i="50"/>
  <c r="BB116" i="50"/>
  <c r="BD150" i="50"/>
  <c r="BC150" i="50"/>
  <c r="BA120" i="50"/>
  <c r="BC144" i="50"/>
  <c r="BD114" i="50"/>
  <c r="BB122" i="50"/>
  <c r="BA107" i="50"/>
  <c r="BD141" i="50"/>
  <c r="BC141" i="50"/>
  <c r="BB123" i="50"/>
  <c r="BB118" i="50"/>
  <c r="BB120" i="50"/>
  <c r="BD116" i="50"/>
  <c r="BB95" i="50"/>
  <c r="BA110" i="50"/>
  <c r="BD100" i="50"/>
  <c r="BC143" i="50"/>
  <c r="BD147" i="50"/>
  <c r="BC147" i="50"/>
  <c r="BA114" i="50"/>
  <c r="BA117" i="50"/>
  <c r="BA98" i="50"/>
  <c r="BC142" i="50"/>
  <c r="BD112" i="50"/>
  <c r="AZ96" i="50"/>
  <c r="AZ107" i="50"/>
  <c r="BA111" i="50"/>
  <c r="BD149" i="50"/>
  <c r="BC149" i="50"/>
  <c r="AZ108" i="50"/>
  <c r="BB150" i="50"/>
  <c r="BD119" i="50"/>
  <c r="BN63" i="42"/>
  <c r="BV63" i="42" s="1"/>
  <c r="BC97" i="50"/>
  <c r="BB87" i="50"/>
  <c r="BA87" i="50"/>
  <c r="BD127" i="50"/>
  <c r="BB83" i="50"/>
  <c r="BB133" i="50"/>
  <c r="BA78" i="50"/>
  <c r="BC96" i="50"/>
  <c r="BD89" i="50"/>
  <c r="BC89" i="50"/>
  <c r="BD81" i="50"/>
  <c r="BC103" i="50"/>
  <c r="BA77" i="50"/>
  <c r="BA81" i="50"/>
  <c r="BB89" i="50"/>
  <c r="BB64" i="50"/>
  <c r="BB99" i="50"/>
  <c r="AY63" i="42"/>
  <c r="BO63" i="42" s="1"/>
  <c r="BN65" i="42"/>
  <c r="BV65" i="42" s="1"/>
  <c r="AX61" i="42"/>
  <c r="BN61" i="42" s="1"/>
  <c r="BV61" i="42" s="1"/>
  <c r="AY62" i="42"/>
  <c r="BO62" i="42" s="1"/>
  <c r="BW62" i="42" s="1"/>
  <c r="AT63" i="42"/>
  <c r="BB63" i="42" s="1"/>
  <c r="BR63" i="42" s="1"/>
  <c r="BZ63" i="42" s="1"/>
  <c r="BA63" i="42"/>
  <c r="BQ63" i="42" s="1"/>
  <c r="BY63" i="42" s="1"/>
  <c r="BW63" i="42"/>
  <c r="AR65" i="42"/>
  <c r="AY65" i="42"/>
  <c r="BO65" i="42" s="1"/>
  <c r="BW65" i="42" s="1"/>
  <c r="AS62" i="42"/>
  <c r="AZ62" i="42"/>
  <c r="BP62" i="42" s="1"/>
  <c r="BO61" i="42"/>
  <c r="BW61" i="42" s="1"/>
  <c r="BC133" i="50"/>
  <c r="BA132" i="50"/>
  <c r="BB78" i="50"/>
  <c r="BB77" i="50"/>
  <c r="BC87" i="50"/>
  <c r="BC77" i="50"/>
  <c r="BA133" i="50"/>
  <c r="AZ132" i="50"/>
  <c r="AZ131" i="50"/>
  <c r="BB132" i="50"/>
  <c r="BA72" i="50"/>
  <c r="BB72" i="50"/>
  <c r="BB103" i="50"/>
  <c r="BC72" i="50"/>
  <c r="BB85" i="50"/>
  <c r="AZ75" i="50"/>
  <c r="BB75" i="50"/>
  <c r="BA73" i="50"/>
  <c r="BB70" i="50"/>
  <c r="BD70" i="50"/>
  <c r="AZ71" i="50"/>
  <c r="BC78" i="50"/>
  <c r="BC95" i="50"/>
  <c r="BA71" i="50"/>
  <c r="AZ83" i="50"/>
  <c r="AZ65" i="50"/>
  <c r="AZ68" i="50"/>
  <c r="BC81" i="50"/>
  <c r="BB81" i="50"/>
  <c r="AZ76" i="50"/>
  <c r="BA94" i="50"/>
  <c r="BD78" i="50"/>
  <c r="BC132" i="50"/>
  <c r="AZ66" i="50"/>
  <c r="BC113" i="50"/>
  <c r="BC99" i="50"/>
  <c r="BC136" i="50"/>
  <c r="BD103" i="50"/>
  <c r="BA75" i="50"/>
  <c r="BA88" i="50"/>
  <c r="AZ82" i="50"/>
  <c r="BB128" i="50"/>
  <c r="AZ67" i="50"/>
  <c r="BA66" i="50"/>
  <c r="BB74" i="50"/>
  <c r="AZ80" i="50"/>
  <c r="BC106" i="50"/>
  <c r="AZ74" i="50"/>
  <c r="BA134" i="50"/>
  <c r="AZ79" i="50"/>
  <c r="BA63" i="50"/>
  <c r="BA126" i="50"/>
  <c r="BA82" i="50"/>
  <c r="BB97" i="50"/>
  <c r="BB104" i="50"/>
  <c r="BB126" i="50"/>
  <c r="BD75" i="50"/>
  <c r="BC75" i="50"/>
  <c r="BA92" i="50"/>
  <c r="AZ84" i="50"/>
  <c r="BB71" i="50"/>
  <c r="BC105" i="50"/>
  <c r="BA124" i="50"/>
  <c r="BB94" i="50"/>
  <c r="BB93" i="50"/>
  <c r="BB67" i="50"/>
  <c r="BA69" i="50"/>
  <c r="BB131" i="50"/>
  <c r="BA74" i="50"/>
  <c r="BC135" i="50"/>
  <c r="BA76" i="50"/>
  <c r="BB91" i="50"/>
  <c r="BA85" i="50"/>
  <c r="BB124" i="50"/>
  <c r="BA84" i="50"/>
  <c r="BC125" i="50"/>
  <c r="BB73" i="50"/>
  <c r="BB80" i="50"/>
  <c r="BD121" i="50"/>
  <c r="BA93" i="50"/>
  <c r="BA65" i="50"/>
  <c r="AZ69" i="50"/>
  <c r="BA131" i="50"/>
  <c r="BB76" i="50"/>
  <c r="BB66" i="50"/>
  <c r="BD88" i="50"/>
  <c r="BC88" i="50"/>
  <c r="BB88" i="50"/>
  <c r="BA125" i="50"/>
  <c r="BA68" i="50"/>
  <c r="BD128" i="50"/>
  <c r="BC128" i="50"/>
  <c r="BA91" i="50"/>
  <c r="BC98" i="50"/>
  <c r="BC85" i="50"/>
  <c r="BB98" i="50"/>
  <c r="BC126" i="50"/>
  <c r="BA86" i="50"/>
  <c r="BD83" i="50"/>
  <c r="BC83" i="50"/>
  <c r="BD117" i="50"/>
  <c r="BC129" i="50"/>
  <c r="AZ73" i="50"/>
  <c r="BB134" i="50"/>
  <c r="BC93" i="50"/>
  <c r="BA79" i="50"/>
  <c r="BB63" i="50"/>
  <c r="BD104" i="50"/>
  <c r="BC104" i="50"/>
  <c r="BA80" i="50"/>
  <c r="BB92" i="50"/>
  <c r="BB84" i="50"/>
  <c r="AZ85" i="50"/>
  <c r="BB125" i="50"/>
  <c r="AZ86" i="50"/>
  <c r="BA83" i="50"/>
  <c r="AR306" i="50" l="1"/>
  <c r="BD306" i="50" s="1"/>
  <c r="BC306" i="50"/>
  <c r="AQ298" i="50"/>
  <c r="BB298" i="50"/>
  <c r="L315" i="50" s="1"/>
  <c r="AT67" i="42"/>
  <c r="P130" i="25"/>
  <c r="BA67" i="42"/>
  <c r="BQ67" i="42" s="1"/>
  <c r="AR301" i="50"/>
  <c r="BD301" i="50" s="1"/>
  <c r="BC301" i="50"/>
  <c r="AR302" i="50"/>
  <c r="BD302" i="50" s="1"/>
  <c r="BC302" i="50"/>
  <c r="BB245" i="50"/>
  <c r="AQ245" i="50"/>
  <c r="K315" i="50"/>
  <c r="AR300" i="50"/>
  <c r="BD300" i="50" s="1"/>
  <c r="BC300" i="50"/>
  <c r="AR299" i="50"/>
  <c r="BD299" i="50" s="1"/>
  <c r="BC299" i="50"/>
  <c r="AR296" i="50"/>
  <c r="BD296" i="50" s="1"/>
  <c r="BC296" i="50"/>
  <c r="AT69" i="42"/>
  <c r="BB69" i="42" s="1"/>
  <c r="BR69" i="42" s="1"/>
  <c r="BZ69" i="42" s="1"/>
  <c r="BA69" i="42"/>
  <c r="BQ69" i="42" s="1"/>
  <c r="BC269" i="50"/>
  <c r="AR273" i="50"/>
  <c r="BD273" i="50" s="1"/>
  <c r="BC273" i="50"/>
  <c r="AQ221" i="50"/>
  <c r="BB221" i="50"/>
  <c r="AQ228" i="50"/>
  <c r="BB228" i="50"/>
  <c r="AQ255" i="50"/>
  <c r="BB255" i="50"/>
  <c r="AQ250" i="50"/>
  <c r="BB250" i="50"/>
  <c r="AQ229" i="50"/>
  <c r="BB229" i="50"/>
  <c r="AQ280" i="50"/>
  <c r="BB280" i="50"/>
  <c r="AQ285" i="50"/>
  <c r="BB285" i="50"/>
  <c r="AQ226" i="50"/>
  <c r="BB226" i="50"/>
  <c r="AR253" i="50"/>
  <c r="BD253" i="50" s="1"/>
  <c r="BC253" i="50"/>
  <c r="AR265" i="50"/>
  <c r="BD265" i="50" s="1"/>
  <c r="BC265" i="50"/>
  <c r="AR287" i="50"/>
  <c r="BD287" i="50" s="1"/>
  <c r="BC287" i="50"/>
  <c r="AR282" i="50"/>
  <c r="BD282" i="50" s="1"/>
  <c r="BC282" i="50"/>
  <c r="AR256" i="50"/>
  <c r="BD256" i="50" s="1"/>
  <c r="BC256" i="50"/>
  <c r="AR246" i="50"/>
  <c r="BD246" i="50" s="1"/>
  <c r="BC246" i="50"/>
  <c r="AQ262" i="50"/>
  <c r="BB262" i="50"/>
  <c r="AQ251" i="50"/>
  <c r="BB251" i="50"/>
  <c r="AQ230" i="50"/>
  <c r="BB230" i="50"/>
  <c r="AQ279" i="50"/>
  <c r="BB279" i="50"/>
  <c r="AR264" i="50"/>
  <c r="BD264" i="50" s="1"/>
  <c r="BC264" i="50"/>
  <c r="AQ261" i="50"/>
  <c r="BB261" i="50"/>
  <c r="AQ225" i="50"/>
  <c r="BB225" i="50"/>
  <c r="AR270" i="50"/>
  <c r="BD270" i="50" s="1"/>
  <c r="BC270" i="50"/>
  <c r="AR290" i="50"/>
  <c r="BD290" i="50" s="1"/>
  <c r="BC290" i="50"/>
  <c r="AR224" i="50"/>
  <c r="BD224" i="50" s="1"/>
  <c r="BC224" i="50"/>
  <c r="AQ223" i="50"/>
  <c r="BB223" i="50"/>
  <c r="AQ274" i="50"/>
  <c r="BB274" i="50"/>
  <c r="AP284" i="50"/>
  <c r="BA284" i="50"/>
  <c r="K314" i="50" s="1"/>
  <c r="AQ258" i="50"/>
  <c r="BB258" i="50"/>
  <c r="AQ244" i="50"/>
  <c r="BB244" i="50"/>
  <c r="AQ235" i="50"/>
  <c r="BB235" i="50"/>
  <c r="BA90" i="50"/>
  <c r="BB90" i="50"/>
  <c r="BA61" i="42"/>
  <c r="BQ61" i="42" s="1"/>
  <c r="BY61" i="42" s="1"/>
  <c r="AY64" i="42"/>
  <c r="BO64" i="42" s="1"/>
  <c r="BW64" i="42" s="1"/>
  <c r="BC102" i="50"/>
  <c r="AS64" i="42"/>
  <c r="BA64" i="42" s="1"/>
  <c r="BQ64" i="42" s="1"/>
  <c r="BY64" i="42" s="1"/>
  <c r="K208" i="50"/>
  <c r="K325" i="50" s="1"/>
  <c r="J207" i="50"/>
  <c r="K206" i="50"/>
  <c r="K207" i="50"/>
  <c r="J313" i="50"/>
  <c r="BB101" i="50"/>
  <c r="BD195" i="50"/>
  <c r="BC195" i="50"/>
  <c r="BD189" i="50"/>
  <c r="BC189" i="50"/>
  <c r="L208" i="50"/>
  <c r="BD188" i="50"/>
  <c r="BC188" i="50"/>
  <c r="BD190" i="50"/>
  <c r="BC190" i="50"/>
  <c r="BB187" i="50"/>
  <c r="J206" i="50"/>
  <c r="AZ61" i="42"/>
  <c r="BP61" i="42" s="1"/>
  <c r="BC100" i="50"/>
  <c r="BB100" i="50"/>
  <c r="BC101" i="50"/>
  <c r="BD101" i="50"/>
  <c r="BC114" i="50"/>
  <c r="BC120" i="50"/>
  <c r="BD120" i="50"/>
  <c r="BB110" i="50"/>
  <c r="BD122" i="50"/>
  <c r="BC122" i="50"/>
  <c r="BB111" i="50"/>
  <c r="BC112" i="50"/>
  <c r="BC123" i="50"/>
  <c r="BD123" i="50"/>
  <c r="BB107" i="50"/>
  <c r="BB108" i="50"/>
  <c r="BB62" i="50"/>
  <c r="J314" i="50"/>
  <c r="K313" i="50"/>
  <c r="BC127" i="50"/>
  <c r="AT62" i="42"/>
  <c r="BB62" i="42" s="1"/>
  <c r="BR62" i="42" s="1"/>
  <c r="BZ62" i="42" s="1"/>
  <c r="BA62" i="42"/>
  <c r="BQ62" i="42" s="1"/>
  <c r="BY62" i="42" s="1"/>
  <c r="AS65" i="42"/>
  <c r="AZ65" i="42"/>
  <c r="BP65" i="42" s="1"/>
  <c r="BC70" i="50"/>
  <c r="BD62" i="50"/>
  <c r="BC62" i="50"/>
  <c r="BD92" i="50"/>
  <c r="BC92" i="50"/>
  <c r="BD84" i="50"/>
  <c r="BC84" i="50"/>
  <c r="BD66" i="50"/>
  <c r="BC66" i="50"/>
  <c r="BD131" i="50"/>
  <c r="BC131" i="50"/>
  <c r="BD80" i="50"/>
  <c r="BC80" i="50"/>
  <c r="BD73" i="50"/>
  <c r="BC73" i="50"/>
  <c r="BD94" i="50"/>
  <c r="BC94" i="50"/>
  <c r="BD63" i="50"/>
  <c r="BC63" i="50"/>
  <c r="BB79" i="50"/>
  <c r="BB86" i="50"/>
  <c r="BD76" i="50"/>
  <c r="BC76" i="50"/>
  <c r="BD91" i="50"/>
  <c r="BC91" i="50"/>
  <c r="BD90" i="50"/>
  <c r="BC90" i="50"/>
  <c r="BB69" i="50"/>
  <c r="BD67" i="50"/>
  <c r="BC67" i="50"/>
  <c r="BD71" i="50"/>
  <c r="BC71" i="50"/>
  <c r="BB82" i="50"/>
  <c r="BD134" i="50"/>
  <c r="BC134" i="50"/>
  <c r="BB68" i="50"/>
  <c r="BB65" i="50"/>
  <c r="BD124" i="50"/>
  <c r="BC124" i="50"/>
  <c r="BD74" i="50"/>
  <c r="BC74" i="50"/>
  <c r="AV60" i="42"/>
  <c r="L325" i="50" l="1"/>
  <c r="AR298" i="50"/>
  <c r="BD298" i="50" s="1"/>
  <c r="BC298" i="50"/>
  <c r="M315" i="50" s="1"/>
  <c r="AR245" i="50"/>
  <c r="BD245" i="50" s="1"/>
  <c r="BC245" i="50"/>
  <c r="BB67" i="42"/>
  <c r="BR67" i="42" s="1"/>
  <c r="BZ67" i="42" s="1"/>
  <c r="Q130" i="25"/>
  <c r="N315" i="50"/>
  <c r="AR235" i="50"/>
  <c r="BD235" i="50" s="1"/>
  <c r="BC235" i="50"/>
  <c r="AR258" i="50"/>
  <c r="BD258" i="50" s="1"/>
  <c r="BC258" i="50"/>
  <c r="AR274" i="50"/>
  <c r="BD274" i="50" s="1"/>
  <c r="BC274" i="50"/>
  <c r="AR261" i="50"/>
  <c r="BD261" i="50" s="1"/>
  <c r="BC261" i="50"/>
  <c r="AR279" i="50"/>
  <c r="BD279" i="50" s="1"/>
  <c r="BC279" i="50"/>
  <c r="AR251" i="50"/>
  <c r="BD251" i="50" s="1"/>
  <c r="BC251" i="50"/>
  <c r="AR226" i="50"/>
  <c r="BD226" i="50" s="1"/>
  <c r="BC226" i="50"/>
  <c r="AR280" i="50"/>
  <c r="BD280" i="50" s="1"/>
  <c r="BC280" i="50"/>
  <c r="AR250" i="50"/>
  <c r="BD250" i="50" s="1"/>
  <c r="BC250" i="50"/>
  <c r="AR228" i="50"/>
  <c r="BD228" i="50" s="1"/>
  <c r="BC228" i="50"/>
  <c r="AR244" i="50"/>
  <c r="BD244" i="50" s="1"/>
  <c r="BC244" i="50"/>
  <c r="AQ284" i="50"/>
  <c r="BB284" i="50"/>
  <c r="L314" i="50" s="1"/>
  <c r="AR223" i="50"/>
  <c r="BD223" i="50" s="1"/>
  <c r="BC223" i="50"/>
  <c r="AR225" i="50"/>
  <c r="BD225" i="50" s="1"/>
  <c r="BC225" i="50"/>
  <c r="AR230" i="50"/>
  <c r="BD230" i="50" s="1"/>
  <c r="BC230" i="50"/>
  <c r="AR262" i="50"/>
  <c r="BD262" i="50" s="1"/>
  <c r="BC262" i="50"/>
  <c r="AR285" i="50"/>
  <c r="BD285" i="50" s="1"/>
  <c r="BC285" i="50"/>
  <c r="AR229" i="50"/>
  <c r="BD229" i="50" s="1"/>
  <c r="BC229" i="50"/>
  <c r="AR255" i="50"/>
  <c r="BD255" i="50" s="1"/>
  <c r="BC255" i="50"/>
  <c r="AR221" i="50"/>
  <c r="BD221" i="50" s="1"/>
  <c r="BC221" i="50"/>
  <c r="AT64" i="42"/>
  <c r="BB64" i="42" s="1"/>
  <c r="BR64" i="42" s="1"/>
  <c r="BZ64" i="42" s="1"/>
  <c r="N208" i="50"/>
  <c r="N325" i="50" s="1"/>
  <c r="L207" i="50"/>
  <c r="M208" i="50"/>
  <c r="M325" i="50" s="1"/>
  <c r="BD187" i="50"/>
  <c r="BC187" i="50"/>
  <c r="L206" i="50"/>
  <c r="BD108" i="50"/>
  <c r="BC108" i="50"/>
  <c r="BD110" i="50"/>
  <c r="BC110" i="50"/>
  <c r="BD107" i="50"/>
  <c r="BC107" i="50"/>
  <c r="BD111" i="50"/>
  <c r="BC111" i="50"/>
  <c r="J324" i="50"/>
  <c r="L313" i="50"/>
  <c r="BC64" i="50"/>
  <c r="AT65" i="42"/>
  <c r="BB65" i="42" s="1"/>
  <c r="BR65" i="42" s="1"/>
  <c r="BZ65" i="42" s="1"/>
  <c r="BA65" i="42"/>
  <c r="BQ65" i="42" s="1"/>
  <c r="BY65" i="42" s="1"/>
  <c r="BD65" i="50"/>
  <c r="BC65" i="50"/>
  <c r="BD82" i="50"/>
  <c r="BC82" i="50"/>
  <c r="BD86" i="50"/>
  <c r="BC86" i="50"/>
  <c r="BD68" i="50"/>
  <c r="BC68" i="50"/>
  <c r="BD69" i="50"/>
  <c r="BC69" i="50"/>
  <c r="BD79" i="50"/>
  <c r="BC79" i="50"/>
  <c r="BL60" i="42"/>
  <c r="AR284" i="50" l="1"/>
  <c r="BD284" i="50" s="1"/>
  <c r="BC284" i="50"/>
  <c r="M207" i="50"/>
  <c r="N207" i="50"/>
  <c r="M206" i="50"/>
  <c r="N206" i="50"/>
  <c r="N313" i="50"/>
  <c r="M313" i="50"/>
  <c r="M314" i="50"/>
  <c r="N314" i="50"/>
  <c r="BD64" i="50"/>
  <c r="F182" i="24"/>
  <c r="F72" i="36" s="1"/>
  <c r="F181" i="24"/>
  <c r="F71" i="36" s="1"/>
  <c r="F70" i="36"/>
  <c r="F179" i="24"/>
  <c r="F69" i="36" s="1"/>
  <c r="F111" i="24"/>
  <c r="F27" i="34" s="1"/>
  <c r="L37" i="65"/>
  <c r="K36" i="65"/>
  <c r="J35" i="65"/>
  <c r="I34" i="65"/>
  <c r="H31" i="37" l="1"/>
  <c r="J24" i="32"/>
  <c r="L35" i="37"/>
  <c r="L26" i="32"/>
  <c r="I32" i="37"/>
  <c r="I23" i="32"/>
  <c r="K25" i="32"/>
  <c r="M36" i="37"/>
  <c r="M27" i="32"/>
  <c r="J18" i="68"/>
  <c r="J57" i="68" s="1"/>
  <c r="J33" i="37"/>
  <c r="K19" i="68"/>
  <c r="K34" i="37"/>
  <c r="N36" i="50"/>
  <c r="N34" i="42"/>
  <c r="Q44" i="25"/>
  <c r="I29" i="42"/>
  <c r="I31" i="50"/>
  <c r="L39" i="25"/>
  <c r="J30" i="42"/>
  <c r="J32" i="50"/>
  <c r="M40" i="25"/>
  <c r="F77" i="36"/>
  <c r="F76" i="36"/>
  <c r="L32" i="42"/>
  <c r="L34" i="50"/>
  <c r="O42" i="25"/>
  <c r="K33" i="50"/>
  <c r="K31" i="42"/>
  <c r="N41" i="25"/>
  <c r="M33" i="42"/>
  <c r="M35" i="50"/>
  <c r="P43" i="25"/>
  <c r="P87" i="25" s="1"/>
  <c r="K57" i="68" l="1"/>
  <c r="L48" i="32" s="1"/>
  <c r="L36" i="65"/>
  <c r="L20" i="68"/>
  <c r="K35" i="65"/>
  <c r="K274" i="65" s="1"/>
  <c r="J34" i="65"/>
  <c r="L31" i="42"/>
  <c r="M32" i="42"/>
  <c r="O41" i="25"/>
  <c r="L33" i="50"/>
  <c r="P42" i="25"/>
  <c r="P144" i="25" s="1"/>
  <c r="M34" i="50"/>
  <c r="I31" i="37"/>
  <c r="J32" i="37"/>
  <c r="J832" i="37" s="1"/>
  <c r="J23" i="32"/>
  <c r="L24" i="32"/>
  <c r="L34" i="37"/>
  <c r="L25" i="32"/>
  <c r="K33" i="37"/>
  <c r="K24" i="32"/>
  <c r="M35" i="37"/>
  <c r="M26" i="32"/>
  <c r="M34" i="37"/>
  <c r="M25" i="32"/>
  <c r="BE60" i="42"/>
  <c r="K32" i="50"/>
  <c r="K30" i="42"/>
  <c r="N40" i="25"/>
  <c r="N35" i="50"/>
  <c r="N33" i="42"/>
  <c r="Q43" i="25"/>
  <c r="J29" i="42"/>
  <c r="J31" i="50"/>
  <c r="M39" i="25"/>
  <c r="P41" i="25"/>
  <c r="N32" i="42"/>
  <c r="N34" i="50"/>
  <c r="Q42" i="25"/>
  <c r="E641" i="40"/>
  <c r="G553" i="40"/>
  <c r="G557" i="40" s="1"/>
  <c r="H553" i="40"/>
  <c r="H558" i="40" s="1"/>
  <c r="I553" i="40"/>
  <c r="I559" i="40" s="1"/>
  <c r="J553" i="40"/>
  <c r="J560" i="40" s="1"/>
  <c r="K553" i="40"/>
  <c r="K561" i="40" s="1"/>
  <c r="L553" i="40"/>
  <c r="L562" i="40" s="1"/>
  <c r="M553" i="40"/>
  <c r="M563" i="40" s="1"/>
  <c r="N553" i="40"/>
  <c r="N564" i="40" s="1"/>
  <c r="O553" i="40"/>
  <c r="O565" i="40" s="1"/>
  <c r="P553" i="40"/>
  <c r="P566" i="40" s="1"/>
  <c r="Q553" i="40"/>
  <c r="Q567" i="40" s="1"/>
  <c r="R553" i="40"/>
  <c r="R568" i="40" s="1"/>
  <c r="S553" i="40"/>
  <c r="S569" i="40" s="1"/>
  <c r="T553" i="40"/>
  <c r="T570" i="40" s="1"/>
  <c r="U553" i="40"/>
  <c r="U571" i="40" s="1"/>
  <c r="V553" i="40"/>
  <c r="V572" i="40" s="1"/>
  <c r="W553" i="40"/>
  <c r="W573" i="40" s="1"/>
  <c r="X553" i="40"/>
  <c r="X574" i="40" s="1"/>
  <c r="Y553" i="40"/>
  <c r="Y575" i="40" s="1"/>
  <c r="Z553" i="40"/>
  <c r="Z576" i="40" s="1"/>
  <c r="AA553" i="40"/>
  <c r="AA577" i="40" s="1"/>
  <c r="AB553" i="40"/>
  <c r="AB578" i="40" s="1"/>
  <c r="AC553" i="40"/>
  <c r="AC579" i="40" s="1"/>
  <c r="AD553" i="40"/>
  <c r="AD580" i="40" s="1"/>
  <c r="AE553" i="40"/>
  <c r="AE581" i="40" s="1"/>
  <c r="AF553" i="40"/>
  <c r="AF582" i="40" s="1"/>
  <c r="AG553" i="40"/>
  <c r="AG583" i="40" s="1"/>
  <c r="AH553" i="40"/>
  <c r="AH584" i="40" s="1"/>
  <c r="AI553" i="40"/>
  <c r="AI585" i="40" s="1"/>
  <c r="AJ553" i="40"/>
  <c r="AJ586" i="40" s="1"/>
  <c r="AK553" i="40"/>
  <c r="AK587" i="40" s="1"/>
  <c r="AL553" i="40"/>
  <c r="AL588" i="40" s="1"/>
  <c r="AM553" i="40"/>
  <c r="AM589" i="40" s="1"/>
  <c r="AN553" i="40"/>
  <c r="AN590" i="40" s="1"/>
  <c r="AO553" i="40"/>
  <c r="AO591" i="40" s="1"/>
  <c r="AP553" i="40"/>
  <c r="AP592" i="40" s="1"/>
  <c r="AQ553" i="40"/>
  <c r="AQ593" i="40" s="1"/>
  <c r="AR553" i="40"/>
  <c r="AR594" i="40" s="1"/>
  <c r="AS553" i="40"/>
  <c r="AS595" i="40" s="1"/>
  <c r="AT553" i="40"/>
  <c r="AT596" i="40" s="1"/>
  <c r="AU553" i="40"/>
  <c r="AU597" i="40" s="1"/>
  <c r="AV553" i="40"/>
  <c r="AV598" i="40" s="1"/>
  <c r="AW553" i="40"/>
  <c r="AW599" i="40" s="1"/>
  <c r="AX553" i="40"/>
  <c r="AX600" i="40" s="1"/>
  <c r="AY553" i="40"/>
  <c r="AY601" i="40" s="1"/>
  <c r="AZ553" i="40"/>
  <c r="AZ602" i="40" s="1"/>
  <c r="BA553" i="40"/>
  <c r="BA603" i="40" s="1"/>
  <c r="BB553" i="40"/>
  <c r="BB604" i="40" s="1"/>
  <c r="BC553" i="40"/>
  <c r="BC605" i="40" s="1"/>
  <c r="BE553" i="40"/>
  <c r="BE607" i="40" s="1"/>
  <c r="BF553" i="40"/>
  <c r="BF608" i="40" s="1"/>
  <c r="BG553" i="40"/>
  <c r="BG609" i="40" s="1"/>
  <c r="BH553" i="40"/>
  <c r="BH610" i="40" s="1"/>
  <c r="BI553" i="40"/>
  <c r="BI611" i="40" s="1"/>
  <c r="BJ553" i="40"/>
  <c r="BJ612" i="40" s="1"/>
  <c r="BL553" i="40"/>
  <c r="BL614" i="40" s="1"/>
  <c r="BM553" i="40"/>
  <c r="BM615" i="40" s="1"/>
  <c r="BN553" i="40"/>
  <c r="BN616" i="40" s="1"/>
  <c r="BO553" i="40"/>
  <c r="BO617" i="40" s="1"/>
  <c r="BP553" i="40"/>
  <c r="BP618" i="40" s="1"/>
  <c r="BQ553" i="40"/>
  <c r="BQ619" i="40" s="1"/>
  <c r="BR553" i="40"/>
  <c r="BS553" i="40"/>
  <c r="BT553" i="40"/>
  <c r="BU553" i="40"/>
  <c r="BV553" i="40"/>
  <c r="BW553" i="40"/>
  <c r="BX553" i="40"/>
  <c r="BY553" i="40"/>
  <c r="BZ553" i="40"/>
  <c r="CA553" i="40"/>
  <c r="CB553" i="40"/>
  <c r="F553" i="40"/>
  <c r="F556" i="40" s="1"/>
  <c r="E553" i="40"/>
  <c r="BK553" i="40"/>
  <c r="BK613" i="40" s="1"/>
  <c r="BD553" i="40"/>
  <c r="BD606" i="40" s="1"/>
  <c r="BY66" i="42" l="1"/>
  <c r="BY73" i="42"/>
  <c r="BY78" i="42"/>
  <c r="BY79" i="42"/>
  <c r="BY67" i="42"/>
  <c r="BY71" i="42"/>
  <c r="BY75" i="42"/>
  <c r="BY74" i="42"/>
  <c r="BY70" i="42"/>
  <c r="BY76" i="42"/>
  <c r="BY72" i="42"/>
  <c r="BY77" i="42"/>
  <c r="BY68" i="42"/>
  <c r="BY69" i="42"/>
  <c r="L41" i="32"/>
  <c r="P99" i="25"/>
  <c r="L42" i="32" s="1"/>
  <c r="P82" i="25"/>
  <c r="L39" i="32" s="1"/>
  <c r="P89" i="25"/>
  <c r="P93" i="25" s="1"/>
  <c r="P75" i="25"/>
  <c r="P106" i="25"/>
  <c r="L45" i="32" s="1"/>
  <c r="L35" i="65"/>
  <c r="L19" i="68"/>
  <c r="L34" i="65"/>
  <c r="L18" i="68"/>
  <c r="K34" i="65"/>
  <c r="K18" i="68"/>
  <c r="M31" i="42"/>
  <c r="M33" i="50"/>
  <c r="BX61" i="42"/>
  <c r="BX63" i="42"/>
  <c r="BX62" i="42"/>
  <c r="BX64" i="42"/>
  <c r="BX65" i="42"/>
  <c r="AZ123" i="50"/>
  <c r="L33" i="37"/>
  <c r="M33" i="37"/>
  <c r="M24" i="32"/>
  <c r="K32" i="37"/>
  <c r="K23" i="32"/>
  <c r="J31" i="37"/>
  <c r="K324" i="50"/>
  <c r="K31" i="50"/>
  <c r="K29" i="42"/>
  <c r="N39" i="25"/>
  <c r="N31" i="42"/>
  <c r="N33" i="50"/>
  <c r="Q41" i="25"/>
  <c r="AW60" i="42"/>
  <c r="L32" i="50"/>
  <c r="L30" i="42"/>
  <c r="O40" i="25"/>
  <c r="CB630" i="40"/>
  <c r="BX626" i="40"/>
  <c r="BY626" i="40" s="1"/>
  <c r="BT622" i="40"/>
  <c r="BU622" i="40" s="1"/>
  <c r="CA629" i="40"/>
  <c r="CB629" i="40" s="1"/>
  <c r="BW625" i="40"/>
  <c r="BX625" i="40" s="1"/>
  <c r="BS621" i="40"/>
  <c r="BT621" i="40" s="1"/>
  <c r="BV624" i="40"/>
  <c r="BW624" i="40" s="1"/>
  <c r="BZ628" i="40"/>
  <c r="CA628" i="40" s="1"/>
  <c r="BR620" i="40"/>
  <c r="BS620" i="40" s="1"/>
  <c r="BT620" i="40" s="1"/>
  <c r="BU620" i="40" s="1"/>
  <c r="BV620" i="40" s="1"/>
  <c r="BW620" i="40" s="1"/>
  <c r="BX620" i="40" s="1"/>
  <c r="BY620" i="40" s="1"/>
  <c r="BZ620" i="40" s="1"/>
  <c r="CA620" i="40" s="1"/>
  <c r="BY627" i="40"/>
  <c r="BZ627" i="40" s="1"/>
  <c r="BU623" i="40"/>
  <c r="BV623" i="40" s="1"/>
  <c r="I558" i="40"/>
  <c r="J558" i="40" s="1"/>
  <c r="K558" i="40" s="1"/>
  <c r="L558" i="40" s="1"/>
  <c r="M558" i="40" s="1"/>
  <c r="N558" i="40" s="1"/>
  <c r="O558" i="40" s="1"/>
  <c r="P558" i="40" s="1"/>
  <c r="Q558" i="40" s="1"/>
  <c r="R558" i="40" s="1"/>
  <c r="S558" i="40" s="1"/>
  <c r="T558" i="40" s="1"/>
  <c r="U558" i="40" s="1"/>
  <c r="V558" i="40" s="1"/>
  <c r="W558" i="40" s="1"/>
  <c r="X558" i="40" s="1"/>
  <c r="Y558" i="40" s="1"/>
  <c r="Z558" i="40" s="1"/>
  <c r="AA558" i="40" s="1"/>
  <c r="AB558" i="40" s="1"/>
  <c r="AC558" i="40" s="1"/>
  <c r="AD558" i="40" s="1"/>
  <c r="AE558" i="40" s="1"/>
  <c r="AF558" i="40" s="1"/>
  <c r="AG558" i="40" s="1"/>
  <c r="AH558" i="40" s="1"/>
  <c r="AI558" i="40" s="1"/>
  <c r="AJ558" i="40" s="1"/>
  <c r="AK558" i="40" s="1"/>
  <c r="AL558" i="40" s="1"/>
  <c r="AM558" i="40" s="1"/>
  <c r="AN558" i="40" s="1"/>
  <c r="AO558" i="40" s="1"/>
  <c r="AP558" i="40" s="1"/>
  <c r="AQ558" i="40" s="1"/>
  <c r="AR558" i="40" s="1"/>
  <c r="AS558" i="40" s="1"/>
  <c r="AT558" i="40" s="1"/>
  <c r="AU558" i="40" s="1"/>
  <c r="AV558" i="40" s="1"/>
  <c r="AW558" i="40" s="1"/>
  <c r="AX558" i="40" s="1"/>
  <c r="AY558" i="40" s="1"/>
  <c r="AZ558" i="40" s="1"/>
  <c r="BA558" i="40" s="1"/>
  <c r="BB558" i="40" s="1"/>
  <c r="BC558" i="40" s="1"/>
  <c r="BD558" i="40" s="1"/>
  <c r="BE558" i="40" s="1"/>
  <c r="BF558" i="40" s="1"/>
  <c r="BG558" i="40" s="1"/>
  <c r="BH558" i="40" s="1"/>
  <c r="BI558" i="40" s="1"/>
  <c r="BJ558" i="40" s="1"/>
  <c r="BK558" i="40" s="1"/>
  <c r="BL558" i="40" s="1"/>
  <c r="BM558" i="40" s="1"/>
  <c r="BN558" i="40" s="1"/>
  <c r="BO558" i="40" s="1"/>
  <c r="BP558" i="40" s="1"/>
  <c r="BQ558" i="40" s="1"/>
  <c r="BR558" i="40" s="1"/>
  <c r="BS558" i="40" s="1"/>
  <c r="BT558" i="40" s="1"/>
  <c r="BU558" i="40" s="1"/>
  <c r="BV558" i="40" s="1"/>
  <c r="BW558" i="40" s="1"/>
  <c r="BX558" i="40" s="1"/>
  <c r="BY558" i="40" s="1"/>
  <c r="BZ558" i="40" s="1"/>
  <c r="CA558" i="40" s="1"/>
  <c r="CB558" i="40" s="1"/>
  <c r="AO590" i="40"/>
  <c r="AP590" i="40" s="1"/>
  <c r="AQ590" i="40" s="1"/>
  <c r="AR590" i="40" s="1"/>
  <c r="AS590" i="40" s="1"/>
  <c r="AT590" i="40" s="1"/>
  <c r="AU590" i="40" s="1"/>
  <c r="AV590" i="40" s="1"/>
  <c r="AW590" i="40" s="1"/>
  <c r="AX590" i="40" s="1"/>
  <c r="AY590" i="40" s="1"/>
  <c r="AZ590" i="40" s="1"/>
  <c r="BA590" i="40" s="1"/>
  <c r="BB590" i="40" s="1"/>
  <c r="BC590" i="40" s="1"/>
  <c r="BD590" i="40" s="1"/>
  <c r="BE590" i="40" s="1"/>
  <c r="BF590" i="40" s="1"/>
  <c r="BG590" i="40" s="1"/>
  <c r="BH590" i="40" s="1"/>
  <c r="BI590" i="40" s="1"/>
  <c r="BJ590" i="40" s="1"/>
  <c r="BK590" i="40" s="1"/>
  <c r="BL590" i="40" s="1"/>
  <c r="BM590" i="40" s="1"/>
  <c r="BN590" i="40" s="1"/>
  <c r="BO590" i="40" s="1"/>
  <c r="BP590" i="40" s="1"/>
  <c r="BQ590" i="40" s="1"/>
  <c r="BR590" i="40" s="1"/>
  <c r="BS590" i="40" s="1"/>
  <c r="BT590" i="40" s="1"/>
  <c r="BU590" i="40" s="1"/>
  <c r="BV590" i="40" s="1"/>
  <c r="BW590" i="40" s="1"/>
  <c r="BX590" i="40" s="1"/>
  <c r="BY590" i="40" s="1"/>
  <c r="BZ590" i="40" s="1"/>
  <c r="CA590" i="40" s="1"/>
  <c r="U570" i="40"/>
  <c r="V570" i="40" s="1"/>
  <c r="W570" i="40" s="1"/>
  <c r="X570" i="40" s="1"/>
  <c r="Y570" i="40" s="1"/>
  <c r="Z570" i="40" s="1"/>
  <c r="AA570" i="40" s="1"/>
  <c r="AB570" i="40" s="1"/>
  <c r="AC570" i="40" s="1"/>
  <c r="AD570" i="40" s="1"/>
  <c r="AE570" i="40" s="1"/>
  <c r="AF570" i="40" s="1"/>
  <c r="AG570" i="40" s="1"/>
  <c r="AH570" i="40" s="1"/>
  <c r="AI570" i="40" s="1"/>
  <c r="AJ570" i="40" s="1"/>
  <c r="AK570" i="40" s="1"/>
  <c r="AL570" i="40" s="1"/>
  <c r="AM570" i="40" s="1"/>
  <c r="AN570" i="40" s="1"/>
  <c r="AO570" i="40" s="1"/>
  <c r="AP570" i="40" s="1"/>
  <c r="AQ570" i="40" s="1"/>
  <c r="AR570" i="40" s="1"/>
  <c r="AS570" i="40" s="1"/>
  <c r="AT570" i="40" s="1"/>
  <c r="AU570" i="40" s="1"/>
  <c r="AV570" i="40" s="1"/>
  <c r="AW570" i="40" s="1"/>
  <c r="AX570" i="40" s="1"/>
  <c r="AY570" i="40" s="1"/>
  <c r="AZ570" i="40" s="1"/>
  <c r="BA570" i="40" s="1"/>
  <c r="BB570" i="40" s="1"/>
  <c r="BC570" i="40" s="1"/>
  <c r="BD570" i="40" s="1"/>
  <c r="BE570" i="40" s="1"/>
  <c r="BF570" i="40" s="1"/>
  <c r="BG570" i="40" s="1"/>
  <c r="BH570" i="40" s="1"/>
  <c r="BI570" i="40" s="1"/>
  <c r="BJ570" i="40" s="1"/>
  <c r="BK570" i="40" s="1"/>
  <c r="BL570" i="40" s="1"/>
  <c r="BM570" i="40" s="1"/>
  <c r="BN570" i="40" s="1"/>
  <c r="BO570" i="40" s="1"/>
  <c r="BP570" i="40" s="1"/>
  <c r="BQ570" i="40" s="1"/>
  <c r="BR570" i="40" s="1"/>
  <c r="BS570" i="40" s="1"/>
  <c r="BT570" i="40" s="1"/>
  <c r="BU570" i="40" s="1"/>
  <c r="BV570" i="40" s="1"/>
  <c r="BW570" i="40" s="1"/>
  <c r="BX570" i="40" s="1"/>
  <c r="BY570" i="40" s="1"/>
  <c r="BZ570" i="40" s="1"/>
  <c r="CA570" i="40" s="1"/>
  <c r="BE606" i="40"/>
  <c r="BF606" i="40" s="1"/>
  <c r="BG606" i="40" s="1"/>
  <c r="BH606" i="40" s="1"/>
  <c r="BI606" i="40" s="1"/>
  <c r="BJ606" i="40" s="1"/>
  <c r="BK606" i="40" s="1"/>
  <c r="BL606" i="40" s="1"/>
  <c r="BM606" i="40" s="1"/>
  <c r="BN606" i="40" s="1"/>
  <c r="BO606" i="40" s="1"/>
  <c r="BP606" i="40" s="1"/>
  <c r="BQ606" i="40" s="1"/>
  <c r="BR606" i="40" s="1"/>
  <c r="BS606" i="40" s="1"/>
  <c r="BT606" i="40" s="1"/>
  <c r="BU606" i="40" s="1"/>
  <c r="BV606" i="40" s="1"/>
  <c r="BW606" i="40" s="1"/>
  <c r="BX606" i="40" s="1"/>
  <c r="BY606" i="40" s="1"/>
  <c r="BZ606" i="40" s="1"/>
  <c r="CA606" i="40" s="1"/>
  <c r="AK586" i="40"/>
  <c r="AL586" i="40" s="1"/>
  <c r="AM586" i="40" s="1"/>
  <c r="AN586" i="40" s="1"/>
  <c r="AO586" i="40" s="1"/>
  <c r="AP586" i="40" s="1"/>
  <c r="AQ586" i="40" s="1"/>
  <c r="AR586" i="40" s="1"/>
  <c r="AS586" i="40" s="1"/>
  <c r="AT586" i="40" s="1"/>
  <c r="AU586" i="40" s="1"/>
  <c r="AV586" i="40" s="1"/>
  <c r="AW586" i="40" s="1"/>
  <c r="AX586" i="40" s="1"/>
  <c r="AY586" i="40" s="1"/>
  <c r="AZ586" i="40" s="1"/>
  <c r="BA586" i="40" s="1"/>
  <c r="BB586" i="40" s="1"/>
  <c r="BC586" i="40" s="1"/>
  <c r="BD586" i="40" s="1"/>
  <c r="BE586" i="40" s="1"/>
  <c r="BF586" i="40" s="1"/>
  <c r="BG586" i="40" s="1"/>
  <c r="BH586" i="40" s="1"/>
  <c r="BI586" i="40" s="1"/>
  <c r="BJ586" i="40" s="1"/>
  <c r="BK586" i="40" s="1"/>
  <c r="BL586" i="40" s="1"/>
  <c r="BM586" i="40" s="1"/>
  <c r="BN586" i="40" s="1"/>
  <c r="BO586" i="40" s="1"/>
  <c r="BP586" i="40" s="1"/>
  <c r="BQ586" i="40" s="1"/>
  <c r="BR586" i="40" s="1"/>
  <c r="BS586" i="40" s="1"/>
  <c r="BT586" i="40" s="1"/>
  <c r="BU586" i="40" s="1"/>
  <c r="BV586" i="40" s="1"/>
  <c r="BW586" i="40" s="1"/>
  <c r="BX586" i="40" s="1"/>
  <c r="BY586" i="40" s="1"/>
  <c r="BZ586" i="40" s="1"/>
  <c r="CA586" i="40" s="1"/>
  <c r="BQ618" i="40"/>
  <c r="BR618" i="40" s="1"/>
  <c r="BS618" i="40" s="1"/>
  <c r="BT618" i="40" s="1"/>
  <c r="BU618" i="40" s="1"/>
  <c r="BV618" i="40" s="1"/>
  <c r="BW618" i="40" s="1"/>
  <c r="BX618" i="40" s="1"/>
  <c r="BY618" i="40" s="1"/>
  <c r="BZ618" i="40" s="1"/>
  <c r="CA618" i="40" s="1"/>
  <c r="Q566" i="40"/>
  <c r="R566" i="40" s="1"/>
  <c r="S566" i="40" s="1"/>
  <c r="T566" i="40" s="1"/>
  <c r="U566" i="40" s="1"/>
  <c r="V566" i="40" s="1"/>
  <c r="W566" i="40" s="1"/>
  <c r="X566" i="40" s="1"/>
  <c r="Y566" i="40" s="1"/>
  <c r="Z566" i="40" s="1"/>
  <c r="AA566" i="40" s="1"/>
  <c r="AB566" i="40" s="1"/>
  <c r="AC566" i="40" s="1"/>
  <c r="AD566" i="40" s="1"/>
  <c r="AE566" i="40" s="1"/>
  <c r="AF566" i="40" s="1"/>
  <c r="AG566" i="40" s="1"/>
  <c r="AH566" i="40" s="1"/>
  <c r="AI566" i="40" s="1"/>
  <c r="AJ566" i="40" s="1"/>
  <c r="AK566" i="40" s="1"/>
  <c r="AL566" i="40" s="1"/>
  <c r="AM566" i="40" s="1"/>
  <c r="AN566" i="40" s="1"/>
  <c r="AO566" i="40" s="1"/>
  <c r="AP566" i="40" s="1"/>
  <c r="AQ566" i="40" s="1"/>
  <c r="AR566" i="40" s="1"/>
  <c r="AS566" i="40" s="1"/>
  <c r="AT566" i="40" s="1"/>
  <c r="AU566" i="40" s="1"/>
  <c r="AV566" i="40" s="1"/>
  <c r="AW566" i="40" s="1"/>
  <c r="AX566" i="40" s="1"/>
  <c r="AY566" i="40" s="1"/>
  <c r="AZ566" i="40" s="1"/>
  <c r="BA566" i="40" s="1"/>
  <c r="BB566" i="40" s="1"/>
  <c r="BC566" i="40" s="1"/>
  <c r="BD566" i="40" s="1"/>
  <c r="BE566" i="40" s="1"/>
  <c r="BF566" i="40" s="1"/>
  <c r="BG566" i="40" s="1"/>
  <c r="BH566" i="40" s="1"/>
  <c r="BI566" i="40" s="1"/>
  <c r="BJ566" i="40" s="1"/>
  <c r="BK566" i="40" s="1"/>
  <c r="BL566" i="40" s="1"/>
  <c r="BM566" i="40" s="1"/>
  <c r="BN566" i="40" s="1"/>
  <c r="BO566" i="40" s="1"/>
  <c r="BP566" i="40" s="1"/>
  <c r="BQ566" i="40" s="1"/>
  <c r="BR566" i="40" s="1"/>
  <c r="BS566" i="40" s="1"/>
  <c r="BT566" i="40" s="1"/>
  <c r="BU566" i="40" s="1"/>
  <c r="BV566" i="40" s="1"/>
  <c r="BW566" i="40" s="1"/>
  <c r="BX566" i="40" s="1"/>
  <c r="BY566" i="40" s="1"/>
  <c r="BZ566" i="40" s="1"/>
  <c r="CA566" i="40" s="1"/>
  <c r="CB566" i="40" s="1"/>
  <c r="AG582" i="40"/>
  <c r="AH582" i="40" s="1"/>
  <c r="AI582" i="40" s="1"/>
  <c r="AJ582" i="40" s="1"/>
  <c r="AK582" i="40" s="1"/>
  <c r="AL582" i="40" s="1"/>
  <c r="AM582" i="40" s="1"/>
  <c r="AN582" i="40" s="1"/>
  <c r="AO582" i="40" s="1"/>
  <c r="AP582" i="40" s="1"/>
  <c r="AQ582" i="40" s="1"/>
  <c r="AR582" i="40" s="1"/>
  <c r="AS582" i="40" s="1"/>
  <c r="AT582" i="40" s="1"/>
  <c r="AU582" i="40" s="1"/>
  <c r="AV582" i="40" s="1"/>
  <c r="AW582" i="40" s="1"/>
  <c r="AX582" i="40" s="1"/>
  <c r="AY582" i="40" s="1"/>
  <c r="AZ582" i="40" s="1"/>
  <c r="BA582" i="40" s="1"/>
  <c r="BB582" i="40" s="1"/>
  <c r="BC582" i="40" s="1"/>
  <c r="BD582" i="40" s="1"/>
  <c r="BE582" i="40" s="1"/>
  <c r="BF582" i="40" s="1"/>
  <c r="BG582" i="40" s="1"/>
  <c r="BH582" i="40" s="1"/>
  <c r="BI582" i="40" s="1"/>
  <c r="BJ582" i="40" s="1"/>
  <c r="BK582" i="40" s="1"/>
  <c r="BL582" i="40" s="1"/>
  <c r="BM582" i="40" s="1"/>
  <c r="BN582" i="40" s="1"/>
  <c r="BO582" i="40" s="1"/>
  <c r="BP582" i="40" s="1"/>
  <c r="BQ582" i="40" s="1"/>
  <c r="BR582" i="40" s="1"/>
  <c r="BS582" i="40" s="1"/>
  <c r="BT582" i="40" s="1"/>
  <c r="BU582" i="40" s="1"/>
  <c r="BV582" i="40" s="1"/>
  <c r="BW582" i="40" s="1"/>
  <c r="BX582" i="40" s="1"/>
  <c r="BY582" i="40" s="1"/>
  <c r="BZ582" i="40" s="1"/>
  <c r="CA582" i="40" s="1"/>
  <c r="AW598" i="40"/>
  <c r="AX598" i="40" s="1"/>
  <c r="AY598" i="40" s="1"/>
  <c r="AZ598" i="40" s="1"/>
  <c r="BA598" i="40" s="1"/>
  <c r="BB598" i="40" s="1"/>
  <c r="BC598" i="40" s="1"/>
  <c r="BD598" i="40" s="1"/>
  <c r="BE598" i="40" s="1"/>
  <c r="BF598" i="40" s="1"/>
  <c r="BG598" i="40" s="1"/>
  <c r="BH598" i="40" s="1"/>
  <c r="BI598" i="40" s="1"/>
  <c r="BJ598" i="40" s="1"/>
  <c r="BK598" i="40" s="1"/>
  <c r="BL598" i="40" s="1"/>
  <c r="BM598" i="40" s="1"/>
  <c r="BN598" i="40" s="1"/>
  <c r="BO598" i="40" s="1"/>
  <c r="BP598" i="40" s="1"/>
  <c r="BQ598" i="40" s="1"/>
  <c r="BR598" i="40" s="1"/>
  <c r="BS598" i="40" s="1"/>
  <c r="BT598" i="40" s="1"/>
  <c r="BU598" i="40" s="1"/>
  <c r="BV598" i="40" s="1"/>
  <c r="BW598" i="40" s="1"/>
  <c r="BX598" i="40" s="1"/>
  <c r="BY598" i="40" s="1"/>
  <c r="BZ598" i="40" s="1"/>
  <c r="CA598" i="40" s="1"/>
  <c r="BM614" i="40"/>
  <c r="BN614" i="40" s="1"/>
  <c r="BO614" i="40" s="1"/>
  <c r="BP614" i="40" s="1"/>
  <c r="BQ614" i="40" s="1"/>
  <c r="BR614" i="40" s="1"/>
  <c r="BS614" i="40" s="1"/>
  <c r="BT614" i="40" s="1"/>
  <c r="BU614" i="40" s="1"/>
  <c r="BV614" i="40" s="1"/>
  <c r="BW614" i="40" s="1"/>
  <c r="BX614" i="40" s="1"/>
  <c r="BY614" i="40" s="1"/>
  <c r="BZ614" i="40" s="1"/>
  <c r="CA614" i="40" s="1"/>
  <c r="Y574" i="40"/>
  <c r="Z574" i="40" s="1"/>
  <c r="AA574" i="40" s="1"/>
  <c r="AB574" i="40" s="1"/>
  <c r="AC574" i="40" s="1"/>
  <c r="AD574" i="40" s="1"/>
  <c r="AE574" i="40" s="1"/>
  <c r="AF574" i="40" s="1"/>
  <c r="AG574" i="40" s="1"/>
  <c r="AH574" i="40" s="1"/>
  <c r="AI574" i="40" s="1"/>
  <c r="AJ574" i="40" s="1"/>
  <c r="AK574" i="40" s="1"/>
  <c r="AL574" i="40" s="1"/>
  <c r="AM574" i="40" s="1"/>
  <c r="AN574" i="40" s="1"/>
  <c r="AO574" i="40" s="1"/>
  <c r="AP574" i="40" s="1"/>
  <c r="AQ574" i="40" s="1"/>
  <c r="AR574" i="40" s="1"/>
  <c r="AS574" i="40" s="1"/>
  <c r="AT574" i="40" s="1"/>
  <c r="AU574" i="40" s="1"/>
  <c r="AV574" i="40" s="1"/>
  <c r="AW574" i="40" s="1"/>
  <c r="AX574" i="40" s="1"/>
  <c r="AY574" i="40" s="1"/>
  <c r="AZ574" i="40" s="1"/>
  <c r="BA574" i="40" s="1"/>
  <c r="BB574" i="40" s="1"/>
  <c r="BC574" i="40" s="1"/>
  <c r="BD574" i="40" s="1"/>
  <c r="BE574" i="40" s="1"/>
  <c r="BF574" i="40" s="1"/>
  <c r="BG574" i="40" s="1"/>
  <c r="BH574" i="40" s="1"/>
  <c r="BI574" i="40" s="1"/>
  <c r="BJ574" i="40" s="1"/>
  <c r="BK574" i="40" s="1"/>
  <c r="BL574" i="40" s="1"/>
  <c r="BM574" i="40" s="1"/>
  <c r="BN574" i="40" s="1"/>
  <c r="BO574" i="40" s="1"/>
  <c r="BP574" i="40" s="1"/>
  <c r="BQ574" i="40" s="1"/>
  <c r="BR574" i="40" s="1"/>
  <c r="BS574" i="40" s="1"/>
  <c r="BT574" i="40" s="1"/>
  <c r="BU574" i="40" s="1"/>
  <c r="BV574" i="40" s="1"/>
  <c r="BW574" i="40" s="1"/>
  <c r="BX574" i="40" s="1"/>
  <c r="BY574" i="40" s="1"/>
  <c r="BZ574" i="40" s="1"/>
  <c r="CA574" i="40" s="1"/>
  <c r="BJ611" i="40"/>
  <c r="BK611" i="40" s="1"/>
  <c r="BL611" i="40" s="1"/>
  <c r="BM611" i="40" s="1"/>
  <c r="BN611" i="40" s="1"/>
  <c r="BO611" i="40" s="1"/>
  <c r="BP611" i="40" s="1"/>
  <c r="BQ611" i="40" s="1"/>
  <c r="BR611" i="40" s="1"/>
  <c r="BS611" i="40" s="1"/>
  <c r="BT611" i="40" s="1"/>
  <c r="BU611" i="40" s="1"/>
  <c r="BV611" i="40" s="1"/>
  <c r="BW611" i="40" s="1"/>
  <c r="BX611" i="40" s="1"/>
  <c r="BY611" i="40" s="1"/>
  <c r="BZ611" i="40" s="1"/>
  <c r="CA611" i="40" s="1"/>
  <c r="BA602" i="40"/>
  <c r="BB602" i="40" s="1"/>
  <c r="BC602" i="40" s="1"/>
  <c r="BD602" i="40" s="1"/>
  <c r="BE602" i="40" s="1"/>
  <c r="BF602" i="40" s="1"/>
  <c r="BG602" i="40" s="1"/>
  <c r="BH602" i="40" s="1"/>
  <c r="BI602" i="40" s="1"/>
  <c r="BJ602" i="40" s="1"/>
  <c r="BK602" i="40" s="1"/>
  <c r="BL602" i="40" s="1"/>
  <c r="BM602" i="40" s="1"/>
  <c r="BN602" i="40" s="1"/>
  <c r="BO602" i="40" s="1"/>
  <c r="BP602" i="40" s="1"/>
  <c r="BQ602" i="40" s="1"/>
  <c r="BR602" i="40" s="1"/>
  <c r="BS602" i="40" s="1"/>
  <c r="BT602" i="40" s="1"/>
  <c r="BU602" i="40" s="1"/>
  <c r="BV602" i="40" s="1"/>
  <c r="BW602" i="40" s="1"/>
  <c r="BX602" i="40" s="1"/>
  <c r="BY602" i="40" s="1"/>
  <c r="BZ602" i="40" s="1"/>
  <c r="CA602" i="40" s="1"/>
  <c r="M562" i="40"/>
  <c r="N562" i="40" s="1"/>
  <c r="O562" i="40" s="1"/>
  <c r="P562" i="40" s="1"/>
  <c r="Q562" i="40" s="1"/>
  <c r="R562" i="40" s="1"/>
  <c r="S562" i="40" s="1"/>
  <c r="T562" i="40" s="1"/>
  <c r="U562" i="40" s="1"/>
  <c r="V562" i="40" s="1"/>
  <c r="W562" i="40" s="1"/>
  <c r="X562" i="40" s="1"/>
  <c r="Y562" i="40" s="1"/>
  <c r="Z562" i="40" s="1"/>
  <c r="AA562" i="40" s="1"/>
  <c r="AB562" i="40" s="1"/>
  <c r="AC562" i="40" s="1"/>
  <c r="AD562" i="40" s="1"/>
  <c r="AE562" i="40" s="1"/>
  <c r="AF562" i="40" s="1"/>
  <c r="AG562" i="40" s="1"/>
  <c r="AH562" i="40" s="1"/>
  <c r="AI562" i="40" s="1"/>
  <c r="AJ562" i="40" s="1"/>
  <c r="AK562" i="40" s="1"/>
  <c r="AL562" i="40" s="1"/>
  <c r="AM562" i="40" s="1"/>
  <c r="AN562" i="40" s="1"/>
  <c r="AO562" i="40" s="1"/>
  <c r="AP562" i="40" s="1"/>
  <c r="AQ562" i="40" s="1"/>
  <c r="AR562" i="40" s="1"/>
  <c r="AS562" i="40" s="1"/>
  <c r="AT562" i="40" s="1"/>
  <c r="AU562" i="40" s="1"/>
  <c r="AV562" i="40" s="1"/>
  <c r="AW562" i="40" s="1"/>
  <c r="AX562" i="40" s="1"/>
  <c r="AY562" i="40" s="1"/>
  <c r="AZ562" i="40" s="1"/>
  <c r="BA562" i="40" s="1"/>
  <c r="BB562" i="40" s="1"/>
  <c r="BC562" i="40" s="1"/>
  <c r="BD562" i="40" s="1"/>
  <c r="BE562" i="40" s="1"/>
  <c r="BF562" i="40" s="1"/>
  <c r="BG562" i="40" s="1"/>
  <c r="BH562" i="40" s="1"/>
  <c r="BI562" i="40" s="1"/>
  <c r="BJ562" i="40" s="1"/>
  <c r="BK562" i="40" s="1"/>
  <c r="BL562" i="40" s="1"/>
  <c r="BM562" i="40" s="1"/>
  <c r="BN562" i="40" s="1"/>
  <c r="BO562" i="40" s="1"/>
  <c r="BP562" i="40" s="1"/>
  <c r="BQ562" i="40" s="1"/>
  <c r="BR562" i="40" s="1"/>
  <c r="BS562" i="40" s="1"/>
  <c r="BT562" i="40" s="1"/>
  <c r="BU562" i="40" s="1"/>
  <c r="BV562" i="40" s="1"/>
  <c r="BW562" i="40" s="1"/>
  <c r="BX562" i="40" s="1"/>
  <c r="BY562" i="40" s="1"/>
  <c r="BZ562" i="40" s="1"/>
  <c r="CA562" i="40" s="1"/>
  <c r="CB562" i="40" s="1"/>
  <c r="AC578" i="40"/>
  <c r="AD578" i="40" s="1"/>
  <c r="AE578" i="40" s="1"/>
  <c r="AF578" i="40" s="1"/>
  <c r="AG578" i="40" s="1"/>
  <c r="AH578" i="40" s="1"/>
  <c r="AI578" i="40" s="1"/>
  <c r="AJ578" i="40" s="1"/>
  <c r="AK578" i="40" s="1"/>
  <c r="AL578" i="40" s="1"/>
  <c r="AM578" i="40" s="1"/>
  <c r="AN578" i="40" s="1"/>
  <c r="AO578" i="40" s="1"/>
  <c r="AP578" i="40" s="1"/>
  <c r="AQ578" i="40" s="1"/>
  <c r="AR578" i="40" s="1"/>
  <c r="AS578" i="40" s="1"/>
  <c r="AT578" i="40" s="1"/>
  <c r="AU578" i="40" s="1"/>
  <c r="AV578" i="40" s="1"/>
  <c r="AW578" i="40" s="1"/>
  <c r="AX578" i="40" s="1"/>
  <c r="AY578" i="40" s="1"/>
  <c r="AZ578" i="40" s="1"/>
  <c r="BA578" i="40" s="1"/>
  <c r="BB578" i="40" s="1"/>
  <c r="BC578" i="40" s="1"/>
  <c r="BD578" i="40" s="1"/>
  <c r="BE578" i="40" s="1"/>
  <c r="BF578" i="40" s="1"/>
  <c r="BG578" i="40" s="1"/>
  <c r="BH578" i="40" s="1"/>
  <c r="BI578" i="40" s="1"/>
  <c r="BJ578" i="40" s="1"/>
  <c r="BK578" i="40" s="1"/>
  <c r="BL578" i="40" s="1"/>
  <c r="BM578" i="40" s="1"/>
  <c r="BN578" i="40" s="1"/>
  <c r="BO578" i="40" s="1"/>
  <c r="BP578" i="40" s="1"/>
  <c r="BQ578" i="40" s="1"/>
  <c r="BR578" i="40" s="1"/>
  <c r="BS578" i="40" s="1"/>
  <c r="BT578" i="40" s="1"/>
  <c r="BU578" i="40" s="1"/>
  <c r="BV578" i="40" s="1"/>
  <c r="BW578" i="40" s="1"/>
  <c r="BX578" i="40" s="1"/>
  <c r="BY578" i="40" s="1"/>
  <c r="BZ578" i="40" s="1"/>
  <c r="CA578" i="40" s="1"/>
  <c r="AS594" i="40"/>
  <c r="AT594" i="40" s="1"/>
  <c r="AU594" i="40" s="1"/>
  <c r="AV594" i="40" s="1"/>
  <c r="AW594" i="40" s="1"/>
  <c r="AX594" i="40" s="1"/>
  <c r="AY594" i="40" s="1"/>
  <c r="AZ594" i="40" s="1"/>
  <c r="BA594" i="40" s="1"/>
  <c r="BB594" i="40" s="1"/>
  <c r="BC594" i="40" s="1"/>
  <c r="BD594" i="40" s="1"/>
  <c r="BE594" i="40" s="1"/>
  <c r="BF594" i="40" s="1"/>
  <c r="BG594" i="40" s="1"/>
  <c r="BH594" i="40" s="1"/>
  <c r="BI594" i="40" s="1"/>
  <c r="BJ594" i="40" s="1"/>
  <c r="BK594" i="40" s="1"/>
  <c r="BL594" i="40" s="1"/>
  <c r="BM594" i="40" s="1"/>
  <c r="BN594" i="40" s="1"/>
  <c r="BO594" i="40" s="1"/>
  <c r="BP594" i="40" s="1"/>
  <c r="BQ594" i="40" s="1"/>
  <c r="BR594" i="40" s="1"/>
  <c r="BS594" i="40" s="1"/>
  <c r="BT594" i="40" s="1"/>
  <c r="BU594" i="40" s="1"/>
  <c r="BV594" i="40" s="1"/>
  <c r="BW594" i="40" s="1"/>
  <c r="BX594" i="40" s="1"/>
  <c r="BY594" i="40" s="1"/>
  <c r="BZ594" i="40" s="1"/>
  <c r="CA594" i="40" s="1"/>
  <c r="CB594" i="40" s="1"/>
  <c r="BI610" i="40"/>
  <c r="BJ610" i="40" s="1"/>
  <c r="BK610" i="40" s="1"/>
  <c r="BL610" i="40" s="1"/>
  <c r="BM610" i="40" s="1"/>
  <c r="BN610" i="40" s="1"/>
  <c r="BO610" i="40" s="1"/>
  <c r="BP610" i="40" s="1"/>
  <c r="BQ610" i="40" s="1"/>
  <c r="BR610" i="40" s="1"/>
  <c r="BS610" i="40" s="1"/>
  <c r="BT610" i="40" s="1"/>
  <c r="BU610" i="40" s="1"/>
  <c r="BV610" i="40" s="1"/>
  <c r="BW610" i="40" s="1"/>
  <c r="BX610" i="40" s="1"/>
  <c r="BY610" i="40" s="1"/>
  <c r="BZ610" i="40" s="1"/>
  <c r="CA610" i="40" s="1"/>
  <c r="H557" i="40"/>
  <c r="I557" i="40" s="1"/>
  <c r="J557" i="40" s="1"/>
  <c r="K557" i="40" s="1"/>
  <c r="L557" i="40" s="1"/>
  <c r="M557" i="40" s="1"/>
  <c r="N557" i="40" s="1"/>
  <c r="O557" i="40" s="1"/>
  <c r="P557" i="40" s="1"/>
  <c r="Q557" i="40" s="1"/>
  <c r="R557" i="40" s="1"/>
  <c r="S557" i="40" s="1"/>
  <c r="T557" i="40" s="1"/>
  <c r="U557" i="40" s="1"/>
  <c r="V557" i="40" s="1"/>
  <c r="W557" i="40" s="1"/>
  <c r="X557" i="40" s="1"/>
  <c r="Y557" i="40" s="1"/>
  <c r="Z557" i="40" s="1"/>
  <c r="AA557" i="40" s="1"/>
  <c r="AB557" i="40" s="1"/>
  <c r="AC557" i="40" s="1"/>
  <c r="AD557" i="40" s="1"/>
  <c r="AE557" i="40" s="1"/>
  <c r="AF557" i="40" s="1"/>
  <c r="AG557" i="40" s="1"/>
  <c r="AH557" i="40" s="1"/>
  <c r="AI557" i="40" s="1"/>
  <c r="AJ557" i="40" s="1"/>
  <c r="AK557" i="40" s="1"/>
  <c r="AL557" i="40" s="1"/>
  <c r="AM557" i="40" s="1"/>
  <c r="AN557" i="40" s="1"/>
  <c r="AO557" i="40" s="1"/>
  <c r="AP557" i="40" s="1"/>
  <c r="AQ557" i="40" s="1"/>
  <c r="AR557" i="40" s="1"/>
  <c r="AS557" i="40" s="1"/>
  <c r="AT557" i="40" s="1"/>
  <c r="AU557" i="40" s="1"/>
  <c r="AV557" i="40" s="1"/>
  <c r="AW557" i="40" s="1"/>
  <c r="AX557" i="40" s="1"/>
  <c r="AY557" i="40" s="1"/>
  <c r="AZ557" i="40" s="1"/>
  <c r="BA557" i="40" s="1"/>
  <c r="BB557" i="40" s="1"/>
  <c r="BC557" i="40" s="1"/>
  <c r="BD557" i="40" s="1"/>
  <c r="BE557" i="40" s="1"/>
  <c r="BF557" i="40" s="1"/>
  <c r="BG557" i="40" s="1"/>
  <c r="BH557" i="40" s="1"/>
  <c r="BI557" i="40" s="1"/>
  <c r="BJ557" i="40" s="1"/>
  <c r="BK557" i="40" s="1"/>
  <c r="BL557" i="40" s="1"/>
  <c r="BM557" i="40" s="1"/>
  <c r="BN557" i="40" s="1"/>
  <c r="BO557" i="40" s="1"/>
  <c r="BP557" i="40" s="1"/>
  <c r="BQ557" i="40" s="1"/>
  <c r="BR557" i="40" s="1"/>
  <c r="BS557" i="40" s="1"/>
  <c r="BT557" i="40" s="1"/>
  <c r="BU557" i="40" s="1"/>
  <c r="BV557" i="40" s="1"/>
  <c r="BW557" i="40" s="1"/>
  <c r="BX557" i="40" s="1"/>
  <c r="BY557" i="40" s="1"/>
  <c r="BZ557" i="40" s="1"/>
  <c r="CA557" i="40" s="1"/>
  <c r="CB557" i="40" s="1"/>
  <c r="L561" i="40"/>
  <c r="M561" i="40" s="1"/>
  <c r="N561" i="40" s="1"/>
  <c r="O561" i="40" s="1"/>
  <c r="P561" i="40" s="1"/>
  <c r="Q561" i="40" s="1"/>
  <c r="R561" i="40" s="1"/>
  <c r="S561" i="40" s="1"/>
  <c r="T561" i="40" s="1"/>
  <c r="U561" i="40" s="1"/>
  <c r="V561" i="40" s="1"/>
  <c r="W561" i="40" s="1"/>
  <c r="X561" i="40" s="1"/>
  <c r="Y561" i="40" s="1"/>
  <c r="Z561" i="40" s="1"/>
  <c r="AA561" i="40" s="1"/>
  <c r="AB561" i="40" s="1"/>
  <c r="AC561" i="40" s="1"/>
  <c r="AD561" i="40" s="1"/>
  <c r="AE561" i="40" s="1"/>
  <c r="AF561" i="40" s="1"/>
  <c r="AG561" i="40" s="1"/>
  <c r="AH561" i="40" s="1"/>
  <c r="AI561" i="40" s="1"/>
  <c r="AJ561" i="40" s="1"/>
  <c r="AK561" i="40" s="1"/>
  <c r="AL561" i="40" s="1"/>
  <c r="AM561" i="40" s="1"/>
  <c r="AN561" i="40" s="1"/>
  <c r="AO561" i="40" s="1"/>
  <c r="AP561" i="40" s="1"/>
  <c r="AQ561" i="40" s="1"/>
  <c r="AR561" i="40" s="1"/>
  <c r="AS561" i="40" s="1"/>
  <c r="AT561" i="40" s="1"/>
  <c r="AU561" i="40" s="1"/>
  <c r="AV561" i="40" s="1"/>
  <c r="AW561" i="40" s="1"/>
  <c r="AX561" i="40" s="1"/>
  <c r="AY561" i="40" s="1"/>
  <c r="AZ561" i="40" s="1"/>
  <c r="BA561" i="40" s="1"/>
  <c r="BB561" i="40" s="1"/>
  <c r="BC561" i="40" s="1"/>
  <c r="BD561" i="40" s="1"/>
  <c r="BE561" i="40" s="1"/>
  <c r="BF561" i="40" s="1"/>
  <c r="BG561" i="40" s="1"/>
  <c r="BH561" i="40" s="1"/>
  <c r="BI561" i="40" s="1"/>
  <c r="BJ561" i="40" s="1"/>
  <c r="BK561" i="40" s="1"/>
  <c r="BL561" i="40" s="1"/>
  <c r="BM561" i="40" s="1"/>
  <c r="BN561" i="40" s="1"/>
  <c r="BO561" i="40" s="1"/>
  <c r="BP561" i="40" s="1"/>
  <c r="BQ561" i="40" s="1"/>
  <c r="BR561" i="40" s="1"/>
  <c r="BS561" i="40" s="1"/>
  <c r="BT561" i="40" s="1"/>
  <c r="BU561" i="40" s="1"/>
  <c r="BV561" i="40" s="1"/>
  <c r="BW561" i="40" s="1"/>
  <c r="BX561" i="40" s="1"/>
  <c r="BY561" i="40" s="1"/>
  <c r="BZ561" i="40" s="1"/>
  <c r="CA561" i="40" s="1"/>
  <c r="CB561" i="40" s="1"/>
  <c r="P565" i="40"/>
  <c r="Q565" i="40" s="1"/>
  <c r="R565" i="40" s="1"/>
  <c r="S565" i="40" s="1"/>
  <c r="T565" i="40" s="1"/>
  <c r="U565" i="40" s="1"/>
  <c r="V565" i="40" s="1"/>
  <c r="W565" i="40" s="1"/>
  <c r="X565" i="40" s="1"/>
  <c r="Y565" i="40" s="1"/>
  <c r="Z565" i="40" s="1"/>
  <c r="AA565" i="40" s="1"/>
  <c r="AB565" i="40" s="1"/>
  <c r="AC565" i="40" s="1"/>
  <c r="AD565" i="40" s="1"/>
  <c r="AE565" i="40" s="1"/>
  <c r="AF565" i="40" s="1"/>
  <c r="AG565" i="40" s="1"/>
  <c r="AH565" i="40" s="1"/>
  <c r="AI565" i="40" s="1"/>
  <c r="AJ565" i="40" s="1"/>
  <c r="AK565" i="40" s="1"/>
  <c r="AL565" i="40" s="1"/>
  <c r="AM565" i="40" s="1"/>
  <c r="AN565" i="40" s="1"/>
  <c r="AO565" i="40" s="1"/>
  <c r="AP565" i="40" s="1"/>
  <c r="AQ565" i="40" s="1"/>
  <c r="AR565" i="40" s="1"/>
  <c r="AS565" i="40" s="1"/>
  <c r="AT565" i="40" s="1"/>
  <c r="AU565" i="40" s="1"/>
  <c r="AV565" i="40" s="1"/>
  <c r="AW565" i="40" s="1"/>
  <c r="AX565" i="40" s="1"/>
  <c r="AY565" i="40" s="1"/>
  <c r="AZ565" i="40" s="1"/>
  <c r="BA565" i="40" s="1"/>
  <c r="BB565" i="40" s="1"/>
  <c r="BC565" i="40" s="1"/>
  <c r="BD565" i="40" s="1"/>
  <c r="BE565" i="40" s="1"/>
  <c r="BF565" i="40" s="1"/>
  <c r="BG565" i="40" s="1"/>
  <c r="BH565" i="40" s="1"/>
  <c r="BI565" i="40" s="1"/>
  <c r="BJ565" i="40" s="1"/>
  <c r="BK565" i="40" s="1"/>
  <c r="BL565" i="40" s="1"/>
  <c r="BM565" i="40" s="1"/>
  <c r="BN565" i="40" s="1"/>
  <c r="BO565" i="40" s="1"/>
  <c r="BP565" i="40" s="1"/>
  <c r="BQ565" i="40" s="1"/>
  <c r="BR565" i="40" s="1"/>
  <c r="BS565" i="40" s="1"/>
  <c r="BT565" i="40" s="1"/>
  <c r="BU565" i="40" s="1"/>
  <c r="BV565" i="40" s="1"/>
  <c r="BW565" i="40" s="1"/>
  <c r="BX565" i="40" s="1"/>
  <c r="BY565" i="40" s="1"/>
  <c r="BZ565" i="40" s="1"/>
  <c r="CA565" i="40" s="1"/>
  <c r="T569" i="40"/>
  <c r="U569" i="40" s="1"/>
  <c r="V569" i="40" s="1"/>
  <c r="W569" i="40" s="1"/>
  <c r="X569" i="40" s="1"/>
  <c r="Y569" i="40" s="1"/>
  <c r="Z569" i="40" s="1"/>
  <c r="AA569" i="40" s="1"/>
  <c r="AB569" i="40" s="1"/>
  <c r="AC569" i="40" s="1"/>
  <c r="AD569" i="40" s="1"/>
  <c r="AE569" i="40" s="1"/>
  <c r="AF569" i="40" s="1"/>
  <c r="AG569" i="40" s="1"/>
  <c r="AH569" i="40" s="1"/>
  <c r="AI569" i="40" s="1"/>
  <c r="AJ569" i="40" s="1"/>
  <c r="AK569" i="40" s="1"/>
  <c r="AL569" i="40" s="1"/>
  <c r="AM569" i="40" s="1"/>
  <c r="AN569" i="40" s="1"/>
  <c r="AO569" i="40" s="1"/>
  <c r="AP569" i="40" s="1"/>
  <c r="AQ569" i="40" s="1"/>
  <c r="AR569" i="40" s="1"/>
  <c r="AS569" i="40" s="1"/>
  <c r="AT569" i="40" s="1"/>
  <c r="AU569" i="40" s="1"/>
  <c r="AV569" i="40" s="1"/>
  <c r="AW569" i="40" s="1"/>
  <c r="AX569" i="40" s="1"/>
  <c r="AY569" i="40" s="1"/>
  <c r="AZ569" i="40" s="1"/>
  <c r="BA569" i="40" s="1"/>
  <c r="BB569" i="40" s="1"/>
  <c r="BC569" i="40" s="1"/>
  <c r="BD569" i="40" s="1"/>
  <c r="BE569" i="40" s="1"/>
  <c r="BF569" i="40" s="1"/>
  <c r="BG569" i="40" s="1"/>
  <c r="BH569" i="40" s="1"/>
  <c r="BI569" i="40" s="1"/>
  <c r="BJ569" i="40" s="1"/>
  <c r="BK569" i="40" s="1"/>
  <c r="BL569" i="40" s="1"/>
  <c r="BM569" i="40" s="1"/>
  <c r="BN569" i="40" s="1"/>
  <c r="BO569" i="40" s="1"/>
  <c r="BP569" i="40" s="1"/>
  <c r="BQ569" i="40" s="1"/>
  <c r="BR569" i="40" s="1"/>
  <c r="BS569" i="40" s="1"/>
  <c r="BT569" i="40" s="1"/>
  <c r="BU569" i="40" s="1"/>
  <c r="BV569" i="40" s="1"/>
  <c r="BW569" i="40" s="1"/>
  <c r="BX569" i="40" s="1"/>
  <c r="BY569" i="40" s="1"/>
  <c r="BZ569" i="40" s="1"/>
  <c r="CA569" i="40" s="1"/>
  <c r="X573" i="40"/>
  <c r="Y573" i="40" s="1"/>
  <c r="Z573" i="40" s="1"/>
  <c r="AA573" i="40" s="1"/>
  <c r="AB573" i="40" s="1"/>
  <c r="AC573" i="40" s="1"/>
  <c r="AD573" i="40" s="1"/>
  <c r="AE573" i="40" s="1"/>
  <c r="AF573" i="40" s="1"/>
  <c r="AG573" i="40" s="1"/>
  <c r="AH573" i="40" s="1"/>
  <c r="AI573" i="40" s="1"/>
  <c r="AJ573" i="40" s="1"/>
  <c r="AK573" i="40" s="1"/>
  <c r="AL573" i="40" s="1"/>
  <c r="AM573" i="40" s="1"/>
  <c r="AN573" i="40" s="1"/>
  <c r="AO573" i="40" s="1"/>
  <c r="AP573" i="40" s="1"/>
  <c r="AQ573" i="40" s="1"/>
  <c r="AR573" i="40" s="1"/>
  <c r="AS573" i="40" s="1"/>
  <c r="AT573" i="40" s="1"/>
  <c r="AU573" i="40" s="1"/>
  <c r="AV573" i="40" s="1"/>
  <c r="AW573" i="40" s="1"/>
  <c r="AX573" i="40" s="1"/>
  <c r="AY573" i="40" s="1"/>
  <c r="AZ573" i="40" s="1"/>
  <c r="BA573" i="40" s="1"/>
  <c r="BB573" i="40" s="1"/>
  <c r="BC573" i="40" s="1"/>
  <c r="BD573" i="40" s="1"/>
  <c r="BE573" i="40" s="1"/>
  <c r="BF573" i="40" s="1"/>
  <c r="BG573" i="40" s="1"/>
  <c r="BH573" i="40" s="1"/>
  <c r="BI573" i="40" s="1"/>
  <c r="BJ573" i="40" s="1"/>
  <c r="BK573" i="40" s="1"/>
  <c r="BL573" i="40" s="1"/>
  <c r="BM573" i="40" s="1"/>
  <c r="BN573" i="40" s="1"/>
  <c r="BO573" i="40" s="1"/>
  <c r="BP573" i="40" s="1"/>
  <c r="BQ573" i="40" s="1"/>
  <c r="BR573" i="40" s="1"/>
  <c r="BS573" i="40" s="1"/>
  <c r="BT573" i="40" s="1"/>
  <c r="BU573" i="40" s="1"/>
  <c r="BV573" i="40" s="1"/>
  <c r="BW573" i="40" s="1"/>
  <c r="BX573" i="40" s="1"/>
  <c r="BY573" i="40" s="1"/>
  <c r="BZ573" i="40" s="1"/>
  <c r="CA573" i="40" s="1"/>
  <c r="AB577" i="40"/>
  <c r="AC577" i="40" s="1"/>
  <c r="AD577" i="40" s="1"/>
  <c r="AE577" i="40" s="1"/>
  <c r="AF577" i="40" s="1"/>
  <c r="AG577" i="40" s="1"/>
  <c r="AH577" i="40" s="1"/>
  <c r="AI577" i="40" s="1"/>
  <c r="AJ577" i="40" s="1"/>
  <c r="AK577" i="40" s="1"/>
  <c r="AL577" i="40" s="1"/>
  <c r="AM577" i="40" s="1"/>
  <c r="AN577" i="40" s="1"/>
  <c r="AO577" i="40" s="1"/>
  <c r="AP577" i="40" s="1"/>
  <c r="AQ577" i="40" s="1"/>
  <c r="AR577" i="40" s="1"/>
  <c r="AS577" i="40" s="1"/>
  <c r="AT577" i="40" s="1"/>
  <c r="AU577" i="40" s="1"/>
  <c r="AV577" i="40" s="1"/>
  <c r="AW577" i="40" s="1"/>
  <c r="AX577" i="40" s="1"/>
  <c r="AY577" i="40" s="1"/>
  <c r="AZ577" i="40" s="1"/>
  <c r="BA577" i="40" s="1"/>
  <c r="BB577" i="40" s="1"/>
  <c r="BC577" i="40" s="1"/>
  <c r="BD577" i="40" s="1"/>
  <c r="BE577" i="40" s="1"/>
  <c r="BF577" i="40" s="1"/>
  <c r="BG577" i="40" s="1"/>
  <c r="BH577" i="40" s="1"/>
  <c r="BI577" i="40" s="1"/>
  <c r="BJ577" i="40" s="1"/>
  <c r="BK577" i="40" s="1"/>
  <c r="BL577" i="40" s="1"/>
  <c r="BM577" i="40" s="1"/>
  <c r="BN577" i="40" s="1"/>
  <c r="BO577" i="40" s="1"/>
  <c r="BP577" i="40" s="1"/>
  <c r="BQ577" i="40" s="1"/>
  <c r="BR577" i="40" s="1"/>
  <c r="BS577" i="40" s="1"/>
  <c r="BT577" i="40" s="1"/>
  <c r="BU577" i="40" s="1"/>
  <c r="BV577" i="40" s="1"/>
  <c r="BW577" i="40" s="1"/>
  <c r="BX577" i="40" s="1"/>
  <c r="BY577" i="40" s="1"/>
  <c r="BZ577" i="40" s="1"/>
  <c r="CA577" i="40" s="1"/>
  <c r="AF581" i="40"/>
  <c r="AG581" i="40" s="1"/>
  <c r="AH581" i="40" s="1"/>
  <c r="AI581" i="40" s="1"/>
  <c r="AJ581" i="40" s="1"/>
  <c r="AK581" i="40" s="1"/>
  <c r="AL581" i="40" s="1"/>
  <c r="AM581" i="40" s="1"/>
  <c r="AN581" i="40" s="1"/>
  <c r="AO581" i="40" s="1"/>
  <c r="AP581" i="40" s="1"/>
  <c r="AQ581" i="40" s="1"/>
  <c r="AR581" i="40" s="1"/>
  <c r="AS581" i="40" s="1"/>
  <c r="AT581" i="40" s="1"/>
  <c r="AU581" i="40" s="1"/>
  <c r="AV581" i="40" s="1"/>
  <c r="AW581" i="40" s="1"/>
  <c r="AX581" i="40" s="1"/>
  <c r="AY581" i="40" s="1"/>
  <c r="AZ581" i="40" s="1"/>
  <c r="BA581" i="40" s="1"/>
  <c r="BB581" i="40" s="1"/>
  <c r="BC581" i="40" s="1"/>
  <c r="BD581" i="40" s="1"/>
  <c r="BE581" i="40" s="1"/>
  <c r="BF581" i="40" s="1"/>
  <c r="BG581" i="40" s="1"/>
  <c r="BH581" i="40" s="1"/>
  <c r="BI581" i="40" s="1"/>
  <c r="BJ581" i="40" s="1"/>
  <c r="BK581" i="40" s="1"/>
  <c r="BL581" i="40" s="1"/>
  <c r="BM581" i="40" s="1"/>
  <c r="BN581" i="40" s="1"/>
  <c r="BO581" i="40" s="1"/>
  <c r="BP581" i="40" s="1"/>
  <c r="BQ581" i="40" s="1"/>
  <c r="BR581" i="40" s="1"/>
  <c r="BS581" i="40" s="1"/>
  <c r="BT581" i="40" s="1"/>
  <c r="BU581" i="40" s="1"/>
  <c r="BV581" i="40" s="1"/>
  <c r="BW581" i="40" s="1"/>
  <c r="BX581" i="40" s="1"/>
  <c r="BY581" i="40" s="1"/>
  <c r="BZ581" i="40" s="1"/>
  <c r="CA581" i="40" s="1"/>
  <c r="AJ585" i="40"/>
  <c r="AK585" i="40" s="1"/>
  <c r="AL585" i="40" s="1"/>
  <c r="AM585" i="40" s="1"/>
  <c r="AN585" i="40" s="1"/>
  <c r="AO585" i="40" s="1"/>
  <c r="AP585" i="40" s="1"/>
  <c r="AQ585" i="40" s="1"/>
  <c r="AR585" i="40" s="1"/>
  <c r="AS585" i="40" s="1"/>
  <c r="AT585" i="40" s="1"/>
  <c r="AU585" i="40" s="1"/>
  <c r="AV585" i="40" s="1"/>
  <c r="AW585" i="40" s="1"/>
  <c r="AX585" i="40" s="1"/>
  <c r="AY585" i="40" s="1"/>
  <c r="AZ585" i="40" s="1"/>
  <c r="BA585" i="40" s="1"/>
  <c r="BB585" i="40" s="1"/>
  <c r="BC585" i="40" s="1"/>
  <c r="BD585" i="40" s="1"/>
  <c r="BE585" i="40" s="1"/>
  <c r="BF585" i="40" s="1"/>
  <c r="BG585" i="40" s="1"/>
  <c r="BH585" i="40" s="1"/>
  <c r="BI585" i="40" s="1"/>
  <c r="BJ585" i="40" s="1"/>
  <c r="BK585" i="40" s="1"/>
  <c r="BL585" i="40" s="1"/>
  <c r="BM585" i="40" s="1"/>
  <c r="BN585" i="40" s="1"/>
  <c r="BO585" i="40" s="1"/>
  <c r="BP585" i="40" s="1"/>
  <c r="BQ585" i="40" s="1"/>
  <c r="BR585" i="40" s="1"/>
  <c r="BS585" i="40" s="1"/>
  <c r="BT585" i="40" s="1"/>
  <c r="BU585" i="40" s="1"/>
  <c r="BV585" i="40" s="1"/>
  <c r="BW585" i="40" s="1"/>
  <c r="BX585" i="40" s="1"/>
  <c r="BY585" i="40" s="1"/>
  <c r="BZ585" i="40" s="1"/>
  <c r="CA585" i="40" s="1"/>
  <c r="AN589" i="40"/>
  <c r="AO589" i="40" s="1"/>
  <c r="AP589" i="40" s="1"/>
  <c r="AQ589" i="40" s="1"/>
  <c r="AR589" i="40" s="1"/>
  <c r="AS589" i="40" s="1"/>
  <c r="AT589" i="40" s="1"/>
  <c r="AU589" i="40" s="1"/>
  <c r="AV589" i="40" s="1"/>
  <c r="AW589" i="40" s="1"/>
  <c r="AX589" i="40" s="1"/>
  <c r="AY589" i="40" s="1"/>
  <c r="AZ589" i="40" s="1"/>
  <c r="BA589" i="40" s="1"/>
  <c r="BB589" i="40" s="1"/>
  <c r="BC589" i="40" s="1"/>
  <c r="BD589" i="40" s="1"/>
  <c r="BE589" i="40" s="1"/>
  <c r="BF589" i="40" s="1"/>
  <c r="BG589" i="40" s="1"/>
  <c r="BH589" i="40" s="1"/>
  <c r="BI589" i="40" s="1"/>
  <c r="BJ589" i="40" s="1"/>
  <c r="BK589" i="40" s="1"/>
  <c r="BL589" i="40" s="1"/>
  <c r="BM589" i="40" s="1"/>
  <c r="BN589" i="40" s="1"/>
  <c r="BO589" i="40" s="1"/>
  <c r="BP589" i="40" s="1"/>
  <c r="BQ589" i="40" s="1"/>
  <c r="BR589" i="40" s="1"/>
  <c r="BS589" i="40" s="1"/>
  <c r="BT589" i="40" s="1"/>
  <c r="BU589" i="40" s="1"/>
  <c r="BV589" i="40" s="1"/>
  <c r="BW589" i="40" s="1"/>
  <c r="BX589" i="40" s="1"/>
  <c r="BY589" i="40" s="1"/>
  <c r="BZ589" i="40" s="1"/>
  <c r="CA589" i="40" s="1"/>
  <c r="AR593" i="40"/>
  <c r="AS593" i="40" s="1"/>
  <c r="AT593" i="40" s="1"/>
  <c r="AU593" i="40" s="1"/>
  <c r="AV593" i="40" s="1"/>
  <c r="AW593" i="40" s="1"/>
  <c r="AX593" i="40" s="1"/>
  <c r="AY593" i="40" s="1"/>
  <c r="AZ593" i="40" s="1"/>
  <c r="BA593" i="40" s="1"/>
  <c r="BB593" i="40" s="1"/>
  <c r="BC593" i="40" s="1"/>
  <c r="BD593" i="40" s="1"/>
  <c r="BE593" i="40" s="1"/>
  <c r="BF593" i="40" s="1"/>
  <c r="BG593" i="40" s="1"/>
  <c r="BH593" i="40" s="1"/>
  <c r="BI593" i="40" s="1"/>
  <c r="BJ593" i="40" s="1"/>
  <c r="BK593" i="40" s="1"/>
  <c r="BL593" i="40" s="1"/>
  <c r="BM593" i="40" s="1"/>
  <c r="BN593" i="40" s="1"/>
  <c r="BO593" i="40" s="1"/>
  <c r="BP593" i="40" s="1"/>
  <c r="BQ593" i="40" s="1"/>
  <c r="BR593" i="40" s="1"/>
  <c r="BS593" i="40" s="1"/>
  <c r="BT593" i="40" s="1"/>
  <c r="BU593" i="40" s="1"/>
  <c r="BV593" i="40" s="1"/>
  <c r="BW593" i="40" s="1"/>
  <c r="BX593" i="40" s="1"/>
  <c r="BY593" i="40" s="1"/>
  <c r="BZ593" i="40" s="1"/>
  <c r="CA593" i="40" s="1"/>
  <c r="AV597" i="40"/>
  <c r="AW597" i="40" s="1"/>
  <c r="AX597" i="40" s="1"/>
  <c r="AY597" i="40" s="1"/>
  <c r="AZ597" i="40" s="1"/>
  <c r="BA597" i="40" s="1"/>
  <c r="BB597" i="40" s="1"/>
  <c r="BC597" i="40" s="1"/>
  <c r="BD597" i="40" s="1"/>
  <c r="BE597" i="40" s="1"/>
  <c r="BF597" i="40" s="1"/>
  <c r="BG597" i="40" s="1"/>
  <c r="BH597" i="40" s="1"/>
  <c r="BI597" i="40" s="1"/>
  <c r="BJ597" i="40" s="1"/>
  <c r="BK597" i="40" s="1"/>
  <c r="BL597" i="40" s="1"/>
  <c r="BM597" i="40" s="1"/>
  <c r="BN597" i="40" s="1"/>
  <c r="BO597" i="40" s="1"/>
  <c r="BP597" i="40" s="1"/>
  <c r="BQ597" i="40" s="1"/>
  <c r="BR597" i="40" s="1"/>
  <c r="BS597" i="40" s="1"/>
  <c r="BT597" i="40" s="1"/>
  <c r="BU597" i="40" s="1"/>
  <c r="BV597" i="40" s="1"/>
  <c r="BW597" i="40" s="1"/>
  <c r="BX597" i="40" s="1"/>
  <c r="BY597" i="40" s="1"/>
  <c r="BZ597" i="40" s="1"/>
  <c r="CA597" i="40" s="1"/>
  <c r="AZ601" i="40"/>
  <c r="BA601" i="40" s="1"/>
  <c r="BB601" i="40" s="1"/>
  <c r="BC601" i="40" s="1"/>
  <c r="BD601" i="40" s="1"/>
  <c r="BE601" i="40" s="1"/>
  <c r="BF601" i="40" s="1"/>
  <c r="BG601" i="40" s="1"/>
  <c r="BH601" i="40" s="1"/>
  <c r="BI601" i="40" s="1"/>
  <c r="BJ601" i="40" s="1"/>
  <c r="BK601" i="40" s="1"/>
  <c r="BL601" i="40" s="1"/>
  <c r="BM601" i="40" s="1"/>
  <c r="BN601" i="40" s="1"/>
  <c r="BO601" i="40" s="1"/>
  <c r="BP601" i="40" s="1"/>
  <c r="BQ601" i="40" s="1"/>
  <c r="BR601" i="40" s="1"/>
  <c r="BS601" i="40" s="1"/>
  <c r="BT601" i="40" s="1"/>
  <c r="BU601" i="40" s="1"/>
  <c r="BV601" i="40" s="1"/>
  <c r="BW601" i="40" s="1"/>
  <c r="BX601" i="40" s="1"/>
  <c r="BY601" i="40" s="1"/>
  <c r="BZ601" i="40" s="1"/>
  <c r="CA601" i="40" s="1"/>
  <c r="CB601" i="40" s="1"/>
  <c r="BD605" i="40"/>
  <c r="BE605" i="40" s="1"/>
  <c r="BF605" i="40" s="1"/>
  <c r="BG605" i="40" s="1"/>
  <c r="BH605" i="40" s="1"/>
  <c r="BI605" i="40" s="1"/>
  <c r="BJ605" i="40" s="1"/>
  <c r="BK605" i="40" s="1"/>
  <c r="BL605" i="40" s="1"/>
  <c r="BM605" i="40" s="1"/>
  <c r="BN605" i="40" s="1"/>
  <c r="BO605" i="40" s="1"/>
  <c r="BP605" i="40" s="1"/>
  <c r="BQ605" i="40" s="1"/>
  <c r="BR605" i="40" s="1"/>
  <c r="BS605" i="40" s="1"/>
  <c r="BT605" i="40" s="1"/>
  <c r="BU605" i="40" s="1"/>
  <c r="BV605" i="40" s="1"/>
  <c r="BW605" i="40" s="1"/>
  <c r="BX605" i="40" s="1"/>
  <c r="BY605" i="40" s="1"/>
  <c r="BZ605" i="40" s="1"/>
  <c r="CA605" i="40" s="1"/>
  <c r="BH609" i="40"/>
  <c r="BI609" i="40" s="1"/>
  <c r="BJ609" i="40" s="1"/>
  <c r="BK609" i="40" s="1"/>
  <c r="BL609" i="40" s="1"/>
  <c r="BM609" i="40" s="1"/>
  <c r="BN609" i="40" s="1"/>
  <c r="BO609" i="40" s="1"/>
  <c r="BP609" i="40" s="1"/>
  <c r="BQ609" i="40" s="1"/>
  <c r="BR609" i="40" s="1"/>
  <c r="BS609" i="40" s="1"/>
  <c r="BT609" i="40" s="1"/>
  <c r="BU609" i="40" s="1"/>
  <c r="BV609" i="40" s="1"/>
  <c r="BW609" i="40" s="1"/>
  <c r="BX609" i="40" s="1"/>
  <c r="BY609" i="40" s="1"/>
  <c r="BZ609" i="40" s="1"/>
  <c r="CA609" i="40" s="1"/>
  <c r="BL613" i="40"/>
  <c r="BM613" i="40" s="1"/>
  <c r="BN613" i="40" s="1"/>
  <c r="BO613" i="40" s="1"/>
  <c r="BP613" i="40" s="1"/>
  <c r="BQ613" i="40" s="1"/>
  <c r="BR613" i="40" s="1"/>
  <c r="BS613" i="40" s="1"/>
  <c r="BT613" i="40" s="1"/>
  <c r="BU613" i="40" s="1"/>
  <c r="BV613" i="40" s="1"/>
  <c r="BW613" i="40" s="1"/>
  <c r="BX613" i="40" s="1"/>
  <c r="BY613" i="40" s="1"/>
  <c r="BZ613" i="40" s="1"/>
  <c r="CA613" i="40" s="1"/>
  <c r="BP617" i="40"/>
  <c r="BQ617" i="40" s="1"/>
  <c r="BR617" i="40" s="1"/>
  <c r="BS617" i="40" s="1"/>
  <c r="BT617" i="40" s="1"/>
  <c r="BU617" i="40" s="1"/>
  <c r="BV617" i="40" s="1"/>
  <c r="BW617" i="40" s="1"/>
  <c r="BX617" i="40" s="1"/>
  <c r="BY617" i="40" s="1"/>
  <c r="BZ617" i="40" s="1"/>
  <c r="CA617" i="40" s="1"/>
  <c r="CB617" i="40" s="1"/>
  <c r="J559" i="40"/>
  <c r="K559" i="40" s="1"/>
  <c r="L559" i="40" s="1"/>
  <c r="M559" i="40" s="1"/>
  <c r="N559" i="40" s="1"/>
  <c r="O559" i="40" s="1"/>
  <c r="P559" i="40" s="1"/>
  <c r="Q559" i="40" s="1"/>
  <c r="R559" i="40" s="1"/>
  <c r="S559" i="40" s="1"/>
  <c r="T559" i="40" s="1"/>
  <c r="U559" i="40" s="1"/>
  <c r="V559" i="40" s="1"/>
  <c r="W559" i="40" s="1"/>
  <c r="X559" i="40" s="1"/>
  <c r="Y559" i="40" s="1"/>
  <c r="Z559" i="40" s="1"/>
  <c r="AA559" i="40" s="1"/>
  <c r="AB559" i="40" s="1"/>
  <c r="AC559" i="40" s="1"/>
  <c r="AD559" i="40" s="1"/>
  <c r="AE559" i="40" s="1"/>
  <c r="AF559" i="40" s="1"/>
  <c r="AG559" i="40" s="1"/>
  <c r="AH559" i="40" s="1"/>
  <c r="AI559" i="40" s="1"/>
  <c r="AJ559" i="40" s="1"/>
  <c r="AK559" i="40" s="1"/>
  <c r="AL559" i="40" s="1"/>
  <c r="AM559" i="40" s="1"/>
  <c r="AN559" i="40" s="1"/>
  <c r="AO559" i="40" s="1"/>
  <c r="AP559" i="40" s="1"/>
  <c r="AQ559" i="40" s="1"/>
  <c r="AR559" i="40" s="1"/>
  <c r="AS559" i="40" s="1"/>
  <c r="AT559" i="40" s="1"/>
  <c r="AU559" i="40" s="1"/>
  <c r="AV559" i="40" s="1"/>
  <c r="AW559" i="40" s="1"/>
  <c r="AX559" i="40" s="1"/>
  <c r="AY559" i="40" s="1"/>
  <c r="AZ559" i="40" s="1"/>
  <c r="BA559" i="40" s="1"/>
  <c r="BB559" i="40" s="1"/>
  <c r="BC559" i="40" s="1"/>
  <c r="BD559" i="40" s="1"/>
  <c r="BE559" i="40" s="1"/>
  <c r="BF559" i="40" s="1"/>
  <c r="BG559" i="40" s="1"/>
  <c r="BH559" i="40" s="1"/>
  <c r="BI559" i="40" s="1"/>
  <c r="BJ559" i="40" s="1"/>
  <c r="BK559" i="40" s="1"/>
  <c r="BL559" i="40" s="1"/>
  <c r="BM559" i="40" s="1"/>
  <c r="BN559" i="40" s="1"/>
  <c r="BO559" i="40" s="1"/>
  <c r="BP559" i="40" s="1"/>
  <c r="BQ559" i="40" s="1"/>
  <c r="BR559" i="40" s="1"/>
  <c r="BS559" i="40" s="1"/>
  <c r="BT559" i="40" s="1"/>
  <c r="BU559" i="40" s="1"/>
  <c r="BV559" i="40" s="1"/>
  <c r="BW559" i="40" s="1"/>
  <c r="BX559" i="40" s="1"/>
  <c r="BY559" i="40" s="1"/>
  <c r="BZ559" i="40" s="1"/>
  <c r="CA559" i="40" s="1"/>
  <c r="CB559" i="40" s="1"/>
  <c r="Z575" i="40"/>
  <c r="AA575" i="40" s="1"/>
  <c r="AB575" i="40" s="1"/>
  <c r="AC575" i="40" s="1"/>
  <c r="AD575" i="40" s="1"/>
  <c r="AE575" i="40" s="1"/>
  <c r="AF575" i="40" s="1"/>
  <c r="AG575" i="40" s="1"/>
  <c r="AH575" i="40" s="1"/>
  <c r="AI575" i="40" s="1"/>
  <c r="AJ575" i="40" s="1"/>
  <c r="AK575" i="40" s="1"/>
  <c r="AL575" i="40" s="1"/>
  <c r="AM575" i="40" s="1"/>
  <c r="AN575" i="40" s="1"/>
  <c r="AO575" i="40" s="1"/>
  <c r="AP575" i="40" s="1"/>
  <c r="AQ575" i="40" s="1"/>
  <c r="AR575" i="40" s="1"/>
  <c r="AS575" i="40" s="1"/>
  <c r="AT575" i="40" s="1"/>
  <c r="AU575" i="40" s="1"/>
  <c r="AV575" i="40" s="1"/>
  <c r="AW575" i="40" s="1"/>
  <c r="AX575" i="40" s="1"/>
  <c r="AY575" i="40" s="1"/>
  <c r="AZ575" i="40" s="1"/>
  <c r="BA575" i="40" s="1"/>
  <c r="BB575" i="40" s="1"/>
  <c r="BC575" i="40" s="1"/>
  <c r="BD575" i="40" s="1"/>
  <c r="BE575" i="40" s="1"/>
  <c r="BF575" i="40" s="1"/>
  <c r="BG575" i="40" s="1"/>
  <c r="BH575" i="40" s="1"/>
  <c r="BI575" i="40" s="1"/>
  <c r="BJ575" i="40" s="1"/>
  <c r="BK575" i="40" s="1"/>
  <c r="BL575" i="40" s="1"/>
  <c r="BM575" i="40" s="1"/>
  <c r="BN575" i="40" s="1"/>
  <c r="BO575" i="40" s="1"/>
  <c r="BP575" i="40" s="1"/>
  <c r="BQ575" i="40" s="1"/>
  <c r="BR575" i="40" s="1"/>
  <c r="BS575" i="40" s="1"/>
  <c r="BT575" i="40" s="1"/>
  <c r="BU575" i="40" s="1"/>
  <c r="BV575" i="40" s="1"/>
  <c r="BW575" i="40" s="1"/>
  <c r="BX575" i="40" s="1"/>
  <c r="BY575" i="40" s="1"/>
  <c r="BZ575" i="40" s="1"/>
  <c r="CA575" i="40" s="1"/>
  <c r="AP591" i="40"/>
  <c r="AQ591" i="40" s="1"/>
  <c r="AR591" i="40" s="1"/>
  <c r="AS591" i="40" s="1"/>
  <c r="AT591" i="40" s="1"/>
  <c r="AU591" i="40" s="1"/>
  <c r="AV591" i="40" s="1"/>
  <c r="AW591" i="40" s="1"/>
  <c r="AX591" i="40" s="1"/>
  <c r="AY591" i="40" s="1"/>
  <c r="AZ591" i="40" s="1"/>
  <c r="BA591" i="40" s="1"/>
  <c r="BB591" i="40" s="1"/>
  <c r="BC591" i="40" s="1"/>
  <c r="BD591" i="40" s="1"/>
  <c r="BE591" i="40" s="1"/>
  <c r="BF591" i="40" s="1"/>
  <c r="BG591" i="40" s="1"/>
  <c r="BH591" i="40" s="1"/>
  <c r="BI591" i="40" s="1"/>
  <c r="BJ591" i="40" s="1"/>
  <c r="BK591" i="40" s="1"/>
  <c r="BL591" i="40" s="1"/>
  <c r="BM591" i="40" s="1"/>
  <c r="BN591" i="40" s="1"/>
  <c r="BO591" i="40" s="1"/>
  <c r="BP591" i="40" s="1"/>
  <c r="BQ591" i="40" s="1"/>
  <c r="BR591" i="40" s="1"/>
  <c r="BS591" i="40" s="1"/>
  <c r="BT591" i="40" s="1"/>
  <c r="BU591" i="40" s="1"/>
  <c r="BV591" i="40" s="1"/>
  <c r="BW591" i="40" s="1"/>
  <c r="BX591" i="40" s="1"/>
  <c r="BY591" i="40" s="1"/>
  <c r="BZ591" i="40" s="1"/>
  <c r="CA591" i="40" s="1"/>
  <c r="CB591" i="40" s="1"/>
  <c r="BF607" i="40"/>
  <c r="BG607" i="40" s="1"/>
  <c r="BH607" i="40" s="1"/>
  <c r="BI607" i="40" s="1"/>
  <c r="BJ607" i="40" s="1"/>
  <c r="BK607" i="40" s="1"/>
  <c r="BL607" i="40" s="1"/>
  <c r="BM607" i="40" s="1"/>
  <c r="BN607" i="40" s="1"/>
  <c r="BO607" i="40" s="1"/>
  <c r="BP607" i="40" s="1"/>
  <c r="BQ607" i="40" s="1"/>
  <c r="BR607" i="40" s="1"/>
  <c r="BS607" i="40" s="1"/>
  <c r="BT607" i="40" s="1"/>
  <c r="BU607" i="40" s="1"/>
  <c r="BV607" i="40" s="1"/>
  <c r="BW607" i="40" s="1"/>
  <c r="BX607" i="40" s="1"/>
  <c r="BY607" i="40" s="1"/>
  <c r="BZ607" i="40" s="1"/>
  <c r="CA607" i="40" s="1"/>
  <c r="N563" i="40"/>
  <c r="O563" i="40" s="1"/>
  <c r="P563" i="40" s="1"/>
  <c r="Q563" i="40" s="1"/>
  <c r="R563" i="40" s="1"/>
  <c r="S563" i="40" s="1"/>
  <c r="T563" i="40" s="1"/>
  <c r="U563" i="40" s="1"/>
  <c r="V563" i="40" s="1"/>
  <c r="W563" i="40" s="1"/>
  <c r="X563" i="40" s="1"/>
  <c r="Y563" i="40" s="1"/>
  <c r="Z563" i="40" s="1"/>
  <c r="AA563" i="40" s="1"/>
  <c r="AB563" i="40" s="1"/>
  <c r="AC563" i="40" s="1"/>
  <c r="AD563" i="40" s="1"/>
  <c r="AE563" i="40" s="1"/>
  <c r="AF563" i="40" s="1"/>
  <c r="AG563" i="40" s="1"/>
  <c r="AH563" i="40" s="1"/>
  <c r="AI563" i="40" s="1"/>
  <c r="AJ563" i="40" s="1"/>
  <c r="AK563" i="40" s="1"/>
  <c r="AL563" i="40" s="1"/>
  <c r="AM563" i="40" s="1"/>
  <c r="AN563" i="40" s="1"/>
  <c r="AO563" i="40" s="1"/>
  <c r="AP563" i="40" s="1"/>
  <c r="AQ563" i="40" s="1"/>
  <c r="AR563" i="40" s="1"/>
  <c r="AS563" i="40" s="1"/>
  <c r="AT563" i="40" s="1"/>
  <c r="AU563" i="40" s="1"/>
  <c r="AV563" i="40" s="1"/>
  <c r="AW563" i="40" s="1"/>
  <c r="AX563" i="40" s="1"/>
  <c r="AY563" i="40" s="1"/>
  <c r="AZ563" i="40" s="1"/>
  <c r="BA563" i="40" s="1"/>
  <c r="BB563" i="40" s="1"/>
  <c r="BC563" i="40" s="1"/>
  <c r="BD563" i="40" s="1"/>
  <c r="BE563" i="40" s="1"/>
  <c r="BF563" i="40" s="1"/>
  <c r="BG563" i="40" s="1"/>
  <c r="BH563" i="40" s="1"/>
  <c r="BI563" i="40" s="1"/>
  <c r="BJ563" i="40" s="1"/>
  <c r="BK563" i="40" s="1"/>
  <c r="BL563" i="40" s="1"/>
  <c r="BM563" i="40" s="1"/>
  <c r="BN563" i="40" s="1"/>
  <c r="BO563" i="40" s="1"/>
  <c r="BP563" i="40" s="1"/>
  <c r="BQ563" i="40" s="1"/>
  <c r="BR563" i="40" s="1"/>
  <c r="BS563" i="40" s="1"/>
  <c r="BT563" i="40" s="1"/>
  <c r="BU563" i="40" s="1"/>
  <c r="BV563" i="40" s="1"/>
  <c r="BW563" i="40" s="1"/>
  <c r="BX563" i="40" s="1"/>
  <c r="BY563" i="40" s="1"/>
  <c r="BZ563" i="40" s="1"/>
  <c r="CA563" i="40" s="1"/>
  <c r="CB563" i="40" s="1"/>
  <c r="AD579" i="40"/>
  <c r="AE579" i="40" s="1"/>
  <c r="AF579" i="40" s="1"/>
  <c r="AG579" i="40" s="1"/>
  <c r="AH579" i="40" s="1"/>
  <c r="AI579" i="40" s="1"/>
  <c r="AJ579" i="40" s="1"/>
  <c r="AK579" i="40" s="1"/>
  <c r="AL579" i="40" s="1"/>
  <c r="AM579" i="40" s="1"/>
  <c r="AN579" i="40" s="1"/>
  <c r="AO579" i="40" s="1"/>
  <c r="AP579" i="40" s="1"/>
  <c r="AQ579" i="40" s="1"/>
  <c r="AR579" i="40" s="1"/>
  <c r="AS579" i="40" s="1"/>
  <c r="AT579" i="40" s="1"/>
  <c r="AU579" i="40" s="1"/>
  <c r="AV579" i="40" s="1"/>
  <c r="AW579" i="40" s="1"/>
  <c r="AX579" i="40" s="1"/>
  <c r="AY579" i="40" s="1"/>
  <c r="AZ579" i="40" s="1"/>
  <c r="BA579" i="40" s="1"/>
  <c r="BB579" i="40" s="1"/>
  <c r="BC579" i="40" s="1"/>
  <c r="BD579" i="40" s="1"/>
  <c r="BE579" i="40" s="1"/>
  <c r="BF579" i="40" s="1"/>
  <c r="BG579" i="40" s="1"/>
  <c r="BH579" i="40" s="1"/>
  <c r="BI579" i="40" s="1"/>
  <c r="BJ579" i="40" s="1"/>
  <c r="BK579" i="40" s="1"/>
  <c r="BL579" i="40" s="1"/>
  <c r="BM579" i="40" s="1"/>
  <c r="BN579" i="40" s="1"/>
  <c r="BO579" i="40" s="1"/>
  <c r="BP579" i="40" s="1"/>
  <c r="BQ579" i="40" s="1"/>
  <c r="BR579" i="40" s="1"/>
  <c r="BS579" i="40" s="1"/>
  <c r="BT579" i="40" s="1"/>
  <c r="BU579" i="40" s="1"/>
  <c r="BV579" i="40" s="1"/>
  <c r="BW579" i="40" s="1"/>
  <c r="BX579" i="40" s="1"/>
  <c r="BY579" i="40" s="1"/>
  <c r="BZ579" i="40" s="1"/>
  <c r="CA579" i="40" s="1"/>
  <c r="AT595" i="40"/>
  <c r="AU595" i="40" s="1"/>
  <c r="AV595" i="40" s="1"/>
  <c r="AW595" i="40" s="1"/>
  <c r="AX595" i="40" s="1"/>
  <c r="AY595" i="40" s="1"/>
  <c r="AZ595" i="40" s="1"/>
  <c r="BA595" i="40" s="1"/>
  <c r="BB595" i="40" s="1"/>
  <c r="BC595" i="40" s="1"/>
  <c r="BD595" i="40" s="1"/>
  <c r="BE595" i="40" s="1"/>
  <c r="BF595" i="40" s="1"/>
  <c r="BG595" i="40" s="1"/>
  <c r="BH595" i="40" s="1"/>
  <c r="BI595" i="40" s="1"/>
  <c r="BJ595" i="40" s="1"/>
  <c r="BK595" i="40" s="1"/>
  <c r="BL595" i="40" s="1"/>
  <c r="BM595" i="40" s="1"/>
  <c r="BN595" i="40" s="1"/>
  <c r="BO595" i="40" s="1"/>
  <c r="BP595" i="40" s="1"/>
  <c r="BQ595" i="40" s="1"/>
  <c r="BR595" i="40" s="1"/>
  <c r="BS595" i="40" s="1"/>
  <c r="BT595" i="40" s="1"/>
  <c r="BU595" i="40" s="1"/>
  <c r="BV595" i="40" s="1"/>
  <c r="BW595" i="40" s="1"/>
  <c r="BX595" i="40" s="1"/>
  <c r="BY595" i="40" s="1"/>
  <c r="BZ595" i="40" s="1"/>
  <c r="CA595" i="40" s="1"/>
  <c r="R567" i="40"/>
  <c r="S567" i="40" s="1"/>
  <c r="T567" i="40" s="1"/>
  <c r="U567" i="40" s="1"/>
  <c r="V567" i="40" s="1"/>
  <c r="W567" i="40" s="1"/>
  <c r="X567" i="40" s="1"/>
  <c r="Y567" i="40" s="1"/>
  <c r="Z567" i="40" s="1"/>
  <c r="AA567" i="40" s="1"/>
  <c r="AB567" i="40" s="1"/>
  <c r="AC567" i="40" s="1"/>
  <c r="AD567" i="40" s="1"/>
  <c r="AE567" i="40" s="1"/>
  <c r="AF567" i="40" s="1"/>
  <c r="AG567" i="40" s="1"/>
  <c r="AH567" i="40" s="1"/>
  <c r="AI567" i="40" s="1"/>
  <c r="AJ567" i="40" s="1"/>
  <c r="AK567" i="40" s="1"/>
  <c r="AL567" i="40" s="1"/>
  <c r="AM567" i="40" s="1"/>
  <c r="AN567" i="40" s="1"/>
  <c r="AO567" i="40" s="1"/>
  <c r="AP567" i="40" s="1"/>
  <c r="AQ567" i="40" s="1"/>
  <c r="AR567" i="40" s="1"/>
  <c r="AS567" i="40" s="1"/>
  <c r="AT567" i="40" s="1"/>
  <c r="AU567" i="40" s="1"/>
  <c r="AV567" i="40" s="1"/>
  <c r="AW567" i="40" s="1"/>
  <c r="AX567" i="40" s="1"/>
  <c r="AY567" i="40" s="1"/>
  <c r="AZ567" i="40" s="1"/>
  <c r="BA567" i="40" s="1"/>
  <c r="BB567" i="40" s="1"/>
  <c r="BC567" i="40" s="1"/>
  <c r="BD567" i="40" s="1"/>
  <c r="BE567" i="40" s="1"/>
  <c r="BF567" i="40" s="1"/>
  <c r="BG567" i="40" s="1"/>
  <c r="BH567" i="40" s="1"/>
  <c r="BI567" i="40" s="1"/>
  <c r="BJ567" i="40" s="1"/>
  <c r="BK567" i="40" s="1"/>
  <c r="BL567" i="40" s="1"/>
  <c r="BM567" i="40" s="1"/>
  <c r="BN567" i="40" s="1"/>
  <c r="BO567" i="40" s="1"/>
  <c r="BP567" i="40" s="1"/>
  <c r="BQ567" i="40" s="1"/>
  <c r="BR567" i="40" s="1"/>
  <c r="BS567" i="40" s="1"/>
  <c r="BT567" i="40" s="1"/>
  <c r="BU567" i="40" s="1"/>
  <c r="BV567" i="40" s="1"/>
  <c r="BW567" i="40" s="1"/>
  <c r="BX567" i="40" s="1"/>
  <c r="BY567" i="40" s="1"/>
  <c r="BZ567" i="40" s="1"/>
  <c r="CA567" i="40" s="1"/>
  <c r="AH583" i="40"/>
  <c r="AI583" i="40" s="1"/>
  <c r="AJ583" i="40" s="1"/>
  <c r="AK583" i="40" s="1"/>
  <c r="AL583" i="40" s="1"/>
  <c r="AM583" i="40" s="1"/>
  <c r="AN583" i="40" s="1"/>
  <c r="AO583" i="40" s="1"/>
  <c r="AP583" i="40" s="1"/>
  <c r="AQ583" i="40" s="1"/>
  <c r="AR583" i="40" s="1"/>
  <c r="AS583" i="40" s="1"/>
  <c r="AT583" i="40" s="1"/>
  <c r="AU583" i="40" s="1"/>
  <c r="AV583" i="40" s="1"/>
  <c r="AW583" i="40" s="1"/>
  <c r="AX583" i="40" s="1"/>
  <c r="AY583" i="40" s="1"/>
  <c r="AZ583" i="40" s="1"/>
  <c r="BA583" i="40" s="1"/>
  <c r="BB583" i="40" s="1"/>
  <c r="BC583" i="40" s="1"/>
  <c r="BD583" i="40" s="1"/>
  <c r="BE583" i="40" s="1"/>
  <c r="BF583" i="40" s="1"/>
  <c r="BG583" i="40" s="1"/>
  <c r="BH583" i="40" s="1"/>
  <c r="BI583" i="40" s="1"/>
  <c r="BJ583" i="40" s="1"/>
  <c r="BK583" i="40" s="1"/>
  <c r="BL583" i="40" s="1"/>
  <c r="BM583" i="40" s="1"/>
  <c r="BN583" i="40" s="1"/>
  <c r="BO583" i="40" s="1"/>
  <c r="BP583" i="40" s="1"/>
  <c r="BQ583" i="40" s="1"/>
  <c r="BR583" i="40" s="1"/>
  <c r="BS583" i="40" s="1"/>
  <c r="BT583" i="40" s="1"/>
  <c r="BU583" i="40" s="1"/>
  <c r="BV583" i="40" s="1"/>
  <c r="BW583" i="40" s="1"/>
  <c r="BX583" i="40" s="1"/>
  <c r="BY583" i="40" s="1"/>
  <c r="BZ583" i="40" s="1"/>
  <c r="CA583" i="40" s="1"/>
  <c r="AX599" i="40"/>
  <c r="AY599" i="40" s="1"/>
  <c r="AZ599" i="40" s="1"/>
  <c r="BA599" i="40" s="1"/>
  <c r="BB599" i="40" s="1"/>
  <c r="BC599" i="40" s="1"/>
  <c r="BD599" i="40" s="1"/>
  <c r="BE599" i="40" s="1"/>
  <c r="BF599" i="40" s="1"/>
  <c r="BG599" i="40" s="1"/>
  <c r="BH599" i="40" s="1"/>
  <c r="BI599" i="40" s="1"/>
  <c r="BJ599" i="40" s="1"/>
  <c r="BK599" i="40" s="1"/>
  <c r="BL599" i="40" s="1"/>
  <c r="BM599" i="40" s="1"/>
  <c r="BN599" i="40" s="1"/>
  <c r="BO599" i="40" s="1"/>
  <c r="BP599" i="40" s="1"/>
  <c r="BQ599" i="40" s="1"/>
  <c r="BR599" i="40" s="1"/>
  <c r="BS599" i="40" s="1"/>
  <c r="BT599" i="40" s="1"/>
  <c r="BU599" i="40" s="1"/>
  <c r="BV599" i="40" s="1"/>
  <c r="BW599" i="40" s="1"/>
  <c r="BX599" i="40" s="1"/>
  <c r="BY599" i="40" s="1"/>
  <c r="BZ599" i="40" s="1"/>
  <c r="CA599" i="40" s="1"/>
  <c r="G556" i="40"/>
  <c r="H556" i="40" s="1"/>
  <c r="I556" i="40" s="1"/>
  <c r="J556" i="40" s="1"/>
  <c r="K556" i="40" s="1"/>
  <c r="L556" i="40" s="1"/>
  <c r="M556" i="40" s="1"/>
  <c r="N556" i="40" s="1"/>
  <c r="O556" i="40" s="1"/>
  <c r="P556" i="40" s="1"/>
  <c r="Q556" i="40" s="1"/>
  <c r="R556" i="40" s="1"/>
  <c r="S556" i="40" s="1"/>
  <c r="T556" i="40" s="1"/>
  <c r="U556" i="40" s="1"/>
  <c r="V556" i="40" s="1"/>
  <c r="W556" i="40" s="1"/>
  <c r="X556" i="40" s="1"/>
  <c r="Y556" i="40" s="1"/>
  <c r="Z556" i="40" s="1"/>
  <c r="AA556" i="40" s="1"/>
  <c r="AB556" i="40" s="1"/>
  <c r="AC556" i="40" s="1"/>
  <c r="AD556" i="40" s="1"/>
  <c r="AE556" i="40" s="1"/>
  <c r="AF556" i="40" s="1"/>
  <c r="AG556" i="40" s="1"/>
  <c r="AH556" i="40" s="1"/>
  <c r="AI556" i="40" s="1"/>
  <c r="AJ556" i="40" s="1"/>
  <c r="AK556" i="40" s="1"/>
  <c r="AL556" i="40" s="1"/>
  <c r="AM556" i="40" s="1"/>
  <c r="AN556" i="40" s="1"/>
  <c r="AO556" i="40" s="1"/>
  <c r="AP556" i="40" s="1"/>
  <c r="AQ556" i="40" s="1"/>
  <c r="AR556" i="40" s="1"/>
  <c r="AS556" i="40" s="1"/>
  <c r="AT556" i="40" s="1"/>
  <c r="AU556" i="40" s="1"/>
  <c r="AV556" i="40" s="1"/>
  <c r="AW556" i="40" s="1"/>
  <c r="AX556" i="40" s="1"/>
  <c r="AY556" i="40" s="1"/>
  <c r="AZ556" i="40" s="1"/>
  <c r="BA556" i="40" s="1"/>
  <c r="BB556" i="40" s="1"/>
  <c r="BC556" i="40" s="1"/>
  <c r="BD556" i="40" s="1"/>
  <c r="BE556" i="40" s="1"/>
  <c r="BF556" i="40" s="1"/>
  <c r="BG556" i="40" s="1"/>
  <c r="BH556" i="40" s="1"/>
  <c r="BI556" i="40" s="1"/>
  <c r="BJ556" i="40" s="1"/>
  <c r="BK556" i="40" s="1"/>
  <c r="BL556" i="40" s="1"/>
  <c r="BM556" i="40" s="1"/>
  <c r="BN556" i="40" s="1"/>
  <c r="BO556" i="40" s="1"/>
  <c r="BP556" i="40" s="1"/>
  <c r="BQ556" i="40" s="1"/>
  <c r="BR556" i="40" s="1"/>
  <c r="BS556" i="40" s="1"/>
  <c r="BT556" i="40" s="1"/>
  <c r="BU556" i="40" s="1"/>
  <c r="BV556" i="40" s="1"/>
  <c r="BW556" i="40" s="1"/>
  <c r="BX556" i="40" s="1"/>
  <c r="BY556" i="40" s="1"/>
  <c r="BZ556" i="40" s="1"/>
  <c r="CA556" i="40" s="1"/>
  <c r="CB556" i="40" s="1"/>
  <c r="K560" i="40"/>
  <c r="L560" i="40" s="1"/>
  <c r="M560" i="40" s="1"/>
  <c r="N560" i="40" s="1"/>
  <c r="O560" i="40" s="1"/>
  <c r="P560" i="40" s="1"/>
  <c r="Q560" i="40" s="1"/>
  <c r="R560" i="40" s="1"/>
  <c r="S560" i="40" s="1"/>
  <c r="T560" i="40" s="1"/>
  <c r="U560" i="40" s="1"/>
  <c r="V560" i="40" s="1"/>
  <c r="W560" i="40" s="1"/>
  <c r="X560" i="40" s="1"/>
  <c r="Y560" i="40" s="1"/>
  <c r="Z560" i="40" s="1"/>
  <c r="AA560" i="40" s="1"/>
  <c r="AB560" i="40" s="1"/>
  <c r="AC560" i="40" s="1"/>
  <c r="AD560" i="40" s="1"/>
  <c r="AE560" i="40" s="1"/>
  <c r="AF560" i="40" s="1"/>
  <c r="AG560" i="40" s="1"/>
  <c r="AH560" i="40" s="1"/>
  <c r="AI560" i="40" s="1"/>
  <c r="AJ560" i="40" s="1"/>
  <c r="AK560" i="40" s="1"/>
  <c r="AL560" i="40" s="1"/>
  <c r="AM560" i="40" s="1"/>
  <c r="AN560" i="40" s="1"/>
  <c r="AO560" i="40" s="1"/>
  <c r="AP560" i="40" s="1"/>
  <c r="AQ560" i="40" s="1"/>
  <c r="AR560" i="40" s="1"/>
  <c r="AS560" i="40" s="1"/>
  <c r="AT560" i="40" s="1"/>
  <c r="AU560" i="40" s="1"/>
  <c r="AV560" i="40" s="1"/>
  <c r="AW560" i="40" s="1"/>
  <c r="AX560" i="40" s="1"/>
  <c r="AY560" i="40" s="1"/>
  <c r="AZ560" i="40" s="1"/>
  <c r="BA560" i="40" s="1"/>
  <c r="BB560" i="40" s="1"/>
  <c r="BC560" i="40" s="1"/>
  <c r="BD560" i="40" s="1"/>
  <c r="BE560" i="40" s="1"/>
  <c r="BF560" i="40" s="1"/>
  <c r="BG560" i="40" s="1"/>
  <c r="BH560" i="40" s="1"/>
  <c r="BI560" i="40" s="1"/>
  <c r="BJ560" i="40" s="1"/>
  <c r="BK560" i="40" s="1"/>
  <c r="BL560" i="40" s="1"/>
  <c r="BM560" i="40" s="1"/>
  <c r="BN560" i="40" s="1"/>
  <c r="BO560" i="40" s="1"/>
  <c r="BP560" i="40" s="1"/>
  <c r="BQ560" i="40" s="1"/>
  <c r="BR560" i="40" s="1"/>
  <c r="BS560" i="40" s="1"/>
  <c r="BT560" i="40" s="1"/>
  <c r="BU560" i="40" s="1"/>
  <c r="BV560" i="40" s="1"/>
  <c r="BW560" i="40" s="1"/>
  <c r="BX560" i="40" s="1"/>
  <c r="BY560" i="40" s="1"/>
  <c r="BZ560" i="40" s="1"/>
  <c r="CA560" i="40" s="1"/>
  <c r="CB560" i="40" s="1"/>
  <c r="O564" i="40"/>
  <c r="P564" i="40" s="1"/>
  <c r="Q564" i="40" s="1"/>
  <c r="R564" i="40" s="1"/>
  <c r="S564" i="40" s="1"/>
  <c r="T564" i="40" s="1"/>
  <c r="U564" i="40" s="1"/>
  <c r="V564" i="40" s="1"/>
  <c r="W564" i="40" s="1"/>
  <c r="X564" i="40" s="1"/>
  <c r="Y564" i="40" s="1"/>
  <c r="Z564" i="40" s="1"/>
  <c r="AA564" i="40" s="1"/>
  <c r="AB564" i="40" s="1"/>
  <c r="AC564" i="40" s="1"/>
  <c r="AD564" i="40" s="1"/>
  <c r="AE564" i="40" s="1"/>
  <c r="AF564" i="40" s="1"/>
  <c r="AG564" i="40" s="1"/>
  <c r="AH564" i="40" s="1"/>
  <c r="AI564" i="40" s="1"/>
  <c r="AJ564" i="40" s="1"/>
  <c r="AK564" i="40" s="1"/>
  <c r="AL564" i="40" s="1"/>
  <c r="AM564" i="40" s="1"/>
  <c r="AN564" i="40" s="1"/>
  <c r="AO564" i="40" s="1"/>
  <c r="AP564" i="40" s="1"/>
  <c r="AQ564" i="40" s="1"/>
  <c r="AR564" i="40" s="1"/>
  <c r="AS564" i="40" s="1"/>
  <c r="AT564" i="40" s="1"/>
  <c r="AU564" i="40" s="1"/>
  <c r="AV564" i="40" s="1"/>
  <c r="AW564" i="40" s="1"/>
  <c r="AX564" i="40" s="1"/>
  <c r="AY564" i="40" s="1"/>
  <c r="AZ564" i="40" s="1"/>
  <c r="BA564" i="40" s="1"/>
  <c r="BB564" i="40" s="1"/>
  <c r="BC564" i="40" s="1"/>
  <c r="BD564" i="40" s="1"/>
  <c r="BE564" i="40" s="1"/>
  <c r="BF564" i="40" s="1"/>
  <c r="BG564" i="40" s="1"/>
  <c r="BH564" i="40" s="1"/>
  <c r="BI564" i="40" s="1"/>
  <c r="BJ564" i="40" s="1"/>
  <c r="BK564" i="40" s="1"/>
  <c r="BL564" i="40" s="1"/>
  <c r="BM564" i="40" s="1"/>
  <c r="BN564" i="40" s="1"/>
  <c r="BO564" i="40" s="1"/>
  <c r="BP564" i="40" s="1"/>
  <c r="BQ564" i="40" s="1"/>
  <c r="BR564" i="40" s="1"/>
  <c r="BS564" i="40" s="1"/>
  <c r="BT564" i="40" s="1"/>
  <c r="BU564" i="40" s="1"/>
  <c r="BV564" i="40" s="1"/>
  <c r="BW564" i="40" s="1"/>
  <c r="BX564" i="40" s="1"/>
  <c r="BY564" i="40" s="1"/>
  <c r="BZ564" i="40" s="1"/>
  <c r="CA564" i="40" s="1"/>
  <c r="CB564" i="40" s="1"/>
  <c r="S568" i="40"/>
  <c r="T568" i="40" s="1"/>
  <c r="U568" i="40" s="1"/>
  <c r="V568" i="40" s="1"/>
  <c r="W568" i="40" s="1"/>
  <c r="X568" i="40" s="1"/>
  <c r="Y568" i="40" s="1"/>
  <c r="Z568" i="40" s="1"/>
  <c r="AA568" i="40" s="1"/>
  <c r="AB568" i="40" s="1"/>
  <c r="AC568" i="40" s="1"/>
  <c r="AD568" i="40" s="1"/>
  <c r="AE568" i="40" s="1"/>
  <c r="AF568" i="40" s="1"/>
  <c r="AG568" i="40" s="1"/>
  <c r="AH568" i="40" s="1"/>
  <c r="AI568" i="40" s="1"/>
  <c r="AJ568" i="40" s="1"/>
  <c r="AK568" i="40" s="1"/>
  <c r="AL568" i="40" s="1"/>
  <c r="AM568" i="40" s="1"/>
  <c r="AN568" i="40" s="1"/>
  <c r="AO568" i="40" s="1"/>
  <c r="AP568" i="40" s="1"/>
  <c r="AQ568" i="40" s="1"/>
  <c r="AR568" i="40" s="1"/>
  <c r="AS568" i="40" s="1"/>
  <c r="AT568" i="40" s="1"/>
  <c r="AU568" i="40" s="1"/>
  <c r="AV568" i="40" s="1"/>
  <c r="AW568" i="40" s="1"/>
  <c r="AX568" i="40" s="1"/>
  <c r="AY568" i="40" s="1"/>
  <c r="AZ568" i="40" s="1"/>
  <c r="BA568" i="40" s="1"/>
  <c r="BB568" i="40" s="1"/>
  <c r="BC568" i="40" s="1"/>
  <c r="BD568" i="40" s="1"/>
  <c r="BE568" i="40" s="1"/>
  <c r="BF568" i="40" s="1"/>
  <c r="BG568" i="40" s="1"/>
  <c r="BH568" i="40" s="1"/>
  <c r="BI568" i="40" s="1"/>
  <c r="BJ568" i="40" s="1"/>
  <c r="BK568" i="40" s="1"/>
  <c r="BL568" i="40" s="1"/>
  <c r="BM568" i="40" s="1"/>
  <c r="BN568" i="40" s="1"/>
  <c r="BO568" i="40" s="1"/>
  <c r="BP568" i="40" s="1"/>
  <c r="BQ568" i="40" s="1"/>
  <c r="BR568" i="40" s="1"/>
  <c r="BS568" i="40" s="1"/>
  <c r="BT568" i="40" s="1"/>
  <c r="BU568" i="40" s="1"/>
  <c r="BV568" i="40" s="1"/>
  <c r="BW568" i="40" s="1"/>
  <c r="BX568" i="40" s="1"/>
  <c r="BY568" i="40" s="1"/>
  <c r="BZ568" i="40" s="1"/>
  <c r="CA568" i="40" s="1"/>
  <c r="W572" i="40"/>
  <c r="X572" i="40" s="1"/>
  <c r="Y572" i="40" s="1"/>
  <c r="Z572" i="40" s="1"/>
  <c r="AA572" i="40" s="1"/>
  <c r="AB572" i="40" s="1"/>
  <c r="AC572" i="40" s="1"/>
  <c r="AD572" i="40" s="1"/>
  <c r="AE572" i="40" s="1"/>
  <c r="AF572" i="40" s="1"/>
  <c r="AG572" i="40" s="1"/>
  <c r="AH572" i="40" s="1"/>
  <c r="AI572" i="40" s="1"/>
  <c r="AJ572" i="40" s="1"/>
  <c r="AK572" i="40" s="1"/>
  <c r="AL572" i="40" s="1"/>
  <c r="AM572" i="40" s="1"/>
  <c r="AN572" i="40" s="1"/>
  <c r="AO572" i="40" s="1"/>
  <c r="AP572" i="40" s="1"/>
  <c r="AQ572" i="40" s="1"/>
  <c r="AR572" i="40" s="1"/>
  <c r="AS572" i="40" s="1"/>
  <c r="AT572" i="40" s="1"/>
  <c r="AU572" i="40" s="1"/>
  <c r="AV572" i="40" s="1"/>
  <c r="AW572" i="40" s="1"/>
  <c r="AX572" i="40" s="1"/>
  <c r="AY572" i="40" s="1"/>
  <c r="AZ572" i="40" s="1"/>
  <c r="BA572" i="40" s="1"/>
  <c r="BB572" i="40" s="1"/>
  <c r="BC572" i="40" s="1"/>
  <c r="BD572" i="40" s="1"/>
  <c r="BE572" i="40" s="1"/>
  <c r="BF572" i="40" s="1"/>
  <c r="BG572" i="40" s="1"/>
  <c r="BH572" i="40" s="1"/>
  <c r="BI572" i="40" s="1"/>
  <c r="BJ572" i="40" s="1"/>
  <c r="BK572" i="40" s="1"/>
  <c r="BL572" i="40" s="1"/>
  <c r="BM572" i="40" s="1"/>
  <c r="BN572" i="40" s="1"/>
  <c r="BO572" i="40" s="1"/>
  <c r="BP572" i="40" s="1"/>
  <c r="BQ572" i="40" s="1"/>
  <c r="BR572" i="40" s="1"/>
  <c r="BS572" i="40" s="1"/>
  <c r="BT572" i="40" s="1"/>
  <c r="BU572" i="40" s="1"/>
  <c r="BV572" i="40" s="1"/>
  <c r="BW572" i="40" s="1"/>
  <c r="BX572" i="40" s="1"/>
  <c r="BY572" i="40" s="1"/>
  <c r="BZ572" i="40" s="1"/>
  <c r="CA572" i="40" s="1"/>
  <c r="CB572" i="40" s="1"/>
  <c r="AA576" i="40"/>
  <c r="AB576" i="40" s="1"/>
  <c r="AC576" i="40" s="1"/>
  <c r="AD576" i="40" s="1"/>
  <c r="AE576" i="40" s="1"/>
  <c r="AF576" i="40" s="1"/>
  <c r="AG576" i="40" s="1"/>
  <c r="AH576" i="40" s="1"/>
  <c r="AI576" i="40" s="1"/>
  <c r="AJ576" i="40" s="1"/>
  <c r="AK576" i="40" s="1"/>
  <c r="AL576" i="40" s="1"/>
  <c r="AM576" i="40" s="1"/>
  <c r="AN576" i="40" s="1"/>
  <c r="AO576" i="40" s="1"/>
  <c r="AP576" i="40" s="1"/>
  <c r="AQ576" i="40" s="1"/>
  <c r="AR576" i="40" s="1"/>
  <c r="AS576" i="40" s="1"/>
  <c r="AT576" i="40" s="1"/>
  <c r="AU576" i="40" s="1"/>
  <c r="AV576" i="40" s="1"/>
  <c r="AW576" i="40" s="1"/>
  <c r="AX576" i="40" s="1"/>
  <c r="AY576" i="40" s="1"/>
  <c r="AZ576" i="40" s="1"/>
  <c r="BA576" i="40" s="1"/>
  <c r="BB576" i="40" s="1"/>
  <c r="BC576" i="40" s="1"/>
  <c r="BD576" i="40" s="1"/>
  <c r="BE576" i="40" s="1"/>
  <c r="BF576" i="40" s="1"/>
  <c r="BG576" i="40" s="1"/>
  <c r="BH576" i="40" s="1"/>
  <c r="BI576" i="40" s="1"/>
  <c r="BJ576" i="40" s="1"/>
  <c r="BK576" i="40" s="1"/>
  <c r="BL576" i="40" s="1"/>
  <c r="BM576" i="40" s="1"/>
  <c r="BN576" i="40" s="1"/>
  <c r="BO576" i="40" s="1"/>
  <c r="BP576" i="40" s="1"/>
  <c r="BQ576" i="40" s="1"/>
  <c r="BR576" i="40" s="1"/>
  <c r="BS576" i="40" s="1"/>
  <c r="BT576" i="40" s="1"/>
  <c r="BU576" i="40" s="1"/>
  <c r="BV576" i="40" s="1"/>
  <c r="BW576" i="40" s="1"/>
  <c r="BX576" i="40" s="1"/>
  <c r="BY576" i="40" s="1"/>
  <c r="BZ576" i="40" s="1"/>
  <c r="CA576" i="40" s="1"/>
  <c r="AE580" i="40"/>
  <c r="AF580" i="40" s="1"/>
  <c r="AG580" i="40" s="1"/>
  <c r="AH580" i="40" s="1"/>
  <c r="AI580" i="40" s="1"/>
  <c r="AJ580" i="40" s="1"/>
  <c r="AK580" i="40" s="1"/>
  <c r="AL580" i="40" s="1"/>
  <c r="AM580" i="40" s="1"/>
  <c r="AN580" i="40" s="1"/>
  <c r="AO580" i="40" s="1"/>
  <c r="AP580" i="40" s="1"/>
  <c r="AQ580" i="40" s="1"/>
  <c r="AR580" i="40" s="1"/>
  <c r="AS580" i="40" s="1"/>
  <c r="AT580" i="40" s="1"/>
  <c r="AU580" i="40" s="1"/>
  <c r="AV580" i="40" s="1"/>
  <c r="AW580" i="40" s="1"/>
  <c r="AX580" i="40" s="1"/>
  <c r="AY580" i="40" s="1"/>
  <c r="AZ580" i="40" s="1"/>
  <c r="BA580" i="40" s="1"/>
  <c r="BB580" i="40" s="1"/>
  <c r="BC580" i="40" s="1"/>
  <c r="BD580" i="40" s="1"/>
  <c r="BE580" i="40" s="1"/>
  <c r="BF580" i="40" s="1"/>
  <c r="BG580" i="40" s="1"/>
  <c r="BH580" i="40" s="1"/>
  <c r="BI580" i="40" s="1"/>
  <c r="BJ580" i="40" s="1"/>
  <c r="BK580" i="40" s="1"/>
  <c r="BL580" i="40" s="1"/>
  <c r="BM580" i="40" s="1"/>
  <c r="BN580" i="40" s="1"/>
  <c r="BO580" i="40" s="1"/>
  <c r="BP580" i="40" s="1"/>
  <c r="BQ580" i="40" s="1"/>
  <c r="BR580" i="40" s="1"/>
  <c r="BS580" i="40" s="1"/>
  <c r="BT580" i="40" s="1"/>
  <c r="BU580" i="40" s="1"/>
  <c r="BV580" i="40" s="1"/>
  <c r="BW580" i="40" s="1"/>
  <c r="BX580" i="40" s="1"/>
  <c r="BY580" i="40" s="1"/>
  <c r="BZ580" i="40" s="1"/>
  <c r="CA580" i="40" s="1"/>
  <c r="D748" i="40" s="1"/>
  <c r="AI584" i="40"/>
  <c r="AJ584" i="40" s="1"/>
  <c r="AK584" i="40" s="1"/>
  <c r="AL584" i="40" s="1"/>
  <c r="AM584" i="40" s="1"/>
  <c r="AN584" i="40" s="1"/>
  <c r="AO584" i="40" s="1"/>
  <c r="AP584" i="40" s="1"/>
  <c r="AQ584" i="40" s="1"/>
  <c r="AR584" i="40" s="1"/>
  <c r="AS584" i="40" s="1"/>
  <c r="AT584" i="40" s="1"/>
  <c r="AU584" i="40" s="1"/>
  <c r="AV584" i="40" s="1"/>
  <c r="AW584" i="40" s="1"/>
  <c r="AX584" i="40" s="1"/>
  <c r="AY584" i="40" s="1"/>
  <c r="AZ584" i="40" s="1"/>
  <c r="BA584" i="40" s="1"/>
  <c r="BB584" i="40" s="1"/>
  <c r="BC584" i="40" s="1"/>
  <c r="BD584" i="40" s="1"/>
  <c r="BE584" i="40" s="1"/>
  <c r="BF584" i="40" s="1"/>
  <c r="BG584" i="40" s="1"/>
  <c r="BH584" i="40" s="1"/>
  <c r="BI584" i="40" s="1"/>
  <c r="BJ584" i="40" s="1"/>
  <c r="BK584" i="40" s="1"/>
  <c r="BL584" i="40" s="1"/>
  <c r="BM584" i="40" s="1"/>
  <c r="BN584" i="40" s="1"/>
  <c r="BO584" i="40" s="1"/>
  <c r="BP584" i="40" s="1"/>
  <c r="BQ584" i="40" s="1"/>
  <c r="BR584" i="40" s="1"/>
  <c r="BS584" i="40" s="1"/>
  <c r="BT584" i="40" s="1"/>
  <c r="BU584" i="40" s="1"/>
  <c r="BV584" i="40" s="1"/>
  <c r="BW584" i="40" s="1"/>
  <c r="BX584" i="40" s="1"/>
  <c r="BY584" i="40" s="1"/>
  <c r="BZ584" i="40" s="1"/>
  <c r="CA584" i="40" s="1"/>
  <c r="AM588" i="40"/>
  <c r="AN588" i="40" s="1"/>
  <c r="AO588" i="40" s="1"/>
  <c r="AP588" i="40" s="1"/>
  <c r="AQ588" i="40" s="1"/>
  <c r="AR588" i="40" s="1"/>
  <c r="AS588" i="40" s="1"/>
  <c r="AT588" i="40" s="1"/>
  <c r="AU588" i="40" s="1"/>
  <c r="AV588" i="40" s="1"/>
  <c r="AW588" i="40" s="1"/>
  <c r="AX588" i="40" s="1"/>
  <c r="AY588" i="40" s="1"/>
  <c r="AZ588" i="40" s="1"/>
  <c r="BA588" i="40" s="1"/>
  <c r="BB588" i="40" s="1"/>
  <c r="BC588" i="40" s="1"/>
  <c r="BD588" i="40" s="1"/>
  <c r="BE588" i="40" s="1"/>
  <c r="BF588" i="40" s="1"/>
  <c r="BG588" i="40" s="1"/>
  <c r="BH588" i="40" s="1"/>
  <c r="BI588" i="40" s="1"/>
  <c r="BJ588" i="40" s="1"/>
  <c r="BK588" i="40" s="1"/>
  <c r="BL588" i="40" s="1"/>
  <c r="BM588" i="40" s="1"/>
  <c r="BN588" i="40" s="1"/>
  <c r="BO588" i="40" s="1"/>
  <c r="BP588" i="40" s="1"/>
  <c r="BQ588" i="40" s="1"/>
  <c r="BR588" i="40" s="1"/>
  <c r="BS588" i="40" s="1"/>
  <c r="BT588" i="40" s="1"/>
  <c r="BU588" i="40" s="1"/>
  <c r="BV588" i="40" s="1"/>
  <c r="BW588" i="40" s="1"/>
  <c r="BX588" i="40" s="1"/>
  <c r="BY588" i="40" s="1"/>
  <c r="BZ588" i="40" s="1"/>
  <c r="CA588" i="40" s="1"/>
  <c r="AQ592" i="40"/>
  <c r="AR592" i="40" s="1"/>
  <c r="AS592" i="40" s="1"/>
  <c r="AT592" i="40" s="1"/>
  <c r="AU592" i="40" s="1"/>
  <c r="AV592" i="40" s="1"/>
  <c r="AW592" i="40" s="1"/>
  <c r="AX592" i="40" s="1"/>
  <c r="AY592" i="40" s="1"/>
  <c r="AZ592" i="40" s="1"/>
  <c r="BA592" i="40" s="1"/>
  <c r="BB592" i="40" s="1"/>
  <c r="BC592" i="40" s="1"/>
  <c r="BD592" i="40" s="1"/>
  <c r="BE592" i="40" s="1"/>
  <c r="BF592" i="40" s="1"/>
  <c r="BG592" i="40" s="1"/>
  <c r="BH592" i="40" s="1"/>
  <c r="BI592" i="40" s="1"/>
  <c r="BJ592" i="40" s="1"/>
  <c r="BK592" i="40" s="1"/>
  <c r="BL592" i="40" s="1"/>
  <c r="BM592" i="40" s="1"/>
  <c r="BN592" i="40" s="1"/>
  <c r="BO592" i="40" s="1"/>
  <c r="BP592" i="40" s="1"/>
  <c r="BQ592" i="40" s="1"/>
  <c r="BR592" i="40" s="1"/>
  <c r="BS592" i="40" s="1"/>
  <c r="BT592" i="40" s="1"/>
  <c r="BU592" i="40" s="1"/>
  <c r="BV592" i="40" s="1"/>
  <c r="BW592" i="40" s="1"/>
  <c r="BX592" i="40" s="1"/>
  <c r="BY592" i="40" s="1"/>
  <c r="BZ592" i="40" s="1"/>
  <c r="CA592" i="40" s="1"/>
  <c r="AU596" i="40"/>
  <c r="AV596" i="40" s="1"/>
  <c r="AW596" i="40" s="1"/>
  <c r="AX596" i="40" s="1"/>
  <c r="AY596" i="40" s="1"/>
  <c r="AZ596" i="40" s="1"/>
  <c r="BA596" i="40" s="1"/>
  <c r="BB596" i="40" s="1"/>
  <c r="BC596" i="40" s="1"/>
  <c r="BD596" i="40" s="1"/>
  <c r="BE596" i="40" s="1"/>
  <c r="BF596" i="40" s="1"/>
  <c r="BG596" i="40" s="1"/>
  <c r="BH596" i="40" s="1"/>
  <c r="BI596" i="40" s="1"/>
  <c r="BJ596" i="40" s="1"/>
  <c r="BK596" i="40" s="1"/>
  <c r="BL596" i="40" s="1"/>
  <c r="BM596" i="40" s="1"/>
  <c r="BN596" i="40" s="1"/>
  <c r="BO596" i="40" s="1"/>
  <c r="BP596" i="40" s="1"/>
  <c r="BQ596" i="40" s="1"/>
  <c r="BR596" i="40" s="1"/>
  <c r="BS596" i="40" s="1"/>
  <c r="BT596" i="40" s="1"/>
  <c r="BU596" i="40" s="1"/>
  <c r="BV596" i="40" s="1"/>
  <c r="BW596" i="40" s="1"/>
  <c r="BX596" i="40" s="1"/>
  <c r="BY596" i="40" s="1"/>
  <c r="BZ596" i="40" s="1"/>
  <c r="CA596" i="40" s="1"/>
  <c r="AY600" i="40"/>
  <c r="AZ600" i="40" s="1"/>
  <c r="BA600" i="40" s="1"/>
  <c r="BB600" i="40" s="1"/>
  <c r="BC600" i="40" s="1"/>
  <c r="BD600" i="40" s="1"/>
  <c r="BE600" i="40" s="1"/>
  <c r="BF600" i="40" s="1"/>
  <c r="BG600" i="40" s="1"/>
  <c r="BH600" i="40" s="1"/>
  <c r="BI600" i="40" s="1"/>
  <c r="BJ600" i="40" s="1"/>
  <c r="BK600" i="40" s="1"/>
  <c r="BL600" i="40" s="1"/>
  <c r="BM600" i="40" s="1"/>
  <c r="BN600" i="40" s="1"/>
  <c r="BO600" i="40" s="1"/>
  <c r="BP600" i="40" s="1"/>
  <c r="BQ600" i="40" s="1"/>
  <c r="BR600" i="40" s="1"/>
  <c r="BS600" i="40" s="1"/>
  <c r="BT600" i="40" s="1"/>
  <c r="BU600" i="40" s="1"/>
  <c r="BV600" i="40" s="1"/>
  <c r="BW600" i="40" s="1"/>
  <c r="BX600" i="40" s="1"/>
  <c r="BY600" i="40" s="1"/>
  <c r="BZ600" i="40" s="1"/>
  <c r="CA600" i="40" s="1"/>
  <c r="CB600" i="40" s="1"/>
  <c r="BC604" i="40"/>
  <c r="BD604" i="40" s="1"/>
  <c r="BE604" i="40" s="1"/>
  <c r="BF604" i="40" s="1"/>
  <c r="BG604" i="40" s="1"/>
  <c r="BH604" i="40" s="1"/>
  <c r="BI604" i="40" s="1"/>
  <c r="BJ604" i="40" s="1"/>
  <c r="BK604" i="40" s="1"/>
  <c r="BL604" i="40" s="1"/>
  <c r="BM604" i="40" s="1"/>
  <c r="BN604" i="40" s="1"/>
  <c r="BO604" i="40" s="1"/>
  <c r="BP604" i="40" s="1"/>
  <c r="BQ604" i="40" s="1"/>
  <c r="BR604" i="40" s="1"/>
  <c r="BS604" i="40" s="1"/>
  <c r="BT604" i="40" s="1"/>
  <c r="BU604" i="40" s="1"/>
  <c r="BV604" i="40" s="1"/>
  <c r="BW604" i="40" s="1"/>
  <c r="BX604" i="40" s="1"/>
  <c r="BY604" i="40" s="1"/>
  <c r="BZ604" i="40" s="1"/>
  <c r="CA604" i="40" s="1"/>
  <c r="BG608" i="40"/>
  <c r="BH608" i="40" s="1"/>
  <c r="BI608" i="40" s="1"/>
  <c r="BJ608" i="40" s="1"/>
  <c r="BK608" i="40" s="1"/>
  <c r="BL608" i="40" s="1"/>
  <c r="BM608" i="40" s="1"/>
  <c r="BN608" i="40" s="1"/>
  <c r="BO608" i="40" s="1"/>
  <c r="BP608" i="40" s="1"/>
  <c r="BQ608" i="40" s="1"/>
  <c r="BR608" i="40" s="1"/>
  <c r="BS608" i="40" s="1"/>
  <c r="BT608" i="40" s="1"/>
  <c r="BU608" i="40" s="1"/>
  <c r="BV608" i="40" s="1"/>
  <c r="BW608" i="40" s="1"/>
  <c r="BX608" i="40" s="1"/>
  <c r="BY608" i="40" s="1"/>
  <c r="BZ608" i="40" s="1"/>
  <c r="CA608" i="40" s="1"/>
  <c r="BK612" i="40"/>
  <c r="BL612" i="40" s="1"/>
  <c r="BM612" i="40" s="1"/>
  <c r="BN612" i="40" s="1"/>
  <c r="BO612" i="40" s="1"/>
  <c r="BP612" i="40" s="1"/>
  <c r="BQ612" i="40" s="1"/>
  <c r="BR612" i="40" s="1"/>
  <c r="BS612" i="40" s="1"/>
  <c r="BT612" i="40" s="1"/>
  <c r="BU612" i="40" s="1"/>
  <c r="BV612" i="40" s="1"/>
  <c r="BW612" i="40" s="1"/>
  <c r="BX612" i="40" s="1"/>
  <c r="BY612" i="40" s="1"/>
  <c r="BZ612" i="40" s="1"/>
  <c r="CA612" i="40" s="1"/>
  <c r="BO616" i="40"/>
  <c r="BP616" i="40" s="1"/>
  <c r="BQ616" i="40" s="1"/>
  <c r="BR616" i="40" s="1"/>
  <c r="BS616" i="40" s="1"/>
  <c r="BT616" i="40" s="1"/>
  <c r="BU616" i="40" s="1"/>
  <c r="BV616" i="40" s="1"/>
  <c r="BW616" i="40" s="1"/>
  <c r="BX616" i="40" s="1"/>
  <c r="BY616" i="40" s="1"/>
  <c r="BZ616" i="40" s="1"/>
  <c r="CA616" i="40" s="1"/>
  <c r="V571" i="40"/>
  <c r="W571" i="40" s="1"/>
  <c r="X571" i="40" s="1"/>
  <c r="Y571" i="40" s="1"/>
  <c r="Z571" i="40" s="1"/>
  <c r="AA571" i="40" s="1"/>
  <c r="AB571" i="40" s="1"/>
  <c r="AC571" i="40" s="1"/>
  <c r="AD571" i="40" s="1"/>
  <c r="AE571" i="40" s="1"/>
  <c r="AF571" i="40" s="1"/>
  <c r="AG571" i="40" s="1"/>
  <c r="AH571" i="40" s="1"/>
  <c r="AI571" i="40" s="1"/>
  <c r="AJ571" i="40" s="1"/>
  <c r="AK571" i="40" s="1"/>
  <c r="AL571" i="40" s="1"/>
  <c r="AM571" i="40" s="1"/>
  <c r="AN571" i="40" s="1"/>
  <c r="AO571" i="40" s="1"/>
  <c r="AP571" i="40" s="1"/>
  <c r="AQ571" i="40" s="1"/>
  <c r="AR571" i="40" s="1"/>
  <c r="AS571" i="40" s="1"/>
  <c r="AT571" i="40" s="1"/>
  <c r="AU571" i="40" s="1"/>
  <c r="AV571" i="40" s="1"/>
  <c r="AW571" i="40" s="1"/>
  <c r="AX571" i="40" s="1"/>
  <c r="AY571" i="40" s="1"/>
  <c r="AZ571" i="40" s="1"/>
  <c r="BA571" i="40" s="1"/>
  <c r="BB571" i="40" s="1"/>
  <c r="BC571" i="40" s="1"/>
  <c r="BD571" i="40" s="1"/>
  <c r="BE571" i="40" s="1"/>
  <c r="BF571" i="40" s="1"/>
  <c r="BG571" i="40" s="1"/>
  <c r="BH571" i="40" s="1"/>
  <c r="BI571" i="40" s="1"/>
  <c r="BJ571" i="40" s="1"/>
  <c r="BK571" i="40" s="1"/>
  <c r="BL571" i="40" s="1"/>
  <c r="BM571" i="40" s="1"/>
  <c r="BN571" i="40" s="1"/>
  <c r="BO571" i="40" s="1"/>
  <c r="BP571" i="40" s="1"/>
  <c r="BQ571" i="40" s="1"/>
  <c r="BR571" i="40" s="1"/>
  <c r="BS571" i="40" s="1"/>
  <c r="BT571" i="40" s="1"/>
  <c r="BU571" i="40" s="1"/>
  <c r="BV571" i="40" s="1"/>
  <c r="BW571" i="40" s="1"/>
  <c r="BX571" i="40" s="1"/>
  <c r="BY571" i="40" s="1"/>
  <c r="BZ571" i="40" s="1"/>
  <c r="CA571" i="40" s="1"/>
  <c r="AL587" i="40"/>
  <c r="AM587" i="40" s="1"/>
  <c r="AN587" i="40" s="1"/>
  <c r="AO587" i="40" s="1"/>
  <c r="AP587" i="40" s="1"/>
  <c r="AQ587" i="40" s="1"/>
  <c r="AR587" i="40" s="1"/>
  <c r="AS587" i="40" s="1"/>
  <c r="AT587" i="40" s="1"/>
  <c r="AU587" i="40" s="1"/>
  <c r="AV587" i="40" s="1"/>
  <c r="AW587" i="40" s="1"/>
  <c r="AX587" i="40" s="1"/>
  <c r="AY587" i="40" s="1"/>
  <c r="AZ587" i="40" s="1"/>
  <c r="BA587" i="40" s="1"/>
  <c r="BB587" i="40" s="1"/>
  <c r="BC587" i="40" s="1"/>
  <c r="BD587" i="40" s="1"/>
  <c r="BE587" i="40" s="1"/>
  <c r="BF587" i="40" s="1"/>
  <c r="BG587" i="40" s="1"/>
  <c r="BH587" i="40" s="1"/>
  <c r="BI587" i="40" s="1"/>
  <c r="BJ587" i="40" s="1"/>
  <c r="BK587" i="40" s="1"/>
  <c r="BL587" i="40" s="1"/>
  <c r="BM587" i="40" s="1"/>
  <c r="BN587" i="40" s="1"/>
  <c r="BO587" i="40" s="1"/>
  <c r="BP587" i="40" s="1"/>
  <c r="BQ587" i="40" s="1"/>
  <c r="BR587" i="40" s="1"/>
  <c r="BS587" i="40" s="1"/>
  <c r="BT587" i="40" s="1"/>
  <c r="BU587" i="40" s="1"/>
  <c r="BV587" i="40" s="1"/>
  <c r="BW587" i="40" s="1"/>
  <c r="BX587" i="40" s="1"/>
  <c r="BY587" i="40" s="1"/>
  <c r="BZ587" i="40" s="1"/>
  <c r="CA587" i="40" s="1"/>
  <c r="BB603" i="40"/>
  <c r="BC603" i="40" s="1"/>
  <c r="BD603" i="40" s="1"/>
  <c r="BE603" i="40" s="1"/>
  <c r="BF603" i="40" s="1"/>
  <c r="BG603" i="40" s="1"/>
  <c r="BH603" i="40" s="1"/>
  <c r="BI603" i="40" s="1"/>
  <c r="BJ603" i="40" s="1"/>
  <c r="BK603" i="40" s="1"/>
  <c r="BL603" i="40" s="1"/>
  <c r="BM603" i="40" s="1"/>
  <c r="BN603" i="40" s="1"/>
  <c r="BO603" i="40" s="1"/>
  <c r="BP603" i="40" s="1"/>
  <c r="BQ603" i="40" s="1"/>
  <c r="BR603" i="40" s="1"/>
  <c r="BS603" i="40" s="1"/>
  <c r="BT603" i="40" s="1"/>
  <c r="BU603" i="40" s="1"/>
  <c r="BV603" i="40" s="1"/>
  <c r="BW603" i="40" s="1"/>
  <c r="BX603" i="40" s="1"/>
  <c r="BY603" i="40" s="1"/>
  <c r="BZ603" i="40" s="1"/>
  <c r="CA603" i="40" s="1"/>
  <c r="BN615" i="40"/>
  <c r="BO615" i="40" s="1"/>
  <c r="BP615" i="40" s="1"/>
  <c r="BQ615" i="40" s="1"/>
  <c r="BR615" i="40" s="1"/>
  <c r="BS615" i="40" s="1"/>
  <c r="BT615" i="40" s="1"/>
  <c r="BU615" i="40" s="1"/>
  <c r="BV615" i="40" s="1"/>
  <c r="BW615" i="40" s="1"/>
  <c r="BX615" i="40" s="1"/>
  <c r="BY615" i="40" s="1"/>
  <c r="BZ615" i="40" s="1"/>
  <c r="CA615" i="40" s="1"/>
  <c r="BR619" i="40"/>
  <c r="BS619" i="40" s="1"/>
  <c r="BT619" i="40" s="1"/>
  <c r="BU619" i="40" s="1"/>
  <c r="BV619" i="40" s="1"/>
  <c r="BW619" i="40" s="1"/>
  <c r="BX619" i="40" s="1"/>
  <c r="BY619" i="40" s="1"/>
  <c r="BZ619" i="40" s="1"/>
  <c r="CA619" i="40" s="1"/>
  <c r="CB619" i="40" s="1"/>
  <c r="L832" i="37" l="1"/>
  <c r="L51" i="32" s="1"/>
  <c r="CB565" i="40"/>
  <c r="D641" i="40"/>
  <c r="M84" i="42"/>
  <c r="L36" i="32" s="1"/>
  <c r="P90" i="25"/>
  <c r="Q12" i="59" s="1"/>
  <c r="L44" i="32"/>
  <c r="AJ61" i="50"/>
  <c r="AH217" i="50"/>
  <c r="J323" i="50"/>
  <c r="L32" i="37"/>
  <c r="L23" i="32"/>
  <c r="K31" i="37"/>
  <c r="L324" i="50"/>
  <c r="AL60" i="42"/>
  <c r="D754" i="40"/>
  <c r="D814" i="40"/>
  <c r="D753" i="40"/>
  <c r="AI61" i="50"/>
  <c r="AK61" i="50"/>
  <c r="AL61" i="50"/>
  <c r="BM60" i="42"/>
  <c r="AL217" i="50"/>
  <c r="AK217" i="50"/>
  <c r="AM60" i="42"/>
  <c r="AN60" i="42"/>
  <c r="AJ60" i="42"/>
  <c r="AK60" i="42"/>
  <c r="BG60" i="42" s="1"/>
  <c r="M30" i="42"/>
  <c r="M32" i="50"/>
  <c r="P40" i="25"/>
  <c r="AI217" i="50"/>
  <c r="AJ217" i="50"/>
  <c r="L29" i="42"/>
  <c r="L31" i="50"/>
  <c r="O39" i="25"/>
  <c r="D749" i="40"/>
  <c r="CB574" i="40"/>
  <c r="D745" i="40"/>
  <c r="CB608" i="40"/>
  <c r="D701" i="40"/>
  <c r="D734" i="40"/>
  <c r="D733" i="40"/>
  <c r="K108" i="66" s="1"/>
  <c r="M110" i="66" s="1"/>
  <c r="D720" i="40"/>
  <c r="D735" i="40"/>
  <c r="CB592" i="40"/>
  <c r="D695" i="40"/>
  <c r="CB607" i="40"/>
  <c r="D744" i="40"/>
  <c r="CB605" i="40"/>
  <c r="D762" i="40" s="1"/>
  <c r="D729" i="40"/>
  <c r="D700" i="40"/>
  <c r="D730" i="40"/>
  <c r="CB573" i="40"/>
  <c r="D646" i="40"/>
  <c r="CB570" i="40"/>
  <c r="D645" i="40"/>
  <c r="CB604" i="40"/>
  <c r="D727" i="40"/>
  <c r="D728" i="40"/>
  <c r="CB569" i="40"/>
  <c r="D644" i="40"/>
  <c r="CB610" i="40"/>
  <c r="D722" i="40"/>
  <c r="CB614" i="40"/>
  <c r="D825" i="40" s="1"/>
  <c r="D678" i="40"/>
  <c r="D704" i="40"/>
  <c r="CB590" i="40"/>
  <c r="D854" i="40" s="1"/>
  <c r="D666" i="40"/>
  <c r="CB620" i="40"/>
  <c r="D738" i="40"/>
  <c r="D716" i="40"/>
  <c r="D739" i="40"/>
  <c r="CB603" i="40"/>
  <c r="D761" i="40" s="1"/>
  <c r="D743" i="40"/>
  <c r="CB616" i="40"/>
  <c r="D891" i="40" s="1"/>
  <c r="D705" i="40"/>
  <c r="CB584" i="40"/>
  <c r="D661" i="40"/>
  <c r="D690" i="40"/>
  <c r="CB568" i="40"/>
  <c r="D643" i="40"/>
  <c r="CB599" i="40"/>
  <c r="D671" i="40"/>
  <c r="CB579" i="40"/>
  <c r="D747" i="40"/>
  <c r="D686" i="40"/>
  <c r="D653" i="40"/>
  <c r="D652" i="40"/>
  <c r="CB575" i="40"/>
  <c r="D746" i="40"/>
  <c r="D682" i="40"/>
  <c r="D647" i="40"/>
  <c r="CB613" i="40"/>
  <c r="D719" i="40"/>
  <c r="D677" i="40"/>
  <c r="D703" i="40"/>
  <c r="D714" i="40"/>
  <c r="CB597" i="40"/>
  <c r="D669" i="40"/>
  <c r="D698" i="40"/>
  <c r="CB581" i="40"/>
  <c r="D688" i="40"/>
  <c r="D723" i="40"/>
  <c r="D724" i="40"/>
  <c r="D656" i="40"/>
  <c r="D655" i="40"/>
  <c r="CB611" i="40"/>
  <c r="D675" i="40"/>
  <c r="CB598" i="40"/>
  <c r="D670" i="40"/>
  <c r="CB586" i="40"/>
  <c r="D664" i="40"/>
  <c r="D692" i="40"/>
  <c r="CB571" i="40"/>
  <c r="D711" i="40"/>
  <c r="CB576" i="40"/>
  <c r="D648" i="40"/>
  <c r="D683" i="40"/>
  <c r="D649" i="40"/>
  <c r="CB567" i="40"/>
  <c r="D642" i="40"/>
  <c r="CB589" i="40"/>
  <c r="D694" i="40"/>
  <c r="CB615" i="40"/>
  <c r="D679" i="40"/>
  <c r="D715" i="40"/>
  <c r="CB588" i="40"/>
  <c r="CB595" i="40"/>
  <c r="D697" i="40"/>
  <c r="CB585" i="40"/>
  <c r="D663" i="40"/>
  <c r="D662" i="40"/>
  <c r="D691" i="40"/>
  <c r="CB602" i="40"/>
  <c r="D760" i="40" s="1"/>
  <c r="D699" i="40"/>
  <c r="D672" i="40"/>
  <c r="D713" i="40"/>
  <c r="CB618" i="40"/>
  <c r="D954" i="40" s="1"/>
  <c r="D737" i="40"/>
  <c r="D736" i="40"/>
  <c r="D706" i="40"/>
  <c r="CB587" i="40"/>
  <c r="D726" i="40"/>
  <c r="D742" i="40"/>
  <c r="D665" i="40"/>
  <c r="D693" i="40"/>
  <c r="D725" i="40"/>
  <c r="CB612" i="40"/>
  <c r="D702" i="40"/>
  <c r="D676" i="40"/>
  <c r="CB596" i="40"/>
  <c r="CB580" i="40"/>
  <c r="D804" i="40" s="1"/>
  <c r="D654" i="40"/>
  <c r="D687" i="40"/>
  <c r="CB583" i="40"/>
  <c r="D660" i="40"/>
  <c r="D659" i="40"/>
  <c r="CB609" i="40"/>
  <c r="D721" i="40"/>
  <c r="CB593" i="40"/>
  <c r="D696" i="40"/>
  <c r="CB577" i="40"/>
  <c r="D710" i="40"/>
  <c r="D684" i="40"/>
  <c r="D650" i="40"/>
  <c r="CB578" i="40"/>
  <c r="D685" i="40"/>
  <c r="D651" i="40"/>
  <c r="D712" i="40"/>
  <c r="CB582" i="40"/>
  <c r="D689" i="40"/>
  <c r="D658" i="40"/>
  <c r="D657" i="40"/>
  <c r="CB606" i="40"/>
  <c r="BX624" i="40"/>
  <c r="BW623" i="40"/>
  <c r="CB628" i="40"/>
  <c r="D953" i="40" s="1"/>
  <c r="CA627" i="40"/>
  <c r="D718" i="40" s="1"/>
  <c r="BY625" i="40"/>
  <c r="BU621" i="40"/>
  <c r="BV622" i="40"/>
  <c r="BZ626" i="40"/>
  <c r="CD553" i="40"/>
  <c r="CD632" i="40" s="1"/>
  <c r="CE553" i="40"/>
  <c r="CE633" i="40" s="1"/>
  <c r="CF553" i="40"/>
  <c r="CF634" i="40" s="1"/>
  <c r="CG553" i="40"/>
  <c r="CG635" i="40" s="1"/>
  <c r="CC553" i="40"/>
  <c r="AN217" i="50" l="1"/>
  <c r="M129" i="25" s="1"/>
  <c r="AP60" i="42"/>
  <c r="M131" i="25" s="1"/>
  <c r="AO217" i="50"/>
  <c r="N129" i="25" s="1"/>
  <c r="N110" i="66"/>
  <c r="D943" i="40"/>
  <c r="D786" i="40"/>
  <c r="D780" i="40"/>
  <c r="D941" i="40"/>
  <c r="D948" i="40"/>
  <c r="D892" i="40"/>
  <c r="AH61" i="50"/>
  <c r="D899" i="40"/>
  <c r="M324" i="50"/>
  <c r="L31" i="37"/>
  <c r="M32" i="37"/>
  <c r="M23" i="32"/>
  <c r="BH60" i="42"/>
  <c r="D912" i="40"/>
  <c r="D910" i="40"/>
  <c r="D946" i="40"/>
  <c r="D853" i="40"/>
  <c r="D945" i="40"/>
  <c r="D940" i="40"/>
  <c r="D949" i="40"/>
  <c r="D944" i="40"/>
  <c r="D836" i="40"/>
  <c r="D819" i="40"/>
  <c r="D939" i="40"/>
  <c r="D947" i="40"/>
  <c r="D893" i="40"/>
  <c r="D942" i="40"/>
  <c r="D906" i="40"/>
  <c r="D860" i="40"/>
  <c r="D894" i="40"/>
  <c r="D907" i="40"/>
  <c r="D909" i="40"/>
  <c r="K323" i="50"/>
  <c r="D921" i="40"/>
  <c r="D794" i="40"/>
  <c r="D811" i="40"/>
  <c r="D813" i="40"/>
  <c r="D926" i="40"/>
  <c r="D829" i="40"/>
  <c r="D919" i="40"/>
  <c r="D878" i="40"/>
  <c r="D764" i="40"/>
  <c r="D850" i="40"/>
  <c r="D821" i="40"/>
  <c r="D801" i="40"/>
  <c r="D916" i="40"/>
  <c r="D890" i="40"/>
  <c r="D828" i="40"/>
  <c r="D808" i="40"/>
  <c r="D924" i="40"/>
  <c r="D932" i="40"/>
  <c r="D904" i="40"/>
  <c r="D920" i="40"/>
  <c r="D765" i="40"/>
  <c r="D879" i="40"/>
  <c r="D911" i="40"/>
  <c r="D900" i="40"/>
  <c r="D805" i="40"/>
  <c r="D797" i="40"/>
  <c r="D772" i="40"/>
  <c r="D851" i="40"/>
  <c r="D938" i="40"/>
  <c r="D827" i="40"/>
  <c r="D785" i="40"/>
  <c r="D875" i="40"/>
  <c r="D837" i="40"/>
  <c r="D792" i="40"/>
  <c r="D882" i="40"/>
  <c r="D768" i="40"/>
  <c r="D848" i="40"/>
  <c r="D793" i="40"/>
  <c r="D769" i="40"/>
  <c r="D839" i="40"/>
  <c r="D812" i="40"/>
  <c r="D763" i="40"/>
  <c r="D787" i="40"/>
  <c r="D923" i="40"/>
  <c r="D796" i="40"/>
  <c r="D849" i="40"/>
  <c r="D901" i="40"/>
  <c r="D806" i="40"/>
  <c r="D781" i="40"/>
  <c r="D855" i="40"/>
  <c r="D933" i="40"/>
  <c r="D777" i="40"/>
  <c r="D862" i="40"/>
  <c r="D824" i="40"/>
  <c r="D809" i="40"/>
  <c r="D934" i="40"/>
  <c r="D905" i="40"/>
  <c r="D880" i="40"/>
  <c r="D766" i="40"/>
  <c r="D795" i="40"/>
  <c r="D922" i="40"/>
  <c r="D767" i="40"/>
  <c r="D881" i="40"/>
  <c r="D791" i="40"/>
  <c r="D838" i="40"/>
  <c r="D810" i="40"/>
  <c r="D931" i="40"/>
  <c r="D895" i="40"/>
  <c r="D852" i="40"/>
  <c r="D925" i="40"/>
  <c r="D908" i="40"/>
  <c r="D840" i="40"/>
  <c r="D778" i="40"/>
  <c r="D776" i="40"/>
  <c r="D902" i="40"/>
  <c r="D903" i="40"/>
  <c r="D917" i="40"/>
  <c r="D807" i="40"/>
  <c r="D877" i="40"/>
  <c r="D918" i="40"/>
  <c r="BF60" i="42"/>
  <c r="M29" i="42"/>
  <c r="M31" i="50"/>
  <c r="P39" i="25"/>
  <c r="N32" i="50"/>
  <c r="N30" i="42"/>
  <c r="Q40" i="25"/>
  <c r="CA626" i="40"/>
  <c r="BV621" i="40"/>
  <c r="CB627" i="40"/>
  <c r="D800" i="40" s="1"/>
  <c r="BX623" i="40"/>
  <c r="BW622" i="40"/>
  <c r="BZ625" i="40"/>
  <c r="BY624" i="40"/>
  <c r="CF633" i="40"/>
  <c r="CG633" i="40" s="1"/>
  <c r="CE632" i="40"/>
  <c r="CF632" i="40" s="1"/>
  <c r="CG632" i="40" s="1"/>
  <c r="CG634" i="40"/>
  <c r="CC631" i="40"/>
  <c r="CD631" i="40" s="1"/>
  <c r="CE631" i="40" s="1"/>
  <c r="CF631" i="40" s="1"/>
  <c r="CG631" i="40" s="1"/>
  <c r="CC630" i="40"/>
  <c r="CD630" i="40" s="1"/>
  <c r="CE630" i="40" s="1"/>
  <c r="CF630" i="40" s="1"/>
  <c r="CG630" i="40" s="1"/>
  <c r="CC576" i="40"/>
  <c r="D991" i="40" s="1"/>
  <c r="CC588" i="40"/>
  <c r="CC591" i="40"/>
  <c r="D1005" i="40" s="1"/>
  <c r="CC581" i="40"/>
  <c r="CC566" i="40"/>
  <c r="CD566" i="40" s="1"/>
  <c r="CE566" i="40" s="1"/>
  <c r="CF566" i="40" s="1"/>
  <c r="CG566" i="40" s="1"/>
  <c r="CC619" i="40"/>
  <c r="D985" i="40" s="1"/>
  <c r="CC584" i="40"/>
  <c r="CC575" i="40"/>
  <c r="D990" i="40" s="1"/>
  <c r="CC577" i="40"/>
  <c r="CC614" i="40"/>
  <c r="D983" i="40" s="1"/>
  <c r="CC592" i="40"/>
  <c r="D1006" i="40" s="1"/>
  <c r="CC612" i="40"/>
  <c r="CC583" i="40"/>
  <c r="D998" i="40" s="1"/>
  <c r="CC605" i="40"/>
  <c r="D1045" i="40" s="1"/>
  <c r="CC578" i="40"/>
  <c r="CC590" i="40"/>
  <c r="CC617" i="40"/>
  <c r="D1021" i="40" s="1"/>
  <c r="CC586" i="40"/>
  <c r="CC570" i="40"/>
  <c r="CC563" i="40"/>
  <c r="CD563" i="40" s="1"/>
  <c r="CE563" i="40" s="1"/>
  <c r="CF563" i="40" s="1"/>
  <c r="CG563" i="40" s="1"/>
  <c r="CC589" i="40"/>
  <c r="D1003" i="40" s="1"/>
  <c r="CC601" i="40"/>
  <c r="CC562" i="40"/>
  <c r="CD562" i="40" s="1"/>
  <c r="CE562" i="40" s="1"/>
  <c r="CF562" i="40" s="1"/>
  <c r="CG562" i="40" s="1"/>
  <c r="CC558" i="40"/>
  <c r="CD558" i="40" s="1"/>
  <c r="CE558" i="40" s="1"/>
  <c r="CF558" i="40" s="1"/>
  <c r="CG558" i="40" s="1"/>
  <c r="CC620" i="40"/>
  <c r="CC613" i="40"/>
  <c r="D1019" i="40" s="1"/>
  <c r="CC616" i="40"/>
  <c r="CD616" i="40" s="1"/>
  <c r="CC594" i="40"/>
  <c r="D1007" i="40" s="1"/>
  <c r="CC580" i="40"/>
  <c r="CC567" i="40"/>
  <c r="CD567" i="40" s="1"/>
  <c r="CE567" i="40" s="1"/>
  <c r="CF567" i="40" s="1"/>
  <c r="CG567" i="40" s="1"/>
  <c r="CC571" i="40"/>
  <c r="CD571" i="40" s="1"/>
  <c r="CE571" i="40" s="1"/>
  <c r="CF571" i="40" s="1"/>
  <c r="CG571" i="40" s="1"/>
  <c r="CC572" i="40"/>
  <c r="CD572" i="40" s="1"/>
  <c r="CE572" i="40" s="1"/>
  <c r="CF572" i="40" s="1"/>
  <c r="CG572" i="40" s="1"/>
  <c r="CC629" i="40"/>
  <c r="D1032" i="40" s="1"/>
  <c r="CC565" i="40"/>
  <c r="CC606" i="40"/>
  <c r="D1015" i="40" s="1"/>
  <c r="CC615" i="40"/>
  <c r="CC568" i="40"/>
  <c r="CD568" i="40" s="1"/>
  <c r="D1050" i="40" s="1"/>
  <c r="CC561" i="40"/>
  <c r="CC596" i="40"/>
  <c r="CC560" i="40"/>
  <c r="CD560" i="40" s="1"/>
  <c r="CE560" i="40" s="1"/>
  <c r="CF560" i="40" s="1"/>
  <c r="CG560" i="40" s="1"/>
  <c r="CC610" i="40"/>
  <c r="D1017" i="40" s="1"/>
  <c r="CC609" i="40"/>
  <c r="CD609" i="40" s="1"/>
  <c r="CC603" i="40"/>
  <c r="D1012" i="40" s="1"/>
  <c r="CC573" i="40"/>
  <c r="CD573" i="40" s="1"/>
  <c r="CE573" i="40" s="1"/>
  <c r="CF573" i="40" s="1"/>
  <c r="CG573" i="40" s="1"/>
  <c r="CC585" i="40"/>
  <c r="CC604" i="40"/>
  <c r="CC595" i="40"/>
  <c r="CD595" i="40" s="1"/>
  <c r="CC597" i="40"/>
  <c r="CC602" i="40"/>
  <c r="D1011" i="40" s="1"/>
  <c r="CC608" i="40"/>
  <c r="D1031" i="40" s="1"/>
  <c r="CC600" i="40"/>
  <c r="D1009" i="40" s="1"/>
  <c r="CC579" i="40"/>
  <c r="CC593" i="40"/>
  <c r="D1036" i="40" s="1"/>
  <c r="CC611" i="40"/>
  <c r="D981" i="40" s="1"/>
  <c r="CC628" i="40"/>
  <c r="CD628" i="40" s="1"/>
  <c r="CE628" i="40" s="1"/>
  <c r="CF628" i="40" s="1"/>
  <c r="CG628" i="40" s="1"/>
  <c r="CC564" i="40"/>
  <c r="CD564" i="40" s="1"/>
  <c r="D1048" i="40" s="1"/>
  <c r="CC557" i="40"/>
  <c r="CD557" i="40" s="1"/>
  <c r="CE557" i="40" s="1"/>
  <c r="CF557" i="40" s="1"/>
  <c r="CG557" i="40" s="1"/>
  <c r="CC618" i="40"/>
  <c r="CD618" i="40" s="1"/>
  <c r="CC607" i="40"/>
  <c r="CC569" i="40"/>
  <c r="CD569" i="40" s="1"/>
  <c r="CC582" i="40"/>
  <c r="CC556" i="40"/>
  <c r="CD556" i="40" s="1"/>
  <c r="CE556" i="40" s="1"/>
  <c r="CF556" i="40" s="1"/>
  <c r="CG556" i="40" s="1"/>
  <c r="CC599" i="40"/>
  <c r="D1008" i="40" s="1"/>
  <c r="CC587" i="40"/>
  <c r="CC559" i="40"/>
  <c r="CD559" i="40" s="1"/>
  <c r="CE559" i="40" s="1"/>
  <c r="CF559" i="40" s="1"/>
  <c r="CG559" i="40" s="1"/>
  <c r="CC598" i="40"/>
  <c r="CD598" i="40" s="1"/>
  <c r="CC574" i="40"/>
  <c r="CE569" i="40" l="1"/>
  <c r="CF569" i="40" s="1"/>
  <c r="CG569" i="40" s="1"/>
  <c r="D1051" i="40"/>
  <c r="D1061" i="40"/>
  <c r="D1127" i="40"/>
  <c r="CE616" i="40"/>
  <c r="CF616" i="40" s="1"/>
  <c r="CG616" i="40" s="1"/>
  <c r="D1117" i="40"/>
  <c r="D1071" i="40"/>
  <c r="D1138" i="40"/>
  <c r="D1062" i="40"/>
  <c r="D1128" i="40"/>
  <c r="CE609" i="40"/>
  <c r="CF609" i="40" s="1"/>
  <c r="CG609" i="40" s="1"/>
  <c r="D1067" i="40"/>
  <c r="CE618" i="40"/>
  <c r="CF618" i="40" s="1"/>
  <c r="CG618" i="40" s="1"/>
  <c r="D1163" i="40"/>
  <c r="D1118" i="40"/>
  <c r="D1140" i="40"/>
  <c r="CE568" i="40"/>
  <c r="CF568" i="40" s="1"/>
  <c r="CG568" i="40" s="1"/>
  <c r="CE564" i="40"/>
  <c r="CF564" i="40" s="1"/>
  <c r="CG564" i="40" s="1"/>
  <c r="CE595" i="40"/>
  <c r="CF595" i="40" s="1"/>
  <c r="CG595" i="40" s="1"/>
  <c r="CE598" i="40"/>
  <c r="CF598" i="40" s="1"/>
  <c r="CG598" i="40" s="1"/>
  <c r="AQ60" i="42"/>
  <c r="N131" i="25" s="1"/>
  <c r="AP217" i="50"/>
  <c r="O129" i="25" s="1"/>
  <c r="D975" i="40"/>
  <c r="D1047" i="40"/>
  <c r="M128" i="25"/>
  <c r="O135" i="25" s="1"/>
  <c r="D1035" i="40"/>
  <c r="D1044" i="40"/>
  <c r="D977" i="40"/>
  <c r="D1010" i="40"/>
  <c r="D972" i="40"/>
  <c r="D1001" i="40"/>
  <c r="D979" i="40"/>
  <c r="D1014" i="40"/>
  <c r="D1040" i="40"/>
  <c r="D993" i="40"/>
  <c r="D999" i="40"/>
  <c r="D1027" i="40"/>
  <c r="D970" i="40"/>
  <c r="D1043" i="40"/>
  <c r="D1025" i="40"/>
  <c r="D995" i="40"/>
  <c r="D986" i="40"/>
  <c r="D1022" i="40"/>
  <c r="D1038" i="40"/>
  <c r="D1033" i="40"/>
  <c r="D1016" i="40"/>
  <c r="D980" i="40"/>
  <c r="D1028" i="40"/>
  <c r="D978" i="40"/>
  <c r="D1013" i="40"/>
  <c r="D1042" i="40"/>
  <c r="D997" i="40"/>
  <c r="D971" i="40"/>
  <c r="D1000" i="40"/>
  <c r="D1039" i="40"/>
  <c r="D992" i="40"/>
  <c r="D973" i="40"/>
  <c r="D1034" i="40"/>
  <c r="D1002" i="40"/>
  <c r="D1030" i="40"/>
  <c r="M108" i="66" s="1"/>
  <c r="D994" i="40"/>
  <c r="D1041" i="40"/>
  <c r="D1037" i="40"/>
  <c r="D976" i="40"/>
  <c r="D984" i="40"/>
  <c r="D1020" i="40"/>
  <c r="D1004" i="40"/>
  <c r="D974" i="40"/>
  <c r="D1024" i="40"/>
  <c r="D982" i="40"/>
  <c r="D1018" i="40"/>
  <c r="D1026" i="40"/>
  <c r="D996" i="40"/>
  <c r="CD600" i="40"/>
  <c r="CD603" i="40"/>
  <c r="CD596" i="40"/>
  <c r="CD606" i="40"/>
  <c r="CD592" i="40"/>
  <c r="CD591" i="40"/>
  <c r="CE591" i="40" s="1"/>
  <c r="CF591" i="40" s="1"/>
  <c r="CG591" i="40" s="1"/>
  <c r="CD597" i="40"/>
  <c r="CD615" i="40"/>
  <c r="CD594" i="40"/>
  <c r="CE594" i="40" s="1"/>
  <c r="CF594" i="40" s="1"/>
  <c r="CG594" i="40" s="1"/>
  <c r="CD612" i="40"/>
  <c r="CD599" i="40"/>
  <c r="CD607" i="40"/>
  <c r="CD611" i="40"/>
  <c r="CD608" i="40"/>
  <c r="CD604" i="40"/>
  <c r="CE604" i="40" s="1"/>
  <c r="CF604" i="40" s="1"/>
  <c r="CG604" i="40" s="1"/>
  <c r="CD613" i="40"/>
  <c r="CD601" i="40"/>
  <c r="CE601" i="40" s="1"/>
  <c r="CF601" i="40" s="1"/>
  <c r="CG601" i="40" s="1"/>
  <c r="CD605" i="40"/>
  <c r="CD614" i="40"/>
  <c r="CD619" i="40"/>
  <c r="CD588" i="40"/>
  <c r="CD587" i="40"/>
  <c r="CD593" i="40"/>
  <c r="CD602" i="40"/>
  <c r="CD610" i="40"/>
  <c r="CE610" i="40" s="1"/>
  <c r="CF610" i="40" s="1"/>
  <c r="CG610" i="40" s="1"/>
  <c r="CD620" i="40"/>
  <c r="CD589" i="40"/>
  <c r="CD617" i="40"/>
  <c r="CD570" i="40"/>
  <c r="CE570" i="40" s="1"/>
  <c r="CF570" i="40" s="1"/>
  <c r="CG570" i="40" s="1"/>
  <c r="D959" i="40"/>
  <c r="CD561" i="40"/>
  <c r="CE561" i="40" s="1"/>
  <c r="CF561" i="40" s="1"/>
  <c r="CG561" i="40" s="1"/>
  <c r="D957" i="40"/>
  <c r="CD565" i="40"/>
  <c r="D1049" i="40" s="1"/>
  <c r="D958" i="40"/>
  <c r="CD586" i="40"/>
  <c r="CD578" i="40"/>
  <c r="D964" i="40"/>
  <c r="CD582" i="40"/>
  <c r="D968" i="40"/>
  <c r="CD585" i="40"/>
  <c r="CD580" i="40"/>
  <c r="D966" i="40"/>
  <c r="CD583" i="40"/>
  <c r="D969" i="40"/>
  <c r="CD577" i="40"/>
  <c r="D963" i="40"/>
  <c r="CD576" i="40"/>
  <c r="D962" i="40"/>
  <c r="CD574" i="40"/>
  <c r="D960" i="40"/>
  <c r="CD584" i="40"/>
  <c r="CD579" i="40"/>
  <c r="D965" i="40"/>
  <c r="CD575" i="40"/>
  <c r="D961" i="40"/>
  <c r="CD581" i="40"/>
  <c r="D967" i="40"/>
  <c r="AZ217" i="50"/>
  <c r="J312" i="50" s="1"/>
  <c r="CD590" i="40"/>
  <c r="D956" i="40"/>
  <c r="AR60" i="42"/>
  <c r="O131" i="25" s="1"/>
  <c r="M31" i="37"/>
  <c r="N324" i="50"/>
  <c r="CD629" i="40"/>
  <c r="CE629" i="40" s="1"/>
  <c r="CF629" i="40" s="1"/>
  <c r="CG629" i="40" s="1"/>
  <c r="D955" i="40"/>
  <c r="D844" i="40"/>
  <c r="D952" i="40"/>
  <c r="D758" i="40"/>
  <c r="D755" i="40"/>
  <c r="L323" i="50"/>
  <c r="CC627" i="40"/>
  <c r="CD627" i="40" s="1"/>
  <c r="CE627" i="40" s="1"/>
  <c r="CF627" i="40" s="1"/>
  <c r="CG627" i="40" s="1"/>
  <c r="D937" i="40"/>
  <c r="BA217" i="50"/>
  <c r="K312" i="50" s="1"/>
  <c r="D757" i="40"/>
  <c r="D756" i="40"/>
  <c r="AX60" i="42"/>
  <c r="BN60" i="42" s="1"/>
  <c r="BV60" i="42" s="1"/>
  <c r="J85" i="42" s="1"/>
  <c r="N29" i="42"/>
  <c r="N31" i="50"/>
  <c r="Q39" i="25"/>
  <c r="AY60" i="42"/>
  <c r="BO60" i="42" s="1"/>
  <c r="BI60" i="42"/>
  <c r="BZ624" i="40"/>
  <c r="BX622" i="40"/>
  <c r="BY623" i="40"/>
  <c r="BW621" i="40"/>
  <c r="CA625" i="40"/>
  <c r="CB626" i="40"/>
  <c r="CE584" i="40" l="1"/>
  <c r="CF584" i="40" s="1"/>
  <c r="CG584" i="40" s="1"/>
  <c r="D1106" i="40"/>
  <c r="D1168" i="40"/>
  <c r="D1164" i="40"/>
  <c r="D1084" i="40"/>
  <c r="CE583" i="40"/>
  <c r="CF583" i="40" s="1"/>
  <c r="CG583" i="40" s="1"/>
  <c r="D1060" i="40"/>
  <c r="D1083" i="40"/>
  <c r="D1105" i="40"/>
  <c r="CE586" i="40"/>
  <c r="CF586" i="40" s="1"/>
  <c r="CG586" i="40" s="1"/>
  <c r="D1085" i="40"/>
  <c r="D1154" i="40"/>
  <c r="CE593" i="40"/>
  <c r="CF593" i="40" s="1"/>
  <c r="CG593" i="40" s="1"/>
  <c r="D1088" i="40"/>
  <c r="CE575" i="40"/>
  <c r="CF575" i="40" s="1"/>
  <c r="CG575" i="40" s="1"/>
  <c r="D1075" i="40"/>
  <c r="D1052" i="40"/>
  <c r="CE582" i="40"/>
  <c r="CF582" i="40" s="1"/>
  <c r="CG582" i="40" s="1"/>
  <c r="D1167" i="40"/>
  <c r="D1082" i="40"/>
  <c r="D1059" i="40"/>
  <c r="CE587" i="40"/>
  <c r="CF587" i="40" s="1"/>
  <c r="CG587" i="40" s="1"/>
  <c r="D1126" i="40"/>
  <c r="N108" i="66" s="1"/>
  <c r="N113" i="66" s="1"/>
  <c r="D1107" i="40"/>
  <c r="CE608" i="40"/>
  <c r="CF608" i="40" s="1"/>
  <c r="CG608" i="40" s="1"/>
  <c r="D1133" i="40"/>
  <c r="D1066" i="40"/>
  <c r="D1113" i="40"/>
  <c r="CE612" i="40"/>
  <c r="CF612" i="40" s="1"/>
  <c r="CG612" i="40" s="1"/>
  <c r="D1114" i="40"/>
  <c r="D1162" i="40"/>
  <c r="D1068" i="40"/>
  <c r="CE603" i="40"/>
  <c r="CF603" i="40" s="1"/>
  <c r="CG603" i="40" s="1"/>
  <c r="D1065" i="40"/>
  <c r="D1160" i="40"/>
  <c r="D1092" i="40"/>
  <c r="CE574" i="40"/>
  <c r="CF574" i="40" s="1"/>
  <c r="CG574" i="40" s="1"/>
  <c r="D1148" i="40"/>
  <c r="CE577" i="40"/>
  <c r="CF577" i="40" s="1"/>
  <c r="CG577" i="40" s="1"/>
  <c r="D1077" i="40"/>
  <c r="D1150" i="40"/>
  <c r="D1054" i="40"/>
  <c r="D1166" i="40"/>
  <c r="D1101" i="40"/>
  <c r="D1102" i="40"/>
  <c r="D1057" i="40"/>
  <c r="D1151" i="40"/>
  <c r="D1080" i="40"/>
  <c r="CE588" i="40"/>
  <c r="CF588" i="40" s="1"/>
  <c r="CG588" i="40" s="1"/>
  <c r="D1155" i="40"/>
  <c r="D1108" i="40"/>
  <c r="CE611" i="40"/>
  <c r="CF611" i="40" s="1"/>
  <c r="CG611" i="40" s="1"/>
  <c r="D1134" i="40"/>
  <c r="CE592" i="40"/>
  <c r="CF592" i="40" s="1"/>
  <c r="CG592" i="40" s="1"/>
  <c r="D1157" i="40"/>
  <c r="D1090" i="40"/>
  <c r="D1111" i="40"/>
  <c r="D1129" i="40"/>
  <c r="CE590" i="40"/>
  <c r="CF590" i="40" s="1"/>
  <c r="CG590" i="40" s="1"/>
  <c r="D1156" i="40"/>
  <c r="D1109" i="40"/>
  <c r="D1087" i="40"/>
  <c r="CE576" i="40"/>
  <c r="CF576" i="40" s="1"/>
  <c r="CG576" i="40" s="1"/>
  <c r="D1149" i="40"/>
  <c r="D1053" i="40"/>
  <c r="D1165" i="40"/>
  <c r="D1076" i="40"/>
  <c r="CE589" i="40"/>
  <c r="CF589" i="40" s="1"/>
  <c r="CG589" i="40" s="1"/>
  <c r="D1170" i="40"/>
  <c r="D1086" i="40"/>
  <c r="CE614" i="40"/>
  <c r="CF614" i="40" s="1"/>
  <c r="CG614" i="40" s="1"/>
  <c r="D1069" i="40"/>
  <c r="D1136" i="40"/>
  <c r="D1115" i="40"/>
  <c r="CE599" i="40"/>
  <c r="CF599" i="40" s="1"/>
  <c r="CG599" i="40" s="1"/>
  <c r="D1110" i="40"/>
  <c r="D1063" i="40"/>
  <c r="CE597" i="40"/>
  <c r="CF597" i="40" s="1"/>
  <c r="CG597" i="40" s="1"/>
  <c r="D1159" i="40"/>
  <c r="CE596" i="40"/>
  <c r="CF596" i="40" s="1"/>
  <c r="CG596" i="40" s="1"/>
  <c r="D1158" i="40"/>
  <c r="D1089" i="40"/>
  <c r="CE620" i="40"/>
  <c r="CF620" i="40" s="1"/>
  <c r="CG620" i="40" s="1"/>
  <c r="D1142" i="40"/>
  <c r="D1120" i="40"/>
  <c r="D1131" i="40"/>
  <c r="D1093" i="40"/>
  <c r="CE581" i="40"/>
  <c r="CF581" i="40" s="1"/>
  <c r="CG581" i="40" s="1"/>
  <c r="D1058" i="40"/>
  <c r="D1152" i="40"/>
  <c r="D1104" i="40"/>
  <c r="D1103" i="40"/>
  <c r="D1081" i="40"/>
  <c r="CE579" i="40"/>
  <c r="CF579" i="40" s="1"/>
  <c r="CG579" i="40" s="1"/>
  <c r="D1056" i="40"/>
  <c r="D1079" i="40"/>
  <c r="CE585" i="40"/>
  <c r="CF585" i="40" s="1"/>
  <c r="CG585" i="40" s="1"/>
  <c r="D1153" i="40"/>
  <c r="D1169" i="40"/>
  <c r="CE578" i="40"/>
  <c r="CF578" i="40" s="1"/>
  <c r="CG578" i="40" s="1"/>
  <c r="D1055" i="40"/>
  <c r="D1078" i="40"/>
  <c r="CE617" i="40"/>
  <c r="CF617" i="40" s="1"/>
  <c r="CG617" i="40" s="1"/>
  <c r="D1139" i="40"/>
  <c r="D1097" i="40"/>
  <c r="D1171" i="40"/>
  <c r="D1099" i="40"/>
  <c r="D1091" i="40"/>
  <c r="D1130" i="40"/>
  <c r="D1112" i="40"/>
  <c r="D1064" i="40"/>
  <c r="CE619" i="40"/>
  <c r="CF619" i="40" s="1"/>
  <c r="CG619" i="40" s="1"/>
  <c r="D1098" i="40"/>
  <c r="D1072" i="40"/>
  <c r="D1119" i="40"/>
  <c r="D1141" i="40"/>
  <c r="CE613" i="40"/>
  <c r="CF613" i="40" s="1"/>
  <c r="CG613" i="40" s="1"/>
  <c r="D1135" i="40"/>
  <c r="D1100" i="40"/>
  <c r="D1095" i="40"/>
  <c r="CE607" i="40"/>
  <c r="CF607" i="40" s="1"/>
  <c r="CG607" i="40" s="1"/>
  <c r="D1094" i="40"/>
  <c r="CE615" i="40"/>
  <c r="CF615" i="40" s="1"/>
  <c r="CG615" i="40" s="1"/>
  <c r="D1137" i="40"/>
  <c r="D1070" i="40"/>
  <c r="D1116" i="40"/>
  <c r="D1096" i="40"/>
  <c r="D1161" i="40"/>
  <c r="D1132" i="40"/>
  <c r="CE602" i="40"/>
  <c r="CF602" i="40" s="1"/>
  <c r="CG602" i="40" s="1"/>
  <c r="CE605" i="40"/>
  <c r="CF605" i="40" s="1"/>
  <c r="CG605" i="40" s="1"/>
  <c r="CE580" i="40"/>
  <c r="CF580" i="40" s="1"/>
  <c r="CG580" i="40" s="1"/>
  <c r="CE565" i="40"/>
  <c r="CF565" i="40" s="1"/>
  <c r="CG565" i="40" s="1"/>
  <c r="CE600" i="40"/>
  <c r="CF600" i="40" s="1"/>
  <c r="CG600" i="40" s="1"/>
  <c r="CE606" i="40"/>
  <c r="CF606" i="40" s="1"/>
  <c r="CG606" i="40" s="1"/>
  <c r="BB217" i="50"/>
  <c r="L312" i="50" s="1"/>
  <c r="AQ217" i="50"/>
  <c r="P129" i="25" s="1"/>
  <c r="M112" i="66"/>
  <c r="N112" i="66"/>
  <c r="AZ61" i="50"/>
  <c r="D779" i="40"/>
  <c r="D835" i="40"/>
  <c r="D818" i="40"/>
  <c r="N128" i="25"/>
  <c r="P135" i="25" s="1"/>
  <c r="AZ122" i="50"/>
  <c r="AS60" i="42"/>
  <c r="P131" i="25" s="1"/>
  <c r="AZ60" i="42"/>
  <c r="BP60" i="42" s="1"/>
  <c r="BX60" i="42" s="1"/>
  <c r="L85" i="42" s="1"/>
  <c r="BJ60" i="42"/>
  <c r="D732" i="40"/>
  <c r="D731" i="40"/>
  <c r="D951" i="40"/>
  <c r="D898" i="40"/>
  <c r="D858" i="40"/>
  <c r="D859" i="40"/>
  <c r="D889" i="40"/>
  <c r="D930" i="40"/>
  <c r="BW60" i="42"/>
  <c r="K85" i="42" s="1"/>
  <c r="M323" i="50"/>
  <c r="D826" i="40"/>
  <c r="D915" i="40"/>
  <c r="D874" i="40"/>
  <c r="D740" i="40"/>
  <c r="D709" i="40"/>
  <c r="D741" i="40"/>
  <c r="BX621" i="40"/>
  <c r="CC626" i="40"/>
  <c r="CD626" i="40" s="1"/>
  <c r="BY622" i="40"/>
  <c r="CB625" i="40"/>
  <c r="BZ623" i="40"/>
  <c r="CA624" i="40"/>
  <c r="CE626" i="40" l="1"/>
  <c r="CF626" i="40" s="1"/>
  <c r="CG626" i="40" s="1"/>
  <c r="D1125" i="40"/>
  <c r="D1147" i="40"/>
  <c r="J205" i="50"/>
  <c r="AR217" i="50"/>
  <c r="Q129" i="25" s="1"/>
  <c r="BC217" i="50"/>
  <c r="M312" i="50" s="1"/>
  <c r="O128" i="25"/>
  <c r="J208" i="50"/>
  <c r="J325" i="50" s="1"/>
  <c r="D834" i="40"/>
  <c r="D790" i="40"/>
  <c r="L47" i="32"/>
  <c r="BA61" i="50"/>
  <c r="K205" i="50" s="1"/>
  <c r="BA60" i="42"/>
  <c r="BQ60" i="42" s="1"/>
  <c r="BY60" i="42" s="1"/>
  <c r="M85" i="42" s="1"/>
  <c r="AT60" i="42"/>
  <c r="Q131" i="25" s="1"/>
  <c r="BB61" i="50"/>
  <c r="L205" i="50" s="1"/>
  <c r="D897" i="40"/>
  <c r="D865" i="40"/>
  <c r="N323" i="50"/>
  <c r="D888" i="40"/>
  <c r="D914" i="40"/>
  <c r="D873" i="40"/>
  <c r="CA623" i="40"/>
  <c r="D674" i="40" s="1"/>
  <c r="CB624" i="40"/>
  <c r="D929" i="40" s="1"/>
  <c r="CC625" i="40"/>
  <c r="CD625" i="40" s="1"/>
  <c r="BZ622" i="40"/>
  <c r="BY621" i="40"/>
  <c r="CE625" i="40" l="1"/>
  <c r="CF625" i="40" s="1"/>
  <c r="CG625" i="40" s="1"/>
  <c r="D1124" i="40"/>
  <c r="J322" i="50"/>
  <c r="J330" i="50" s="1"/>
  <c r="P128" i="25"/>
  <c r="D789" i="40"/>
  <c r="D833" i="40"/>
  <c r="K322" i="50"/>
  <c r="K330" i="50" s="1"/>
  <c r="L37" i="32"/>
  <c r="Q128" i="25"/>
  <c r="BD217" i="50"/>
  <c r="N312" i="50" s="1"/>
  <c r="L322" i="50"/>
  <c r="L330" i="50" s="1"/>
  <c r="BB60" i="42"/>
  <c r="BR60" i="42" s="1"/>
  <c r="BZ60" i="42" s="1"/>
  <c r="BC61" i="50"/>
  <c r="M205" i="50" s="1"/>
  <c r="D681" i="40"/>
  <c r="D668" i="40"/>
  <c r="D887" i="40"/>
  <c r="D950" i="40"/>
  <c r="D864" i="40"/>
  <c r="D935" i="40"/>
  <c r="D784" i="40"/>
  <c r="CA622" i="40"/>
  <c r="D759" i="40" s="1"/>
  <c r="CC624" i="40"/>
  <c r="CD624" i="40" s="1"/>
  <c r="BZ621" i="40"/>
  <c r="CB623" i="40"/>
  <c r="D817" i="40" s="1"/>
  <c r="CE624" i="40" l="1"/>
  <c r="CF624" i="40" s="1"/>
  <c r="CG624" i="40" s="1"/>
  <c r="D1146" i="40"/>
  <c r="D1123" i="40"/>
  <c r="D788" i="40"/>
  <c r="D883" i="40"/>
  <c r="D775" i="40"/>
  <c r="M322" i="50"/>
  <c r="M330" i="50" s="1"/>
  <c r="BD61" i="50"/>
  <c r="N205" i="50" s="1"/>
  <c r="D863" i="40"/>
  <c r="D896" i="40"/>
  <c r="D868" i="40"/>
  <c r="D928" i="40"/>
  <c r="D783" i="40"/>
  <c r="D913" i="40"/>
  <c r="D750" i="40"/>
  <c r="D717" i="40"/>
  <c r="D708" i="40"/>
  <c r="CC623" i="40"/>
  <c r="D989" i="40" s="1"/>
  <c r="CA621" i="40"/>
  <c r="D673" i="40" s="1"/>
  <c r="CB622" i="40"/>
  <c r="L43" i="32" l="1"/>
  <c r="D774" i="40"/>
  <c r="D831" i="40"/>
  <c r="D771" i="40"/>
  <c r="D799" i="40"/>
  <c r="D832" i="40"/>
  <c r="D936" i="40"/>
  <c r="CD623" i="40"/>
  <c r="N322" i="50"/>
  <c r="D820" i="40"/>
  <c r="D872" i="40"/>
  <c r="D751" i="40"/>
  <c r="D667" i="40"/>
  <c r="D867" i="40"/>
  <c r="D886" i="40"/>
  <c r="D885" i="40"/>
  <c r="D843" i="40"/>
  <c r="D870" i="40"/>
  <c r="D823" i="40"/>
  <c r="D752" i="40"/>
  <c r="D680" i="40"/>
  <c r="D707" i="40"/>
  <c r="CC622" i="40"/>
  <c r="D1046" i="40" s="1"/>
  <c r="CB621" i="40"/>
  <c r="D816" i="40" s="1"/>
  <c r="CE623" i="40" l="1"/>
  <c r="CF623" i="40" s="1"/>
  <c r="CG623" i="40" s="1"/>
  <c r="D1145" i="40"/>
  <c r="D871" i="40"/>
  <c r="D773" i="40"/>
  <c r="D802" i="40"/>
  <c r="D830" i="40"/>
  <c r="D798" i="40"/>
  <c r="D770" i="40"/>
  <c r="D803" i="40"/>
  <c r="D927" i="40"/>
  <c r="D822" i="40"/>
  <c r="D1176" i="40"/>
  <c r="K111" i="25" s="1"/>
  <c r="N114" i="25" s="1"/>
  <c r="D988" i="40"/>
  <c r="D1023" i="40"/>
  <c r="CD622" i="40"/>
  <c r="D1175" i="40"/>
  <c r="K110" i="25" s="1"/>
  <c r="D876" i="40"/>
  <c r="D847" i="40"/>
  <c r="D857" i="40"/>
  <c r="D866" i="40"/>
  <c r="D884" i="40"/>
  <c r="D842" i="40"/>
  <c r="D782" i="40"/>
  <c r="D856" i="40"/>
  <c r="D841" i="40"/>
  <c r="D869" i="40"/>
  <c r="D861" i="40"/>
  <c r="L108" i="66" s="1"/>
  <c r="D845" i="40"/>
  <c r="D846" i="40"/>
  <c r="D815" i="40"/>
  <c r="CC621" i="40"/>
  <c r="CE622" i="40" l="1"/>
  <c r="CF622" i="40" s="1"/>
  <c r="CG622" i="40" s="1"/>
  <c r="D1074" i="40"/>
  <c r="D1122" i="40"/>
  <c r="D1144" i="40"/>
  <c r="M111" i="66"/>
  <c r="O115" i="66" s="1"/>
  <c r="O126" i="66" s="1"/>
  <c r="P113" i="25"/>
  <c r="N113" i="25"/>
  <c r="M113" i="25"/>
  <c r="O113" i="25"/>
  <c r="P114" i="25"/>
  <c r="O114" i="25"/>
  <c r="E1175" i="40"/>
  <c r="L110" i="25" s="1"/>
  <c r="M115" i="25" s="1"/>
  <c r="D987" i="40"/>
  <c r="D1029" i="40"/>
  <c r="CD621" i="40"/>
  <c r="E1176" i="40"/>
  <c r="L111" i="25" s="1"/>
  <c r="M114" i="25"/>
  <c r="H16" i="32"/>
  <c r="F12" i="32"/>
  <c r="N116" i="25" l="1"/>
  <c r="M116" i="25"/>
  <c r="CE621" i="40"/>
  <c r="CF621" i="40" s="1"/>
  <c r="CG621" i="40" s="1"/>
  <c r="D1073" i="40"/>
  <c r="D1143" i="40"/>
  <c r="G1176" i="40" s="1"/>
  <c r="N111" i="25" s="1"/>
  <c r="D1121" i="40"/>
  <c r="N111" i="66"/>
  <c r="P115" i="66" s="1"/>
  <c r="P126" i="66" s="1"/>
  <c r="I32" i="32"/>
  <c r="I58" i="32" s="1"/>
  <c r="F1175" i="40"/>
  <c r="M110" i="25" s="1"/>
  <c r="M117" i="25" s="1"/>
  <c r="F1176" i="40"/>
  <c r="M111" i="25" s="1"/>
  <c r="N118" i="25" s="1"/>
  <c r="J32" i="32"/>
  <c r="N115" i="25"/>
  <c r="N122" i="25" s="1"/>
  <c r="M122" i="25"/>
  <c r="O115" i="25"/>
  <c r="P115" i="25"/>
  <c r="P116" i="25"/>
  <c r="O116" i="25"/>
  <c r="N120" i="25" l="1"/>
  <c r="O120" i="25"/>
  <c r="P120" i="25"/>
  <c r="G1175" i="40"/>
  <c r="N110" i="25" s="1"/>
  <c r="L52" i="32"/>
  <c r="K32" i="32"/>
  <c r="K58" i="32" s="1"/>
  <c r="J58" i="32"/>
  <c r="P118" i="25"/>
  <c r="M118" i="25"/>
  <c r="O118" i="25"/>
  <c r="N117" i="25"/>
  <c r="O117" i="25"/>
  <c r="O122" i="25" s="1"/>
  <c r="P117" i="25"/>
  <c r="N119" i="25" l="1"/>
  <c r="P122" i="25" s="1"/>
  <c r="P119" i="25"/>
  <c r="O119" i="25"/>
  <c r="L46" i="32" l="1"/>
  <c r="L38" i="32"/>
  <c r="L58" i="32" l="1"/>
  <c r="L31" i="34" s="1"/>
  <c r="L33" i="34" s="1"/>
  <c r="L34" i="34" l="1"/>
  <c r="L51" i="34" l="1"/>
  <c r="L38" i="34"/>
  <c r="L39" i="34" s="1"/>
  <c r="L44" i="34" l="1"/>
  <c r="F88" i="36" s="1"/>
  <c r="L45" i="34"/>
  <c r="F89" i="36" s="1"/>
  <c r="L47" i="34"/>
  <c r="F91" i="36" s="1"/>
  <c r="L46" i="34"/>
  <c r="F90" i="36" s="1"/>
  <c r="L43" i="34"/>
  <c r="R161" i="36" l="1"/>
  <c r="P160" i="36"/>
  <c r="P77" i="21" s="1"/>
  <c r="R159" i="36"/>
  <c r="R76" i="21" s="1"/>
  <c r="R158" i="36"/>
  <c r="R75" i="21" s="1"/>
  <c r="P157" i="36"/>
  <c r="P74" i="21" s="1"/>
  <c r="R156" i="36"/>
  <c r="R73" i="21" s="1"/>
  <c r="R155" i="36"/>
  <c r="R72" i="21" s="1"/>
  <c r="P154" i="36"/>
  <c r="P71" i="21" s="1"/>
  <c r="R153" i="36"/>
  <c r="R70" i="21" s="1"/>
  <c r="R152" i="36"/>
  <c r="R69" i="21" s="1"/>
  <c r="P151" i="36"/>
  <c r="P68" i="21" s="1"/>
  <c r="R150" i="36"/>
  <c r="R67" i="21" s="1"/>
  <c r="N150" i="36"/>
  <c r="N67" i="21" s="1"/>
  <c r="Q161" i="36"/>
  <c r="Q159" i="36"/>
  <c r="Q76" i="21" s="1"/>
  <c r="Q158" i="36"/>
  <c r="Q75" i="21" s="1"/>
  <c r="Q156" i="36"/>
  <c r="Q73" i="21" s="1"/>
  <c r="Q155" i="36"/>
  <c r="Q153" i="36"/>
  <c r="Q70" i="21" s="1"/>
  <c r="Q152" i="36"/>
  <c r="Q69" i="21" s="1"/>
  <c r="Q150" i="36"/>
  <c r="Q67" i="21" s="1"/>
  <c r="P161" i="36"/>
  <c r="P78" i="21" s="1"/>
  <c r="R160" i="36"/>
  <c r="R77" i="21" s="1"/>
  <c r="P159" i="36"/>
  <c r="P76" i="21" s="1"/>
  <c r="P158" i="36"/>
  <c r="P75" i="21" s="1"/>
  <c r="R157" i="36"/>
  <c r="P156" i="36"/>
  <c r="P155" i="36"/>
  <c r="P72" i="21" s="1"/>
  <c r="R154" i="36"/>
  <c r="P153" i="36"/>
  <c r="P70" i="21" s="1"/>
  <c r="P152" i="36"/>
  <c r="P69" i="21" s="1"/>
  <c r="R151" i="36"/>
  <c r="R68" i="21" s="1"/>
  <c r="P150" i="36"/>
  <c r="P67" i="21" s="1"/>
  <c r="Q160" i="36"/>
  <c r="Q77" i="21" s="1"/>
  <c r="O159" i="36"/>
  <c r="Q157" i="36"/>
  <c r="Q74" i="21" s="1"/>
  <c r="O156" i="36"/>
  <c r="Q154" i="36"/>
  <c r="Q71" i="21" s="1"/>
  <c r="O153" i="36"/>
  <c r="Q151" i="36"/>
  <c r="Q68" i="21" s="1"/>
  <c r="O150" i="36"/>
  <c r="K161" i="36"/>
  <c r="L159" i="36"/>
  <c r="L76" i="21" s="1"/>
  <c r="K158" i="36"/>
  <c r="K75" i="21" s="1"/>
  <c r="L156" i="36"/>
  <c r="L73" i="21" s="1"/>
  <c r="K155" i="36"/>
  <c r="L153" i="36"/>
  <c r="L70" i="21" s="1"/>
  <c r="K152" i="36"/>
  <c r="K69" i="21" s="1"/>
  <c r="I150" i="36"/>
  <c r="I67" i="21" s="1"/>
  <c r="J161" i="36"/>
  <c r="L160" i="36"/>
  <c r="L77" i="21" s="1"/>
  <c r="K159" i="36"/>
  <c r="K76" i="21" s="1"/>
  <c r="J158" i="36"/>
  <c r="J75" i="21" s="1"/>
  <c r="L157" i="36"/>
  <c r="K156" i="36"/>
  <c r="K73" i="21" s="1"/>
  <c r="J155" i="36"/>
  <c r="J72" i="21" s="1"/>
  <c r="L154" i="36"/>
  <c r="L71" i="21" s="1"/>
  <c r="K153" i="36"/>
  <c r="J152" i="36"/>
  <c r="J69" i="21" s="1"/>
  <c r="L151" i="36"/>
  <c r="L68" i="21" s="1"/>
  <c r="L150" i="36"/>
  <c r="L67" i="21" s="1"/>
  <c r="H150" i="36"/>
  <c r="H67" i="21" s="1"/>
  <c r="K160" i="36"/>
  <c r="K77" i="21" s="1"/>
  <c r="J159" i="36"/>
  <c r="J76" i="21" s="1"/>
  <c r="K157" i="36"/>
  <c r="K74" i="21" s="1"/>
  <c r="J156" i="36"/>
  <c r="J73" i="21" s="1"/>
  <c r="K154" i="36"/>
  <c r="K71" i="21" s="1"/>
  <c r="J153" i="36"/>
  <c r="J70" i="21" s="1"/>
  <c r="K151" i="36"/>
  <c r="K68" i="21" s="1"/>
  <c r="K150" i="36"/>
  <c r="K67" i="21" s="1"/>
  <c r="L161" i="36"/>
  <c r="J160" i="36"/>
  <c r="J77" i="21" s="1"/>
  <c r="I159" i="36"/>
  <c r="I76" i="21" s="1"/>
  <c r="L158" i="36"/>
  <c r="L75" i="21" s="1"/>
  <c r="J157" i="36"/>
  <c r="J74" i="21" s="1"/>
  <c r="I156" i="36"/>
  <c r="I73" i="21" s="1"/>
  <c r="L155" i="36"/>
  <c r="L72" i="21" s="1"/>
  <c r="J154" i="36"/>
  <c r="I153" i="36"/>
  <c r="I70" i="21" s="1"/>
  <c r="L152" i="36"/>
  <c r="L69" i="21" s="1"/>
  <c r="J151" i="36"/>
  <c r="J68" i="21" s="1"/>
  <c r="J150" i="36"/>
  <c r="L117" i="36"/>
  <c r="L35" i="21" s="1"/>
  <c r="J119" i="36"/>
  <c r="J37" i="21" s="1"/>
  <c r="L123" i="36"/>
  <c r="L41" i="21" s="1"/>
  <c r="L126" i="36"/>
  <c r="L44" i="21" s="1"/>
  <c r="L115" i="36"/>
  <c r="L33" i="21" s="1"/>
  <c r="K125" i="36"/>
  <c r="K43" i="21" s="1"/>
  <c r="J126" i="36"/>
  <c r="J44" i="21" s="1"/>
  <c r="K121" i="36"/>
  <c r="K39" i="21" s="1"/>
  <c r="J122" i="36"/>
  <c r="J40" i="21" s="1"/>
  <c r="J117" i="36"/>
  <c r="J35" i="21" s="1"/>
  <c r="J116" i="36"/>
  <c r="J34" i="21" s="1"/>
  <c r="L122" i="36"/>
  <c r="L40" i="21" s="1"/>
  <c r="K126" i="36"/>
  <c r="K44" i="21" s="1"/>
  <c r="I190" i="36"/>
  <c r="I107" i="21" s="1"/>
  <c r="J125" i="36"/>
  <c r="J43" i="21" s="1"/>
  <c r="K118" i="36"/>
  <c r="K36" i="21" s="1"/>
  <c r="L78" i="21"/>
  <c r="J120" i="36"/>
  <c r="J38" i="21" s="1"/>
  <c r="I118" i="36"/>
  <c r="I36" i="21" s="1"/>
  <c r="K116" i="36"/>
  <c r="K34" i="21" s="1"/>
  <c r="J118" i="36"/>
  <c r="J36" i="21" s="1"/>
  <c r="K120" i="36"/>
  <c r="K38" i="21" s="1"/>
  <c r="J121" i="36"/>
  <c r="J39" i="21" s="1"/>
  <c r="K78" i="21"/>
  <c r="J115" i="36"/>
  <c r="J33" i="21" s="1"/>
  <c r="K70" i="21"/>
  <c r="L119" i="36"/>
  <c r="L37" i="21" s="1"/>
  <c r="I121" i="36"/>
  <c r="I39" i="21" s="1"/>
  <c r="J124" i="36"/>
  <c r="J42" i="21" s="1"/>
  <c r="L74" i="21"/>
  <c r="L125" i="36"/>
  <c r="L43" i="21" s="1"/>
  <c r="K119" i="36"/>
  <c r="K37" i="21" s="1"/>
  <c r="L118" i="36"/>
  <c r="L36" i="21" s="1"/>
  <c r="K72" i="21"/>
  <c r="K124" i="36"/>
  <c r="K42" i="21" s="1"/>
  <c r="L124" i="36"/>
  <c r="L42" i="21" s="1"/>
  <c r="K117" i="36"/>
  <c r="K35" i="21" s="1"/>
  <c r="J78" i="21"/>
  <c r="L120" i="36"/>
  <c r="L38" i="21" s="1"/>
  <c r="J71" i="21"/>
  <c r="K122" i="36"/>
  <c r="K40" i="21" s="1"/>
  <c r="L121" i="36"/>
  <c r="L39" i="21" s="1"/>
  <c r="J123" i="36"/>
  <c r="J41" i="21" s="1"/>
  <c r="I115" i="36"/>
  <c r="I33" i="21" s="1"/>
  <c r="K115" i="36"/>
  <c r="K33" i="21" s="1"/>
  <c r="I124" i="36"/>
  <c r="I42" i="21" s="1"/>
  <c r="L116" i="36"/>
  <c r="L34" i="21" s="1"/>
  <c r="K123" i="36"/>
  <c r="K41" i="21" s="1"/>
  <c r="H115" i="36"/>
  <c r="H33" i="21" s="1"/>
  <c r="J67" i="21"/>
  <c r="F87" i="36"/>
  <c r="I97" i="36" s="1"/>
  <c r="L52" i="34"/>
  <c r="L54" i="34" s="1"/>
  <c r="T133" i="36"/>
  <c r="T50" i="21" s="1"/>
  <c r="U97" i="36"/>
  <c r="U16" i="21" s="1"/>
  <c r="X97" i="36"/>
  <c r="X16" i="21" s="1"/>
  <c r="R108" i="36"/>
  <c r="R27" i="21" s="1"/>
  <c r="R106" i="36"/>
  <c r="R25" i="21" s="1"/>
  <c r="Q136" i="36"/>
  <c r="Q53" i="21" s="1"/>
  <c r="Q102" i="36"/>
  <c r="Q21" i="21" s="1"/>
  <c r="P103" i="36"/>
  <c r="P22" i="21" s="1"/>
  <c r="J184" i="36"/>
  <c r="J101" i="21" s="1"/>
  <c r="R136" i="36"/>
  <c r="R53" i="21" s="1"/>
  <c r="O97" i="36"/>
  <c r="O16" i="21" s="1"/>
  <c r="O184" i="36"/>
  <c r="O101" i="21" s="1"/>
  <c r="O142" i="36"/>
  <c r="O59" i="21" s="1"/>
  <c r="R103" i="36"/>
  <c r="R22" i="21" s="1"/>
  <c r="J186" i="36"/>
  <c r="J103" i="21" s="1"/>
  <c r="Q106" i="36"/>
  <c r="Q25" i="21" s="1"/>
  <c r="R101" i="36"/>
  <c r="R20" i="21" s="1"/>
  <c r="J191" i="36"/>
  <c r="J108" i="21" s="1"/>
  <c r="Q142" i="36"/>
  <c r="Q59" i="21" s="1"/>
  <c r="O103" i="36"/>
  <c r="O22" i="21" s="1"/>
  <c r="R105" i="36"/>
  <c r="R24" i="21" s="1"/>
  <c r="P142" i="36"/>
  <c r="P59" i="21" s="1"/>
  <c r="I184" i="36"/>
  <c r="I101" i="21" s="1"/>
  <c r="J192" i="36"/>
  <c r="J109" i="21" s="1"/>
  <c r="O193" i="36"/>
  <c r="O110" i="21" s="1"/>
  <c r="Q105" i="36"/>
  <c r="Q24" i="21" s="1"/>
  <c r="P135" i="36"/>
  <c r="P52" i="21" s="1"/>
  <c r="Q100" i="36"/>
  <c r="Q19" i="21" s="1"/>
  <c r="I193" i="36"/>
  <c r="I110" i="21" s="1"/>
  <c r="P140" i="36"/>
  <c r="P57" i="21" s="1"/>
  <c r="O139" i="36"/>
  <c r="O56" i="21" s="1"/>
  <c r="Q138" i="36"/>
  <c r="Q55" i="21" s="1"/>
  <c r="P106" i="36"/>
  <c r="P25" i="21" s="1"/>
  <c r="Q137" i="36"/>
  <c r="Q54" i="21" s="1"/>
  <c r="P143" i="36"/>
  <c r="P60" i="21" s="1"/>
  <c r="Q101" i="36"/>
  <c r="Q20" i="21" s="1"/>
  <c r="Q134" i="36"/>
  <c r="Q51" i="21" s="1"/>
  <c r="P133" i="36"/>
  <c r="P50" i="21" s="1"/>
  <c r="R98" i="36"/>
  <c r="R17" i="21" s="1"/>
  <c r="N133" i="36"/>
  <c r="N50" i="21" s="1"/>
  <c r="Q139" i="36"/>
  <c r="Q56" i="21" s="1"/>
  <c r="O190" i="36"/>
  <c r="O107" i="21" s="1"/>
  <c r="O100" i="36"/>
  <c r="O19" i="21" s="1"/>
  <c r="J195" i="36"/>
  <c r="J112" i="21" s="1"/>
  <c r="Q108" i="36"/>
  <c r="Q27" i="21" s="1"/>
  <c r="P137" i="36"/>
  <c r="P54" i="21" s="1"/>
  <c r="P191" i="36"/>
  <c r="P108" i="21" s="1"/>
  <c r="J188" i="36"/>
  <c r="J105" i="21" s="1"/>
  <c r="P136" i="36"/>
  <c r="P53" i="21" s="1"/>
  <c r="J193" i="36"/>
  <c r="J110" i="21" s="1"/>
  <c r="R102" i="36"/>
  <c r="R21" i="21" s="1"/>
  <c r="H184" i="36"/>
  <c r="H101" i="21" s="1"/>
  <c r="Q133" i="36"/>
  <c r="Q50" i="21" s="1"/>
  <c r="R133" i="36"/>
  <c r="R50" i="21" s="1"/>
  <c r="R135" i="36"/>
  <c r="R52" i="21" s="1"/>
  <c r="R138" i="36"/>
  <c r="R55" i="21" s="1"/>
  <c r="P195" i="36"/>
  <c r="P112" i="21" s="1"/>
  <c r="J185" i="36"/>
  <c r="J102" i="21" s="1"/>
  <c r="J187" i="36"/>
  <c r="J104" i="21" s="1"/>
  <c r="R126" i="36"/>
  <c r="R44" i="21" s="1"/>
  <c r="P120" i="36"/>
  <c r="P38" i="21" s="1"/>
  <c r="O73" i="21"/>
  <c r="O118" i="36"/>
  <c r="O36" i="21" s="1"/>
  <c r="O115" i="36"/>
  <c r="O33" i="21" s="1"/>
  <c r="P115" i="36"/>
  <c r="P33" i="21" s="1"/>
  <c r="P118" i="36"/>
  <c r="P36" i="21" s="1"/>
  <c r="P125" i="36"/>
  <c r="P43" i="21" s="1"/>
  <c r="R120" i="36"/>
  <c r="R38" i="21" s="1"/>
  <c r="O67" i="21"/>
  <c r="N115" i="36"/>
  <c r="N33" i="21" s="1"/>
  <c r="P122" i="36"/>
  <c r="P40" i="21" s="1"/>
  <c r="Q124" i="36"/>
  <c r="Q42" i="21" s="1"/>
  <c r="Q120" i="36"/>
  <c r="Q38" i="21" s="1"/>
  <c r="Q117" i="36"/>
  <c r="Q35" i="21" s="1"/>
  <c r="Q115" i="36"/>
  <c r="Q33" i="21" s="1"/>
  <c r="Q126" i="36"/>
  <c r="Q44" i="21" s="1"/>
  <c r="R116" i="36"/>
  <c r="R34" i="21" s="1"/>
  <c r="P126" i="36"/>
  <c r="P44" i="21" s="1"/>
  <c r="R123" i="36"/>
  <c r="R41" i="21" s="1"/>
  <c r="O124" i="36"/>
  <c r="O42" i="21" s="1"/>
  <c r="Q122" i="36"/>
  <c r="Q40" i="21" s="1"/>
  <c r="Q125" i="36"/>
  <c r="Q43" i="21" s="1"/>
  <c r="P116" i="36"/>
  <c r="P34" i="21" s="1"/>
  <c r="O70" i="21"/>
  <c r="P73" i="21"/>
  <c r="O121" i="36"/>
  <c r="O39" i="21" s="1"/>
  <c r="R78" i="21"/>
  <c r="R74" i="21"/>
  <c r="Q118" i="36"/>
  <c r="Q36" i="21" s="1"/>
  <c r="R117" i="36"/>
  <c r="R35" i="21" s="1"/>
  <c r="Q119" i="36"/>
  <c r="Q37" i="21" s="1"/>
  <c r="Q123" i="36"/>
  <c r="Q41" i="21" s="1"/>
  <c r="R124" i="36"/>
  <c r="R42" i="21" s="1"/>
  <c r="P119" i="36"/>
  <c r="P37" i="21" s="1"/>
  <c r="Q121" i="36"/>
  <c r="Q39" i="21" s="1"/>
  <c r="P123" i="36"/>
  <c r="P41" i="21" s="1"/>
  <c r="Q72" i="21"/>
  <c r="Q78" i="21"/>
  <c r="Q116" i="36"/>
  <c r="Q34" i="21" s="1"/>
  <c r="R125" i="36"/>
  <c r="R43" i="21" s="1"/>
  <c r="P124" i="36"/>
  <c r="P42" i="21" s="1"/>
  <c r="P117" i="36"/>
  <c r="P35" i="21" s="1"/>
  <c r="R119" i="36"/>
  <c r="R37" i="21" s="1"/>
  <c r="R118" i="36"/>
  <c r="R36" i="21" s="1"/>
  <c r="R71" i="21"/>
  <c r="R115" i="36"/>
  <c r="R33" i="21" s="1"/>
  <c r="O76" i="21"/>
  <c r="R122" i="36"/>
  <c r="R40" i="21" s="1"/>
  <c r="P121" i="36"/>
  <c r="P39" i="21" s="1"/>
  <c r="R121" i="36"/>
  <c r="R39" i="21" s="1"/>
  <c r="X104" i="36"/>
  <c r="X23" i="21" s="1"/>
  <c r="W136" i="36"/>
  <c r="W53" i="21" s="1"/>
  <c r="U133" i="36"/>
  <c r="U50" i="21" s="1"/>
  <c r="X144" i="36"/>
  <c r="X61" i="21" s="1"/>
  <c r="V143" i="36"/>
  <c r="V60" i="21" s="1"/>
  <c r="U106" i="36"/>
  <c r="U25" i="21" s="1"/>
  <c r="X98" i="36"/>
  <c r="X17" i="21" s="1"/>
  <c r="W101" i="36"/>
  <c r="W20" i="21" s="1"/>
  <c r="W139" i="36"/>
  <c r="W56" i="21" s="1"/>
  <c r="W99" i="36"/>
  <c r="W18" i="21" s="1"/>
  <c r="V135" i="36"/>
  <c r="V52" i="21" s="1"/>
  <c r="W143" i="36"/>
  <c r="W60" i="21" s="1"/>
  <c r="V97" i="36"/>
  <c r="V16" i="21" s="1"/>
  <c r="W102" i="36"/>
  <c r="W21" i="21" s="1"/>
  <c r="X133" i="36"/>
  <c r="X50" i="21" s="1"/>
  <c r="V105" i="36"/>
  <c r="V24" i="21" s="1"/>
  <c r="V144" i="36"/>
  <c r="V61" i="21" s="1"/>
  <c r="X103" i="36"/>
  <c r="X22" i="21" s="1"/>
  <c r="V138" i="36"/>
  <c r="V55" i="21" s="1"/>
  <c r="X105" i="36"/>
  <c r="X24" i="21" s="1"/>
  <c r="V142" i="36"/>
  <c r="V59" i="21" s="1"/>
  <c r="W106" i="36"/>
  <c r="W25" i="21" s="1"/>
  <c r="V101" i="36"/>
  <c r="V20" i="21" s="1"/>
  <c r="X134" i="36"/>
  <c r="X51" i="21" s="1"/>
  <c r="W138" i="36"/>
  <c r="W55" i="21" s="1"/>
  <c r="W105" i="36"/>
  <c r="W24" i="21" s="1"/>
  <c r="V98" i="36"/>
  <c r="V17" i="21" s="1"/>
  <c r="V107" i="36"/>
  <c r="V26" i="21" s="1"/>
  <c r="X135" i="36"/>
  <c r="X52" i="21" s="1"/>
  <c r="X137" i="36"/>
  <c r="X54" i="21" s="1"/>
  <c r="W140" i="36"/>
  <c r="W57" i="21" s="1"/>
  <c r="W100" i="36"/>
  <c r="W19" i="21" s="1"/>
  <c r="X99" i="36"/>
  <c r="X18" i="21" s="1"/>
  <c r="X100" i="36"/>
  <c r="X19" i="21" s="1"/>
  <c r="W144" i="36"/>
  <c r="W61" i="21" s="1"/>
  <c r="V136" i="36"/>
  <c r="V53" i="21" s="1"/>
  <c r="W141" i="36"/>
  <c r="W58" i="21" s="1"/>
  <c r="U136" i="36"/>
  <c r="U53" i="21" s="1"/>
  <c r="X142" i="36"/>
  <c r="X59" i="21" s="1"/>
  <c r="V140" i="36"/>
  <c r="V57" i="21" s="1"/>
  <c r="V139" i="36"/>
  <c r="V56" i="21" s="1"/>
  <c r="X141" i="36"/>
  <c r="X58" i="21" s="1"/>
  <c r="U142" i="36"/>
  <c r="U59" i="21" s="1"/>
  <c r="X107" i="36"/>
  <c r="X26" i="21" s="1"/>
  <c r="X143" i="36"/>
  <c r="X60" i="21" s="1"/>
  <c r="W135" i="36"/>
  <c r="W52" i="21" s="1"/>
  <c r="V137" i="36"/>
  <c r="V54" i="21" s="1"/>
  <c r="V106" i="36"/>
  <c r="V25" i="21" s="1"/>
  <c r="W108" i="36"/>
  <c r="W27" i="21" s="1"/>
  <c r="W98" i="36"/>
  <c r="W17" i="21" s="1"/>
  <c r="V141" i="36"/>
  <c r="V58" i="21" s="1"/>
  <c r="W107" i="36"/>
  <c r="W26" i="21" s="1"/>
  <c r="W142" i="36"/>
  <c r="W59" i="21" s="1"/>
  <c r="W133" i="36"/>
  <c r="W50" i="21" s="1"/>
  <c r="W134" i="36"/>
  <c r="W51" i="21" s="1"/>
  <c r="U103" i="36"/>
  <c r="U22" i="21" s="1"/>
  <c r="W137" i="36"/>
  <c r="W54" i="21" s="1"/>
  <c r="X101" i="36"/>
  <c r="X20" i="21" s="1"/>
  <c r="V99" i="36"/>
  <c r="V18" i="21" s="1"/>
  <c r="T97" i="36"/>
  <c r="T16" i="21" s="1"/>
  <c r="U139" i="36"/>
  <c r="U56" i="21" s="1"/>
  <c r="X136" i="36"/>
  <c r="X53" i="21" s="1"/>
  <c r="X138" i="36"/>
  <c r="X55" i="21" s="1"/>
  <c r="V102" i="36"/>
  <c r="V21" i="21" s="1"/>
  <c r="U100" i="36"/>
  <c r="U19" i="21" s="1"/>
  <c r="V133" i="36"/>
  <c r="V50" i="21" s="1"/>
  <c r="X140" i="36"/>
  <c r="X57" i="21" s="1"/>
  <c r="V100" i="36"/>
  <c r="V19" i="21" s="1"/>
  <c r="W97" i="36"/>
  <c r="W16" i="21" s="1"/>
  <c r="V103" i="36"/>
  <c r="V22" i="21" s="1"/>
  <c r="X108" i="36"/>
  <c r="X27" i="21" s="1"/>
  <c r="X102" i="36"/>
  <c r="X21" i="21" s="1"/>
  <c r="V134" i="36"/>
  <c r="V51" i="21" s="1"/>
  <c r="X106" i="36"/>
  <c r="X25" i="21" s="1"/>
  <c r="V108" i="36"/>
  <c r="V27" i="21" s="1"/>
  <c r="X139" i="36"/>
  <c r="X56" i="21" s="1"/>
  <c r="V104" i="36"/>
  <c r="V23" i="21" s="1"/>
  <c r="W104" i="36"/>
  <c r="W23" i="21" s="1"/>
  <c r="W103" i="36"/>
  <c r="W22" i="21" s="1"/>
  <c r="P194" i="36"/>
  <c r="P111" i="21" s="1"/>
  <c r="O187" i="36"/>
  <c r="O104" i="21" s="1"/>
  <c r="P184" i="36"/>
  <c r="P101" i="21" s="1"/>
  <c r="Q99" i="36"/>
  <c r="Q18" i="21" s="1"/>
  <c r="P105" i="36"/>
  <c r="P24" i="21" s="1"/>
  <c r="O106" i="36"/>
  <c r="O25" i="21" s="1"/>
  <c r="P188" i="36"/>
  <c r="P105" i="21" s="1"/>
  <c r="P185" i="36"/>
  <c r="P102" i="21" s="1"/>
  <c r="Q135" i="36"/>
  <c r="Q52" i="21" s="1"/>
  <c r="P101" i="36"/>
  <c r="P20" i="21" s="1"/>
  <c r="R107" i="36"/>
  <c r="R26" i="21" s="1"/>
  <c r="P99" i="36"/>
  <c r="P18" i="21" s="1"/>
  <c r="R99" i="36"/>
  <c r="R18" i="21" s="1"/>
  <c r="Q107" i="36"/>
  <c r="Q26" i="21" s="1"/>
  <c r="P107" i="36"/>
  <c r="P26" i="21" s="1"/>
  <c r="Q144" i="36"/>
  <c r="Q61" i="21" s="1"/>
  <c r="Q104" i="36"/>
  <c r="Q23" i="21" s="1"/>
  <c r="P190" i="36"/>
  <c r="P107" i="21" s="1"/>
  <c r="P193" i="36"/>
  <c r="P110" i="21" s="1"/>
  <c r="P192" i="36"/>
  <c r="P109" i="21" s="1"/>
  <c r="P102" i="36"/>
  <c r="P21" i="21" s="1"/>
  <c r="P144" i="36"/>
  <c r="P61" i="21" s="1"/>
  <c r="P186" i="36"/>
  <c r="P103" i="21" s="1"/>
  <c r="P108" i="36"/>
  <c r="P27" i="21" s="1"/>
  <c r="P187" i="36"/>
  <c r="P104" i="21" s="1"/>
  <c r="R139" i="36"/>
  <c r="R56" i="21" s="1"/>
  <c r="R142" i="36"/>
  <c r="R59" i="21" s="1"/>
  <c r="R141" i="36"/>
  <c r="R58" i="21" s="1"/>
  <c r="R140" i="36"/>
  <c r="R57" i="21" s="1"/>
  <c r="R97" i="36"/>
  <c r="R16" i="21" s="1"/>
  <c r="Q103" i="36"/>
  <c r="Q22" i="21" s="1"/>
  <c r="P100" i="36"/>
  <c r="P19" i="21" s="1"/>
  <c r="P138" i="36"/>
  <c r="P55" i="21" s="1"/>
  <c r="O133" i="36"/>
  <c r="O50" i="21" s="1"/>
  <c r="Q98" i="36"/>
  <c r="Q17" i="21" s="1"/>
  <c r="Q141" i="36"/>
  <c r="Q58" i="21" s="1"/>
  <c r="O136" i="36"/>
  <c r="O53" i="21" s="1"/>
  <c r="Q97" i="36"/>
  <c r="Q16" i="21" s="1"/>
  <c r="Q140" i="36"/>
  <c r="Q57" i="21" s="1"/>
  <c r="N184" i="36"/>
  <c r="N101" i="21" s="1"/>
  <c r="P139" i="36"/>
  <c r="P56" i="21" s="1"/>
  <c r="R143" i="36"/>
  <c r="R60" i="21" s="1"/>
  <c r="Q143" i="36"/>
  <c r="Q60" i="21" s="1"/>
  <c r="R144" i="36"/>
  <c r="R61" i="21" s="1"/>
  <c r="R100" i="36"/>
  <c r="R19" i="21" s="1"/>
  <c r="P97" i="36"/>
  <c r="P16" i="21" s="1"/>
  <c r="N97" i="36"/>
  <c r="N16" i="21" s="1"/>
  <c r="R134" i="36"/>
  <c r="R51" i="21" s="1"/>
  <c r="P134" i="36"/>
  <c r="P51" i="21" s="1"/>
  <c r="P104" i="36"/>
  <c r="P23" i="21" s="1"/>
  <c r="P189" i="36"/>
  <c r="P106" i="21" s="1"/>
  <c r="P141" i="36"/>
  <c r="P58" i="21" s="1"/>
  <c r="J194" i="36"/>
  <c r="J111" i="21" s="1"/>
  <c r="R104" i="36"/>
  <c r="R23" i="21" s="1"/>
  <c r="R137" i="36"/>
  <c r="R54" i="21" s="1"/>
  <c r="P98" i="36"/>
  <c r="P17" i="21" s="1"/>
  <c r="I187" i="36"/>
  <c r="I104" i="21" s="1"/>
  <c r="J190" i="36"/>
  <c r="J107" i="21" s="1"/>
  <c r="J189" i="36"/>
  <c r="J106" i="21" s="1"/>
  <c r="I100" i="36" l="1"/>
  <c r="I19" i="21" s="1"/>
  <c r="L100" i="36"/>
  <c r="L19" i="21" s="1"/>
  <c r="O170" i="36"/>
  <c r="O87" i="21" s="1"/>
  <c r="J142" i="36"/>
  <c r="J59" i="21" s="1"/>
  <c r="O176" i="36"/>
  <c r="O93" i="21" s="1"/>
  <c r="K106" i="36"/>
  <c r="K25" i="21" s="1"/>
  <c r="J103" i="36"/>
  <c r="J22" i="21" s="1"/>
  <c r="L141" i="36"/>
  <c r="L58" i="21" s="1"/>
  <c r="L138" i="36"/>
  <c r="L55" i="21" s="1"/>
  <c r="I106" i="36"/>
  <c r="I25" i="21" s="1"/>
  <c r="L106" i="36"/>
  <c r="L25" i="21" s="1"/>
  <c r="J98" i="36"/>
  <c r="J17" i="21" s="1"/>
  <c r="H167" i="36"/>
  <c r="H84" i="21" s="1"/>
  <c r="H133" i="36"/>
  <c r="H50" i="21" s="1"/>
  <c r="O173" i="36"/>
  <c r="O90" i="21" s="1"/>
  <c r="K133" i="36"/>
  <c r="K50" i="21" s="1"/>
  <c r="J104" i="36"/>
  <c r="J23" i="21" s="1"/>
  <c r="L102" i="36"/>
  <c r="L21" i="21" s="1"/>
  <c r="P171" i="36"/>
  <c r="P88" i="21" s="1"/>
  <c r="J102" i="36"/>
  <c r="J21" i="21" s="1"/>
  <c r="H97" i="36"/>
  <c r="H16" i="21" s="1"/>
  <c r="K139" i="36"/>
  <c r="K56" i="21" s="1"/>
  <c r="L133" i="36"/>
  <c r="L50" i="21" s="1"/>
  <c r="O167" i="36"/>
  <c r="O84" i="21" s="1"/>
  <c r="L142" i="36"/>
  <c r="L59" i="21" s="1"/>
  <c r="K99" i="36"/>
  <c r="K18" i="21" s="1"/>
  <c r="J101" i="36"/>
  <c r="J20" i="21" s="1"/>
  <c r="J168" i="36"/>
  <c r="J85" i="21" s="1"/>
  <c r="K137" i="36"/>
  <c r="K54" i="21" s="1"/>
  <c r="L103" i="36"/>
  <c r="L22" i="21" s="1"/>
  <c r="J170" i="36"/>
  <c r="J87" i="21" s="1"/>
  <c r="J143" i="36"/>
  <c r="J60" i="21" s="1"/>
  <c r="K101" i="36"/>
  <c r="K20" i="21" s="1"/>
  <c r="J139" i="36"/>
  <c r="J56" i="21" s="1"/>
  <c r="J108" i="36"/>
  <c r="J27" i="21" s="1"/>
  <c r="K108" i="36"/>
  <c r="K27" i="21" s="1"/>
  <c r="I173" i="36"/>
  <c r="I90" i="21" s="1"/>
  <c r="J107" i="36"/>
  <c r="J26" i="21" s="1"/>
  <c r="J97" i="36"/>
  <c r="J16" i="21" s="1"/>
  <c r="L140" i="36"/>
  <c r="L57" i="21" s="1"/>
  <c r="L99" i="36"/>
  <c r="L18" i="21" s="1"/>
  <c r="P170" i="36"/>
  <c r="P87" i="21" s="1"/>
  <c r="J172" i="36"/>
  <c r="J89" i="21" s="1"/>
  <c r="J173" i="36"/>
  <c r="J90" i="21" s="1"/>
  <c r="P173" i="36"/>
  <c r="P90" i="21" s="1"/>
  <c r="J141" i="36"/>
  <c r="J58" i="21" s="1"/>
  <c r="K142" i="36"/>
  <c r="K59" i="21" s="1"/>
  <c r="K144" i="36"/>
  <c r="K61" i="21" s="1"/>
  <c r="P167" i="36"/>
  <c r="P84" i="21" s="1"/>
  <c r="J176" i="36"/>
  <c r="J93" i="21" s="1"/>
  <c r="I16" i="21"/>
  <c r="J106" i="36"/>
  <c r="J25" i="21" s="1"/>
  <c r="N167" i="36"/>
  <c r="N84" i="21" s="1"/>
  <c r="K136" i="36"/>
  <c r="K53" i="21" s="1"/>
  <c r="L144" i="36"/>
  <c r="L61" i="21" s="1"/>
  <c r="J174" i="36"/>
  <c r="J91" i="21" s="1"/>
  <c r="K140" i="36"/>
  <c r="K57" i="21" s="1"/>
  <c r="P177" i="36"/>
  <c r="P94" i="21" s="1"/>
  <c r="J100" i="36"/>
  <c r="J19" i="21" s="1"/>
  <c r="J138" i="36"/>
  <c r="J55" i="21" s="1"/>
  <c r="J140" i="36"/>
  <c r="J57" i="21" s="1"/>
  <c r="L143" i="36"/>
  <c r="L60" i="21" s="1"/>
  <c r="I136" i="36"/>
  <c r="I53" i="21" s="1"/>
  <c r="L97" i="36"/>
  <c r="L16" i="21" s="1"/>
  <c r="I167" i="36"/>
  <c r="I84" i="21" s="1"/>
  <c r="K104" i="36"/>
  <c r="K23" i="21" s="1"/>
  <c r="J171" i="36"/>
  <c r="J88" i="21" s="1"/>
  <c r="P174" i="36"/>
  <c r="P91" i="21" s="1"/>
  <c r="P169" i="36"/>
  <c r="P86" i="21" s="1"/>
  <c r="L101" i="36"/>
  <c r="L20" i="21" s="1"/>
  <c r="P172" i="36"/>
  <c r="P89" i="21" s="1"/>
  <c r="J144" i="36"/>
  <c r="J61" i="21" s="1"/>
  <c r="I133" i="36"/>
  <c r="I50" i="21" s="1"/>
  <c r="I176" i="36"/>
  <c r="I93" i="21" s="1"/>
  <c r="J105" i="36"/>
  <c r="J24" i="21" s="1"/>
  <c r="J177" i="36"/>
  <c r="J94" i="21" s="1"/>
  <c r="L107" i="36"/>
  <c r="L26" i="21" s="1"/>
  <c r="K100" i="36"/>
  <c r="K19" i="21" s="1"/>
  <c r="J99" i="36"/>
  <c r="J18" i="21" s="1"/>
  <c r="L139" i="36"/>
  <c r="L56" i="21" s="1"/>
  <c r="L98" i="36"/>
  <c r="L17" i="21" s="1"/>
  <c r="K102" i="36"/>
  <c r="K21" i="21" s="1"/>
  <c r="J135" i="36"/>
  <c r="J52" i="21" s="1"/>
  <c r="J178" i="36"/>
  <c r="J95" i="21" s="1"/>
  <c r="J175" i="36"/>
  <c r="J92" i="21" s="1"/>
  <c r="L137" i="36"/>
  <c r="L54" i="21" s="1"/>
  <c r="K134" i="36"/>
  <c r="K51" i="21" s="1"/>
  <c r="L108" i="36"/>
  <c r="L27" i="21" s="1"/>
  <c r="K143" i="36"/>
  <c r="K60" i="21" s="1"/>
  <c r="K105" i="36"/>
  <c r="K24" i="21" s="1"/>
  <c r="J133" i="36"/>
  <c r="J50" i="21" s="1"/>
  <c r="I170" i="36"/>
  <c r="I87" i="21" s="1"/>
  <c r="K141" i="36"/>
  <c r="K58" i="21" s="1"/>
  <c r="I103" i="36"/>
  <c r="I22" i="21" s="1"/>
  <c r="K107" i="36"/>
  <c r="K26" i="21" s="1"/>
  <c r="K135" i="36"/>
  <c r="K52" i="21" s="1"/>
  <c r="J167" i="36"/>
  <c r="J84" i="21" s="1"/>
  <c r="L105" i="36"/>
  <c r="L24" i="21" s="1"/>
  <c r="K138" i="36"/>
  <c r="K55" i="21" s="1"/>
  <c r="P168" i="36"/>
  <c r="P85" i="21" s="1"/>
  <c r="I142" i="36"/>
  <c r="I59" i="21" s="1"/>
  <c r="K98" i="36"/>
  <c r="K17" i="21" s="1"/>
  <c r="J137" i="36"/>
  <c r="J54" i="21" s="1"/>
  <c r="L134" i="36"/>
  <c r="L51" i="21" s="1"/>
  <c r="L136" i="36"/>
  <c r="L53" i="21" s="1"/>
  <c r="J134" i="36"/>
  <c r="J51" i="21" s="1"/>
  <c r="K97" i="36"/>
  <c r="K16" i="21" s="1"/>
  <c r="P176" i="36"/>
  <c r="P93" i="21" s="1"/>
  <c r="L135" i="36"/>
  <c r="L52" i="21" s="1"/>
  <c r="P175" i="36"/>
  <c r="P92" i="21" s="1"/>
  <c r="K103" i="36"/>
  <c r="K22" i="21" s="1"/>
  <c r="J169" i="36"/>
  <c r="J86" i="21" s="1"/>
  <c r="P178" i="36"/>
  <c r="P95" i="21" s="1"/>
  <c r="L104" i="36"/>
  <c r="L23" i="21" s="1"/>
  <c r="J136" i="36"/>
  <c r="J53" i="21" s="1"/>
  <c r="I139" i="36"/>
  <c r="I56"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92" authorId="0" shapeId="0" xr:uid="{EC4D55ED-B1C7-4AFD-A620-63A8E49E1088}">
      <text>
        <r>
          <rPr>
            <sz val="8"/>
            <color indexed="81"/>
            <rFont val="Tahoma"/>
            <family val="2"/>
          </rPr>
          <t xml:space="preserve">In alle gevallen wordt een (groep van) roze cel(len) voorzien van een notitie die uitlegt wat er bijzonder is aan de betreffende gegevens of berekening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2738145-D921-408A-83E8-B3C32A7470A9}" keepAlive="1" name="Query - Desinvestering" description="Verbinding maken met de query Desinvestering in de werkmap." type="5" refreshedVersion="8" background="1" saveData="1">
    <dbPr connection="Provider=Microsoft.Mashup.OleDb.1;Data Source=$Workbook$;Location=Desinvestering;Extended Properties=&quot;&quot;" command="SELECT * FROM [Desinvestering]"/>
  </connection>
  <connection id="2" xr16:uid="{8B0727FD-517B-4A6C-AE03-615817E56AF8}" keepAlive="1" name="Query - Investeringen" description="Verbinding maken met de query Investeringen in de werkmap." type="5" refreshedVersion="8" background="1" saveData="1">
    <dbPr connection="Provider=Microsoft.Mashup.OleDb.1;Data Source=$Workbook$;Location=Investeringen;Extended Properties=&quot;&quot;" command="SELECT * FROM [Investeringen]"/>
  </connection>
  <connection id="3" xr16:uid="{A2BC06F6-BE53-42BB-BA04-D5C7D2B239EC}" keepAlive="1" name="Query - Investeringen (2)(1)" description="Verbinding maken met de query Investeringen (2) in de werkmap." type="5" refreshedVersion="8" background="1" saveData="1">
    <dbPr connection="Provider=Microsoft.Mashup.OleDb.1;Data Source=$Workbook$;Location=&quot;Investeringen (2)&quot;;Extended Properties=&quot;&quot;" command="SELECT * FROM [Investeringen (2)]"/>
  </connection>
  <connection id="4" xr16:uid="{B144E22C-EE95-47E4-9346-5B33C3FD57E0}" keepAlive="1" name="Query - Investeringen (3)" description="Verbinding maken met de query Investeringen (3) in de werkmap." type="5" refreshedVersion="8" background="1" saveData="1">
    <dbPr connection="Provider=Microsoft.Mashup.OleDb.1;Data Source=$Workbook$;Location=&quot;Investeringen (3)&quot;;Extended Properties=&quot;&quot;" command="SELECT * FROM [Investeringen (3)]"/>
  </connection>
  <connection id="5" xr16:uid="{F7C585A1-9D28-44F5-B4E4-F0D0AE3E22D3}" keepAlive="1" name="Query - Omzet" description="Verbinding maken met de query Omzet in de werkmap." type="5" refreshedVersion="8" background="1" saveData="1">
    <dbPr connection="Provider=Microsoft.Mashup.OleDb.1;Data Source=$Workbook$;Location=Omzet;Extended Properties=&quot;&quot;" command="SELECT * FROM [Omzet]"/>
  </connection>
  <connection id="6" xr16:uid="{8BECBF43-02B7-4542-8CE7-B226A591C654}" keepAlive="1" name="Query - Operationele kosten" description="Verbinding maken met de query Operationele kosten in de werkmap." type="5" refreshedVersion="8" background="1" saveData="1">
    <dbPr connection="Provider=Microsoft.Mashup.OleDb.1;Data Source=$Workbook$;Location=&quot;Operationele kosten&quot;;Extended Properties=&quot;&quot;" command="SELECT * FROM [Operationele kosten]"/>
  </connection>
  <connection id="7" xr16:uid="{1BECDAAB-94F7-4AB5-ADC3-F712E7FC2332}" keepAlive="1" name="Query - WUI/Ombouw" description="Verbinding maken met de query WUI/Ombouw in de werkmap." type="5" refreshedVersion="8" background="1" saveData="1">
    <dbPr connection="Provider=Microsoft.Mashup.OleDb.1;Data Source=$Workbook$;Location=WUI/Ombouw;Extended Properties=&quot;&quot;" command="SELECT * FROM [WUI/Ombouw]"/>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<sst xmlns="http://schemas.openxmlformats.org/spreadsheetml/2006/main" count="5092" uniqueCount="1168">
  <si>
    <t>Titelblad</t>
  </si>
  <si>
    <t>Over dit bestand</t>
  </si>
  <si>
    <t>Zaaknummer</t>
  </si>
  <si>
    <t>ACM/23/186082</t>
  </si>
  <si>
    <t>Titel</t>
  </si>
  <si>
    <t>Rekenmodule Tarieven GTS 2025</t>
  </si>
  <si>
    <t>Ondertitel</t>
  </si>
  <si>
    <t>-</t>
  </si>
  <si>
    <t>Hoort bij besluit(en):</t>
  </si>
  <si>
    <t>Tarievenbesluit GTS 2025</t>
  </si>
  <si>
    <t>Hoort bij onderzoek/publicatie ACM:</t>
  </si>
  <si>
    <t>n.v.t.</t>
  </si>
  <si>
    <t>Kenmerk besluit(en)</t>
  </si>
  <si>
    <t>t.b.d.</t>
  </si>
  <si>
    <t>Samenhang met andere rekenbestanden</t>
  </si>
  <si>
    <t>Overig opmerkingen</t>
  </si>
  <si>
    <t>Over de status van dit bestand</t>
  </si>
  <si>
    <t>Definitief? (j/n)</t>
  </si>
  <si>
    <t>Nee</t>
  </si>
  <si>
    <t>Publicatie? (j/n)</t>
  </si>
  <si>
    <t>Ja</t>
  </si>
  <si>
    <t>Juridisch integraal onderdeel van bovenstaande besluit(en) (j/n)?</t>
  </si>
  <si>
    <t>Bevat bedrijfsvertrouwelijke gegevens? (j/n)</t>
  </si>
  <si>
    <t>Opmerkingen openbare versiegeschiedenis</t>
  </si>
  <si>
    <t>Mogelijkheden van bezwaar en beroep staan open tegen het besluit waarbij dit bestand hoort (zie kenmerken hierboven)</t>
  </si>
  <si>
    <t>Contactgegevens ACM</t>
  </si>
  <si>
    <t>E-mailadres</t>
  </si>
  <si>
    <t>Telefoonnummer</t>
  </si>
  <si>
    <t>DE-Tarievenbesluiten@acm.nl</t>
  </si>
  <si>
    <t>Toelichting bij dit bestand</t>
  </si>
  <si>
    <t>Toelichting bij de werking van dit model</t>
  </si>
  <si>
    <t>Deze rekenmodule wordt gebruikt bij het vaststellen van het Tarievenbesluit GTS 2025.</t>
  </si>
  <si>
    <t>Deze rekenmodule bevat alle gegevens die nodig zijn om de tarieven voor het landelijk gastransportnet te berekenen voor het jaar 2025.</t>
  </si>
  <si>
    <t>Schematische weergave en/of inhoudsopgave van de werking van dit model</t>
  </si>
  <si>
    <t>Toelichting samenhang tabbladen:</t>
  </si>
  <si>
    <t>Inputs</t>
  </si>
  <si>
    <t>Berekeningen</t>
  </si>
  <si>
    <t>Resultaten</t>
  </si>
  <si>
    <t>2. Parameters</t>
  </si>
  <si>
    <t>[Alle berekeningstabbladen]</t>
  </si>
  <si>
    <t>3. Input (des)investeringen</t>
  </si>
  <si>
    <t>4. Input nacalculaties</t>
  </si>
  <si>
    <t>16. WUI &amp; Ombouwtaak</t>
  </si>
  <si>
    <t>5. Input GAW-waarde desinvesteringen</t>
  </si>
  <si>
    <t>17. Nacalculatie bijschatten</t>
  </si>
  <si>
    <t>6. Input incidentele correctie WQA</t>
  </si>
  <si>
    <t>18. Nacalculatie desinv.</t>
  </si>
  <si>
    <t>26. Toegestane inkomsten</t>
  </si>
  <si>
    <t>27. RPM</t>
  </si>
  <si>
    <t>28. Entry- en exittarieven</t>
  </si>
  <si>
    <t>1. Entry- en exittarieven</t>
  </si>
  <si>
    <t>7. Input IC peakshaver</t>
  </si>
  <si>
    <t>19. Indexatie desinvesteringen</t>
  </si>
  <si>
    <t>8. Input IC huur Gasunie</t>
  </si>
  <si>
    <t>20. Nacalculaties</t>
  </si>
  <si>
    <t>9. Input incidentele correcties</t>
  </si>
  <si>
    <t>21. Correctie WQA</t>
  </si>
  <si>
    <t>10. Input capaciteit</t>
  </si>
  <si>
    <t>22. Correctie assetoverdracht</t>
  </si>
  <si>
    <t>11. Investeringen (WUI &amp; Ombouw)</t>
  </si>
  <si>
    <t>23. Correctie peakshaver</t>
  </si>
  <si>
    <t>12. Investeringen (bijschatten)</t>
  </si>
  <si>
    <t>24. Correctie gew. MB en CPI</t>
  </si>
  <si>
    <t>13. Desinvesteringen</t>
  </si>
  <si>
    <t>25. Incidentele correcties</t>
  </si>
  <si>
    <t>14. Omzet</t>
  </si>
  <si>
    <t>15. Operationele kosten</t>
  </si>
  <si>
    <t>Legenda voor gebruik van celkleuren en tabkleuren</t>
  </si>
  <si>
    <t>Celkleur getallen</t>
  </si>
  <si>
    <t>Beschrijving</t>
  </si>
  <si>
    <t>Data en input (bron wordt vermeld). Bij een dataverzoek zijn door ACM vóóringevulde velden in een groen veld geplaatst.</t>
  </si>
  <si>
    <t>Waarde die zonder berekening wordt overgenomen uit een andere cel.</t>
  </si>
  <si>
    <t>Berekende waarde.</t>
  </si>
  <si>
    <t>Berekende waarde die wordt opgehaald op een ander tabblad, incl. (eind)resultaat van berekening.</t>
  </si>
  <si>
    <t>Waarde die uit de ACM-database wordt ingelezen in de cel.</t>
  </si>
  <si>
    <t>Cel is niet van toepassing (dus leeg, niet nul), maar er wordt door een formule wel naar verwezen, of: cel (met grijze tekst) is niet relevant voor dit tarievenbesluit maar wel voor tarievenbesluiten in latere jaren.</t>
  </si>
  <si>
    <t>Bijzonderheden:</t>
  </si>
  <si>
    <t>Waarde of berekening die speciale aandacht vraagt (zie toelichting in opmerking).</t>
  </si>
  <si>
    <t>Ingevoerde waarde of berekening die nog niet juist is (indien van toepassing).</t>
  </si>
  <si>
    <t>Eventueel te gebruiken:</t>
  </si>
  <si>
    <t>Deze kleur wordt uitsluitend gebruikt bij een informatieverzoek: cellen die door de ontvanger van het dataverzoek moeten worden ingevuld.</t>
  </si>
  <si>
    <t>Een kader kan worden gebruikt om aan te geven dat een bepaald veld input bevat, maar deze input automatisch wordt ingeladen, bijvoorbeeld door middel van een macro (dus niet handmatig in te vullen).</t>
  </si>
  <si>
    <t>Grijze cijfers geven de uitkomt van een check berekening; dit is geen resultaat waarmee verder wordt gerekend.</t>
  </si>
  <si>
    <t>Tabkleur</t>
  </si>
  <si>
    <t>Tabbladen die het model vormen</t>
  </si>
  <si>
    <t>Resultaat</t>
  </si>
  <si>
    <t>Tabblad met resultaten/output</t>
  </si>
  <si>
    <t>Data</t>
  </si>
  <si>
    <t>Tabblad met input</t>
  </si>
  <si>
    <t>Database</t>
  </si>
  <si>
    <t>Tabblad met input uit een database</t>
  </si>
  <si>
    <t>Berekening</t>
  </si>
  <si>
    <t>Tabblad met berekeningen</t>
  </si>
  <si>
    <t>Tabbladen ten behoeve van begrip</t>
  </si>
  <si>
    <t>Input --&gt;</t>
  </si>
  <si>
    <t>Leeg tabblad dat wordt gebruikt als index/markering voor een serie tabbladen (kleur: licht grijs)</t>
  </si>
  <si>
    <t>Toelichting</t>
  </si>
  <si>
    <t>Gestandaardiseerde tabbladen, omvat tenminste: 'Titelblad', 'Toelichting' en 'Bronnen en toepassingen' (kleur: ACM-lichtpaars)</t>
  </si>
  <si>
    <t>Bronnenoverzicht en specifieke toepassingen</t>
  </si>
  <si>
    <t>Bronnenoverzicht</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</si>
  <si>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</si>
  <si>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</si>
  <si>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Nr.</t>
  </si>
  <si>
    <t xml:space="preserve">Verkorte naam </t>
  </si>
  <si>
    <t>Naam bestand extern</t>
  </si>
  <si>
    <t>Zaaknummer en/of kenmerk ACM</t>
  </si>
  <si>
    <t>Aanvullende gegevens bestand extern</t>
  </si>
  <si>
    <t>Zoals gebruikt in dit bestand</t>
  </si>
  <si>
    <t>Exacte bestandsnaam</t>
  </si>
  <si>
    <t>Indien van toepassing</t>
  </si>
  <si>
    <t>Datum ontvangst, versie nr., opmerkingen</t>
  </si>
  <si>
    <t>X-factorbesluit 2022-2026</t>
  </si>
  <si>
    <r>
      <rPr>
        <sz val="10"/>
        <rFont val="Arial"/>
        <family val="2"/>
      </rPr>
      <t>ACM/20/043329</t>
    </r>
    <r>
      <rPr>
        <sz val="10"/>
        <color rgb="FFFF0000"/>
        <rFont val="Arial"/>
        <family val="2"/>
      </rPr>
      <t xml:space="preserve"> </t>
    </r>
  </si>
  <si>
    <t>Tarievenmodule GTS 2021</t>
  </si>
  <si>
    <t xml:space="preserve">Rekenmodule Tarieven GTS 2021 </t>
  </si>
  <si>
    <t>ACM/19/036512</t>
  </si>
  <si>
    <t>CBS</t>
  </si>
  <si>
    <t>Consumentenprijzen</t>
  </si>
  <si>
    <t>Gewijzigd Methodebesluit 2017-2021</t>
  </si>
  <si>
    <t>Gewijzigd methodebesluit GTS 2017-2021</t>
  </si>
  <si>
    <t>ACM/18/033724</t>
  </si>
  <si>
    <t>Methodebesluit 2022-2026</t>
  </si>
  <si>
    <t>Methodebesluit GTS 2022-2026</t>
  </si>
  <si>
    <t>ACM/19/035346</t>
  </si>
  <si>
    <t>DNB</t>
  </si>
  <si>
    <t>Wettelijke rente</t>
  </si>
  <si>
    <t>GAW-model</t>
  </si>
  <si>
    <t>Berekening GAW bij x-factorbesluit GTS 2022-2026</t>
  </si>
  <si>
    <t>ACM/19/035360</t>
  </si>
  <si>
    <t>Tarievenmodule GTS 2022</t>
  </si>
  <si>
    <t>Rekenmodule Tarieven GTS 2022</t>
  </si>
  <si>
    <t>ACM/20/043661</t>
  </si>
  <si>
    <t>Tarievencode gas</t>
  </si>
  <si>
    <t>Tarievenbesluit GTS 2024</t>
  </si>
  <si>
    <t>ACM/UIT/591247</t>
  </si>
  <si>
    <t>Tarievenmodule GTS 2023</t>
  </si>
  <si>
    <t>Rekenmodule GTS 2023</t>
  </si>
  <si>
    <t>ACM/UIT/573617</t>
  </si>
  <si>
    <t>Tarievenmodule GTS 2024</t>
  </si>
  <si>
    <t>Rekenmodule GTS 2024</t>
  </si>
  <si>
    <t>Gewijzigd Methodebesluit 2022-2026</t>
  </si>
  <si>
    <t>Gewijzigd methodebesluit GTS 2022-2026 | ACM.nl</t>
  </si>
  <si>
    <t>ACM/23/184724</t>
  </si>
  <si>
    <t>Gewijzigd X-factorbesluit GTS 2022-2026</t>
  </si>
  <si>
    <t>Volgt.</t>
  </si>
  <si>
    <t>WACC nacalculatiemodel 2022 en 2023</t>
  </si>
  <si>
    <t>Schaduwmodule TB 2022</t>
  </si>
  <si>
    <t>Schaduwmodule TB 2023</t>
  </si>
  <si>
    <t>Schaduwmodule TB 2024</t>
  </si>
  <si>
    <t>Duiding van specifieke Excel-toepassingen en overige bijzonderheden</t>
  </si>
  <si>
    <t>N.v.t.</t>
  </si>
  <si>
    <t>Tabblad 1 - Entry- en exittarieven</t>
  </si>
  <si>
    <t>Beschrijving resultaat</t>
  </si>
  <si>
    <t xml:space="preserve">Op dit tabblad worden de reserveringsprijzen opgehaald vanuit het berekeningstabblad 
"entry- en exittarieven".
De tarieven worden vastgesteld op 8 decimalen, maar worden weergegeven op 3 of 5 decimalen. Door op de cel te klikken kunnen alle decimalen zichtbaar worden gemaakt.
De ACM publiceert een apart tabblad op haar website met daarin de tarieven met 8 decimalen
</t>
  </si>
  <si>
    <t>Toelichting bij bijzonderheden</t>
  </si>
  <si>
    <t xml:space="preserve">De ACM heeft op verschillende entry- en exitpunten verschillende kortingen voor afschakelbare capaciteit vastgesteld, gebaseerd op de gerealiseerde kans op afschakelen. In de roze gemarkeerde cel hiernaast kan u middels een dropdownmenu selecteren voor welk punt u de tarieven wil berekenen. </t>
  </si>
  <si>
    <t>Gekozen punt</t>
  </si>
  <si>
    <t>301576_VIP BENE-L</t>
  </si>
  <si>
    <t>Omschrijving</t>
  </si>
  <si>
    <t>Reserveringsprijzen entry (voor interconnectionpunten)</t>
  </si>
  <si>
    <t>Niet-storage</t>
  </si>
  <si>
    <t>Storage</t>
  </si>
  <si>
    <t>LNG-faciliteiten</t>
  </si>
  <si>
    <t>Te betalen prijzen entry (voor binnenlandse entrypunten)</t>
  </si>
  <si>
    <t>Jaar</t>
  </si>
  <si>
    <t>Kwartaal</t>
  </si>
  <si>
    <t>Maand</t>
  </si>
  <si>
    <t>Dag</t>
  </si>
  <si>
    <t>Within-day</t>
  </si>
  <si>
    <t>EUR/kWh/uur/jaar</t>
  </si>
  <si>
    <t>EUR/kWh/uur/kwartaal</t>
  </si>
  <si>
    <t>EUR/kWh/uur/maand</t>
  </si>
  <si>
    <t>EUR/kWh/uur/dag</t>
  </si>
  <si>
    <t>EUR/kWh/uur/uur</t>
  </si>
  <si>
    <t>Januari</t>
  </si>
  <si>
    <t>Februari</t>
  </si>
  <si>
    <t>Maart</t>
  </si>
  <si>
    <t>April</t>
  </si>
  <si>
    <t>Mei</t>
  </si>
  <si>
    <t>Juni</t>
  </si>
  <si>
    <t>Juli</t>
  </si>
  <si>
    <t>Augustus</t>
  </si>
  <si>
    <t>September</t>
  </si>
  <si>
    <t>Oktober</t>
  </si>
  <si>
    <t>November</t>
  </si>
  <si>
    <t>December</t>
  </si>
  <si>
    <t>Reserveringsprijzen exit (voor interconnectionpunten)</t>
  </si>
  <si>
    <t>Te betalen prijzen exit (voor binnenlandse exitpunten)</t>
  </si>
  <si>
    <t>Reserveringsprijzen afschakelbare capaciteit entry (voor interconnectionpunten)</t>
  </si>
  <si>
    <t>Te betalen prijzen  afschakelbare capaciteit entry (voor binnenlandse entrypunten)</t>
  </si>
  <si>
    <t>Reserveringsprijzen afschakelbare capaciteit exit (voor interconnectionpunten)</t>
  </si>
  <si>
    <t>Te betalen prijzen  afschakelbare capaciteit exit (voor binnenlandse exitpunten)</t>
  </si>
  <si>
    <t>Wheelingtarieven</t>
  </si>
  <si>
    <t>Tussen niet-gasopslagen</t>
  </si>
  <si>
    <t>Tussen niet-gasopslag (entry) en gasopslag (exit)</t>
  </si>
  <si>
    <t>Tussen gasopslag (entry) en niet-gasopslag (exit)</t>
  </si>
  <si>
    <t>Tussen gasopslagen</t>
  </si>
  <si>
    <t>Tabblad 2 - Parameters</t>
  </si>
  <si>
    <t>Beschrijving gegevens</t>
  </si>
  <si>
    <t xml:space="preserve">Op dit tabblad worden alle relevante parameters weergegeven. In kolom S worden de bronnen weergegeven. </t>
  </si>
  <si>
    <t>Eenheid</t>
  </si>
  <si>
    <t>Constante</t>
  </si>
  <si>
    <t>Bronverwijzing</t>
  </si>
  <si>
    <t>Opmerking</t>
  </si>
  <si>
    <t>X-factor</t>
  </si>
  <si>
    <t>%</t>
  </si>
  <si>
    <t>X-factor o.b.v. gewijzigd x-factorbesluit</t>
  </si>
  <si>
    <t>Gewijzigd x-factorbesluit 2022-2026</t>
  </si>
  <si>
    <t>Begininkomsten</t>
  </si>
  <si>
    <t xml:space="preserve">Begininkomsten </t>
  </si>
  <si>
    <t>EUR, pp jaar</t>
  </si>
  <si>
    <t>Begininkomsten o.b.v. gewijzigd x-factorbesluit</t>
  </si>
  <si>
    <t>WACC</t>
  </si>
  <si>
    <t>WACC-percentages voor berekening kapitaalkosten</t>
  </si>
  <si>
    <t>Reële WACC bestaand vermogen</t>
  </si>
  <si>
    <t>Gewijzigd methodebesluit 2017-2021</t>
  </si>
  <si>
    <t>Reële WACC nieuw vermogen</t>
  </si>
  <si>
    <t xml:space="preserve">Nominale WACC bestaand vermogen </t>
  </si>
  <si>
    <t>Gewijzigd methodebesluit 2022-2026</t>
  </si>
  <si>
    <t xml:space="preserve">Nominale WACC nieuw vermogen </t>
  </si>
  <si>
    <t>WACC-percentages voor nacalculatie WACC</t>
  </si>
  <si>
    <t>Bijlage 3a bij gewijzigd methodebesluit 2022-2026</t>
  </si>
  <si>
    <t>Toevoeging operationele kosten a.g.v. wettelijk uitgezonderde investeringen</t>
  </si>
  <si>
    <t>Verwachte verandering OPEX a.g.v. uitbreiding/krimp</t>
  </si>
  <si>
    <t>CPI</t>
  </si>
  <si>
    <t>CBS, Methodebesluit 2022-2026</t>
  </si>
  <si>
    <t>De ACM gebruikt het consumentenprijsindexcijfer uit het quotiënt van de prijsindex gepubliceerd in februari.</t>
  </si>
  <si>
    <t>1 + CPI tabel</t>
  </si>
  <si>
    <t>Van 2017 naar jaar</t>
  </si>
  <si>
    <t>1+CPI</t>
  </si>
  <si>
    <t>Van 2018 naar jaar</t>
  </si>
  <si>
    <t>Van 2019 naar jaar</t>
  </si>
  <si>
    <t>Van 2020 naar jaar</t>
  </si>
  <si>
    <t>Van 2021 naar jaar</t>
  </si>
  <si>
    <t>Van 2022 naar jaar</t>
  </si>
  <si>
    <t>Van 2023 naar jaar</t>
  </si>
  <si>
    <t>Van 2024 naar jaar</t>
  </si>
  <si>
    <t>Van 2025 naar jaar</t>
  </si>
  <si>
    <t>Van 2026 naar jaar</t>
  </si>
  <si>
    <t>Frontier shift</t>
  </si>
  <si>
    <t xml:space="preserve">Frontier shift </t>
  </si>
  <si>
    <t>Gewijzigd Methodebesluit 2017-2021, Gewijzigd Methodebesluit 2022-2026</t>
  </si>
  <si>
    <t>1 - Frontier shift tabel</t>
  </si>
  <si>
    <t>1-FS</t>
  </si>
  <si>
    <t>Heffingsrente</t>
  </si>
  <si>
    <t>Eerste kwartaal</t>
  </si>
  <si>
    <t>Schatting van de wettelijke rente op basis van de meest recent beschikbare ECB rente</t>
  </si>
  <si>
    <t>De DNB stelt de wettelijke rente vast door de meest recente ECB referentierente te verhogen met 2,25 %-punt en dit (naar boven) naar de de dichtstbijzijnde halve of hele procentpunt. De meest recente ECB-rente is 4,5%, waarmee we de heffingsrente dus op 4,50+2,25=6,75, afgerond 7% vaststellen.</t>
  </si>
  <si>
    <t>Tweede kwartaal</t>
  </si>
  <si>
    <t>Derde kwartaal</t>
  </si>
  <si>
    <t>Vierde kwartaal</t>
  </si>
  <si>
    <t>Samengesteld percentage</t>
  </si>
  <si>
    <t>DNB, vanaf 2025 berekening ACM o.b.c. ECB</t>
  </si>
  <si>
    <t>Vanaf 2025 gebruikt de ACM een actuelere en specifiekere schatting voor de heffingsrente, gebaseerd op de meest recent beschikbare gegevens</t>
  </si>
  <si>
    <t>1 + heffingsrente</t>
  </si>
  <si>
    <t>1+heffingsrente</t>
  </si>
  <si>
    <t>Thèta</t>
  </si>
  <si>
    <t>Versnellingsfactor</t>
  </si>
  <si>
    <t>Percentage investeringen uitgezonderd van versnelling</t>
  </si>
  <si>
    <t>Percentage opbrengsten desinvesteringen verrekend in tarieven</t>
  </si>
  <si>
    <t>Parameters incidentele correctie inkoopkosten energie</t>
  </si>
  <si>
    <t>Bonus/malus incidentele correctie inkoopkosten energie</t>
  </si>
  <si>
    <t>Maximum afwijking bonus/malus incidentele correctie inkoopkosten energie</t>
  </si>
  <si>
    <t>Entry-exitverdeling</t>
  </si>
  <si>
    <t>Aandeel toegestane inkomsten entry</t>
  </si>
  <si>
    <t>Aandeel toegestane inkomsten exit</t>
  </si>
  <si>
    <t>Kortingen</t>
  </si>
  <si>
    <t>Gasopslagkorting</t>
  </si>
  <si>
    <t>Korting wheelingcapaciteit</t>
  </si>
  <si>
    <t>Korting LNG-faciliteiten</t>
  </si>
  <si>
    <t>Multiplicatoren</t>
  </si>
  <si>
    <t>Multiplicator kwartaalcapaciteitsproduct</t>
  </si>
  <si>
    <t>Multiplicator maandcapaciteitsproduct</t>
  </si>
  <si>
    <t>Multiplicator dagcapaciteitsproduct</t>
  </si>
  <si>
    <t>Multiplicator within-day-capaciteitsproduct</t>
  </si>
  <si>
    <t>Seizoensfactoren</t>
  </si>
  <si>
    <t>Seizoensfactor kwartaalcapaciteitsproducten</t>
  </si>
  <si>
    <t>Januari - maart</t>
  </si>
  <si>
    <t>April - juni</t>
  </si>
  <si>
    <t>Juli - september</t>
  </si>
  <si>
    <t>Oktober - december</t>
  </si>
  <si>
    <t>Seizoensfactor maandcapaciteitsproducten</t>
  </si>
  <si>
    <r>
      <t xml:space="preserve">Seizoensfactor dag- en </t>
    </r>
    <r>
      <rPr>
        <b/>
        <i/>
        <sz val="10"/>
        <rFont val="Arial"/>
        <family val="2"/>
      </rPr>
      <t>within-day-</t>
    </r>
    <r>
      <rPr>
        <b/>
        <sz val="10"/>
        <rFont val="Arial"/>
        <family val="2"/>
      </rPr>
      <t>capaciteitsproducten</t>
    </r>
  </si>
  <si>
    <t>Aantal dagen/uren per capaciteitsproduct</t>
  </si>
  <si>
    <t>Aantal dagen per maand in het jaar 2025</t>
  </si>
  <si>
    <t>Aantal dagen per kwartaal in het jaar 2025</t>
  </si>
  <si>
    <t>Aantal dagen en uren per jaar in het jaar 2025</t>
  </si>
  <si>
    <t>Aantal uren per dag</t>
  </si>
  <si>
    <t>Aantal dagen per jaar</t>
  </si>
  <si>
    <t>Aantal uren per jaar</t>
  </si>
  <si>
    <t>Korting afschakelbare capaciteit</t>
  </si>
  <si>
    <t>301546_VIP BENE</t>
  </si>
  <si>
    <t>301453_OSZ EWE JEMGUM</t>
  </si>
  <si>
    <t>301401_OSZ ETZEL FREYA H</t>
  </si>
  <si>
    <t>301360_OSZ ETZEL EKB H</t>
  </si>
  <si>
    <t>301345_ROTTERDAM GATE</t>
  </si>
  <si>
    <t>301116_NORG NAM-UGS</t>
  </si>
  <si>
    <t>301114_GRIJPSKERK NAM-UGS</t>
  </si>
  <si>
    <t>Alle overige entry- en exitpunten</t>
  </si>
  <si>
    <t>Tabblad 3 - Input (des)investeringen</t>
  </si>
  <si>
    <t xml:space="preserve">Beschrijving gegevens </t>
  </si>
  <si>
    <t xml:space="preserve">Dit tabblad bevat de bijgeschatte investeringen uit het x-factorbesluit. Dit tabblad bevat ook de CPI-gegevens van 1946-2015. De opgenomen activaklassen, afschrijvingstermijnen en binnen/buiten scope worden o.a. gebruikt voor de berekeningen i.h.k.v. desinvesteringen, maar desinvesteringen worden niet in dit tabblad opgegeven. </t>
  </si>
  <si>
    <t>Activaklasse</t>
  </si>
  <si>
    <t>Afschrijvingstermijn</t>
  </si>
  <si>
    <t xml:space="preserve">Binnen scope? </t>
  </si>
  <si>
    <t>01 Regionale leidingen</t>
  </si>
  <si>
    <t>GAW model</t>
  </si>
  <si>
    <t>01 Regionale leidingen (Waterkruisingen)</t>
  </si>
  <si>
    <t>01 Regionale leidingen (gaschromatografen en comptabele meters)</t>
  </si>
  <si>
    <t>02 Gasontvangststations</t>
  </si>
  <si>
    <t>02 Gasontvangststations (EHD)</t>
  </si>
  <si>
    <t>03 Verremeting</t>
  </si>
  <si>
    <t>04 Terreinen</t>
  </si>
  <si>
    <t>04 Terreinen (EHD)</t>
  </si>
  <si>
    <t>05 Wegen en terreinvoorzieningen</t>
  </si>
  <si>
    <t>05 Wegen en terreinvoorzieningen (EHD)</t>
  </si>
  <si>
    <t>Niet opgenomen in GAW-model, toegevoegd t.b.v. Tarievenbesluit GTS 2025</t>
  </si>
  <si>
    <t>05 Wegen en terreinvoorzieningen (LNG)</t>
  </si>
  <si>
    <t>06 Utiliteitsgebouwen</t>
  </si>
  <si>
    <t>06 Utiliteitsgebouwen (EHD)</t>
  </si>
  <si>
    <t>06 Utiliteitsgebouwen (LNG)</t>
  </si>
  <si>
    <t>07 Dienstwoningen</t>
  </si>
  <si>
    <t>08 Inrichting gebouwen</t>
  </si>
  <si>
    <t>09 Bedrijfsinventaris</t>
  </si>
  <si>
    <t>10 Gereedschap</t>
  </si>
  <si>
    <t>10 Gereedschap (LNG)</t>
  </si>
  <si>
    <t>10 Gereedschap (odorisatie)</t>
  </si>
  <si>
    <t>10 Gereedschap (gaschromatografen en comptabele meters)</t>
  </si>
  <si>
    <t>11 Werktuigen</t>
  </si>
  <si>
    <t>11 Werktuigen (gaschromatografen en comptabele meters)</t>
  </si>
  <si>
    <t>11 Werktuigen (odorisatie)</t>
  </si>
  <si>
    <t>11 Werktuigen (KC)</t>
  </si>
  <si>
    <t>12 Motorvoertuigen</t>
  </si>
  <si>
    <t>13 Aanhangwagens</t>
  </si>
  <si>
    <t>13 Aanhangwagens (gaschromatografen en comptabele meters)</t>
  </si>
  <si>
    <t>14 Overig rollend materieel</t>
  </si>
  <si>
    <t>14 Overig rollend materieel (odorisatie)</t>
  </si>
  <si>
    <t>14 Overig rollend materieel (gaschromatografen en comptabele meters)</t>
  </si>
  <si>
    <t>15 Compressorstations (TT-BT-AT)</t>
  </si>
  <si>
    <t>15 Compressorstations (TT-BT-AT) (gaschromatografen en comptabele meters)</t>
  </si>
  <si>
    <t>15 Compressorstations (KC)</t>
  </si>
  <si>
    <t>16 LNG installaties</t>
  </si>
  <si>
    <t>17 Mengstations</t>
  </si>
  <si>
    <t>18 Ijkinstallaties</t>
  </si>
  <si>
    <t>19 Stortgasinstallaties</t>
  </si>
  <si>
    <t>20 Kantoorgebouwen</t>
  </si>
  <si>
    <t>21 Hoofdtransportleiding</t>
  </si>
  <si>
    <t>21 Hoofdtransportleiding (waterkruisingen)</t>
  </si>
  <si>
    <t>21 Hoofdtransportleiding (gaschromatografen en comptabele meting)</t>
  </si>
  <si>
    <t>21 Hoofdtransportleiding (EHD)</t>
  </si>
  <si>
    <t>22 Regionaal hoofdtransportnet</t>
  </si>
  <si>
    <t>23 Brigittaleiding</t>
  </si>
  <si>
    <t>32 M&amp;R stations</t>
  </si>
  <si>
    <t>32 M&amp;R stations (gaschromatografen en comptabele meting)</t>
  </si>
  <si>
    <t>32 M&amp;R stations (odorisatie)</t>
  </si>
  <si>
    <t>33 Exportstations</t>
  </si>
  <si>
    <t>33 Exportstations (gaschromatografen en comptabele meting)</t>
  </si>
  <si>
    <t>34 Reduceerstations</t>
  </si>
  <si>
    <t>34 Reduceerstations (gaschromatografen en comptabele meting)</t>
  </si>
  <si>
    <t>34 Reduceerstations (EHD)</t>
  </si>
  <si>
    <t>35 Injectiestations</t>
  </si>
  <si>
    <t>36 Luchtscheidingsunit</t>
  </si>
  <si>
    <t>37 ICT middelen 1</t>
  </si>
  <si>
    <t>37 ICT middelen 1 (transparency)</t>
  </si>
  <si>
    <t>37 ICT middelen 1 (gaschromatografen en comptabele meting)</t>
  </si>
  <si>
    <t>37 ICT middelen 1 (KC)</t>
  </si>
  <si>
    <t>37 ICT middelen 1 (balancering)</t>
  </si>
  <si>
    <t>38 ICT middelen 2</t>
  </si>
  <si>
    <t>39 ICT middelen 3</t>
  </si>
  <si>
    <t>39 ICT middelen 3 (KC)</t>
  </si>
  <si>
    <t>39 ICT middelen 3 (balancering)</t>
  </si>
  <si>
    <t>40 Aansluitpunten</t>
  </si>
  <si>
    <t>41 Stikstofbuffer</t>
  </si>
  <si>
    <t>42 Vulgas</t>
  </si>
  <si>
    <t>42 Vulgas (EHD)</t>
  </si>
  <si>
    <t>43 Stikstof</t>
  </si>
  <si>
    <t>44 Stikstofleiding</t>
  </si>
  <si>
    <t>45 Groen gas booster</t>
  </si>
  <si>
    <t>Bijgeschatte investeringen GAW model</t>
  </si>
  <si>
    <t>Volgnummer GAW model</t>
  </si>
  <si>
    <t>Investering</t>
  </si>
  <si>
    <t>Jaar ingebruikname</t>
  </si>
  <si>
    <t>Binnen scope?</t>
  </si>
  <si>
    <t>nvt</t>
  </si>
  <si>
    <t>CPI t/m 2026</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</si>
  <si>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</si>
  <si>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</si>
  <si>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</si>
  <si>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</si>
  <si>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</si>
  <si>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</si>
  <si>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</si>
  <si>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</si>
  <si>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</si>
  <si>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</si>
  <si>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</si>
  <si>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</si>
  <si>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</si>
  <si>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</si>
  <si>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</si>
  <si>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</si>
  <si>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</si>
  <si>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</si>
  <si>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</si>
  <si>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</si>
  <si>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</si>
  <si>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</si>
  <si>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</si>
  <si>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</si>
  <si>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</si>
  <si>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</si>
  <si>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</si>
  <si>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</si>
  <si>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</si>
  <si>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</si>
  <si>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</si>
  <si>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</si>
  <si>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</si>
  <si>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</si>
  <si>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</si>
  <si>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</si>
  <si>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</si>
  <si>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</si>
  <si>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</si>
  <si>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</si>
  <si>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</si>
  <si>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</si>
  <si>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</si>
  <si>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</si>
  <si>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</si>
  <si>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</si>
  <si>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</si>
  <si>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</si>
  <si>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</si>
  <si>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</si>
  <si>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</si>
  <si>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</si>
  <si>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</si>
  <si>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</si>
  <si>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</si>
  <si>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</si>
  <si>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</si>
  <si>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</si>
  <si>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</si>
  <si>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</si>
  <si>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</si>
  <si>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</si>
  <si>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</si>
  <si>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</si>
  <si>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</si>
  <si>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</si>
  <si>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</si>
  <si>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</si>
  <si>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</si>
  <si>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</si>
  <si>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</si>
  <si>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</si>
  <si>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</si>
  <si>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</si>
  <si>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</si>
  <si>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</si>
  <si>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</si>
  <si>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</si>
  <si>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</si>
  <si>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</si>
  <si>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</si>
  <si>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CPI jaar</t>
  </si>
  <si>
    <t xml:space="preserve">Tabblad 4 - Input nacalculaties </t>
  </si>
  <si>
    <t>Op dit tabblad wordt de benodigde informatie voor de nacalculaties weergegeven, die niet in de reguleringsdata in de lila tabbladen is opgenomen.</t>
  </si>
  <si>
    <t>Veilinggelden (conform paragraaf 8.4.2 van het methodebesluit 2022-2026)</t>
  </si>
  <si>
    <t>Saldo veilinggelden oud (excl. belastingrente)</t>
  </si>
  <si>
    <t>Tarievenmodule 2024, tabblad 19. Nacalculaties</t>
  </si>
  <si>
    <t>Na te calculeren of te investeren veilinggelden (incl. belastingrente)</t>
  </si>
  <si>
    <t xml:space="preserve">Vooruitverwijzing naar tabblad 19, in principe maakt de ACM geen gebruik van vooruitverwijzingen, maar hier moet een uitzondering gemaakt worden. </t>
  </si>
  <si>
    <t>Voorgesteld bedrag GTS veilinggelden gereserveerd</t>
  </si>
  <si>
    <t>Voorgesteld bedrag GTS veilinggelden na te calculeren</t>
  </si>
  <si>
    <t>GAW t.b.v. nacalculatie WACC (conform paragraaf 8.3.3 van het methodebesluit 2022-2026)</t>
  </si>
  <si>
    <t>Geschatte GAW binnen scope t/m 2019 en 2020-2026</t>
  </si>
  <si>
    <t>Herstelde x-factormodule GTS 2022</t>
  </si>
  <si>
    <t>Geschatte GAW buiten scope t/m 2019 en 2020-2026</t>
  </si>
  <si>
    <t>Inkoopkosten energie KC en TT/BT/AT (KC conform paragraaf 8.3.8 van het methodebesluit 2022-2026)</t>
  </si>
  <si>
    <t>Inkoopkosten energie KC</t>
  </si>
  <si>
    <t>Inkoopkosten energie TT/AT/BT</t>
  </si>
  <si>
    <t>Nacalculatie verwijderingskosten desinvesteringen</t>
  </si>
  <si>
    <t>Ontmantelingskosten desinvesteringen 2019, prijspeil 2020</t>
  </si>
  <si>
    <t>GTS</t>
  </si>
  <si>
    <t>Data van GTS is de kosten uit 2019, hier al met CPI en FS naar 2020 gebracht om de berekening later eenvoudiger te maken</t>
  </si>
  <si>
    <t>Nacalculaties, toegestane inkomsten eerdere jaren</t>
  </si>
  <si>
    <t>Volgens methodebesluit GTS 2022-2026</t>
  </si>
  <si>
    <t>Totale inkomsten excl. tariefcorrecties</t>
  </si>
  <si>
    <t>Tarievenbesluit 2024</t>
  </si>
  <si>
    <t>WUI</t>
  </si>
  <si>
    <t>Kosten van ombouwen G- naar H-gas</t>
  </si>
  <si>
    <t>Nacalculatie omzetregulering</t>
  </si>
  <si>
    <t>Nacalculatie overboek- en terugkoopregeling</t>
  </si>
  <si>
    <t>Nacalculatie veilinggelden</t>
  </si>
  <si>
    <t>Nacalculatie inkoopkosten energie</t>
  </si>
  <si>
    <t>Nacalculatie administratieve onbalans</t>
  </si>
  <si>
    <t>Nacalculatie bijschatten</t>
  </si>
  <si>
    <t>Nacalculatie desinvesteringen</t>
  </si>
  <si>
    <t>Nacalculatie ontmantelingskosten</t>
  </si>
  <si>
    <t>Daling operationele kosten a.g.v. desinvesteringen</t>
  </si>
  <si>
    <t>Nacalculatie WACC</t>
  </si>
  <si>
    <t>Nacalculatie WQA</t>
  </si>
  <si>
    <t>Vergoeding kapitaalkosten Pernis</t>
  </si>
  <si>
    <t>Incidentele correctie inkoopkosten energie</t>
  </si>
  <si>
    <t>Incidentele correctie assetoverdracht</t>
  </si>
  <si>
    <t>Incidentele correctie peakshaver</t>
  </si>
  <si>
    <t>Totale inkomsten incl. tariefcorrecties</t>
  </si>
  <si>
    <t>Wijzigingen a.g.v. gewijzigd methodebesluit GTS 2022-2026</t>
  </si>
  <si>
    <t>Schaduwmodule o.b.v. tarievenmodules 2022-2024</t>
  </si>
  <si>
    <t>Nacalculatie desinvesteren</t>
  </si>
  <si>
    <t>Gegevens 2023 worden gebruikt t.b.v. omzetregulering (conform paragraaf 8.2 van het gewijzigd methodebesluit 2022-2026)</t>
  </si>
  <si>
    <t>Incidentele correctie CPI</t>
  </si>
  <si>
    <t>Correctie CPI volgens NC TAR-overeenkomst</t>
  </si>
  <si>
    <t>Toegestane inkomsten GTS met 'oude' CPI</t>
  </si>
  <si>
    <t>Cel N81-P81: Tarievenbesluiten 2022 - 2024. Cel Q81-R81: De inkomsten voor 2025 en 2026 zijn bepaald o.b.v. 1,7% (cf. aangenomen CPI in het Methodebesluit).</t>
  </si>
  <si>
    <t>Toegestane inkomsten GTS met gecorrigeerde CPI</t>
  </si>
  <si>
    <t>Cel N82-P82: Tarievenbesluiten 2022 - 2024, waarbij een gecorrigeerde CPI is toegepast (1,7% in 2022 en 3,5% 2023), zoals overeengekomen in de NC TAR-overeenkomst. Cel Q82-R82: De inkomsten voor 2025 en 2026 zijn bepaald o.b.v. 1,7% (cf. aangenomen CPI in het Methodebesluit).</t>
  </si>
  <si>
    <t>Tabblad 5 - Input GAW-waarde desinvesteringen</t>
  </si>
  <si>
    <t>Op dit tabblad wordt de GAW-waarde ultimo 2021 van de desinvesteringen van GTS in de jaren 2022-2026 weergegeven. Deze GAW-waarde wordt in een ander bestand bepaald, om extra complexiteit in deze rekenmodule te vermijden. De berekening voor de GAW ultimo 2021 is gebaseerd op inputgegevens in tabblad 13 'Desinvesteringen'.</t>
  </si>
  <si>
    <t>Volgnummer tab 13 Desinvesteringen</t>
  </si>
  <si>
    <t>GAW ultimo 2021</t>
  </si>
  <si>
    <t>GAW-model t.b.v. tarievenbesluit 2024 GTS</t>
  </si>
  <si>
    <t>GAW-model t.b.v. tarievenbesluit 2025 GTS</t>
  </si>
  <si>
    <t>Tabel  6 - Input incidentele correctie WQA</t>
  </si>
  <si>
    <t>Op dit tabblad worden de gegevens benodigd voor de incidentele correctie 'Wijziging MR Gaskwaliteit' opgegeven. De wijziging houdt in dat de kosten voor de voormalige WQA-taak van GTS nu onder de KC-taak vallen, en daarmee verrekend worden in de tarieven. De wijziging is niet opgenomen in het methodebesluit 2022-2026, en wordt voor de jaren 2022-2026 daarom vergoed middels een incidentele correctie.</t>
  </si>
  <si>
    <t>Investeringen</t>
  </si>
  <si>
    <t>Investeringsbedrag</t>
  </si>
  <si>
    <t>Activering 2011</t>
  </si>
  <si>
    <t>Reactie van GTS op vraag Tarievenvoorstel 2017</t>
  </si>
  <si>
    <t>De GAW ultimo 2021 wordt berekend op basis van lineaire afschrijvingen in een reëel stelsel tot en met 2021, volgens de methode in het GAW-model.</t>
  </si>
  <si>
    <t>Activering 2012</t>
  </si>
  <si>
    <t>Activering 2013</t>
  </si>
  <si>
    <t>Activering 2014</t>
  </si>
  <si>
    <t>Activering 2015</t>
  </si>
  <si>
    <t>Operationele kosten</t>
  </si>
  <si>
    <t>Algemene operationele kosten</t>
  </si>
  <si>
    <t>Algemene operationele kosten WQA</t>
  </si>
  <si>
    <t xml:space="preserve">Inkoopkosten energie </t>
  </si>
  <si>
    <t>Inkoopkosten energie WQA</t>
  </si>
  <si>
    <t>Tabblad  7 - Input incidentele correcties</t>
  </si>
  <si>
    <t xml:space="preserve">Op dit tabblad kan GTS input voor eventuele incidentele correcties opgeven. </t>
  </si>
  <si>
    <t xml:space="preserve">GTS heeft hier, in samenspraak met de ACM, een incidentele correctie voor de peakshaver opgenomen. In het methodebesluit werd de peakshaver voor 100% aan de kwaliteitsconversietaak toebedeeld, maar door de energiecrisis is deze toch deels ingezet voor de piektaak. Het gedeelte van de peakshaver dat ingezet is voor de piektaak mag niet in de transporttarieven in rekening worden gebracht, en wordt dus gecorrigeerd. </t>
  </si>
  <si>
    <t>Constant</t>
  </si>
  <si>
    <t>Verdeelsleutel kosten Peakshaverlocatie ten behoeve van Piektaak</t>
  </si>
  <si>
    <t>Verdeelsleutel kosten Peakshaver ten behoeve van Piektaak</t>
  </si>
  <si>
    <t>Zienswijze Gasunie Transport Services op ontwerp Methodebesluit GTS 2022-2026</t>
  </si>
  <si>
    <t>Afschrijvingen en GAW KC (doorrollen)</t>
  </si>
  <si>
    <t>Afschrijvingen activa geactiveerd t/m 2019 KC buiten scope</t>
  </si>
  <si>
    <t>GAW activa geactiveerd t/m 2019 KC buiten scope</t>
  </si>
  <si>
    <t>Algemene operationele kosten KC</t>
  </si>
  <si>
    <t>Direct manpower cost (buiten scope)</t>
  </si>
  <si>
    <t>Invulmodule reguleringsdata GTS REG2022 PS</t>
  </si>
  <si>
    <t>Other expenses (buiten scope)</t>
  </si>
  <si>
    <t>Incidentele correctie overdracht assets</t>
  </si>
  <si>
    <t>Oorspronkelijk investeringsjaar</t>
  </si>
  <si>
    <t>Oorspronkelijk investeringsbedrag</t>
  </si>
  <si>
    <t>Jaar van overdracht</t>
  </si>
  <si>
    <t>GAW-waarde ultimo 2021</t>
  </si>
  <si>
    <t>Opbrengst samenhangend met overdracht</t>
  </si>
  <si>
    <t>Asset 1</t>
  </si>
  <si>
    <t>Asset 2</t>
  </si>
  <si>
    <t>Asset 3</t>
  </si>
  <si>
    <t>Asset 4</t>
  </si>
  <si>
    <t>Asset 5</t>
  </si>
  <si>
    <t>Asset 6</t>
  </si>
  <si>
    <t>Asset 7</t>
  </si>
  <si>
    <t>Asset 8</t>
  </si>
  <si>
    <t>Asset 9</t>
  </si>
  <si>
    <t>Asset 10</t>
  </si>
  <si>
    <t>Asset 11</t>
  </si>
  <si>
    <t>Asset 12</t>
  </si>
  <si>
    <t>Asset 13</t>
  </si>
  <si>
    <t>Asset 14</t>
  </si>
  <si>
    <t>Asset 15</t>
  </si>
  <si>
    <t>Asset 16</t>
  </si>
  <si>
    <t>Asset 17</t>
  </si>
  <si>
    <t>Asset 18</t>
  </si>
  <si>
    <t>Asset 19</t>
  </si>
  <si>
    <t>Asset 20</t>
  </si>
  <si>
    <t>Asset 21</t>
  </si>
  <si>
    <t>Asset 22</t>
  </si>
  <si>
    <t>Asset 23</t>
  </si>
  <si>
    <t>Asset 24</t>
  </si>
  <si>
    <t>Asset 25</t>
  </si>
  <si>
    <t>Asset 26</t>
  </si>
  <si>
    <t>Asset 27</t>
  </si>
  <si>
    <t>Asset 28</t>
  </si>
  <si>
    <t>Asset 29</t>
  </si>
  <si>
    <t>Asset 30</t>
  </si>
  <si>
    <t>Asset 31</t>
  </si>
  <si>
    <t>Asset 32</t>
  </si>
  <si>
    <t>Asset 33</t>
  </si>
  <si>
    <t>Asset 34</t>
  </si>
  <si>
    <t>Asset 35</t>
  </si>
  <si>
    <t>Asset 36</t>
  </si>
  <si>
    <t>Asset 37</t>
  </si>
  <si>
    <t>Asset 38</t>
  </si>
  <si>
    <t>Asset 39</t>
  </si>
  <si>
    <t>Asset 40</t>
  </si>
  <si>
    <t>Asset 41</t>
  </si>
  <si>
    <t>Asset 42</t>
  </si>
  <si>
    <t>Asset 43</t>
  </si>
  <si>
    <t>Asset 44</t>
  </si>
  <si>
    <t>Asset 45</t>
  </si>
  <si>
    <t>Asset 46</t>
  </si>
  <si>
    <t>Asset 47</t>
  </si>
  <si>
    <t>Asset 48</t>
  </si>
  <si>
    <t>Asset 49</t>
  </si>
  <si>
    <t>Asset 50</t>
  </si>
  <si>
    <t>Asset 51</t>
  </si>
  <si>
    <t>Asset 52</t>
  </si>
  <si>
    <t>Asset 53</t>
  </si>
  <si>
    <t>Asset 54</t>
  </si>
  <si>
    <t>Asset 55</t>
  </si>
  <si>
    <t>Asset 56</t>
  </si>
  <si>
    <t>Asset 57</t>
  </si>
  <si>
    <t>Asset 58</t>
  </si>
  <si>
    <t>Asset 59</t>
  </si>
  <si>
    <t>Asset 60</t>
  </si>
  <si>
    <t>Asset 61</t>
  </si>
  <si>
    <t>Asset 62</t>
  </si>
  <si>
    <t>Asset 63</t>
  </si>
  <si>
    <t>Asset 64</t>
  </si>
  <si>
    <t>Asset 65</t>
  </si>
  <si>
    <t>Asset 66</t>
  </si>
  <si>
    <t>Asset 67</t>
  </si>
  <si>
    <t>Asset 68</t>
  </si>
  <si>
    <t>Asset 69</t>
  </si>
  <si>
    <t>Asset 70</t>
  </si>
  <si>
    <t>Asset 71</t>
  </si>
  <si>
    <t>Asset 72</t>
  </si>
  <si>
    <t>Asset 73</t>
  </si>
  <si>
    <t>Asset 74</t>
  </si>
  <si>
    <t>Asset 75</t>
  </si>
  <si>
    <t>Asset 76</t>
  </si>
  <si>
    <t>Asset 77</t>
  </si>
  <si>
    <t>Asset 78</t>
  </si>
  <si>
    <t>Asset 79</t>
  </si>
  <si>
    <t>Asset 80</t>
  </si>
  <si>
    <t>Asset 81</t>
  </si>
  <si>
    <t>Asset 82</t>
  </si>
  <si>
    <t>Asset 83</t>
  </si>
  <si>
    <t>Asset 84</t>
  </si>
  <si>
    <t>Asset 85</t>
  </si>
  <si>
    <t>Asset 86</t>
  </si>
  <si>
    <t>Asset 87</t>
  </si>
  <si>
    <t>Asset 88</t>
  </si>
  <si>
    <t>Asset 89</t>
  </si>
  <si>
    <t>Asset 90</t>
  </si>
  <si>
    <t>Asset 91</t>
  </si>
  <si>
    <t>Asset 92</t>
  </si>
  <si>
    <t>Asset 93</t>
  </si>
  <si>
    <t>Asset 94</t>
  </si>
  <si>
    <t>Asset 95</t>
  </si>
  <si>
    <t>Asset 96</t>
  </si>
  <si>
    <t>Asset 97</t>
  </si>
  <si>
    <t>Asset 98</t>
  </si>
  <si>
    <t>Asset 99</t>
  </si>
  <si>
    <t>Asset 100</t>
  </si>
  <si>
    <t>Asset 101</t>
  </si>
  <si>
    <t>Asset 102</t>
  </si>
  <si>
    <t>Asset 103</t>
  </si>
  <si>
    <t>Asset 104</t>
  </si>
  <si>
    <t>Asset 105</t>
  </si>
  <si>
    <t>Asset 106</t>
  </si>
  <si>
    <t>Asset 107</t>
  </si>
  <si>
    <t>Asset 108</t>
  </si>
  <si>
    <t>Asset 109</t>
  </si>
  <si>
    <t>Asset 110</t>
  </si>
  <si>
    <t>Asset 111</t>
  </si>
  <si>
    <t>Asset 112</t>
  </si>
  <si>
    <t>Asset 113</t>
  </si>
  <si>
    <t>Asset 114</t>
  </si>
  <si>
    <t>Asset 115</t>
  </si>
  <si>
    <t>Asset 116</t>
  </si>
  <si>
    <t>Asset 117</t>
  </si>
  <si>
    <t>Asset 118</t>
  </si>
  <si>
    <t>Asset 119</t>
  </si>
  <si>
    <t>Asset 120</t>
  </si>
  <si>
    <t>Asset 121</t>
  </si>
  <si>
    <t>Asset 122</t>
  </si>
  <si>
    <t>Asset 123</t>
  </si>
  <si>
    <t>Asset 124</t>
  </si>
  <si>
    <t>Asset 125</t>
  </si>
  <si>
    <t>Asset 126</t>
  </si>
  <si>
    <t>Asset 127</t>
  </si>
  <si>
    <t>Asset 128</t>
  </si>
  <si>
    <t>Asset 129</t>
  </si>
  <si>
    <t>Asset 130</t>
  </si>
  <si>
    <t>Asset 131</t>
  </si>
  <si>
    <t>Asset 132</t>
  </si>
  <si>
    <t>Asset 133</t>
  </si>
  <si>
    <t>Asset 134</t>
  </si>
  <si>
    <t>Asset 135</t>
  </si>
  <si>
    <t>Asset 136</t>
  </si>
  <si>
    <t>Asset 137</t>
  </si>
  <si>
    <t>Asset 138</t>
  </si>
  <si>
    <t>Asset 139</t>
  </si>
  <si>
    <t>Asset 140</t>
  </si>
  <si>
    <t>Asset 141</t>
  </si>
  <si>
    <t>Asset 142</t>
  </si>
  <si>
    <t>Asset 143</t>
  </si>
  <si>
    <t>Asset 144</t>
  </si>
  <si>
    <t>Asset 145</t>
  </si>
  <si>
    <t>Asset 146</t>
  </si>
  <si>
    <t>Asset 147</t>
  </si>
  <si>
    <t>Asset 148</t>
  </si>
  <si>
    <t>Asset 149</t>
  </si>
  <si>
    <t>Asset 150</t>
  </si>
  <si>
    <t>Asset 151</t>
  </si>
  <si>
    <t>Asset 152</t>
  </si>
  <si>
    <t>Asset 153</t>
  </si>
  <si>
    <t>Asset 154</t>
  </si>
  <si>
    <t>Asset 155</t>
  </si>
  <si>
    <t>Asset 156</t>
  </si>
  <si>
    <t>Asset 157</t>
  </si>
  <si>
    <t>Asset 158</t>
  </si>
  <si>
    <t>Asset 159</t>
  </si>
  <si>
    <t>Asset 160</t>
  </si>
  <si>
    <t>Asset 161</t>
  </si>
  <si>
    <t>Asset 162</t>
  </si>
  <si>
    <t>Asset 163</t>
  </si>
  <si>
    <t>Asset 164</t>
  </si>
  <si>
    <t>Asset 165</t>
  </si>
  <si>
    <t>Asset 166</t>
  </si>
  <si>
    <t>Asset 167</t>
  </si>
  <si>
    <t>Asset 168</t>
  </si>
  <si>
    <t>Asset 169</t>
  </si>
  <si>
    <t>Asset 170</t>
  </si>
  <si>
    <t>Asset 171</t>
  </si>
  <si>
    <t>Asset 172</t>
  </si>
  <si>
    <t>Asset 173</t>
  </si>
  <si>
    <t>Asset 174</t>
  </si>
  <si>
    <t>Asset 175</t>
  </si>
  <si>
    <t>Asset 176</t>
  </si>
  <si>
    <t>Asset 177</t>
  </si>
  <si>
    <t>Asset 178</t>
  </si>
  <si>
    <t>Asset 179</t>
  </si>
  <si>
    <t>Asset 180</t>
  </si>
  <si>
    <t>Asset 181</t>
  </si>
  <si>
    <t>Asset 182</t>
  </si>
  <si>
    <t>Asset 183</t>
  </si>
  <si>
    <t>Asset 184</t>
  </si>
  <si>
    <t>Asset 185</t>
  </si>
  <si>
    <t>Asset 186</t>
  </si>
  <si>
    <t>Asset 187</t>
  </si>
  <si>
    <t>Asset 188</t>
  </si>
  <si>
    <t>Asset 189</t>
  </si>
  <si>
    <t>Asset 190</t>
  </si>
  <si>
    <t>Asset 191</t>
  </si>
  <si>
    <t>Asset 192</t>
  </si>
  <si>
    <t>Asset 193</t>
  </si>
  <si>
    <t>Asset 194</t>
  </si>
  <si>
    <t>Asset 195</t>
  </si>
  <si>
    <t>Asset 196</t>
  </si>
  <si>
    <t>Asset 197</t>
  </si>
  <si>
    <t>Asset 198</t>
  </si>
  <si>
    <t>Asset 199</t>
  </si>
  <si>
    <t>Asset 200</t>
  </si>
  <si>
    <t>Asset 201</t>
  </si>
  <si>
    <t>Asset 202</t>
  </si>
  <si>
    <t>Asset 203</t>
  </si>
  <si>
    <t>Asset 204</t>
  </si>
  <si>
    <t>Asset 205</t>
  </si>
  <si>
    <t>Asset 206</t>
  </si>
  <si>
    <t>Asset 207</t>
  </si>
  <si>
    <t>Asset 208</t>
  </si>
  <si>
    <t>Asset 209</t>
  </si>
  <si>
    <t>Asset 210</t>
  </si>
  <si>
    <t>Asset 211</t>
  </si>
  <si>
    <t>Asset 212</t>
  </si>
  <si>
    <t>Asset 213</t>
  </si>
  <si>
    <t>Asset 214</t>
  </si>
  <si>
    <t>Asset 215</t>
  </si>
  <si>
    <t>Asset 216</t>
  </si>
  <si>
    <t>Asset 217</t>
  </si>
  <si>
    <t>Asset 218</t>
  </si>
  <si>
    <t>Asset 219</t>
  </si>
  <si>
    <t>Asset 220</t>
  </si>
  <si>
    <t>Asset 221</t>
  </si>
  <si>
    <t>Asset 222</t>
  </si>
  <si>
    <t>Asset 223</t>
  </si>
  <si>
    <t>Asset 224</t>
  </si>
  <si>
    <t>Asset 225</t>
  </si>
  <si>
    <t>Asset 226</t>
  </si>
  <si>
    <t>Asset 227</t>
  </si>
  <si>
    <t>Asset 228</t>
  </si>
  <si>
    <t>Asset 229</t>
  </si>
  <si>
    <t>Asset 230</t>
  </si>
  <si>
    <t>Asset 231</t>
  </si>
  <si>
    <t>Asset 232</t>
  </si>
  <si>
    <t>Asset 233</t>
  </si>
  <si>
    <t>Asset 234</t>
  </si>
  <si>
    <t>Asset 235</t>
  </si>
  <si>
    <t>Asset 236</t>
  </si>
  <si>
    <t>Asset 237</t>
  </si>
  <si>
    <t>Asset 238</t>
  </si>
  <si>
    <t>Asset 239</t>
  </si>
  <si>
    <t>Asset 240</t>
  </si>
  <si>
    <t>Asset 241</t>
  </si>
  <si>
    <t>Asset 242</t>
  </si>
  <si>
    <t>Asset 243</t>
  </si>
  <si>
    <t>Tabel  8 - Input incidentele correctie huur assets van Gasunie</t>
  </si>
  <si>
    <t>GTS kan op dit tabblad in vormvrije wijze de noodzakelijke input opnemen voor de tariefcorrecties die zij wil voorstellen in het tabblad incidentele correcties.</t>
  </si>
  <si>
    <t>Incidentele correctie assetoverdracht - nieuwe assets Gasunie</t>
  </si>
  <si>
    <t>Investeringsjaar</t>
  </si>
  <si>
    <t>Euro</t>
  </si>
  <si>
    <t>Tabel 9 - Input incidentele correcties</t>
  </si>
  <si>
    <t>Tabblad 10 - Input voorspelde gecontracteerde capaciteit</t>
  </si>
  <si>
    <t>Op dit tabblad kan GTS de schatting van de gecontracteerde capaciteit 
opgeven.</t>
  </si>
  <si>
    <t>Voorspelde gecontracteerde capaciteit</t>
  </si>
  <si>
    <t>Voorspelde gecontracteerde capaciteit entry</t>
  </si>
  <si>
    <t>kWh/uur/jaar</t>
  </si>
  <si>
    <t>Voorspelde gecontracteerde capaciteit exit</t>
  </si>
  <si>
    <t>Voorspelde gecontracteerde capaciteit entry gasopslag</t>
  </si>
  <si>
    <t>Voorspelde gecontracteerde capaciteit exit gasopslag</t>
  </si>
  <si>
    <t>Voorspelde gecontracteerde capaciteit entry LNG-faciliteiten</t>
  </si>
  <si>
    <t>Tabblad 11 - Investeringen (WUI &amp; Ombouw)</t>
  </si>
  <si>
    <t xml:space="preserve">Op dit tabblad worden de wettelijk uitgezonderde investeringen (voorheen niet-reguliere uitbreidingsinvesteringen)  en activeringen ten behoeve van de ombouwtaak weergegeven. </t>
  </si>
  <si>
    <t>Bron</t>
  </si>
  <si>
    <t xml:space="preserve">Reguleringsdata GTS: ACM-MSQL-0-33,14330 -&gt; RD_LNB_G -&gt; Investeringen </t>
  </si>
  <si>
    <t>Datum inladen</t>
  </si>
  <si>
    <t>Bewerkingen</t>
  </si>
  <si>
    <t>"Jaar begin afschrijven" enkel vanaf 2020 geselecteerd. Enkel "WUI" en "Ombouw" geselecteerd. Activacategorie "Stikstof" uitgesloten. Geagreggeerd op basis van jaartal en activacategorie. Index toegevoegd.</t>
  </si>
  <si>
    <t>Aantal geselecteerde regels</t>
  </si>
  <si>
    <t>Index</t>
  </si>
  <si>
    <t>Jaar begin afschrijven</t>
  </si>
  <si>
    <t>Activacategorie</t>
  </si>
  <si>
    <t>Vervanging / uitbreiding</t>
  </si>
  <si>
    <t>Ombouwtaak</t>
  </si>
  <si>
    <t>Bestandsnaam</t>
  </si>
  <si>
    <t>VVI</t>
  </si>
  <si>
    <t>Invulmodule reguleringsdata GTS 2020 gecorrigeerd.xlsx</t>
  </si>
  <si>
    <t>1. Invulmodule reguleringsdata GTS 2022 (WACC aangepast door ACM, V2).xlsx</t>
  </si>
  <si>
    <t>Tabblad 12 - Investeringen (bijschatten)</t>
  </si>
  <si>
    <t>Op dit tabblad worden de input weergegeven die nodig zijn voor het nacalculeren van bijgeschatte investeringen. Het gaat hier om alle niet wettelijk uitgezonderde investeringen die onder de transporttaak, balanceringstaak, aansluittaak of kwaliteitsconversietaak vallen.</t>
  </si>
  <si>
    <t>"Jaar begin afschrijven" enkel vanaf 2020 geselecteerd. "WUI" en "Ombouwtaak" uitgesloten. Niet alleen activacategorieën met afschrijvingstermijn van 0 en van langer dan 10 jaar geselecteerd maar alle activacategorieën n.a.v. Gewijzigd Methodebesluit GTS 2022-2026. Geagreggeerd op basis van jaartal en activacategorie. Index toegevoegd.</t>
  </si>
  <si>
    <t>Versie</t>
  </si>
  <si>
    <t>1b. Invulmodule reguleringsdata GTS 2021 (labels activacategorie gecorrigeerd).xlsx</t>
  </si>
  <si>
    <t>Tabblad 13 - Desinvesteringen</t>
  </si>
  <si>
    <r>
      <t xml:space="preserve">In dit tabblad worden de desinvesteringen van GTS over de jaren 2020 tot en met </t>
    </r>
    <r>
      <rPr>
        <sz val="10"/>
        <color rgb="FFFF0000"/>
        <rFont val="Arial"/>
        <family val="2"/>
      </rPr>
      <t>2026</t>
    </r>
    <r>
      <rPr>
        <sz val="10"/>
        <rFont val="Arial"/>
        <family val="2"/>
      </rPr>
      <t xml:space="preserve"> weergegeven.</t>
    </r>
  </si>
  <si>
    <t xml:space="preserve">Reguleringsdata GTS: ACM-MSQL-0-33,14330 -&gt; RD_LNB_G -&gt; Desinvesteringen </t>
  </si>
  <si>
    <t xml:space="preserve">"Jaar" enkel vanaf 2020 geselecteerd. Index toegevoegd. </t>
  </si>
  <si>
    <t>Desinvestering (oorspronkelijke investeringsbedrag)</t>
  </si>
  <si>
    <t>Opbrengsten die samenhangen met desinvestering</t>
  </si>
  <si>
    <t>Tabblad 14 - Omzet</t>
  </si>
  <si>
    <t>Op dit tabblad wordt benodigde informatie voor de nacalculaties weergegeven. Het gaat hier om gegevens t.b.v. nacalculatie omzet (MB22-26 8.2), overboek- en terugkoopregeling (MB22-26 8.4.3), veilinggelden (MB22-26 8.4.2) en administratieve onbalans (MB22-26 8.3.4).</t>
  </si>
  <si>
    <t>Reguleringsdata GTS: ACM-MSQL-0-33,14330 -&gt; RD_LNB_G -&gt; Omzet</t>
  </si>
  <si>
    <t>"Jaar begin afschrijven" enkel vanaf 2020 geselecteerd. Jaartal naar datatype tekst getransformeerd en zoekwaarde toegevoegd: "Subcategorie" en "Jaar".</t>
  </si>
  <si>
    <t>Categorie</t>
  </si>
  <si>
    <t>Subcategorie</t>
  </si>
  <si>
    <t>Omzetregulering tariefgereguleerd</t>
  </si>
  <si>
    <t>Overboek- en terugkoopregeling</t>
  </si>
  <si>
    <t>Veilinggelden</t>
  </si>
  <si>
    <t>Saldo administratieve onbalans</t>
  </si>
  <si>
    <t>Transport-, balancerings-, aansluitingen- en kwaliteitsconversietaak</t>
  </si>
  <si>
    <t>Totaal transport-, balancerings-, aansluitingen- en kwaliteitsconversietaak</t>
  </si>
  <si>
    <t>Tabblad 15 - Operationele kosten</t>
  </si>
  <si>
    <t>Op dit tabblad wordt de benodigde informatie voor de incidentele correctie inkoopkosten energie en ontmantelingskosten weergegeven</t>
  </si>
  <si>
    <t>Reguleringsdata GTS: ACM-MSQL-0-33,14330 -&gt; RD_LNB_G -&gt; Operationele kosten</t>
  </si>
  <si>
    <t>Enkel subcategorie "Inkoopkosten energie" en "Ontmantelingskosten desinvesteringen" geselecteerd.</t>
  </si>
  <si>
    <t>TT/BT/AT</t>
  </si>
  <si>
    <t>KC</t>
  </si>
  <si>
    <t>Inkoopkosten energie m.u.v. peakshaver</t>
  </si>
  <si>
    <t xml:space="preserve">Inkoopkosten energie peakshaver </t>
  </si>
  <si>
    <t>Incidentele posten zoals opgenomen in operationele kosten en buitengewone lasten</t>
  </si>
  <si>
    <t>Ontmantelingskosten desinvesteringen</t>
  </si>
  <si>
    <t>Tabblad 16 - Activeringen voor WUI en ombouw van G- naar H-gas</t>
  </si>
  <si>
    <t>Beschrijving berekening</t>
  </si>
  <si>
    <t>Op dit tabblad worden eerst de relevante parameters opgehaald. Daarna worden de activaklassen en afschrijvingstermijnen weergegeven. Tot slot worden de totale kosten voor de WUI en de ombouw van G- naar H-gas berekend.</t>
  </si>
  <si>
    <t>Toelichting bij bijzonderheden:</t>
  </si>
  <si>
    <t xml:space="preserve">De ACM gebruikt hier bewust de originele WACC uit het methodebesluit om te voorkomen dat de nacalculatie van de WACC (tabblad 17) tot dubbele vergoedingen zou leiden. </t>
  </si>
  <si>
    <t>Ophalen parameters</t>
  </si>
  <si>
    <t>Nominale WACC bestaand vermogen</t>
  </si>
  <si>
    <t>1+ heffingsrente</t>
  </si>
  <si>
    <t>CPI van 2020 naar jaar</t>
  </si>
  <si>
    <t>CPI van 2021 naar jaar</t>
  </si>
  <si>
    <t>CPI van 2022 naar jaar</t>
  </si>
  <si>
    <t>CPI van 2023 naar jaar</t>
  </si>
  <si>
    <t>CPI van 2024 naar jaar</t>
  </si>
  <si>
    <t>CPI van 2025 naar jaar</t>
  </si>
  <si>
    <t>CPI van 2026 naar jaar</t>
  </si>
  <si>
    <t>WUI en investeringen voor ombouw G- naar H-gas in 2020-2021 voor vergoeding kosten 2022-2026</t>
  </si>
  <si>
    <t>Afschrijvingen 2020 &amp; 2021</t>
  </si>
  <si>
    <t>GAW ultimo 2020 &amp; 2021</t>
  </si>
  <si>
    <t>Hulpberekening</t>
  </si>
  <si>
    <t>Afschrijvingen vanaf 2022 (niet uitgezonderd van versnelling)</t>
  </si>
  <si>
    <t>Afschrijvingen vanaf 2022  (wel uitgezonderd van versnelling)</t>
  </si>
  <si>
    <t>Afschrijvingen vanaf 2022 (totaal)</t>
  </si>
  <si>
    <t>GAW ultimo vanaf 2022</t>
  </si>
  <si>
    <t>Kapitaalkosten</t>
  </si>
  <si>
    <t>Totale kosten</t>
  </si>
  <si>
    <t>Nacalculatie</t>
  </si>
  <si>
    <t>Volgnummer</t>
  </si>
  <si>
    <t>Ingebruikname</t>
  </si>
  <si>
    <t>Klasse</t>
  </si>
  <si>
    <t>Eerste jaar in de module</t>
  </si>
  <si>
    <t>Afschrijvings
termijn</t>
  </si>
  <si>
    <t>Investeringsbedrag v.a. 2022</t>
  </si>
  <si>
    <t>resterende afschrijvingstermijn v.a. 2022</t>
  </si>
  <si>
    <t>Tariefcorrectie voor kosten van WUI en kosten ombouwen G- naar H-gas</t>
  </si>
  <si>
    <t>Kosten WUI</t>
  </si>
  <si>
    <t xml:space="preserve">Tabblad 17 - Nacalculatie bijschatten </t>
  </si>
  <si>
    <t xml:space="preserve">Op dit tabblad worden eerst de relevante parameters opgehaald. Daarna berekenen we de geschatte efficiënte kosten (kapitaalkosten en operationele kosten) als gevolg van de bijgeschatte investeringen. Hieropvolgend berekenen we de geschatte efficiënte kosten op basis van de gerealiseerde investeringen. Het verschil hiertussen calculeren we na. </t>
  </si>
  <si>
    <t>De ACM gebruikt hier bewust de originele WACC uit het Gewijzigd Methodebesluit om te voorkomen dat de nacalculatie van de WACC (tabblad 17) tot dubbele vergoedingen zou leiden. Verder is de berekening vormgegeven volgens het Gewijzigd Methodebesluit GTS 2022-2026, wat betekent dat alle bijgeschatte investeringen nagecalculeerd worden, in plaats van de bijgeschatte investeringen met een afschrijvingstermijn van &gt;10 jaar.</t>
  </si>
  <si>
    <t>Schatting kosten van bijgeschatte investeringen</t>
  </si>
  <si>
    <t>Stijging operationele kosten</t>
  </si>
  <si>
    <t>Geschatte efficiënte kosten</t>
  </si>
  <si>
    <t>Geschatte efficiënte kosten bijschatten</t>
  </si>
  <si>
    <t>Jaar waarin kosten gemaakt worden</t>
  </si>
  <si>
    <t>Jaar van investering</t>
  </si>
  <si>
    <t xml:space="preserve">Totale schatting efficiënte kosten bijschatten </t>
  </si>
  <si>
    <t>Kosten van gerealiseerde investeringen</t>
  </si>
  <si>
    <t>Totale kosten bij gerealiseerde investeringen</t>
  </si>
  <si>
    <t>Totale gerealiseerde kosten bijschatten</t>
  </si>
  <si>
    <t>Na te calculeren bedrag</t>
  </si>
  <si>
    <t>Na te calculeren bedrag investeringen 2020</t>
  </si>
  <si>
    <t>Na te calculeren bedrag investeringen 2021</t>
  </si>
  <si>
    <t>Na te calculeren bedrag investeringen 2022</t>
  </si>
  <si>
    <t>Na te calculeren bedrag investeringen 2023</t>
  </si>
  <si>
    <t>Na te calculeren bedrag investeringen 2024</t>
  </si>
  <si>
    <t>Na te calculeren bedrag investeringen 2025</t>
  </si>
  <si>
    <t>Na te calculeren bedrag investeringen 2026</t>
  </si>
  <si>
    <t>Totale nacalculatie</t>
  </si>
  <si>
    <t>Tabblad 18 - Nacalculatie desinvesteringen</t>
  </si>
  <si>
    <t>Op dit tabblad worden eerst de relevante parameters opgehaald. Daarna worden de activaklassen en afschrijvingstermijnen weergegeven. Tot slot worden de totale kosten voor de desinvesteringen berekend. Hierbij schrijven we de resterende GAW in één keer af, en worden de kapitaalkosten in de daaropvolgende jaren van de toegestane inkomsten afgehaald.</t>
  </si>
  <si>
    <t xml:space="preserve">De resterende GAW wordt niet berekend in deze rekenmodule omdat dit de module nog complexer zou maken. Om deze resterende waarden te berekenen gebruiken wij de GAW-berekeningsexcel zoals gepubliceerd bij het x-factorbesluit GTS. Hierin zetten wij het oorspronkelijke investeringsbedrag en het oorspronkelijke jaar van de investering, om daar de resterende GAW in een specifiek jaar uit af te lezen. </t>
  </si>
  <si>
    <t>Desinvesteringen</t>
  </si>
  <si>
    <t>Resterende GAW ultimo 2021</t>
  </si>
  <si>
    <t>Jaar van desinvesteren</t>
  </si>
  <si>
    <t>Opbrengsten</t>
  </si>
  <si>
    <t>Resterende afschrijvingstermijn 2022</t>
  </si>
  <si>
    <t>Tariefcorrectie voor desinvesteringen</t>
  </si>
  <si>
    <t>Daling kapitaalkosten a.g.v. desinvesteringen 2022</t>
  </si>
  <si>
    <t>Daling kapitaalkosten a.g.v. desinvesteringen 2023</t>
  </si>
  <si>
    <t>Verrekening desinvestering</t>
  </si>
  <si>
    <t xml:space="preserve">                                                                                                                                                                                                                                                                                                                                                                                                                                                                                                                                                                                                                                                                                                                                                                                                                                                                       </t>
  </si>
  <si>
    <t>Nacalculatie tarievenbesluit 2025</t>
  </si>
  <si>
    <t>Tabblad 19 - Indexatie desinvesteringen</t>
  </si>
  <si>
    <t>Dit tabblad indexeert de desinvesteringen naar het jaar van desinvesteringen.</t>
  </si>
  <si>
    <t xml:space="preserve">De desinvesteringsbedragen die hier zijn opgenomen zijn de oorspronkelijk geactiveerde bedragen. </t>
  </si>
  <si>
    <t>Ophalen CPI</t>
  </si>
  <si>
    <t>CPI jaar t</t>
  </si>
  <si>
    <t xml:space="preserve">Desinvesteringen </t>
  </si>
  <si>
    <t>Berekening CPI-tabel</t>
  </si>
  <si>
    <t xml:space="preserve">CPI van … naar … </t>
  </si>
  <si>
    <t>Indexatie desinvesteringen</t>
  </si>
  <si>
    <t>Investeringsbedrag in pp jaar van desinvesteren</t>
  </si>
  <si>
    <t>Totale desinvesteringen</t>
  </si>
  <si>
    <t>Desinvesteringen binnen scope</t>
  </si>
  <si>
    <t>Desinvesteringen buiten scope</t>
  </si>
  <si>
    <t>Tabblad 20 - Nacalculaties</t>
  </si>
  <si>
    <t xml:space="preserve">Op dit tabblad worden de nacalculaties inclusief heffingsrente berekend. 
</t>
  </si>
  <si>
    <t xml:space="preserve">De berekening van de daling operationele kosten a.g.v. desinvesteringen op dit tabblad is een ander soort nacalculatie dan de overige nacalculaties op dit tabblad. Het betreft hier een schatting op basis van desinvesteringen in eerdere jaren. Op deze schatting wordt daarom geen heffingsrente toegepast; de schatting gaat namelijk al direct over de het jaar waarin dit vergoed wordt. </t>
  </si>
  <si>
    <t>1+CPI van 2017 naar jaar</t>
  </si>
  <si>
    <t>1+CPI van 2018 naar jaar</t>
  </si>
  <si>
    <t>1+CPI van 2019 naar jaar</t>
  </si>
  <si>
    <t>1+CPI van 2020 naar jaar</t>
  </si>
  <si>
    <t>1+CPI van 2021 naar jaar</t>
  </si>
  <si>
    <t>1+CPI van 2022 naar jaar</t>
  </si>
  <si>
    <t>1+CPI van 2023 naar jaar</t>
  </si>
  <si>
    <t>1+CPI van 2024 naar jaar</t>
  </si>
  <si>
    <t>1+CPI van 2025 naar jaar</t>
  </si>
  <si>
    <t>1+CPI van 2026 naar jaar</t>
  </si>
  <si>
    <t>1-FS van 2017 naar jaar</t>
  </si>
  <si>
    <t>1-FS van 2018 naar jaar</t>
  </si>
  <si>
    <t>1-FS van 2019 naar jaar</t>
  </si>
  <si>
    <t>1-FS van 2020 naar jaar</t>
  </si>
  <si>
    <t>1-FS van 2021 naar jaar</t>
  </si>
  <si>
    <t>1-FS van 2022 naar jaar</t>
  </si>
  <si>
    <t>1-FS van 2023 naar jaar</t>
  </si>
  <si>
    <t>1-FS van 2024 naar jaar</t>
  </si>
  <si>
    <t>1-FS van 2025 naar jaar</t>
  </si>
  <si>
    <t>1-FS van 2026 naar jaar</t>
  </si>
  <si>
    <t>Oorspronkelijke nominale WACC bestaand vermogen</t>
  </si>
  <si>
    <t>Nagecalculeerde nominale WACC bestaand vermogen</t>
  </si>
  <si>
    <t>Inkoopkosten energie</t>
  </si>
  <si>
    <t>Inkoopkosten energie TT/BT/AT</t>
  </si>
  <si>
    <t>Inkoop energie piektaak</t>
  </si>
  <si>
    <t>Gerealiseerde inkoopkosten worden vanaf 2022 opgehaald uit tabblad 13. Operationele kosten</t>
  </si>
  <si>
    <t>Parameters incidentele correctie energie</t>
  </si>
  <si>
    <t>Bonus/malus</t>
  </si>
  <si>
    <t>Maximum afwijking bonus/malus</t>
  </si>
  <si>
    <t>Verdeelsleutel kosten peakshaver ten behoeve van piektaak</t>
  </si>
  <si>
    <t>Omzetregulering (conform paragraaf 8.2 van het methodebesluit 2022-2026)</t>
  </si>
  <si>
    <t>Toegestane inkomsten na correcties</t>
  </si>
  <si>
    <t xml:space="preserve">Verschil </t>
  </si>
  <si>
    <t>Nacalculeren excl. heffingsrente</t>
  </si>
  <si>
    <t>Nacalculeren incl. heffingsrente</t>
  </si>
  <si>
    <t>Overboeking- en terugkoopregeling (conform paragraaf 8.4.3 van het methodebesluit 2022-2026)</t>
  </si>
  <si>
    <t>Overboeking- en terugkoopregeling</t>
  </si>
  <si>
    <t xml:space="preserve">50% verrekening winst/verlies via tarief </t>
  </si>
  <si>
    <t>Saldo veilinggelden oud (excl. heffingsrente)</t>
  </si>
  <si>
    <t>Saldo veilinggelden oud (incl. heffingsrente)</t>
  </si>
  <si>
    <t>Veilinggelden (incl. heffingsrente)</t>
  </si>
  <si>
    <t>Na te calculeren of te investeren veilinggelden (incl. heffingsrente)</t>
  </si>
  <si>
    <t>Saldo veilinggelden nieuw</t>
  </si>
  <si>
    <t>Administratieve onbalans (conform paragraaf 8.3.4. van het methodebesluit 2022-2026)</t>
  </si>
  <si>
    <t>Nacalculatie ontmantelingskosten (conform paragraaf 8.3.7 van het methodebesluit 2022-2026)</t>
  </si>
  <si>
    <t>Geschatte ontmantelingskosten</t>
  </si>
  <si>
    <t>Gerealiseerde ontmantelingskosten</t>
  </si>
  <si>
    <t>Daling operationele kosten a.g.v. desinvesteringen 2020 binnen scope - incl. theta</t>
  </si>
  <si>
    <t>Daling operationele kosten a.g.v. desinvesteringen 2020 buiten scope</t>
  </si>
  <si>
    <t>Daling operationele kosten a.g.v. desinvesteringen 2021 binnen scope - incl. theta</t>
  </si>
  <si>
    <t>Daling operationele kosten a.g.v. desinvesteringen 2021 buiten scope</t>
  </si>
  <si>
    <t>Daling operationele kosten a.g.v. desinvesteringen 2022 binnen scope - incl. theta</t>
  </si>
  <si>
    <t>Daling operationele kosten a.g.v. desinvesteringen 2022 buiten scope</t>
  </si>
  <si>
    <t>Daling operationele kosten a.g.v. desinvesteringen 2023 binnen scope - incl. theta</t>
  </si>
  <si>
    <t>Daling operationele kosten a.g.v. desinvesteringen 2023 buiten scope</t>
  </si>
  <si>
    <t xml:space="preserve">Nacalculeren </t>
  </si>
  <si>
    <t>De nacalculatie in cel O122 bevat ook de kosten in cellen M115-M118 en N117-N118, omdat deze in de rekenmodule van tarievenbesluit 2023 nog niet verwerkt waren.</t>
  </si>
  <si>
    <t>GAW bijgeschatte investeringen</t>
  </si>
  <si>
    <t>GAW gerealiseerde investeringen</t>
  </si>
  <si>
    <t>GAW WUI</t>
  </si>
  <si>
    <t>GAW Ombouwtaak</t>
  </si>
  <si>
    <t>GAW desinvesteringen</t>
  </si>
  <si>
    <t>GAW assetoverdracht - vermindering kapitaalkosten</t>
  </si>
  <si>
    <t>GAW assetoverdracht - stijging operationele kosten</t>
  </si>
  <si>
    <t>De nacalculatie van de WACC is in de tarievenmodule van 2024 niet berekend voor de desinvesteringen en de assetoverdracht. Deze nacalculatie wordt hier alsnog gedaan.</t>
  </si>
  <si>
    <t>Prognose inkoopkosten energie totaal</t>
  </si>
  <si>
    <t>Verschil tussen realisatie en prognose</t>
  </si>
  <si>
    <t>Risico GTS</t>
  </si>
  <si>
    <t>Maximum risico GTS</t>
  </si>
  <si>
    <t>Netto risico GTS</t>
  </si>
  <si>
    <t>Incidentele correctie energie inclusief heffingsrente en bonus malus</t>
  </si>
  <si>
    <t>Tabel 21 - Berekening incidentele correctie WQA</t>
  </si>
  <si>
    <t>Op dit tabblad wordt de incidentele correctie WQA berekend. Dit als het gevolg van de wijziging van de ministeriële regeling waardoor deze kosten vanaf 2022 onder de KC-taak vallen. De kosten horend bij de voormalige WQA-investeringen (kapitaalkosten, algemene operationele kosten en inkoopkosten energie en vermogen) worden vanaf 2024 t+2 volledig nagecalculeerd.</t>
  </si>
  <si>
    <t>Op dit tabblad wordt geen onderscheid gemaakt tussen binnen of buiten scope, omdat alle kosten gemaakt voor de voormalige WQA-taak buiten scope van de benchmark vallen.</t>
  </si>
  <si>
    <t>Ophalen parameters voor berekening</t>
  </si>
  <si>
    <t>Nominale WACC nieuw vermogen (met nagecalculeerde rfr waar mogelijk)</t>
  </si>
  <si>
    <t>Percentage investeringen uitgezonderd van versnellingsfactor</t>
  </si>
  <si>
    <t>Berekening kapitaalkosten WQA</t>
  </si>
  <si>
    <t>Afschrijvingen vanaf 2022 (wel uitgezonderd van versnelling)</t>
  </si>
  <si>
    <t>Rest. afschrijvingstermijn</t>
  </si>
  <si>
    <t>Totale kapitaalkosten WQA</t>
  </si>
  <si>
    <t>Berekening operationele kosten WQA</t>
  </si>
  <si>
    <t>Berekening operationele kosten</t>
  </si>
  <si>
    <t>Operationele kosten WQA</t>
  </si>
  <si>
    <t>Nacalculatie WQA-taak</t>
  </si>
  <si>
    <t>Vergoeding WQA-taak in jaar t</t>
  </si>
  <si>
    <t xml:space="preserve">                                                                                                                                                                                                                                                                                                                                                                                                                                                                                                      </t>
  </si>
  <si>
    <t>Tabblad 22 - Incidentele correctie overgedragen assets</t>
  </si>
  <si>
    <t xml:space="preserve">Op dit tabblad worden de incidentele correcties inclusief de heffingsrente verrekend. </t>
  </si>
  <si>
    <t xml:space="preserve">GTS heeft in 2021 enkele assets overgedragen aan Gasunie en huurt deze nu. Daarnaast heeft Gasunie investeringen gedaan die gerelateerd zijn aan de overgedragen assets, en daarmee relevant voor GTS. Ook deze assets huurt GTS van Gasunie. Om de assetoverdracht en huurkosten inkomstenneutraal te verrekenen voegt de ACM een inkomstencorrectie toe. Hierbij wordt eerst de daling van de kapitaalkosten als gevolg van het verwijderen van activa uit de activabasis berekend. Hierbij schrijft de ACM de activa in 1 keer volledig af en berekent ze de daling van de kapitaalkosten. De opbrengsten van de overdracht worden ook in mindering gebracht op de toegestane inkomsten. De nieuwe operationele kosten als gevolg van het huren van deze activa voegt de ACM toe. Hierbij neemt de ACM aan dat Gasunie de activa lineair afschrijft en deze kosten rechtstreeks in rekening brengt. </t>
  </si>
  <si>
    <t>Ophalen gegevens incidentele correcties</t>
  </si>
  <si>
    <t>Binnen/buiten scope</t>
  </si>
  <si>
    <t>Opbrengst overdracht</t>
  </si>
  <si>
    <t>Berekening incidentele correctie assetoverdracht (daling kapitaalkosten)</t>
  </si>
  <si>
    <t>Naam</t>
  </si>
  <si>
    <t>Oorspronkelijke investeringsbedrag</t>
  </si>
  <si>
    <t>Jaar overdracht</t>
  </si>
  <si>
    <t>Af te schrijven</t>
  </si>
  <si>
    <t>Berekening incidentele correctie assetoverdracht (stijging operationele kosten)</t>
  </si>
  <si>
    <t>Afschrijvingen vanaf 2022 (Gasunie)</t>
  </si>
  <si>
    <t>Berekening vergoeding nieuwe assets Gasunie (stijging operationele kosten)</t>
  </si>
  <si>
    <t>Totaal incidentele correcties</t>
  </si>
  <si>
    <t>Incidentele correctie verwijderen assets uit GAW</t>
  </si>
  <si>
    <t>Incidentele correctie toename OPEX agv huur van Gasunie</t>
  </si>
  <si>
    <t>Inkomsten overdracht</t>
  </si>
  <si>
    <t>De inkomsten van de overdracht moeten minimaal gelijk zijn aan de eenmalig volledig afgeschreven activa</t>
  </si>
  <si>
    <t>Eenmalig volledig afschrijven activa</t>
  </si>
  <si>
    <t>Incidentele correctie investeringen gedaan in 2022</t>
  </si>
  <si>
    <t>Incidentele correctie investeringen gedaan in 2023</t>
  </si>
  <si>
    <t>Totaal overige incidentele correcties</t>
  </si>
  <si>
    <t>In 2023 wordt de vergoeding van de overdracht, de kosten van 2022 en 2023 in 1 keer verrekend. De activa werden op 31-12-2021 overgedragen dus past de ACM slechts 1 jaar aan heffingsrente toe. 
In 2025 wordt de vergoeding voor nieuwe investeringen in 2022 en 2023 in 1 keer verrekend</t>
  </si>
  <si>
    <t>Tabblad 23 - Incidentele correctie peakshaver</t>
  </si>
  <si>
    <t>Op dit tabblad wordt de incidentele correctie voor de peakshaver berekend</t>
  </si>
  <si>
    <t>GTS kan op dit tabblad in vormvrije wijze de berekeningen voor de tariefcorrecties die zij wil voorstellen opnemen. Hierbij moeten de totale correcties inclusief discontovoet in de blauwe cellen opgeteld worden.</t>
  </si>
  <si>
    <t>CPI van 2017 naar jaar</t>
  </si>
  <si>
    <t>CPI van 2018 naar jaar</t>
  </si>
  <si>
    <t>CPI van 2019 naar jaar</t>
  </si>
  <si>
    <t>Ophalen gegevens incidentele correctie</t>
  </si>
  <si>
    <t>Inkoop energie peakshaver</t>
  </si>
  <si>
    <t>Berekening kapitaalkosten doorrollen</t>
  </si>
  <si>
    <t>Kapitaalkosten doorrollen</t>
  </si>
  <si>
    <t>Vermogenskosten doorrollen KC buiten scope</t>
  </si>
  <si>
    <t>Kapitaalkosten doorrollen KC buiten scope</t>
  </si>
  <si>
    <t xml:space="preserve">Incidentele correctie inclusief heffingsrente </t>
  </si>
  <si>
    <t>Berekening algemene operationele kosten kwaliteitsconversietaak</t>
  </si>
  <si>
    <t xml:space="preserve">Algemene operationele kosten </t>
  </si>
  <si>
    <t>Algemene operationele kosten buiten scope KC</t>
  </si>
  <si>
    <t>Berekening inkoopkosten energie kwaliteitsconversie</t>
  </si>
  <si>
    <t>Inkoop energie buiten scope KC</t>
  </si>
  <si>
    <t>Nacalculatie gerealiseerde kosten bijschatten</t>
  </si>
  <si>
    <t>Na te calculeren kosten voor investeringen 2020</t>
  </si>
  <si>
    <t>Na te calculeren kosten voor investeringen 2021</t>
  </si>
  <si>
    <t>Na te calculeren kosten voor investeringen 2022</t>
  </si>
  <si>
    <t>Na te calculeren kosten voor investeringen 2023</t>
  </si>
  <si>
    <t>Nacalculatie daling operationele kosten a.g.v. desinvesteringen</t>
  </si>
  <si>
    <t>Desinvesteringen Peakshaver buiten scope</t>
  </si>
  <si>
    <t>Niet van toepassing doordat de doorrol kapitaalkosten reeds gecorrigeerd worden onder "Berekening kapitaalkosten doorrollen".</t>
  </si>
  <si>
    <t>Totaal incidentele correctie Peakshaver</t>
  </si>
  <si>
    <t>Totaal incidentele correctie Peakshaver inclusief heffingsrente</t>
  </si>
  <si>
    <t>Tabblad 24 - Correctie gewijzigd methodebesluit en CPI</t>
  </si>
  <si>
    <t xml:space="preserve">Op dit tabblad wordt de correctie op de toegestane inkomsten van GTS in de jaren 2022-2024 berekend. De toegestane inkomsten worden opnieuw berekend als gevolg van de CBb-uitspraak op 4 juli 2023. Op basis van deze uitspraak neemt de ACM een hersteld methodebesluit en hersteld x-factorbesluit. De aanpassingen werken door in de berekening van de toegestane inkomsten; het verschil tussen de toegestane inkomsten onder het oude x-factorbesluit en onder het hersteld x-factorbesluit wordt op dit tabblad berekend. Het verschil wordt verrekend in het Tarievenbesluit GTS 2025. </t>
  </si>
  <si>
    <t>Daarnaast wordt op dit tabblad de CPI-correctie zoals afgesproken via de NC TAR-overeenkomst van 16 oktober 2023 berekend.</t>
  </si>
  <si>
    <t>Niet alle waarden die worden opgehaald op dit tabblad worden gebruikt in de berekening van de correctie. Ze worden opgehaald om inzicht te geven in het effect van verschillende correcties in het herstelmethodebesluit en x-factorbesluit op de verrekening in het Tarievenbesluit 2025.</t>
  </si>
  <si>
    <t>Correctie herstelmethodebesluit GTS 2022-2026</t>
  </si>
  <si>
    <t xml:space="preserve">Volgens methodebesluit en x-factorbesluit 2022-2026 </t>
  </si>
  <si>
    <t xml:space="preserve">Volgens herstelmethodebesluit en x-factorbesluit 2022-2026 </t>
  </si>
  <si>
    <t>Wijziging als gevolg van herberekening x-factor (door herziene waarden WACC en theta).</t>
  </si>
  <si>
    <t>Wijziging als gevolg van herziene waarden WACC en theta.</t>
  </si>
  <si>
    <t>Wijziging als gevolg van herziene waarden WACC en theta, plus aanpassing berekening bijschatten (alle geschatte investeringen worden bijgeschat, i.p.v. alleen de investeringen met een afschrijvingstermijn van &gt;10 jaar).</t>
  </si>
  <si>
    <t>Cel J49-L49: Tarievenbesluiten 2022 - 2024. Cel M49-N49: De inkomsten voor 2025 en 2026 zijn bepaald o.b.v. 1,7% (cf. aangenomen CPI in het Methodebesluit).</t>
  </si>
  <si>
    <t>Cel J50-L50: Tarievenbesluiten 2022 - 2024, waarbij een gecorrigeerde CPI is toegepast (1,7% in 2022 en 3,5% 2023), zoals overeengekomen in de NC TAR-overeenkomst. Cel M50-N50: De inkomsten voor 2025 en 2026 zijn bepaald o.b.v. 1,7% (cf. aangenomen CPI in het Methodebesluit).</t>
  </si>
  <si>
    <t>Verschil verschillende posten</t>
  </si>
  <si>
    <t>Totaal</t>
  </si>
  <si>
    <t>Verschil toegestane inkomsten onder MB en HMB</t>
  </si>
  <si>
    <t>Correctie HMB Tarievenbesluit GTS 2025</t>
  </si>
  <si>
    <t>Verschil toegestane inkomsten onder 'oude' en gocorrigeerde CPI</t>
  </si>
  <si>
    <t>Zie toelichting in cellen P49-P50.</t>
  </si>
  <si>
    <t>Correctie CPI Tarievenbesluit GTS 2025</t>
  </si>
  <si>
    <t>Tabblad 25 - Incidentele correcties</t>
  </si>
  <si>
    <t>Tabblad 26 - Toegestane inkomsten</t>
  </si>
  <si>
    <t xml:space="preserve">Op dit tabblad worden de totale inkomsten excl. correcties berekend door de begininkomsten aan te passen met de x-factor en de CPI. Vervolgens worden de totale inkomsten gecorrigeerd voor de nacalculaties om tot de toegestane inkomsten te komen. </t>
  </si>
  <si>
    <t xml:space="preserve">X-factor </t>
  </si>
  <si>
    <t>X-factor uit gewijzigd x-factorbesluit</t>
  </si>
  <si>
    <t xml:space="preserve">Begininkomsten uit gewijzigd x-factorbesluit </t>
  </si>
  <si>
    <t xml:space="preserve">Berekening totale inkomsten excl. tariefcorrecties </t>
  </si>
  <si>
    <t>Zoals berekend voor het tariefbesluit in het betreffende jaar; 2022-2024 volgens het Methodebesluit 2022-2026, 2025 volgens het Gewijzigd Methodebesluit 2022-2026.</t>
  </si>
  <si>
    <t>Tariefcorrecties</t>
  </si>
  <si>
    <t>Incidentele correcite Gewijzigd Methodebesluit 2022-2026</t>
  </si>
  <si>
    <t>Incidentele correctie CPI a.g.v. NC TAR-overeenkomst</t>
  </si>
  <si>
    <t>Toegestane inkomsten</t>
  </si>
  <si>
    <t xml:space="preserve">Toegestane inkomsten </t>
  </si>
  <si>
    <t>Tabblad 27 - Referentieprijsmethodologie</t>
  </si>
  <si>
    <t xml:space="preserve">De referentieprijsmethodologie is vastgesteld in de tarievencode gas. De methodologie betreft een "postzegel". Dat wil zeggen dat het tarief tot stand komt door de inkomsten voor entry-of exitcapaciteit te delen door de voorspelde entry- of exitcapaciteit. De inkomsten van GTS worden middels een verdeling van 40/60 verdeeld over entry- en exitcapaciteit. De gasopslagen hebben een korting van 75% en de entrypunten van LNG faciliteiten hebben een korting van 20%. Het inkomstenverlies als gevolg van deze kortingen, wordt verdeeld over alle punten. De wheelingtarieven komen tot stand door een korting van 94% toe te passen op de referentieprijs. </t>
  </si>
  <si>
    <t>Ophalen gegevens</t>
  </si>
  <si>
    <t>Referentieprijzen vóór aanpassingen</t>
  </si>
  <si>
    <t>Referentieprijs entry vóór aanpassingen</t>
  </si>
  <si>
    <t>EUR/kWh/uur/jaar, pp jaar</t>
  </si>
  <si>
    <t>Referentieprijs exit vóór aanpassingen</t>
  </si>
  <si>
    <t>Constante voor herschaling</t>
  </si>
  <si>
    <t>Inkomstenverlies gasopslagkorting en korting LNG-faciliteiten</t>
  </si>
  <si>
    <t>Herschalingsfactor</t>
  </si>
  <si>
    <t>Referentieprijzen na aanpassingen</t>
  </si>
  <si>
    <t>Referentieprijs entry na aanpassingen niet gasopslag</t>
  </si>
  <si>
    <t>Referentieprijs exit na aanpassingen niet gasopslag</t>
  </si>
  <si>
    <t>Referentieprijs entry na aanpassingen gasopslag</t>
  </si>
  <si>
    <t>Referentieprijs exit na aanpassingen gasopslag</t>
  </si>
  <si>
    <t>Referentieprijs entry na aanpassingen LNG-faciliteiten</t>
  </si>
  <si>
    <t>Controle op tariefaanpassingen</t>
  </si>
  <si>
    <t>Omzet voor aanpassingen</t>
  </si>
  <si>
    <t>Omzet na aanpassingen</t>
  </si>
  <si>
    <t>Omzet voor aanpassingen = omzet na aanpassingen?</t>
  </si>
  <si>
    <t>Tabblad 28 - Entry- en exittarieven</t>
  </si>
  <si>
    <t xml:space="preserve">Op dit tabblad worden de entry- en exittarieven berekend. De tarieven worden berekend door de referentieprijs (die volgt uit het tabblad RPM) te delen door de duur van het product en vervolgens te vermenigvuldigen met de desbetreffende multiplicator en seizoensfactoren.
De within-day tarieven worden naar boven afgerond, zodat een 24-uurs within-day product niet goedkoper is dan een dag-product.
De tarieven worden vastgesteld op 8 decimalen, maar worden weergegeven op 3 of 5 decimalen. Door op de cel te klikken kunnen alle decimalen zichtbaar worden gemaakt.
</t>
  </si>
  <si>
    <t>Gekozen punt voor korting afschakelen</t>
  </si>
  <si>
    <t>Referentieprijzen na aanpassingen (onafgerond)</t>
  </si>
  <si>
    <t>EUR/kWh/uur/jaar, pp 2025</t>
  </si>
  <si>
    <t>De within-day tarieven worden naar boven afgerond, zodat een 24-uurs within-day product niet goedkoper is dan een dag-product.</t>
  </si>
  <si>
    <t>Te betalen prijzen exit (voor binnenlandse entrypunten)</t>
  </si>
  <si>
    <t>Te betalen prijzen afschakelbare capaciteit entry (voor binnenlandse entrypunten)</t>
  </si>
  <si>
    <t>Reserveringsprijzen afschakelbare capaciteit exit (voor interconnection punten)</t>
  </si>
  <si>
    <t>Correctie inkoopkosten energie</t>
  </si>
  <si>
    <t>Entry</t>
  </si>
  <si>
    <t>IC 2025_301568_VIP-THE-L</t>
  </si>
  <si>
    <t>IC 2025_301400_OSZ_Etzel_Crystal-H_UGS</t>
  </si>
  <si>
    <t>IC 2025_301391_OSZ_Astora_Jemgum_UGS</t>
  </si>
  <si>
    <t>IC 2025_301348_Bergermeer_UGS</t>
  </si>
  <si>
    <t>IC 2025_301320_Zuidwending_UGS</t>
  </si>
  <si>
    <t>IC 2025_300131_Hilvarenbeek</t>
  </si>
  <si>
    <t>Exit</t>
  </si>
  <si>
    <t>Korting voor afschakelbare capaciteit entry</t>
  </si>
  <si>
    <t>Korting voor afschakelbare capaciteit exit</t>
  </si>
  <si>
    <t xml:space="preserve">De ACM heeft op verschillende entry- en exitpunten verschillende kortingen voor afschakelbare capaciteit vastgesteld, gebaseerd op de gerealiseerde kans op afschakelen. Op tabblad 1 in de roze gemarkeerde cel J8 in tabblad 1. Entry- en exittarieven kunt  u middels een dropdownmenu selecteren voor welk punt u de tarieven wil berekenen.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</si>
</sst>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3">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_ ;_ * \-#,##0_ ;_ * &quot;-&quot;??_ ;_ @_ "/>
    <numFmt numFmtId="165" formatCode="0.0%"/>
    <numFmt numFmtId="166" formatCode="_ * #,##0.000_ ;_ * \-#,##0.000_ ;_ * &quot;-&quot;??_ ;_ @_ "/>
    <numFmt numFmtId="167" formatCode="_-* #,##0_-;_-* #,##0\-;_-* &quot;-&quot;_-;_-@_-"/>
    <numFmt numFmtId="168" formatCode="_-* #,##0.00_-;_-* #,##0.00\-;_-* &quot;-&quot;??_-;_-@_-"/>
    <numFmt numFmtId="169" formatCode="_-[$€]\ * #,##0.00_-;_-[$€]\ * #,##0.00\-;_-[$€]\ * &quot;-&quot;??_-;_-@_-"/>
    <numFmt numFmtId="170" formatCode="0.0000"/>
    <numFmt numFmtId="171" formatCode="_([$€]* #,##0.00_);_([$€]* \(#,##0.00\);_([$€]* &quot;-&quot;??_);_(@_)"/>
    <numFmt numFmtId="172" formatCode="0.0&quot;x&quot;;@_)"/>
    <numFmt numFmtId="173" formatCode="_(* #,##0.00_);_(* \(#,##0.00\);_(* &quot;-&quot;??_);_(@_)"/>
    <numFmt numFmtId="174" formatCode="_-&quot;€&quot;\ * #,##0.00_-;_-&quot;€&quot;\ * #,##0.00\-;_-&quot;€&quot;\ * &quot;-&quot;??_-;_-@_-"/>
    <numFmt numFmtId="175" formatCode="#,##0.0_);\(#,##0.0\);@_)"/>
    <numFmt numFmtId="176" formatCode="#,##0.0_);\(#,##0.0\);&quot;-&quot;?_);@_)"/>
    <numFmt numFmtId="177" formatCode="&quot;$&quot;#,##0.0_);\(&quot;$&quot;#,##0.0\);@_)"/>
    <numFmt numFmtId="178" formatCode="&quot;$&quot;#,##0.0_);\(&quot;$&quot;#,##0.0\);&quot;-&quot;?_);@_)"/>
    <numFmt numFmtId="179" formatCode="#,##0.0\ ;\(#,##0.0\)"/>
    <numFmt numFmtId="180" formatCode="0.0%;\-0.0%;&quot;-&quot;?_);@_)"/>
    <numFmt numFmtId="181" formatCode="0.0%;\-0.0%;@_)"/>
    <numFmt numFmtId="182" formatCode="_(* #,##0.0_);_(* \(#,##0.0\);&quot;-&quot;_);_(@_)"/>
    <numFmt numFmtId="183" formatCode="0.0_)\%;\(0.0\)\%;0.0_)\%;@_)_%"/>
    <numFmt numFmtId="184" formatCode="#,##0.0_)_%;\(#,##0.0\)_%;0.0_)_%;@_)_%"/>
    <numFmt numFmtId="185" formatCode="#,##0.0_);\(#,##0.0\)"/>
    <numFmt numFmtId="186" formatCode="&quot;$&quot;_(#,##0.00_);&quot;$&quot;\(#,##0.00\)"/>
    <numFmt numFmtId="187" formatCode="#,##0.00_ ;[Red]\-#,##0.00;\-"/>
    <numFmt numFmtId="188" formatCode="\€_(#,##0.00_);\€\(#,##0.00\);\€_(0.00_);@_)"/>
    <numFmt numFmtId="189" formatCode="#,##0_)\x;\(#,##0\)\x;0_)\x;@_)_x"/>
    <numFmt numFmtId="190" formatCode="#,##0.0_)_x;\(#,##0.0\)_x"/>
    <numFmt numFmtId="191" formatCode="0.0_)\%;\(0.0\)\%"/>
    <numFmt numFmtId="192" formatCode="#,##0.0_)_%;\(#,##0.0\)_%"/>
    <numFmt numFmtId="193" formatCode="\£\ #,##0_);[Red]\(\£\ #,##0\)"/>
    <numFmt numFmtId="194" formatCode="_(* #,##0.0_);_(* \(#,##0.0\);_(* &quot;-&quot;??_);_(@_)"/>
    <numFmt numFmtId="195" formatCode="#,##0.0_);[Red]\(#,##0.0\)"/>
    <numFmt numFmtId="196" formatCode="&quot;$&quot;#,##0.00_);\(&quot;$&quot;#,##0.00\)"/>
    <numFmt numFmtId="197" formatCode="#,##0\ ;\(#,##0\);\-\ \ \ \ \ "/>
    <numFmt numFmtId="198" formatCode="#,##0\ ;\(#,##0\);\–\ \ \ \ \ "/>
    <numFmt numFmtId="199" formatCode="_(* #,##0.0_);_(* \(#,##0.0\);_(* &quot;-&quot;?_);@_)"/>
    <numFmt numFmtId="200" formatCode="0.0%_);\(0.0%\)"/>
    <numFmt numFmtId="201" formatCode="&quot;n&quot;"/>
    <numFmt numFmtId="202" formatCode="#,##0_);\(#,##0\);&quot;-&quot;_)"/>
    <numFmt numFmtId="203" formatCode="0.000%"/>
    <numFmt numFmtId="204" formatCode="0.0"/>
    <numFmt numFmtId="205" formatCode="#,##0&quot;RUB&quot;;\-#,##0&quot;RUB&quot;"/>
    <numFmt numFmtId="206" formatCode="mm/dd/yy"/>
    <numFmt numFmtId="207" formatCode="0.00000%"/>
    <numFmt numFmtId="208" formatCode="_([$€-2]* #,##0.00_);_([$€-2]* \(#,##0.00\);_([$€-2]* &quot;-&quot;??_)"/>
    <numFmt numFmtId="209" formatCode="#,##0.0\x_);\(#,##0.0\x\)"/>
    <numFmt numFmtId="210" formatCode="&quot;$&quot;#,##0.0_);\(&quot;$&quot;#,##0.0\)"/>
    <numFmt numFmtId="211" formatCode="&quot;$&quot;#,##0_);\(&quot;$&quot;#,##0\)"/>
    <numFmt numFmtId="212" formatCode="_(&quot;$&quot;* #,##0_);_(&quot;$&quot;* \(#,##0\);_(&quot;$&quot;* &quot;-&quot;_);_(@_)"/>
    <numFmt numFmtId="213" formatCode="0.00000"/>
    <numFmt numFmtId="214" formatCode="#,##0_);[Red]\(#,##0\);&quot;-&quot;_);[Blue]&quot;Error-&quot;@"/>
    <numFmt numFmtId="215" formatCode="_(&quot;$&quot;* #,##0.00_);_(&quot;$&quot;* \(#,##0.00\);_(&quot;$&quot;* &quot;-&quot;??_);_(@_)"/>
    <numFmt numFmtId="216" formatCode="&quot;$&quot;#,##0.00_);[Red]\(&quot;$&quot;#,##0.00\)"/>
    <numFmt numFmtId="217" formatCode="\•\ \ @"/>
    <numFmt numFmtId="218" formatCode="_(* #,##0_);_(* \(#,##0\);_(* &quot;-&quot;_);_(@_)"/>
    <numFmt numFmtId="219" formatCode="[$-409]d/mmm/yyyy;@"/>
    <numFmt numFmtId="220" formatCode="mmm\-d\-yyyy"/>
    <numFmt numFmtId="221" formatCode="mmm\-yyyy"/>
    <numFmt numFmtId="222" formatCode="0.0\ \x"/>
    <numFmt numFmtId="223" formatCode="yyyy"/>
    <numFmt numFmtId="224" formatCode="&quot;$&quot;#,###,"/>
    <numFmt numFmtId="225" formatCode="&quot;$&quot;#,##0_);[Red]\(&quot;$&quot;#,##0\)"/>
    <numFmt numFmtId="226" formatCode="0.000000000"/>
    <numFmt numFmtId="227" formatCode="\€\ #,##0.0_);\(\€\ #,##0.0\);&quot;-&quot;?_);@_)"/>
    <numFmt numFmtId="228" formatCode="_-* #,##0.00\ &quot;€&quot;_-;\-* #,##0.00\ &quot;€&quot;_-;_-* &quot;-&quot;??\ &quot;€&quot;_-;_-@_-"/>
    <numFmt numFmtId="229" formatCode="_(* #,##0.0_%_);_(* \(#,##0.0_%\);_(* &quot; - &quot;_%_);_(@_)"/>
    <numFmt numFmtId="230" formatCode="_(* #,##0.0%_);_(* \(#,##0.0%\);_(* &quot; - &quot;\%_);_(@_)"/>
    <numFmt numFmtId="231" formatCode="_(* #,###,_);_(* \(#,###,\);_(* &quot; - &quot;_);_(@_)"/>
    <numFmt numFmtId="232" formatCode="_(* #,##0_);_(* \(#,##0\);_(* &quot; - &quot;_);_(@_)"/>
    <numFmt numFmtId="233" formatCode="_(* #,##0.0_);_(* \(#,##0.0\);_(* &quot; - &quot;_);_(@_)"/>
    <numFmt numFmtId="234" formatCode="_(* #,##0.00_);_(* \(#,##0.00\);_(* &quot; - &quot;_);_(@_)"/>
    <numFmt numFmtId="235" formatCode="_(* #,##0.000_);_(* \(#,##0.000\);_(* &quot; - &quot;_);_(@_)"/>
    <numFmt numFmtId="236" formatCode="#,##0;\(#,##0\);&quot;-&quot;"/>
    <numFmt numFmtId="237" formatCode="#,##0;\(#,##0\)"/>
    <numFmt numFmtId="238" formatCode="0.00%_);[Red]\(0.00%\)"/>
    <numFmt numFmtId="239" formatCode=";;;"/>
    <numFmt numFmtId="240" formatCode="0.00%;\(0.00%\)"/>
    <numFmt numFmtId="241" formatCode="_ * #,##0.0000_ ;_ * \-#,##0.0000_ ;_ * &quot;-&quot;??_ ;_ @_ "/>
    <numFmt numFmtId="242" formatCode="#,##0.0_%_);\(#,##0.0\)_%;#,##0.0_%_);@_%_)"/>
    <numFmt numFmtId="243" formatCode="0.0%_);\(0.0%\);0.0%_);@_%_)"/>
    <numFmt numFmtId="244" formatCode="0.0\x_)_);&quot;NM&quot;_x_)_);0.0\x_)_);@_%_)"/>
    <numFmt numFmtId="245" formatCode="_-* #,##0.00\ _€_-;\-* #,##0.00\ _€_-;_-* &quot;-&quot;??\ _€_-;_-@_-"/>
    <numFmt numFmtId="246" formatCode="_-* #,##0.00_-;\-* #,##0.00_-;_-* &quot;-&quot;??_-;_-@_-"/>
    <numFmt numFmtId="247" formatCode="#,##0.0\x;\-#,##0.0\x;&quot;-&quot;?_);@_)"/>
    <numFmt numFmtId="248" formatCode="#,###,"/>
    <numFmt numFmtId="249" formatCode="0.00_)"/>
    <numFmt numFmtId="250" formatCode="_(* #,##0_);_(* \(#,##0\);_(* &quot;-&quot;_);@_)"/>
    <numFmt numFmtId="251" formatCode="dd\-mm\-yyyy;@"/>
    <numFmt numFmtId="252" formatCode="#,##0.00\x_);[Red]\(#,##0.00\x\);&quot;--  &quot;"/>
    <numFmt numFmtId="253" formatCode="#,##0\ \ \ ;[Red]\(#,##0\)\ \ ;\—\ \ \ \ "/>
    <numFmt numFmtId="254" formatCode="_(&quot;$&quot;* #,##0_);_(&quot;$&quot;* \(#,##0\);_(&quot;$&quot;* &quot;—&quot;_);_(@_)"/>
    <numFmt numFmtId="255" formatCode="&quot;$&quot;#,##0"/>
    <numFmt numFmtId="256" formatCode="0.0%;[Red]\(0.0%\)"/>
    <numFmt numFmtId="257" formatCode="#,##0.0\%_);\(#,##0.0\%\);#,##0.0\%_);@_%_)"/>
    <numFmt numFmtId="258" formatCode="0.0%_);[Red]\(0.0%\)"/>
    <numFmt numFmtId="259" formatCode="&quot;CAGR &quot;0.0%"/>
    <numFmt numFmtId="260" formatCode="&quot;$&quot;#,##0.0_);[Red]\(&quot;$&quot;#,##0.0\)"/>
    <numFmt numFmtId="261" formatCode="0.000_)"/>
    <numFmt numFmtId="262" formatCode="0.000"/>
    <numFmt numFmtId="263" formatCode="_ * #,##0.0000_ ;_ * \-#,##0.0000_ ;_ * &quot;-&quot;????_ ;_ @_ "/>
    <numFmt numFmtId="264" formatCode="_ * #,##0.000000_ ;_ * \-#,##0.000000_ ;_ * &quot;-&quot;??_ ;_ @_ "/>
    <numFmt numFmtId="265" formatCode="_(* #,##0_);_(* \(#,##0\);_(* &quot;-&quot;??_);_(@_)"/>
    <numFmt numFmtId="266" formatCode="_ * #,##0_ ;_ * \-#,##0_ ;_ * &quot;-&quot;??????_ ;_ @_ "/>
    <numFmt numFmtId="267" formatCode="0.00000000"/>
    <numFmt numFmtId="268" formatCode="0.0000000000"/>
    <numFmt numFmtId="269" formatCode="_ * #,##0.00000_ ;_ * \-#,##0.00000_ ;_ * &quot;-&quot;??_ ;_ @_ "/>
    <numFmt numFmtId="270" formatCode="_ * #,##0.0_ ;_ * \-#,##0.0_ ;_ * &quot;-&quot;??_ ;_ @_ "/>
    <numFmt numFmtId="271" formatCode="0_ ;\-0\ "/>
    <numFmt numFmtId="272" formatCode="#,##0_ ;\-#,##0\ "/>
  </numFmts>
  <fonts count="262">
    <font>
      <sz val="10"/>
      <color theme="1"/>
      <name val="Arial"/>
      <family val="2"/>
    </font>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b/>
      <sz val="14"/>
      <name val="Arial"/>
      <family val="2"/>
    </font>
    <font>
      <b/>
      <sz val="14"/>
      <color theme="0"/>
      <name val="Arial"/>
      <family val="2"/>
    </font>
    <font>
      <i/>
      <sz val="10"/>
      <name val="Arial"/>
      <family val="2"/>
    </font>
    <font>
      <b/>
      <sz val="10"/>
      <color rgb="FFFF0000"/>
      <name val="Arial"/>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i/>
      <sz val="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10"/>
      <color theme="0" tint="-0.499984740745262"/>
      <name val="Arial"/>
      <family val="2"/>
    </font>
    <font>
      <sz val="10"/>
      <color indexed="8"/>
      <name val="Arial"/>
      <family val="2"/>
    </font>
    <font>
      <sz val="10"/>
      <name val="Arial"/>
      <family val="2"/>
    </font>
    <font>
      <sz val="12"/>
      <name val="Times New Roman"/>
      <family val="1"/>
    </font>
    <font>
      <b/>
      <sz val="12"/>
      <name val="Arial"/>
      <family val="2"/>
    </font>
    <font>
      <sz val="12"/>
      <name val="Arial"/>
      <family val="2"/>
    </font>
    <font>
      <sz val="10"/>
      <name val="DTLArgoT"/>
    </font>
    <font>
      <b/>
      <sz val="10"/>
      <color indexed="9"/>
      <name val="Arial"/>
      <family val="2"/>
    </font>
    <font>
      <sz val="10"/>
      <color indexed="9"/>
      <name val="Arial"/>
      <family val="2"/>
    </font>
    <font>
      <sz val="8"/>
      <name val="Arial"/>
      <family val="2"/>
    </font>
    <font>
      <sz val="11"/>
      <color indexed="9"/>
      <name val="Calibri"/>
      <family val="2"/>
    </font>
    <font>
      <sz val="11"/>
      <color indexed="8"/>
      <name val="Calibri"/>
      <family val="2"/>
    </font>
    <font>
      <b/>
      <sz val="11"/>
      <color indexed="52"/>
      <name val="Calibri"/>
      <family val="2"/>
    </font>
    <font>
      <b/>
      <sz val="11"/>
      <color indexed="17"/>
      <name val="Calibri"/>
      <family val="2"/>
    </font>
    <font>
      <b/>
      <sz val="11"/>
      <color indexed="9"/>
      <name val="Calibri"/>
      <family val="2"/>
    </font>
    <font>
      <b/>
      <sz val="11"/>
      <color indexed="8"/>
      <name val="Calibri"/>
      <family val="2"/>
    </font>
    <font>
      <sz val="10"/>
      <color indexed="8"/>
      <name val="MS Sans Serif"/>
      <family val="2"/>
    </font>
    <font>
      <sz val="11"/>
      <color indexed="52"/>
      <name val="Calibri"/>
      <family val="2"/>
    </font>
    <font>
      <sz val="11"/>
      <color indexed="17"/>
      <name val="Calibri"/>
      <family val="2"/>
    </font>
    <font>
      <sz val="11"/>
      <color indexed="48"/>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63"/>
      <name val="Calibri"/>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8"/>
      <color indexed="56"/>
      <name val="Cambria"/>
      <family val="2"/>
    </font>
    <font>
      <i/>
      <sz val="11"/>
      <color indexed="23"/>
      <name val="Calibri"/>
      <family val="2"/>
    </font>
    <font>
      <sz val="11"/>
      <color indexed="10"/>
      <name val="Calibri"/>
      <family val="2"/>
    </font>
    <font>
      <sz val="11"/>
      <color indexed="14"/>
      <name val="Calibri"/>
      <family val="2"/>
    </font>
    <font>
      <sz val="10"/>
      <color indexed="10"/>
      <name val="Arial"/>
      <family val="2"/>
    </font>
    <font>
      <b/>
      <sz val="10"/>
      <color indexed="8"/>
      <name val="Arial"/>
      <family val="2"/>
    </font>
    <font>
      <sz val="10"/>
      <color indexed="8"/>
      <name val="Verdana"/>
      <family val="2"/>
    </font>
    <font>
      <sz val="10"/>
      <color indexed="9"/>
      <name val="Verdana"/>
      <family val="2"/>
    </font>
    <font>
      <b/>
      <sz val="10"/>
      <color indexed="63"/>
      <name val="Verdana"/>
      <family val="2"/>
    </font>
    <font>
      <b/>
      <sz val="10"/>
      <color indexed="52"/>
      <name val="Verdana"/>
      <family val="2"/>
    </font>
    <font>
      <sz val="10"/>
      <color indexed="62"/>
      <name val="Verdana"/>
      <family val="2"/>
    </font>
    <font>
      <b/>
      <sz val="10"/>
      <color indexed="8"/>
      <name val="Verdana"/>
      <family val="2"/>
    </font>
    <font>
      <i/>
      <sz val="10"/>
      <color indexed="23"/>
      <name val="Verdana"/>
      <family val="2"/>
    </font>
    <font>
      <sz val="10"/>
      <color indexed="17"/>
      <name val="Verdana"/>
      <family val="2"/>
    </font>
    <font>
      <sz val="10"/>
      <color indexed="20"/>
      <name val="Verdana"/>
      <family val="2"/>
    </font>
    <font>
      <b/>
      <sz val="15"/>
      <color indexed="56"/>
      <name val="Verdana"/>
      <family val="2"/>
    </font>
    <font>
      <b/>
      <sz val="13"/>
      <color indexed="56"/>
      <name val="Verdana"/>
      <family val="2"/>
    </font>
    <font>
      <b/>
      <sz val="11"/>
      <color indexed="56"/>
      <name val="Verdana"/>
      <family val="2"/>
    </font>
    <font>
      <sz val="10"/>
      <color indexed="52"/>
      <name val="Verdana"/>
      <family val="2"/>
    </font>
    <font>
      <sz val="10"/>
      <color indexed="10"/>
      <name val="Verdana"/>
      <family val="2"/>
    </font>
    <font>
      <b/>
      <sz val="10"/>
      <color indexed="9"/>
      <name val="Verdana"/>
      <family val="2"/>
    </font>
    <font>
      <sz val="8"/>
      <color indexed="62"/>
      <name val="Arial"/>
      <family val="2"/>
    </font>
    <font>
      <u/>
      <sz val="12"/>
      <color indexed="12"/>
      <name val="Times New Roman"/>
      <family val="1"/>
    </font>
    <font>
      <u/>
      <sz val="10"/>
      <color indexed="12"/>
      <name val="Arial"/>
      <family val="2"/>
    </font>
    <font>
      <sz val="10"/>
      <color indexed="39"/>
      <name val="Arial"/>
      <family val="2"/>
    </font>
    <font>
      <b/>
      <sz val="12"/>
      <color indexed="8"/>
      <name val="Arial"/>
      <family val="2"/>
    </font>
    <font>
      <b/>
      <sz val="16"/>
      <color indexed="23"/>
      <name val="Arial"/>
      <family val="2"/>
    </font>
    <font>
      <u/>
      <sz val="10"/>
      <color indexed="12"/>
      <name val="DTLArgoT"/>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1"/>
      <name val="Calibri"/>
      <family val="2"/>
      <scheme val="minor"/>
    </font>
    <font>
      <sz val="11"/>
      <color rgb="FFFF0000"/>
      <name val="Calibri"/>
      <family val="2"/>
      <scheme val="minor"/>
    </font>
    <font>
      <sz val="11"/>
      <color indexed="37"/>
      <name val="Calibri"/>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b/>
      <sz val="9"/>
      <name val="Arial Narrow"/>
      <family val="2"/>
    </font>
    <font>
      <sz val="10"/>
      <name val="Times New Roman"/>
      <family val="1"/>
    </font>
    <font>
      <sz val="10"/>
      <name val="Arial Narrow"/>
      <family val="2"/>
    </font>
    <font>
      <sz val="9"/>
      <name val="Arial"/>
      <family val="2"/>
    </font>
    <font>
      <sz val="9"/>
      <color indexed="8"/>
      <name val="Arial"/>
      <family val="2"/>
    </font>
    <font>
      <sz val="8"/>
      <name val="MS Serif"/>
      <family val="1"/>
    </font>
    <font>
      <sz val="9"/>
      <name val="Arial Narrow"/>
      <family val="2"/>
    </font>
    <font>
      <sz val="10"/>
      <name val="Courier"/>
      <family val="3"/>
    </font>
    <font>
      <sz val="10"/>
      <name val="Univers Condensed"/>
      <family val="2"/>
    </font>
    <font>
      <b/>
      <i/>
      <sz val="9"/>
      <name val="Arial"/>
      <family val="2"/>
    </font>
    <font>
      <b/>
      <sz val="9"/>
      <name val="Arial"/>
      <family val="2"/>
    </font>
    <font>
      <i/>
      <sz val="9"/>
      <color indexed="8"/>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DTMLetterRegular"/>
    </font>
    <font>
      <sz val="10"/>
      <name val="MS Sans Serif"/>
      <family val="2"/>
    </font>
    <font>
      <sz val="9"/>
      <color theme="1"/>
      <name val="Arial"/>
      <family val="2"/>
    </font>
    <font>
      <sz val="8"/>
      <name val="Helv"/>
    </font>
    <font>
      <sz val="12"/>
      <color indexed="8"/>
      <name val="Times New Roman"/>
      <family val="1"/>
    </font>
    <font>
      <sz val="9"/>
      <color theme="0"/>
      <name val="Arial"/>
      <family val="2"/>
    </font>
    <font>
      <sz val="12"/>
      <name val="Helv"/>
    </font>
    <font>
      <i/>
      <sz val="8"/>
      <name val="Arial"/>
      <family val="2"/>
    </font>
    <font>
      <sz val="8"/>
      <color indexed="12"/>
      <name val="Helv"/>
    </font>
    <font>
      <sz val="10"/>
      <name val="Geneva"/>
      <family val="2"/>
    </font>
    <font>
      <b/>
      <sz val="12"/>
      <name val="Times New Roman"/>
      <family val="1"/>
    </font>
    <font>
      <i/>
      <sz val="10"/>
      <color indexed="12"/>
      <name val="Times New Roman"/>
      <family val="1"/>
    </font>
    <font>
      <sz val="12"/>
      <color indexed="12"/>
      <name val="Times New Roman"/>
      <family val="1"/>
    </font>
    <font>
      <sz val="9"/>
      <color rgb="FF9C0006"/>
      <name val="Arial"/>
      <family val="2"/>
    </font>
    <font>
      <sz val="8"/>
      <name val="Times New Roman"/>
      <family val="1"/>
    </font>
    <font>
      <sz val="10"/>
      <color indexed="8"/>
      <name val="Tms Rmn"/>
    </font>
    <font>
      <sz val="10"/>
      <color indexed="12"/>
      <name val="Arial"/>
      <family val="2"/>
    </font>
    <font>
      <sz val="10"/>
      <color indexed="12"/>
      <name val="Times New Roman"/>
      <family val="1"/>
    </font>
    <font>
      <b/>
      <sz val="8"/>
      <name val="Arial Narrow"/>
      <family val="2"/>
    </font>
    <font>
      <b/>
      <sz val="7"/>
      <name val="Arial"/>
      <family val="2"/>
    </font>
    <font>
      <sz val="11"/>
      <name val="Times New Roman"/>
      <family val="1"/>
    </font>
    <font>
      <b/>
      <sz val="9"/>
      <color indexed="24"/>
      <name val="Arial"/>
      <family val="2"/>
    </font>
    <font>
      <sz val="8"/>
      <name val="Wingdings"/>
      <charset val="2"/>
    </font>
    <font>
      <b/>
      <sz val="10"/>
      <color indexed="8"/>
      <name val="Times New Roman"/>
      <family val="1"/>
    </font>
    <font>
      <sz val="11"/>
      <name val="?? ?????"/>
      <family val="3"/>
      <charset val="128"/>
    </font>
    <font>
      <b/>
      <sz val="11"/>
      <color indexed="50"/>
      <name val="Calibri"/>
      <family val="2"/>
    </font>
    <font>
      <sz val="7"/>
      <name val="Arial"/>
      <family val="2"/>
    </font>
    <font>
      <b/>
      <sz val="9"/>
      <color indexed="12"/>
      <name val="Times New Roman"/>
      <family val="1"/>
    </font>
    <font>
      <b/>
      <sz val="8"/>
      <name val="Times New Roman"/>
      <family val="1"/>
    </font>
    <font>
      <b/>
      <sz val="10"/>
      <name val="MS Serif"/>
      <family val="1"/>
    </font>
    <font>
      <b/>
      <sz val="11"/>
      <name val="Times New Roman"/>
      <family val="1"/>
    </font>
    <font>
      <b/>
      <sz val="9"/>
      <color theme="0"/>
      <name val="Arial"/>
      <family val="2"/>
    </font>
    <font>
      <u/>
      <sz val="8"/>
      <color indexed="12"/>
      <name val="Times New Roman"/>
      <family val="1"/>
    </font>
    <font>
      <sz val="10"/>
      <name val="Helv"/>
    </font>
    <font>
      <sz val="9"/>
      <color indexed="8"/>
      <name val="Calibri"/>
      <family val="2"/>
    </font>
    <font>
      <sz val="11"/>
      <color indexed="8"/>
      <name val="Arial"/>
      <family val="2"/>
    </font>
    <font>
      <sz val="10"/>
      <color indexed="24"/>
      <name val="Arial"/>
      <family val="2"/>
    </font>
    <font>
      <sz val="7"/>
      <name val="Small Fonts"/>
      <family val="2"/>
    </font>
    <font>
      <sz val="12"/>
      <name val="Tms Rmn"/>
    </font>
    <font>
      <sz val="8"/>
      <name val="Arial Narrow"/>
      <family val="2"/>
    </font>
    <font>
      <sz val="8"/>
      <color indexed="12"/>
      <name val="Times New Roman"/>
      <family val="1"/>
    </font>
    <font>
      <u val="doubleAccounting"/>
      <sz val="10"/>
      <name val="Arial"/>
      <family val="2"/>
    </font>
    <font>
      <sz val="10"/>
      <name val="Frutiger 45 Light"/>
      <family val="2"/>
    </font>
    <font>
      <b/>
      <u/>
      <sz val="12"/>
      <name val="Arial Narrow"/>
      <family val="2"/>
    </font>
    <font>
      <sz val="10"/>
      <color indexed="12"/>
      <name val="Arial Narrow"/>
      <family val="2"/>
    </font>
    <font>
      <i/>
      <sz val="9"/>
      <color rgb="FF7F7F7F"/>
      <name val="Arial"/>
      <family val="2"/>
    </font>
    <font>
      <i/>
      <sz val="8"/>
      <name val="Times New Roman"/>
      <family val="1"/>
    </font>
    <font>
      <sz val="9"/>
      <name val="Times New Roman"/>
      <family val="1"/>
    </font>
    <font>
      <b/>
      <u val="singleAccounting"/>
      <sz val="9"/>
      <name val="Times New Roman"/>
      <family val="1"/>
    </font>
    <font>
      <b/>
      <sz val="10"/>
      <name val="Times New Roman"/>
      <family val="1"/>
    </font>
    <font>
      <b/>
      <i/>
      <sz val="9.5"/>
      <name val="Times New Roman"/>
      <family val="1"/>
    </font>
    <font>
      <sz val="10"/>
      <name val="Times New Roman"/>
      <family val="1"/>
      <charset val="238"/>
    </font>
    <font>
      <b/>
      <sz val="16"/>
      <name val="Arial"/>
      <family val="2"/>
    </font>
    <font>
      <b/>
      <sz val="7"/>
      <color indexed="12"/>
      <name val="Arial"/>
      <family val="2"/>
    </font>
    <font>
      <sz val="7"/>
      <name val="Palatino"/>
      <family val="1"/>
    </font>
    <font>
      <sz val="8"/>
      <color indexed="17"/>
      <name val="Arial"/>
      <family val="2"/>
    </font>
    <font>
      <sz val="9"/>
      <color rgb="FF006100"/>
      <name val="Arial"/>
      <family val="2"/>
    </font>
    <font>
      <b/>
      <i/>
      <sz val="8"/>
      <name val="Arial Narrow"/>
      <family val="2"/>
    </font>
    <font>
      <sz val="8"/>
      <color indexed="17"/>
      <name val="Times New Roman"/>
      <family val="1"/>
    </font>
    <font>
      <sz val="32"/>
      <name val="Times New Roman"/>
      <family val="1"/>
    </font>
    <font>
      <sz val="24"/>
      <name val="Times New Roman"/>
      <family val="1"/>
    </font>
    <font>
      <sz val="18"/>
      <name val="Times New Roman"/>
      <family val="1"/>
    </font>
    <font>
      <b/>
      <sz val="10"/>
      <color indexed="9"/>
      <name val="Frutiger 45 Light"/>
      <family val="2"/>
    </font>
    <font>
      <b/>
      <sz val="9"/>
      <color theme="3"/>
      <name val="Arial"/>
      <family val="2"/>
    </font>
    <font>
      <sz val="9"/>
      <color theme="3"/>
      <name val="Arial"/>
      <family val="2"/>
    </font>
    <font>
      <b/>
      <sz val="16"/>
      <name val="Times New Roman"/>
      <family val="1"/>
    </font>
    <font>
      <b/>
      <sz val="14"/>
      <name val="Times New Roman"/>
      <family val="1"/>
    </font>
    <font>
      <b/>
      <sz val="9"/>
      <name val="Times New Roman"/>
      <family val="1"/>
    </font>
    <font>
      <b/>
      <u/>
      <sz val="9"/>
      <name val="Times New Roman"/>
      <family val="1"/>
    </font>
    <font>
      <u/>
      <sz val="9"/>
      <color indexed="12"/>
      <name val="Verdana"/>
      <family val="2"/>
    </font>
    <font>
      <sz val="9"/>
      <color rgb="FF3F3F76"/>
      <name val="Arial"/>
      <family val="2"/>
    </font>
    <font>
      <u/>
      <sz val="8"/>
      <color indexed="12"/>
      <name val="Arial"/>
      <family val="2"/>
    </font>
    <font>
      <sz val="8"/>
      <color indexed="12"/>
      <name val="Arial"/>
      <family val="2"/>
    </font>
    <font>
      <sz val="8"/>
      <color indexed="10"/>
      <name val="Helv"/>
    </font>
    <font>
      <b/>
      <i/>
      <sz val="20"/>
      <color indexed="8"/>
      <name val="Arial"/>
      <family val="2"/>
    </font>
    <font>
      <sz val="10"/>
      <color indexed="16"/>
      <name val="MS Sans Serif"/>
      <family val="2"/>
    </font>
    <font>
      <sz val="9"/>
      <color indexed="50"/>
      <name val="Arial"/>
      <family val="2"/>
    </font>
    <font>
      <sz val="8"/>
      <color indexed="8"/>
      <name val="Helv"/>
    </font>
    <font>
      <sz val="8"/>
      <color indexed="18"/>
      <name val="Times New Roman"/>
      <family val="1"/>
    </font>
    <font>
      <sz val="10"/>
      <color indexed="20"/>
      <name val="Times New Roman"/>
      <family val="1"/>
    </font>
    <font>
      <sz val="9"/>
      <color rgb="FF9C6500"/>
      <name val="Arial"/>
      <family val="2"/>
    </font>
    <font>
      <sz val="10"/>
      <name val="CG Times (WN)"/>
    </font>
    <font>
      <b/>
      <i/>
      <sz val="16"/>
      <name val="Helv"/>
    </font>
    <font>
      <sz val="11"/>
      <color theme="1"/>
      <name val="Arial"/>
      <family val="2"/>
    </font>
    <font>
      <sz val="9"/>
      <color theme="1"/>
      <name val="Calibri"/>
      <family val="2"/>
      <scheme val="minor"/>
    </font>
    <font>
      <sz val="10"/>
      <name val="Trebuchet MS"/>
      <family val="2"/>
    </font>
    <font>
      <sz val="10"/>
      <name val="Palatino"/>
      <family val="1"/>
    </font>
    <font>
      <b/>
      <sz val="10"/>
      <name val="Trebuchet MS"/>
      <family val="2"/>
    </font>
    <font>
      <sz val="10"/>
      <name val="Tahoma"/>
      <family val="2"/>
    </font>
    <font>
      <b/>
      <i/>
      <sz val="24"/>
      <color indexed="8"/>
      <name val="Times New Roman"/>
      <family val="1"/>
    </font>
    <font>
      <sz val="7"/>
      <color indexed="12"/>
      <name val="Arial"/>
      <family val="2"/>
    </font>
    <font>
      <i/>
      <sz val="10"/>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i/>
      <sz val="10"/>
      <name val="Times New Roman"/>
      <family val="1"/>
    </font>
    <font>
      <b/>
      <sz val="26"/>
      <name val="Times New Roman"/>
      <family val="1"/>
    </font>
    <font>
      <b/>
      <sz val="18"/>
      <name val="Times New Roman"/>
      <family val="1"/>
    </font>
    <font>
      <sz val="10"/>
      <color indexed="16"/>
      <name val="Helvetica-Black"/>
    </font>
    <font>
      <sz val="22"/>
      <name val="UBSHeadline"/>
      <family val="1"/>
    </font>
    <font>
      <b/>
      <sz val="8"/>
      <color indexed="18"/>
      <name val="Times New Roman"/>
      <family val="1"/>
    </font>
    <font>
      <sz val="10"/>
      <name val="Tms Rmn"/>
    </font>
    <font>
      <b/>
      <sz val="8"/>
      <color indexed="12"/>
      <name val="Times New Roman"/>
      <family val="1"/>
    </font>
    <font>
      <b/>
      <sz val="10"/>
      <name val="MS Sans Serif"/>
      <family val="2"/>
    </font>
    <font>
      <sz val="10"/>
      <color indexed="10"/>
      <name val="MS Sans Serif"/>
      <family val="2"/>
    </font>
    <font>
      <sz val="8"/>
      <name val="COUR"/>
    </font>
    <font>
      <sz val="10"/>
      <name val="SWISS"/>
    </font>
    <font>
      <sz val="10"/>
      <color indexed="8"/>
      <name val="Times New Roman"/>
      <family val="1"/>
    </font>
    <font>
      <u val="singleAccounting"/>
      <sz val="10"/>
      <name val="Arial"/>
      <family val="2"/>
    </font>
    <font>
      <b/>
      <sz val="9"/>
      <color theme="4"/>
      <name val="Arial"/>
      <family val="2"/>
    </font>
    <font>
      <sz val="8"/>
      <color theme="1"/>
      <name val="Arial"/>
      <family val="2"/>
    </font>
    <font>
      <b/>
      <sz val="9"/>
      <color theme="1"/>
      <name val="Arial"/>
      <family val="2"/>
    </font>
    <font>
      <b/>
      <sz val="9"/>
      <color indexed="8"/>
      <name val="Calibri"/>
      <family val="2"/>
    </font>
    <font>
      <b/>
      <sz val="9"/>
      <color indexed="8"/>
      <name val="Arial"/>
      <family val="2"/>
    </font>
    <font>
      <sz val="10"/>
      <name val="Frutiger 45 Light"/>
    </font>
    <font>
      <sz val="11"/>
      <name val="Frutiger Light"/>
    </font>
    <font>
      <b/>
      <i/>
      <sz val="12"/>
      <name val="Arial"/>
      <family val="2"/>
    </font>
    <font>
      <b/>
      <sz val="12"/>
      <color indexed="8"/>
      <name val="Times New Roman"/>
      <family val="1"/>
    </font>
    <font>
      <b/>
      <sz val="9"/>
      <name val="Palatino"/>
      <family val="1"/>
    </font>
    <font>
      <sz val="9"/>
      <color indexed="21"/>
      <name val="Helvetica-Black"/>
    </font>
    <font>
      <b/>
      <sz val="8.5"/>
      <name val="Arial"/>
      <family val="2"/>
    </font>
    <font>
      <sz val="7"/>
      <name val="Times New Roman"/>
      <family val="1"/>
    </font>
    <font>
      <b/>
      <sz val="14"/>
      <name val="Frutiger 45 Light"/>
      <family val="2"/>
    </font>
    <font>
      <b/>
      <sz val="10"/>
      <color indexed="16"/>
      <name val="Times New Roman"/>
      <family val="1"/>
    </font>
    <font>
      <sz val="10"/>
      <color indexed="9"/>
      <name val="Arial Black"/>
      <family val="2"/>
    </font>
    <font>
      <b/>
      <sz val="8"/>
      <name val="Helv"/>
    </font>
    <font>
      <b/>
      <i/>
      <sz val="24"/>
      <name val="Arial"/>
      <family val="2"/>
    </font>
    <font>
      <sz val="9"/>
      <color rgb="FFFF0000"/>
      <name val="Arial"/>
      <family val="2"/>
    </font>
    <font>
      <b/>
      <i/>
      <sz val="12"/>
      <name val="Times New Roman"/>
      <family val="1"/>
    </font>
    <font>
      <b/>
      <sz val="10"/>
      <color indexed="18"/>
      <name val="CG Times (WN)"/>
    </font>
    <font>
      <i/>
      <sz val="10"/>
      <color indexed="8"/>
      <name val="Arial"/>
      <family val="2"/>
    </font>
    <font>
      <sz val="8"/>
      <color indexed="81"/>
      <name val="Tahoma"/>
      <family val="2"/>
    </font>
    <font>
      <b/>
      <sz val="18"/>
      <color rgb="FFFF0000"/>
      <name val="Arial"/>
      <family val="2"/>
    </font>
    <font>
      <u/>
      <sz val="10"/>
      <color rgb="FF0000FF"/>
      <name val="Arial"/>
      <family val="2"/>
    </font>
    <font>
      <i/>
      <sz val="10"/>
      <color theme="1"/>
      <name val="Arial"/>
      <family val="2"/>
    </font>
    <font>
      <sz val="10"/>
      <color rgb="FF2D3D53"/>
      <name val="Arial"/>
      <family val="2"/>
    </font>
  </fonts>
  <fills count="16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7030A0"/>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2"/>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2"/>
      </patternFill>
    </fill>
    <fill>
      <patternFill patternType="solid">
        <fgColor indexed="43"/>
      </patternFill>
    </fill>
    <fill>
      <patternFill patternType="solid">
        <fgColor indexed="26"/>
      </patternFill>
    </fill>
    <fill>
      <patternFill patternType="solid">
        <fgColor indexed="45"/>
      </patternFill>
    </fill>
    <fill>
      <patternFill patternType="solid">
        <fgColor indexed="43"/>
        <bgColor indexed="64"/>
      </patternFill>
    </fill>
    <fill>
      <patternFill patternType="solid">
        <fgColor indexed="49"/>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8"/>
        <bgColor indexed="64"/>
      </patternFill>
    </fill>
    <fill>
      <patternFill patternType="solid">
        <fgColor indexed="31"/>
      </patternFill>
    </fill>
    <fill>
      <patternFill patternType="solid">
        <fgColor indexed="46"/>
      </patternFill>
    </fill>
    <fill>
      <patternFill patternType="solid">
        <fgColor indexed="2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26"/>
        <bgColor indexed="64"/>
      </patternFill>
    </fill>
    <fill>
      <patternFill patternType="solid">
        <fgColor indexed="46"/>
        <bgColor indexed="64"/>
      </patternFill>
    </fill>
    <fill>
      <patternFill patternType="solid">
        <fgColor indexed="34"/>
        <bgColor indexed="64"/>
      </patternFill>
    </fill>
    <fill>
      <patternFill patternType="solid">
        <fgColor indexed="52"/>
        <bgColor indexed="64"/>
      </patternFill>
    </fill>
    <fill>
      <patternFill patternType="solid">
        <fgColor indexed="5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3"/>
        <bgColor indexed="64"/>
      </patternFill>
    </fill>
    <fill>
      <patternFill patternType="solid">
        <fgColor indexed="57"/>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31"/>
        <bgColor indexed="64"/>
      </patternFill>
    </fill>
    <fill>
      <patternFill patternType="solid">
        <fgColor indexed="23"/>
        <bgColor indexed="64"/>
      </patternFill>
    </fill>
    <fill>
      <patternFill patternType="solid">
        <fgColor indexed="55"/>
        <bgColor indexed="64"/>
      </patternFill>
    </fill>
    <fill>
      <patternFill patternType="solid">
        <fgColor indexed="40"/>
        <bgColor indexed="64"/>
      </patternFill>
    </fill>
    <fill>
      <patternFill patternType="solid">
        <fgColor indexed="60"/>
        <bgColor indexed="64"/>
      </patternFill>
    </fill>
    <fill>
      <patternFill patternType="solid">
        <fgColor indexed="48"/>
      </patternFill>
    </fill>
    <fill>
      <patternFill patternType="solid">
        <fgColor indexed="34"/>
      </patternFill>
    </fill>
    <fill>
      <patternFill patternType="solid">
        <fgColor indexed="44"/>
        <bgColor indexed="64"/>
      </patternFill>
    </fill>
    <fill>
      <patternFill patternType="lightGray">
        <fgColor indexed="15"/>
      </patternFill>
    </fill>
    <fill>
      <patternFill patternType="gray0625"/>
    </fill>
    <fill>
      <patternFill patternType="solid">
        <fgColor indexed="12"/>
        <bgColor indexed="64"/>
      </patternFill>
    </fill>
    <fill>
      <patternFill patternType="solid">
        <fgColor indexed="13"/>
        <bgColor indexed="64"/>
      </patternFill>
    </fill>
    <fill>
      <patternFill patternType="lightGray">
        <fgColor indexed="13"/>
      </patternFill>
    </fill>
    <fill>
      <patternFill patternType="lightGray">
        <fgColor indexed="38"/>
        <bgColor indexed="23"/>
      </patternFill>
    </fill>
    <fill>
      <patternFill patternType="lightGray">
        <fgColor indexed="10"/>
      </patternFill>
    </fill>
    <fill>
      <patternFill patternType="mediumGray">
        <fgColor indexed="22"/>
      </patternFill>
    </fill>
    <fill>
      <patternFill patternType="solid">
        <fgColor indexed="63"/>
        <bgColor indexed="64"/>
      </patternFill>
    </fill>
    <fill>
      <patternFill patternType="solid">
        <fgColor theme="8"/>
        <bgColor indexed="64"/>
      </patternFill>
    </fill>
    <fill>
      <patternFill patternType="solid">
        <fgColor theme="5"/>
        <bgColor indexed="64"/>
      </patternFill>
    </fill>
    <fill>
      <patternFill patternType="solid">
        <fgColor indexed="62"/>
        <bgColor indexed="64"/>
      </patternFill>
    </fill>
    <fill>
      <patternFill patternType="solid">
        <fgColor indexed="38"/>
        <bgColor indexed="64"/>
      </patternFill>
    </fill>
    <fill>
      <patternFill patternType="solid">
        <fgColor indexed="36"/>
        <bgColor indexed="64"/>
      </patternFill>
    </fill>
    <fill>
      <patternFill patternType="solid">
        <fgColor indexed="30"/>
        <bgColor indexed="64"/>
      </patternFill>
    </fill>
    <fill>
      <patternFill patternType="solid">
        <fgColor indexed="61"/>
        <bgColor indexed="64"/>
      </patternFill>
    </fill>
    <fill>
      <patternFill patternType="solid">
        <fgColor indexed="8"/>
        <bgColor indexed="64"/>
      </patternFill>
    </fill>
    <fill>
      <patternFill patternType="solid">
        <fgColor indexed="16"/>
        <bgColor indexed="64"/>
      </patternFill>
    </fill>
    <fill>
      <patternFill patternType="mediumGray">
        <fgColor indexed="11"/>
      </patternFill>
    </fill>
    <fill>
      <patternFill patternType="lightGray">
        <fgColor indexed="11"/>
      </patternFill>
    </fill>
    <fill>
      <patternFill patternType="solid">
        <fgColor theme="0"/>
        <bgColor indexed="64"/>
      </patternFill>
    </fill>
    <fill>
      <patternFill patternType="solid">
        <fgColor rgb="FFE1FFE1"/>
        <bgColor indexed="64"/>
      </patternFill>
    </fill>
    <fill>
      <patternFill patternType="solid">
        <fgColor rgb="FF99FF99"/>
        <bgColor indexed="64"/>
      </patternFill>
    </fill>
    <fill>
      <patternFill patternType="solid">
        <fgColor rgb="FFCCCCFF"/>
        <bgColor indexed="64"/>
      </patternFill>
    </fill>
    <fill>
      <patternFill patternType="solid">
        <fgColor rgb="FFFFFF00"/>
        <bgColor indexed="64"/>
      </patternFill>
    </fill>
    <fill>
      <patternFill patternType="solid">
        <fgColor rgb="FFCCFFCC"/>
        <bgColor rgb="FF000000"/>
      </patternFill>
    </fill>
  </fills>
  <borders count="8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thin">
        <color indexed="64"/>
      </left>
      <right/>
      <top/>
      <bottom/>
      <diagonal/>
    </border>
    <border>
      <left/>
      <right style="thin">
        <color indexed="64"/>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style="medium">
        <color indexed="64"/>
      </top>
      <bottom style="hair">
        <color indexed="64"/>
      </bottom>
      <diagonal/>
    </border>
    <border>
      <left style="thin">
        <color indexed="63"/>
      </left>
      <right style="thin">
        <color indexed="63"/>
      </right>
      <top style="thin">
        <color indexed="64"/>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right/>
      <top/>
      <bottom style="thin">
        <color indexed="28"/>
      </bottom>
      <diagonal/>
    </border>
    <border>
      <left/>
      <right/>
      <top/>
      <bottom style="dotted">
        <color indexed="64"/>
      </bottom>
      <diagonal/>
    </border>
    <border>
      <left/>
      <right/>
      <top/>
      <bottom style="double">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bottom style="medium">
        <color theme="3"/>
      </bottom>
      <diagonal/>
    </border>
    <border>
      <left/>
      <right/>
      <top/>
      <bottom style="thin">
        <color theme="3"/>
      </bottom>
      <diagonal/>
    </border>
    <border>
      <left/>
      <right/>
      <top/>
      <bottom style="hair">
        <color indexed="55"/>
      </bottom>
      <diagonal/>
    </border>
    <border>
      <left/>
      <right/>
      <top style="dotted">
        <color indexed="64"/>
      </top>
      <bottom/>
      <diagonal/>
    </border>
    <border>
      <left/>
      <right/>
      <top/>
      <bottom style="thick">
        <color indexed="9"/>
      </bottom>
      <diagonal/>
    </border>
    <border>
      <left/>
      <right/>
      <top/>
      <bottom style="double">
        <color indexed="50"/>
      </bottom>
      <diagonal/>
    </border>
    <border>
      <left/>
      <right/>
      <top/>
      <bottom style="medium">
        <color indexed="8"/>
      </bottom>
      <diagonal/>
    </border>
    <border>
      <left/>
      <right/>
      <top style="medium">
        <color indexed="64"/>
      </top>
      <bottom/>
      <diagonal/>
    </border>
    <border>
      <left/>
      <right/>
      <top/>
      <bottom style="thick">
        <color indexed="64"/>
      </bottom>
      <diagonal/>
    </border>
    <border>
      <left/>
      <right/>
      <top/>
      <bottom style="thin">
        <color indexed="8"/>
      </bottom>
      <diagonal/>
    </border>
    <border>
      <left/>
      <right/>
      <top style="medium">
        <color indexed="64"/>
      </top>
      <bottom style="thin">
        <color indexed="64"/>
      </bottom>
      <diagonal/>
    </border>
    <border>
      <left/>
      <right/>
      <top style="thin">
        <color theme="3"/>
      </top>
      <bottom/>
      <diagonal/>
    </border>
    <border>
      <left/>
      <right/>
      <top style="thin">
        <color indexed="56"/>
      </top>
      <bottom/>
      <diagonal/>
    </border>
    <border>
      <left/>
      <right/>
      <top style="thin">
        <color theme="3"/>
      </top>
      <bottom style="medium">
        <color theme="3"/>
      </bottom>
      <diagonal/>
    </border>
    <border>
      <left/>
      <right/>
      <top style="thin">
        <color indexed="56"/>
      </top>
      <bottom style="medium">
        <color indexed="56"/>
      </bottom>
      <diagonal/>
    </border>
    <border>
      <left/>
      <right/>
      <top/>
      <bottom style="thick">
        <color indexed="18"/>
      </bottom>
      <diagonal/>
    </border>
    <border>
      <left style="double">
        <color indexed="64"/>
      </left>
      <right style="double">
        <color indexed="64"/>
      </right>
      <top style="double">
        <color indexed="64"/>
      </top>
      <bottom style="double">
        <color indexed="64"/>
      </bottom>
      <diagonal/>
    </border>
    <border>
      <left style="dashDot">
        <color indexed="64"/>
      </left>
      <right/>
      <top style="dashDot">
        <color indexed="64"/>
      </top>
      <bottom/>
      <diagonal/>
    </border>
    <border>
      <left/>
      <right/>
      <top style="dashDot">
        <color indexed="64"/>
      </top>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dashDot">
        <color indexed="64"/>
      </bottom>
      <diagonal/>
    </border>
    <border>
      <left/>
      <right/>
      <top/>
      <bottom style="dashDot">
        <color indexed="64"/>
      </bottom>
      <diagonal/>
    </border>
    <border>
      <left/>
      <right style="dashDot">
        <color indexed="64"/>
      </right>
      <top/>
      <bottom style="dashDot">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50038">
    <xf numFmtId="0" fontId="0" fillId="0" borderId="0">
      <alignment vertical="top"/>
    </xf>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0" borderId="0">
      <alignment vertical="top"/>
    </xf>
    <xf numFmtId="49" fontId="9" fillId="5" borderId="1">
      <alignment vertical="top"/>
    </xf>
    <xf numFmtId="49" fontId="7" fillId="21" borderId="1">
      <alignment vertical="top"/>
    </xf>
    <xf numFmtId="49" fontId="7" fillId="0" borderId="0">
      <alignment vertical="top"/>
    </xf>
    <xf numFmtId="43" fontId="6" fillId="14" borderId="0">
      <alignment vertical="top"/>
    </xf>
    <xf numFmtId="43" fontId="6" fillId="13" borderId="0">
      <alignment vertical="top"/>
    </xf>
    <xf numFmtId="43" fontId="6" fillId="11" borderId="0">
      <alignment vertical="top"/>
    </xf>
    <xf numFmtId="43" fontId="6" fillId="7" borderId="0">
      <alignment vertical="top"/>
    </xf>
    <xf numFmtId="43" fontId="6" fillId="9" borderId="0">
      <alignment vertical="top"/>
    </xf>
    <xf numFmtId="43" fontId="6" fillId="15" borderId="0">
      <alignment vertical="top"/>
    </xf>
    <xf numFmtId="49" fontId="11" fillId="0" borderId="0">
      <alignment vertical="top"/>
    </xf>
    <xf numFmtId="49" fontId="10" fillId="0" borderId="0">
      <alignment vertical="top"/>
    </xf>
    <xf numFmtId="0" fontId="16" fillId="17" borderId="5" applyNumberFormat="0" applyAlignment="0" applyProtection="0"/>
    <xf numFmtId="0" fontId="17" fillId="18" borderId="6" applyNumberFormat="0" applyAlignment="0" applyProtection="0"/>
    <xf numFmtId="0" fontId="18" fillId="18" borderId="5" applyNumberFormat="0" applyAlignment="0" applyProtection="0"/>
    <xf numFmtId="0" fontId="19" fillId="0" borderId="7" applyNumberFormat="0" applyFill="0" applyAlignment="0" applyProtection="0"/>
    <xf numFmtId="0" fontId="13" fillId="19" borderId="8" applyNumberFormat="0" applyAlignment="0" applyProtection="0"/>
    <xf numFmtId="0" fontId="15" fillId="20" borderId="9" applyNumberFormat="0" applyFont="0" applyAlignment="0" applyProtection="0"/>
    <xf numFmtId="0" fontId="20" fillId="0" borderId="0" applyNumberFormat="0" applyFill="0" applyBorder="0" applyAlignment="0" applyProtection="0"/>
    <xf numFmtId="43" fontId="15" fillId="0" borderId="0" applyFont="0" applyFill="0" applyBorder="0" applyAlignment="0" applyProtection="0"/>
    <xf numFmtId="41" fontId="15" fillId="0" borderId="0" applyFont="0" applyFill="0" applyBorder="0" applyAlignment="0" applyProtection="0"/>
    <xf numFmtId="44" fontId="15" fillId="0" borderId="0" applyFont="0" applyFill="0" applyBorder="0" applyAlignment="0" applyProtection="0"/>
    <xf numFmtId="42" fontId="15" fillId="0" borderId="0" applyFont="0" applyFill="0" applyBorder="0" applyAlignment="0" applyProtection="0"/>
    <xf numFmtId="9" fontId="15" fillId="0" borderId="0" applyFont="0" applyFill="0" applyBorder="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0" borderId="11" applyNumberFormat="0" applyFill="0" applyAlignment="0" applyProtection="0"/>
    <xf numFmtId="0" fontId="26" fillId="0" borderId="12" applyNumberFormat="0" applyFill="0" applyAlignment="0" applyProtection="0"/>
    <xf numFmtId="0" fontId="26" fillId="0" borderId="0" applyNumberFormat="0" applyFill="0" applyBorder="0" applyAlignment="0" applyProtection="0"/>
    <xf numFmtId="0" fontId="14" fillId="0" borderId="0" applyNumberFormat="0" applyFill="0" applyBorder="0" applyAlignment="0" applyProtection="0"/>
    <xf numFmtId="0" fontId="27" fillId="0" borderId="0" applyNumberFormat="0" applyFill="0" applyBorder="0" applyAlignment="0" applyProtection="0"/>
    <xf numFmtId="0" fontId="28" fillId="0" borderId="13" applyNumberFormat="0" applyFill="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9" fillId="37" borderId="0" applyNumberFormat="0" applyBorder="0" applyAlignment="0" applyProtection="0"/>
    <xf numFmtId="0" fontId="29"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9" fillId="45" borderId="0" applyNumberFormat="0" applyBorder="0" applyAlignment="0" applyProtection="0"/>
    <xf numFmtId="0" fontId="30" fillId="0" borderId="0" applyNumberFormat="0" applyFill="0" applyBorder="0" applyAlignment="0" applyProtection="0"/>
    <xf numFmtId="49" fontId="21" fillId="0" borderId="0" applyFill="0" applyBorder="0" applyAlignment="0" applyProtection="0"/>
    <xf numFmtId="43" fontId="6" fillId="46" borderId="0" applyNumberFormat="0">
      <alignment vertical="top"/>
    </xf>
    <xf numFmtId="43" fontId="6" fillId="13" borderId="0" applyFont="0" applyFill="0" applyBorder="0" applyAlignment="0" applyProtection="0">
      <alignment vertical="top"/>
    </xf>
    <xf numFmtId="10" fontId="6" fillId="0" borderId="0" applyFont="0" applyFill="0" applyBorder="0" applyAlignment="0" applyProtection="0">
      <alignment vertical="top"/>
    </xf>
    <xf numFmtId="0" fontId="33" fillId="0" borderId="0"/>
    <xf numFmtId="0" fontId="37" fillId="0" borderId="0"/>
    <xf numFmtId="0" fontId="6" fillId="0" borderId="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47" borderId="0" applyNumberFormat="0" applyBorder="0" applyAlignment="0" applyProtection="0"/>
    <xf numFmtId="0" fontId="32" fillId="51" borderId="0" applyNumberFormat="0" applyBorder="0" applyAlignment="0" applyProtection="0"/>
    <xf numFmtId="0" fontId="32" fillId="52" borderId="0" applyNumberFormat="0" applyBorder="0" applyAlignment="0" applyProtection="0"/>
    <xf numFmtId="0" fontId="32" fillId="48"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5" borderId="0" applyNumberFormat="0" applyBorder="0" applyAlignment="0" applyProtection="0"/>
    <xf numFmtId="0" fontId="32" fillId="51" borderId="0" applyNumberFormat="0" applyBorder="0" applyAlignment="0" applyProtection="0"/>
    <xf numFmtId="0" fontId="39" fillId="56"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39" fillId="56" borderId="0" applyNumberFormat="0" applyBorder="0" applyAlignment="0" applyProtection="0"/>
    <xf numFmtId="0" fontId="39" fillId="57" borderId="0" applyNumberFormat="0" applyBorder="0" applyAlignment="0" applyProtection="0"/>
    <xf numFmtId="0" fontId="41" fillId="58" borderId="0" applyNumberFormat="0" applyBorder="0" applyAlignment="0" applyProtection="0"/>
    <xf numFmtId="0" fontId="42" fillId="59" borderId="0" applyNumberFormat="0" applyBorder="0" applyAlignment="0" applyProtection="0"/>
    <xf numFmtId="0" fontId="42" fillId="60" borderId="0" applyNumberFormat="0" applyBorder="0" applyAlignment="0" applyProtection="0"/>
    <xf numFmtId="0" fontId="41" fillId="61" borderId="0" applyNumberFormat="0" applyBorder="0" applyAlignment="0" applyProtection="0"/>
    <xf numFmtId="0" fontId="41" fillId="62" borderId="0" applyNumberFormat="0" applyBorder="0" applyAlignment="0" applyProtection="0"/>
    <xf numFmtId="0" fontId="42" fillId="63" borderId="0" applyNumberFormat="0" applyBorder="0" applyAlignment="0" applyProtection="0"/>
    <xf numFmtId="0" fontId="42" fillId="64" borderId="0" applyNumberFormat="0" applyBorder="0" applyAlignment="0" applyProtection="0"/>
    <xf numFmtId="0" fontId="41" fillId="65" borderId="0" applyNumberFormat="0" applyBorder="0" applyAlignment="0" applyProtection="0"/>
    <xf numFmtId="0" fontId="41" fillId="66" borderId="0" applyNumberFormat="0" applyBorder="0" applyAlignment="0" applyProtection="0"/>
    <xf numFmtId="0" fontId="42" fillId="67" borderId="0" applyNumberFormat="0" applyBorder="0" applyAlignment="0" applyProtection="0"/>
    <xf numFmtId="0" fontId="42" fillId="68" borderId="0" applyNumberFormat="0" applyBorder="0" applyAlignment="0" applyProtection="0"/>
    <xf numFmtId="0" fontId="41" fillId="69" borderId="0" applyNumberFormat="0" applyBorder="0" applyAlignment="0" applyProtection="0"/>
    <xf numFmtId="0" fontId="41" fillId="70" borderId="0" applyNumberFormat="0" applyBorder="0" applyAlignment="0" applyProtection="0"/>
    <xf numFmtId="0" fontId="42" fillId="63" borderId="0" applyNumberFormat="0" applyBorder="0" applyAlignment="0" applyProtection="0"/>
    <xf numFmtId="0" fontId="42" fillId="71" borderId="0" applyNumberFormat="0" applyBorder="0" applyAlignment="0" applyProtection="0"/>
    <xf numFmtId="0" fontId="41" fillId="64" borderId="0" applyNumberFormat="0" applyBorder="0" applyAlignment="0" applyProtection="0"/>
    <xf numFmtId="0" fontId="41" fillId="61" borderId="0" applyNumberFormat="0" applyBorder="0" applyAlignment="0" applyProtection="0"/>
    <xf numFmtId="0" fontId="42" fillId="72" borderId="0" applyNumberFormat="0" applyBorder="0" applyAlignment="0" applyProtection="0"/>
    <xf numFmtId="0" fontId="42" fillId="73" borderId="0" applyNumberFormat="0" applyBorder="0" applyAlignment="0" applyProtection="0"/>
    <xf numFmtId="0" fontId="41" fillId="61" borderId="0" applyNumberFormat="0" applyBorder="0" applyAlignment="0" applyProtection="0"/>
    <xf numFmtId="0" fontId="41" fillId="74" borderId="0" applyNumberFormat="0" applyBorder="0" applyAlignment="0" applyProtection="0"/>
    <xf numFmtId="0" fontId="42" fillId="75" borderId="0" applyNumberFormat="0" applyBorder="0" applyAlignment="0" applyProtection="0"/>
    <xf numFmtId="0" fontId="42" fillId="76" borderId="0" applyNumberFormat="0" applyBorder="0" applyAlignment="0" applyProtection="0"/>
    <xf numFmtId="0" fontId="41" fillId="77" borderId="0" applyNumberFormat="0" applyBorder="0" applyAlignment="0" applyProtection="0"/>
    <xf numFmtId="0" fontId="46" fillId="80" borderId="0" applyNumberFormat="0" applyBorder="0" applyAlignment="0" applyProtection="0"/>
    <xf numFmtId="0" fontId="46" fillId="81" borderId="0" applyNumberFormat="0" applyBorder="0" applyAlignment="0" applyProtection="0"/>
    <xf numFmtId="0" fontId="46" fillId="82" borderId="0" applyNumberFormat="0" applyBorder="0" applyAlignment="0" applyProtection="0"/>
    <xf numFmtId="169" fontId="47"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9" fontId="6" fillId="0" borderId="0" applyFont="0" applyFill="0" applyBorder="0" applyAlignment="0" applyProtection="0"/>
    <xf numFmtId="4" fontId="40" fillId="84" borderId="18" applyNumberFormat="0" applyProtection="0">
      <alignment vertical="center"/>
    </xf>
    <xf numFmtId="4" fontId="40" fillId="84" borderId="18" applyNumberFormat="0" applyProtection="0">
      <alignment vertical="center"/>
    </xf>
    <xf numFmtId="4" fontId="40" fillId="87" borderId="18" applyNumberFormat="0" applyProtection="0">
      <alignment horizontal="left" vertical="center" indent="1"/>
    </xf>
    <xf numFmtId="0" fontId="58" fillId="84" borderId="27" applyNumberFormat="0" applyProtection="0">
      <alignment horizontal="left" vertical="top" indent="1"/>
    </xf>
    <xf numFmtId="4" fontId="40" fillId="88" borderId="18" applyNumberFormat="0" applyProtection="0">
      <alignment horizontal="left" vertical="center" indent="1"/>
    </xf>
    <xf numFmtId="4" fontId="40" fillId="86" borderId="18" applyNumberFormat="0" applyProtection="0">
      <alignment horizontal="right" vertical="center"/>
    </xf>
    <xf numFmtId="4" fontId="40" fillId="89" borderId="18" applyNumberFormat="0" applyProtection="0">
      <alignment horizontal="right" vertical="center"/>
    </xf>
    <xf numFmtId="4" fontId="40" fillId="90" borderId="28" applyNumberFormat="0" applyProtection="0">
      <alignment horizontal="right" vertical="center"/>
    </xf>
    <xf numFmtId="4" fontId="40" fillId="57" borderId="18" applyNumberFormat="0" applyProtection="0">
      <alignment horizontal="right" vertical="center"/>
    </xf>
    <xf numFmtId="4" fontId="40" fillId="91" borderId="18" applyNumberFormat="0" applyProtection="0">
      <alignment horizontal="right" vertical="center"/>
    </xf>
    <xf numFmtId="4" fontId="40" fillId="92" borderId="18" applyNumberFormat="0" applyProtection="0">
      <alignment horizontal="right" vertical="center"/>
    </xf>
    <xf numFmtId="4" fontId="40" fillId="53" borderId="18" applyNumberFormat="0" applyProtection="0">
      <alignment horizontal="right" vertical="center"/>
    </xf>
    <xf numFmtId="4" fontId="40" fillId="49" borderId="18" applyNumberFormat="0" applyProtection="0">
      <alignment horizontal="right" vertical="center"/>
    </xf>
    <xf numFmtId="4" fontId="40" fillId="93" borderId="18" applyNumberFormat="0" applyProtection="0">
      <alignment horizontal="right" vertical="center"/>
    </xf>
    <xf numFmtId="4" fontId="40" fillId="94"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40" fillId="48" borderId="18" applyNumberFormat="0" applyProtection="0">
      <alignment horizontal="right" vertical="center"/>
    </xf>
    <xf numFmtId="4" fontId="40" fillId="47" borderId="28" applyNumberFormat="0" applyProtection="0">
      <alignment horizontal="left" vertical="center" indent="1"/>
    </xf>
    <xf numFmtId="4" fontId="40" fillId="48" borderId="28" applyNumberFormat="0" applyProtection="0">
      <alignment horizontal="left" vertical="center" indent="1"/>
    </xf>
    <xf numFmtId="0" fontId="40" fillId="52" borderId="18" applyNumberFormat="0" applyProtection="0">
      <alignment horizontal="left" vertical="center" indent="1"/>
    </xf>
    <xf numFmtId="0" fontId="40" fillId="55" borderId="27" applyNumberFormat="0" applyProtection="0">
      <alignment horizontal="left" vertical="top" indent="1"/>
    </xf>
    <xf numFmtId="0" fontId="40" fillId="95" borderId="18" applyNumberFormat="0" applyProtection="0">
      <alignment horizontal="left" vertical="center" indent="1"/>
    </xf>
    <xf numFmtId="0" fontId="40" fillId="48" borderId="27" applyNumberFormat="0" applyProtection="0">
      <alignment horizontal="left" vertical="top" indent="1"/>
    </xf>
    <xf numFmtId="0" fontId="40" fillId="96" borderId="18" applyNumberFormat="0" applyProtection="0">
      <alignment horizontal="left" vertical="center" indent="1"/>
    </xf>
    <xf numFmtId="0" fontId="40" fillId="96" borderId="27" applyNumberFormat="0" applyProtection="0">
      <alignment horizontal="left" vertical="top" indent="1"/>
    </xf>
    <xf numFmtId="0" fontId="40" fillId="47" borderId="18" applyNumberFormat="0" applyProtection="0">
      <alignment horizontal="left" vertical="center" indent="1"/>
    </xf>
    <xf numFmtId="0" fontId="40" fillId="47" borderId="27" applyNumberFormat="0" applyProtection="0">
      <alignment horizontal="left" vertical="top" indent="1"/>
    </xf>
    <xf numFmtId="0" fontId="40" fillId="97" borderId="29" applyNumberFormat="0">
      <protection locked="0"/>
    </xf>
    <xf numFmtId="0" fontId="59" fillId="55" borderId="30" applyBorder="0"/>
    <xf numFmtId="4" fontId="60" fillId="85" borderId="27" applyNumberFormat="0" applyProtection="0">
      <alignment vertical="center"/>
    </xf>
    <xf numFmtId="4" fontId="40" fillId="85" borderId="2" applyNumberFormat="0" applyProtection="0">
      <alignment vertical="center"/>
    </xf>
    <xf numFmtId="4" fontId="60" fillId="52" borderId="27" applyNumberFormat="0" applyProtection="0">
      <alignment horizontal="left" vertical="center" indent="1"/>
    </xf>
    <xf numFmtId="0" fontId="60" fillId="85" borderId="27" applyNumberFormat="0" applyProtection="0">
      <alignment horizontal="left" vertical="top" indent="1"/>
    </xf>
    <xf numFmtId="4" fontId="40" fillId="0" borderId="18" applyNumberFormat="0" applyProtection="0">
      <alignment horizontal="right" vertical="center"/>
    </xf>
    <xf numFmtId="4" fontId="40" fillId="97" borderId="18" applyNumberFormat="0" applyProtection="0">
      <alignment horizontal="right" vertical="center"/>
    </xf>
    <xf numFmtId="4" fontId="40" fillId="88" borderId="18" applyNumberFormat="0" applyProtection="0">
      <alignment horizontal="left" vertical="center" indent="1"/>
    </xf>
    <xf numFmtId="0" fontId="60" fillId="48" borderId="27" applyNumberFormat="0" applyProtection="0">
      <alignment horizontal="left" vertical="top" indent="1"/>
    </xf>
    <xf numFmtId="4" fontId="61" fillId="98" borderId="28" applyNumberFormat="0" applyProtection="0">
      <alignment horizontal="left" vertical="center" indent="1"/>
    </xf>
    <xf numFmtId="0" fontId="40" fillId="99" borderId="2"/>
    <xf numFmtId="4" fontId="62" fillId="97" borderId="18" applyNumberFormat="0" applyProtection="0">
      <alignment horizontal="right" vertical="center"/>
    </xf>
    <xf numFmtId="0" fontId="6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0" fillId="104" borderId="0" applyNumberFormat="0" applyBorder="0" applyAlignment="0" applyProtection="0"/>
    <xf numFmtId="0" fontId="70" fillId="86" borderId="0" applyNumberFormat="0" applyBorder="0" applyAlignment="0" applyProtection="0"/>
    <xf numFmtId="0" fontId="70" fillId="83" borderId="0" applyNumberFormat="0" applyBorder="0" applyAlignment="0" applyProtection="0"/>
    <xf numFmtId="0" fontId="70" fillId="105" borderId="0" applyNumberFormat="0" applyBorder="0" applyAlignment="0" applyProtection="0"/>
    <xf numFmtId="0" fontId="70" fillId="106" borderId="0" applyNumberFormat="0" applyBorder="0" applyAlignment="0" applyProtection="0"/>
    <xf numFmtId="0" fontId="70" fillId="51" borderId="0" applyNumberFormat="0" applyBorder="0" applyAlignment="0" applyProtection="0"/>
    <xf numFmtId="0" fontId="70" fillId="96" borderId="0" applyNumberFormat="0" applyBorder="0" applyAlignment="0" applyProtection="0"/>
    <xf numFmtId="0" fontId="70" fillId="107" borderId="0" applyNumberFormat="0" applyBorder="0" applyAlignment="0" applyProtection="0"/>
    <xf numFmtId="0" fontId="70" fillId="93" borderId="0" applyNumberFormat="0" applyBorder="0" applyAlignment="0" applyProtection="0"/>
    <xf numFmtId="0" fontId="70" fillId="105" borderId="0" applyNumberFormat="0" applyBorder="0" applyAlignment="0" applyProtection="0"/>
    <xf numFmtId="0" fontId="70" fillId="96" borderId="0" applyNumberFormat="0" applyBorder="0" applyAlignment="0" applyProtection="0"/>
    <xf numFmtId="0" fontId="70" fillId="57" borderId="0" applyNumberFormat="0" applyBorder="0" applyAlignment="0" applyProtection="0"/>
    <xf numFmtId="0" fontId="71" fillId="108" borderId="0" applyNumberFormat="0" applyBorder="0" applyAlignment="0" applyProtection="0"/>
    <xf numFmtId="0" fontId="71" fillId="107" borderId="0" applyNumberFormat="0" applyBorder="0" applyAlignment="0" applyProtection="0"/>
    <xf numFmtId="0" fontId="71" fillId="93" borderId="0" applyNumberFormat="0" applyBorder="0" applyAlignment="0" applyProtection="0"/>
    <xf numFmtId="0" fontId="71" fillId="109" borderId="0" applyNumberFormat="0" applyBorder="0" applyAlignment="0" applyProtection="0"/>
    <xf numFmtId="0" fontId="71" fillId="88" borderId="0" applyNumberFormat="0" applyBorder="0" applyAlignment="0" applyProtection="0"/>
    <xf numFmtId="0" fontId="71" fillId="91" borderId="0" applyNumberFormat="0" applyBorder="0" applyAlignment="0" applyProtection="0"/>
    <xf numFmtId="0" fontId="71" fillId="110" borderId="0" applyNumberFormat="0" applyBorder="0" applyAlignment="0" applyProtection="0"/>
    <xf numFmtId="0" fontId="71" fillId="90" borderId="0" applyNumberFormat="0" applyBorder="0" applyAlignment="0" applyProtection="0"/>
    <xf numFmtId="0" fontId="71" fillId="53" borderId="0" applyNumberFormat="0" applyBorder="0" applyAlignment="0" applyProtection="0"/>
    <xf numFmtId="0" fontId="71" fillId="109" borderId="0" applyNumberFormat="0" applyBorder="0" applyAlignment="0" applyProtection="0"/>
    <xf numFmtId="0" fontId="71" fillId="88" borderId="0" applyNumberFormat="0" applyBorder="0" applyAlignment="0" applyProtection="0"/>
    <xf numFmtId="0" fontId="71" fillId="92" borderId="0" applyNumberFormat="0" applyBorder="0" applyAlignment="0" applyProtection="0"/>
    <xf numFmtId="0" fontId="72" fillId="52" borderId="26" applyNumberFormat="0" applyAlignment="0" applyProtection="0"/>
    <xf numFmtId="0" fontId="56" fillId="86" borderId="0" applyNumberFormat="0" applyBorder="0" applyAlignment="0" applyProtection="0"/>
    <xf numFmtId="0" fontId="73" fillId="52" borderId="17" applyNumberFormat="0" applyAlignment="0" applyProtection="0"/>
    <xf numFmtId="0" fontId="43" fillId="52" borderId="17" applyNumberFormat="0" applyAlignment="0" applyProtection="0"/>
    <xf numFmtId="0" fontId="45" fillId="79" borderId="19" applyNumberFormat="0" applyAlignment="0" applyProtection="0"/>
    <xf numFmtId="0" fontId="74" fillId="51" borderId="17" applyNumberFormat="0" applyAlignment="0" applyProtection="0"/>
    <xf numFmtId="0" fontId="75" fillId="0" borderId="31" applyNumberFormat="0" applyFill="0" applyAlignment="0" applyProtection="0"/>
    <xf numFmtId="0" fontId="76" fillId="0" borderId="0" applyNumberFormat="0" applyFill="0" applyBorder="0" applyAlignment="0" applyProtection="0"/>
    <xf numFmtId="171" fontId="6" fillId="0" borderId="0" applyFont="0" applyFill="0" applyBorder="0" applyAlignment="0" applyProtection="0"/>
    <xf numFmtId="0" fontId="65" fillId="0" borderId="0" applyNumberFormat="0" applyFill="0" applyBorder="0" applyAlignment="0" applyProtection="0"/>
    <xf numFmtId="0" fontId="49" fillId="83" borderId="0" applyNumberFormat="0" applyBorder="0" applyAlignment="0" applyProtection="0"/>
    <xf numFmtId="0" fontId="77" fillId="83" borderId="0" applyNumberFormat="0" applyBorder="0" applyAlignment="0" applyProtection="0"/>
    <xf numFmtId="0" fontId="59" fillId="0" borderId="0"/>
    <xf numFmtId="0" fontId="52" fillId="0" borderId="21" applyNumberFormat="0" applyFill="0" applyAlignment="0" applyProtection="0"/>
    <xf numFmtId="0" fontId="53" fillId="0" borderId="22" applyNumberFormat="0" applyFill="0" applyAlignment="0" applyProtection="0"/>
    <xf numFmtId="0" fontId="54" fillId="0" borderId="23" applyNumberFormat="0" applyFill="0" applyAlignment="0" applyProtection="0"/>
    <xf numFmtId="0" fontId="54" fillId="0" borderId="0" applyNumberFormat="0" applyFill="0" applyBorder="0" applyAlignment="0" applyProtection="0"/>
    <xf numFmtId="0" fontId="51" fillId="51" borderId="17" applyNumberFormat="0" applyAlignment="0" applyProtection="0"/>
    <xf numFmtId="168" fontId="6" fillId="0" borderId="0" applyFont="0" applyFill="0" applyBorder="0" applyAlignment="0" applyProtection="0"/>
    <xf numFmtId="0" fontId="48" fillId="0" borderId="20" applyNumberFormat="0" applyFill="0" applyAlignment="0" applyProtection="0"/>
    <xf numFmtId="0" fontId="6" fillId="0" borderId="0" applyNumberFormat="0" applyFill="0" applyBorder="0" applyAlignment="0" applyProtection="0"/>
    <xf numFmtId="0" fontId="55" fillId="84" borderId="0" applyNumberFormat="0" applyBorder="0" applyAlignment="0" applyProtection="0"/>
    <xf numFmtId="0" fontId="6" fillId="85" borderId="25" applyNumberFormat="0" applyFont="0" applyAlignment="0" applyProtection="0"/>
    <xf numFmtId="0" fontId="70" fillId="85" borderId="25" applyNumberFormat="0" applyFont="0" applyAlignment="0" applyProtection="0"/>
    <xf numFmtId="0" fontId="57" fillId="52" borderId="26" applyNumberFormat="0" applyAlignment="0" applyProtection="0"/>
    <xf numFmtId="9" fontId="6" fillId="0" borderId="0" applyFont="0" applyFill="0" applyBorder="0" applyAlignment="0" applyProtection="0"/>
    <xf numFmtId="172" fontId="36" fillId="0" borderId="0" applyFont="0" applyFill="0" applyBorder="0" applyAlignment="0" applyProtection="0">
      <alignment horizontal="right"/>
    </xf>
    <xf numFmtId="0" fontId="78" fillId="86" borderId="0" applyNumberFormat="0" applyBorder="0" applyAlignment="0" applyProtection="0"/>
    <xf numFmtId="0" fontId="64" fillId="0" borderId="0" applyNumberFormat="0" applyFill="0" applyBorder="0" applyAlignment="0" applyProtection="0"/>
    <xf numFmtId="0" fontId="46" fillId="0" borderId="31" applyNumberFormat="0" applyFill="0" applyAlignment="0" applyProtection="0"/>
    <xf numFmtId="0" fontId="64" fillId="0" borderId="0" applyNumberFormat="0" applyFill="0" applyBorder="0" applyAlignment="0" applyProtection="0"/>
    <xf numFmtId="0" fontId="79" fillId="0" borderId="21" applyNumberFormat="0" applyFill="0" applyAlignment="0" applyProtection="0"/>
    <xf numFmtId="0" fontId="80" fillId="0" borderId="22" applyNumberFormat="0" applyFill="0" applyAlignment="0" applyProtection="0"/>
    <xf numFmtId="0" fontId="81" fillId="0" borderId="23" applyNumberFormat="0" applyFill="0" applyAlignment="0" applyProtection="0"/>
    <xf numFmtId="0" fontId="81" fillId="0" borderId="0" applyNumberFormat="0" applyFill="0" applyBorder="0" applyAlignment="0" applyProtection="0"/>
    <xf numFmtId="0" fontId="82" fillId="0" borderId="20" applyNumberFormat="0" applyFill="0" applyAlignment="0" applyProtection="0"/>
    <xf numFmtId="0" fontId="83" fillId="0" borderId="0" applyNumberFormat="0" applyFill="0" applyBorder="0" applyAlignment="0" applyProtection="0"/>
    <xf numFmtId="0" fontId="66" fillId="0" borderId="0" applyNumberFormat="0" applyFill="0" applyBorder="0" applyAlignment="0" applyProtection="0"/>
    <xf numFmtId="0" fontId="84" fillId="79" borderId="19" applyNumberFormat="0" applyAlignment="0" applyProtection="0"/>
    <xf numFmtId="0" fontId="6" fillId="0" borderId="0"/>
    <xf numFmtId="0" fontId="1" fillId="0" borderId="0"/>
    <xf numFmtId="4" fontId="40" fillId="88" borderId="18" applyNumberFormat="0" applyProtection="0">
      <alignment horizontal="left" vertical="center" indent="1"/>
    </xf>
    <xf numFmtId="0" fontId="6" fillId="0" borderId="0"/>
    <xf numFmtId="168" fontId="6" fillId="0" borderId="0" applyFont="0" applyFill="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47" borderId="0" applyNumberFormat="0" applyBorder="0" applyAlignment="0" applyProtection="0"/>
    <xf numFmtId="0" fontId="32" fillId="51" borderId="0" applyNumberFormat="0" applyBorder="0" applyAlignment="0" applyProtection="0"/>
    <xf numFmtId="0" fontId="32" fillId="52" borderId="0" applyNumberFormat="0" applyBorder="0" applyAlignment="0" applyProtection="0"/>
    <xf numFmtId="0" fontId="32" fillId="48"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5" borderId="0" applyNumberFormat="0" applyBorder="0" applyAlignment="0" applyProtection="0"/>
    <xf numFmtId="0" fontId="32" fillId="51" borderId="0" applyNumberFormat="0" applyBorder="0" applyAlignment="0" applyProtection="0"/>
    <xf numFmtId="0" fontId="39" fillId="56"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39" fillId="56" borderId="0" applyNumberFormat="0" applyBorder="0" applyAlignment="0" applyProtection="0"/>
    <xf numFmtId="0" fontId="39" fillId="57"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3" fillId="52" borderId="17" applyNumberFormat="0" applyAlignment="0" applyProtection="0"/>
    <xf numFmtId="0" fontId="45" fillId="79" borderId="19" applyNumberFormat="0" applyAlignment="0" applyProtection="0"/>
    <xf numFmtId="0" fontId="48" fillId="0" borderId="20" applyNumberFormat="0" applyFill="0" applyAlignment="0" applyProtection="0"/>
    <xf numFmtId="0" fontId="49" fillId="83" borderId="0" applyNumberFormat="0" applyBorder="0" applyAlignment="0" applyProtection="0"/>
    <xf numFmtId="0" fontId="51" fillId="51" borderId="17" applyNumberFormat="0" applyAlignment="0" applyProtection="0"/>
    <xf numFmtId="168" fontId="6" fillId="0" borderId="0" applyFont="0" applyFill="0" applyBorder="0" applyAlignment="0" applyProtection="0"/>
    <xf numFmtId="0" fontId="52" fillId="0" borderId="21" applyNumberFormat="0" applyFill="0" applyAlignment="0" applyProtection="0"/>
    <xf numFmtId="0" fontId="53" fillId="0" borderId="22" applyNumberFormat="0" applyFill="0" applyAlignment="0" applyProtection="0"/>
    <xf numFmtId="0" fontId="54" fillId="0" borderId="23" applyNumberFormat="0" applyFill="0" applyAlignment="0" applyProtection="0"/>
    <xf numFmtId="0" fontId="54" fillId="0" borderId="0" applyNumberFormat="0" applyFill="0" applyBorder="0" applyAlignment="0" applyProtection="0"/>
    <xf numFmtId="0" fontId="6" fillId="0" borderId="0" applyNumberFormat="0" applyFill="0" applyBorder="0" applyAlignment="0" applyProtection="0"/>
    <xf numFmtId="0" fontId="55" fillId="84" borderId="0" applyNumberFormat="0" applyBorder="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56" fillId="86" borderId="0" applyNumberFormat="0" applyBorder="0" applyAlignment="0" applyProtection="0"/>
    <xf numFmtId="9" fontId="6" fillId="0" borderId="0" applyFont="0" applyFill="0" applyBorder="0" applyAlignment="0" applyProtection="0"/>
    <xf numFmtId="4" fontId="40" fillId="84" borderId="18" applyNumberFormat="0" applyProtection="0">
      <alignment vertical="center"/>
    </xf>
    <xf numFmtId="4" fontId="40" fillId="111" borderId="18" applyNumberFormat="0" applyProtection="0">
      <alignment vertical="center"/>
    </xf>
    <xf numFmtId="4" fontId="40" fillId="84" borderId="18" applyNumberFormat="0" applyProtection="0">
      <alignment vertical="center"/>
    </xf>
    <xf numFmtId="4" fontId="85" fillId="87" borderId="18" applyNumberFormat="0" applyProtection="0">
      <alignment vertical="center"/>
    </xf>
    <xf numFmtId="4" fontId="40" fillId="87" borderId="18" applyNumberFormat="0" applyProtection="0">
      <alignment horizontal="left" vertical="center" indent="1"/>
    </xf>
    <xf numFmtId="4" fontId="40" fillId="111" borderId="18" applyNumberFormat="0" applyProtection="0">
      <alignment horizontal="left" vertical="center" indent="1"/>
    </xf>
    <xf numFmtId="4" fontId="40" fillId="88" borderId="18" applyNumberFormat="0" applyProtection="0">
      <alignment horizontal="left" vertical="center" indent="1"/>
    </xf>
    <xf numFmtId="4" fontId="40" fillId="112" borderId="18" applyNumberFormat="0" applyBorder="0" applyProtection="0">
      <alignment horizontal="left" vertical="center" indent="1"/>
    </xf>
    <xf numFmtId="4" fontId="40" fillId="86" borderId="18" applyNumberFormat="0" applyProtection="0">
      <alignment horizontal="right" vertical="center"/>
    </xf>
    <xf numFmtId="4" fontId="40" fillId="86"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48" borderId="18" applyNumberFormat="0" applyProtection="0">
      <alignment horizontal="right" vertical="center"/>
    </xf>
    <xf numFmtId="4" fontId="40" fillId="48" borderId="18" applyNumberFormat="0" applyProtection="0">
      <alignment horizontal="right" vertical="center"/>
    </xf>
    <xf numFmtId="4" fontId="40" fillId="47" borderId="28" applyNumberFormat="0" applyProtection="0">
      <alignment horizontal="left" vertical="center" indent="1"/>
    </xf>
    <xf numFmtId="4" fontId="40" fillId="113"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0" fontId="40" fillId="52" borderId="18" applyNumberFormat="0" applyProtection="0">
      <alignment horizontal="left" vertical="center" indent="1"/>
    </xf>
    <xf numFmtId="0" fontId="40" fillId="103"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4" fontId="40" fillId="85" borderId="2" applyNumberFormat="0" applyProtection="0">
      <alignment vertical="center"/>
    </xf>
    <xf numFmtId="4" fontId="85" fillId="111" borderId="2" applyNumberFormat="0" applyProtection="0">
      <alignmen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97" borderId="18" applyNumberFormat="0" applyProtection="0">
      <alignment horizontal="right" vertical="center"/>
    </xf>
    <xf numFmtId="4" fontId="85" fillId="101" borderId="18" applyNumberFormat="0" applyProtection="0">
      <alignment horizontal="right" vertical="center"/>
    </xf>
    <xf numFmtId="4" fontId="40" fillId="112" borderId="18" applyNumberFormat="0" applyProtection="0">
      <alignment horizontal="left" vertical="center" indent="1"/>
    </xf>
    <xf numFmtId="0" fontId="40" fillId="99" borderId="2"/>
    <xf numFmtId="0" fontId="40" fillId="99" borderId="2"/>
    <xf numFmtId="0" fontId="64" fillId="0" borderId="0" applyNumberFormat="0" applyFill="0" applyBorder="0" applyAlignment="0" applyProtection="0"/>
    <xf numFmtId="0" fontId="46" fillId="0" borderId="31" applyNumberFormat="0" applyFill="0" applyAlignment="0" applyProtection="0"/>
    <xf numFmtId="0" fontId="57" fillId="52" borderId="26" applyNumberFormat="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 fillId="0" borderId="0"/>
    <xf numFmtId="4" fontId="6" fillId="55" borderId="28" applyNumberFormat="0" applyProtection="0">
      <alignment horizontal="left" vertical="center" indent="1"/>
    </xf>
    <xf numFmtId="4" fontId="6" fillId="55" borderId="28" applyNumberFormat="0" applyProtection="0">
      <alignment horizontal="left" vertical="center" indent="1"/>
    </xf>
    <xf numFmtId="0" fontId="6" fillId="0" borderId="0" applyNumberFormat="0" applyFill="0" applyBorder="0" applyAlignment="0" applyProtection="0"/>
    <xf numFmtId="0" fontId="6" fillId="0" borderId="0" applyNumberFormat="0" applyFill="0" applyBorder="0" applyAlignment="0" applyProtection="0"/>
    <xf numFmtId="171" fontId="6" fillId="0" borderId="0" applyFont="0" applyFill="0" applyBorder="0" applyAlignment="0" applyProtection="0"/>
    <xf numFmtId="0" fontId="6" fillId="0" borderId="0" applyNumberFormat="0" applyFill="0" applyBorder="0" applyAlignment="0" applyProtection="0"/>
    <xf numFmtId="0" fontId="6" fillId="85" borderId="25"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2" fillId="0" borderId="0"/>
    <xf numFmtId="0" fontId="6" fillId="0" borderId="0"/>
    <xf numFmtId="0" fontId="6" fillId="0" borderId="0"/>
    <xf numFmtId="0" fontId="6" fillId="0" borderId="0"/>
    <xf numFmtId="0" fontId="6" fillId="0" borderId="0"/>
    <xf numFmtId="0" fontId="37" fillId="0" borderId="0"/>
    <xf numFmtId="0" fontId="43" fillId="52" borderId="17" applyNumberFormat="0" applyAlignment="0" applyProtection="0"/>
    <xf numFmtId="0" fontId="44" fillId="78" borderId="18" applyNumberFormat="0" applyAlignment="0" applyProtection="0"/>
    <xf numFmtId="0" fontId="86" fillId="0" borderId="0" applyNumberFormat="0" applyFill="0" applyBorder="0" applyAlignment="0" applyProtection="0">
      <alignment vertical="top"/>
      <protection locked="0"/>
    </xf>
    <xf numFmtId="0" fontId="50" fillId="76" borderId="18" applyNumberFormat="0" applyAlignment="0" applyProtection="0"/>
    <xf numFmtId="0" fontId="51" fillId="51" borderId="17"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37" fillId="0" borderId="0" applyFont="0" applyFill="0" applyBorder="0" applyAlignment="0" applyProtection="0"/>
    <xf numFmtId="168"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173" fontId="32" fillId="0" borderId="0" applyFont="0" applyFill="0" applyBorder="0" applyAlignment="0" applyProtection="0"/>
    <xf numFmtId="0" fontId="6" fillId="0" borderId="0" applyNumberFormat="0" applyFill="0" applyBorder="0" applyAlignment="0" applyProtection="0"/>
    <xf numFmtId="0" fontId="40" fillId="75" borderId="18"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57" fillId="78" borderId="26" applyNumberFormat="0" applyAlignment="0" applyProtection="0"/>
    <xf numFmtId="165" fontId="6" fillId="10" borderId="38" applyBorder="0" applyProtection="0">
      <alignment horizontal="center" vertical="center"/>
    </xf>
    <xf numFmtId="9" fontId="37" fillId="0" borderId="0" applyFont="0" applyFill="0" applyBorder="0" applyAlignment="0" applyProtection="0"/>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7" borderId="18" applyNumberFormat="0" applyProtection="0">
      <alignment horizontal="left" vertical="center" indent="1"/>
    </xf>
    <xf numFmtId="4" fontId="40" fillId="87" borderId="18" applyNumberFormat="0" applyProtection="0">
      <alignment horizontal="left" vertical="center" indent="1"/>
    </xf>
    <xf numFmtId="0" fontId="58" fillId="84" borderId="27" applyNumberFormat="0" applyProtection="0">
      <alignment horizontal="left" vertical="top"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6" borderId="18" applyNumberFormat="0" applyProtection="0">
      <alignment horizontal="right" vertical="center"/>
    </xf>
    <xf numFmtId="4" fontId="40" fillId="86"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40" fillId="48" borderId="18" applyNumberFormat="0" applyProtection="0">
      <alignment horizontal="right" vertical="center"/>
    </xf>
    <xf numFmtId="4" fontId="40" fillId="48" borderId="18" applyNumberFormat="0" applyProtection="0">
      <alignment horizontal="right" vertical="center"/>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5" borderId="27" applyNumberFormat="0" applyProtection="0">
      <alignment horizontal="left" vertical="top"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48" borderId="27" applyNumberFormat="0" applyProtection="0">
      <alignment horizontal="left" vertical="top"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27" applyNumberFormat="0" applyProtection="0">
      <alignment horizontal="left" vertical="top"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27" applyNumberFormat="0" applyProtection="0">
      <alignment horizontal="left" vertical="top" indent="1"/>
    </xf>
    <xf numFmtId="0" fontId="59" fillId="55" borderId="30" applyBorder="0"/>
    <xf numFmtId="4" fontId="60" fillId="85" borderId="27"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60" fillId="52" borderId="27" applyNumberFormat="0" applyProtection="0">
      <alignment horizontal="left" vertical="center" indent="1"/>
    </xf>
    <xf numFmtId="0" fontId="60" fillId="85" borderId="27" applyNumberFormat="0" applyProtection="0">
      <alignment horizontal="left" vertical="top" indent="1"/>
    </xf>
    <xf numFmtId="4" fontId="40" fillId="0" borderId="18" applyNumberFormat="0" applyProtection="0">
      <alignment horizontal="right" vertical="center"/>
    </xf>
    <xf numFmtId="4" fontId="40" fillId="0"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0" fontId="60" fillId="48" borderId="27" applyNumberFormat="0" applyProtection="0">
      <alignment horizontal="left" vertical="top" indent="1"/>
    </xf>
    <xf numFmtId="4" fontId="61" fillId="98" borderId="28" applyNumberFormat="0" applyProtection="0">
      <alignment horizontal="left" vertical="center" indent="1"/>
    </xf>
    <xf numFmtId="0" fontId="40" fillId="99" borderId="2"/>
    <xf numFmtId="0" fontId="40" fillId="99" borderId="2"/>
    <xf numFmtId="4" fontId="62" fillId="97" borderId="18" applyNumberFormat="0" applyProtection="0">
      <alignment horizontal="right" vertical="center"/>
    </xf>
    <xf numFmtId="0" fontId="32" fillId="0" borderId="0"/>
    <xf numFmtId="0" fontId="6" fillId="0" borderId="0"/>
    <xf numFmtId="0" fontId="6" fillId="0" borderId="0"/>
    <xf numFmtId="0" fontId="42" fillId="0" borderId="0"/>
    <xf numFmtId="0" fontId="6" fillId="0" borderId="0"/>
    <xf numFmtId="0" fontId="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7" fillId="0" borderId="0"/>
    <xf numFmtId="0" fontId="32" fillId="0" borderId="0"/>
    <xf numFmtId="0" fontId="6" fillId="0" borderId="0"/>
    <xf numFmtId="0" fontId="6" fillId="0" borderId="0"/>
    <xf numFmtId="0" fontId="6" fillId="0" borderId="0"/>
    <xf numFmtId="0" fontId="6" fillId="0" borderId="0"/>
    <xf numFmtId="0" fontId="6" fillId="0" borderId="0"/>
    <xf numFmtId="0" fontId="46" fillId="0" borderId="31" applyNumberFormat="0" applyFill="0" applyAlignment="0" applyProtection="0"/>
    <xf numFmtId="0" fontId="46" fillId="0" borderId="32" applyNumberFormat="0" applyFill="0" applyAlignment="0" applyProtection="0"/>
    <xf numFmtId="0" fontId="57" fillId="52" borderId="26" applyNumberFormat="0" applyAlignment="0" applyProtection="0"/>
    <xf numFmtId="0" fontId="1" fillId="0" borderId="0"/>
    <xf numFmtId="0" fontId="6" fillId="0" borderId="0"/>
    <xf numFmtId="0" fontId="47" fillId="0" borderId="0"/>
    <xf numFmtId="0" fontId="6" fillId="0" borderId="0"/>
    <xf numFmtId="0" fontId="37" fillId="0" borderId="0"/>
    <xf numFmtId="0" fontId="6" fillId="0" borderId="0"/>
    <xf numFmtId="0" fontId="6" fillId="0" borderId="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174" fontId="6" fillId="0" borderId="0" applyFont="0" applyFill="0" applyBorder="0" applyAlignment="0" applyProtection="0"/>
    <xf numFmtId="169" fontId="47" fillId="0" borderId="0" applyFont="0" applyFill="0" applyBorder="0" applyAlignment="0" applyProtection="0"/>
    <xf numFmtId="0" fontId="87" fillId="0" borderId="0" applyNumberFormat="0" applyFill="0" applyBorder="0" applyAlignment="0" applyProtection="0">
      <alignment vertical="top"/>
      <protection locked="0"/>
    </xf>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173" fontId="6" fillId="0" borderId="0" applyFont="0" applyFill="0" applyBorder="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4" fontId="32" fillId="87" borderId="26"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88" fillId="87" borderId="26"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32" fillId="87" borderId="26"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32" fillId="87" borderId="26" applyNumberFormat="0" applyProtection="0">
      <alignment horizontal="left" vertical="center"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4" fontId="40" fillId="112" borderId="18" applyNumberFormat="0" applyBorder="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32" fillId="116" borderId="26"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32" fillId="117" borderId="26"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32" fillId="118" borderId="26"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32" fillId="119" borderId="26"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32" fillId="114" borderId="26"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32" fillId="120" borderId="26"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32" fillId="121" borderId="26"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32" fillId="115" borderId="26"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32" fillId="122" borderId="26"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69" fillId="123" borderId="26"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32" fillId="124" borderId="39"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89" fillId="125" borderId="0"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0" fontId="6" fillId="126" borderId="26" applyNumberFormat="0" applyProtection="0">
      <alignment horizontal="left" vertical="center" indent="1"/>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32" fillId="124" borderId="26"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32" fillId="127" borderId="26"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0" fontId="6" fillId="127" borderId="26"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6" fillId="127" borderId="26" applyNumberFormat="0" applyProtection="0">
      <alignment horizontal="left" vertical="center"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6" fillId="128" borderId="26"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6" fillId="128" borderId="26" applyNumberFormat="0" applyProtection="0">
      <alignment horizontal="left" vertical="center"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6" fillId="100" borderId="26"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6" fillId="100" borderId="26" applyNumberFormat="0" applyProtection="0">
      <alignment horizontal="left" vertical="center"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6" fillId="126" borderId="26"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6" fillId="126" borderId="26" applyNumberFormat="0" applyProtection="0">
      <alignment horizontal="left" vertical="center"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4" fontId="32" fillId="111" borderId="26"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88" fillId="111" borderId="26"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32" fillId="111" borderId="26"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32" fillId="111" borderId="26" applyNumberFormat="0" applyProtection="0">
      <alignment horizontal="left" vertical="center"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4" fontId="32" fillId="124" borderId="26"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88" fillId="124" borderId="26"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0" fontId="6" fillId="126" borderId="26"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0" fontId="6" fillId="126" borderId="26" applyNumberFormat="0" applyProtection="0">
      <alignment horizontal="left" vertical="center"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90" fillId="0" borderId="0"/>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4" fontId="68" fillId="124" borderId="26"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0" fontId="6" fillId="0" borderId="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1" fillId="0" borderId="0"/>
    <xf numFmtId="0" fontId="1" fillId="0" borderId="0"/>
    <xf numFmtId="0" fontId="1" fillId="0" borderId="0"/>
    <xf numFmtId="168" fontId="6" fillId="0" borderId="0" applyFont="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37" fillId="0" borderId="0"/>
    <xf numFmtId="0" fontId="6" fillId="0" borderId="0" applyNumberFormat="0" applyFill="0" applyBorder="0" applyAlignment="0" applyProtection="0"/>
    <xf numFmtId="0" fontId="6" fillId="0" borderId="0"/>
    <xf numFmtId="0" fontId="99" fillId="2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99" fillId="26" borderId="0" applyNumberFormat="0" applyBorder="0" applyAlignment="0" applyProtection="0"/>
    <xf numFmtId="0" fontId="99" fillId="25" borderId="0" applyNumberFormat="0" applyBorder="0" applyAlignment="0" applyProtection="0"/>
    <xf numFmtId="0" fontId="99" fillId="29" borderId="0" applyNumberFormat="0" applyBorder="0" applyAlignment="0" applyProtection="0"/>
    <xf numFmtId="0" fontId="99" fillId="33" borderId="0" applyNumberFormat="0" applyBorder="0" applyAlignment="0" applyProtection="0"/>
    <xf numFmtId="0" fontId="99" fillId="37" borderId="0" applyNumberFormat="0" applyBorder="0" applyAlignment="0" applyProtection="0"/>
    <xf numFmtId="0" fontId="99" fillId="41" borderId="0" applyNumberFormat="0" applyBorder="0" applyAlignment="0" applyProtection="0"/>
    <xf numFmtId="0" fontId="99" fillId="45" borderId="0" applyNumberFormat="0" applyBorder="0" applyAlignment="0" applyProtection="0"/>
    <xf numFmtId="0" fontId="99" fillId="22" borderId="0" applyNumberFormat="0" applyBorder="0" applyAlignment="0" applyProtection="0"/>
    <xf numFmtId="0" fontId="99" fillId="30" borderId="0" applyNumberFormat="0" applyBorder="0" applyAlignment="0" applyProtection="0"/>
    <xf numFmtId="0" fontId="99" fillId="26" borderId="0" applyNumberFormat="0" applyBorder="0" applyAlignment="0" applyProtection="0"/>
    <xf numFmtId="0" fontId="99" fillId="34" borderId="0" applyNumberFormat="0" applyBorder="0" applyAlignment="0" applyProtection="0"/>
    <xf numFmtId="0" fontId="99" fillId="30" borderId="0" applyNumberFormat="0" applyBorder="0" applyAlignment="0" applyProtection="0"/>
    <xf numFmtId="0" fontId="99" fillId="38" borderId="0" applyNumberFormat="0" applyBorder="0" applyAlignment="0" applyProtection="0"/>
    <xf numFmtId="0" fontId="99" fillId="34" borderId="0" applyNumberFormat="0" applyBorder="0" applyAlignment="0" applyProtection="0"/>
    <xf numFmtId="0" fontId="99" fillId="42" borderId="0" applyNumberFormat="0" applyBorder="0" applyAlignment="0" applyProtection="0"/>
    <xf numFmtId="0" fontId="99" fillId="38" borderId="0" applyNumberFormat="0" applyBorder="0" applyAlignment="0" applyProtection="0"/>
    <xf numFmtId="0" fontId="99" fillId="42" borderId="0" applyNumberFormat="0" applyBorder="0" applyAlignment="0" applyProtection="0"/>
    <xf numFmtId="0" fontId="100" fillId="18" borderId="5" applyNumberFormat="0" applyAlignment="0" applyProtection="0"/>
    <xf numFmtId="169" fontId="47" fillId="0" borderId="0" applyFont="0" applyFill="0" applyBorder="0" applyAlignment="0" applyProtection="0"/>
    <xf numFmtId="0" fontId="101" fillId="0" borderId="7" applyNumberFormat="0" applyFill="0" applyAlignment="0" applyProtection="0"/>
    <xf numFmtId="0" fontId="3"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4" borderId="0" applyNumberFormat="0" applyBorder="0" applyAlignment="0" applyProtection="0"/>
    <xf numFmtId="0" fontId="1" fillId="20" borderId="9" applyNumberFormat="0" applyFont="0" applyAlignment="0" applyProtection="0"/>
    <xf numFmtId="9" fontId="1" fillId="0" borderId="0" applyFont="0" applyFill="0" applyBorder="0" applyAlignment="0" applyProtection="0"/>
    <xf numFmtId="0" fontId="99" fillId="42" borderId="0" applyNumberFormat="0" applyBorder="0" applyAlignment="0" applyProtection="0"/>
    <xf numFmtId="0" fontId="99" fillId="42"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99" fillId="34" borderId="0" applyNumberFormat="0" applyBorder="0" applyAlignment="0" applyProtection="0"/>
    <xf numFmtId="0" fontId="99" fillId="34"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6" fillId="0" borderId="0" applyNumberFormat="0" applyFill="0" applyBorder="0" applyAlignment="0" applyProtection="0"/>
    <xf numFmtId="0" fontId="6" fillId="0" borderId="0"/>
    <xf numFmtId="0" fontId="1" fillId="0" borderId="0"/>
    <xf numFmtId="0" fontId="6" fillId="0" borderId="0"/>
    <xf numFmtId="0" fontId="42"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23" fillId="0" borderId="0" applyNumberFormat="0" applyFill="0" applyBorder="0" applyAlignment="0" applyProtection="0"/>
    <xf numFmtId="0" fontId="102" fillId="0" borderId="13" applyNumberFormat="0" applyFill="0" applyAlignment="0" applyProtection="0"/>
    <xf numFmtId="0" fontId="10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99" fillId="25" borderId="0" applyNumberFormat="0" applyBorder="0" applyAlignment="0" applyProtection="0"/>
    <xf numFmtId="0" fontId="99" fillId="29" borderId="0" applyNumberFormat="0" applyBorder="0" applyAlignment="0" applyProtection="0"/>
    <xf numFmtId="0" fontId="99" fillId="33" borderId="0" applyNumberFormat="0" applyBorder="0" applyAlignment="0" applyProtection="0"/>
    <xf numFmtId="0" fontId="99" fillId="37" borderId="0" applyNumberFormat="0" applyBorder="0" applyAlignment="0" applyProtection="0"/>
    <xf numFmtId="0" fontId="99" fillId="41" borderId="0" applyNumberFormat="0" applyBorder="0" applyAlignment="0" applyProtection="0"/>
    <xf numFmtId="0" fontId="99" fillId="45" borderId="0" applyNumberFormat="0" applyBorder="0" applyAlignment="0" applyProtection="0"/>
    <xf numFmtId="0" fontId="41" fillId="58"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41" fillId="62"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41" fillId="66"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41" fillId="70" borderId="0" applyNumberFormat="0" applyBorder="0" applyAlignment="0" applyProtection="0"/>
    <xf numFmtId="0" fontId="99" fillId="34" borderId="0" applyNumberFormat="0" applyBorder="0" applyAlignment="0" applyProtection="0"/>
    <xf numFmtId="0" fontId="99" fillId="34" borderId="0" applyNumberFormat="0" applyBorder="0" applyAlignment="0" applyProtection="0"/>
    <xf numFmtId="0" fontId="99" fillId="34" borderId="0" applyNumberFormat="0" applyBorder="0" applyAlignment="0" applyProtection="0"/>
    <xf numFmtId="0" fontId="99" fillId="34" borderId="0" applyNumberFormat="0" applyBorder="0" applyAlignment="0" applyProtection="0"/>
    <xf numFmtId="0" fontId="41" fillId="61"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41" fillId="74"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72" fillId="52" borderId="26" applyNumberFormat="0" applyAlignment="0" applyProtection="0"/>
    <xf numFmtId="0" fontId="104" fillId="75" borderId="0" applyNumberFormat="0" applyBorder="0" applyAlignment="0" applyProtection="0"/>
    <xf numFmtId="0" fontId="104" fillId="75" borderId="0" applyNumberFormat="0" applyBorder="0" applyAlignment="0" applyProtection="0"/>
    <xf numFmtId="0" fontId="73" fillId="52" borderId="17" applyNumberFormat="0" applyAlignment="0" applyProtection="0"/>
    <xf numFmtId="0" fontId="100" fillId="18" borderId="5"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4" fillId="78" borderId="18"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3" fillId="52" borderId="17"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3" fillId="52" borderId="17" applyNumberFormat="0" applyAlignment="0" applyProtection="0"/>
    <xf numFmtId="0" fontId="45" fillId="70" borderId="19" applyNumberFormat="0" applyAlignment="0" applyProtection="0"/>
    <xf numFmtId="0" fontId="45" fillId="70" borderId="19" applyNumberFormat="0" applyAlignment="0" applyProtection="0"/>
    <xf numFmtId="0" fontId="45" fillId="79" borderId="19" applyNumberFormat="0" applyAlignment="0" applyProtection="0"/>
    <xf numFmtId="0" fontId="74" fillId="51" borderId="17" applyNumberFormat="0" applyAlignment="0" applyProtection="0"/>
    <xf numFmtId="0" fontId="75" fillId="0" borderId="31"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49" fillId="0" borderId="24" applyNumberFormat="0" applyFill="0" applyAlignment="0" applyProtection="0"/>
    <xf numFmtId="0" fontId="48" fillId="0" borderId="20" applyNumberFormat="0" applyFill="0" applyAlignment="0" applyProtection="0"/>
    <xf numFmtId="0" fontId="49" fillId="0" borderId="24" applyNumberFormat="0" applyFill="0" applyAlignment="0" applyProtection="0"/>
    <xf numFmtId="0" fontId="101" fillId="0" borderId="7" applyNumberFormat="0" applyFill="0" applyAlignment="0" applyProtection="0"/>
    <xf numFmtId="0" fontId="42" fillId="68" borderId="0" applyNumberFormat="0" applyBorder="0" applyAlignment="0" applyProtection="0"/>
    <xf numFmtId="0" fontId="49" fillId="83" borderId="0" applyNumberFormat="0" applyBorder="0" applyAlignment="0" applyProtection="0"/>
    <xf numFmtId="0" fontId="42" fillId="68" borderId="0" applyNumberFormat="0" applyBorder="0" applyAlignment="0" applyProtection="0"/>
    <xf numFmtId="0" fontId="3" fillId="2" borderId="0" applyNumberFormat="0" applyBorder="0" applyAlignment="0" applyProtection="0"/>
    <xf numFmtId="0" fontId="106" fillId="0" borderId="40" applyNumberFormat="0" applyFill="0" applyAlignment="0" applyProtection="0"/>
    <xf numFmtId="0" fontId="106" fillId="0" borderId="40" applyNumberFormat="0" applyFill="0" applyAlignment="0" applyProtection="0"/>
    <xf numFmtId="0" fontId="107" fillId="0" borderId="41" applyNumberFormat="0" applyFill="0" applyAlignment="0" applyProtection="0"/>
    <xf numFmtId="0" fontId="107" fillId="0" borderId="41" applyNumberFormat="0" applyFill="0" applyAlignment="0" applyProtection="0"/>
    <xf numFmtId="0" fontId="108" fillId="0" borderId="42" applyNumberFormat="0" applyFill="0" applyAlignment="0" applyProtection="0"/>
    <xf numFmtId="0" fontId="108" fillId="0" borderId="42"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1" fillId="51" borderId="17"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52" fillId="0" borderId="21" applyNumberFormat="0" applyFill="0" applyAlignment="0" applyProtection="0"/>
    <xf numFmtId="0" fontId="53" fillId="0" borderId="22" applyNumberFormat="0" applyFill="0" applyAlignment="0" applyProtection="0"/>
    <xf numFmtId="0" fontId="54" fillId="0" borderId="23" applyNumberFormat="0" applyFill="0" applyAlignment="0" applyProtection="0"/>
    <xf numFmtId="0" fontId="54" fillId="0" borderId="0" applyNumberFormat="0" applyFill="0" applyBorder="0" applyAlignment="0" applyProtection="0"/>
    <xf numFmtId="0" fontId="49" fillId="76" borderId="0" applyNumberFormat="0" applyBorder="0" applyAlignment="0" applyProtection="0"/>
    <xf numFmtId="0" fontId="55" fillId="84" borderId="0" applyNumberFormat="0" applyBorder="0" applyAlignment="0" applyProtection="0"/>
    <xf numFmtId="0" fontId="49" fillId="76" borderId="0" applyNumberFormat="0" applyBorder="0" applyAlignment="0" applyProtection="0"/>
    <xf numFmtId="0" fontId="5" fillId="4" borderId="0" applyNumberFormat="0" applyBorder="0" applyAlignment="0" applyProtection="0"/>
    <xf numFmtId="0" fontId="40" fillId="75" borderId="18" applyNumberFormat="0" applyFont="0" applyAlignment="0" applyProtection="0"/>
    <xf numFmtId="0" fontId="6" fillId="85" borderId="25"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6" fillId="85" borderId="25"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1" fillId="20" borderId="9" applyNumberFormat="0" applyFont="0" applyAlignment="0" applyProtection="0"/>
    <xf numFmtId="0" fontId="1" fillId="20" borderId="9" applyNumberFormat="0" applyFont="0" applyAlignment="0" applyProtection="0"/>
    <xf numFmtId="0" fontId="70" fillId="85" borderId="25" applyNumberFormat="0" applyFont="0" applyAlignment="0" applyProtection="0"/>
    <xf numFmtId="0" fontId="56" fillId="86" borderId="0" applyNumberFormat="0" applyBorder="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52"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52" borderId="26"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111"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32" fillId="87" borderId="26" applyNumberFormat="0" applyProtection="0">
      <alignment vertical="center"/>
    </xf>
    <xf numFmtId="4" fontId="40" fillId="111"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88" fillId="87" borderId="26" applyNumberFormat="0" applyProtection="0">
      <alignment vertical="center"/>
    </xf>
    <xf numFmtId="4" fontId="85" fillId="87" borderId="18" applyNumberFormat="0" applyProtection="0">
      <alignment vertical="center"/>
    </xf>
    <xf numFmtId="4" fontId="40" fillId="84" borderId="18" applyNumberFormat="0" applyProtection="0">
      <alignment vertical="center"/>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111"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32" fillId="87" borderId="26" applyNumberFormat="0" applyProtection="0">
      <alignment horizontal="left" vertical="center" indent="1"/>
    </xf>
    <xf numFmtId="4" fontId="40" fillId="111" borderId="18" applyNumberFormat="0" applyProtection="0">
      <alignment horizontal="left" vertical="center" indent="1"/>
    </xf>
    <xf numFmtId="4" fontId="40" fillId="87" borderId="18" applyNumberFormat="0" applyProtection="0">
      <alignment horizontal="left" vertical="center"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4" fontId="32" fillId="87" borderId="26" applyNumberFormat="0" applyProtection="0">
      <alignment horizontal="left" vertical="center" indent="1"/>
    </xf>
    <xf numFmtId="0" fontId="58" fillId="111" borderId="27" applyNumberFormat="0" applyProtection="0">
      <alignment horizontal="left" vertical="top" indent="1"/>
    </xf>
    <xf numFmtId="0" fontId="58" fillId="84" borderId="27" applyNumberFormat="0" applyProtection="0">
      <alignment horizontal="left" vertical="top"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112" borderId="18" applyNumberFormat="0" applyBorder="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112" borderId="18" applyNumberFormat="0" applyBorder="0" applyProtection="0">
      <alignment horizontal="left" vertical="center" indent="1"/>
    </xf>
    <xf numFmtId="4" fontId="40" fillId="88" borderId="18" applyNumberFormat="0" applyProtection="0">
      <alignment horizontal="left" vertical="center" indent="1"/>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32" fillId="116" borderId="26" applyNumberFormat="0" applyProtection="0">
      <alignment horizontal="right" vertical="center"/>
    </xf>
    <xf numFmtId="4" fontId="40" fillId="86"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32" fillId="117" borderId="26" applyNumberFormat="0" applyProtection="0">
      <alignment horizontal="right" vertical="center"/>
    </xf>
    <xf numFmtId="4" fontId="40" fillId="89" borderId="1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32" fillId="118" borderId="26" applyNumberFormat="0" applyProtection="0">
      <alignment horizontal="right" vertical="center"/>
    </xf>
    <xf numFmtId="4" fontId="40" fillId="90" borderId="2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32" fillId="119" borderId="26" applyNumberFormat="0" applyProtection="0">
      <alignment horizontal="right" vertical="center"/>
    </xf>
    <xf numFmtId="4" fontId="40" fillId="57"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32" fillId="114" borderId="26" applyNumberFormat="0" applyProtection="0">
      <alignment horizontal="right" vertical="center"/>
    </xf>
    <xf numFmtId="4" fontId="40" fillId="91"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32" fillId="120" borderId="26" applyNumberFormat="0" applyProtection="0">
      <alignment horizontal="right" vertical="center"/>
    </xf>
    <xf numFmtId="4" fontId="40" fillId="92"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32" fillId="121" borderId="26" applyNumberFormat="0" applyProtection="0">
      <alignment horizontal="right" vertical="center"/>
    </xf>
    <xf numFmtId="4" fontId="40" fillId="53"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32" fillId="115" borderId="26" applyNumberFormat="0" applyProtection="0">
      <alignment horizontal="right" vertical="center"/>
    </xf>
    <xf numFmtId="4" fontId="40" fillId="49"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32" fillId="122" borderId="26" applyNumberFormat="0" applyProtection="0">
      <alignment horizontal="right" vertical="center"/>
    </xf>
    <xf numFmtId="4" fontId="40" fillId="93" borderId="18" applyNumberFormat="0" applyProtection="0">
      <alignment horizontal="right" vertical="center"/>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69" fillId="123" borderId="26" applyNumberFormat="0" applyProtection="0">
      <alignment horizontal="left" vertical="center" indent="1"/>
    </xf>
    <xf numFmtId="4" fontId="40" fillId="94"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32" fillId="124" borderId="39"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0" fontId="6" fillId="126" borderId="26" applyNumberFormat="0" applyProtection="0">
      <alignment horizontal="left" vertical="center" indent="1"/>
    </xf>
    <xf numFmtId="4" fontId="40" fillId="48" borderId="18" applyNumberFormat="0" applyProtection="0">
      <alignment horizontal="right" vertical="center"/>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113"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32" fillId="124" borderId="26" applyNumberFormat="0" applyProtection="0">
      <alignment horizontal="left" vertical="center" indent="1"/>
    </xf>
    <xf numFmtId="4" fontId="40" fillId="113" borderId="28" applyNumberFormat="0" applyProtection="0">
      <alignment horizontal="left" vertical="center" indent="1"/>
    </xf>
    <xf numFmtId="4" fontId="40" fillId="47"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32" fillId="127" borderId="26" applyNumberFormat="0" applyProtection="0">
      <alignment horizontal="left" vertical="center" indent="1"/>
    </xf>
    <xf numFmtId="4" fontId="40" fillId="48" borderId="2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103"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6" fillId="127" borderId="26" applyNumberFormat="0" applyProtection="0">
      <alignment horizontal="left" vertical="center" indent="1"/>
    </xf>
    <xf numFmtId="0" fontId="40" fillId="103" borderId="18" applyNumberFormat="0" applyProtection="0">
      <alignment horizontal="left" vertical="center" indent="1"/>
    </xf>
    <xf numFmtId="0" fontId="40" fillId="52" borderId="18" applyNumberFormat="0" applyProtection="0">
      <alignment horizontal="left" vertical="center"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6" fillId="127" borderId="26" applyNumberFormat="0" applyProtection="0">
      <alignment horizontal="left" vertical="center" indent="1"/>
    </xf>
    <xf numFmtId="0" fontId="40" fillId="103" borderId="27" applyNumberFormat="0" applyProtection="0">
      <alignment horizontal="left" vertical="top" indent="1"/>
    </xf>
    <xf numFmtId="0" fontId="40" fillId="55" borderId="27" applyNumberFormat="0" applyProtection="0">
      <alignment horizontal="left" vertical="top"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6" fillId="128" borderId="26" applyNumberFormat="0" applyProtection="0">
      <alignment horizontal="left" vertical="center" indent="1"/>
    </xf>
    <xf numFmtId="0" fontId="40" fillId="95" borderId="18" applyNumberFormat="0" applyProtection="0">
      <alignment horizontal="left" vertical="center"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6" fillId="128" borderId="26" applyNumberFormat="0" applyProtection="0">
      <alignment horizontal="left" vertical="center" indent="1"/>
    </xf>
    <xf numFmtId="0" fontId="40" fillId="48" borderId="27" applyNumberFormat="0" applyProtection="0">
      <alignment horizontal="left" vertical="top"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6" fillId="100" borderId="26" applyNumberFormat="0" applyProtection="0">
      <alignment horizontal="left" vertical="center" indent="1"/>
    </xf>
    <xf numFmtId="0" fontId="40" fillId="96" borderId="18" applyNumberFormat="0" applyProtection="0">
      <alignment horizontal="left" vertical="center"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6" fillId="100" borderId="26" applyNumberFormat="0" applyProtection="0">
      <alignment horizontal="left" vertical="center" indent="1"/>
    </xf>
    <xf numFmtId="0" fontId="40" fillId="96" borderId="27" applyNumberFormat="0" applyProtection="0">
      <alignment horizontal="left" vertical="top"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6" fillId="126" borderId="26" applyNumberFormat="0" applyProtection="0">
      <alignment horizontal="left" vertical="center" indent="1"/>
    </xf>
    <xf numFmtId="0" fontId="40" fillId="47" borderId="18" applyNumberFormat="0" applyProtection="0">
      <alignment horizontal="left" vertical="center"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6" fillId="126" borderId="26" applyNumberFormat="0" applyProtection="0">
      <alignment horizontal="left" vertical="center" indent="1"/>
    </xf>
    <xf numFmtId="0" fontId="40" fillId="128" borderId="27" applyNumberFormat="0" applyProtection="0">
      <alignment horizontal="left" vertical="top" indent="1"/>
    </xf>
    <xf numFmtId="0" fontId="40" fillId="47" borderId="27" applyNumberFormat="0" applyProtection="0">
      <alignment horizontal="left" vertical="top" indent="1"/>
    </xf>
    <xf numFmtId="0" fontId="40" fillId="113" borderId="29" applyNumberFormat="0">
      <protection locked="0"/>
    </xf>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103" borderId="30" applyBorder="0"/>
    <xf numFmtId="0" fontId="59" fillId="55" borderId="30" applyBorder="0"/>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32" fillId="111" borderId="26" applyNumberFormat="0" applyProtection="0">
      <alignment vertical="center"/>
    </xf>
    <xf numFmtId="4" fontId="60" fillId="85" borderId="27"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88" fillId="111" borderId="26" applyNumberFormat="0" applyProtection="0">
      <alignment vertical="center"/>
    </xf>
    <xf numFmtId="4" fontId="85" fillId="111" borderId="2" applyNumberFormat="0" applyProtection="0">
      <alignment vertical="center"/>
    </xf>
    <xf numFmtId="4" fontId="40" fillId="85" borderId="2" applyNumberFormat="0" applyProtection="0">
      <alignment vertical="center"/>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32" fillId="111" borderId="26" applyNumberFormat="0" applyProtection="0">
      <alignment horizontal="left" vertical="center" indent="1"/>
    </xf>
    <xf numFmtId="4" fontId="60" fillId="103" borderId="27" applyNumberFormat="0" applyProtection="0">
      <alignment horizontal="left" vertical="center" indent="1"/>
    </xf>
    <xf numFmtId="4" fontId="60" fillId="52" borderId="27" applyNumberFormat="0" applyProtection="0">
      <alignment horizontal="left" vertical="center"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4" fontId="32" fillId="111" borderId="26" applyNumberFormat="0" applyProtection="0">
      <alignment horizontal="left" vertical="center" indent="1"/>
    </xf>
    <xf numFmtId="0" fontId="60" fillId="85" borderId="27" applyNumberFormat="0" applyProtection="0">
      <alignment horizontal="left" vertical="top" indent="1"/>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32" fillId="124" borderId="26" applyNumberFormat="0" applyProtection="0">
      <alignment horizontal="right" vertical="center"/>
    </xf>
    <xf numFmtId="4" fontId="40" fillId="0"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88" fillId="124" borderId="26" applyNumberFormat="0" applyProtection="0">
      <alignment horizontal="right" vertical="center"/>
    </xf>
    <xf numFmtId="4" fontId="85" fillId="101" borderId="18" applyNumberFormat="0" applyProtection="0">
      <alignment horizontal="right" vertical="center"/>
    </xf>
    <xf numFmtId="4" fontId="40" fillId="97" borderId="18" applyNumberFormat="0" applyProtection="0">
      <alignment horizontal="right" vertical="center"/>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112"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0" fontId="6" fillId="126" borderId="26" applyNumberFormat="0" applyProtection="0">
      <alignment horizontal="left" vertical="center" indent="1"/>
    </xf>
    <xf numFmtId="4" fontId="40" fillId="112" borderId="18" applyNumberFormat="0" applyProtection="0">
      <alignment horizontal="left" vertical="center" indent="1"/>
    </xf>
    <xf numFmtId="4" fontId="40" fillId="88" borderId="18" applyNumberFormat="0" applyProtection="0">
      <alignment horizontal="left" vertical="center"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 fillId="126" borderId="26" applyNumberFormat="0" applyProtection="0">
      <alignment horizontal="left" vertical="center" indent="1"/>
    </xf>
    <xf numFmtId="0" fontId="60" fillId="112" borderId="0" applyNumberFormat="0" applyProtection="0">
      <alignment horizontal="left" vertical="top" indent="1"/>
    </xf>
    <xf numFmtId="0" fontId="60" fillId="48" borderId="27" applyNumberFormat="0" applyProtection="0">
      <alignment horizontal="left" vertical="top"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129" borderId="28" applyNumberFormat="0" applyProtection="0">
      <alignment horizontal="left" vertical="center" indent="1"/>
    </xf>
    <xf numFmtId="4" fontId="61" fillId="98" borderId="28" applyNumberFormat="0" applyProtection="0">
      <alignment horizontal="left" vertical="center" indent="1"/>
    </xf>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8" fillId="124" borderId="26" applyNumberFormat="0" applyProtection="0">
      <alignment horizontal="right" vertical="center"/>
    </xf>
    <xf numFmtId="4" fontId="62" fillId="97" borderId="18" applyNumberFormat="0" applyProtection="0">
      <alignment horizontal="right" vertical="center"/>
    </xf>
    <xf numFmtId="0" fontId="6" fillId="0" borderId="0" applyNumberFormat="0" applyFill="0" applyBorder="0" applyAlignment="0" applyProtection="0"/>
    <xf numFmtId="0" fontId="40" fillId="130"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40" fillId="130"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23" fillId="0" borderId="0" applyNumberFormat="0" applyFill="0" applyBorder="0" applyAlignment="0" applyProtection="0"/>
    <xf numFmtId="0" fontId="46" fillId="0" borderId="32" applyNumberFormat="0" applyFill="0" applyAlignment="0" applyProtection="0"/>
    <xf numFmtId="0" fontId="102" fillId="0" borderId="13"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2"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1"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1" applyNumberFormat="0" applyFill="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65"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47" borderId="0" applyNumberFormat="0" applyBorder="0" applyAlignment="0" applyProtection="0"/>
    <xf numFmtId="0" fontId="32" fillId="51" borderId="0" applyNumberFormat="0" applyBorder="0" applyAlignment="0" applyProtection="0"/>
    <xf numFmtId="0" fontId="32" fillId="52" borderId="0" applyNumberFormat="0" applyBorder="0" applyAlignment="0" applyProtection="0"/>
    <xf numFmtId="0" fontId="32" fillId="48"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5" borderId="0" applyNumberFormat="0" applyBorder="0" applyAlignment="0" applyProtection="0"/>
    <xf numFmtId="0" fontId="32" fillId="51" borderId="0" applyNumberFormat="0" applyBorder="0" applyAlignment="0" applyProtection="0"/>
    <xf numFmtId="0" fontId="39" fillId="56"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39" fillId="56" borderId="0" applyNumberFormat="0" applyBorder="0" applyAlignment="0" applyProtection="0"/>
    <xf numFmtId="0" fontId="39" fillId="57"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4" fillId="78" borderId="18" applyNumberFormat="0" applyAlignment="0" applyProtection="0"/>
    <xf numFmtId="0" fontId="49" fillId="0" borderId="24" applyNumberFormat="0" applyFill="0" applyAlignment="0" applyProtection="0"/>
    <xf numFmtId="0" fontId="42" fillId="68" borderId="0" applyNumberFormat="0" applyBorder="0" applyAlignment="0" applyProtection="0"/>
    <xf numFmtId="0" fontId="42" fillId="6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0" fontId="49" fillId="0" borderId="24" applyNumberFormat="0" applyFill="0" applyAlignment="0" applyProtection="0"/>
    <xf numFmtId="0" fontId="49" fillId="76" borderId="0" applyNumberFormat="0" applyBorder="0" applyAlignment="0" applyProtection="0"/>
    <xf numFmtId="0" fontId="49" fillId="76" borderId="0" applyNumberFormat="0" applyBorder="0" applyAlignment="0" applyProtection="0"/>
    <xf numFmtId="0" fontId="6" fillId="85" borderId="25" applyNumberFormat="0" applyFont="0" applyAlignment="0" applyProtection="0"/>
    <xf numFmtId="0" fontId="1" fillId="0" borderId="0"/>
    <xf numFmtId="0" fontId="1" fillId="0" borderId="0"/>
    <xf numFmtId="0" fontId="1" fillId="0" borderId="0"/>
    <xf numFmtId="0" fontId="63" fillId="0" borderId="0" applyNumberFormat="0" applyFill="0" applyBorder="0" applyAlignment="0" applyProtection="0"/>
    <xf numFmtId="0" fontId="63" fillId="0" borderId="0" applyNumberFormat="0" applyFill="0" applyBorder="0" applyAlignment="0" applyProtection="0"/>
    <xf numFmtId="0" fontId="46" fillId="0" borderId="32"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6" fillId="0" borderId="0" applyFon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20" borderId="9"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20" borderId="9" applyNumberFormat="0" applyFont="0" applyAlignment="0" applyProtection="0"/>
    <xf numFmtId="0" fontId="1" fillId="20" borderId="9"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4" fillId="3" borderId="0" applyNumberFormat="0" applyBorder="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100" fillId="18" borderId="5"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97" fillId="19" borderId="8" applyNumberFormat="0" applyAlignment="0" applyProtection="0"/>
    <xf numFmtId="168" fontId="6" fillId="0" borderId="0" applyFont="0" applyFill="0" applyBorder="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171" fontId="6" fillId="0" borderId="0" applyFont="0" applyFill="0" applyBorder="0" applyAlignment="0" applyProtection="0"/>
    <xf numFmtId="171" fontId="6" fillId="0" borderId="0" applyFont="0" applyFill="0" applyBorder="0" applyAlignment="0" applyProtection="0"/>
    <xf numFmtId="174" fontId="6" fillId="0" borderId="0" applyFont="0" applyFill="0" applyBorder="0" applyAlignment="0" applyProtection="0"/>
    <xf numFmtId="0" fontId="98" fillId="0" borderId="0" applyNumberFormat="0" applyFill="0" applyBorder="0" applyAlignment="0" applyProtection="0"/>
    <xf numFmtId="0" fontId="92" fillId="0" borderId="10" applyNumberFormat="0" applyFill="0" applyAlignment="0" applyProtection="0"/>
    <xf numFmtId="0" fontId="93" fillId="0" borderId="11" applyNumberFormat="0" applyFill="0" applyAlignment="0" applyProtection="0"/>
    <xf numFmtId="0" fontId="94" fillId="0" borderId="12" applyNumberFormat="0" applyFill="0" applyAlignment="0" applyProtection="0"/>
    <xf numFmtId="0" fontId="94"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95" fillId="17" borderId="5"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1" fillId="20" borderId="9" applyNumberFormat="0" applyFont="0" applyAlignment="0" applyProtection="0"/>
    <xf numFmtId="0" fontId="1" fillId="20" borderId="9"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1" fillId="20" borderId="9" applyNumberFormat="0" applyFont="0" applyAlignment="0" applyProtection="0"/>
    <xf numFmtId="0" fontId="1" fillId="20" borderId="9" applyNumberFormat="0" applyFont="0" applyAlignment="0" applyProtection="0"/>
    <xf numFmtId="0" fontId="1" fillId="20" borderId="9" applyNumberFormat="0" applyFont="0" applyAlignment="0" applyProtection="0"/>
    <xf numFmtId="0" fontId="1" fillId="20" borderId="9"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96" fillId="18" borderId="6"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111" borderId="18" applyNumberFormat="0" applyProtection="0">
      <alignment vertical="center"/>
    </xf>
    <xf numFmtId="4" fontId="40" fillId="111" borderId="18" applyNumberFormat="0" applyProtection="0">
      <alignment vertical="center"/>
    </xf>
    <xf numFmtId="4" fontId="40" fillId="111" borderId="18" applyNumberFormat="0" applyProtection="0">
      <alignment vertical="center"/>
    </xf>
    <xf numFmtId="4" fontId="40" fillId="111" borderId="18" applyNumberFormat="0" applyProtection="0">
      <alignment vertical="center"/>
    </xf>
    <xf numFmtId="4" fontId="40" fillId="111" borderId="18" applyNumberFormat="0" applyProtection="0">
      <alignment vertical="center"/>
    </xf>
    <xf numFmtId="4" fontId="40" fillId="111"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111" borderId="18" applyNumberFormat="0" applyProtection="0">
      <alignment vertical="center"/>
    </xf>
    <xf numFmtId="4" fontId="40" fillId="111" borderId="18" applyNumberFormat="0" applyProtection="0">
      <alignment vertical="center"/>
    </xf>
    <xf numFmtId="4" fontId="40" fillId="111" borderId="18" applyNumberFormat="0" applyProtection="0">
      <alignment vertical="center"/>
    </xf>
    <xf numFmtId="4" fontId="40" fillId="111" borderId="18" applyNumberFormat="0" applyProtection="0">
      <alignment vertical="center"/>
    </xf>
    <xf numFmtId="4" fontId="40" fillId="111" borderId="18" applyNumberFormat="0" applyProtection="0">
      <alignment vertical="center"/>
    </xf>
    <xf numFmtId="4" fontId="40" fillId="111"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85" fillId="87" borderId="18" applyNumberFormat="0" applyProtection="0">
      <alignment vertical="center"/>
    </xf>
    <xf numFmtId="4" fontId="85" fillId="87" borderId="18" applyNumberFormat="0" applyProtection="0">
      <alignment vertical="center"/>
    </xf>
    <xf numFmtId="4" fontId="85" fillId="87" borderId="18" applyNumberFormat="0" applyProtection="0">
      <alignment vertical="center"/>
    </xf>
    <xf numFmtId="4" fontId="85" fillId="87" borderId="18" applyNumberFormat="0" applyProtection="0">
      <alignment vertical="center"/>
    </xf>
    <xf numFmtId="4" fontId="85" fillId="87" borderId="18" applyNumberFormat="0" applyProtection="0">
      <alignment vertical="center"/>
    </xf>
    <xf numFmtId="4" fontId="85" fillId="87" borderId="18" applyNumberFormat="0" applyProtection="0">
      <alignment vertical="center"/>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111" borderId="18" applyNumberFormat="0" applyProtection="0">
      <alignment horizontal="left" vertical="center" indent="1"/>
    </xf>
    <xf numFmtId="4" fontId="40" fillId="111" borderId="18" applyNumberFormat="0" applyProtection="0">
      <alignment horizontal="left" vertical="center" indent="1"/>
    </xf>
    <xf numFmtId="4" fontId="40" fillId="111" borderId="18" applyNumberFormat="0" applyProtection="0">
      <alignment horizontal="left" vertical="center" indent="1"/>
    </xf>
    <xf numFmtId="4" fontId="40" fillId="111" borderId="18" applyNumberFormat="0" applyProtection="0">
      <alignment horizontal="left" vertical="center" indent="1"/>
    </xf>
    <xf numFmtId="4" fontId="40" fillId="111" borderId="18" applyNumberFormat="0" applyProtection="0">
      <alignment horizontal="left" vertical="center" indent="1"/>
    </xf>
    <xf numFmtId="4" fontId="40" fillId="111"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111" borderId="18" applyNumberFormat="0" applyProtection="0">
      <alignment horizontal="left" vertical="center" indent="1"/>
    </xf>
    <xf numFmtId="4" fontId="40" fillId="111" borderId="18" applyNumberFormat="0" applyProtection="0">
      <alignment horizontal="left" vertical="center" indent="1"/>
    </xf>
    <xf numFmtId="4" fontId="40" fillId="111" borderId="18" applyNumberFormat="0" applyProtection="0">
      <alignment horizontal="left" vertical="center" indent="1"/>
    </xf>
    <xf numFmtId="4" fontId="40" fillId="111" borderId="18" applyNumberFormat="0" applyProtection="0">
      <alignment horizontal="left" vertical="center" indent="1"/>
    </xf>
    <xf numFmtId="4" fontId="40" fillId="111" borderId="18" applyNumberFormat="0" applyProtection="0">
      <alignment horizontal="left" vertical="center" indent="1"/>
    </xf>
    <xf numFmtId="4" fontId="40" fillId="111" borderId="18" applyNumberFormat="0" applyProtection="0">
      <alignment horizontal="left" vertical="center"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111" borderId="27" applyNumberFormat="0" applyProtection="0">
      <alignment horizontal="left" vertical="top" indent="1"/>
    </xf>
    <xf numFmtId="0" fontId="58" fillId="111" borderId="27" applyNumberFormat="0" applyProtection="0">
      <alignment horizontal="left" vertical="top" indent="1"/>
    </xf>
    <xf numFmtId="0" fontId="58" fillId="111" borderId="27" applyNumberFormat="0" applyProtection="0">
      <alignment horizontal="left" vertical="top" indent="1"/>
    </xf>
    <xf numFmtId="0" fontId="58" fillId="111" borderId="27" applyNumberFormat="0" applyProtection="0">
      <alignment horizontal="left" vertical="top" indent="1"/>
    </xf>
    <xf numFmtId="0" fontId="58" fillId="111" borderId="27" applyNumberFormat="0" applyProtection="0">
      <alignment horizontal="left" vertical="top" indent="1"/>
    </xf>
    <xf numFmtId="0" fontId="58" fillId="111"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113" borderId="28" applyNumberFormat="0" applyProtection="0">
      <alignment horizontal="left" vertical="center" indent="1"/>
    </xf>
    <xf numFmtId="4" fontId="40" fillId="113" borderId="28" applyNumberFormat="0" applyProtection="0">
      <alignment horizontal="left" vertical="center" indent="1"/>
    </xf>
    <xf numFmtId="4" fontId="40" fillId="113" borderId="28" applyNumberFormat="0" applyProtection="0">
      <alignment horizontal="left" vertical="center" indent="1"/>
    </xf>
    <xf numFmtId="4" fontId="40" fillId="113" borderId="28" applyNumberFormat="0" applyProtection="0">
      <alignment horizontal="left" vertical="center" indent="1"/>
    </xf>
    <xf numFmtId="4" fontId="40" fillId="113" borderId="28" applyNumberFormat="0" applyProtection="0">
      <alignment horizontal="left" vertical="center" indent="1"/>
    </xf>
    <xf numFmtId="4" fontId="40" fillId="113"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113" borderId="28" applyNumberFormat="0" applyProtection="0">
      <alignment horizontal="left" vertical="center" indent="1"/>
    </xf>
    <xf numFmtId="4" fontId="40" fillId="113" borderId="28" applyNumberFormat="0" applyProtection="0">
      <alignment horizontal="left" vertical="center" indent="1"/>
    </xf>
    <xf numFmtId="4" fontId="40" fillId="113" borderId="28" applyNumberFormat="0" applyProtection="0">
      <alignment horizontal="left" vertical="center" indent="1"/>
    </xf>
    <xf numFmtId="4" fontId="40" fillId="113" borderId="28" applyNumberFormat="0" applyProtection="0">
      <alignment horizontal="left" vertical="center" indent="1"/>
    </xf>
    <xf numFmtId="4" fontId="40" fillId="113" borderId="28" applyNumberFormat="0" applyProtection="0">
      <alignment horizontal="left" vertical="center" indent="1"/>
    </xf>
    <xf numFmtId="4" fontId="40" fillId="113"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103" borderId="18" applyNumberFormat="0" applyProtection="0">
      <alignment horizontal="left" vertical="center" indent="1"/>
    </xf>
    <xf numFmtId="0" fontId="40" fillId="103" borderId="18" applyNumberFormat="0" applyProtection="0">
      <alignment horizontal="left" vertical="center" indent="1"/>
    </xf>
    <xf numFmtId="0" fontId="40" fillId="103" borderId="18" applyNumberFormat="0" applyProtection="0">
      <alignment horizontal="left" vertical="center" indent="1"/>
    </xf>
    <xf numFmtId="0" fontId="40" fillId="103" borderId="18" applyNumberFormat="0" applyProtection="0">
      <alignment horizontal="left" vertical="center" indent="1"/>
    </xf>
    <xf numFmtId="0" fontId="40" fillId="103" borderId="18" applyNumberFormat="0" applyProtection="0">
      <alignment horizontal="left" vertical="center" indent="1"/>
    </xf>
    <xf numFmtId="0" fontId="40" fillId="103"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103" borderId="18" applyNumberFormat="0" applyProtection="0">
      <alignment horizontal="left" vertical="center" indent="1"/>
    </xf>
    <xf numFmtId="0" fontId="40" fillId="103" borderId="18" applyNumberFormat="0" applyProtection="0">
      <alignment horizontal="left" vertical="center" indent="1"/>
    </xf>
    <xf numFmtId="0" fontId="40" fillId="103" borderId="18" applyNumberFormat="0" applyProtection="0">
      <alignment horizontal="left" vertical="center" indent="1"/>
    </xf>
    <xf numFmtId="0" fontId="40" fillId="103" borderId="18" applyNumberFormat="0" applyProtection="0">
      <alignment horizontal="left" vertical="center" indent="1"/>
    </xf>
    <xf numFmtId="0" fontId="40" fillId="103" borderId="18" applyNumberFormat="0" applyProtection="0">
      <alignment horizontal="left" vertical="center" indent="1"/>
    </xf>
    <xf numFmtId="0" fontId="40" fillId="103" borderId="18" applyNumberFormat="0" applyProtection="0">
      <alignment horizontal="left" vertical="center"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103" borderId="27" applyNumberFormat="0" applyProtection="0">
      <alignment horizontal="left" vertical="top" indent="1"/>
    </xf>
    <xf numFmtId="0" fontId="40" fillId="103" borderId="27" applyNumberFormat="0" applyProtection="0">
      <alignment horizontal="left" vertical="top" indent="1"/>
    </xf>
    <xf numFmtId="0" fontId="40" fillId="103" borderId="27" applyNumberFormat="0" applyProtection="0">
      <alignment horizontal="left" vertical="top" indent="1"/>
    </xf>
    <xf numFmtId="0" fontId="40" fillId="103" borderId="27" applyNumberFormat="0" applyProtection="0">
      <alignment horizontal="left" vertical="top" indent="1"/>
    </xf>
    <xf numFmtId="0" fontId="40" fillId="103" borderId="27" applyNumberFormat="0" applyProtection="0">
      <alignment horizontal="left" vertical="top" indent="1"/>
    </xf>
    <xf numFmtId="0" fontId="40" fillId="103"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128" borderId="27" applyNumberFormat="0" applyProtection="0">
      <alignment horizontal="left" vertical="top" indent="1"/>
    </xf>
    <xf numFmtId="0" fontId="40" fillId="128" borderId="27" applyNumberFormat="0" applyProtection="0">
      <alignment horizontal="left" vertical="top" indent="1"/>
    </xf>
    <xf numFmtId="0" fontId="40" fillId="128" borderId="27" applyNumberFormat="0" applyProtection="0">
      <alignment horizontal="left" vertical="top" indent="1"/>
    </xf>
    <xf numFmtId="0" fontId="40" fillId="128" borderId="27" applyNumberFormat="0" applyProtection="0">
      <alignment horizontal="left" vertical="top" indent="1"/>
    </xf>
    <xf numFmtId="0" fontId="40" fillId="128" borderId="27" applyNumberFormat="0" applyProtection="0">
      <alignment horizontal="left" vertical="top" indent="1"/>
    </xf>
    <xf numFmtId="0" fontId="40" fillId="128"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103" borderId="30" applyBorder="0"/>
    <xf numFmtId="0" fontId="59" fillId="103" borderId="30" applyBorder="0"/>
    <xf numFmtId="0" fontId="59" fillId="103" borderId="30" applyBorder="0"/>
    <xf numFmtId="0" fontId="59" fillId="103" borderId="30" applyBorder="0"/>
    <xf numFmtId="0" fontId="59" fillId="103" borderId="30" applyBorder="0"/>
    <xf numFmtId="0" fontId="59" fillId="103"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5" fillId="111" borderId="2" applyNumberFormat="0" applyProtection="0">
      <alignment vertical="center"/>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103" borderId="27" applyNumberFormat="0" applyProtection="0">
      <alignment horizontal="left" vertical="center" indent="1"/>
    </xf>
    <xf numFmtId="4" fontId="60" fillId="103" borderId="27" applyNumberFormat="0" applyProtection="0">
      <alignment horizontal="left" vertical="center" indent="1"/>
    </xf>
    <xf numFmtId="4" fontId="60" fillId="103" borderId="27" applyNumberFormat="0" applyProtection="0">
      <alignment horizontal="left" vertical="center" indent="1"/>
    </xf>
    <xf numFmtId="4" fontId="60" fillId="103" borderId="27" applyNumberFormat="0" applyProtection="0">
      <alignment horizontal="left" vertical="center" indent="1"/>
    </xf>
    <xf numFmtId="4" fontId="60" fillId="103" borderId="27" applyNumberFormat="0" applyProtection="0">
      <alignment horizontal="left" vertical="center" indent="1"/>
    </xf>
    <xf numFmtId="4" fontId="60" fillId="103"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85" fillId="101" borderId="18" applyNumberFormat="0" applyProtection="0">
      <alignment horizontal="right" vertical="center"/>
    </xf>
    <xf numFmtId="4" fontId="85" fillId="101" borderId="18" applyNumberFormat="0" applyProtection="0">
      <alignment horizontal="right" vertical="center"/>
    </xf>
    <xf numFmtId="4" fontId="85" fillId="101" borderId="18" applyNumberFormat="0" applyProtection="0">
      <alignment horizontal="right" vertical="center"/>
    </xf>
    <xf numFmtId="4" fontId="85" fillId="101" borderId="18" applyNumberFormat="0" applyProtection="0">
      <alignment horizontal="right" vertical="center"/>
    </xf>
    <xf numFmtId="4" fontId="85" fillId="101" borderId="18" applyNumberFormat="0" applyProtection="0">
      <alignment horizontal="right" vertical="center"/>
    </xf>
    <xf numFmtId="4" fontId="85" fillId="101" borderId="18" applyNumberFormat="0" applyProtection="0">
      <alignment horizontal="right" vertical="center"/>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112" borderId="18" applyNumberFormat="0" applyProtection="0">
      <alignment horizontal="left" vertical="center" indent="1"/>
    </xf>
    <xf numFmtId="4" fontId="40" fillId="112" borderId="18" applyNumberFormat="0" applyProtection="0">
      <alignment horizontal="left" vertical="center" indent="1"/>
    </xf>
    <xf numFmtId="4" fontId="40" fillId="112" borderId="18" applyNumberFormat="0" applyProtection="0">
      <alignment horizontal="left" vertical="center" indent="1"/>
    </xf>
    <xf numFmtId="4" fontId="40" fillId="112" borderId="18" applyNumberFormat="0" applyProtection="0">
      <alignment horizontal="left" vertical="center" indent="1"/>
    </xf>
    <xf numFmtId="4" fontId="40" fillId="112" borderId="18" applyNumberFormat="0" applyProtection="0">
      <alignment horizontal="left" vertical="center" indent="1"/>
    </xf>
    <xf numFmtId="4" fontId="40" fillId="112"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112" borderId="18" applyNumberFormat="0" applyProtection="0">
      <alignment horizontal="left" vertical="center" indent="1"/>
    </xf>
    <xf numFmtId="4" fontId="40" fillId="112" borderId="18" applyNumberFormat="0" applyProtection="0">
      <alignment horizontal="left" vertical="center" indent="1"/>
    </xf>
    <xf numFmtId="4" fontId="40" fillId="112" borderId="18" applyNumberFormat="0" applyProtection="0">
      <alignment horizontal="left" vertical="center" indent="1"/>
    </xf>
    <xf numFmtId="4" fontId="40" fillId="112" borderId="18" applyNumberFormat="0" applyProtection="0">
      <alignment horizontal="left" vertical="center" indent="1"/>
    </xf>
    <xf numFmtId="4" fontId="40" fillId="112" borderId="18" applyNumberFormat="0" applyProtection="0">
      <alignment horizontal="left" vertical="center" indent="1"/>
    </xf>
    <xf numFmtId="4" fontId="40" fillId="112"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112" borderId="0"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129" borderId="28" applyNumberFormat="0" applyProtection="0">
      <alignment horizontal="left" vertical="center" indent="1"/>
    </xf>
    <xf numFmtId="4" fontId="61" fillId="129" borderId="28" applyNumberFormat="0" applyProtection="0">
      <alignment horizontal="left" vertical="center" indent="1"/>
    </xf>
    <xf numFmtId="4" fontId="61" fillId="129" borderId="28" applyNumberFormat="0" applyProtection="0">
      <alignment horizontal="left" vertical="center" indent="1"/>
    </xf>
    <xf numFmtId="4" fontId="61" fillId="129" borderId="28" applyNumberFormat="0" applyProtection="0">
      <alignment horizontal="left" vertical="center" indent="1"/>
    </xf>
    <xf numFmtId="4" fontId="61" fillId="129" borderId="28" applyNumberFormat="0" applyProtection="0">
      <alignment horizontal="left" vertical="center" indent="1"/>
    </xf>
    <xf numFmtId="4" fontId="61" fillId="129"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102" fillId="0" borderId="13"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32" fillId="0" borderId="0"/>
    <xf numFmtId="173" fontId="32" fillId="0" borderId="0" applyFont="0" applyFill="0" applyBorder="0" applyAlignment="0" applyProtection="0"/>
    <xf numFmtId="43" fontId="6" fillId="0" borderId="0" applyFont="0" applyFill="0" applyBorder="0" applyAlignment="0" applyProtection="0"/>
    <xf numFmtId="0" fontId="32" fillId="0" borderId="0"/>
    <xf numFmtId="0" fontId="32" fillId="0" borderId="0"/>
    <xf numFmtId="0" fontId="1" fillId="0" borderId="0"/>
    <xf numFmtId="0" fontId="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2" fillId="0" borderId="0"/>
    <xf numFmtId="0" fontId="1" fillId="20" borderId="9" applyNumberFormat="0" applyFont="0" applyAlignment="0" applyProtection="0"/>
    <xf numFmtId="0" fontId="1" fillId="20" borderId="9" applyNumberFormat="0" applyFont="0" applyAlignment="0" applyProtection="0"/>
    <xf numFmtId="0" fontId="1" fillId="20" borderId="9" applyNumberFormat="0" applyFont="0" applyAlignment="0" applyProtection="0"/>
    <xf numFmtId="0" fontId="1" fillId="20" borderId="9" applyNumberFormat="0" applyFont="0" applyAlignment="0" applyProtection="0"/>
    <xf numFmtId="0" fontId="1" fillId="20" borderId="9" applyNumberFormat="0" applyFont="0" applyAlignment="0" applyProtection="0"/>
    <xf numFmtId="0" fontId="1" fillId="20" borderId="9" applyNumberFormat="0" applyFont="0" applyAlignment="0" applyProtection="0"/>
    <xf numFmtId="0" fontId="1" fillId="20" borderId="9" applyNumberFormat="0" applyFont="0" applyAlignment="0" applyProtection="0"/>
    <xf numFmtId="0" fontId="1" fillId="20" borderId="9" applyNumberFormat="0" applyFont="0" applyAlignment="0" applyProtection="0"/>
    <xf numFmtId="0" fontId="1" fillId="20" borderId="9" applyNumberFormat="0" applyFont="0" applyAlignment="0" applyProtection="0"/>
    <xf numFmtId="0" fontId="1" fillId="20" borderId="9" applyNumberFormat="0" applyFont="0" applyAlignment="0" applyProtection="0"/>
    <xf numFmtId="0" fontId="1" fillId="20" borderId="9" applyNumberFormat="0" applyFont="0" applyAlignment="0" applyProtection="0"/>
    <xf numFmtId="0" fontId="1" fillId="20" borderId="9"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20" borderId="9" applyNumberFormat="0" applyFont="0" applyAlignment="0" applyProtection="0"/>
    <xf numFmtId="0" fontId="1" fillId="20" borderId="9" applyNumberFormat="0" applyFont="0" applyAlignment="0" applyProtection="0"/>
    <xf numFmtId="0" fontId="1" fillId="20" borderId="9" applyNumberFormat="0" applyFont="0" applyAlignment="0" applyProtection="0"/>
    <xf numFmtId="0" fontId="1" fillId="20" borderId="9" applyNumberFormat="0" applyFont="0" applyAlignment="0" applyProtection="0"/>
    <xf numFmtId="0" fontId="1" fillId="20" borderId="9" applyNumberFormat="0" applyFont="0" applyAlignment="0" applyProtection="0"/>
    <xf numFmtId="0" fontId="1" fillId="20" borderId="9"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43" fontId="1" fillId="0" borderId="0" applyFont="0" applyFill="0" applyBorder="0" applyAlignment="0" applyProtection="0"/>
    <xf numFmtId="0" fontId="109" fillId="0" borderId="0" applyNumberFormat="0" applyFill="0" applyBorder="0" applyAlignment="0" applyProtection="0"/>
    <xf numFmtId="0" fontId="6" fillId="0" borderId="0"/>
    <xf numFmtId="0" fontId="6" fillId="0" borderId="0"/>
    <xf numFmtId="0" fontId="110" fillId="0" borderId="0">
      <alignment horizontal="right"/>
    </xf>
    <xf numFmtId="175" fontId="111" fillId="0" borderId="0" applyFont="0" applyFill="0" applyBorder="0" applyAlignment="0" applyProtection="0"/>
    <xf numFmtId="176" fontId="111" fillId="0" borderId="0" applyFont="0" applyFill="0" applyBorder="0" applyAlignment="0" applyProtection="0"/>
    <xf numFmtId="177" fontId="111" fillId="0" borderId="0" applyFont="0" applyFill="0" applyBorder="0" applyAlignment="0" applyProtection="0"/>
    <xf numFmtId="178" fontId="111" fillId="0" borderId="0" applyFont="0" applyFill="0" applyBorder="0" applyAlignment="0" applyProtection="0"/>
    <xf numFmtId="0" fontId="36" fillId="0" borderId="0">
      <alignment horizontal="right"/>
    </xf>
    <xf numFmtId="0" fontId="36" fillId="0" borderId="0">
      <alignment horizontal="right"/>
    </xf>
    <xf numFmtId="179" fontId="112" fillId="0" borderId="0"/>
    <xf numFmtId="0" fontId="113" fillId="0" borderId="0"/>
    <xf numFmtId="180" fontId="111" fillId="0" borderId="0" applyFont="0" applyFill="0" applyBorder="0" applyAlignment="0" applyProtection="0"/>
    <xf numFmtId="0" fontId="6" fillId="0" borderId="0"/>
    <xf numFmtId="9" fontId="114" fillId="60" borderId="44">
      <alignment horizontal="right" vertical="center"/>
    </xf>
    <xf numFmtId="181" fontId="111" fillId="0" borderId="0" applyFont="0" applyFill="0" applyBorder="0" applyAlignment="0" applyProtection="0"/>
    <xf numFmtId="182" fontId="40" fillId="0" borderId="0" applyBorder="0" applyAlignment="0" applyProtection="0"/>
    <xf numFmtId="9" fontId="34" fillId="0" borderId="0"/>
    <xf numFmtId="165" fontId="34" fillId="0" borderId="0"/>
    <xf numFmtId="10" fontId="34" fillId="0" borderId="0"/>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6" fillId="0" borderId="0" applyFill="0" applyBorder="0">
      <alignment horizontal="right"/>
    </xf>
    <xf numFmtId="0" fontId="115" fillId="0" borderId="0" applyFill="0" applyBorder="0">
      <alignment horizontal="right"/>
    </xf>
    <xf numFmtId="0" fontId="6" fillId="0" borderId="0" applyFill="0" applyBorder="0">
      <alignment horizontal="right"/>
    </xf>
    <xf numFmtId="0" fontId="6" fillId="0" borderId="0" applyFill="0" applyBorder="0">
      <alignment horizontal="right"/>
    </xf>
    <xf numFmtId="0" fontId="6" fillId="0" borderId="0" applyFill="0" applyBorder="0">
      <alignment horizontal="right"/>
    </xf>
    <xf numFmtId="0" fontId="47" fillId="0" borderId="0" applyNumberFormat="0" applyFont="0" applyFill="0" applyBorder="0" applyAlignment="0" applyProtection="0"/>
    <xf numFmtId="183" fontId="112" fillId="0" borderId="0" applyFont="0" applyFill="0" applyBorder="0" applyAlignment="0" applyProtection="0"/>
    <xf numFmtId="184" fontId="112" fillId="0" borderId="0" applyFont="0" applyFill="0" applyBorder="0" applyAlignment="0" applyProtection="0"/>
    <xf numFmtId="0" fontId="116" fillId="0" borderId="0">
      <alignment vertical="center"/>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6" fillId="0" borderId="0">
      <alignment vertical="center"/>
    </xf>
    <xf numFmtId="0" fontId="116" fillId="0" borderId="0">
      <alignment vertical="center"/>
    </xf>
    <xf numFmtId="0" fontId="6" fillId="0" borderId="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6" fillId="100" borderId="0"/>
    <xf numFmtId="0" fontId="7" fillId="100" borderId="0"/>
    <xf numFmtId="0" fontId="10" fillId="100" borderId="0"/>
    <xf numFmtId="0" fontId="22" fillId="100" borderId="0"/>
    <xf numFmtId="0" fontId="118" fillId="100" borderId="0"/>
    <xf numFmtId="0" fontId="119" fillId="100" borderId="0"/>
    <xf numFmtId="0" fontId="40" fillId="100" borderId="0"/>
    <xf numFmtId="185" fontId="6" fillId="0" borderId="0" applyFont="0" applyFill="0" applyBorder="0" applyAlignment="0" applyProtection="0"/>
    <xf numFmtId="186" fontId="6" fillId="0" borderId="0" applyFont="0" applyFill="0" applyBorder="0" applyAlignment="0" applyProtection="0"/>
    <xf numFmtId="39" fontId="6" fillId="0" borderId="0" applyFont="0" applyFill="0" applyBorder="0" applyAlignment="0" applyProtection="0"/>
    <xf numFmtId="187" fontId="6" fillId="111" borderId="45"/>
    <xf numFmtId="187" fontId="6" fillId="111" borderId="45"/>
    <xf numFmtId="187" fontId="6" fillId="111" borderId="45"/>
    <xf numFmtId="0" fontId="120" fillId="0" borderId="0"/>
    <xf numFmtId="0" fontId="120" fillId="0" borderId="0"/>
    <xf numFmtId="188" fontId="112"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0" fillId="111" borderId="0"/>
    <xf numFmtId="0" fontId="121" fillId="0" borderId="0" applyNumberFormat="0" applyFill="0" applyBorder="0" applyAlignment="0" applyProtection="0"/>
    <xf numFmtId="0" fontId="6"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2" fillId="84" borderId="0" applyNumberFormat="0" applyFont="0" applyAlignment="0" applyProtection="0"/>
    <xf numFmtId="0" fontId="6" fillId="0" borderId="0">
      <alignment vertical="top"/>
    </xf>
    <xf numFmtId="0" fontId="6" fillId="0" borderId="0">
      <alignment vertical="top"/>
    </xf>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90" fontId="6" fillId="0" borderId="0" applyFont="0" applyFill="0" applyBorder="0" applyAlignment="0" applyProtection="0"/>
    <xf numFmtId="0" fontId="7" fillId="0" borderId="0" applyNumberFormat="0" applyFill="0" applyBorder="0" applyAlignment="0" applyProtection="0"/>
    <xf numFmtId="0" fontId="47" fillId="0" borderId="0" applyNumberFormat="0" applyFill="0" applyBorder="0" applyAlignment="0" applyProtection="0"/>
    <xf numFmtId="0" fontId="116" fillId="0" borderId="0">
      <alignment vertical="center"/>
    </xf>
    <xf numFmtId="191" fontId="6" fillId="0" borderId="0" applyFont="0" applyFill="0" applyBorder="0" applyAlignment="0" applyProtection="0"/>
    <xf numFmtId="192" fontId="6"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6" fillId="100" borderId="0"/>
    <xf numFmtId="0" fontId="7" fillId="100" borderId="0"/>
    <xf numFmtId="0" fontId="10" fillId="100" borderId="0"/>
    <xf numFmtId="0" fontId="6" fillId="100" borderId="0"/>
    <xf numFmtId="0" fontId="118" fillId="100" borderId="0"/>
    <xf numFmtId="0" fontId="119" fillId="100" borderId="0"/>
    <xf numFmtId="0" fontId="40" fillId="100" borderId="0"/>
    <xf numFmtId="0" fontId="6" fillId="0" borderId="0"/>
    <xf numFmtId="0" fontId="122" fillId="0" borderId="0" applyNumberFormat="0" applyFill="0" applyBorder="0" applyProtection="0">
      <alignment vertical="top"/>
    </xf>
    <xf numFmtId="0" fontId="122" fillId="0" borderId="0" applyNumberFormat="0" applyFill="0" applyBorder="0" applyProtection="0">
      <alignment vertical="top"/>
    </xf>
    <xf numFmtId="0" fontId="122" fillId="0" borderId="0" applyNumberFormat="0" applyFill="0" applyBorder="0" applyProtection="0">
      <alignment vertical="top"/>
    </xf>
    <xf numFmtId="0" fontId="113" fillId="0" borderId="46" applyNumberFormat="0" applyFill="0" applyAlignment="0" applyProtection="0"/>
    <xf numFmtId="0" fontId="113" fillId="0" borderId="46" applyNumberFormat="0" applyFill="0" applyAlignment="0" applyProtection="0"/>
    <xf numFmtId="0" fontId="113" fillId="0" borderId="46" applyNumberFormat="0" applyFill="0" applyAlignment="0" applyProtection="0"/>
    <xf numFmtId="0" fontId="113" fillId="0" borderId="46" applyNumberFormat="0" applyFill="0" applyAlignment="0" applyProtection="0"/>
    <xf numFmtId="0" fontId="123" fillId="0" borderId="47" applyNumberFormat="0" applyFill="0" applyProtection="0">
      <alignment horizontal="center"/>
    </xf>
    <xf numFmtId="0" fontId="123" fillId="0" borderId="47" applyNumberFormat="0" applyFill="0" applyProtection="0">
      <alignment horizontal="center"/>
    </xf>
    <xf numFmtId="0" fontId="123" fillId="0" borderId="47" applyNumberFormat="0" applyFill="0" applyProtection="0">
      <alignment horizontal="center"/>
    </xf>
    <xf numFmtId="0" fontId="123" fillId="0" borderId="47" applyNumberFormat="0" applyFill="0" applyProtection="0">
      <alignment horizontal="center"/>
    </xf>
    <xf numFmtId="0" fontId="123" fillId="0" borderId="47" applyNumberFormat="0" applyFill="0" applyProtection="0">
      <alignment horizontal="center"/>
    </xf>
    <xf numFmtId="0" fontId="123" fillId="0" borderId="47" applyNumberFormat="0" applyFill="0" applyProtection="0">
      <alignment horizontal="center"/>
    </xf>
    <xf numFmtId="0" fontId="123" fillId="0" borderId="47" applyNumberFormat="0" applyFill="0" applyProtection="0">
      <alignment horizontal="center"/>
    </xf>
    <xf numFmtId="0" fontId="123" fillId="0" borderId="47" applyNumberFormat="0" applyFill="0" applyProtection="0">
      <alignment horizontal="center"/>
    </xf>
    <xf numFmtId="0" fontId="123" fillId="0" borderId="47" applyNumberFormat="0" applyFill="0" applyProtection="0">
      <alignment horizontal="center"/>
    </xf>
    <xf numFmtId="0" fontId="123" fillId="0" borderId="47" applyNumberFormat="0" applyFill="0" applyProtection="0">
      <alignment horizontal="center"/>
    </xf>
    <xf numFmtId="0" fontId="123" fillId="0" borderId="47" applyNumberFormat="0" applyFill="0" applyProtection="0">
      <alignment horizontal="center"/>
    </xf>
    <xf numFmtId="0" fontId="123" fillId="0" borderId="47" applyNumberFormat="0" applyFill="0" applyProtection="0">
      <alignment horizontal="center"/>
    </xf>
    <xf numFmtId="0" fontId="123" fillId="0" borderId="0" applyNumberFormat="0" applyFill="0" applyBorder="0" applyProtection="0">
      <alignment horizontal="left"/>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6" fillId="0" borderId="0" applyFont="0" applyFill="0" applyBorder="0" applyAlignment="0" applyProtection="0"/>
    <xf numFmtId="0" fontId="6" fillId="0" borderId="0" applyFont="0" applyFill="0" applyBorder="0" applyAlignment="0" applyProtection="0"/>
    <xf numFmtId="193" fontId="34" fillId="0" borderId="0" applyFont="0" applyFill="0" applyBorder="0" applyAlignment="0" applyProtection="0"/>
    <xf numFmtId="0" fontId="34" fillId="0" borderId="0" applyFont="0" applyFill="0" applyBorder="0" applyAlignment="0" applyProtection="0"/>
    <xf numFmtId="0" fontId="6" fillId="0" borderId="0"/>
    <xf numFmtId="0" fontId="125" fillId="0" borderId="0"/>
    <xf numFmtId="0" fontId="116" fillId="0" borderId="0">
      <alignment vertical="center"/>
    </xf>
    <xf numFmtId="0" fontId="126" fillId="0" borderId="0"/>
    <xf numFmtId="38" fontId="110" fillId="0" borderId="36"/>
    <xf numFmtId="0" fontId="127" fillId="23" borderId="0" applyNumberFormat="0" applyBorder="0" applyAlignment="0" applyProtection="0"/>
    <xf numFmtId="0" fontId="32" fillId="47" borderId="0" applyNumberFormat="0" applyBorder="0" applyAlignment="0" applyProtection="0"/>
    <xf numFmtId="0" fontId="42" fillId="104" borderId="0" applyNumberFormat="0" applyBorder="0" applyAlignment="0" applyProtection="0"/>
    <xf numFmtId="0" fontId="32" fillId="47" borderId="0" applyNumberFormat="0" applyBorder="0" applyAlignment="0" applyProtection="0"/>
    <xf numFmtId="0" fontId="127" fillId="27" borderId="0" applyNumberFormat="0" applyBorder="0" applyAlignment="0" applyProtection="0"/>
    <xf numFmtId="0" fontId="32" fillId="48" borderId="0" applyNumberFormat="0" applyBorder="0" applyAlignment="0" applyProtection="0"/>
    <xf numFmtId="0" fontId="42" fillId="86" borderId="0" applyNumberFormat="0" applyBorder="0" applyAlignment="0" applyProtection="0"/>
    <xf numFmtId="0" fontId="32" fillId="48" borderId="0" applyNumberFormat="0" applyBorder="0" applyAlignment="0" applyProtection="0"/>
    <xf numFmtId="0" fontId="127" fillId="106" borderId="0" applyNumberFormat="0" applyBorder="0" applyAlignment="0" applyProtection="0"/>
    <xf numFmtId="0" fontId="32" fillId="49" borderId="0" applyNumberFormat="0" applyBorder="0" applyAlignment="0" applyProtection="0"/>
    <xf numFmtId="0" fontId="42" fillId="83" borderId="0" applyNumberFormat="0" applyBorder="0" applyAlignment="0" applyProtection="0"/>
    <xf numFmtId="0" fontId="32" fillId="49" borderId="0" applyNumberFormat="0" applyBorder="0" applyAlignment="0" applyProtection="0"/>
    <xf numFmtId="0" fontId="127" fillId="35" borderId="0" applyNumberFormat="0" applyBorder="0" applyAlignment="0" applyProtection="0"/>
    <xf numFmtId="0" fontId="32" fillId="50" borderId="0" applyNumberFormat="0" applyBorder="0" applyAlignment="0" applyProtection="0"/>
    <xf numFmtId="0" fontId="42" fillId="105" borderId="0" applyNumberFormat="0" applyBorder="0" applyAlignment="0" applyProtection="0"/>
    <xf numFmtId="0" fontId="32" fillId="50" borderId="0" applyNumberFormat="0" applyBorder="0" applyAlignment="0" applyProtection="0"/>
    <xf numFmtId="0" fontId="127" fillId="39" borderId="0" applyNumberFormat="0" applyBorder="0" applyAlignment="0" applyProtection="0"/>
    <xf numFmtId="0" fontId="32" fillId="47" borderId="0" applyNumberFormat="0" applyBorder="0" applyAlignment="0" applyProtection="0"/>
    <xf numFmtId="0" fontId="42" fillId="106" borderId="0" applyNumberFormat="0" applyBorder="0" applyAlignment="0" applyProtection="0"/>
    <xf numFmtId="0" fontId="32" fillId="47" borderId="0" applyNumberFormat="0" applyBorder="0" applyAlignment="0" applyProtection="0"/>
    <xf numFmtId="0" fontId="127" fillId="43" borderId="0" applyNumberFormat="0" applyBorder="0" applyAlignment="0" applyProtection="0"/>
    <xf numFmtId="0" fontId="32" fillId="51" borderId="0" applyNumberFormat="0" applyBorder="0" applyAlignment="0" applyProtection="0"/>
    <xf numFmtId="0" fontId="42" fillId="51" borderId="0" applyNumberFormat="0" applyBorder="0" applyAlignment="0" applyProtection="0"/>
    <xf numFmtId="0" fontId="32" fillId="51" borderId="0" applyNumberFormat="0" applyBorder="0" applyAlignment="0" applyProtection="0"/>
    <xf numFmtId="0" fontId="127" fillId="106" borderId="0" applyNumberFormat="0" applyBorder="0" applyAlignment="0" applyProtection="0"/>
    <xf numFmtId="0" fontId="32" fillId="52" borderId="0" applyNumberFormat="0" applyBorder="0" applyAlignment="0" applyProtection="0"/>
    <xf numFmtId="0" fontId="42" fillId="96" borderId="0" applyNumberFormat="0" applyBorder="0" applyAlignment="0" applyProtection="0"/>
    <xf numFmtId="0" fontId="32" fillId="52" borderId="0" applyNumberFormat="0" applyBorder="0" applyAlignment="0" applyProtection="0"/>
    <xf numFmtId="0" fontId="127" fillId="28" borderId="0" applyNumberFormat="0" applyBorder="0" applyAlignment="0" applyProtection="0"/>
    <xf numFmtId="0" fontId="32" fillId="48" borderId="0" applyNumberFormat="0" applyBorder="0" applyAlignment="0" applyProtection="0"/>
    <xf numFmtId="0" fontId="42" fillId="107" borderId="0" applyNumberFormat="0" applyBorder="0" applyAlignment="0" applyProtection="0"/>
    <xf numFmtId="0" fontId="32" fillId="48" borderId="0" applyNumberFormat="0" applyBorder="0" applyAlignment="0" applyProtection="0"/>
    <xf numFmtId="0" fontId="127" fillId="131" borderId="0" applyNumberFormat="0" applyBorder="0" applyAlignment="0" applyProtection="0"/>
    <xf numFmtId="0" fontId="32" fillId="53" borderId="0" applyNumberFormat="0" applyBorder="0" applyAlignment="0" applyProtection="0"/>
    <xf numFmtId="0" fontId="42" fillId="93" borderId="0" applyNumberFormat="0" applyBorder="0" applyAlignment="0" applyProtection="0"/>
    <xf numFmtId="0" fontId="32" fillId="53" borderId="0" applyNumberFormat="0" applyBorder="0" applyAlignment="0" applyProtection="0"/>
    <xf numFmtId="0" fontId="127" fillId="85" borderId="0" applyNumberFormat="0" applyBorder="0" applyAlignment="0" applyProtection="0"/>
    <xf numFmtId="0" fontId="32" fillId="54" borderId="0" applyNumberFormat="0" applyBorder="0" applyAlignment="0" applyProtection="0"/>
    <xf numFmtId="0" fontId="42" fillId="105" borderId="0" applyNumberFormat="0" applyBorder="0" applyAlignment="0" applyProtection="0"/>
    <xf numFmtId="0" fontId="32" fillId="54" borderId="0" applyNumberFormat="0" applyBorder="0" applyAlignment="0" applyProtection="0"/>
    <xf numFmtId="0" fontId="127" fillId="40" borderId="0" applyNumberFormat="0" applyBorder="0" applyAlignment="0" applyProtection="0"/>
    <xf numFmtId="0" fontId="32" fillId="55" borderId="0" applyNumberFormat="0" applyBorder="0" applyAlignment="0" applyProtection="0"/>
    <xf numFmtId="0" fontId="42" fillId="96" borderId="0" applyNumberFormat="0" applyBorder="0" applyAlignment="0" applyProtection="0"/>
    <xf numFmtId="0" fontId="32" fillId="55" borderId="0" applyNumberFormat="0" applyBorder="0" applyAlignment="0" applyProtection="0"/>
    <xf numFmtId="0" fontId="127" fillId="85" borderId="0" applyNumberFormat="0" applyBorder="0" applyAlignment="0" applyProtection="0"/>
    <xf numFmtId="0" fontId="32" fillId="51" borderId="0" applyNumberFormat="0" applyBorder="0" applyAlignment="0" applyProtection="0"/>
    <xf numFmtId="0" fontId="42" fillId="57" borderId="0" applyNumberFormat="0" applyBorder="0" applyAlignment="0" applyProtection="0"/>
    <xf numFmtId="0" fontId="32" fillId="51" borderId="0" applyNumberFormat="0" applyBorder="0" applyAlignment="0" applyProtection="0"/>
    <xf numFmtId="0" fontId="128" fillId="0" borderId="0">
      <alignment vertical="top" wrapText="1"/>
    </xf>
    <xf numFmtId="0" fontId="129" fillId="0" borderId="0"/>
    <xf numFmtId="165" fontId="129" fillId="0" borderId="0" applyNumberFormat="0"/>
    <xf numFmtId="165" fontId="34" fillId="0" borderId="0"/>
    <xf numFmtId="0" fontId="130" fillId="25" borderId="0" applyNumberFormat="0" applyBorder="0" applyAlignment="0" applyProtection="0"/>
    <xf numFmtId="0" fontId="39" fillId="56" borderId="0" applyNumberFormat="0" applyBorder="0" applyAlignment="0" applyProtection="0"/>
    <xf numFmtId="0" fontId="41" fillId="108"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39" fillId="56" borderId="0" applyNumberFormat="0" applyBorder="0" applyAlignment="0" applyProtection="0"/>
    <xf numFmtId="0" fontId="130" fillId="51" borderId="0" applyNumberFormat="0" applyBorder="0" applyAlignment="0" applyProtection="0"/>
    <xf numFmtId="0" fontId="39" fillId="48" borderId="0" applyNumberFormat="0" applyBorder="0" applyAlignment="0" applyProtection="0"/>
    <xf numFmtId="0" fontId="41" fillId="107"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39" fillId="48" borderId="0" applyNumberFormat="0" applyBorder="0" applyAlignment="0" applyProtection="0"/>
    <xf numFmtId="0" fontId="130" fillId="131" borderId="0" applyNumberFormat="0" applyBorder="0" applyAlignment="0" applyProtection="0"/>
    <xf numFmtId="0" fontId="39" fillId="53" borderId="0" applyNumberFormat="0" applyBorder="0" applyAlignment="0" applyProtection="0"/>
    <xf numFmtId="0" fontId="41" fillId="9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39" fillId="53" borderId="0" applyNumberFormat="0" applyBorder="0" applyAlignment="0" applyProtection="0"/>
    <xf numFmtId="0" fontId="130" fillId="37" borderId="0" applyNumberFormat="0" applyBorder="0" applyAlignment="0" applyProtection="0"/>
    <xf numFmtId="0" fontId="39" fillId="54" borderId="0" applyNumberFormat="0" applyBorder="0" applyAlignment="0" applyProtection="0"/>
    <xf numFmtId="0" fontId="41" fillId="109"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39" fillId="54" borderId="0" applyNumberFormat="0" applyBorder="0" applyAlignment="0" applyProtection="0"/>
    <xf numFmtId="0" fontId="130" fillId="41" borderId="0" applyNumberFormat="0" applyBorder="0" applyAlignment="0" applyProtection="0"/>
    <xf numFmtId="0" fontId="39" fillId="56" borderId="0" applyNumberFormat="0" applyBorder="0" applyAlignment="0" applyProtection="0"/>
    <xf numFmtId="0" fontId="41" fillId="88"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39" fillId="56" borderId="0" applyNumberFormat="0" applyBorder="0" applyAlignment="0" applyProtection="0"/>
    <xf numFmtId="0" fontId="130" fillId="132" borderId="0" applyNumberFormat="0" applyBorder="0" applyAlignment="0" applyProtection="0"/>
    <xf numFmtId="0" fontId="39" fillId="57" borderId="0" applyNumberFormat="0" applyBorder="0" applyAlignment="0" applyProtection="0"/>
    <xf numFmtId="0" fontId="41" fillId="91" borderId="0" applyNumberFormat="0" applyBorder="0" applyAlignment="0" applyProtection="0"/>
    <xf numFmtId="0" fontId="130" fillId="45" borderId="0" applyNumberFormat="0" applyBorder="0" applyAlignment="0" applyProtection="0"/>
    <xf numFmtId="0" fontId="99" fillId="45" borderId="0" applyNumberFormat="0" applyBorder="0" applyAlignment="0" applyProtection="0"/>
    <xf numFmtId="0" fontId="39" fillId="57" borderId="0" applyNumberFormat="0" applyBorder="0" applyAlignment="0" applyProtection="0"/>
    <xf numFmtId="0" fontId="131" fillId="0" borderId="35" applyBorder="0"/>
    <xf numFmtId="0" fontId="131" fillId="0" borderId="35" applyBorder="0"/>
    <xf numFmtId="0" fontId="131" fillId="0" borderId="35" applyBorder="0"/>
    <xf numFmtId="0" fontId="131" fillId="0" borderId="35" applyBorder="0"/>
    <xf numFmtId="0" fontId="130" fillId="22" borderId="0" applyNumberFormat="0" applyBorder="0" applyAlignment="0" applyProtection="0"/>
    <xf numFmtId="0" fontId="130" fillId="22" borderId="0" applyNumberFormat="0" applyBorder="0" applyAlignment="0" applyProtection="0"/>
    <xf numFmtId="0" fontId="41" fillId="110"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41" fillId="58" borderId="0" applyNumberFormat="0" applyBorder="0" applyAlignment="0" applyProtection="0"/>
    <xf numFmtId="0" fontId="41" fillId="110"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41" fillId="110" borderId="0" applyNumberFormat="0" applyBorder="0" applyAlignment="0" applyProtection="0"/>
    <xf numFmtId="0" fontId="41" fillId="110" borderId="0" applyNumberFormat="0" applyBorder="0" applyAlignment="0" applyProtection="0"/>
    <xf numFmtId="0" fontId="41" fillId="58" borderId="0" applyNumberFormat="0" applyBorder="0" applyAlignment="0" applyProtection="0"/>
    <xf numFmtId="0" fontId="99" fillId="22"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99" fillId="22"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99" fillId="22"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99" fillId="22" borderId="0" applyNumberFormat="0" applyBorder="0" applyAlignment="0" applyProtection="0"/>
    <xf numFmtId="0" fontId="41" fillId="58" borderId="0" applyNumberFormat="0" applyBorder="0" applyAlignment="0" applyProtection="0"/>
    <xf numFmtId="0" fontId="130" fillId="22" borderId="0" applyNumberFormat="0" applyBorder="0" applyAlignment="0" applyProtection="0"/>
    <xf numFmtId="0" fontId="41" fillId="58" borderId="0" applyNumberFormat="0" applyBorder="0" applyAlignment="0" applyProtection="0"/>
    <xf numFmtId="0" fontId="41" fillId="110" borderId="0" applyNumberFormat="0" applyBorder="0" applyAlignment="0" applyProtection="0"/>
    <xf numFmtId="0" fontId="130"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130"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130"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130"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41" fillId="58" borderId="0" applyNumberFormat="0" applyBorder="0" applyAlignment="0" applyProtection="0"/>
    <xf numFmtId="0" fontId="41" fillId="110"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110" borderId="0" applyNumberFormat="0" applyBorder="0" applyAlignment="0" applyProtection="0"/>
    <xf numFmtId="0" fontId="41" fillId="110" borderId="0" applyNumberFormat="0" applyBorder="0" applyAlignment="0" applyProtection="0"/>
    <xf numFmtId="0" fontId="41" fillId="110" borderId="0" applyNumberFormat="0" applyBorder="0" applyAlignment="0" applyProtection="0"/>
    <xf numFmtId="0" fontId="41" fillId="110" borderId="0" applyNumberFormat="0" applyBorder="0" applyAlignment="0" applyProtection="0"/>
    <xf numFmtId="0" fontId="41" fillId="110" borderId="0" applyNumberFormat="0" applyBorder="0" applyAlignment="0" applyProtection="0"/>
    <xf numFmtId="0" fontId="41" fillId="110"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41" fillId="90"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51" borderId="0" applyNumberFormat="0" applyBorder="0" applyAlignment="0" applyProtection="0"/>
    <xf numFmtId="0" fontId="41" fillId="62" borderId="0" applyNumberFormat="0" applyBorder="0" applyAlignment="0" applyProtection="0"/>
    <xf numFmtId="0" fontId="41" fillId="90"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62" borderId="0" applyNumberFormat="0" applyBorder="0" applyAlignment="0" applyProtection="0"/>
    <xf numFmtId="0" fontId="99" fillId="26"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99" fillId="26"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99" fillId="26"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99" fillId="26" borderId="0" applyNumberFormat="0" applyBorder="0" applyAlignment="0" applyProtection="0"/>
    <xf numFmtId="0" fontId="41" fillId="62" borderId="0" applyNumberFormat="0" applyBorder="0" applyAlignment="0" applyProtection="0"/>
    <xf numFmtId="0" fontId="130" fillId="26" borderId="0" applyNumberFormat="0" applyBorder="0" applyAlignment="0" applyProtection="0"/>
    <xf numFmtId="0" fontId="41" fillId="62" borderId="0" applyNumberFormat="0" applyBorder="0" applyAlignment="0" applyProtection="0"/>
    <xf numFmtId="0" fontId="41" fillId="90" borderId="0" applyNumberFormat="0" applyBorder="0" applyAlignment="0" applyProtection="0"/>
    <xf numFmtId="0" fontId="130" fillId="26"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130" fillId="26"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130" fillId="26"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130" fillId="26"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41" fillId="62" borderId="0" applyNumberFormat="0" applyBorder="0" applyAlignment="0" applyProtection="0"/>
    <xf numFmtId="0" fontId="41" fillId="90"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41" fillId="53"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41" fillId="66" borderId="0" applyNumberFormat="0" applyBorder="0" applyAlignment="0" applyProtection="0"/>
    <xf numFmtId="0" fontId="41" fillId="53"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66" borderId="0" applyNumberFormat="0" applyBorder="0" applyAlignment="0" applyProtection="0"/>
    <xf numFmtId="0" fontId="99" fillId="30"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99" fillId="30"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99" fillId="30"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99" fillId="30" borderId="0" applyNumberFormat="0" applyBorder="0" applyAlignment="0" applyProtection="0"/>
    <xf numFmtId="0" fontId="41" fillId="66" borderId="0" applyNumberFormat="0" applyBorder="0" applyAlignment="0" applyProtection="0"/>
    <xf numFmtId="0" fontId="130" fillId="30" borderId="0" applyNumberFormat="0" applyBorder="0" applyAlignment="0" applyProtection="0"/>
    <xf numFmtId="0" fontId="41" fillId="66" borderId="0" applyNumberFormat="0" applyBorder="0" applyAlignment="0" applyProtection="0"/>
    <xf numFmtId="0" fontId="41" fillId="53" borderId="0" applyNumberFormat="0" applyBorder="0" applyAlignment="0" applyProtection="0"/>
    <xf numFmtId="0" fontId="130"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130"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130"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130"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41" fillId="66" borderId="0" applyNumberFormat="0" applyBorder="0" applyAlignment="0" applyProtection="0"/>
    <xf numFmtId="0" fontId="41" fillId="53"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41" fillId="109"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84" borderId="0" applyNumberFormat="0" applyBorder="0" applyAlignment="0" applyProtection="0"/>
    <xf numFmtId="0" fontId="41" fillId="70" borderId="0" applyNumberFormat="0" applyBorder="0" applyAlignment="0" applyProtection="0"/>
    <xf numFmtId="0" fontId="41" fillId="109"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70" borderId="0" applyNumberFormat="0" applyBorder="0" applyAlignment="0" applyProtection="0"/>
    <xf numFmtId="0" fontId="99" fillId="34"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99" fillId="34"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99" fillId="34"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99" fillId="34" borderId="0" applyNumberFormat="0" applyBorder="0" applyAlignment="0" applyProtection="0"/>
    <xf numFmtId="0" fontId="41" fillId="70" borderId="0" applyNumberFormat="0" applyBorder="0" applyAlignment="0" applyProtection="0"/>
    <xf numFmtId="0" fontId="130" fillId="34" borderId="0" applyNumberFormat="0" applyBorder="0" applyAlignment="0" applyProtection="0"/>
    <xf numFmtId="0" fontId="41" fillId="70" borderId="0" applyNumberFormat="0" applyBorder="0" applyAlignment="0" applyProtection="0"/>
    <xf numFmtId="0" fontId="41" fillId="109" borderId="0" applyNumberFormat="0" applyBorder="0" applyAlignment="0" applyProtection="0"/>
    <xf numFmtId="0" fontId="130" fillId="34" borderId="0" applyNumberFormat="0" applyBorder="0" applyAlignment="0" applyProtection="0"/>
    <xf numFmtId="0" fontId="99" fillId="34" borderId="0" applyNumberFormat="0" applyBorder="0" applyAlignment="0" applyProtection="0"/>
    <xf numFmtId="0" fontId="99" fillId="34" borderId="0" applyNumberFormat="0" applyBorder="0" applyAlignment="0" applyProtection="0"/>
    <xf numFmtId="0" fontId="130" fillId="34" borderId="0" applyNumberFormat="0" applyBorder="0" applyAlignment="0" applyProtection="0"/>
    <xf numFmtId="0" fontId="99" fillId="34" borderId="0" applyNumberFormat="0" applyBorder="0" applyAlignment="0" applyProtection="0"/>
    <xf numFmtId="0" fontId="99" fillId="34" borderId="0" applyNumberFormat="0" applyBorder="0" applyAlignment="0" applyProtection="0"/>
    <xf numFmtId="0" fontId="130" fillId="34" borderId="0" applyNumberFormat="0" applyBorder="0" applyAlignment="0" applyProtection="0"/>
    <xf numFmtId="0" fontId="99" fillId="34" borderId="0" applyNumberFormat="0" applyBorder="0" applyAlignment="0" applyProtection="0"/>
    <xf numFmtId="0" fontId="99" fillId="34" borderId="0" applyNumberFormat="0" applyBorder="0" applyAlignment="0" applyProtection="0"/>
    <xf numFmtId="0" fontId="130" fillId="34" borderId="0" applyNumberFormat="0" applyBorder="0" applyAlignment="0" applyProtection="0"/>
    <xf numFmtId="0" fontId="99" fillId="34" borderId="0" applyNumberFormat="0" applyBorder="0" applyAlignment="0" applyProtection="0"/>
    <xf numFmtId="0" fontId="99" fillId="34"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41" fillId="70" borderId="0" applyNumberFormat="0" applyBorder="0" applyAlignment="0" applyProtection="0"/>
    <xf numFmtId="0" fontId="41" fillId="109"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41" fillId="8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41" fillId="61" borderId="0" applyNumberFormat="0" applyBorder="0" applyAlignment="0" applyProtection="0"/>
    <xf numFmtId="0" fontId="41" fillId="8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61" borderId="0" applyNumberFormat="0" applyBorder="0" applyAlignment="0" applyProtection="0"/>
    <xf numFmtId="0" fontId="99" fillId="38"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38"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38"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38" borderId="0" applyNumberFormat="0" applyBorder="0" applyAlignment="0" applyProtection="0"/>
    <xf numFmtId="0" fontId="41" fillId="61" borderId="0" applyNumberFormat="0" applyBorder="0" applyAlignment="0" applyProtection="0"/>
    <xf numFmtId="0" fontId="130" fillId="38" borderId="0" applyNumberFormat="0" applyBorder="0" applyAlignment="0" applyProtection="0"/>
    <xf numFmtId="0" fontId="41" fillId="61" borderId="0" applyNumberFormat="0" applyBorder="0" applyAlignment="0" applyProtection="0"/>
    <xf numFmtId="0" fontId="41" fillId="88" borderId="0" applyNumberFormat="0" applyBorder="0" applyAlignment="0" applyProtection="0"/>
    <xf numFmtId="0" fontId="130"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130"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130"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130"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41" fillId="61" borderId="0" applyNumberFormat="0" applyBorder="0" applyAlignment="0" applyProtection="0"/>
    <xf numFmtId="0" fontId="41" fillId="88"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41" fillId="9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41" fillId="74" borderId="0" applyNumberFormat="0" applyBorder="0" applyAlignment="0" applyProtection="0"/>
    <xf numFmtId="0" fontId="41" fillId="9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41" fillId="92" borderId="0" applyNumberFormat="0" applyBorder="0" applyAlignment="0" applyProtection="0"/>
    <xf numFmtId="0" fontId="41" fillId="92" borderId="0" applyNumberFormat="0" applyBorder="0" applyAlignment="0" applyProtection="0"/>
    <xf numFmtId="0" fontId="41" fillId="74" borderId="0" applyNumberFormat="0" applyBorder="0" applyAlignment="0" applyProtection="0"/>
    <xf numFmtId="0" fontId="99" fillId="42"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99" fillId="42"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99" fillId="42"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99" fillId="42" borderId="0" applyNumberFormat="0" applyBorder="0" applyAlignment="0" applyProtection="0"/>
    <xf numFmtId="0" fontId="41" fillId="74" borderId="0" applyNumberFormat="0" applyBorder="0" applyAlignment="0" applyProtection="0"/>
    <xf numFmtId="0" fontId="130" fillId="42" borderId="0" applyNumberFormat="0" applyBorder="0" applyAlignment="0" applyProtection="0"/>
    <xf numFmtId="0" fontId="41" fillId="74" borderId="0" applyNumberFormat="0" applyBorder="0" applyAlignment="0" applyProtection="0"/>
    <xf numFmtId="0" fontId="41" fillId="92" borderId="0" applyNumberFormat="0" applyBorder="0" applyAlignment="0" applyProtection="0"/>
    <xf numFmtId="0" fontId="130" fillId="42"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130" fillId="42"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130" fillId="42"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130" fillId="42"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41" fillId="74" borderId="0" applyNumberFormat="0" applyBorder="0" applyAlignment="0" applyProtection="0"/>
    <xf numFmtId="0" fontId="41" fillId="92"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92" borderId="0" applyNumberFormat="0" applyBorder="0" applyAlignment="0" applyProtection="0"/>
    <xf numFmtId="0" fontId="41" fillId="92" borderId="0" applyNumberFormat="0" applyBorder="0" applyAlignment="0" applyProtection="0"/>
    <xf numFmtId="0" fontId="41" fillId="92" borderId="0" applyNumberFormat="0" applyBorder="0" applyAlignment="0" applyProtection="0"/>
    <xf numFmtId="0" fontId="41" fillId="92" borderId="0" applyNumberFormat="0" applyBorder="0" applyAlignment="0" applyProtection="0"/>
    <xf numFmtId="0" fontId="41" fillId="92" borderId="0" applyNumberFormat="0" applyBorder="0" applyAlignment="0" applyProtection="0"/>
    <xf numFmtId="0" fontId="41" fillId="9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34" fillId="133" borderId="48">
      <alignment horizontal="center" vertical="center"/>
    </xf>
    <xf numFmtId="0" fontId="110" fillId="0" borderId="34"/>
    <xf numFmtId="0" fontId="6" fillId="0" borderId="0"/>
    <xf numFmtId="0" fontId="110" fillId="0" borderId="16" applyBorder="0"/>
    <xf numFmtId="0" fontId="110" fillId="0" borderId="16" applyBorder="0"/>
    <xf numFmtId="0" fontId="6" fillId="0" borderId="0">
      <alignment horizontal="center" wrapText="1"/>
      <protection locked="0"/>
    </xf>
    <xf numFmtId="0" fontId="6" fillId="0" borderId="0" applyNumberFormat="0" applyFill="0" applyBorder="0" applyAlignment="0" applyProtection="0"/>
    <xf numFmtId="0" fontId="36" fillId="0" borderId="0" applyNumberFormat="0" applyFill="0" applyBorder="0" applyAlignment="0" applyProtection="0"/>
    <xf numFmtId="0" fontId="6" fillId="0" borderId="49" applyNumberFormat="0" applyFill="0" applyBorder="0" applyAlignment="0" applyProtection="0"/>
    <xf numFmtId="0" fontId="6" fillId="0" borderId="49" applyNumberFormat="0" applyFill="0" applyBorder="0" applyAlignment="0" applyProtection="0"/>
    <xf numFmtId="0" fontId="59" fillId="0" borderId="49" applyNumberFormat="0" applyFill="0" applyBorder="0" applyAlignment="0" applyProtection="0"/>
    <xf numFmtId="0" fontId="59" fillId="0" borderId="49" applyNumberFormat="0" applyFill="0" applyBorder="0" applyAlignment="0" applyProtection="0"/>
    <xf numFmtId="0" fontId="132" fillId="0" borderId="49" applyNumberFormat="0" applyFill="0" applyBorder="0" applyAlignment="0" applyProtection="0"/>
    <xf numFmtId="0" fontId="132" fillId="0" borderId="49" applyNumberFormat="0" applyFill="0" applyBorder="0" applyAlignment="0" applyProtection="0"/>
    <xf numFmtId="0" fontId="40" fillId="0" borderId="49" applyNumberFormat="0" applyFill="0" applyAlignment="0" applyProtection="0"/>
    <xf numFmtId="0" fontId="133" fillId="0" borderId="50">
      <protection hidden="1"/>
    </xf>
    <xf numFmtId="0" fontId="134" fillId="52" borderId="50" applyNumberFormat="0" applyFont="0" applyBorder="0" applyAlignment="0" applyProtection="0">
      <protection hidden="1"/>
    </xf>
    <xf numFmtId="0" fontId="133" fillId="0" borderId="50">
      <protection hidden="1"/>
    </xf>
    <xf numFmtId="0" fontId="135" fillId="0" borderId="35">
      <alignment horizontal="centerContinuous"/>
    </xf>
    <xf numFmtId="0" fontId="135" fillId="0" borderId="35">
      <alignment horizontal="centerContinuous"/>
    </xf>
    <xf numFmtId="0" fontId="135" fillId="0" borderId="35">
      <alignment horizontal="centerContinuous"/>
    </xf>
    <xf numFmtId="0" fontId="135" fillId="0" borderId="35">
      <alignment horizontal="centerContinuous"/>
    </xf>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0" fontId="72" fillId="52" borderId="26" applyNumberFormat="0" applyAlignment="0" applyProtection="0"/>
    <xf numFmtId="165" fontId="136" fillId="0" borderId="0"/>
    <xf numFmtId="0" fontId="137" fillId="0" borderId="0"/>
    <xf numFmtId="194" fontId="137" fillId="0" borderId="0"/>
    <xf numFmtId="173" fontId="137" fillId="0" borderId="0"/>
    <xf numFmtId="0" fontId="138" fillId="96" borderId="0" applyNumberFormat="0" applyBorder="0" applyAlignment="0" applyProtection="0"/>
    <xf numFmtId="0" fontId="56" fillId="86" borderId="0" applyNumberFormat="0" applyBorder="0" applyAlignment="0" applyProtection="0"/>
    <xf numFmtId="0" fontId="104" fillId="75"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195" fontId="139" fillId="0" borderId="0" applyFont="0" applyFill="0" applyBorder="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73" fillId="52" borderId="17" applyNumberFormat="0" applyAlignment="0" applyProtection="0"/>
    <xf numFmtId="0" fontId="44" fillId="78" borderId="18"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4" fillId="78" borderId="18"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100" fillId="18" borderId="5" applyNumberFormat="0" applyAlignment="0" applyProtection="0"/>
    <xf numFmtId="0" fontId="44" fillId="78" borderId="18" applyNumberFormat="0" applyAlignment="0" applyProtection="0"/>
    <xf numFmtId="0" fontId="44" fillId="78" borderId="18" applyNumberFormat="0" applyAlignment="0" applyProtection="0"/>
    <xf numFmtId="0" fontId="140" fillId="0" borderId="0" applyNumberFormat="0" applyFill="0" applyBorder="0" applyAlignment="0" applyProtection="0"/>
    <xf numFmtId="0" fontId="6" fillId="0" borderId="0" applyNumberFormat="0" applyFont="0" applyAlignment="0" applyProtection="0"/>
    <xf numFmtId="185" fontId="141" fillId="0" borderId="0" applyFill="0" applyBorder="0" applyAlignment="0" applyProtection="0"/>
    <xf numFmtId="185" fontId="6" fillId="0" borderId="0"/>
    <xf numFmtId="196" fontId="142" fillId="0" borderId="0">
      <alignment horizontal="right"/>
      <protection locked="0"/>
    </xf>
    <xf numFmtId="0" fontId="6" fillId="0" borderId="0"/>
    <xf numFmtId="37" fontId="143" fillId="0" borderId="0"/>
    <xf numFmtId="0" fontId="135" fillId="0" borderId="35" applyNumberFormat="0" applyFill="0" applyAlignment="0" applyProtection="0"/>
    <xf numFmtId="0" fontId="135" fillId="0" borderId="35" applyNumberFormat="0" applyFill="0" applyAlignment="0" applyProtection="0"/>
    <xf numFmtId="0" fontId="135" fillId="0" borderId="35" applyNumberFormat="0" applyFill="0" applyAlignment="0" applyProtection="0"/>
    <xf numFmtId="0" fontId="135" fillId="0" borderId="35" applyNumberFormat="0" applyFill="0" applyAlignment="0" applyProtection="0"/>
    <xf numFmtId="0" fontId="139" fillId="0" borderId="37" applyNumberFormat="0" applyFont="0" applyFill="0" applyAlignment="0" applyProtection="0"/>
    <xf numFmtId="0" fontId="139" fillId="0" borderId="43" applyNumberFormat="0" applyFont="0" applyFill="0" applyAlignment="0" applyProtection="0"/>
    <xf numFmtId="0" fontId="144" fillId="0" borderId="51" applyNumberFormat="0" applyFont="0" applyFill="0" applyAlignment="0" applyProtection="0">
      <alignment horizontal="centerContinuous"/>
    </xf>
    <xf numFmtId="0" fontId="139" fillId="0" borderId="37" applyNumberFormat="0" applyFont="0" applyFill="0" applyAlignment="0" applyProtection="0"/>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197" fontId="145" fillId="0" borderId="43" applyNumberFormat="0" applyFill="0" applyAlignment="0" applyProtection="0">
      <alignment horizontal="center"/>
    </xf>
    <xf numFmtId="198" fontId="145" fillId="0" borderId="35" applyFill="0" applyAlignment="0" applyProtection="0">
      <alignment horizontal="center"/>
    </xf>
    <xf numFmtId="198" fontId="145" fillId="0" borderId="35" applyFill="0" applyAlignment="0" applyProtection="0">
      <alignment horizontal="center"/>
    </xf>
    <xf numFmtId="198" fontId="145" fillId="0" borderId="35" applyFill="0" applyAlignment="0" applyProtection="0">
      <alignment horizontal="center"/>
    </xf>
    <xf numFmtId="198" fontId="145" fillId="0" borderId="35" applyFill="0" applyAlignment="0" applyProtection="0">
      <alignment horizontal="center"/>
    </xf>
    <xf numFmtId="199" fontId="112" fillId="0" borderId="0" applyAlignment="0" applyProtection="0"/>
    <xf numFmtId="200" fontId="40" fillId="0" borderId="0" applyFill="0" applyBorder="0" applyAlignment="0" applyProtection="0"/>
    <xf numFmtId="49" fontId="146" fillId="0" borderId="0" applyNumberFormat="0" applyAlignment="0" applyProtection="0">
      <alignment horizontal="left" wrapText="1"/>
    </xf>
    <xf numFmtId="0" fontId="115" fillId="0" borderId="0" applyFont="0" applyFill="0" applyBorder="0" applyAlignment="0" applyProtection="0"/>
    <xf numFmtId="201" fontId="147" fillId="0" borderId="0" applyFill="0" applyBorder="0" applyAlignment="0" applyProtection="0"/>
    <xf numFmtId="0" fontId="6" fillId="0" borderId="0">
      <alignment horizontal="center"/>
    </xf>
    <xf numFmtId="14" fontId="129" fillId="0" borderId="0"/>
    <xf numFmtId="0" fontId="137" fillId="0" borderId="0"/>
    <xf numFmtId="14" fontId="129" fillId="0" borderId="0"/>
    <xf numFmtId="14" fontId="129" fillId="0" borderId="0"/>
    <xf numFmtId="14" fontId="129" fillId="0" borderId="0"/>
    <xf numFmtId="14" fontId="129"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37"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202" fontId="112" fillId="0" borderId="0"/>
    <xf numFmtId="0" fontId="6"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150" fillId="97" borderId="17"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203" fontId="151" fillId="0" borderId="33" applyFill="0" applyBorder="0" applyAlignment="0" applyProtection="0">
      <alignment horizontal="right"/>
    </xf>
    <xf numFmtId="37" fontId="152" fillId="134" borderId="0" applyNumberFormat="0" applyFont="0" applyBorder="0" applyAlignment="0">
      <alignment horizontal="center"/>
    </xf>
    <xf numFmtId="195" fontId="153" fillId="0" borderId="0" applyFont="0" applyFill="0" applyBorder="0" applyAlignment="0" applyProtection="0"/>
    <xf numFmtId="0" fontId="154" fillId="135" borderId="2"/>
    <xf numFmtId="0" fontId="154" fillId="135" borderId="2"/>
    <xf numFmtId="0" fontId="154" fillId="135" borderId="2"/>
    <xf numFmtId="165" fontId="137" fillId="0" borderId="0">
      <alignment horizontal="center"/>
    </xf>
    <xf numFmtId="204" fontId="137" fillId="0" borderId="0">
      <alignment horizontal="center"/>
    </xf>
    <xf numFmtId="2" fontId="137" fillId="0" borderId="0">
      <alignment horizontal="center"/>
    </xf>
    <xf numFmtId="0" fontId="155" fillId="0" borderId="0" applyAlignment="0">
      <alignment horizontal="left"/>
    </xf>
    <xf numFmtId="0" fontId="145" fillId="0" borderId="0">
      <alignment horizontal="centerContinuous"/>
    </xf>
    <xf numFmtId="0" fontId="6" fillId="0" borderId="0"/>
    <xf numFmtId="0" fontId="156" fillId="19" borderId="8" applyNumberFormat="0" applyAlignment="0" applyProtection="0"/>
    <xf numFmtId="0" fontId="45" fillId="79" borderId="19" applyNumberFormat="0" applyAlignment="0" applyProtection="0"/>
    <xf numFmtId="0" fontId="97" fillId="19" borderId="8" applyNumberFormat="0" applyAlignment="0" applyProtection="0"/>
    <xf numFmtId="204" fontId="34" fillId="0" borderId="0">
      <alignment horizontal="center"/>
    </xf>
    <xf numFmtId="0" fontId="34" fillId="0" borderId="0"/>
    <xf numFmtId="194" fontId="34" fillId="0" borderId="0"/>
    <xf numFmtId="173" fontId="34" fillId="0" borderId="0"/>
    <xf numFmtId="0" fontId="157" fillId="0" borderId="0" applyNumberFormat="0" applyFill="0" applyBorder="0" applyAlignment="0" applyProtection="0">
      <alignment vertical="top"/>
      <protection locked="0"/>
    </xf>
    <xf numFmtId="0" fontId="155" fillId="0" borderId="0">
      <alignment horizontal="centerContinuous"/>
    </xf>
    <xf numFmtId="0" fontId="155" fillId="0" borderId="35">
      <alignment horizontal="center"/>
    </xf>
    <xf numFmtId="0" fontId="155" fillId="0" borderId="35">
      <alignment horizontal="center"/>
    </xf>
    <xf numFmtId="0" fontId="155" fillId="0" borderId="35">
      <alignment horizontal="center"/>
    </xf>
    <xf numFmtId="0" fontId="155" fillId="0" borderId="35">
      <alignment horizontal="center"/>
    </xf>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0" fontId="139" fillId="0" borderId="0" applyFont="0" applyFill="0" applyBorder="0" applyAlignment="0" applyProtection="0"/>
    <xf numFmtId="167" fontId="127" fillId="0" borderId="0" applyFill="0" applyBorder="0" applyAlignment="0" applyProtection="0"/>
    <xf numFmtId="0" fontId="149" fillId="0" borderId="0" applyFont="0" applyFill="0" applyBorder="0" applyAlignment="0" applyProtection="0"/>
    <xf numFmtId="185" fontId="158" fillId="0" borderId="0" applyFont="0" applyFill="0" applyBorder="0" applyAlignment="0" applyProtection="0"/>
    <xf numFmtId="206" fontId="151" fillId="0" borderId="0" applyFont="0" applyFill="0" applyBorder="0" applyAlignment="0" applyProtection="0">
      <alignment horizontal="right"/>
    </xf>
    <xf numFmtId="0" fontId="115" fillId="0" borderId="0" applyFont="0" applyFill="0" applyBorder="0" applyAlignment="0" applyProtection="0"/>
    <xf numFmtId="0" fontId="115" fillId="0" borderId="0" applyFont="0" applyFill="0" applyBorder="0" applyAlignment="0" applyProtection="0">
      <alignment horizontal="right"/>
    </xf>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59" fillId="0" borderId="0" applyFill="0" applyBorder="0" applyAlignment="0" applyProtection="0"/>
    <xf numFmtId="43" fontId="6" fillId="0" borderId="0" applyFont="0" applyFill="0" applyBorder="0" applyAlignment="0" applyProtection="0"/>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0" fontId="115" fillId="0" borderId="0" applyFont="0" applyFill="0" applyBorder="0" applyAlignment="0" applyProtection="0"/>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6" fillId="0" borderId="0" applyFont="0" applyFill="0" applyBorder="0" applyAlignment="0" applyProtection="0"/>
    <xf numFmtId="0" fontId="115"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168" fontId="127" fillId="0" borderId="0" applyFill="0" applyBorder="0" applyAlignment="0" applyProtection="0"/>
    <xf numFmtId="168" fontId="160"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87" fontId="110" fillId="0" borderId="0" applyFont="0" applyFill="0" applyBorder="0" applyAlignment="0" applyProtection="0"/>
    <xf numFmtId="20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42" fillId="0" borderId="0" applyFont="0" applyFill="0" applyBorder="0" applyAlignment="0" applyProtection="0"/>
    <xf numFmtId="0" fontId="115" fillId="0" borderId="0" applyFont="0" applyFill="0" applyBorder="0" applyAlignment="0" applyProtection="0"/>
    <xf numFmtId="3" fontId="161" fillId="0" borderId="0" applyFont="0" applyFill="0" applyBorder="0" applyAlignment="0" applyProtection="0"/>
    <xf numFmtId="0" fontId="115" fillId="0" borderId="0" applyFont="0" applyFill="0" applyBorder="0" applyAlignment="0" applyProtection="0"/>
    <xf numFmtId="0" fontId="162" fillId="0" borderId="0" applyNumberFormat="0" applyFill="0" applyAlignment="0" applyProtection="0"/>
    <xf numFmtId="209" fontId="6" fillId="0" borderId="0" applyFont="0" applyFill="0" applyBorder="0" applyAlignment="0" applyProtection="0"/>
    <xf numFmtId="0" fontId="6" fillId="0" borderId="0" applyNumberFormat="0" applyAlignment="0">
      <alignment horizontal="left"/>
    </xf>
    <xf numFmtId="0" fontId="6" fillId="0" borderId="0" applyNumberFormat="0" applyAlignment="0"/>
    <xf numFmtId="0" fontId="163" fillId="1" borderId="0" applyFont="0" applyFill="0" applyBorder="0" applyAlignment="0" applyProtection="0">
      <alignment horizontal="right"/>
    </xf>
    <xf numFmtId="0" fontId="129" fillId="0" borderId="0"/>
    <xf numFmtId="210" fontId="139" fillId="0" borderId="0" applyFont="0" applyFill="0" applyBorder="0" applyAlignment="0" applyProtection="0"/>
    <xf numFmtId="211" fontId="151" fillId="0" borderId="0" applyFont="0" applyFill="0" applyBorder="0" applyAlignment="0" applyProtection="0">
      <alignment horizontal="center"/>
    </xf>
    <xf numFmtId="212" fontId="6" fillId="0" borderId="0">
      <alignment horizontal="right"/>
    </xf>
    <xf numFmtId="212" fontId="127" fillId="0" borderId="0" applyFill="0" applyBorder="0" applyAlignment="0" applyProtection="0"/>
    <xf numFmtId="39" fontId="6" fillId="0" borderId="0" applyFont="0" applyFill="0" applyBorder="0" applyAlignment="0" applyProtection="0"/>
    <xf numFmtId="206" fontId="6" fillId="0" borderId="0" applyFont="0" applyFill="0" applyBorder="0" applyAlignment="0" applyProtection="0">
      <alignment horizontal="right"/>
    </xf>
    <xf numFmtId="213" fontId="151" fillId="0" borderId="0" applyFont="0" applyFill="0" applyBorder="0" applyAlignment="0" applyProtection="0">
      <alignment horizontal="right"/>
    </xf>
    <xf numFmtId="174" fontId="6"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alignment horizontal="right"/>
    </xf>
    <xf numFmtId="214" fontId="6" fillId="0" borderId="0" applyFont="0" applyFill="0" applyBorder="0" applyAlignment="0" applyProtection="0"/>
    <xf numFmtId="0" fontId="115" fillId="0" borderId="0" applyFont="0" applyFill="0" applyBorder="0" applyAlignment="0" applyProtection="0"/>
    <xf numFmtId="215" fontId="127" fillId="0" borderId="0" applyFill="0" applyBorder="0" applyAlignment="0" applyProtection="0"/>
    <xf numFmtId="215" fontId="127" fillId="0" borderId="0" applyFill="0" applyBorder="0" applyAlignment="0" applyProtection="0"/>
    <xf numFmtId="216" fontId="114" fillId="100" borderId="44">
      <alignment horizontal="right"/>
    </xf>
    <xf numFmtId="0" fontId="161" fillId="0" borderId="0" applyFont="0" applyFill="0" applyBorder="0" applyAlignment="0" applyProtection="0"/>
    <xf numFmtId="0" fontId="6" fillId="101" borderId="0"/>
    <xf numFmtId="217" fontId="6" fillId="0" borderId="0"/>
    <xf numFmtId="218" fontId="145" fillId="0" borderId="0">
      <alignment horizontal="right"/>
    </xf>
    <xf numFmtId="0" fontId="163" fillId="0" borderId="0" applyNumberFormat="0" applyAlignment="0"/>
    <xf numFmtId="214" fontId="112" fillId="87" borderId="36">
      <protection locked="0"/>
    </xf>
    <xf numFmtId="0" fontId="163" fillId="0" borderId="0" applyNumberFormat="0" applyFont="0" applyAlignment="0" applyProtection="0"/>
    <xf numFmtId="219" fontId="6" fillId="0" borderId="0"/>
    <xf numFmtId="220" fontId="40" fillId="111" borderId="0" applyFont="0" applyFill="0" applyBorder="0" applyAlignment="0" applyProtection="0"/>
    <xf numFmtId="17" fontId="59" fillId="0" borderId="0" applyFill="0" applyBorder="0">
      <alignment horizontal="right"/>
    </xf>
    <xf numFmtId="221" fontId="59" fillId="0" borderId="35"/>
    <xf numFmtId="221" fontId="59" fillId="0" borderId="35"/>
    <xf numFmtId="221" fontId="59" fillId="0" borderId="35"/>
    <xf numFmtId="221" fontId="59" fillId="0" borderId="35"/>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22" fontId="6" fillId="0" borderId="0" applyFont="0" applyFill="0" applyBorder="0" applyAlignment="0" applyProtection="0"/>
    <xf numFmtId="14" fontId="32" fillId="0" borderId="0" applyFill="0" applyBorder="0" applyAlignment="0"/>
    <xf numFmtId="219" fontId="6" fillId="0" borderId="0"/>
    <xf numFmtId="14" fontId="157" fillId="0" borderId="0">
      <alignment horizontal="right"/>
      <protection locked="0"/>
    </xf>
    <xf numFmtId="0" fontId="163" fillId="0" borderId="2" applyFont="0" applyFill="0" applyBorder="0" applyAlignment="0" applyProtection="0">
      <alignment horizontal="right"/>
    </xf>
    <xf numFmtId="0" fontId="163" fillId="0" borderId="2" applyFont="0" applyFill="0" applyBorder="0" applyAlignment="0" applyProtection="0">
      <alignment horizontal="right"/>
    </xf>
    <xf numFmtId="14" fontId="163" fillId="0" borderId="0" applyFont="0" applyFill="0" applyBorder="0" applyAlignment="0" applyProtection="0"/>
    <xf numFmtId="14" fontId="153" fillId="0" borderId="0" applyFont="0" applyFill="0" applyBorder="0" applyAlignment="0" applyProtection="0">
      <alignment horizontal="center"/>
    </xf>
    <xf numFmtId="223" fontId="153" fillId="0" borderId="0" applyFont="0" applyFill="0" applyBorder="0" applyAlignment="0" applyProtection="0">
      <alignment horizontal="center"/>
    </xf>
    <xf numFmtId="0" fontId="110" fillId="0" borderId="0"/>
    <xf numFmtId="0" fontId="36" fillId="0" borderId="0">
      <alignment horizontal="right"/>
    </xf>
    <xf numFmtId="0" fontId="36" fillId="0" borderId="0">
      <alignment horizontal="right"/>
    </xf>
    <xf numFmtId="0" fontId="110" fillId="0" borderId="0"/>
    <xf numFmtId="37" fontId="164" fillId="0" borderId="0"/>
    <xf numFmtId="10" fontId="6" fillId="12" borderId="2" applyNumberFormat="0" applyFont="0" applyBorder="0" applyAlignment="0" applyProtection="0">
      <protection locked="0"/>
    </xf>
    <xf numFmtId="10" fontId="6" fillId="12" borderId="2" applyNumberFormat="0" applyFont="0" applyBorder="0" applyAlignment="0" applyProtection="0">
      <protection locked="0"/>
    </xf>
    <xf numFmtId="168" fontId="6" fillId="0" borderId="0" applyFont="0" applyFill="0" applyBorder="0" applyAlignment="0" applyProtection="0"/>
    <xf numFmtId="224" fontId="36" fillId="0" borderId="0" applyFont="0" applyFill="0" applyBorder="0" applyAlignment="0" applyProtection="0"/>
    <xf numFmtId="0" fontId="139" fillId="0" borderId="0"/>
    <xf numFmtId="0" fontId="165" fillId="0" borderId="0">
      <protection locked="0"/>
    </xf>
    <xf numFmtId="196" fontId="139" fillId="0" borderId="0"/>
    <xf numFmtId="225" fontId="139" fillId="0" borderId="0" applyFont="0" applyFill="0" applyBorder="0" applyAlignment="0" applyProtection="0"/>
    <xf numFmtId="226" fontId="6" fillId="0" borderId="52" applyNumberFormat="0" applyFont="0" applyFill="0" applyAlignment="0" applyProtection="0"/>
    <xf numFmtId="212" fontId="166" fillId="0" borderId="0" applyFill="0" applyBorder="0" applyAlignment="0" applyProtection="0"/>
    <xf numFmtId="38" fontId="145" fillId="0" borderId="53">
      <alignment horizontal="right"/>
    </xf>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74" fillId="51" borderId="17" applyNumberFormat="0" applyAlignment="0" applyProtection="0"/>
    <xf numFmtId="0" fontId="167" fillId="100" borderId="0">
      <alignment horizontal="center"/>
    </xf>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6" fillId="0" borderId="0" applyNumberFormat="0" applyAlignment="0">
      <alignment horizontal="left"/>
    </xf>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0" fontId="75" fillId="0" borderId="31" applyNumberFormat="0" applyFill="0" applyAlignment="0" applyProtection="0"/>
    <xf numFmtId="216" fontId="168" fillId="0" borderId="0"/>
    <xf numFmtId="0" fontId="168" fillId="0" borderId="0"/>
    <xf numFmtId="0" fontId="168" fillId="0" borderId="0"/>
    <xf numFmtId="227" fontId="169"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0" fontId="115" fillId="0" borderId="0" applyFont="0" applyFill="0" applyBorder="0" applyAlignment="0" applyProtection="0"/>
    <xf numFmtId="0" fontId="36" fillId="0" borderId="0" applyFont="0" applyFill="0" applyBorder="0" applyAlignment="0" applyProtection="0"/>
    <xf numFmtId="0" fontId="170" fillId="0" borderId="0" applyNumberFormat="0" applyFill="0" applyBorder="0" applyAlignment="0" applyProtection="0"/>
    <xf numFmtId="0" fontId="65" fillId="0" borderId="0" applyNumberFormat="0" applyFill="0" applyBorder="0" applyAlignment="0" applyProtection="0"/>
    <xf numFmtId="0" fontId="98" fillId="0" borderId="0" applyNumberFormat="0" applyFill="0" applyBorder="0" applyAlignment="0" applyProtection="0"/>
    <xf numFmtId="229" fontId="171" fillId="0" borderId="0">
      <alignment horizontal="right" vertical="top"/>
    </xf>
    <xf numFmtId="230" fontId="172" fillId="0" borderId="0">
      <alignment horizontal="right" vertical="top"/>
    </xf>
    <xf numFmtId="230" fontId="171" fillId="0" borderId="0">
      <alignment horizontal="right" vertical="top"/>
    </xf>
    <xf numFmtId="231" fontId="172" fillId="0" borderId="0" applyFill="0" applyBorder="0">
      <alignment horizontal="right" vertical="top"/>
    </xf>
    <xf numFmtId="232" fontId="172" fillId="0" borderId="0" applyFill="0" applyBorder="0">
      <alignment horizontal="right" vertical="top"/>
    </xf>
    <xf numFmtId="233" fontId="172" fillId="0" borderId="0" applyFill="0" applyBorder="0">
      <alignment horizontal="right" vertical="top"/>
    </xf>
    <xf numFmtId="234" fontId="172" fillId="0" borderId="0" applyFill="0" applyBorder="0">
      <alignment horizontal="right" vertical="top"/>
    </xf>
    <xf numFmtId="235" fontId="172" fillId="0" borderId="0" applyFill="0" applyBorder="0">
      <alignment horizontal="right" vertical="top"/>
    </xf>
    <xf numFmtId="0" fontId="173" fillId="0" borderId="0">
      <alignment horizontal="center" wrapText="1"/>
    </xf>
    <xf numFmtId="236" fontId="155" fillId="0" borderId="0" applyFill="0" applyBorder="0">
      <alignment vertical="top"/>
    </xf>
    <xf numFmtId="236" fontId="174" fillId="0" borderId="0" applyFill="0" applyBorder="0" applyProtection="0">
      <alignment vertical="top"/>
    </xf>
    <xf numFmtId="236" fontId="175" fillId="0" borderId="0">
      <alignment vertical="top"/>
    </xf>
    <xf numFmtId="218" fontId="172" fillId="0" borderId="0" applyFill="0" applyBorder="0" applyAlignment="0" applyProtection="0">
      <alignment horizontal="right" vertical="top"/>
    </xf>
    <xf numFmtId="3" fontId="176" fillId="0" borderId="0" applyFont="0" applyAlignment="0"/>
    <xf numFmtId="236" fontId="177" fillId="0" borderId="0"/>
    <xf numFmtId="0" fontId="172" fillId="0" borderId="0" applyFill="0" applyBorder="0">
      <alignment horizontal="left" vertical="top"/>
    </xf>
    <xf numFmtId="170" fontId="68" fillId="12" borderId="2" applyFont="0" applyFill="0" applyBorder="0" applyAlignment="0" applyProtection="0">
      <protection locked="0"/>
    </xf>
    <xf numFmtId="170" fontId="68" fillId="12" borderId="2" applyFont="0" applyFill="0" applyBorder="0" applyAlignment="0" applyProtection="0">
      <protection locked="0"/>
    </xf>
    <xf numFmtId="3" fontId="178" fillId="0" borderId="0" applyNumberFormat="0" applyFont="0" applyFill="0" applyBorder="0" applyAlignment="0" applyProtection="0">
      <alignment horizontal="left"/>
    </xf>
    <xf numFmtId="0" fontId="6" fillId="0" borderId="0"/>
    <xf numFmtId="0" fontId="6" fillId="0" borderId="0"/>
    <xf numFmtId="0" fontId="6" fillId="0" borderId="0"/>
    <xf numFmtId="0" fontId="110" fillId="0" borderId="0"/>
    <xf numFmtId="0" fontId="179" fillId="0" borderId="0" applyFill="0" applyBorder="0" applyProtection="0">
      <alignment horizontal="left"/>
    </xf>
    <xf numFmtId="237" fontId="180" fillId="0" borderId="0"/>
    <xf numFmtId="0" fontId="6" fillId="0" borderId="0" applyBorder="0" applyProtection="0"/>
    <xf numFmtId="0" fontId="48" fillId="0" borderId="20" applyNumberFormat="0" applyFill="0" applyAlignment="0" applyProtection="0"/>
    <xf numFmtId="0" fontId="49" fillId="0" borderId="24" applyNumberFormat="0" applyFill="0" applyAlignment="0" applyProtection="0"/>
    <xf numFmtId="0" fontId="101" fillId="0" borderId="7" applyNumberFormat="0" applyFill="0" applyAlignment="0" applyProtection="0"/>
    <xf numFmtId="0" fontId="49" fillId="0" borderId="24" applyNumberFormat="0" applyFill="0" applyAlignment="0" applyProtection="0"/>
    <xf numFmtId="0" fontId="49" fillId="83" borderId="0" applyNumberFormat="0" applyBorder="0" applyAlignment="0" applyProtection="0"/>
    <xf numFmtId="0" fontId="42" fillId="68" borderId="0" applyNumberFormat="0" applyBorder="0" applyAlignment="0" applyProtection="0"/>
    <xf numFmtId="0" fontId="3" fillId="2" borderId="0" applyNumberFormat="0" applyBorder="0" applyAlignment="0" applyProtection="0"/>
    <xf numFmtId="0" fontId="42" fillId="68" borderId="0" applyNumberFormat="0" applyBorder="0" applyAlignment="0" applyProtection="0"/>
    <xf numFmtId="0" fontId="181" fillId="51" borderId="0" applyNumberFormat="0" applyBorder="0" applyAlignment="0" applyProtection="0"/>
    <xf numFmtId="0" fontId="49" fillId="83"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37" fontId="182" fillId="0" borderId="54">
      <alignment horizontal="right" vertical="center"/>
    </xf>
    <xf numFmtId="38" fontId="40" fillId="100" borderId="0" applyNumberFormat="0" applyBorder="0" applyAlignment="0" applyProtection="0"/>
    <xf numFmtId="0" fontId="163" fillId="1" borderId="0" applyFont="0" applyFill="0" applyBorder="0" applyAlignment="0" applyProtection="0">
      <alignment horizontal="right"/>
    </xf>
    <xf numFmtId="238" fontId="183" fillId="0" borderId="0" applyFill="0" applyBorder="0" applyAlignment="0" applyProtection="0"/>
    <xf numFmtId="0" fontId="110" fillId="0" borderId="0" applyFont="0">
      <alignment horizontal="centerContinuous"/>
    </xf>
    <xf numFmtId="239" fontId="34" fillId="0" borderId="0"/>
    <xf numFmtId="0" fontId="184" fillId="0" borderId="43">
      <alignment horizontal="centerContinuous"/>
    </xf>
    <xf numFmtId="0" fontId="185" fillId="0" borderId="0">
      <alignment horizontal="centerContinuous"/>
    </xf>
    <xf numFmtId="0" fontId="186" fillId="0" borderId="0">
      <alignment horizontal="centerContinuous"/>
    </xf>
    <xf numFmtId="240" fontId="59" fillId="111" borderId="2" applyNumberFormat="0" applyFont="0" applyAlignment="0"/>
    <xf numFmtId="240" fontId="59" fillId="111" borderId="2" applyNumberFormat="0" applyFont="0" applyAlignment="0"/>
    <xf numFmtId="240" fontId="59" fillId="111" borderId="2" applyNumberFormat="0" applyFont="0" applyAlignment="0"/>
    <xf numFmtId="239" fontId="6" fillId="0" borderId="0" applyFont="0" applyFill="0" applyBorder="0" applyAlignment="0" applyProtection="0">
      <alignment horizontal="right"/>
    </xf>
    <xf numFmtId="204" fontId="141" fillId="0" borderId="0" applyBorder="0" applyAlignment="0" applyProtection="0"/>
    <xf numFmtId="49" fontId="187" fillId="136" borderId="0">
      <alignment horizontal="center"/>
    </xf>
    <xf numFmtId="0" fontId="35" fillId="0" borderId="55" applyNumberFormat="0" applyAlignment="0" applyProtection="0">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110" fillId="0" borderId="0"/>
    <xf numFmtId="49" fontId="188" fillId="0" borderId="56" applyProtection="0">
      <alignment horizontal="right" wrapText="1"/>
    </xf>
    <xf numFmtId="0" fontId="52" fillId="0" borderId="21" applyNumberFormat="0" applyFill="0" applyAlignment="0" applyProtection="0"/>
    <xf numFmtId="0" fontId="106" fillId="0" borderId="40" applyNumberFormat="0" applyFill="0" applyAlignment="0" applyProtection="0"/>
    <xf numFmtId="0" fontId="92" fillId="0" borderId="10" applyNumberFormat="0" applyFill="0" applyAlignment="0" applyProtection="0"/>
    <xf numFmtId="0" fontId="92" fillId="0" borderId="10" applyNumberFormat="0" applyFill="0" applyAlignment="0" applyProtection="0"/>
    <xf numFmtId="49" fontId="188" fillId="0" borderId="0" applyProtection="0">
      <alignment wrapText="1"/>
    </xf>
    <xf numFmtId="0" fontId="53" fillId="0" borderId="22" applyNumberFormat="0" applyFill="0" applyAlignment="0" applyProtection="0"/>
    <xf numFmtId="0" fontId="107" fillId="0" borderId="41" applyNumberFormat="0" applyFill="0" applyAlignment="0" applyProtection="0"/>
    <xf numFmtId="0" fontId="93" fillId="0" borderId="11" applyNumberFormat="0" applyFill="0" applyAlignment="0" applyProtection="0"/>
    <xf numFmtId="0" fontId="93" fillId="0" borderId="11" applyNumberFormat="0" applyFill="0" applyAlignment="0" applyProtection="0"/>
    <xf numFmtId="49" fontId="189" fillId="0" borderId="57" applyProtection="0">
      <alignment horizontal="right" wrapText="1"/>
    </xf>
    <xf numFmtId="0" fontId="54" fillId="0" borderId="23" applyNumberFormat="0" applyFill="0" applyAlignment="0" applyProtection="0"/>
    <xf numFmtId="0" fontId="108" fillId="0" borderId="42" applyNumberFormat="0" applyFill="0" applyAlignment="0" applyProtection="0"/>
    <xf numFmtId="0" fontId="94" fillId="0" borderId="12" applyNumberFormat="0" applyFill="0" applyAlignment="0" applyProtection="0"/>
    <xf numFmtId="0" fontId="94" fillId="0" borderId="12" applyNumberFormat="0" applyFill="0" applyAlignment="0" applyProtection="0"/>
    <xf numFmtId="49" fontId="189" fillId="0" borderId="0" applyProtection="0">
      <alignment wrapText="1"/>
    </xf>
    <xf numFmtId="0" fontId="54" fillId="0" borderId="0" applyNumberFormat="0" applyFill="0" applyBorder="0" applyAlignment="0" applyProtection="0"/>
    <xf numFmtId="0" fontId="94" fillId="0" borderId="0" applyNumberFormat="0" applyFill="0" applyBorder="0" applyAlignment="0" applyProtection="0"/>
    <xf numFmtId="0" fontId="190" fillId="0" borderId="0">
      <alignment horizontal="right"/>
    </xf>
    <xf numFmtId="0" fontId="190" fillId="0" borderId="0">
      <alignment horizontal="left"/>
    </xf>
    <xf numFmtId="0" fontId="191" fillId="0" borderId="0" applyNumberFormat="0" applyFill="0" applyBorder="0" applyAlignment="0" applyProtection="0">
      <alignment horizontal="left"/>
    </xf>
    <xf numFmtId="0" fontId="192" fillId="0" borderId="0" applyNumberFormat="0" applyFill="0" applyBorder="0" applyAlignment="0" applyProtection="0">
      <alignment horizontal="center"/>
    </xf>
    <xf numFmtId="0" fontId="193" fillId="0" borderId="0" applyNumberFormat="0" applyFill="0" applyBorder="0" applyAlignment="0" applyProtection="0">
      <alignment horizontal="center"/>
    </xf>
    <xf numFmtId="38" fontId="6" fillId="0" borderId="0" applyNumberFormat="0" applyFill="0" applyBorder="0"/>
    <xf numFmtId="0" fontId="110" fillId="0" borderId="0" applyNumberFormat="0" applyFill="0" applyBorder="0" applyAlignment="0" applyProtection="0"/>
    <xf numFmtId="0" fontId="135" fillId="0" borderId="0">
      <alignment horizontal="center"/>
    </xf>
    <xf numFmtId="0" fontId="86"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165" fontId="167" fillId="137" borderId="0">
      <protection locked="0"/>
    </xf>
    <xf numFmtId="0" fontId="6" fillId="137" borderId="37" applyNumberFormat="0" applyFont="0">
      <alignment horizontal="left"/>
      <protection locked="0"/>
    </xf>
    <xf numFmtId="195" fontId="139" fillId="0" borderId="0" applyFont="0" applyFill="0" applyBorder="0" applyAlignment="0" applyProtection="0"/>
    <xf numFmtId="10" fontId="40" fillId="111" borderId="2" applyNumberFormat="0" applyBorder="0" applyAlignment="0" applyProtection="0"/>
    <xf numFmtId="10" fontId="40" fillId="111" borderId="2" applyNumberFormat="0" applyBorder="0" applyAlignment="0" applyProtection="0"/>
    <xf numFmtId="0" fontId="51" fillId="107" borderId="17" applyNumberFormat="0" applyAlignment="0" applyProtection="0"/>
    <xf numFmtId="0" fontId="51" fillId="51" borderId="17" applyNumberFormat="0" applyAlignment="0" applyProtection="0"/>
    <xf numFmtId="0" fontId="51" fillId="107" borderId="17" applyNumberFormat="0" applyAlignment="0" applyProtection="0"/>
    <xf numFmtId="0" fontId="51" fillId="51" borderId="17" applyNumberFormat="0" applyAlignment="0" applyProtection="0"/>
    <xf numFmtId="0" fontId="51" fillId="107" borderId="17" applyNumberFormat="0" applyAlignment="0" applyProtection="0"/>
    <xf numFmtId="0" fontId="51" fillId="51" borderId="17" applyNumberFormat="0" applyAlignment="0" applyProtection="0"/>
    <xf numFmtId="0" fontId="51" fillId="107" borderId="17" applyNumberFormat="0" applyAlignment="0" applyProtection="0"/>
    <xf numFmtId="0" fontId="51" fillId="51" borderId="17" applyNumberFormat="0" applyAlignment="0" applyProtection="0"/>
    <xf numFmtId="0" fontId="51" fillId="107" borderId="17" applyNumberFormat="0" applyAlignment="0" applyProtection="0"/>
    <xf numFmtId="0" fontId="51" fillId="51" borderId="17" applyNumberFormat="0" applyAlignment="0" applyProtection="0"/>
    <xf numFmtId="0" fontId="51" fillId="107" borderId="17" applyNumberFormat="0" applyAlignment="0" applyProtection="0"/>
    <xf numFmtId="0" fontId="51" fillId="51" borderId="17" applyNumberFormat="0" applyAlignment="0" applyProtection="0"/>
    <xf numFmtId="0" fontId="51" fillId="107" borderId="17" applyNumberFormat="0" applyAlignment="0" applyProtection="0"/>
    <xf numFmtId="0" fontId="51" fillId="51" borderId="17" applyNumberFormat="0" applyAlignment="0" applyProtection="0"/>
    <xf numFmtId="0" fontId="51" fillId="107" borderId="17" applyNumberFormat="0" applyAlignment="0" applyProtection="0"/>
    <xf numFmtId="0" fontId="51" fillId="51" borderId="17" applyNumberFormat="0" applyAlignment="0" applyProtection="0"/>
    <xf numFmtId="0" fontId="51" fillId="107" borderId="17" applyNumberFormat="0" applyAlignment="0" applyProtection="0"/>
    <xf numFmtId="0" fontId="51" fillId="51" borderId="17" applyNumberFormat="0" applyAlignment="0" applyProtection="0"/>
    <xf numFmtId="0" fontId="51" fillId="107"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107" borderId="17" applyNumberFormat="0" applyAlignment="0" applyProtection="0"/>
    <xf numFmtId="0" fontId="51" fillId="51" borderId="17" applyNumberFormat="0" applyAlignment="0" applyProtection="0"/>
    <xf numFmtId="0" fontId="51" fillId="107" borderId="17" applyNumberFormat="0" applyAlignment="0" applyProtection="0"/>
    <xf numFmtId="0" fontId="51" fillId="51" borderId="17" applyNumberFormat="0" applyAlignment="0" applyProtection="0"/>
    <xf numFmtId="0" fontId="51" fillId="107" borderId="17" applyNumberFormat="0" applyAlignment="0" applyProtection="0"/>
    <xf numFmtId="0" fontId="51" fillId="51" borderId="17" applyNumberFormat="0" applyAlignment="0" applyProtection="0"/>
    <xf numFmtId="0" fontId="51" fillId="107" borderId="17" applyNumberFormat="0" applyAlignment="0" applyProtection="0"/>
    <xf numFmtId="0" fontId="51" fillId="51" borderId="17" applyNumberFormat="0" applyAlignment="0" applyProtection="0"/>
    <xf numFmtId="0" fontId="51" fillId="107" borderId="17" applyNumberFormat="0" applyAlignment="0" applyProtection="0"/>
    <xf numFmtId="0" fontId="51" fillId="51" borderId="17" applyNumberFormat="0" applyAlignment="0" applyProtection="0"/>
    <xf numFmtId="0" fontId="51" fillId="107" borderId="17" applyNumberFormat="0" applyAlignment="0" applyProtection="0"/>
    <xf numFmtId="0" fontId="51" fillId="51" borderId="17" applyNumberFormat="0" applyAlignment="0" applyProtection="0"/>
    <xf numFmtId="0" fontId="51" fillId="107" borderId="17" applyNumberFormat="0" applyAlignment="0" applyProtection="0"/>
    <xf numFmtId="0" fontId="51" fillId="51" borderId="17" applyNumberFormat="0" applyAlignment="0" applyProtection="0"/>
    <xf numFmtId="0" fontId="51" fillId="107" borderId="17" applyNumberFormat="0" applyAlignment="0" applyProtection="0"/>
    <xf numFmtId="0" fontId="51" fillId="51" borderId="17" applyNumberFormat="0" applyAlignment="0" applyProtection="0"/>
    <xf numFmtId="0" fontId="51" fillId="107" borderId="17" applyNumberFormat="0" applyAlignment="0" applyProtection="0"/>
    <xf numFmtId="0" fontId="51" fillId="51" borderId="17"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195" fillId="107" borderId="5"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1" fillId="107" borderId="17" applyNumberFormat="0" applyAlignment="0" applyProtection="0"/>
    <xf numFmtId="0" fontId="51" fillId="51" borderId="17" applyNumberFormat="0" applyAlignment="0" applyProtection="0"/>
    <xf numFmtId="0" fontId="51" fillId="107" borderId="17" applyNumberFormat="0" applyAlignment="0" applyProtection="0"/>
    <xf numFmtId="0" fontId="51" fillId="51" borderId="17" applyNumberFormat="0" applyAlignment="0" applyProtection="0"/>
    <xf numFmtId="0" fontId="50" fillId="76" borderId="18" applyNumberFormat="0" applyAlignment="0" applyProtection="0"/>
    <xf numFmtId="0" fontId="51" fillId="51" borderId="17" applyNumberFormat="0" applyAlignment="0" applyProtection="0"/>
    <xf numFmtId="0" fontId="50" fillId="76" borderId="18" applyNumberFormat="0" applyAlignment="0" applyProtection="0"/>
    <xf numFmtId="0" fontId="95" fillId="17" borderId="5"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1" fillId="107" borderId="17"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1" fillId="107" borderId="17"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1" fillId="51" borderId="17" applyNumberFormat="0" applyAlignment="0" applyProtection="0"/>
    <xf numFmtId="0" fontId="51" fillId="51" borderId="17"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1" fillId="107" borderId="17"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1" fillId="51" borderId="17" applyNumberFormat="0" applyAlignment="0" applyProtection="0"/>
    <xf numFmtId="0" fontId="51" fillId="51" borderId="17" applyNumberFormat="0" applyAlignment="0" applyProtection="0"/>
    <xf numFmtId="0" fontId="51" fillId="107" borderId="17" applyNumberFormat="0" applyAlignment="0" applyProtection="0"/>
    <xf numFmtId="0" fontId="51" fillId="51" borderId="17" applyNumberFormat="0" applyAlignment="0" applyProtection="0"/>
    <xf numFmtId="0" fontId="95" fillId="17" borderId="5" applyNumberFormat="0" applyAlignment="0" applyProtection="0"/>
    <xf numFmtId="0" fontId="6" fillId="98" borderId="0"/>
    <xf numFmtId="0" fontId="51" fillId="107" borderId="17" applyNumberFormat="0" applyAlignment="0" applyProtection="0"/>
    <xf numFmtId="0" fontId="110" fillId="0" borderId="0" applyNumberFormat="0" applyFill="0" applyBorder="0" applyAlignment="0">
      <protection locked="0"/>
    </xf>
    <xf numFmtId="0" fontId="6" fillId="0" borderId="0"/>
    <xf numFmtId="0" fontId="115" fillId="138" borderId="2" applyNumberFormat="0" applyFont="0" applyBorder="0" applyAlignment="0">
      <alignment horizontal="right"/>
    </xf>
    <xf numFmtId="0" fontId="115" fillId="138" borderId="2" applyNumberFormat="0" applyFont="0" applyBorder="0" applyAlignment="0">
      <alignment horizontal="right"/>
    </xf>
    <xf numFmtId="0" fontId="115" fillId="138" borderId="2" applyNumberFormat="0" applyAlignment="0">
      <alignment horizontal="right"/>
    </xf>
    <xf numFmtId="0" fontId="115" fillId="138" borderId="2" applyNumberFormat="0" applyAlignment="0">
      <alignment horizontal="right"/>
    </xf>
    <xf numFmtId="0" fontId="115" fillId="138" borderId="2" applyNumberFormat="0" applyAlignment="0">
      <alignment horizontal="right"/>
    </xf>
    <xf numFmtId="0" fontId="115" fillId="138" borderId="2" applyNumberFormat="0" applyAlignment="0">
      <alignment horizontal="right"/>
    </xf>
    <xf numFmtId="0" fontId="115" fillId="138" borderId="2" applyNumberFormat="0" applyAlignment="0">
      <alignment horizontal="right"/>
    </xf>
    <xf numFmtId="0" fontId="115" fillId="138" borderId="2" applyNumberFormat="0" applyAlignment="0">
      <alignment horizontal="right"/>
    </xf>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110" fillId="0" borderId="0"/>
    <xf numFmtId="0" fontId="167" fillId="113" borderId="58" applyFont="0">
      <alignment horizontal="left"/>
      <protection locked="0"/>
    </xf>
    <xf numFmtId="164" fontId="167" fillId="137" borderId="0">
      <protection locked="0"/>
    </xf>
    <xf numFmtId="43" fontId="167" fillId="137" borderId="0">
      <protection locked="0"/>
    </xf>
    <xf numFmtId="241" fontId="167" fillId="137" borderId="0">
      <protection locked="0"/>
    </xf>
    <xf numFmtId="242" fontId="196" fillId="0" borderId="0" applyFill="0" applyBorder="0" applyProtection="0">
      <alignment horizontal="right"/>
    </xf>
    <xf numFmtId="243" fontId="196" fillId="0" borderId="0" applyFill="0" applyBorder="0" applyProtection="0"/>
    <xf numFmtId="242" fontId="197" fillId="0" borderId="0" applyFill="0" applyBorder="0" applyProtection="0">
      <alignment horizontal="right"/>
    </xf>
    <xf numFmtId="0" fontId="59" fillId="0" borderId="52" applyFill="0" applyProtection="0">
      <alignment horizontal="centerContinuous"/>
    </xf>
    <xf numFmtId="0" fontId="59" fillId="0" borderId="35" applyFill="0" applyProtection="0"/>
    <xf numFmtId="0" fontId="59" fillId="0" borderId="35" applyFill="0" applyProtection="0"/>
    <xf numFmtId="0" fontId="59" fillId="0" borderId="35" applyFill="0" applyProtection="0"/>
    <xf numFmtId="0" fontId="59" fillId="0" borderId="35" applyFill="0" applyProtection="0"/>
    <xf numFmtId="0" fontId="59" fillId="0" borderId="35" applyFill="0" applyProtection="0"/>
    <xf numFmtId="0" fontId="59" fillId="0" borderId="35"/>
    <xf numFmtId="0" fontId="59" fillId="0" borderId="35"/>
    <xf numFmtId="0" fontId="59" fillId="0" borderId="35"/>
    <xf numFmtId="0" fontId="59" fillId="0" borderId="35"/>
    <xf numFmtId="0" fontId="59" fillId="0" borderId="35"/>
    <xf numFmtId="242" fontId="196" fillId="0" borderId="35">
      <alignment horizontal="right"/>
    </xf>
    <xf numFmtId="242" fontId="196" fillId="0" borderId="35">
      <alignment horizontal="right"/>
    </xf>
    <xf numFmtId="242" fontId="196" fillId="0" borderId="35">
      <alignment horizontal="right"/>
    </xf>
    <xf numFmtId="242" fontId="196" fillId="0" borderId="35">
      <alignment horizontal="right"/>
    </xf>
    <xf numFmtId="242" fontId="196" fillId="0" borderId="35">
      <alignment horizontal="right"/>
    </xf>
    <xf numFmtId="243" fontId="196" fillId="0" borderId="35"/>
    <xf numFmtId="243" fontId="196" fillId="0" borderId="35"/>
    <xf numFmtId="243" fontId="196" fillId="0" borderId="35"/>
    <xf numFmtId="243" fontId="196" fillId="0" borderId="35"/>
    <xf numFmtId="243" fontId="196" fillId="0" borderId="35"/>
    <xf numFmtId="242" fontId="197" fillId="0" borderId="35">
      <alignment horizontal="right"/>
    </xf>
    <xf numFmtId="242" fontId="197" fillId="0" borderId="35">
      <alignment horizontal="right"/>
    </xf>
    <xf numFmtId="242" fontId="197" fillId="0" borderId="35">
      <alignment horizontal="right"/>
    </xf>
    <xf numFmtId="242" fontId="197" fillId="0" borderId="35">
      <alignment horizontal="right"/>
    </xf>
    <xf numFmtId="242" fontId="197" fillId="0" borderId="35">
      <alignment horizontal="right"/>
    </xf>
    <xf numFmtId="244" fontId="40" fillId="0" borderId="0" applyFill="0" applyBorder="0" applyProtection="0">
      <alignment horizontal="right"/>
    </xf>
    <xf numFmtId="242" fontId="40" fillId="0" borderId="35"/>
    <xf numFmtId="242" fontId="40" fillId="0" borderId="35"/>
    <xf numFmtId="242" fontId="40" fillId="0" borderId="35"/>
    <xf numFmtId="242" fontId="40" fillId="0" borderId="35"/>
    <xf numFmtId="242" fontId="40" fillId="0" borderId="35"/>
    <xf numFmtId="173" fontId="1"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6" fontId="6" fillId="0" borderId="0" applyFont="0" applyFill="0" applyBorder="0" applyAlignment="0" applyProtection="0"/>
    <xf numFmtId="246" fontId="6"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245" fontId="6" fillId="0" borderId="0" applyFont="0" applyFill="0" applyBorder="0" applyAlignment="0" applyProtection="0"/>
    <xf numFmtId="168" fontId="113" fillId="0" borderId="0" applyFill="0" applyBorder="0" applyAlignment="0" applyProtection="0"/>
    <xf numFmtId="43" fontId="1" fillId="0" borderId="0" applyFont="0" applyFill="0" applyBorder="0" applyAlignment="0" applyProtection="0"/>
    <xf numFmtId="1" fontId="198" fillId="1" borderId="44">
      <protection locked="0"/>
    </xf>
    <xf numFmtId="0" fontId="36" fillId="0" borderId="0" applyFill="0" applyProtection="0">
      <alignment horizontal="centerContinuous"/>
    </xf>
    <xf numFmtId="0" fontId="8" fillId="0" borderId="0" applyFill="0" applyProtection="0">
      <alignment horizontal="centerContinuous"/>
    </xf>
    <xf numFmtId="242" fontId="40" fillId="0" borderId="35"/>
    <xf numFmtId="242" fontId="40" fillId="0" borderId="35"/>
    <xf numFmtId="242" fontId="40" fillId="0" borderId="35"/>
    <xf numFmtId="242" fontId="40" fillId="0" borderId="35"/>
    <xf numFmtId="242" fontId="40" fillId="0" borderId="35"/>
    <xf numFmtId="242" fontId="40" fillId="0" borderId="35"/>
    <xf numFmtId="242" fontId="40" fillId="0" borderId="35"/>
    <xf numFmtId="242" fontId="40" fillId="0" borderId="35"/>
    <xf numFmtId="242" fontId="40" fillId="0" borderId="35"/>
    <xf numFmtId="242" fontId="40" fillId="0" borderId="35"/>
    <xf numFmtId="242" fontId="40" fillId="0" borderId="0" applyFill="0" applyBorder="0" applyProtection="0"/>
    <xf numFmtId="242" fontId="40" fillId="0" borderId="59" applyFill="0" applyProtection="0"/>
    <xf numFmtId="242" fontId="40" fillId="0" borderId="60" applyFill="0" applyProtection="0"/>
    <xf numFmtId="0" fontId="115" fillId="0" borderId="0">
      <alignment horizontal="left"/>
    </xf>
    <xf numFmtId="0" fontId="199" fillId="0" borderId="0" applyNumberFormat="0" applyFill="0" applyBorder="0" applyAlignment="0" applyProtection="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7" fontId="200" fillId="0" borderId="0" applyNumberFormat="0" applyFill="0" applyBorder="0" applyAlignment="0" applyProtection="0">
      <alignment horizontal="right"/>
    </xf>
    <xf numFmtId="0" fontId="201" fillId="0" borderId="61" applyNumberFormat="0" applyFill="0" applyAlignment="0" applyProtection="0"/>
    <xf numFmtId="0" fontId="48" fillId="0" borderId="20" applyNumberFormat="0" applyFill="0" applyAlignment="0" applyProtection="0"/>
    <xf numFmtId="0" fontId="49" fillId="0" borderId="24" applyNumberFormat="0" applyFill="0" applyAlignment="0" applyProtection="0"/>
    <xf numFmtId="0" fontId="49" fillId="0" borderId="24" applyNumberFormat="0" applyFill="0" applyAlignment="0" applyProtection="0"/>
    <xf numFmtId="0" fontId="49" fillId="0" borderId="24" applyNumberFormat="0" applyFill="0" applyAlignment="0" applyProtection="0"/>
    <xf numFmtId="0" fontId="6" fillId="89" borderId="0"/>
    <xf numFmtId="0" fontId="110" fillId="0" borderId="0"/>
    <xf numFmtId="0" fontId="202" fillId="0" borderId="50">
      <alignment horizontal="left"/>
      <protection locked="0"/>
    </xf>
    <xf numFmtId="0" fontId="6" fillId="0" borderId="0" applyNumberFormat="0" applyFill="0" applyBorder="0" applyAlignment="0" applyProtection="0"/>
    <xf numFmtId="0" fontId="6" fillId="0" borderId="0" applyNumberFormat="0" applyFill="0" applyBorder="0" applyAlignment="0" applyProtection="0"/>
    <xf numFmtId="238" fontId="203" fillId="0" borderId="0" applyFill="0" applyBorder="0" applyAlignment="0" applyProtection="0"/>
    <xf numFmtId="0" fontId="110" fillId="0" borderId="0" applyNumberFormat="0" applyFont="0" applyFill="0" applyBorder="0" applyAlignment="0"/>
    <xf numFmtId="38" fontId="149" fillId="0" borderId="0" applyFont="0" applyFill="0" applyBorder="0" applyAlignment="0" applyProtection="0"/>
    <xf numFmtId="40" fontId="149" fillId="0" borderId="0" applyFont="0" applyFill="0" applyBorder="0" applyAlignment="0" applyProtection="0"/>
    <xf numFmtId="0" fontId="204" fillId="0" borderId="0" applyBorder="0"/>
    <xf numFmtId="38" fontId="126" fillId="0" borderId="0" applyFont="0" applyFill="0" applyBorder="0" applyAlignment="0" applyProtection="0"/>
    <xf numFmtId="40"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5" fontId="151" fillId="0" borderId="0" applyFont="0" applyFill="0" applyBorder="0" applyAlignment="0" applyProtection="0">
      <alignment horizontal="right"/>
    </xf>
    <xf numFmtId="210" fontId="151" fillId="0" borderId="0" applyFill="0" applyProtection="0">
      <alignment horizontal="right"/>
    </xf>
    <xf numFmtId="3" fontId="151" fillId="0" borderId="0" applyFont="0" applyFill="0" applyBorder="0" applyAlignment="0" applyProtection="0">
      <alignment horizontal="center"/>
    </xf>
    <xf numFmtId="0" fontId="115" fillId="0" borderId="0" applyFont="0" applyFill="0" applyBorder="0" applyAlignment="0" applyProtection="0">
      <alignment horizontal="right"/>
    </xf>
    <xf numFmtId="225" fontId="126" fillId="0" borderId="0" applyFont="0" applyFill="0" applyBorder="0" applyAlignment="0" applyProtection="0"/>
    <xf numFmtId="216"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47" fontId="111" fillId="0" borderId="0" applyFont="0" applyFill="0" applyBorder="0" applyAlignment="0" applyProtection="0"/>
    <xf numFmtId="209" fontId="141" fillId="0" borderId="0" applyFont="0" applyFill="0" applyBorder="0" applyAlignment="0" applyProtection="0"/>
    <xf numFmtId="0" fontId="6" fillId="0" borderId="0" applyFont="0" applyFill="0" applyBorder="0" applyAlignment="0" applyProtection="0"/>
    <xf numFmtId="0" fontId="110" fillId="0" borderId="0"/>
    <xf numFmtId="0" fontId="110" fillId="0" borderId="0"/>
    <xf numFmtId="0" fontId="34" fillId="0" borderId="0"/>
    <xf numFmtId="194" fontId="34" fillId="0" borderId="0"/>
    <xf numFmtId="173" fontId="137" fillId="0" borderId="0"/>
    <xf numFmtId="0" fontId="6" fillId="0" borderId="0" applyNumberFormat="0" applyFont="0" applyFill="0" applyBorder="0" applyAlignment="0" applyProtection="0"/>
    <xf numFmtId="0" fontId="55" fillId="84" borderId="0" applyNumberFormat="0" applyBorder="0" applyAlignment="0" applyProtection="0"/>
    <xf numFmtId="0" fontId="49" fillId="76" borderId="0" applyNumberFormat="0" applyBorder="0" applyAlignment="0" applyProtection="0"/>
    <xf numFmtId="0" fontId="5" fillId="4" borderId="0" applyNumberFormat="0" applyBorder="0" applyAlignment="0" applyProtection="0"/>
    <xf numFmtId="0" fontId="49" fillId="76" borderId="0" applyNumberFormat="0" applyBorder="0" applyAlignment="0" applyProtection="0"/>
    <xf numFmtId="0" fontId="205" fillId="85" borderId="0" applyNumberFormat="0" applyBorder="0" applyAlignment="0" applyProtection="0"/>
    <xf numFmtId="0" fontId="55" fillId="84"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55" fillId="85" borderId="0" applyNumberFormat="0" applyBorder="0" applyAlignment="0" applyProtection="0"/>
    <xf numFmtId="0" fontId="49" fillId="76" borderId="0" applyNumberFormat="0" applyBorder="0" applyAlignment="0" applyProtection="0"/>
    <xf numFmtId="0" fontId="206" fillId="0" borderId="0"/>
    <xf numFmtId="0" fontId="129" fillId="0" borderId="0">
      <alignment horizontal="left"/>
    </xf>
    <xf numFmtId="0" fontId="145" fillId="0" borderId="0" applyNumberFormat="0" applyFill="0" applyAlignment="0" applyProtection="0"/>
    <xf numFmtId="37" fontId="162" fillId="0" borderId="0"/>
    <xf numFmtId="248" fontId="36" fillId="0" borderId="0" applyFont="0" applyFill="0" applyBorder="0" applyAlignment="0" applyProtection="0"/>
    <xf numFmtId="0" fontId="169" fillId="0" borderId="0"/>
    <xf numFmtId="0" fontId="111" fillId="0" borderId="0"/>
    <xf numFmtId="0" fontId="36" fillId="0" borderId="0"/>
    <xf numFmtId="249" fontId="207" fillId="0" borderId="0"/>
    <xf numFmtId="0" fontId="6" fillId="0" borderId="0"/>
    <xf numFmtId="199" fontId="1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0" fontId="127" fillId="0" borderId="0"/>
    <xf numFmtId="0" fontId="6" fillId="0" borderId="0"/>
    <xf numFmtId="199" fontId="159" fillId="0" borderId="0"/>
    <xf numFmtId="250" fontId="113" fillId="0" borderId="0"/>
    <xf numFmtId="25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9" fontId="6" fillId="0" borderId="0"/>
    <xf numFmtId="199" fontId="127" fillId="0" borderId="0"/>
    <xf numFmtId="0" fontId="6" fillId="0" borderId="0"/>
    <xf numFmtId="0" fontId="6" fillId="0" borderId="0" applyNumberFormat="0" applyFill="0" applyBorder="0" applyAlignment="0" applyProtection="0"/>
    <xf numFmtId="0" fontId="208"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209"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5" fontId="59" fillId="0" borderId="0" applyNumberFormat="0" applyFill="0" applyBorder="0" applyAlignment="0" applyProtection="0"/>
    <xf numFmtId="251" fontId="210" fillId="0" borderId="0" applyFont="0" applyFill="0" applyBorder="0" applyAlignment="0"/>
    <xf numFmtId="1" fontId="211" fillId="0" borderId="0" applyFont="0" applyFill="0" applyBorder="0" applyAlignment="0" applyProtection="0">
      <alignment horizontal="center"/>
    </xf>
    <xf numFmtId="0" fontId="212" fillId="0" borderId="35" applyNumberFormat="0">
      <alignment horizontal="left" vertical="top"/>
    </xf>
    <xf numFmtId="0" fontId="212" fillId="0" borderId="35" applyNumberFormat="0">
      <alignment horizontal="left" vertical="top"/>
    </xf>
    <xf numFmtId="0" fontId="212" fillId="0" borderId="35" applyNumberFormat="0">
      <alignment horizontal="left" vertical="top"/>
    </xf>
    <xf numFmtId="0" fontId="212" fillId="0" borderId="35" applyNumberFormat="0">
      <alignment horizontal="left" vertical="top"/>
    </xf>
    <xf numFmtId="0" fontId="212" fillId="0" borderId="35" applyNumberFormat="0">
      <alignment horizontal="left" vertical="top"/>
    </xf>
    <xf numFmtId="0" fontId="36" fillId="0" borderId="0"/>
    <xf numFmtId="0" fontId="111" fillId="0" borderId="0"/>
    <xf numFmtId="0" fontId="213" fillId="0" borderId="0"/>
    <xf numFmtId="0" fontId="214" fillId="0" borderId="62"/>
    <xf numFmtId="0" fontId="6" fillId="0" borderId="0"/>
    <xf numFmtId="252" fontId="40" fillId="0" borderId="0" applyFont="0" applyFill="0" applyBorder="0" applyAlignment="0" applyProtection="0"/>
    <xf numFmtId="37" fontId="215" fillId="0" borderId="0" applyNumberFormat="0" applyFont="0" applyFill="0" applyBorder="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216" fillId="0" borderId="5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70" fillId="85" borderId="25" applyNumberFormat="0" applyFont="0" applyAlignment="0" applyProtection="0"/>
    <xf numFmtId="0" fontId="6" fillId="0" borderId="0"/>
    <xf numFmtId="1" fontId="165" fillId="0" borderId="0">
      <alignment horizontal="right"/>
      <protection locked="0"/>
    </xf>
    <xf numFmtId="0" fontId="139" fillId="0" borderId="0"/>
    <xf numFmtId="0" fontId="165" fillId="0" borderId="0">
      <protection locked="0"/>
    </xf>
    <xf numFmtId="0" fontId="115" fillId="0" borderId="0"/>
    <xf numFmtId="2" fontId="165" fillId="0" borderId="0">
      <alignment horizontal="right"/>
      <protection locked="0"/>
    </xf>
    <xf numFmtId="253" fontId="145" fillId="0" borderId="0" applyFill="0" applyBorder="0" applyAlignment="0" applyProtection="0"/>
    <xf numFmtId="254" fontId="145" fillId="0" borderId="0" applyNumberFormat="0" applyBorder="0">
      <alignment horizontal="right"/>
    </xf>
    <xf numFmtId="0" fontId="110" fillId="0" borderId="0"/>
    <xf numFmtId="165" fontId="167" fillId="0" borderId="0"/>
    <xf numFmtId="0" fontId="6" fillId="0" borderId="0" applyFont="0" applyFill="0" applyBorder="0" applyAlignment="0" applyProtection="0"/>
    <xf numFmtId="0" fontId="6" fillId="0" borderId="0" applyFont="0" applyFill="0" applyBorder="0" applyAlignment="0" applyProtection="0"/>
    <xf numFmtId="0" fontId="36" fillId="137" borderId="2"/>
    <xf numFmtId="0" fontId="36" fillId="137" borderId="2"/>
    <xf numFmtId="0" fontId="36" fillId="137" borderId="2"/>
    <xf numFmtId="255" fontId="36" fillId="137" borderId="2" applyFont="0" applyFill="0" applyBorder="0" applyAlignment="0" applyProtection="0"/>
    <xf numFmtId="255" fontId="36" fillId="137" borderId="2" applyFont="0" applyFill="0" applyBorder="0" applyAlignment="0" applyProtection="0"/>
    <xf numFmtId="0" fontId="111" fillId="0" borderId="0">
      <alignment horizontal="left" vertical="top"/>
      <protection locked="0"/>
    </xf>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52" borderId="26" applyNumberFormat="0" applyAlignment="0" applyProtection="0"/>
    <xf numFmtId="0" fontId="57" fillId="78" borderId="26" applyNumberFormat="0" applyAlignment="0" applyProtection="0"/>
    <xf numFmtId="0" fontId="57" fillId="97"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96" fillId="18" borderId="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96" fillId="18" borderId="6" applyNumberFormat="0" applyAlignment="0" applyProtection="0"/>
    <xf numFmtId="40" fontId="217" fillId="101" borderId="0">
      <alignment horizontal="right"/>
    </xf>
    <xf numFmtId="0" fontId="218" fillId="101" borderId="0">
      <alignment horizontal="right"/>
    </xf>
    <xf numFmtId="0" fontId="219" fillId="101" borderId="34"/>
    <xf numFmtId="0" fontId="219" fillId="0" borderId="0" applyBorder="0">
      <alignment horizontal="centerContinuous"/>
    </xf>
    <xf numFmtId="0" fontId="220" fillId="0" borderId="0" applyBorder="0">
      <alignment horizontal="centerContinuous"/>
    </xf>
    <xf numFmtId="0" fontId="57" fillId="97" borderId="26" applyNumberFormat="0" applyAlignment="0" applyProtection="0"/>
    <xf numFmtId="0" fontId="34" fillId="139" borderId="0" applyNumberFormat="0" applyFont="0" applyBorder="0" applyAlignment="0"/>
    <xf numFmtId="0" fontId="6" fillId="0" borderId="0" applyNumberFormat="0" applyFont="0" applyBorder="0" applyAlignment="0"/>
    <xf numFmtId="164" fontId="167" fillId="0" borderId="0"/>
    <xf numFmtId="43" fontId="167" fillId="0" borderId="0"/>
    <xf numFmtId="165" fontId="221" fillId="0" borderId="0"/>
    <xf numFmtId="0" fontId="222" fillId="0" borderId="0" applyProtection="0">
      <alignment horizontal="left"/>
    </xf>
    <xf numFmtId="0" fontId="222" fillId="0" borderId="0" applyFill="0" applyBorder="0" applyProtection="0">
      <alignment horizontal="left"/>
    </xf>
    <xf numFmtId="0" fontId="223" fillId="0" borderId="0" applyFill="0" applyBorder="0" applyProtection="0">
      <alignment horizontal="left"/>
    </xf>
    <xf numFmtId="1" fontId="224" fillId="0" borderId="0" applyProtection="0">
      <alignment horizontal="right" vertical="center"/>
    </xf>
    <xf numFmtId="49" fontId="225" fillId="0" borderId="35" applyFill="0" applyProtection="0">
      <alignment vertical="center"/>
    </xf>
    <xf numFmtId="14" fontId="6" fillId="0" borderId="0">
      <alignment horizontal="center" wrapText="1"/>
      <protection locked="0"/>
    </xf>
    <xf numFmtId="0" fontId="139" fillId="0" borderId="0">
      <alignment horizontal="right"/>
    </xf>
    <xf numFmtId="0" fontId="6" fillId="0" borderId="0" applyFont="0" applyFill="0" applyBorder="0" applyAlignment="0" applyProtection="0"/>
    <xf numFmtId="165" fontId="139"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xf numFmtId="256" fontId="40" fillId="0" borderId="0" applyFont="0" applyFill="0" applyBorder="0" applyAlignment="0"/>
    <xf numFmtId="10"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7"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13" fillId="0" borderId="0" applyFill="0" applyBorder="0" applyAlignment="0" applyProtection="0"/>
    <xf numFmtId="165" fontId="113" fillId="0" borderId="0" applyFill="0" applyBorder="0" applyAlignment="0" applyProtection="0"/>
    <xf numFmtId="9" fontId="127" fillId="0" borderId="0" applyFill="0" applyBorder="0" applyAlignment="0" applyProtection="0"/>
    <xf numFmtId="9" fontId="6" fillId="0" borderId="0" applyFont="0" applyFill="0" applyBorder="0" applyAlignment="0" applyProtection="0"/>
    <xf numFmtId="165" fontId="159"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0" fontId="139" fillId="0" borderId="0">
      <alignment horizontal="right"/>
    </xf>
    <xf numFmtId="9" fontId="113"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27" fillId="0" borderId="0" applyFill="0" applyBorder="0" applyAlignment="0" applyProtection="0"/>
    <xf numFmtId="9" fontId="42" fillId="0" borderId="0" applyFont="0" applyFill="0" applyBorder="0" applyAlignment="0" applyProtection="0"/>
    <xf numFmtId="9" fontId="113" fillId="0" borderId="0" applyFont="0" applyFill="0" applyBorder="0" applyAlignment="0" applyProtection="0"/>
    <xf numFmtId="165" fontId="42" fillId="0" borderId="0" applyFont="0" applyFill="0" applyBorder="0" applyAlignment="0" applyProtection="0"/>
    <xf numFmtId="9" fontId="160" fillId="0" borderId="0" applyFont="0" applyFill="0" applyBorder="0" applyAlignment="0" applyProtection="0"/>
    <xf numFmtId="9" fontId="6"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257" fontId="139" fillId="0" borderId="0" applyFont="0" applyFill="0" applyBorder="0" applyProtection="0">
      <alignment horizontal="right"/>
    </xf>
    <xf numFmtId="0" fontId="115" fillId="0" borderId="0" applyFont="0" applyFill="0" applyBorder="0" applyAlignment="0" applyProtection="0"/>
    <xf numFmtId="0" fontId="139" fillId="0" borderId="0"/>
    <xf numFmtId="0" fontId="165" fillId="0" borderId="0"/>
    <xf numFmtId="10" fontId="139" fillId="0" borderId="0"/>
    <xf numFmtId="10" fontId="165" fillId="0" borderId="0">
      <protection locked="0"/>
    </xf>
    <xf numFmtId="258" fontId="139" fillId="0" borderId="0" applyFont="0" applyFill="0" applyBorder="0" applyAlignment="0" applyProtection="0"/>
    <xf numFmtId="0" fontId="111" fillId="0" borderId="0"/>
    <xf numFmtId="195" fontId="139" fillId="0" borderId="0" applyFont="0" applyFill="0" applyBorder="0" applyAlignment="0" applyProtection="0">
      <protection locked="0"/>
    </xf>
    <xf numFmtId="0" fontId="6" fillId="0" borderId="0"/>
    <xf numFmtId="165" fontId="167" fillId="10" borderId="0"/>
    <xf numFmtId="164" fontId="167" fillId="10" borderId="0"/>
    <xf numFmtId="0" fontId="111" fillId="0" borderId="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8" fontId="139" fillId="0" borderId="0" applyFont="0" applyFill="0" applyBorder="0" applyAlignment="0" applyProtection="0"/>
    <xf numFmtId="211" fontId="141" fillId="0" borderId="0" applyFont="0" applyFill="0" applyBorder="0" applyAlignment="0" applyProtection="0"/>
    <xf numFmtId="216" fontId="226" fillId="0" borderId="63">
      <alignment horizontal="right"/>
    </xf>
    <xf numFmtId="0" fontId="115" fillId="0" borderId="0">
      <alignment horizontal="right"/>
      <protection locked="0"/>
    </xf>
    <xf numFmtId="0" fontId="227" fillId="0" borderId="0"/>
    <xf numFmtId="37" fontId="36" fillId="97" borderId="0" applyNumberFormat="0" applyFont="0" applyFill="0" applyBorder="0" applyAlignment="0" applyProtection="0"/>
    <xf numFmtId="9" fontId="1" fillId="0" borderId="0" applyFont="0" applyFill="0" applyBorder="0" applyAlignment="0" applyProtection="0"/>
    <xf numFmtId="0" fontId="191" fillId="0" borderId="0"/>
    <xf numFmtId="0" fontId="191" fillId="0" borderId="64">
      <alignment horizontal="right"/>
    </xf>
    <xf numFmtId="0" fontId="228" fillId="140" borderId="2">
      <alignment horizontal="right"/>
    </xf>
    <xf numFmtId="0" fontId="228" fillId="140" borderId="2">
      <alignment horizontal="right"/>
    </xf>
    <xf numFmtId="0" fontId="228" fillId="140" borderId="2">
      <alignment horizontal="right"/>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26" fillId="0" borderId="0" applyNumberFormat="0" applyFont="0" applyFill="0" applyBorder="0" applyAlignment="0" applyProtection="0">
      <alignment horizontal="left"/>
    </xf>
    <xf numFmtId="15" fontId="126" fillId="0" borderId="0" applyFont="0" applyFill="0" applyBorder="0" applyAlignment="0" applyProtection="0"/>
    <xf numFmtId="4" fontId="126" fillId="0" borderId="0" applyFont="0" applyFill="0" applyBorder="0" applyAlignment="0" applyProtection="0"/>
    <xf numFmtId="0" fontId="229" fillId="0" borderId="43">
      <alignment horizontal="center"/>
    </xf>
    <xf numFmtId="3" fontId="126" fillId="0" borderId="0" applyFont="0" applyFill="0" applyBorder="0" applyAlignment="0" applyProtection="0"/>
    <xf numFmtId="0" fontId="126" fillId="141" borderId="0" applyNumberFormat="0" applyFont="0" applyBorder="0" applyAlignment="0" applyProtection="0"/>
    <xf numFmtId="0" fontId="230" fillId="0" borderId="50" applyNumberFormat="0" applyFill="0" applyBorder="0" applyAlignment="0" applyProtection="0">
      <protection hidden="1"/>
    </xf>
    <xf numFmtId="14" fontId="6" fillId="0" borderId="0" applyNumberFormat="0" applyFill="0" applyBorder="0" applyAlignment="0" applyProtection="0">
      <alignment horizontal="left"/>
    </xf>
    <xf numFmtId="0" fontId="129" fillId="0" borderId="0">
      <alignment horizontal="right"/>
    </xf>
    <xf numFmtId="0" fontId="231" fillId="97" borderId="0" applyFont="0" applyFill="0" applyAlignment="0"/>
    <xf numFmtId="0" fontId="110" fillId="0" borderId="0" applyNumberFormat="0" applyFont="0" applyFill="0" applyBorder="0" applyAlignment="0" applyProtection="0">
      <alignment horizontal="left" indent="1"/>
    </xf>
    <xf numFmtId="1" fontId="232" fillId="97" borderId="0" applyNumberFormat="0" applyFont="0" applyFill="0" applyBorder="0" applyAlignment="0" applyProtection="0"/>
    <xf numFmtId="1" fontId="232" fillId="97" borderId="0" applyNumberFormat="0" applyFont="0" applyFill="0" applyBorder="0" applyAlignment="0" applyProtection="0"/>
    <xf numFmtId="1" fontId="232" fillId="97" borderId="0" applyNumberFormat="0" applyFont="0" applyFill="0" applyBorder="0" applyAlignment="0" applyProtection="0"/>
    <xf numFmtId="1" fontId="232" fillId="97" borderId="0" applyNumberFormat="0" applyFont="0" applyFill="0" applyBorder="0" applyAlignment="0" applyProtection="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110" fillId="0" borderId="0">
      <alignment horizontal="center"/>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110" fillId="0" borderId="0">
      <alignment horizontal="center"/>
    </xf>
    <xf numFmtId="0" fontId="233" fillId="0" borderId="0"/>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0"/>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116" fillId="0" borderId="0"/>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alignment horizontal="centerContinuous"/>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65">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111"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32" fillId="87" borderId="26"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111"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88" fillId="87" borderId="26"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85" fillId="87"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111"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111"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4" fontId="32" fillId="87" borderId="26" applyNumberFormat="0" applyProtection="0">
      <alignment horizontal="left" vertical="center" indent="1"/>
    </xf>
    <xf numFmtId="0" fontId="58" fillId="111" borderId="27" applyNumberFormat="0" applyProtection="0">
      <alignment horizontal="left" vertical="top"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112" borderId="18" applyNumberFormat="0" applyBorder="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112" borderId="18" applyNumberFormat="0" applyBorder="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32" fillId="116" borderId="26"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32" fillId="117" borderId="26"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32" fillId="118" borderId="26"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32" fillId="119" borderId="26"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32" fillId="114" borderId="26"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32" fillId="120" borderId="26"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32" fillId="121" borderId="26"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32" fillId="115" borderId="26"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32" fillId="122" borderId="26"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69" fillId="123" borderId="26"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32" fillId="124" borderId="39"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113"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32" fillId="124" borderId="26"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113"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32" fillId="127" borderId="26"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103"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103"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6" fillId="127" borderId="26" applyNumberFormat="0" applyProtection="0">
      <alignment horizontal="left" vertical="center" indent="1"/>
    </xf>
    <xf numFmtId="0" fontId="40" fillId="103" borderId="27" applyNumberFormat="0" applyProtection="0">
      <alignment horizontal="left" vertical="top"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6" fillId="128" borderId="26" applyNumberFormat="0" applyProtection="0">
      <alignment horizontal="left" vertical="center"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6" fillId="100" borderId="26" applyNumberFormat="0" applyProtection="0">
      <alignment horizontal="left" vertical="center"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40" fillId="128" borderId="27" applyNumberFormat="0" applyProtection="0">
      <alignment horizontal="left" vertical="top" indent="1"/>
    </xf>
    <xf numFmtId="0" fontId="40" fillId="113" borderId="29" applyNumberFormat="0">
      <protection locked="0"/>
    </xf>
    <xf numFmtId="0" fontId="40" fillId="97" borderId="29" applyNumberFormat="0">
      <protection locked="0"/>
    </xf>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103" borderId="30" applyBorder="0"/>
    <xf numFmtId="0" fontId="59" fillId="55" borderId="30" applyBorder="0"/>
    <xf numFmtId="0" fontId="59" fillId="55" borderId="30" applyBorder="0"/>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32" fillId="111" borderId="26"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88" fillId="111" borderId="26" applyNumberFormat="0" applyProtection="0">
      <alignment vertical="center"/>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60" fillId="103" borderId="27" applyNumberFormat="0" applyProtection="0">
      <alignment horizontal="left" vertical="center"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4" fontId="32" fillId="111" borderId="26" applyNumberFormat="0" applyProtection="0">
      <alignment horizontal="left" vertical="center" indent="1"/>
    </xf>
    <xf numFmtId="0" fontId="60" fillId="85" borderId="27" applyNumberFormat="0" applyProtection="0">
      <alignment horizontal="left" vertical="top" indent="1"/>
    </xf>
    <xf numFmtId="0" fontId="60" fillId="85" borderId="27" applyNumberFormat="0" applyProtection="0">
      <alignment horizontal="left" vertical="top" indent="1"/>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32" fillId="124" borderId="26"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88" fillId="124" borderId="26"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85" fillId="101"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112"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4" fontId="40" fillId="112" borderId="18" applyNumberFormat="0" applyProtection="0">
      <alignment horizontal="left" vertical="center"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 fillId="126" borderId="26" applyNumberFormat="0" applyProtection="0">
      <alignment horizontal="left" vertical="center" indent="1"/>
    </xf>
    <xf numFmtId="0" fontId="60" fillId="112" borderId="0" applyNumberFormat="0" applyProtection="0">
      <alignment horizontal="left" vertical="top"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129" borderId="28" applyNumberFormat="0" applyProtection="0">
      <alignment horizontal="left" vertical="center" indent="1"/>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8" fillId="124" borderId="26"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0" fontId="227" fillId="0" borderId="66"/>
    <xf numFmtId="0" fontId="115" fillId="1" borderId="0" applyNumberFormat="0" applyBorder="0" applyAlignment="0" applyProtection="0"/>
    <xf numFmtId="0" fontId="110" fillId="142" borderId="0" applyNumberFormat="0" applyFont="0" applyBorder="0" applyAlignment="0" applyProtection="0"/>
    <xf numFmtId="195" fontId="139" fillId="0" borderId="0" applyFont="0" applyFill="0" applyBorder="0" applyAlignment="0" applyProtection="0"/>
    <xf numFmtId="212" fontId="234" fillId="0" borderId="0" applyFill="0" applyBorder="0" applyAlignment="0" applyProtection="0"/>
    <xf numFmtId="0" fontId="145" fillId="0" borderId="35" applyNumberFormat="0" applyFill="0" applyAlignment="0" applyProtection="0"/>
    <xf numFmtId="0" fontId="145" fillId="0" borderId="35" applyNumberFormat="0" applyFill="0" applyAlignment="0" applyProtection="0"/>
    <xf numFmtId="0" fontId="145" fillId="0" borderId="35" applyNumberFormat="0" applyFill="0" applyAlignment="0" applyProtection="0"/>
    <xf numFmtId="0" fontId="145" fillId="0" borderId="35" applyNumberFormat="0" applyFill="0" applyAlignment="0" applyProtection="0"/>
    <xf numFmtId="0" fontId="145" fillId="0" borderId="35" applyNumberFormat="0" applyFill="0" applyAlignment="0" applyProtection="0"/>
    <xf numFmtId="0" fontId="145" fillId="0" borderId="35" applyNumberFormat="0" applyFill="0" applyAlignment="0" applyProtection="0"/>
    <xf numFmtId="0" fontId="145" fillId="0" borderId="35" applyNumberFormat="0" applyFill="0" applyAlignment="0" applyProtection="0"/>
    <xf numFmtId="0" fontId="145" fillId="0" borderId="35" applyNumberFormat="0" applyFill="0" applyAlignment="0" applyProtection="0"/>
    <xf numFmtId="38" fontId="145" fillId="0" borderId="35">
      <alignment horizontal="right"/>
    </xf>
    <xf numFmtId="38" fontId="145" fillId="0" borderId="35">
      <alignment horizontal="right"/>
    </xf>
    <xf numFmtId="38" fontId="145" fillId="0" borderId="35">
      <alignment horizontal="right"/>
    </xf>
    <xf numFmtId="38" fontId="145" fillId="0" borderId="35">
      <alignment horizontal="right"/>
    </xf>
    <xf numFmtId="38" fontId="145" fillId="0" borderId="35">
      <alignment horizontal="right"/>
    </xf>
    <xf numFmtId="38" fontId="145" fillId="0" borderId="35">
      <alignment horizontal="right"/>
    </xf>
    <xf numFmtId="38" fontId="145" fillId="0" borderId="35">
      <alignment horizontal="right"/>
    </xf>
    <xf numFmtId="38" fontId="145" fillId="0" borderId="35">
      <alignment horizontal="right"/>
    </xf>
    <xf numFmtId="250" fontId="235" fillId="0" borderId="0" applyNumberFormat="0" applyFill="0" applyBorder="0" applyAlignment="0" applyProtection="0"/>
    <xf numFmtId="250" fontId="113" fillId="143" borderId="0" applyNumberFormat="0" applyFont="0" applyBorder="0" applyAlignment="0" applyProtection="0"/>
    <xf numFmtId="250" fontId="159" fillId="143" borderId="0" applyNumberFormat="0" applyFont="0" applyBorder="0" applyAlignment="0" applyProtection="0"/>
    <xf numFmtId="0" fontId="127" fillId="0" borderId="0" applyFill="0" applyBorder="0" applyProtection="0"/>
    <xf numFmtId="250" fontId="113" fillId="144" borderId="0" applyNumberFormat="0" applyFont="0" applyBorder="0" applyAlignment="0" applyProtection="0"/>
    <xf numFmtId="250" fontId="159" fillId="102" borderId="0" applyNumberFormat="0" applyFont="0" applyBorder="0" applyAlignment="0" applyProtection="0"/>
    <xf numFmtId="250" fontId="113" fillId="144" borderId="0" applyNumberFormat="0" applyFont="0" applyBorder="0" applyAlignment="0" applyProtection="0"/>
    <xf numFmtId="200" fontId="127" fillId="0" borderId="0" applyFill="0" applyBorder="0" applyAlignment="0" applyProtection="0"/>
    <xf numFmtId="250" fontId="236" fillId="0" borderId="0" applyNumberFormat="0" applyAlignment="0" applyProtection="0"/>
    <xf numFmtId="0" fontId="188" fillId="0" borderId="56" applyProtection="0">
      <alignment horizontal="right" wrapText="1"/>
    </xf>
    <xf numFmtId="0" fontId="188" fillId="0" borderId="56" applyProtection="0">
      <alignment horizontal="right" wrapText="1"/>
    </xf>
    <xf numFmtId="0" fontId="188" fillId="0" borderId="0" applyProtection="0">
      <alignment wrapText="1"/>
    </xf>
    <xf numFmtId="0" fontId="188" fillId="0" borderId="0" applyProtection="0">
      <alignment wrapText="1"/>
    </xf>
    <xf numFmtId="0" fontId="188" fillId="0" borderId="0" applyProtection="0">
      <alignment wrapText="1"/>
    </xf>
    <xf numFmtId="250" fontId="237" fillId="0" borderId="67" applyNumberFormat="0" applyFill="0" applyAlignment="0" applyProtection="0"/>
    <xf numFmtId="250" fontId="238" fillId="0" borderId="68" applyNumberFormat="0" applyFill="0" applyAlignment="0" applyProtection="0"/>
    <xf numFmtId="250" fontId="238" fillId="0" borderId="68" applyNumberFormat="0" applyFill="0" applyAlignment="0" applyProtection="0"/>
    <xf numFmtId="0" fontId="26" fillId="0" borderId="0" applyAlignment="0" applyProtection="0"/>
    <xf numFmtId="0" fontId="26" fillId="0" borderId="0" applyAlignment="0" applyProtection="0"/>
    <xf numFmtId="0" fontId="94" fillId="0" borderId="0" applyAlignment="0" applyProtection="0"/>
    <xf numFmtId="250" fontId="237" fillId="0" borderId="69" applyNumberFormat="0" applyFill="0" applyAlignment="0" applyProtection="0"/>
    <xf numFmtId="250" fontId="239" fillId="0" borderId="70" applyNumberFormat="0" applyFill="0" applyAlignment="0" applyProtection="0"/>
    <xf numFmtId="0" fontId="39" fillId="145" borderId="0" applyNumberFormat="0" applyBorder="0" applyAlignment="0" applyProtection="0"/>
    <xf numFmtId="0" fontId="6" fillId="0" borderId="0" applyNumberFormat="0" applyFont="0" applyFill="0" applyBorder="0" applyAlignment="0" applyProtection="0"/>
    <xf numFmtId="0" fontId="39" fillId="146" borderId="0" applyNumberFormat="0" applyBorder="0" applyAlignment="0" applyProtection="0"/>
    <xf numFmtId="0" fontId="39" fillId="146" borderId="0" applyNumberFormat="0" applyBorder="0" applyAlignment="0" applyProtection="0"/>
    <xf numFmtId="3" fontId="6" fillId="0" borderId="0" applyNumberFormat="0" applyFont="0" applyFill="0" applyBorder="0" applyAlignment="0" applyProtection="0"/>
    <xf numFmtId="0" fontId="39" fillId="147" borderId="0" applyNumberFormat="0" applyBorder="0" applyAlignment="0" applyProtection="0"/>
    <xf numFmtId="0" fontId="39" fillId="147" borderId="0" applyNumberFormat="0" applyBorder="0" applyAlignment="0" applyProtection="0"/>
    <xf numFmtId="3" fontId="6" fillId="0" borderId="0" applyNumberFormat="0" applyFont="0" applyFill="0" applyBorder="0" applyAlignment="0" applyProtection="0"/>
    <xf numFmtId="0" fontId="6" fillId="148" borderId="0" applyNumberFormat="0" applyBorder="0" applyAlignment="0" applyProtection="0"/>
    <xf numFmtId="0" fontId="39" fillId="148" borderId="0" applyNumberFormat="0" applyBorder="0" applyAlignment="0" applyProtection="0"/>
    <xf numFmtId="3" fontId="6" fillId="0" borderId="0" applyNumberFormat="0" applyFont="0" applyFill="0" applyBorder="0" applyAlignment="0" applyProtection="0"/>
    <xf numFmtId="3" fontId="39" fillId="149" borderId="0" applyNumberFormat="0" applyBorder="0" applyAlignment="0" applyProtection="0"/>
    <xf numFmtId="3" fontId="39" fillId="149" borderId="0" applyNumberFormat="0" applyBorder="0" applyAlignment="0" applyProtection="0"/>
    <xf numFmtId="3" fontId="6" fillId="0" borderId="0" applyNumberFormat="0" applyFont="0" applyFill="0" applyBorder="0" applyAlignment="0" applyProtection="0"/>
    <xf numFmtId="3" fontId="39" fillId="117" borderId="0" applyNumberFormat="0" applyBorder="0" applyAlignment="0" applyProtection="0"/>
    <xf numFmtId="3" fontId="39" fillId="117" borderId="0" applyNumberFormat="0" applyBorder="0" applyAlignment="0" applyProtection="0"/>
    <xf numFmtId="0" fontId="6" fillId="0" borderId="0" applyFont="0" applyFill="0" applyBorder="0" applyAlignment="0" applyProtection="0"/>
    <xf numFmtId="3" fontId="6" fillId="0" borderId="0" applyFont="0" applyFill="0" applyBorder="0" applyAlignment="0" applyProtection="0"/>
    <xf numFmtId="0" fontId="6" fillId="117" borderId="0" applyNumberFormat="0" applyFont="0" applyBorder="0" applyAlignment="0" applyProtection="0"/>
    <xf numFmtId="4" fontId="6" fillId="0" borderId="0" applyFont="0" applyFill="0" applyBorder="0" applyAlignment="0" applyProtection="0"/>
    <xf numFmtId="0" fontId="34" fillId="0" borderId="0"/>
    <xf numFmtId="0" fontId="40" fillId="130" borderId="0"/>
    <xf numFmtId="0" fontId="37" fillId="0" borderId="0"/>
    <xf numFmtId="0" fontId="6" fillId="0" borderId="0" applyNumberFormat="0" applyFill="0" applyBorder="0" applyAlignment="0" applyProtection="0"/>
    <xf numFmtId="0" fontId="42" fillId="0" borderId="0"/>
    <xf numFmtId="0" fontId="6" fillId="0" borderId="0"/>
    <xf numFmtId="0" fontId="6" fillId="0" borderId="0" applyNumberFormat="0" applyFill="0" applyBorder="0" applyAlignment="0" applyProtection="0"/>
    <xf numFmtId="0" fontId="6" fillId="0" borderId="0"/>
    <xf numFmtId="0" fontId="6" fillId="0" borderId="0"/>
    <xf numFmtId="0" fontId="240" fillId="0" borderId="0"/>
    <xf numFmtId="225" fontId="114" fillId="0" borderId="0">
      <alignment horizontal="right" vertical="center"/>
    </xf>
    <xf numFmtId="37" fontId="114" fillId="60" borderId="44">
      <alignment horizontal="right" vertical="center"/>
    </xf>
    <xf numFmtId="38" fontId="114" fillId="0" borderId="0">
      <alignment horizontal="right" vertical="center"/>
    </xf>
    <xf numFmtId="9" fontId="114" fillId="0" borderId="0">
      <alignment horizontal="right" vertical="center"/>
    </xf>
    <xf numFmtId="0" fontId="114" fillId="0" borderId="0"/>
    <xf numFmtId="0" fontId="116" fillId="0" borderId="0">
      <alignment vertical="center"/>
    </xf>
    <xf numFmtId="218" fontId="6" fillId="0" borderId="0" applyFont="0" applyFill="0" applyBorder="0" applyAlignment="0" applyProtection="0"/>
    <xf numFmtId="0" fontId="8" fillId="0" borderId="0" applyNumberFormat="0" applyFill="0" applyBorder="0" applyAlignment="0" applyProtection="0"/>
    <xf numFmtId="0" fontId="35" fillId="0" borderId="0" applyNumberFormat="0" applyFill="0" applyBorder="0" applyAlignment="0" applyProtection="0"/>
    <xf numFmtId="0" fontId="7" fillId="0" borderId="0" applyNumberFormat="0" applyFill="0" applyBorder="0" applyAlignment="0" applyProtection="0"/>
    <xf numFmtId="0" fontId="38" fillId="150" borderId="0" applyNumberFormat="0" applyBorder="0" applyAlignment="0" applyProtection="0"/>
    <xf numFmtId="0" fontId="241" fillId="0" borderId="0"/>
    <xf numFmtId="170" fontId="6" fillId="0" borderId="0" applyFont="0" applyFill="0" applyBorder="0" applyAlignment="0" applyProtection="0"/>
    <xf numFmtId="2" fontId="6" fillId="0" borderId="0" applyFont="0" applyFill="0" applyBorder="0" applyAlignment="0" applyProtection="0"/>
    <xf numFmtId="204" fontId="6" fillId="0" borderId="0" applyFont="0" applyFill="0" applyBorder="0" applyAlignment="0" applyProtection="0"/>
    <xf numFmtId="0" fontId="242" fillId="0" borderId="0"/>
    <xf numFmtId="0" fontId="22" fillId="0" borderId="0"/>
    <xf numFmtId="0" fontId="174" fillId="0" borderId="0" applyNumberFormat="0" applyFill="0" applyBorder="0" applyAlignment="0" applyProtection="0">
      <alignment horizontal="left"/>
    </xf>
    <xf numFmtId="0" fontId="223" fillId="0" borderId="0"/>
    <xf numFmtId="40" fontId="6" fillId="0" borderId="0" applyBorder="0">
      <alignment horizontal="right"/>
    </xf>
    <xf numFmtId="259" fontId="163" fillId="0" borderId="0"/>
    <xf numFmtId="0" fontId="6" fillId="0" borderId="49" applyNumberFormat="0" applyFill="0" applyBorder="0" applyAlignment="0" applyProtection="0"/>
    <xf numFmtId="0" fontId="6" fillId="0" borderId="49" applyNumberFormat="0" applyFill="0" applyBorder="0" applyAlignment="0" applyProtection="0"/>
    <xf numFmtId="0" fontId="243" fillId="0" borderId="35">
      <alignment horizontal="centerContinuous"/>
    </xf>
    <xf numFmtId="0" fontId="243" fillId="0" borderId="35">
      <alignment horizontal="centerContinuous"/>
    </xf>
    <xf numFmtId="0" fontId="243" fillId="0" borderId="35">
      <alignment horizontal="centerContinuous"/>
    </xf>
    <xf numFmtId="0" fontId="243" fillId="0" borderId="35">
      <alignment horizontal="centerContinuous"/>
    </xf>
    <xf numFmtId="0" fontId="243" fillId="0" borderId="35">
      <alignment horizontal="centerContinuous"/>
    </xf>
    <xf numFmtId="0" fontId="243" fillId="0" borderId="35">
      <alignment horizontal="centerContinuous"/>
    </xf>
    <xf numFmtId="0" fontId="243" fillId="0" borderId="35">
      <alignment horizontal="centerContinuous"/>
    </xf>
    <xf numFmtId="0" fontId="243" fillId="0" borderId="35">
      <alignment horizontal="centerContinuous"/>
    </xf>
    <xf numFmtId="0" fontId="243" fillId="0" borderId="35">
      <alignment horizontal="centerContinuous"/>
    </xf>
    <xf numFmtId="0" fontId="243" fillId="0" borderId="35">
      <alignment horizontal="centerContinuous"/>
    </xf>
    <xf numFmtId="0" fontId="243" fillId="0" borderId="35">
      <alignment horizontal="centerContinuous"/>
    </xf>
    <xf numFmtId="0" fontId="243" fillId="0" borderId="35">
      <alignment horizontal="centerContinuous"/>
    </xf>
    <xf numFmtId="0" fontId="243" fillId="0" borderId="35">
      <alignment horizontal="centerContinuous"/>
    </xf>
    <xf numFmtId="0" fontId="243" fillId="0" borderId="35">
      <alignment horizontal="centerContinuous"/>
    </xf>
    <xf numFmtId="0" fontId="243" fillId="0" borderId="35">
      <alignment horizontal="centerContinuous"/>
    </xf>
    <xf numFmtId="0" fontId="243" fillId="0" borderId="35">
      <alignment horizontal="centerContinuous"/>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
    </xf>
    <xf numFmtId="0" fontId="135" fillId="0" borderId="35">
      <alignment horizontal="centerContinuous"/>
    </xf>
    <xf numFmtId="0" fontId="135" fillId="0" borderId="35">
      <alignment horizontal="centerContinuous"/>
    </xf>
    <xf numFmtId="0" fontId="135" fillId="0" borderId="35">
      <alignment horizontal="centerContinuous"/>
    </xf>
    <xf numFmtId="0" fontId="135" fillId="0" borderId="35">
      <alignment horizontal="centerContinuous"/>
    </xf>
    <xf numFmtId="0" fontId="135" fillId="0" borderId="35">
      <alignment horizontal="centerContinuous"/>
    </xf>
    <xf numFmtId="0" fontId="135" fillId="0" borderId="35">
      <alignment horizontal="centerContinuous"/>
    </xf>
    <xf numFmtId="0" fontId="135" fillId="0" borderId="35">
      <alignment horizontal="centerContinuous"/>
    </xf>
    <xf numFmtId="0" fontId="135" fillId="0" borderId="35">
      <alignment horizontal="centerContinuous"/>
    </xf>
    <xf numFmtId="0" fontId="135" fillId="0" borderId="35">
      <alignment horizontal="centerContinuous"/>
    </xf>
    <xf numFmtId="0" fontId="135" fillId="0" borderId="35">
      <alignment horizontal="centerContinuous"/>
    </xf>
    <xf numFmtId="0" fontId="135" fillId="0" borderId="35">
      <alignment horizontal="centerContinuous"/>
    </xf>
    <xf numFmtId="0" fontId="135" fillId="0" borderId="35">
      <alignment horizontal="centerContinuous"/>
    </xf>
    <xf numFmtId="0" fontId="135" fillId="0" borderId="35">
      <alignment horizontal="centerContinuous"/>
    </xf>
    <xf numFmtId="0" fontId="135" fillId="0" borderId="35">
      <alignment horizontal="centerContinuous"/>
    </xf>
    <xf numFmtId="0" fontId="135" fillId="0" borderId="35">
      <alignment horizontal="centerContinuous"/>
    </xf>
    <xf numFmtId="0" fontId="135" fillId="0" borderId="35">
      <alignment horizontal="centerContinuous"/>
    </xf>
    <xf numFmtId="0" fontId="144" fillId="0" borderId="0" applyFill="0" applyBorder="0" applyProtection="0">
      <alignment horizontal="center" vertical="center"/>
    </xf>
    <xf numFmtId="0" fontId="244" fillId="0" borderId="0" applyBorder="0" applyProtection="0">
      <alignment vertical="center"/>
    </xf>
    <xf numFmtId="226" fontId="6" fillId="0" borderId="35" applyBorder="0" applyProtection="0">
      <alignment horizontal="right" vertical="center"/>
    </xf>
    <xf numFmtId="226" fontId="6" fillId="0" borderId="35" applyBorder="0" applyProtection="0">
      <alignment horizontal="right" vertical="center"/>
    </xf>
    <xf numFmtId="226" fontId="6" fillId="0" borderId="35" applyBorder="0" applyProtection="0">
      <alignment horizontal="right" vertical="center"/>
    </xf>
    <xf numFmtId="226" fontId="6" fillId="0" borderId="35" applyBorder="0" applyProtection="0">
      <alignment horizontal="right" vertical="center"/>
    </xf>
    <xf numFmtId="226" fontId="6" fillId="0" borderId="35" applyBorder="0" applyProtection="0">
      <alignment horizontal="right" vertical="center"/>
    </xf>
    <xf numFmtId="226" fontId="6" fillId="0" borderId="35" applyBorder="0" applyProtection="0">
      <alignment horizontal="right" vertical="center"/>
    </xf>
    <xf numFmtId="226" fontId="6" fillId="0" borderId="35" applyBorder="0" applyProtection="0">
      <alignment horizontal="right" vertical="center"/>
    </xf>
    <xf numFmtId="226" fontId="6" fillId="0" borderId="35" applyBorder="0" applyProtection="0">
      <alignment horizontal="right" vertical="center"/>
    </xf>
    <xf numFmtId="0" fontId="245" fillId="151" borderId="0" applyBorder="0" applyProtection="0">
      <alignment horizontal="centerContinuous" vertical="center"/>
    </xf>
    <xf numFmtId="0" fontId="245" fillId="150" borderId="35" applyBorder="0" applyProtection="0">
      <alignment horizontal="centerContinuous" vertical="center"/>
    </xf>
    <xf numFmtId="0" fontId="245" fillId="150" borderId="35" applyBorder="0" applyProtection="0">
      <alignment horizontal="centerContinuous" vertical="center"/>
    </xf>
    <xf numFmtId="0" fontId="245" fillId="150" borderId="35" applyBorder="0" applyProtection="0">
      <alignment horizontal="centerContinuous" vertical="center"/>
    </xf>
    <xf numFmtId="0" fontId="245" fillId="150" borderId="35" applyBorder="0" applyProtection="0">
      <alignment horizontal="centerContinuous" vertical="center"/>
    </xf>
    <xf numFmtId="0" fontId="245" fillId="150" borderId="35" applyBorder="0" applyProtection="0">
      <alignment horizontal="centerContinuous" vertical="center"/>
    </xf>
    <xf numFmtId="0" fontId="245" fillId="150" borderId="35" applyBorder="0" applyProtection="0">
      <alignment horizontal="centerContinuous" vertical="center"/>
    </xf>
    <xf numFmtId="0" fontId="245" fillId="150" borderId="35" applyBorder="0" applyProtection="0">
      <alignment horizontal="centerContinuous" vertical="center"/>
    </xf>
    <xf numFmtId="0" fontId="245" fillId="150" borderId="35" applyBorder="0" applyProtection="0">
      <alignment horizontal="centerContinuous" vertical="center"/>
    </xf>
    <xf numFmtId="0" fontId="144" fillId="0" borderId="0" applyFill="0" applyBorder="0" applyProtection="0"/>
    <xf numFmtId="0" fontId="246" fillId="0" borderId="0" applyFill="0" applyBorder="0" applyProtection="0">
      <alignment horizontal="left"/>
    </xf>
    <xf numFmtId="0" fontId="247" fillId="0" borderId="0" applyFill="0" applyBorder="0" applyProtection="0">
      <alignment horizontal="left" vertical="top"/>
    </xf>
    <xf numFmtId="0" fontId="174" fillId="0" borderId="0">
      <alignment horizontal="centerContinuous"/>
    </xf>
    <xf numFmtId="0" fontId="153" fillId="0" borderId="0"/>
    <xf numFmtId="0" fontId="40" fillId="0" borderId="0" applyFont="0" applyFill="0" applyBorder="0" applyAlignment="0" applyProtection="0"/>
    <xf numFmtId="49" fontId="32" fillId="0" borderId="0" applyFill="0" applyBorder="0" applyAlignment="0"/>
    <xf numFmtId="0" fontId="32" fillId="0" borderId="0" applyFill="0" applyBorder="0" applyAlignment="0"/>
    <xf numFmtId="0" fontId="32" fillId="0" borderId="0" applyFill="0" applyBorder="0" applyAlignment="0"/>
    <xf numFmtId="0" fontId="6" fillId="0" borderId="0" applyBorder="0" applyProtection="0">
      <alignment horizontal="right"/>
    </xf>
    <xf numFmtId="0" fontId="110" fillId="0" borderId="0" applyNumberFormat="0" applyFill="0" applyBorder="0" applyAlignment="0" applyProtection="0"/>
    <xf numFmtId="0" fontId="34" fillId="0" borderId="0" applyNumberFormat="0" applyFill="0" applyBorder="0" applyAlignment="0" applyProtection="0"/>
    <xf numFmtId="0" fontId="64" fillId="0" borderId="0" applyNumberFormat="0" applyFill="0" applyBorder="0" applyAlignment="0" applyProtection="0"/>
    <xf numFmtId="0" fontId="23" fillId="0" borderId="0" applyNumberFormat="0" applyFill="0" applyBorder="0" applyAlignment="0" applyProtection="0"/>
    <xf numFmtId="0" fontId="63" fillId="0" borderId="0" applyNumberFormat="0" applyFill="0" applyBorder="0" applyAlignment="0" applyProtection="0"/>
    <xf numFmtId="0" fontId="248" fillId="0" borderId="0"/>
    <xf numFmtId="0" fontId="63" fillId="0" borderId="0" applyNumberFormat="0" applyFill="0" applyBorder="0" applyAlignment="0" applyProtection="0"/>
    <xf numFmtId="49" fontId="26" fillId="0" borderId="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115" fillId="0" borderId="0">
      <alignment horizontal="centerContinuous"/>
    </xf>
    <xf numFmtId="195" fontId="249" fillId="0" borderId="71"/>
    <xf numFmtId="0" fontId="115" fillId="0" borderId="0">
      <alignment horizontal="centerContinuous"/>
      <protection locked="0"/>
    </xf>
    <xf numFmtId="0" fontId="115" fillId="0" borderId="0">
      <alignment horizontal="left"/>
    </xf>
    <xf numFmtId="0" fontId="250" fillId="150" borderId="44">
      <alignment vertical="center"/>
    </xf>
    <xf numFmtId="0" fontId="251" fillId="0" borderId="0">
      <alignment horizontal="center"/>
    </xf>
    <xf numFmtId="195" fontId="226" fillId="0" borderId="0" applyNumberFormat="0" applyFill="0" applyBorder="0" applyAlignment="0" applyProtection="0"/>
    <xf numFmtId="0" fontId="128" fillId="52" borderId="50"/>
    <xf numFmtId="0" fontId="252" fillId="0" borderId="0"/>
    <xf numFmtId="0" fontId="46" fillId="0" borderId="32"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2"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102" fillId="0" borderId="13"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6" fillId="0" borderId="0">
      <alignment horizontal="right"/>
    </xf>
    <xf numFmtId="0" fontId="115" fillId="0" borderId="0" applyBorder="0" applyProtection="0">
      <alignment horizontal="right"/>
    </xf>
    <xf numFmtId="0" fontId="135" fillId="0" borderId="0">
      <alignment horizontal="centerContinuous"/>
    </xf>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37" fontId="40" fillId="87" borderId="0" applyNumberFormat="0" applyBorder="0" applyAlignment="0" applyProtection="0"/>
    <xf numFmtId="37" fontId="40" fillId="0" borderId="0"/>
    <xf numFmtId="3" fontId="197" fillId="0" borderId="72" applyProtection="0"/>
    <xf numFmtId="0" fontId="115" fillId="0" borderId="0" applyNumberFormat="0"/>
    <xf numFmtId="225" fontId="126" fillId="0" borderId="0" applyFont="0" applyFill="0" applyBorder="0" applyAlignment="0" applyProtection="0"/>
    <xf numFmtId="44" fontId="6" fillId="0" borderId="0" applyFont="0" applyFill="0" applyBorder="0" applyAlignment="0" applyProtection="0"/>
    <xf numFmtId="260" fontId="211" fillId="0" borderId="0" applyNumberFormat="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253"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10" fillId="0" borderId="0" applyNumberFormat="0" applyFont="0" applyFill="0" applyBorder="0" applyAlignment="0" applyProtection="0"/>
    <xf numFmtId="0" fontId="174" fillId="0" borderId="0" applyNumberFormat="0" applyFont="0" applyFill="0" applyBorder="0" applyAlignment="0" applyProtection="0"/>
    <xf numFmtId="0" fontId="22" fillId="0" borderId="0" applyNumberFormat="0" applyFont="0" applyFill="0" applyBorder="0" applyAlignment="0" applyProtection="0">
      <alignment horizontal="left"/>
    </xf>
    <xf numFmtId="0" fontId="7" fillId="0" borderId="0">
      <alignment horizontal="left"/>
    </xf>
    <xf numFmtId="1" fontId="139" fillId="0" borderId="0" applyFont="0" applyFill="0" applyBorder="0" applyAlignment="0" applyProtection="0"/>
    <xf numFmtId="0" fontId="6" fillId="0" borderId="49" applyNumberFormat="0" applyFill="0" applyBorder="0" applyAlignment="0" applyProtection="0"/>
    <xf numFmtId="0" fontId="6" fillId="0" borderId="49" applyNumberFormat="0" applyFill="0" applyBorder="0" applyAlignment="0" applyProtection="0"/>
    <xf numFmtId="0" fontId="6" fillId="0" borderId="49" applyNumberFormat="0" applyFill="0" applyBorder="0" applyAlignment="0" applyProtection="0"/>
    <xf numFmtId="0" fontId="6" fillId="0" borderId="49" applyNumberFormat="0" applyFill="0" applyBorder="0" applyAlignment="0" applyProtection="0"/>
    <xf numFmtId="0" fontId="6" fillId="0" borderId="49" applyNumberFormat="0" applyFill="0" applyBorder="0" applyAlignment="0" applyProtection="0"/>
    <xf numFmtId="0" fontId="6" fillId="0" borderId="49" applyNumberFormat="0" applyFill="0" applyBorder="0" applyAlignment="0" applyProtection="0"/>
    <xf numFmtId="10" fontId="6" fillId="122" borderId="2" applyNumberFormat="0" applyFont="0" applyBorder="0" applyAlignment="0" applyProtection="0">
      <protection locked="0"/>
    </xf>
    <xf numFmtId="10" fontId="6" fillId="122" borderId="2" applyNumberFormat="0" applyFont="0" applyBorder="0" applyAlignment="0" applyProtection="0">
      <protection locked="0"/>
    </xf>
    <xf numFmtId="1" fontId="254" fillId="0" borderId="0">
      <alignment horizontal="right"/>
    </xf>
    <xf numFmtId="249" fontId="112" fillId="0" borderId="0"/>
    <xf numFmtId="261" fontId="34" fillId="0" borderId="0" applyFont="0" applyFill="0" applyBorder="0" applyAlignment="0" applyProtection="0"/>
    <xf numFmtId="0" fontId="110" fillId="0" borderId="0"/>
    <xf numFmtId="195" fontId="34" fillId="0" borderId="0" applyFont="0" applyFill="0" applyBorder="0" applyAlignment="0" applyProtection="0"/>
    <xf numFmtId="195" fontId="34" fillId="0" borderId="0" applyFont="0" applyFill="0" applyBorder="0" applyAlignment="0" applyProtection="0"/>
    <xf numFmtId="0" fontId="6" fillId="0" borderId="0">
      <alignment horizontal="center"/>
    </xf>
    <xf numFmtId="0" fontId="110" fillId="0" borderId="0">
      <protection locked="0"/>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255" fillId="152" borderId="0" applyNumberFormat="0" applyProtection="0">
      <alignment horizontal="left"/>
    </xf>
    <xf numFmtId="0" fontId="115" fillId="153" borderId="2" applyNumberFormat="0" applyAlignment="0">
      <alignment horizontal="right"/>
    </xf>
    <xf numFmtId="0" fontId="115" fillId="153" borderId="2" applyNumberFormat="0" applyAlignment="0">
      <alignment horizontal="right"/>
    </xf>
    <xf numFmtId="0" fontId="115" fillId="153" borderId="2" applyNumberFormat="0" applyAlignment="0">
      <alignment horizontal="right"/>
    </xf>
    <xf numFmtId="0" fontId="115" fillId="153" borderId="2" applyNumberFormat="0" applyAlignment="0">
      <alignment horizontal="right"/>
    </xf>
    <xf numFmtId="0" fontId="115" fillId="0" borderId="0" applyFont="0" applyFill="0" applyBorder="0" applyAlignment="0" applyProtection="0"/>
    <xf numFmtId="0" fontId="36" fillId="137" borderId="0" applyFont="0" applyFill="0" applyBorder="0" applyAlignment="0" applyProtection="0">
      <alignment horizontal="center"/>
    </xf>
    <xf numFmtId="0" fontId="1" fillId="0" borderId="0"/>
    <xf numFmtId="0" fontId="51" fillId="51" borderId="17" applyNumberFormat="0" applyAlignment="0" applyProtection="0"/>
    <xf numFmtId="0" fontId="51" fillId="51" borderId="17" applyNumberFormat="0" applyAlignment="0" applyProtection="0"/>
    <xf numFmtId="0" fontId="1" fillId="0" borderId="0"/>
    <xf numFmtId="0" fontId="1" fillId="0" borderId="0"/>
    <xf numFmtId="0" fontId="1" fillId="0" borderId="0"/>
    <xf numFmtId="0" fontId="1" fillId="0" borderId="0"/>
    <xf numFmtId="0" fontId="1" fillId="0" borderId="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3" fillId="52" borderId="17"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3" fillId="52" borderId="17"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50" fillId="76" borderId="18" applyNumberFormat="0" applyAlignment="0" applyProtection="0"/>
    <xf numFmtId="0" fontId="50" fillId="76" borderId="18" applyNumberFormat="0" applyAlignment="0" applyProtection="0"/>
    <xf numFmtId="0" fontId="51" fillId="51" borderId="17"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51" fillId="51" borderId="17" applyNumberFormat="0" applyAlignment="0" applyProtection="0"/>
    <xf numFmtId="0" fontId="40" fillId="75" borderId="18" applyNumberFormat="0" applyFont="0" applyAlignment="0" applyProtection="0"/>
    <xf numFmtId="0" fontId="6" fillId="85" borderId="25" applyNumberFormat="0" applyFont="0" applyAlignment="0" applyProtection="0"/>
    <xf numFmtId="0" fontId="40" fillId="75" borderId="18" applyNumberFormat="0" applyFont="0" applyAlignment="0" applyProtection="0"/>
    <xf numFmtId="0" fontId="6" fillId="85" borderId="25"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6" fillId="85" borderId="25" applyNumberFormat="0" applyFont="0" applyAlignment="0" applyProtection="0"/>
    <xf numFmtId="0" fontId="40" fillId="75" borderId="18" applyNumberFormat="0" applyFont="0" applyAlignment="0" applyProtection="0"/>
    <xf numFmtId="0" fontId="6" fillId="85" borderId="25"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6" fillId="85" borderId="25" applyNumberFormat="0" applyFont="0" applyAlignment="0" applyProtection="0"/>
    <xf numFmtId="0" fontId="57" fillId="78" borderId="26" applyNumberFormat="0" applyAlignment="0" applyProtection="0"/>
    <xf numFmtId="0" fontId="57" fillId="78" borderId="26" applyNumberFormat="0" applyAlignment="0" applyProtection="0"/>
    <xf numFmtId="0" fontId="57" fillId="52"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0" fontId="57" fillId="78" borderId="26" applyNumberFormat="0" applyAlignment="0" applyProtection="0"/>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32" fillId="87" borderId="26"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88" fillId="87" borderId="26" applyNumberFormat="0" applyProtection="0">
      <alignment vertical="center"/>
    </xf>
    <xf numFmtId="4" fontId="40" fillId="84" borderId="18" applyNumberFormat="0" applyProtection="0">
      <alignment vertical="center"/>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32" fillId="87" borderId="26" applyNumberFormat="0" applyProtection="0">
      <alignment horizontal="left" vertical="center" indent="1"/>
    </xf>
    <xf numFmtId="4" fontId="40" fillId="87" borderId="18" applyNumberFormat="0" applyProtection="0">
      <alignment horizontal="left" vertical="center"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0" fontId="58" fillId="84" borderId="27" applyNumberFormat="0" applyProtection="0">
      <alignment horizontal="left" vertical="top" indent="1"/>
    </xf>
    <xf numFmtId="4" fontId="32" fillId="87" borderId="26" applyNumberFormat="0" applyProtection="0">
      <alignment horizontal="left" vertical="center" indent="1"/>
    </xf>
    <xf numFmtId="0" fontId="58" fillId="84" borderId="27" applyNumberFormat="0" applyProtection="0">
      <alignment horizontal="left" vertical="top"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112" borderId="18" applyNumberFormat="0" applyBorder="0" applyProtection="0">
      <alignment horizontal="left" vertical="center" indent="1"/>
    </xf>
    <xf numFmtId="4" fontId="40" fillId="88" borderId="18" applyNumberFormat="0" applyProtection="0">
      <alignment horizontal="left" vertical="center" indent="1"/>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32" fillId="116" borderId="26" applyNumberFormat="0" applyProtection="0">
      <alignment horizontal="right" vertical="center"/>
    </xf>
    <xf numFmtId="4" fontId="40" fillId="86"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32" fillId="117" borderId="26" applyNumberFormat="0" applyProtection="0">
      <alignment horizontal="right" vertical="center"/>
    </xf>
    <xf numFmtId="4" fontId="40" fillId="89" borderId="1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40" fillId="90" borderId="28" applyNumberFormat="0" applyProtection="0">
      <alignment horizontal="right" vertical="center"/>
    </xf>
    <xf numFmtId="4" fontId="32" fillId="118" borderId="26" applyNumberFormat="0" applyProtection="0">
      <alignment horizontal="right" vertical="center"/>
    </xf>
    <xf numFmtId="4" fontId="40" fillId="90" borderId="2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32" fillId="119" borderId="26" applyNumberFormat="0" applyProtection="0">
      <alignment horizontal="right" vertical="center"/>
    </xf>
    <xf numFmtId="4" fontId="40" fillId="57"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32" fillId="114" borderId="26" applyNumberFormat="0" applyProtection="0">
      <alignment horizontal="right" vertical="center"/>
    </xf>
    <xf numFmtId="4" fontId="40" fillId="91"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32" fillId="120" borderId="26" applyNumberFormat="0" applyProtection="0">
      <alignment horizontal="right" vertical="center"/>
    </xf>
    <xf numFmtId="4" fontId="40" fillId="92"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32" fillId="121" borderId="26" applyNumberFormat="0" applyProtection="0">
      <alignment horizontal="right" vertical="center"/>
    </xf>
    <xf numFmtId="4" fontId="40" fillId="53"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32" fillId="115" borderId="26" applyNumberFormat="0" applyProtection="0">
      <alignment horizontal="right" vertical="center"/>
    </xf>
    <xf numFmtId="4" fontId="40" fillId="49"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32" fillId="122" borderId="26" applyNumberFormat="0" applyProtection="0">
      <alignment horizontal="right" vertical="center"/>
    </xf>
    <xf numFmtId="4" fontId="40" fillId="93" borderId="18" applyNumberFormat="0" applyProtection="0">
      <alignment horizontal="right" vertical="center"/>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40" fillId="94" borderId="28" applyNumberFormat="0" applyProtection="0">
      <alignment horizontal="left" vertical="center" indent="1"/>
    </xf>
    <xf numFmtId="4" fontId="69" fillId="123" borderId="26" applyNumberFormat="0" applyProtection="0">
      <alignment horizontal="left" vertical="center" indent="1"/>
    </xf>
    <xf numFmtId="4" fontId="40" fillId="94"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6" fillId="55" borderId="28" applyNumberFormat="0" applyProtection="0">
      <alignment horizontal="left" vertical="center" indent="1"/>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0" fontId="6" fillId="126" borderId="26" applyNumberFormat="0" applyProtection="0">
      <alignment horizontal="left" vertical="center" indent="1"/>
    </xf>
    <xf numFmtId="4" fontId="40" fillId="48" borderId="18" applyNumberFormat="0" applyProtection="0">
      <alignment horizontal="right" vertical="center"/>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40" fillId="47" borderId="28" applyNumberFormat="0" applyProtection="0">
      <alignment horizontal="left" vertical="center" indent="1"/>
    </xf>
    <xf numFmtId="4" fontId="32" fillId="124" borderId="26" applyNumberFormat="0" applyProtection="0">
      <alignment horizontal="left" vertical="center" indent="1"/>
    </xf>
    <xf numFmtId="4" fontId="40" fillId="47"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40" fillId="48" borderId="28" applyNumberFormat="0" applyProtection="0">
      <alignment horizontal="left" vertical="center" indent="1"/>
    </xf>
    <xf numFmtId="4" fontId="32" fillId="127" borderId="26" applyNumberFormat="0" applyProtection="0">
      <alignment horizontal="left" vertical="center" indent="1"/>
    </xf>
    <xf numFmtId="4" fontId="40" fillId="48" borderId="2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6" fillId="127" borderId="26" applyNumberFormat="0" applyProtection="0">
      <alignment horizontal="left" vertical="center" indent="1"/>
    </xf>
    <xf numFmtId="0" fontId="40" fillId="52" borderId="18" applyNumberFormat="0" applyProtection="0">
      <alignment horizontal="left" vertical="center"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40" fillId="55" borderId="27" applyNumberFormat="0" applyProtection="0">
      <alignment horizontal="left" vertical="top" indent="1"/>
    </xf>
    <xf numFmtId="0" fontId="6" fillId="127" borderId="26" applyNumberFormat="0" applyProtection="0">
      <alignment horizontal="left" vertical="center" indent="1"/>
    </xf>
    <xf numFmtId="0" fontId="40" fillId="55" borderId="27" applyNumberFormat="0" applyProtection="0">
      <alignment horizontal="left" vertical="top"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6" fillId="128" borderId="26" applyNumberFormat="0" applyProtection="0">
      <alignment horizontal="left" vertical="center" indent="1"/>
    </xf>
    <xf numFmtId="0" fontId="40" fillId="95" borderId="18" applyNumberFormat="0" applyProtection="0">
      <alignment horizontal="left" vertical="center"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40" fillId="48" borderId="27" applyNumberFormat="0" applyProtection="0">
      <alignment horizontal="left" vertical="top" indent="1"/>
    </xf>
    <xf numFmtId="0" fontId="6" fillId="128" borderId="26"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6" fillId="100" borderId="26" applyNumberFormat="0" applyProtection="0">
      <alignment horizontal="left" vertical="center" indent="1"/>
    </xf>
    <xf numFmtId="0" fontId="40" fillId="96" borderId="18" applyNumberFormat="0" applyProtection="0">
      <alignment horizontal="left" vertical="center"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40" fillId="96" borderId="27" applyNumberFormat="0" applyProtection="0">
      <alignment horizontal="left" vertical="top" indent="1"/>
    </xf>
    <xf numFmtId="0" fontId="6" fillId="100" borderId="26"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6" fillId="126" borderId="26" applyNumberFormat="0" applyProtection="0">
      <alignment horizontal="left" vertical="center" indent="1"/>
    </xf>
    <xf numFmtId="0" fontId="40" fillId="47" borderId="18" applyNumberFormat="0" applyProtection="0">
      <alignment horizontal="left" vertical="center"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40" fillId="47" borderId="27" applyNumberFormat="0" applyProtection="0">
      <alignment horizontal="left" vertical="top" indent="1"/>
    </xf>
    <xf numFmtId="0" fontId="6" fillId="126" borderId="26" applyNumberFormat="0" applyProtection="0">
      <alignment horizontal="left" vertical="center" indent="1"/>
    </xf>
    <xf numFmtId="0" fontId="40" fillId="47" borderId="27" applyNumberFormat="0" applyProtection="0">
      <alignment horizontal="left" vertical="top" indent="1"/>
    </xf>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0" fontId="59" fillId="55" borderId="30" applyBorder="0"/>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60" fillId="85" borderId="27" applyNumberFormat="0" applyProtection="0">
      <alignment vertical="center"/>
    </xf>
    <xf numFmtId="4" fontId="32" fillId="111" borderId="26" applyNumberFormat="0" applyProtection="0">
      <alignment vertical="center"/>
    </xf>
    <xf numFmtId="4" fontId="88" fillId="111" borderId="26" applyNumberFormat="0" applyProtection="0">
      <alignment vertical="center"/>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60" fillId="52" borderId="27" applyNumberFormat="0" applyProtection="0">
      <alignment horizontal="left" vertical="center" indent="1"/>
    </xf>
    <xf numFmtId="4" fontId="32" fillId="111" borderId="26" applyNumberFormat="0" applyProtection="0">
      <alignment horizontal="left" vertical="center" indent="1"/>
    </xf>
    <xf numFmtId="4" fontId="60" fillId="52" borderId="27" applyNumberFormat="0" applyProtection="0">
      <alignment horizontal="left" vertical="center"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0" fontId="60" fillId="85" borderId="27" applyNumberFormat="0" applyProtection="0">
      <alignment horizontal="left" vertical="top" indent="1"/>
    </xf>
    <xf numFmtId="4" fontId="32" fillId="111" borderId="26" applyNumberFormat="0" applyProtection="0">
      <alignment horizontal="left" vertical="center" indent="1"/>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32" fillId="124" borderId="26" applyNumberFormat="0" applyProtection="0">
      <alignment horizontal="right" vertical="center"/>
    </xf>
    <xf numFmtId="4" fontId="40" fillId="0"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88" fillId="124" borderId="26" applyNumberFormat="0" applyProtection="0">
      <alignment horizontal="right" vertical="center"/>
    </xf>
    <xf numFmtId="4" fontId="40" fillId="97" borderId="18" applyNumberFormat="0" applyProtection="0">
      <alignment horizontal="right" vertical="center"/>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0" fontId="6" fillId="126" borderId="26" applyNumberFormat="0" applyProtection="0">
      <alignment horizontal="left" vertical="center" indent="1"/>
    </xf>
    <xf numFmtId="4" fontId="40" fillId="88" borderId="18" applyNumberFormat="0" applyProtection="0">
      <alignment horizontal="left" vertical="center"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0" fillId="48" borderId="27" applyNumberFormat="0" applyProtection="0">
      <alignment horizontal="left" vertical="top" indent="1"/>
    </xf>
    <xf numFmtId="0" fontId="6" fillId="126" borderId="26" applyNumberFormat="0" applyProtection="0">
      <alignment horizontal="left" vertical="center" indent="1"/>
    </xf>
    <xf numFmtId="0" fontId="60" fillId="48" borderId="27" applyNumberFormat="0" applyProtection="0">
      <alignment horizontal="left" vertical="top"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1" fillId="98" borderId="28" applyNumberFormat="0" applyProtection="0">
      <alignment horizontal="left" vertical="center" indent="1"/>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8" fillId="124" borderId="26" applyNumberFormat="0" applyProtection="0">
      <alignment horizontal="right" vertical="center"/>
    </xf>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1"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46" fillId="0" borderId="32" applyNumberFormat="0" applyFill="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0" fontId="57" fillId="52" borderId="26" applyNumberFormat="0" applyAlignment="0" applyProtection="0"/>
    <xf numFmtId="4" fontId="40" fillId="88" borderId="18" applyNumberFormat="0" applyProtection="0">
      <alignment horizontal="left" vertical="center" indent="1"/>
    </xf>
    <xf numFmtId="4" fontId="40" fillId="88" borderId="18"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2" fillId="0" borderId="0"/>
    <xf numFmtId="0" fontId="32" fillId="0" borderId="0"/>
    <xf numFmtId="43" fontId="32" fillId="0" borderId="0" applyFont="0" applyFill="0" applyBorder="0" applyAlignment="0" applyProtection="0"/>
    <xf numFmtId="0" fontId="32" fillId="0" borderId="0"/>
    <xf numFmtId="43" fontId="32" fillId="0" borderId="0" applyFont="0" applyFill="0" applyBorder="0" applyAlignment="0" applyProtection="0"/>
    <xf numFmtId="0" fontId="1" fillId="0" borderId="0"/>
    <xf numFmtId="0" fontId="1" fillId="0" borderId="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47" borderId="0" applyNumberFormat="0" applyBorder="0" applyAlignment="0" applyProtection="0"/>
    <xf numFmtId="0" fontId="32" fillId="51" borderId="0" applyNumberFormat="0" applyBorder="0" applyAlignment="0" applyProtection="0"/>
    <xf numFmtId="0" fontId="32" fillId="52" borderId="0" applyNumberFormat="0" applyBorder="0" applyAlignment="0" applyProtection="0"/>
    <xf numFmtId="0" fontId="32" fillId="48"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5" borderId="0" applyNumberFormat="0" applyBorder="0" applyAlignment="0" applyProtection="0"/>
    <xf numFmtId="0" fontId="32" fillId="51" borderId="0" applyNumberFormat="0" applyBorder="0" applyAlignment="0" applyProtection="0"/>
    <xf numFmtId="0" fontId="39" fillId="56"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39" fillId="56" borderId="0" applyNumberFormat="0" applyBorder="0" applyAlignment="0" applyProtection="0"/>
    <xf numFmtId="0" fontId="39" fillId="57"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2" fillId="68" borderId="0" applyNumberFormat="0" applyBorder="0" applyAlignment="0" applyProtection="0"/>
    <xf numFmtId="0" fontId="51" fillId="51" borderId="17"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32" fillId="0" borderId="0" applyFont="0" applyFill="0" applyBorder="0" applyAlignment="0" applyProtection="0"/>
    <xf numFmtId="43" fontId="6" fillId="0" borderId="0" applyFont="0" applyFill="0" applyBorder="0" applyAlignment="0" applyProtection="0"/>
    <xf numFmtId="0" fontId="49" fillId="0" borderId="24" applyNumberFormat="0" applyFill="0" applyAlignment="0" applyProtection="0"/>
    <xf numFmtId="0" fontId="49" fillId="76" borderId="0" applyNumberFormat="0" applyBorder="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9" fontId="6" fillId="0" borderId="0" applyFont="0" applyFill="0" applyBorder="0" applyAlignment="0" applyProtection="0"/>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111"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111"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85" fillId="87" borderId="18" applyNumberFormat="0" applyProtection="0">
      <alignment vertical="center"/>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111"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111"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112" borderId="18" applyNumberFormat="0" applyBorder="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112" borderId="18" applyNumberFormat="0" applyBorder="0" applyProtection="0">
      <alignment horizontal="left" vertical="center" indent="1"/>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103"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103"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85" fillId="101" borderId="18" applyNumberFormat="0" applyProtection="0">
      <alignment horizontal="right" vertical="center"/>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112"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112" borderId="18" applyNumberFormat="0" applyProtection="0">
      <alignment horizontal="left" vertical="center" indent="1"/>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applyNumberFormat="0" applyFill="0" applyBorder="0" applyAlignment="0" applyProtection="0"/>
    <xf numFmtId="0" fontId="46" fillId="0" borderId="32" applyNumberFormat="0" applyFill="0" applyAlignment="0" applyProtection="0"/>
    <xf numFmtId="0" fontId="67" fillId="0" borderId="0" applyNumberFormat="0" applyFill="0" applyBorder="0" applyAlignment="0" applyProtection="0"/>
    <xf numFmtId="0" fontId="1" fillId="0" borderId="0"/>
    <xf numFmtId="4" fontId="40" fillId="88" borderId="18" applyNumberFormat="0" applyProtection="0">
      <alignment horizontal="left" vertical="center" indent="1"/>
    </xf>
    <xf numFmtId="0" fontId="1" fillId="0" borderId="0"/>
    <xf numFmtId="0" fontId="1" fillId="0" borderId="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44" fillId="78"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0" fontId="50" fillId="76" borderId="18"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40" fillId="75" borderId="18" applyNumberFormat="0" applyFont="0" applyAlignment="0" applyProtection="0"/>
    <xf numFmtId="0" fontId="6" fillId="85" borderId="25" applyNumberFormat="0" applyFont="0" applyAlignment="0" applyProtection="0"/>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111"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111"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40" fillId="84" borderId="18" applyNumberFormat="0" applyProtection="0">
      <alignment vertical="center"/>
    </xf>
    <xf numFmtId="4" fontId="85" fillId="87" borderId="18" applyNumberFormat="0" applyProtection="0">
      <alignment vertical="center"/>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111"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87" borderId="18" applyNumberFormat="0" applyProtection="0">
      <alignment horizontal="left" vertical="center" indent="1"/>
    </xf>
    <xf numFmtId="4" fontId="40" fillId="111"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112" borderId="18" applyNumberFormat="0" applyBorder="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112" borderId="18" applyNumberFormat="0" applyBorder="0" applyProtection="0">
      <alignment horizontal="left" vertical="center" indent="1"/>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6"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89"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57"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1"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92"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53"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49"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93"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48" borderId="18" applyNumberFormat="0" applyProtection="0">
      <alignment horizontal="right" vertical="center"/>
    </xf>
    <xf numFmtId="4" fontId="40" fillId="113" borderId="28" applyNumberFormat="0" applyProtection="0">
      <alignment horizontal="left" vertical="center" indent="1"/>
    </xf>
    <xf numFmtId="4" fontId="40" fillId="113" borderId="2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103"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52" borderId="18" applyNumberFormat="0" applyProtection="0">
      <alignment horizontal="left" vertical="center" indent="1"/>
    </xf>
    <xf numFmtId="0" fontId="40" fillId="103"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5"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96"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0" fontId="40" fillId="47" borderId="18" applyNumberFormat="0" applyProtection="0">
      <alignment horizontal="left" vertical="center" indent="1"/>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0"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40" fillId="97" borderId="18" applyNumberFormat="0" applyProtection="0">
      <alignment horizontal="right" vertical="center"/>
    </xf>
    <xf numFmtId="4" fontId="85" fillId="101" borderId="18" applyNumberFormat="0" applyProtection="0">
      <alignment horizontal="right" vertical="center"/>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112"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88" borderId="18" applyNumberFormat="0" applyProtection="0">
      <alignment horizontal="left" vertical="center" indent="1"/>
    </xf>
    <xf numFmtId="4" fontId="40" fillId="112" borderId="18" applyNumberFormat="0" applyProtection="0">
      <alignment horizontal="left" vertical="center" indent="1"/>
    </xf>
    <xf numFmtId="4" fontId="61" fillId="129" borderId="28" applyNumberFormat="0" applyProtection="0">
      <alignment horizontal="left" vertical="center" indent="1"/>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4" fontId="62" fillId="97" borderId="18" applyNumberFormat="0" applyProtection="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21" fillId="0" borderId="0" applyNumberFormat="0" applyFill="0" applyBorder="0" applyAlignment="0" applyProtection="0"/>
    <xf numFmtId="0" fontId="6" fillId="0" borderId="0"/>
    <xf numFmtId="0" fontId="6" fillId="0" borderId="0"/>
    <xf numFmtId="173" fontId="6" fillId="156" borderId="0">
      <alignment vertical="top"/>
    </xf>
    <xf numFmtId="0" fontId="2" fillId="0" borderId="0"/>
    <xf numFmtId="0" fontId="1" fillId="0" borderId="0"/>
    <xf numFmtId="41" fontId="6" fillId="156" borderId="0">
      <alignment vertical="top"/>
    </xf>
    <xf numFmtId="173" fontId="6" fillId="13" borderId="0" applyFont="0" applyFill="0" applyBorder="0" applyProtection="0"/>
  </cellStyleXfs>
  <cellXfs count="387">
    <xf numFmtId="0" fontId="0" fillId="0" borderId="0" xfId="0">
      <alignment vertical="top"/>
    </xf>
    <xf numFmtId="0" fontId="6" fillId="0" borderId="0" xfId="4" applyAlignment="1">
      <alignment horizontal="left" vertical="top" wrapText="1"/>
    </xf>
    <xf numFmtId="0" fontId="7" fillId="0" borderId="0" xfId="4" applyFont="1">
      <alignment vertical="top"/>
    </xf>
    <xf numFmtId="0" fontId="6" fillId="0" borderId="0" xfId="4">
      <alignment vertical="top"/>
    </xf>
    <xf numFmtId="0" fontId="10" fillId="0" borderId="0" xfId="4" applyFont="1">
      <alignment vertical="top"/>
    </xf>
    <xf numFmtId="0" fontId="11" fillId="0" borderId="0" xfId="4" applyFont="1">
      <alignment vertical="top"/>
    </xf>
    <xf numFmtId="0" fontId="6" fillId="0" borderId="2" xfId="4" applyBorder="1">
      <alignment vertical="top"/>
    </xf>
    <xf numFmtId="49" fontId="9" fillId="5" borderId="1" xfId="5">
      <alignment vertical="top"/>
    </xf>
    <xf numFmtId="49" fontId="7" fillId="21" borderId="1" xfId="6">
      <alignment vertical="top"/>
    </xf>
    <xf numFmtId="0" fontId="6" fillId="0" borderId="2" xfId="4" applyBorder="1" applyAlignment="1">
      <alignment horizontal="left" vertical="top" wrapText="1"/>
    </xf>
    <xf numFmtId="0" fontId="6" fillId="8" borderId="0" xfId="4" applyFill="1">
      <alignment vertical="top"/>
    </xf>
    <xf numFmtId="0" fontId="13" fillId="6" borderId="1" xfId="4" applyFont="1" applyFill="1" applyBorder="1">
      <alignment vertical="top"/>
    </xf>
    <xf numFmtId="0" fontId="9" fillId="5" borderId="1" xfId="5" applyNumberFormat="1">
      <alignment vertical="top"/>
    </xf>
    <xf numFmtId="0" fontId="14" fillId="0" borderId="0" xfId="4" applyFont="1">
      <alignment vertical="top"/>
    </xf>
    <xf numFmtId="0" fontId="6" fillId="16" borderId="0" xfId="4" applyFill="1">
      <alignment vertical="top"/>
    </xf>
    <xf numFmtId="49" fontId="6" fillId="21" borderId="2" xfId="6" applyFont="1" applyBorder="1">
      <alignment vertical="top"/>
    </xf>
    <xf numFmtId="49" fontId="7" fillId="0" borderId="0" xfId="7">
      <alignment vertical="top"/>
    </xf>
    <xf numFmtId="49" fontId="10" fillId="0" borderId="0" xfId="15">
      <alignment vertical="top"/>
    </xf>
    <xf numFmtId="43" fontId="6" fillId="14" borderId="0" xfId="8">
      <alignment vertical="top"/>
    </xf>
    <xf numFmtId="9" fontId="6" fillId="0" borderId="0" xfId="4" applyNumberFormat="1">
      <alignment vertical="top"/>
    </xf>
    <xf numFmtId="43" fontId="6" fillId="11" borderId="0" xfId="10">
      <alignment vertical="top"/>
    </xf>
    <xf numFmtId="43" fontId="6" fillId="7" borderId="2" xfId="11" applyBorder="1">
      <alignment vertical="top"/>
    </xf>
    <xf numFmtId="43" fontId="12" fillId="0" borderId="0" xfId="63" applyFont="1" applyFill="1">
      <alignment vertical="top"/>
    </xf>
    <xf numFmtId="10" fontId="6" fillId="0" borderId="0" xfId="64">
      <alignment vertical="top"/>
    </xf>
    <xf numFmtId="0" fontId="6" fillId="0" borderId="14" xfId="4" applyBorder="1" applyAlignment="1">
      <alignment horizontal="left" vertical="top" wrapText="1"/>
    </xf>
    <xf numFmtId="14" fontId="6" fillId="0" borderId="2" xfId="4" applyNumberFormat="1" applyBorder="1" applyAlignment="1">
      <alignment horizontal="left" vertical="top"/>
    </xf>
    <xf numFmtId="0" fontId="6" fillId="0" borderId="14" xfId="4" applyBorder="1" applyAlignment="1">
      <alignment vertical="top" wrapText="1"/>
    </xf>
    <xf numFmtId="0" fontId="6" fillId="0" borderId="16" xfId="4" applyBorder="1">
      <alignment vertical="top"/>
    </xf>
    <xf numFmtId="0" fontId="6" fillId="0" borderId="15" xfId="4" applyBorder="1">
      <alignment vertical="top"/>
    </xf>
    <xf numFmtId="10" fontId="6" fillId="0" borderId="0" xfId="64" applyFill="1">
      <alignment vertical="top"/>
    </xf>
    <xf numFmtId="10" fontId="6" fillId="0" borderId="0" xfId="4" applyNumberFormat="1">
      <alignment vertical="top"/>
    </xf>
    <xf numFmtId="166" fontId="6" fillId="13" borderId="0" xfId="63" applyNumberFormat="1" applyFill="1">
      <alignment vertical="top"/>
    </xf>
    <xf numFmtId="49" fontId="6" fillId="0" borderId="0" xfId="7" applyFont="1">
      <alignment vertical="top"/>
    </xf>
    <xf numFmtId="49" fontId="21" fillId="0" borderId="2" xfId="61" applyBorder="1" applyAlignment="1">
      <alignment vertical="top" wrapText="1"/>
    </xf>
    <xf numFmtId="10" fontId="6" fillId="13" borderId="0" xfId="64" applyFill="1">
      <alignment vertical="top"/>
    </xf>
    <xf numFmtId="164" fontId="6" fillId="13" borderId="0" xfId="9" applyNumberFormat="1">
      <alignment vertical="top"/>
    </xf>
    <xf numFmtId="14" fontId="6" fillId="0" borderId="14" xfId="4" applyNumberFormat="1" applyBorder="1" applyAlignment="1">
      <alignment horizontal="left" vertical="top" wrapText="1"/>
    </xf>
    <xf numFmtId="0" fontId="0" fillId="0" borderId="2" xfId="0" applyBorder="1">
      <alignment vertical="top"/>
    </xf>
    <xf numFmtId="166" fontId="6" fillId="15" borderId="0" xfId="63" applyNumberFormat="1" applyFill="1">
      <alignment vertical="top"/>
    </xf>
    <xf numFmtId="49" fontId="7" fillId="21" borderId="4" xfId="6" applyBorder="1">
      <alignment vertical="top"/>
    </xf>
    <xf numFmtId="49" fontId="7" fillId="21" borderId="35" xfId="6" applyBorder="1">
      <alignment vertical="top"/>
    </xf>
    <xf numFmtId="49" fontId="7" fillId="21" borderId="35" xfId="6" applyBorder="1" applyAlignment="1">
      <alignment horizontal="left" vertical="top"/>
    </xf>
    <xf numFmtId="49" fontId="7" fillId="21" borderId="0" xfId="6" applyBorder="1">
      <alignment vertical="top"/>
    </xf>
    <xf numFmtId="0" fontId="6" fillId="15" borderId="0" xfId="4" applyFill="1">
      <alignment vertical="top"/>
    </xf>
    <xf numFmtId="0" fontId="6" fillId="13" borderId="0" xfId="4" applyFill="1">
      <alignment vertical="top"/>
    </xf>
    <xf numFmtId="49" fontId="7" fillId="21" borderId="35" xfId="6" applyBorder="1" applyAlignment="1"/>
    <xf numFmtId="49" fontId="7" fillId="21" borderId="35" xfId="6" applyBorder="1" applyAlignment="1">
      <alignment horizontal="center"/>
    </xf>
    <xf numFmtId="49" fontId="7" fillId="21" borderId="35" xfId="6" applyBorder="1" applyAlignment="1">
      <alignment horizontal="left"/>
    </xf>
    <xf numFmtId="164" fontId="6" fillId="15" borderId="0" xfId="63" applyNumberFormat="1" applyFill="1">
      <alignment vertical="top"/>
    </xf>
    <xf numFmtId="164" fontId="6" fillId="13" borderId="0" xfId="63" applyNumberFormat="1" applyFill="1">
      <alignment vertical="top"/>
    </xf>
    <xf numFmtId="164" fontId="31" fillId="8" borderId="0" xfId="63" applyNumberFormat="1" applyFont="1" applyFill="1">
      <alignment vertical="top"/>
    </xf>
    <xf numFmtId="0" fontId="7" fillId="21" borderId="35" xfId="6" applyNumberFormat="1" applyBorder="1" applyAlignment="1"/>
    <xf numFmtId="0" fontId="7" fillId="21" borderId="1" xfId="6" applyNumberFormat="1">
      <alignment vertical="top"/>
    </xf>
    <xf numFmtId="164" fontId="6" fillId="13" borderId="0" xfId="4" applyNumberFormat="1" applyFill="1">
      <alignment vertical="top"/>
    </xf>
    <xf numFmtId="49" fontId="7" fillId="0" borderId="0" xfId="6" applyFill="1" applyBorder="1" applyAlignment="1"/>
    <xf numFmtId="49" fontId="7" fillId="0" borderId="0" xfId="6" applyFill="1" applyBorder="1" applyAlignment="1">
      <alignment horizontal="center"/>
    </xf>
    <xf numFmtId="49" fontId="7" fillId="0" borderId="0" xfId="6" applyFill="1" applyBorder="1" applyAlignment="1">
      <alignment horizontal="left"/>
    </xf>
    <xf numFmtId="164" fontId="6" fillId="14" borderId="0" xfId="63" applyNumberFormat="1" applyFill="1">
      <alignment vertical="top"/>
    </xf>
    <xf numFmtId="164" fontId="6" fillId="15" borderId="0" xfId="4" applyNumberFormat="1" applyFill="1">
      <alignment vertical="top"/>
    </xf>
    <xf numFmtId="0" fontId="7" fillId="21" borderId="1" xfId="6" applyNumberFormat="1" applyAlignment="1">
      <alignment horizontal="right" vertical="top"/>
    </xf>
    <xf numFmtId="262" fontId="6" fillId="15" borderId="0" xfId="4" applyNumberFormat="1" applyFill="1">
      <alignment vertical="top"/>
    </xf>
    <xf numFmtId="10" fontId="6" fillId="15" borderId="0" xfId="4" applyNumberFormat="1" applyFill="1">
      <alignment vertical="top"/>
    </xf>
    <xf numFmtId="166" fontId="6" fillId="14" borderId="0" xfId="63" applyNumberFormat="1" applyFill="1">
      <alignment vertical="top"/>
    </xf>
    <xf numFmtId="43" fontId="6" fillId="0" borderId="3" xfId="12" applyFill="1" applyBorder="1" applyAlignment="1">
      <alignment vertical="top" wrapText="1"/>
    </xf>
    <xf numFmtId="14" fontId="6" fillId="0" borderId="14" xfId="4" applyNumberFormat="1" applyBorder="1" applyAlignment="1">
      <alignment horizontal="left" vertical="top"/>
    </xf>
    <xf numFmtId="0" fontId="6" fillId="0" borderId="2" xfId="12" applyNumberFormat="1" applyFill="1" applyBorder="1">
      <alignment vertical="top"/>
    </xf>
    <xf numFmtId="0" fontId="6" fillId="0" borderId="0" xfId="50031"/>
    <xf numFmtId="0" fontId="160" fillId="154" borderId="0" xfId="0" applyFont="1" applyFill="1">
      <alignment vertical="top"/>
    </xf>
    <xf numFmtId="0" fontId="32" fillId="154" borderId="73" xfId="0" applyFont="1" applyFill="1" applyBorder="1">
      <alignment vertical="top"/>
    </xf>
    <xf numFmtId="0" fontId="32" fillId="154" borderId="74" xfId="0" applyFont="1" applyFill="1" applyBorder="1">
      <alignment vertical="top"/>
    </xf>
    <xf numFmtId="0" fontId="32" fillId="154" borderId="75" xfId="0" applyFont="1" applyFill="1" applyBorder="1">
      <alignment vertical="top"/>
    </xf>
    <xf numFmtId="0" fontId="32" fillId="154" borderId="0" xfId="0" applyFont="1" applyFill="1">
      <alignment vertical="top"/>
    </xf>
    <xf numFmtId="0" fontId="32" fillId="154" borderId="76" xfId="0" applyFont="1" applyFill="1" applyBorder="1">
      <alignment vertical="top"/>
    </xf>
    <xf numFmtId="0" fontId="32" fillId="7" borderId="0" xfId="0" applyFont="1" applyFill="1" applyAlignment="1">
      <alignment horizontal="center" vertical="top"/>
    </xf>
    <xf numFmtId="0" fontId="32" fillId="154" borderId="77" xfId="0" applyFont="1" applyFill="1" applyBorder="1">
      <alignment vertical="top"/>
    </xf>
    <xf numFmtId="0" fontId="32" fillId="154" borderId="78" xfId="0" applyFont="1" applyFill="1" applyBorder="1">
      <alignment vertical="top"/>
    </xf>
    <xf numFmtId="0" fontId="32" fillId="154" borderId="79" xfId="0" applyFont="1" applyFill="1" applyBorder="1">
      <alignment vertical="top"/>
    </xf>
    <xf numFmtId="0" fontId="32" fillId="154" borderId="80" xfId="0" applyFont="1" applyFill="1" applyBorder="1">
      <alignment vertical="top"/>
    </xf>
    <xf numFmtId="0" fontId="11" fillId="0" borderId="0" xfId="50031" applyFont="1"/>
    <xf numFmtId="0" fontId="32" fillId="14" borderId="0" xfId="0" applyFont="1" applyFill="1" applyAlignment="1">
      <alignment horizontal="center" vertical="top"/>
    </xf>
    <xf numFmtId="0" fontId="256" fillId="13" borderId="0" xfId="0" applyFont="1" applyFill="1" applyAlignment="1">
      <alignment horizontal="center" vertical="top"/>
    </xf>
    <xf numFmtId="0" fontId="32" fillId="0" borderId="0" xfId="0" applyFont="1">
      <alignment vertical="top"/>
    </xf>
    <xf numFmtId="0" fontId="32" fillId="0" borderId="0" xfId="0" applyFont="1" applyAlignment="1">
      <alignment horizontal="center" vertical="top"/>
    </xf>
    <xf numFmtId="0" fontId="69" fillId="0" borderId="0" xfId="0" applyFont="1">
      <alignment vertical="top"/>
    </xf>
    <xf numFmtId="0" fontId="69" fillId="0" borderId="0" xfId="0" applyFont="1" applyAlignment="1">
      <alignment horizontal="center" vertical="top"/>
    </xf>
    <xf numFmtId="10" fontId="6" fillId="15" borderId="0" xfId="64" applyFill="1">
      <alignment vertical="top"/>
    </xf>
    <xf numFmtId="9" fontId="6" fillId="15" borderId="0" xfId="4" applyNumberFormat="1" applyFill="1">
      <alignment vertical="top"/>
    </xf>
    <xf numFmtId="49" fontId="6" fillId="21" borderId="0" xfId="6" applyFont="1" applyBorder="1">
      <alignment vertical="top"/>
    </xf>
    <xf numFmtId="0" fontId="6" fillId="0" borderId="0" xfId="4" applyAlignment="1">
      <alignment vertical="center"/>
    </xf>
    <xf numFmtId="49" fontId="7" fillId="21" borderId="4" xfId="6" applyBorder="1" applyAlignment="1">
      <alignment vertical="center"/>
    </xf>
    <xf numFmtId="49" fontId="7" fillId="21" borderId="0" xfId="6" applyBorder="1" applyAlignment="1">
      <alignment vertical="center"/>
    </xf>
    <xf numFmtId="49" fontId="7" fillId="21" borderId="35" xfId="6" applyBorder="1" applyAlignment="1">
      <alignment vertical="center"/>
    </xf>
    <xf numFmtId="0" fontId="6" fillId="13" borderId="0" xfId="0" applyFont="1" applyFill="1" applyAlignment="1">
      <alignment horizontal="center" vertical="top"/>
    </xf>
    <xf numFmtId="164" fontId="6" fillId="0" borderId="0" xfId="63" applyNumberFormat="1" applyFont="1" applyFill="1">
      <alignment vertical="top"/>
    </xf>
    <xf numFmtId="165" fontId="6" fillId="0" borderId="0" xfId="64" applyNumberFormat="1" applyFont="1">
      <alignment vertical="top"/>
    </xf>
    <xf numFmtId="262" fontId="6" fillId="14" borderId="0" xfId="63" applyNumberFormat="1" applyFill="1">
      <alignment vertical="top"/>
    </xf>
    <xf numFmtId="262" fontId="6" fillId="0" borderId="0" xfId="4" applyNumberFormat="1">
      <alignment vertical="top"/>
    </xf>
    <xf numFmtId="164" fontId="6" fillId="0" borderId="0" xfId="4" applyNumberFormat="1">
      <alignment vertical="top"/>
    </xf>
    <xf numFmtId="0" fontId="6" fillId="154" borderId="0" xfId="4" applyFill="1">
      <alignment vertical="top"/>
    </xf>
    <xf numFmtId="49" fontId="21" fillId="0" borderId="14" xfId="61" applyBorder="1" applyAlignment="1">
      <alignment vertical="top" wrapText="1"/>
    </xf>
    <xf numFmtId="43" fontId="6" fillId="0" borderId="2" xfId="12" applyFill="1" applyBorder="1">
      <alignment vertical="top"/>
    </xf>
    <xf numFmtId="0" fontId="6" fillId="7" borderId="0" xfId="4" applyFill="1">
      <alignment vertical="top"/>
    </xf>
    <xf numFmtId="10" fontId="14" fillId="0" borderId="0" xfId="4" applyNumberFormat="1" applyFont="1">
      <alignment vertical="top"/>
    </xf>
    <xf numFmtId="164" fontId="6" fillId="8" borderId="0" xfId="63" applyNumberFormat="1" applyFill="1">
      <alignment vertical="top"/>
    </xf>
    <xf numFmtId="164" fontId="6" fillId="14" borderId="0" xfId="4" applyNumberFormat="1" applyFill="1">
      <alignment vertical="top"/>
    </xf>
    <xf numFmtId="164" fontId="6" fillId="8" borderId="0" xfId="4" applyNumberFormat="1" applyFill="1">
      <alignment vertical="top"/>
    </xf>
    <xf numFmtId="49" fontId="7" fillId="21" borderId="81" xfId="6" applyBorder="1">
      <alignment vertical="top"/>
    </xf>
    <xf numFmtId="49" fontId="7" fillId="21" borderId="16" xfId="6" applyBorder="1">
      <alignment vertical="top"/>
    </xf>
    <xf numFmtId="0" fontId="7" fillId="21" borderId="35" xfId="6" applyNumberFormat="1" applyBorder="1" applyAlignment="1">
      <alignment horizontal="right" vertical="top"/>
    </xf>
    <xf numFmtId="0" fontId="7" fillId="21" borderId="35" xfId="6" applyNumberFormat="1" applyBorder="1">
      <alignment vertical="top"/>
    </xf>
    <xf numFmtId="49" fontId="7" fillId="154" borderId="0" xfId="6" applyFill="1" applyBorder="1">
      <alignment vertical="top"/>
    </xf>
    <xf numFmtId="0" fontId="7" fillId="154" borderId="0" xfId="6" applyNumberFormat="1" applyFill="1" applyBorder="1" applyAlignment="1">
      <alignment horizontal="right" vertical="top"/>
    </xf>
    <xf numFmtId="0" fontId="7" fillId="154" borderId="0" xfId="6" applyNumberFormat="1" applyFill="1" applyBorder="1">
      <alignment vertical="top"/>
    </xf>
    <xf numFmtId="10" fontId="6" fillId="8" borderId="0" xfId="64" applyFill="1">
      <alignment vertical="top"/>
    </xf>
    <xf numFmtId="10" fontId="6" fillId="154" borderId="0" xfId="64" applyFill="1">
      <alignment vertical="top"/>
    </xf>
    <xf numFmtId="0" fontId="7" fillId="154" borderId="0" xfId="4" applyFont="1" applyFill="1">
      <alignment vertical="top"/>
    </xf>
    <xf numFmtId="43" fontId="6" fillId="15" borderId="0" xfId="64" applyNumberFormat="1" applyFill="1">
      <alignment vertical="top"/>
    </xf>
    <xf numFmtId="49" fontId="11" fillId="21" borderId="0" xfId="6" applyFont="1" applyBorder="1">
      <alignment vertical="top"/>
    </xf>
    <xf numFmtId="166" fontId="6" fillId="154" borderId="0" xfId="63" applyNumberFormat="1" applyFill="1">
      <alignment vertical="top"/>
    </xf>
    <xf numFmtId="2" fontId="7" fillId="21" borderId="1" xfId="6" applyNumberFormat="1" applyAlignment="1">
      <alignment horizontal="right" vertical="top"/>
    </xf>
    <xf numFmtId="0" fontId="7" fillId="21" borderId="1" xfId="6" applyNumberFormat="1" applyAlignment="1">
      <alignment horizontal="center" vertical="top"/>
    </xf>
    <xf numFmtId="0" fontId="6" fillId="101" borderId="0" xfId="50032" applyFill="1"/>
    <xf numFmtId="262" fontId="6" fillId="13" borderId="0" xfId="50032" applyNumberFormat="1" applyFill="1"/>
    <xf numFmtId="0" fontId="6" fillId="0" borderId="0" xfId="6" applyNumberFormat="1" applyFont="1" applyFill="1" applyBorder="1" applyAlignment="1">
      <alignment horizontal="center" vertical="top"/>
    </xf>
    <xf numFmtId="1" fontId="6" fillId="155" borderId="0" xfId="4" applyNumberFormat="1" applyFill="1">
      <alignment vertical="top"/>
    </xf>
    <xf numFmtId="262" fontId="6" fillId="13" borderId="0" xfId="4" applyNumberFormat="1" applyFill="1">
      <alignment vertical="top"/>
    </xf>
    <xf numFmtId="262" fontId="6" fillId="8" borderId="0" xfId="4" applyNumberFormat="1" applyFill="1">
      <alignment vertical="top"/>
    </xf>
    <xf numFmtId="0" fontId="6" fillId="0" borderId="0" xfId="4" applyAlignment="1">
      <alignment horizontal="left" vertical="top"/>
    </xf>
    <xf numFmtId="0" fontId="6" fillId="0" borderId="0" xfId="4" applyAlignment="1">
      <alignment vertical="top" wrapText="1"/>
    </xf>
    <xf numFmtId="262" fontId="6" fillId="154" borderId="0" xfId="50032" applyNumberFormat="1" applyFill="1"/>
    <xf numFmtId="0" fontId="0" fillId="154" borderId="0" xfId="0" applyFill="1">
      <alignment vertical="top"/>
    </xf>
    <xf numFmtId="0" fontId="7" fillId="21" borderId="4" xfId="6" applyNumberFormat="1" applyBorder="1" applyAlignment="1">
      <alignment horizontal="center" vertical="top"/>
    </xf>
    <xf numFmtId="0" fontId="0" fillId="0" borderId="4" xfId="0" applyBorder="1">
      <alignment vertical="top"/>
    </xf>
    <xf numFmtId="0" fontId="7" fillId="21" borderId="35" xfId="6" applyNumberFormat="1" applyBorder="1" applyAlignment="1">
      <alignment horizontal="center" vertical="top"/>
    </xf>
    <xf numFmtId="0" fontId="0" fillId="0" borderId="35" xfId="0" applyBorder="1">
      <alignment vertical="top"/>
    </xf>
    <xf numFmtId="0" fontId="0" fillId="13" borderId="0" xfId="0" applyFill="1">
      <alignment vertical="top"/>
    </xf>
    <xf numFmtId="0" fontId="0" fillId="15" borderId="0" xfId="0" applyFill="1">
      <alignment vertical="top"/>
    </xf>
    <xf numFmtId="164" fontId="0" fillId="13" borderId="0" xfId="63" applyNumberFormat="1" applyFont="1" applyFill="1">
      <alignment vertical="top"/>
    </xf>
    <xf numFmtId="43" fontId="0" fillId="8" borderId="0" xfId="63" applyFont="1" applyFill="1">
      <alignment vertical="top"/>
    </xf>
    <xf numFmtId="10" fontId="6" fillId="15" borderId="0" xfId="64" applyFont="1" applyFill="1" applyBorder="1" applyAlignment="1"/>
    <xf numFmtId="0" fontId="14" fillId="0" borderId="2" xfId="0" applyFont="1" applyBorder="1">
      <alignment vertical="top"/>
    </xf>
    <xf numFmtId="0" fontId="6" fillId="156" borderId="0" xfId="4" applyFill="1">
      <alignment vertical="top"/>
    </xf>
    <xf numFmtId="10" fontId="6" fillId="7" borderId="0" xfId="64" applyFill="1">
      <alignment vertical="top"/>
    </xf>
    <xf numFmtId="10" fontId="6" fillId="7" borderId="0" xfId="64" applyFont="1" applyFill="1">
      <alignment vertical="top"/>
    </xf>
    <xf numFmtId="10" fontId="6" fillId="7" borderId="0" xfId="4" applyNumberFormat="1" applyFill="1">
      <alignment vertical="top"/>
    </xf>
    <xf numFmtId="49" fontId="7" fillId="21" borderId="1" xfId="6" applyAlignment="1"/>
    <xf numFmtId="49" fontId="21" fillId="0" borderId="0" xfId="61" applyAlignment="1">
      <alignment vertical="top"/>
    </xf>
    <xf numFmtId="164" fontId="6" fillId="13" borderId="0" xfId="63" applyNumberFormat="1" applyFill="1" applyAlignment="1">
      <alignment vertical="top" wrapText="1"/>
    </xf>
    <xf numFmtId="43" fontId="6" fillId="7" borderId="0" xfId="63" applyFont="1" applyFill="1">
      <alignment vertical="top"/>
    </xf>
    <xf numFmtId="10" fontId="6" fillId="15" borderId="0" xfId="64" applyFont="1" applyFill="1">
      <alignment vertical="top"/>
    </xf>
    <xf numFmtId="49" fontId="21" fillId="0" borderId="0" xfId="61" applyAlignment="1">
      <alignment horizontal="left" vertical="top" wrapText="1"/>
    </xf>
    <xf numFmtId="0" fontId="6" fillId="0" borderId="2" xfId="0" applyFont="1" applyBorder="1">
      <alignment vertical="top"/>
    </xf>
    <xf numFmtId="0" fontId="28" fillId="0" borderId="0" xfId="0" applyFont="1" applyAlignment="1"/>
    <xf numFmtId="9" fontId="6" fillId="7" borderId="0" xfId="4" applyNumberFormat="1" applyFill="1">
      <alignment vertical="top"/>
    </xf>
    <xf numFmtId="0" fontId="14" fillId="154" borderId="0" xfId="4" applyFont="1" applyFill="1">
      <alignment vertical="top"/>
    </xf>
    <xf numFmtId="9" fontId="14" fillId="154" borderId="0" xfId="4" applyNumberFormat="1" applyFont="1" applyFill="1">
      <alignment vertical="top"/>
    </xf>
    <xf numFmtId="0" fontId="0" fillId="0" borderId="0" xfId="0" applyAlignment="1"/>
    <xf numFmtId="164" fontId="6" fillId="7" borderId="0" xfId="63" applyNumberFormat="1" applyFill="1">
      <alignment vertical="top"/>
    </xf>
    <xf numFmtId="0" fontId="6" fillId="0" borderId="0" xfId="0" applyFont="1" applyAlignment="1"/>
    <xf numFmtId="165" fontId="6" fillId="15" borderId="0" xfId="64" applyNumberFormat="1" applyFill="1">
      <alignment vertical="top"/>
    </xf>
    <xf numFmtId="49" fontId="7" fillId="21" borderId="82" xfId="6" applyBorder="1">
      <alignment vertical="top"/>
    </xf>
    <xf numFmtId="10" fontId="2" fillId="15" borderId="0" xfId="64" applyFont="1" applyFill="1">
      <alignment vertical="top"/>
    </xf>
    <xf numFmtId="0" fontId="6" fillId="0" borderId="2" xfId="12" applyNumberFormat="1" applyFill="1" applyBorder="1" applyAlignment="1">
      <alignment horizontal="left" vertical="top"/>
    </xf>
    <xf numFmtId="49" fontId="21" fillId="0" borderId="2" xfId="61" applyBorder="1" applyAlignment="1">
      <alignment vertical="top"/>
    </xf>
    <xf numFmtId="49" fontId="7" fillId="21" borderId="1" xfId="6" applyAlignment="1">
      <alignment vertical="top" wrapText="1"/>
    </xf>
    <xf numFmtId="3" fontId="6" fillId="0" borderId="0" xfId="4" applyNumberFormat="1">
      <alignment vertical="top"/>
    </xf>
    <xf numFmtId="43" fontId="6" fillId="7" borderId="0" xfId="11">
      <alignment vertical="top"/>
    </xf>
    <xf numFmtId="43" fontId="6" fillId="15" borderId="0" xfId="13">
      <alignment vertical="top"/>
    </xf>
    <xf numFmtId="43" fontId="6" fillId="13" borderId="0" xfId="9">
      <alignment vertical="top"/>
    </xf>
    <xf numFmtId="0" fontId="6" fillId="46" borderId="0" xfId="62" applyNumberFormat="1">
      <alignment vertical="top"/>
    </xf>
    <xf numFmtId="1" fontId="6" fillId="0" borderId="0" xfId="4" applyNumberFormat="1">
      <alignment vertical="top"/>
    </xf>
    <xf numFmtId="1" fontId="10" fillId="0" borderId="0" xfId="4" applyNumberFormat="1" applyFont="1">
      <alignment vertical="top"/>
    </xf>
    <xf numFmtId="41" fontId="6" fillId="156" borderId="0" xfId="50036">
      <alignment vertical="top"/>
    </xf>
    <xf numFmtId="0" fontId="12" fillId="0" borderId="0" xfId="4" applyFont="1">
      <alignment vertical="top"/>
    </xf>
    <xf numFmtId="49" fontId="6" fillId="0" borderId="0" xfId="6" applyFont="1" applyFill="1" applyBorder="1">
      <alignment vertical="top"/>
    </xf>
    <xf numFmtId="164" fontId="6" fillId="7" borderId="0" xfId="4" applyNumberFormat="1" applyFill="1">
      <alignment vertical="top"/>
    </xf>
    <xf numFmtId="164" fontId="6" fillId="15" borderId="0" xfId="63" applyNumberFormat="1" applyFont="1" applyFill="1">
      <alignment vertical="top"/>
    </xf>
    <xf numFmtId="164" fontId="2" fillId="11" borderId="0" xfId="63" applyNumberFormat="1" applyFont="1" applyFill="1">
      <alignment vertical="top"/>
    </xf>
    <xf numFmtId="164" fontId="6" fillId="0" borderId="0" xfId="63" applyNumberFormat="1" applyFill="1">
      <alignment vertical="top"/>
    </xf>
    <xf numFmtId="3" fontId="6" fillId="15" borderId="0" xfId="4" applyNumberFormat="1" applyFill="1">
      <alignment vertical="top"/>
    </xf>
    <xf numFmtId="164" fontId="0" fillId="14" borderId="0" xfId="63" applyNumberFormat="1" applyFont="1" applyFill="1">
      <alignment vertical="top"/>
    </xf>
    <xf numFmtId="264" fontId="6" fillId="14" borderId="0" xfId="63" applyNumberFormat="1" applyFill="1">
      <alignment vertical="top"/>
    </xf>
    <xf numFmtId="239" fontId="6" fillId="0" borderId="0" xfId="63" applyNumberFormat="1" applyFill="1">
      <alignment vertical="top"/>
    </xf>
    <xf numFmtId="43" fontId="6" fillId="0" borderId="0" xfId="63" applyFont="1" applyFill="1">
      <alignment vertical="top"/>
    </xf>
    <xf numFmtId="43" fontId="6" fillId="15" borderId="0" xfId="63" applyFont="1" applyFill="1">
      <alignment vertical="top"/>
    </xf>
    <xf numFmtId="9" fontId="6" fillId="15" borderId="0" xfId="64" applyNumberFormat="1" applyFill="1">
      <alignment vertical="top"/>
    </xf>
    <xf numFmtId="164" fontId="6" fillId="11" borderId="0" xfId="63" applyNumberFormat="1" applyFill="1">
      <alignment vertical="top"/>
    </xf>
    <xf numFmtId="1" fontId="6" fillId="15" borderId="0" xfId="4" applyNumberFormat="1" applyFill="1">
      <alignment vertical="top"/>
    </xf>
    <xf numFmtId="49" fontId="7" fillId="0" borderId="0" xfId="15" applyFont="1">
      <alignment vertical="top"/>
    </xf>
    <xf numFmtId="0" fontId="28" fillId="0" borderId="0" xfId="0" applyFont="1">
      <alignment vertical="top"/>
    </xf>
    <xf numFmtId="164" fontId="0" fillId="0" borderId="0" xfId="63" applyNumberFormat="1" applyFont="1" applyFill="1">
      <alignment vertical="top"/>
    </xf>
    <xf numFmtId="43" fontId="0" fillId="0" borderId="0" xfId="63" applyFont="1" applyFill="1">
      <alignment vertical="top"/>
    </xf>
    <xf numFmtId="49" fontId="7" fillId="21" borderId="1" xfId="6" applyAlignment="1">
      <alignment horizontal="center" vertical="top"/>
    </xf>
    <xf numFmtId="43" fontId="6" fillId="0" borderId="0" xfId="63" applyFill="1">
      <alignment vertical="top"/>
    </xf>
    <xf numFmtId="43" fontId="9" fillId="5" borderId="1" xfId="63" applyFont="1" applyFill="1" applyBorder="1">
      <alignment vertical="top"/>
    </xf>
    <xf numFmtId="0" fontId="258" fillId="0" borderId="0" xfId="4" applyFont="1">
      <alignment vertical="top"/>
    </xf>
    <xf numFmtId="0" fontId="7" fillId="21" borderId="4" xfId="6" applyNumberFormat="1" applyBorder="1">
      <alignment vertical="top"/>
    </xf>
    <xf numFmtId="164" fontId="6" fillId="154" borderId="0" xfId="63" applyNumberFormat="1" applyFont="1" applyFill="1">
      <alignment vertical="top"/>
    </xf>
    <xf numFmtId="164" fontId="6" fillId="154" borderId="0" xfId="63" applyNumberFormat="1" applyFill="1">
      <alignment vertical="top"/>
    </xf>
    <xf numFmtId="0" fontId="32" fillId="157" borderId="0" xfId="0" applyFont="1" applyFill="1" applyAlignment="1">
      <alignment horizontal="center" vertical="top"/>
    </xf>
    <xf numFmtId="43" fontId="6" fillId="157" borderId="0" xfId="8" applyFill="1">
      <alignment vertical="top"/>
    </xf>
    <xf numFmtId="43" fontId="6" fillId="157" borderId="0" xfId="11" applyFill="1">
      <alignment vertical="top"/>
    </xf>
    <xf numFmtId="164" fontId="0" fillId="15" borderId="0" xfId="63" applyNumberFormat="1" applyFont="1" applyFill="1">
      <alignment vertical="top"/>
    </xf>
    <xf numFmtId="164" fontId="6" fillId="21" borderId="0" xfId="4" applyNumberFormat="1" applyFill="1">
      <alignment vertical="top"/>
    </xf>
    <xf numFmtId="49" fontId="259" fillId="0" borderId="2" xfId="61" applyFont="1" applyBorder="1" applyAlignment="1">
      <alignment vertical="top" wrapText="1"/>
    </xf>
    <xf numFmtId="49" fontId="7" fillId="21" borderId="4" xfId="6" applyBorder="1" applyAlignment="1">
      <alignment vertical="top" wrapText="1"/>
    </xf>
    <xf numFmtId="262" fontId="6" fillId="0" borderId="0" xfId="4" applyNumberFormat="1" applyAlignment="1">
      <alignment horizontal="center" vertical="center"/>
    </xf>
    <xf numFmtId="262" fontId="6" fillId="0" borderId="0" xfId="63" applyNumberFormat="1" applyFill="1" applyAlignment="1">
      <alignment horizontal="center" vertical="center"/>
    </xf>
    <xf numFmtId="262" fontId="6" fillId="0" borderId="0" xfId="63" applyNumberFormat="1" applyFill="1">
      <alignment vertical="top"/>
    </xf>
    <xf numFmtId="241" fontId="6" fillId="0" borderId="0" xfId="10" applyNumberFormat="1" applyFill="1">
      <alignment vertical="top"/>
    </xf>
    <xf numFmtId="166" fontId="6" fillId="0" borderId="0" xfId="63" applyNumberFormat="1" applyFill="1" applyAlignment="1">
      <alignment horizontal="center" vertical="center"/>
    </xf>
    <xf numFmtId="166" fontId="6" fillId="0" borderId="0" xfId="63" applyNumberFormat="1" applyFill="1" applyAlignment="1">
      <alignment vertical="center"/>
    </xf>
    <xf numFmtId="0" fontId="6" fillId="0" borderId="0" xfId="159" applyAlignment="1">
      <alignment vertical="top"/>
    </xf>
    <xf numFmtId="49" fontId="7" fillId="0" borderId="1" xfId="6" applyFill="1">
      <alignment vertical="top"/>
    </xf>
    <xf numFmtId="0" fontId="6" fillId="7" borderId="0" xfId="203" applyNumberFormat="1" applyFill="1" applyAlignment="1">
      <alignment vertical="top"/>
    </xf>
    <xf numFmtId="164" fontId="6" fillId="7" borderId="0" xfId="203" applyNumberFormat="1" applyFill="1" applyAlignment="1">
      <alignment vertical="top"/>
    </xf>
    <xf numFmtId="164" fontId="6" fillId="11" borderId="0" xfId="203" applyNumberFormat="1" applyFill="1" applyAlignment="1">
      <alignment vertical="top"/>
    </xf>
    <xf numFmtId="43" fontId="6" fillId="0" borderId="0" xfId="11" applyFill="1">
      <alignment vertical="top"/>
    </xf>
    <xf numFmtId="37" fontId="6" fillId="0" borderId="0" xfId="11" applyNumberFormat="1" applyFill="1">
      <alignment vertical="top"/>
    </xf>
    <xf numFmtId="4" fontId="14" fillId="0" borderId="0" xfId="4" applyNumberFormat="1" applyFont="1">
      <alignment vertical="top"/>
    </xf>
    <xf numFmtId="37" fontId="6" fillId="0" borderId="0" xfId="159" applyNumberFormat="1" applyFill="1" applyAlignment="1">
      <alignment vertical="top" wrapText="1"/>
    </xf>
    <xf numFmtId="265" fontId="6" fillId="0" borderId="0" xfId="203" applyNumberFormat="1" applyFill="1" applyAlignment="1">
      <alignment vertical="top"/>
    </xf>
    <xf numFmtId="166" fontId="6" fillId="15" borderId="0" xfId="4" applyNumberFormat="1" applyFill="1">
      <alignment vertical="top"/>
    </xf>
    <xf numFmtId="166" fontId="6" fillId="8" borderId="0" xfId="4" applyNumberFormat="1" applyFill="1">
      <alignment vertical="top"/>
    </xf>
    <xf numFmtId="43" fontId="6" fillId="15" borderId="0" xfId="4" applyNumberFormat="1" applyFill="1">
      <alignment vertical="top"/>
    </xf>
    <xf numFmtId="37" fontId="6" fillId="15" borderId="0" xfId="4" applyNumberFormat="1" applyFill="1">
      <alignment vertical="top"/>
    </xf>
    <xf numFmtId="37" fontId="6" fillId="13" borderId="0" xfId="4" applyNumberFormat="1" applyFill="1">
      <alignment vertical="top"/>
    </xf>
    <xf numFmtId="0" fontId="7" fillId="21" borderId="1" xfId="4" applyFont="1" applyFill="1" applyBorder="1">
      <alignment vertical="top"/>
    </xf>
    <xf numFmtId="1" fontId="7" fillId="21" borderId="1" xfId="4" applyNumberFormat="1" applyFont="1" applyFill="1" applyBorder="1">
      <alignment vertical="top"/>
    </xf>
    <xf numFmtId="0" fontId="28" fillId="21" borderId="1" xfId="159" applyFont="1" applyFill="1" applyBorder="1" applyAlignment="1">
      <alignment vertical="top"/>
    </xf>
    <xf numFmtId="266" fontId="6" fillId="13" borderId="0" xfId="4" applyNumberFormat="1" applyFill="1">
      <alignment vertical="top"/>
    </xf>
    <xf numFmtId="265" fontId="6" fillId="14" borderId="0" xfId="4" applyNumberFormat="1" applyFill="1">
      <alignment vertical="top"/>
    </xf>
    <xf numFmtId="0" fontId="6" fillId="0" borderId="0" xfId="159" applyFill="1" applyAlignment="1">
      <alignment vertical="top"/>
    </xf>
    <xf numFmtId="166" fontId="6" fillId="0" borderId="0" xfId="4" applyNumberFormat="1">
      <alignment vertical="top"/>
    </xf>
    <xf numFmtId="0" fontId="0" fillId="0" borderId="0" xfId="159" applyFont="1" applyFill="1" applyAlignment="1"/>
    <xf numFmtId="165" fontId="6" fillId="0" borderId="0" xfId="210" applyNumberFormat="1" applyFont="1" applyFill="1" applyAlignment="1">
      <alignment vertical="top"/>
    </xf>
    <xf numFmtId="37" fontId="6" fillId="0" borderId="0" xfId="4" applyNumberFormat="1">
      <alignment vertical="top"/>
    </xf>
    <xf numFmtId="1" fontId="7" fillId="0" borderId="0" xfId="4" applyNumberFormat="1" applyFont="1">
      <alignment vertical="top"/>
    </xf>
    <xf numFmtId="266" fontId="6" fillId="0" borderId="0" xfId="4" applyNumberFormat="1">
      <alignment vertical="top"/>
    </xf>
    <xf numFmtId="239" fontId="6" fillId="15" borderId="0" xfId="4" applyNumberFormat="1" applyFill="1">
      <alignment vertical="top"/>
    </xf>
    <xf numFmtId="239" fontId="7" fillId="0" borderId="0" xfId="6" applyNumberFormat="1" applyFill="1" applyBorder="1" applyAlignment="1"/>
    <xf numFmtId="239" fontId="6" fillId="15" borderId="0" xfId="63" applyNumberFormat="1" applyFill="1">
      <alignment vertical="top"/>
    </xf>
    <xf numFmtId="239" fontId="6" fillId="13" borderId="0" xfId="4" applyNumberFormat="1" applyFill="1">
      <alignment vertical="top"/>
    </xf>
    <xf numFmtId="239" fontId="6" fillId="0" borderId="0" xfId="4" applyNumberFormat="1">
      <alignment vertical="top"/>
    </xf>
    <xf numFmtId="239" fontId="6" fillId="13" borderId="0" xfId="63" applyNumberFormat="1" applyFill="1">
      <alignment vertical="top"/>
    </xf>
    <xf numFmtId="239" fontId="6" fillId="8" borderId="0" xfId="63" applyNumberFormat="1" applyFill="1">
      <alignment vertical="top"/>
    </xf>
    <xf numFmtId="10" fontId="6" fillId="15" borderId="0" xfId="210" applyNumberFormat="1" applyFont="1" applyFill="1" applyAlignment="1">
      <alignment vertical="top"/>
    </xf>
    <xf numFmtId="43" fontId="6" fillId="9" borderId="0" xfId="10" applyFill="1">
      <alignment vertical="top"/>
    </xf>
    <xf numFmtId="166" fontId="6" fillId="14" borderId="0" xfId="63" applyNumberFormat="1" applyFill="1" applyAlignment="1">
      <alignment horizontal="right" vertical="center"/>
    </xf>
    <xf numFmtId="262" fontId="6" fillId="14" borderId="0" xfId="63" applyNumberFormat="1" applyFill="1" applyAlignment="1">
      <alignment vertical="top"/>
    </xf>
    <xf numFmtId="164" fontId="31" fillId="8" borderId="0" xfId="63" applyNumberFormat="1" applyFont="1" applyFill="1" applyAlignment="1">
      <alignment horizontal="right" vertical="top"/>
    </xf>
    <xf numFmtId="0" fontId="6" fillId="0" borderId="0" xfId="4" applyAlignment="1">
      <alignment horizontal="right" vertical="top"/>
    </xf>
    <xf numFmtId="0" fontId="6" fillId="0" borderId="0" xfId="4" applyAlignment="1">
      <alignment horizontal="right" vertical="center"/>
    </xf>
    <xf numFmtId="49" fontId="7" fillId="21" borderId="82" xfId="6" applyBorder="1" applyAlignment="1"/>
    <xf numFmtId="1" fontId="6" fillId="7" borderId="0" xfId="63" applyNumberFormat="1" applyFill="1">
      <alignment vertical="top"/>
    </xf>
    <xf numFmtId="10" fontId="6" fillId="0" borderId="0" xfId="64" applyFont="1">
      <alignment vertical="top"/>
    </xf>
    <xf numFmtId="166" fontId="6" fillId="8" borderId="0" xfId="63" applyNumberFormat="1" applyFill="1">
      <alignment vertical="top"/>
    </xf>
    <xf numFmtId="0" fontId="6" fillId="21" borderId="1" xfId="4" applyFill="1" applyBorder="1">
      <alignment vertical="top"/>
    </xf>
    <xf numFmtId="49" fontId="7" fillId="0" borderId="0" xfId="6" applyFill="1" applyBorder="1">
      <alignment vertical="top"/>
    </xf>
    <xf numFmtId="265" fontId="6" fillId="15" borderId="0" xfId="63" applyNumberFormat="1" applyFill="1">
      <alignment vertical="top"/>
    </xf>
    <xf numFmtId="43" fontId="6" fillId="8" borderId="0" xfId="4" applyNumberFormat="1" applyFill="1">
      <alignment vertical="top"/>
    </xf>
    <xf numFmtId="265" fontId="6" fillId="156" borderId="0" xfId="63" applyNumberFormat="1" applyFill="1">
      <alignment vertical="top"/>
    </xf>
    <xf numFmtId="9" fontId="6" fillId="156" borderId="0" xfId="4" applyNumberFormat="1" applyFill="1">
      <alignment vertical="top"/>
    </xf>
    <xf numFmtId="10" fontId="2" fillId="7" borderId="0" xfId="64" applyFont="1" applyFill="1">
      <alignment vertical="top"/>
    </xf>
    <xf numFmtId="10" fontId="2" fillId="15" borderId="0" xfId="4" applyNumberFormat="1" applyFont="1" applyFill="1">
      <alignment vertical="top"/>
    </xf>
    <xf numFmtId="164" fontId="6" fillId="7" borderId="0" xfId="11" applyNumberFormat="1">
      <alignment vertical="top"/>
    </xf>
    <xf numFmtId="0" fontId="28" fillId="21" borderId="35" xfId="0" applyFont="1" applyFill="1" applyBorder="1">
      <alignment vertical="top"/>
    </xf>
    <xf numFmtId="164" fontId="6" fillId="15" borderId="0" xfId="63" quotePrefix="1" applyNumberFormat="1" applyFill="1">
      <alignment vertical="top"/>
    </xf>
    <xf numFmtId="213" fontId="6" fillId="0" borderId="0" xfId="4" applyNumberFormat="1">
      <alignment vertical="top"/>
    </xf>
    <xf numFmtId="267" fontId="6" fillId="0" borderId="0" xfId="4" applyNumberFormat="1">
      <alignment vertical="top"/>
    </xf>
    <xf numFmtId="268" fontId="6" fillId="0" borderId="0" xfId="4" applyNumberFormat="1">
      <alignment vertical="top"/>
    </xf>
    <xf numFmtId="269" fontId="6" fillId="11" borderId="0" xfId="10" applyNumberFormat="1">
      <alignment vertical="top"/>
    </xf>
    <xf numFmtId="269" fontId="6" fillId="0" borderId="0" xfId="4" applyNumberFormat="1">
      <alignment vertical="top"/>
    </xf>
    <xf numFmtId="269" fontId="7" fillId="21" borderId="4" xfId="6" applyNumberFormat="1" applyBorder="1">
      <alignment vertical="top"/>
    </xf>
    <xf numFmtId="269" fontId="7" fillId="21" borderId="0" xfId="6" applyNumberFormat="1" applyBorder="1">
      <alignment vertical="top"/>
    </xf>
    <xf numFmtId="269" fontId="7" fillId="21" borderId="35" xfId="6" applyNumberFormat="1" applyBorder="1">
      <alignment vertical="top"/>
    </xf>
    <xf numFmtId="213" fontId="6" fillId="11" borderId="0" xfId="10" applyNumberFormat="1">
      <alignment vertical="top"/>
    </xf>
    <xf numFmtId="213" fontId="7" fillId="21" borderId="4" xfId="6" applyNumberFormat="1" applyBorder="1">
      <alignment vertical="top"/>
    </xf>
    <xf numFmtId="213" fontId="7" fillId="21" borderId="0" xfId="6" applyNumberFormat="1" applyBorder="1">
      <alignment vertical="top"/>
    </xf>
    <xf numFmtId="213" fontId="7" fillId="21" borderId="35" xfId="6" applyNumberFormat="1" applyBorder="1">
      <alignment vertical="top"/>
    </xf>
    <xf numFmtId="269" fontId="6" fillId="14" borderId="0" xfId="63" applyNumberFormat="1" applyFill="1" applyAlignment="1">
      <alignment horizontal="right" vertical="center"/>
    </xf>
    <xf numFmtId="269" fontId="6" fillId="0" borderId="0" xfId="4" applyNumberFormat="1" applyAlignment="1">
      <alignment vertical="center"/>
    </xf>
    <xf numFmtId="269" fontId="7" fillId="21" borderId="4" xfId="6" applyNumberFormat="1" applyBorder="1" applyAlignment="1">
      <alignment vertical="center"/>
    </xf>
    <xf numFmtId="269" fontId="7" fillId="21" borderId="0" xfId="6" applyNumberFormat="1" applyBorder="1" applyAlignment="1">
      <alignment vertical="center"/>
    </xf>
    <xf numFmtId="269" fontId="7" fillId="21" borderId="35" xfId="6" applyNumberFormat="1" applyBorder="1" applyAlignment="1">
      <alignment vertical="center"/>
    </xf>
    <xf numFmtId="269" fontId="6" fillId="0" borderId="0" xfId="63" applyNumberFormat="1" applyFill="1" applyAlignment="1">
      <alignment vertical="center"/>
    </xf>
    <xf numFmtId="269" fontId="6" fillId="14" borderId="0" xfId="63" applyNumberFormat="1" applyFill="1">
      <alignment vertical="top"/>
    </xf>
    <xf numFmtId="269" fontId="31" fillId="8" borderId="0" xfId="63" applyNumberFormat="1" applyFont="1" applyFill="1" applyAlignment="1">
      <alignment horizontal="right" vertical="top"/>
    </xf>
    <xf numFmtId="270" fontId="6" fillId="14" borderId="0" xfId="63" applyNumberFormat="1" applyFill="1" applyAlignment="1">
      <alignment horizontal="right" vertical="center"/>
    </xf>
    <xf numFmtId="270" fontId="6" fillId="0" borderId="0" xfId="4" applyNumberFormat="1" applyAlignment="1">
      <alignment vertical="center"/>
    </xf>
    <xf numFmtId="270" fontId="7" fillId="21" borderId="4" xfId="6" applyNumberFormat="1" applyBorder="1" applyAlignment="1">
      <alignment vertical="center"/>
    </xf>
    <xf numFmtId="270" fontId="7" fillId="21" borderId="0" xfId="6" applyNumberFormat="1" applyBorder="1" applyAlignment="1">
      <alignment vertical="center"/>
    </xf>
    <xf numFmtId="270" fontId="7" fillId="21" borderId="35" xfId="6" applyNumberFormat="1" applyBorder="1" applyAlignment="1">
      <alignment vertical="center"/>
    </xf>
    <xf numFmtId="270" fontId="6" fillId="0" borderId="0" xfId="63" applyNumberFormat="1" applyFill="1" applyAlignment="1">
      <alignment vertical="center"/>
    </xf>
    <xf numFmtId="270" fontId="7" fillId="21" borderId="4" xfId="6" applyNumberFormat="1" applyBorder="1">
      <alignment vertical="top"/>
    </xf>
    <xf numFmtId="270" fontId="7" fillId="21" borderId="0" xfId="6" applyNumberFormat="1" applyBorder="1">
      <alignment vertical="top"/>
    </xf>
    <xf numFmtId="270" fontId="7" fillId="21" borderId="35" xfId="6" applyNumberFormat="1" applyBorder="1">
      <alignment vertical="top"/>
    </xf>
    <xf numFmtId="270" fontId="6" fillId="0" borderId="0" xfId="4" applyNumberFormat="1">
      <alignment vertical="top"/>
    </xf>
    <xf numFmtId="270" fontId="6" fillId="14" borderId="0" xfId="63" applyNumberFormat="1" applyFill="1" applyAlignment="1">
      <alignment vertical="top"/>
    </xf>
    <xf numFmtId="270" fontId="6" fillId="14" borderId="0" xfId="63" applyNumberFormat="1" applyFill="1">
      <alignment vertical="top"/>
    </xf>
    <xf numFmtId="270" fontId="31" fillId="8" borderId="0" xfId="63" applyNumberFormat="1" applyFont="1" applyFill="1" applyAlignment="1">
      <alignment horizontal="right" vertical="top"/>
    </xf>
    <xf numFmtId="164" fontId="6" fillId="156" borderId="0" xfId="63" applyNumberFormat="1" applyFill="1">
      <alignment vertical="top"/>
    </xf>
    <xf numFmtId="37" fontId="6" fillId="159" borderId="0" xfId="159" applyNumberFormat="1" applyFill="1" applyAlignment="1">
      <alignment vertical="top" wrapText="1"/>
    </xf>
    <xf numFmtId="3" fontId="6" fillId="7" borderId="0" xfId="4" applyNumberFormat="1" applyFill="1">
      <alignment vertical="top"/>
    </xf>
    <xf numFmtId="0" fontId="0" fillId="156" borderId="0" xfId="0" applyFill="1">
      <alignment vertical="top"/>
    </xf>
    <xf numFmtId="265" fontId="6" fillId="13" borderId="0" xfId="4" applyNumberFormat="1" applyFill="1">
      <alignment vertical="top"/>
    </xf>
    <xf numFmtId="239" fontId="6" fillId="14" borderId="0" xfId="63" applyNumberFormat="1" applyFill="1">
      <alignment vertical="top"/>
    </xf>
    <xf numFmtId="213" fontId="6" fillId="0" borderId="0" xfId="10" applyNumberFormat="1" applyFill="1">
      <alignment vertical="top"/>
    </xf>
    <xf numFmtId="262" fontId="6" fillId="14" borderId="0" xfId="10" applyNumberFormat="1" applyFill="1">
      <alignment vertical="top"/>
    </xf>
    <xf numFmtId="164" fontId="31" fillId="0" borderId="0" xfId="63" applyNumberFormat="1" applyFont="1" applyFill="1">
      <alignment vertical="top"/>
    </xf>
    <xf numFmtId="166" fontId="6" fillId="0" borderId="0" xfId="63" applyNumberFormat="1" applyFill="1">
      <alignment vertical="top"/>
    </xf>
    <xf numFmtId="49" fontId="10" fillId="0" borderId="0" xfId="7" applyFont="1">
      <alignment vertical="top"/>
    </xf>
    <xf numFmtId="164" fontId="0" fillId="8" borderId="0" xfId="63" applyNumberFormat="1" applyFont="1" applyFill="1">
      <alignment vertical="top"/>
    </xf>
    <xf numFmtId="164" fontId="6" fillId="8" borderId="0" xfId="63" applyNumberFormat="1" applyFont="1" applyFill="1">
      <alignment vertical="top"/>
    </xf>
    <xf numFmtId="0" fontId="6" fillId="11" borderId="0" xfId="4" applyFill="1">
      <alignment vertical="top"/>
    </xf>
    <xf numFmtId="271" fontId="6" fillId="7" borderId="0" xfId="8" applyNumberFormat="1" applyFill="1">
      <alignment vertical="top"/>
    </xf>
    <xf numFmtId="0" fontId="6" fillId="158" borderId="2" xfId="0" applyFont="1" applyFill="1" applyBorder="1" applyAlignment="1">
      <alignment horizontal="left" vertical="top" wrapText="1"/>
    </xf>
    <xf numFmtId="49" fontId="10" fillId="0" borderId="0" xfId="61" applyFont="1" applyBorder="1" applyAlignment="1">
      <alignment vertical="top" wrapText="1"/>
    </xf>
    <xf numFmtId="0" fontId="260" fillId="0" borderId="0" xfId="0" applyFont="1">
      <alignment vertical="top"/>
    </xf>
    <xf numFmtId="49" fontId="6" fillId="158" borderId="2" xfId="61" applyFont="1" applyFill="1" applyBorder="1" applyAlignment="1">
      <alignment vertical="top" wrapText="1"/>
    </xf>
    <xf numFmtId="49" fontId="6" fillId="0" borderId="2" xfId="61" applyFont="1" applyFill="1" applyBorder="1" applyAlignment="1">
      <alignment vertical="top" wrapText="1"/>
    </xf>
    <xf numFmtId="43" fontId="6" fillId="8" borderId="0" xfId="63" applyFill="1">
      <alignment vertical="top"/>
    </xf>
    <xf numFmtId="264" fontId="6" fillId="8" borderId="0" xfId="63" applyNumberFormat="1" applyFill="1">
      <alignment vertical="top"/>
    </xf>
    <xf numFmtId="43" fontId="12" fillId="8" borderId="0" xfId="63" applyFont="1" applyFill="1">
      <alignment vertical="top"/>
    </xf>
    <xf numFmtId="0" fontId="14" fillId="156" borderId="0" xfId="4" applyFont="1" applyFill="1">
      <alignment vertical="top"/>
    </xf>
    <xf numFmtId="164" fontId="6" fillId="156" borderId="0" xfId="4" applyNumberFormat="1" applyFill="1">
      <alignment vertical="top"/>
    </xf>
    <xf numFmtId="49" fontId="7" fillId="21" borderId="1" xfId="6" applyAlignment="1">
      <alignment horizontal="right" vertical="top"/>
    </xf>
    <xf numFmtId="3" fontId="6" fillId="11" borderId="0" xfId="4" applyNumberFormat="1" applyFill="1">
      <alignment vertical="top"/>
    </xf>
    <xf numFmtId="164" fontId="2" fillId="15" borderId="0" xfId="63" applyNumberFormat="1" applyFont="1" applyFill="1">
      <alignment vertical="top"/>
    </xf>
    <xf numFmtId="3" fontId="6" fillId="13" borderId="0" xfId="4" applyNumberFormat="1" applyFill="1">
      <alignment vertical="top"/>
    </xf>
    <xf numFmtId="3" fontId="6" fillId="8" borderId="0" xfId="4" applyNumberFormat="1" applyFill="1">
      <alignment vertical="top"/>
    </xf>
    <xf numFmtId="3" fontId="6" fillId="8" borderId="0" xfId="63" applyNumberFormat="1" applyFill="1">
      <alignment vertical="top"/>
    </xf>
    <xf numFmtId="3" fontId="6" fillId="14" borderId="0" xfId="4" applyNumberFormat="1" applyFill="1">
      <alignment vertical="top"/>
    </xf>
    <xf numFmtId="3" fontId="6" fillId="0" borderId="0" xfId="63" applyNumberFormat="1" applyFill="1">
      <alignment vertical="top"/>
    </xf>
    <xf numFmtId="3" fontId="7" fillId="21" borderId="1" xfId="6" applyNumberFormat="1">
      <alignment vertical="top"/>
    </xf>
    <xf numFmtId="3" fontId="6" fillId="13" borderId="0" xfId="63" applyNumberFormat="1" applyFill="1">
      <alignment vertical="top"/>
    </xf>
    <xf numFmtId="3" fontId="6" fillId="14" borderId="0" xfId="63" applyNumberFormat="1" applyFill="1">
      <alignment vertical="top"/>
    </xf>
    <xf numFmtId="10" fontId="14" fillId="7" borderId="0" xfId="64" applyFont="1" applyFill="1">
      <alignment vertical="top"/>
    </xf>
    <xf numFmtId="262" fontId="6" fillId="7" borderId="0" xfId="4" applyNumberFormat="1" applyFill="1">
      <alignment vertical="top"/>
    </xf>
    <xf numFmtId="3" fontId="6" fillId="7" borderId="0" xfId="63" applyNumberFormat="1" applyFill="1">
      <alignment vertical="top"/>
    </xf>
    <xf numFmtId="3" fontId="14" fillId="0" borderId="0" xfId="63" applyNumberFormat="1" applyFont="1" applyFill="1">
      <alignment vertical="top"/>
    </xf>
    <xf numFmtId="3" fontId="14" fillId="0" borderId="0" xfId="4" applyNumberFormat="1" applyFont="1">
      <alignment vertical="top"/>
    </xf>
    <xf numFmtId="3" fontId="14" fillId="8" borderId="0" xfId="63" applyNumberFormat="1" applyFont="1" applyFill="1">
      <alignment vertical="top"/>
    </xf>
    <xf numFmtId="3" fontId="14" fillId="8" borderId="0" xfId="4" applyNumberFormat="1" applyFont="1" applyFill="1">
      <alignment vertical="top"/>
    </xf>
    <xf numFmtId="0" fontId="7" fillId="11" borderId="0" xfId="4" applyFont="1" applyFill="1">
      <alignment vertical="top"/>
    </xf>
    <xf numFmtId="3" fontId="6" fillId="7" borderId="0" xfId="63" applyNumberFormat="1" applyFont="1" applyFill="1">
      <alignment vertical="top"/>
    </xf>
    <xf numFmtId="3" fontId="6" fillId="8" borderId="0" xfId="63" applyNumberFormat="1" applyFont="1" applyFill="1">
      <alignment vertical="top"/>
    </xf>
    <xf numFmtId="272" fontId="6" fillId="14" borderId="0" xfId="4" applyNumberFormat="1" applyFill="1">
      <alignment vertical="top"/>
    </xf>
    <xf numFmtId="0" fontId="160" fillId="0" borderId="0" xfId="0" applyFont="1">
      <alignment vertical="top"/>
    </xf>
    <xf numFmtId="0" fontId="7" fillId="0" borderId="0" xfId="6" applyNumberFormat="1" applyFill="1" applyBorder="1" applyAlignment="1"/>
    <xf numFmtId="49" fontId="22" fillId="21" borderId="4" xfId="6" applyFont="1" applyBorder="1">
      <alignment vertical="top"/>
    </xf>
    <xf numFmtId="49" fontId="22" fillId="21" borderId="35" xfId="6" applyFont="1" applyBorder="1">
      <alignment vertical="top"/>
    </xf>
    <xf numFmtId="0" fontId="22" fillId="21" borderId="35" xfId="6" applyNumberFormat="1" applyFont="1" applyBorder="1">
      <alignment vertical="top"/>
    </xf>
    <xf numFmtId="0" fontId="10" fillId="154" borderId="0" xfId="4" applyFont="1" applyFill="1">
      <alignment vertical="top"/>
    </xf>
    <xf numFmtId="164" fontId="10" fillId="154" borderId="0" xfId="63" applyNumberFormat="1" applyFont="1" applyFill="1">
      <alignment vertical="top"/>
    </xf>
    <xf numFmtId="164" fontId="10" fillId="0" borderId="0" xfId="4" applyNumberFormat="1" applyFont="1">
      <alignment vertical="top"/>
    </xf>
    <xf numFmtId="1" fontId="6" fillId="8" borderId="0" xfId="4" applyNumberFormat="1" applyFill="1">
      <alignment vertical="top"/>
    </xf>
    <xf numFmtId="49" fontId="22" fillId="21" borderId="81" xfId="6" applyFont="1" applyBorder="1">
      <alignment vertical="top"/>
    </xf>
    <xf numFmtId="49" fontId="22" fillId="21" borderId="16" xfId="6" applyFont="1" applyBorder="1">
      <alignment vertical="top"/>
    </xf>
    <xf numFmtId="0" fontId="261" fillId="0" borderId="2" xfId="0" applyFont="1" applyBorder="1">
      <alignment vertical="top"/>
    </xf>
    <xf numFmtId="10" fontId="6" fillId="11" borderId="0" xfId="64" applyFill="1">
      <alignment vertical="top"/>
    </xf>
    <xf numFmtId="265" fontId="0" fillId="156" borderId="0" xfId="50037" applyNumberFormat="1" applyFont="1" applyFill="1" applyAlignment="1">
      <alignment vertical="top"/>
    </xf>
    <xf numFmtId="164" fontId="0" fillId="156" borderId="0" xfId="63" applyNumberFormat="1" applyFont="1" applyFill="1">
      <alignment vertical="top"/>
    </xf>
    <xf numFmtId="3" fontId="0" fillId="156" borderId="0" xfId="0" applyNumberFormat="1" applyFill="1">
      <alignment vertical="top"/>
    </xf>
    <xf numFmtId="164" fontId="0" fillId="156" borderId="0" xfId="50037" applyNumberFormat="1" applyFont="1" applyFill="1" applyAlignment="1">
      <alignment vertical="top"/>
    </xf>
    <xf numFmtId="164" fontId="0" fillId="156" borderId="0" xfId="63" applyNumberFormat="1" applyFont="1" applyFill="1" applyAlignment="1">
      <alignment vertical="top"/>
    </xf>
    <xf numFmtId="164" fontId="6" fillId="14" borderId="0" xfId="63" applyNumberFormat="1" applyFont="1" applyFill="1">
      <alignment vertical="top"/>
    </xf>
    <xf numFmtId="43" fontId="6" fillId="0" borderId="0" xfId="4" applyNumberFormat="1">
      <alignment vertical="top"/>
    </xf>
    <xf numFmtId="164" fontId="6" fillId="7" borderId="0" xfId="63" applyNumberFormat="1" applyFont="1" applyFill="1">
      <alignment vertical="top"/>
    </xf>
    <xf numFmtId="164" fontId="6" fillId="156" borderId="0" xfId="63" applyNumberFormat="1" applyFont="1" applyFill="1">
      <alignment vertical="top"/>
    </xf>
    <xf numFmtId="3" fontId="6" fillId="156" borderId="0" xfId="4" applyNumberFormat="1" applyFill="1">
      <alignment vertical="top"/>
    </xf>
    <xf numFmtId="10" fontId="6" fillId="7" borderId="0" xfId="4" applyNumberFormat="1" applyFont="1" applyFill="1">
      <alignment vertical="top"/>
    </xf>
    <xf numFmtId="0" fontId="6" fillId="0" borderId="0" xfId="4" applyFont="1">
      <alignment vertical="top"/>
    </xf>
    <xf numFmtId="0" fontId="6" fillId="0" borderId="0" xfId="4" applyAlignment="1">
      <alignment horizontal="left" vertical="top" wrapText="1"/>
    </xf>
    <xf numFmtId="166" fontId="6" fillId="14" borderId="0" xfId="63" applyNumberFormat="1" applyFill="1" applyAlignment="1">
      <alignment vertical="center"/>
    </xf>
    <xf numFmtId="166" fontId="6" fillId="14" borderId="0" xfId="63" applyNumberFormat="1" applyFill="1" applyAlignment="1">
      <alignment horizontal="right" vertical="center"/>
    </xf>
    <xf numFmtId="262" fontId="6" fillId="14" borderId="0" xfId="4" applyNumberFormat="1" applyFill="1" applyAlignment="1">
      <alignment horizontal="right" vertical="center"/>
    </xf>
    <xf numFmtId="262" fontId="6" fillId="14" borderId="0" xfId="63" applyNumberFormat="1" applyFill="1" applyAlignment="1">
      <alignment horizontal="right" vertical="center"/>
    </xf>
    <xf numFmtId="262" fontId="6" fillId="14" borderId="0" xfId="4" applyNumberFormat="1" applyFill="1" applyAlignment="1">
      <alignment vertical="center"/>
    </xf>
    <xf numFmtId="262" fontId="6" fillId="14" borderId="0" xfId="63" applyNumberFormat="1" applyFill="1" applyAlignment="1">
      <alignment vertical="center"/>
    </xf>
    <xf numFmtId="0" fontId="6" fillId="0" borderId="0" xfId="4" applyAlignment="1">
      <alignment horizontal="left" vertical="top"/>
    </xf>
    <xf numFmtId="0" fontId="10" fillId="0" borderId="0" xfId="4" applyFont="1" applyAlignment="1">
      <alignment horizontal="left" vertical="top" wrapText="1"/>
    </xf>
    <xf numFmtId="14" fontId="6" fillId="0" borderId="0" xfId="4" applyNumberFormat="1" applyAlignment="1">
      <alignment horizontal="left" vertical="top" wrapText="1"/>
    </xf>
    <xf numFmtId="0" fontId="10" fillId="0" borderId="0" xfId="4" applyFont="1" applyAlignment="1">
      <alignment horizontal="left" vertical="top"/>
    </xf>
    <xf numFmtId="262" fontId="6" fillId="14" borderId="0" xfId="4" applyNumberFormat="1" applyFill="1" applyAlignment="1">
      <alignment horizontal="center" vertical="center"/>
    </xf>
    <xf numFmtId="262" fontId="6" fillId="14" borderId="0" xfId="63" applyNumberFormat="1" applyFill="1" applyAlignment="1">
      <alignment horizontal="center" vertical="center"/>
    </xf>
    <xf numFmtId="263" fontId="6" fillId="0" borderId="0" xfId="4" applyNumberFormat="1" applyAlignment="1">
      <alignment horizontal="left" vertical="top" wrapText="1"/>
    </xf>
  </cellXfs>
  <cellStyles count="50038">
    <cellStyle name="_x000a__x000a_JournalTemplate=C:\COMFO\CTALK\JOURSTD.TPL_x000a__x000a_LbStateAddress=3 3 0 251 1 89 2 311_x000a__x000a_LbStateJou" xfId="596" xr:uid="{00000000-0005-0000-0000-000000000000}"/>
    <cellStyle name="_x000a__x000a_JournalTemplate=C:\COMFO\CTALK\JOURSTD.TPL_x000a__x000a_LbStateAddress=3 3 0 251 1 89 2 311_x000a__x000a_LbStateJou 2" xfId="2595" xr:uid="{00000000-0005-0000-0000-000001000000}"/>
    <cellStyle name="_x000a_386grabber=M" xfId="20108" xr:uid="{00000000-0005-0000-0000-000002000000}"/>
    <cellStyle name="_x000d__x000a_JournalTemplate=C:\COMFO\CTALK\JOURSTD.TPL_x000d__x000a_LbStateAddress=3 3 0 251 1 89 2 311_x000d__x000a_LbStateJou" xfId="66" xr:uid="{00000000-0005-0000-0000-000003000000}"/>
    <cellStyle name="_x000d__x000a_JournalTemplate=C:\COMFO\CTALK\JOURSTD.TPL_x000d__x000a_LbStateAddress=3 3 0 251 1 89 2 311_x000d__x000a_LbStateJou 10" xfId="467" xr:uid="{00000000-0005-0000-0000-000004000000}"/>
    <cellStyle name="_x000d__x000a_JournalTemplate=C:\COMFO\CTALK\JOURSTD.TPL_x000d__x000a_LbStateAddress=3 3 0 251 1 89 2 311_x000d__x000a_LbStateJou 10 2" xfId="2596" xr:uid="{00000000-0005-0000-0000-000005000000}"/>
    <cellStyle name="_x000d__x000a_JournalTemplate=C:\COMFO\CTALK\JOURSTD.TPL_x000d__x000a_LbStateAddress=3 3 0 251 1 89 2 311_x000d__x000a_LbStateJou 11" xfId="468" xr:uid="{00000000-0005-0000-0000-000006000000}"/>
    <cellStyle name="_x000d__x000a_JournalTemplate=C:\COMFO\CTALK\JOURSTD.TPL_x000d__x000a_LbStateAddress=3 3 0 251 1 89 2 311_x000d__x000a_LbStateJou 11 2" xfId="2597" xr:uid="{00000000-0005-0000-0000-000007000000}"/>
    <cellStyle name="_x000d__x000a_JournalTemplate=C:\COMFO\CTALK\JOURSTD.TPL_x000d__x000a_LbStateAddress=3 3 0 251 1 89 2 311_x000d__x000a_LbStateJou 12" xfId="469" xr:uid="{00000000-0005-0000-0000-000008000000}"/>
    <cellStyle name="_x000d__x000a_JournalTemplate=C:\COMFO\CTALK\JOURSTD.TPL_x000d__x000a_LbStateAddress=3 3 0 251 1 89 2 311_x000d__x000a_LbStateJou 12 2" xfId="2598" xr:uid="{00000000-0005-0000-0000-000009000000}"/>
    <cellStyle name="_x000d__x000a_JournalTemplate=C:\COMFO\CTALK\JOURSTD.TPL_x000d__x000a_LbStateAddress=3 3 0 251 1 89 2 311_x000d__x000a_LbStateJou 13" xfId="470" xr:uid="{00000000-0005-0000-0000-00000A000000}"/>
    <cellStyle name="_x000d__x000a_JournalTemplate=C:\COMFO\CTALK\JOURSTD.TPL_x000d__x000a_LbStateAddress=3 3 0 251 1 89 2 311_x000d__x000a_LbStateJou 13 2" xfId="2599" xr:uid="{00000000-0005-0000-0000-00000B000000}"/>
    <cellStyle name="_x000d__x000a_JournalTemplate=C:\COMFO\CTALK\JOURSTD.TPL_x000d__x000a_LbStateAddress=3 3 0 251 1 89 2 311_x000d__x000a_LbStateJou 14" xfId="471" xr:uid="{00000000-0005-0000-0000-00000C000000}"/>
    <cellStyle name="_x000d__x000a_JournalTemplate=C:\COMFO\CTALK\JOURSTD.TPL_x000d__x000a_LbStateAddress=3 3 0 251 1 89 2 311_x000d__x000a_LbStateJou 14 2" xfId="2600" xr:uid="{00000000-0005-0000-0000-00000D000000}"/>
    <cellStyle name="_x000d__x000a_JournalTemplate=C:\COMFO\CTALK\JOURSTD.TPL_x000d__x000a_LbStateAddress=3 3 0 251 1 89 2 311_x000d__x000a_LbStateJou 15" xfId="472" xr:uid="{00000000-0005-0000-0000-00000E000000}"/>
    <cellStyle name="_x000d__x000a_JournalTemplate=C:\COMFO\CTALK\JOURSTD.TPL_x000d__x000a_LbStateAddress=3 3 0 251 1 89 2 311_x000d__x000a_LbStateJou 15 2" xfId="2601" xr:uid="{00000000-0005-0000-0000-00000F000000}"/>
    <cellStyle name="_x000d__x000a_JournalTemplate=C:\COMFO\CTALK\JOURSTD.TPL_x000d__x000a_LbStateAddress=3 3 0 251 1 89 2 311_x000d__x000a_LbStateJou 16" xfId="1335" xr:uid="{00000000-0005-0000-0000-000010000000}"/>
    <cellStyle name="_x000d__x000a_JournalTemplate=C:\COMFO\CTALK\JOURSTD.TPL_x000d__x000a_LbStateAddress=3 3 0 251 1 89 2 311_x000d__x000a_LbStateJou 16 2" xfId="48958" xr:uid="{00000000-0005-0000-0000-000011000000}"/>
    <cellStyle name="_x000d__x000a_JournalTemplate=C:\COMFO\CTALK\JOURSTD.TPL_x000d__x000a_LbStateAddress=3 3 0 251 1 89 2 311_x000d__x000a_LbStateJou 17" xfId="20109" xr:uid="{00000000-0005-0000-0000-000012000000}"/>
    <cellStyle name="_x000d__x000a_JournalTemplate=C:\COMFO\CTALK\JOURSTD.TPL_x000d__x000a_LbStateAddress=3 3 0 251 1 89 2 311_x000d__x000a_LbStateJou 2" xfId="67" xr:uid="{00000000-0005-0000-0000-000013000000}"/>
    <cellStyle name="_x000d__x000a_JournalTemplate=C:\COMFO\CTALK\JOURSTD.TPL_x000d__x000a_LbStateAddress=3 3 0 251 1 89 2 311_x000d__x000a_LbStateJou 2 2" xfId="458" xr:uid="{00000000-0005-0000-0000-000014000000}"/>
    <cellStyle name="_x000d__x000a_JournalTemplate=C:\COMFO\CTALK\JOURSTD.TPL_x000d__x000a_LbStateAddress=3 3 0 251 1 89 2 311_x000d__x000a_LbStateJou 2 2 2" xfId="2602" xr:uid="{00000000-0005-0000-0000-000015000000}"/>
    <cellStyle name="_x000d__x000a_JournalTemplate=C:\COMFO\CTALK\JOURSTD.TPL_x000d__x000a_LbStateAddress=3 3 0 251 1 89 2 311_x000d__x000a_LbStateJou 2 3" xfId="1337" xr:uid="{00000000-0005-0000-0000-000016000000}"/>
    <cellStyle name="_x000d__x000a_JournalTemplate=C:\COMFO\CTALK\JOURSTD.TPL_x000d__x000a_LbStateAddress=3 3 0 251 1 89 2 311_x000d__x000a_LbStateJou 2 3 2" xfId="2603" xr:uid="{00000000-0005-0000-0000-000017000000}"/>
    <cellStyle name="_x000d__x000a_JournalTemplate=C:\COMFO\CTALK\JOURSTD.TPL_x000d__x000a_LbStateAddress=3 3 0 251 1 89 2 311_x000d__x000a_LbStateJou 2 4" xfId="1336" xr:uid="{00000000-0005-0000-0000-000018000000}"/>
    <cellStyle name="_x000d__x000a_JournalTemplate=C:\COMFO\CTALK\JOURSTD.TPL_x000d__x000a_LbStateAddress=3 3 0 251 1 89 2 311_x000d__x000a_LbStateJou 2 4 2" xfId="2604" xr:uid="{00000000-0005-0000-0000-000019000000}"/>
    <cellStyle name="_x000d__x000a_JournalTemplate=C:\COMFO\CTALK\JOURSTD.TPL_x000d__x000a_LbStateAddress=3 3 0 251 1 89 2 311_x000d__x000a_LbStateJou 2 4 3" xfId="20110" xr:uid="{00000000-0005-0000-0000-00001A000000}"/>
    <cellStyle name="_x000d__x000a_JournalTemplate=C:\COMFO\CTALK\JOURSTD.TPL_x000d__x000a_LbStateAddress=3 3 0 251 1 89 2 311_x000d__x000a_LbStateJou 2 5" xfId="2605" xr:uid="{00000000-0005-0000-0000-00001B000000}"/>
    <cellStyle name="_x000d__x000a_JournalTemplate=C:\COMFO\CTALK\JOURSTD.TPL_x000d__x000a_LbStateAddress=3 3 0 251 1 89 2 311_x000d__x000a_LbStateJou 2 6" xfId="19675" xr:uid="{00000000-0005-0000-0000-00001C000000}"/>
    <cellStyle name="_x000d__x000a_JournalTemplate=C:\COMFO\CTALK\JOURSTD.TPL_x000d__x000a_LbStateAddress=3 3 0 251 1 89 2 311_x000d__x000a_LbStateJou 3" xfId="160" xr:uid="{00000000-0005-0000-0000-00001D000000}"/>
    <cellStyle name="_x000d__x000a_JournalTemplate=C:\COMFO\CTALK\JOURSTD.TPL_x000d__x000a_LbStateAddress=3 3 0 251 1 89 2 311_x000d__x000a_LbStateJou 3 2" xfId="462" xr:uid="{00000000-0005-0000-0000-00001E000000}"/>
    <cellStyle name="_x000d__x000a_JournalTemplate=C:\COMFO\CTALK\JOURSTD.TPL_x000d__x000a_LbStateAddress=3 3 0 251 1 89 2 311_x000d__x000a_LbStateJou 3 2 2" xfId="598" xr:uid="{00000000-0005-0000-0000-00001F000000}"/>
    <cellStyle name="_x000d__x000a_JournalTemplate=C:\COMFO\CTALK\JOURSTD.TPL_x000d__x000a_LbStateAddress=3 3 0 251 1 89 2 311_x000d__x000a_LbStateJou 3 2 2 2" xfId="2606" xr:uid="{00000000-0005-0000-0000-000020000000}"/>
    <cellStyle name="_x000d__x000a_JournalTemplate=C:\COMFO\CTALK\JOURSTD.TPL_x000d__x000a_LbStateAddress=3 3 0 251 1 89 2 311_x000d__x000a_LbStateJou 3 2 3" xfId="2607" xr:uid="{00000000-0005-0000-0000-000021000000}"/>
    <cellStyle name="_x000d__x000a_JournalTemplate=C:\COMFO\CTALK\JOURSTD.TPL_x000d__x000a_LbStateAddress=3 3 0 251 1 89 2 311_x000d__x000a_LbStateJou 3 3" xfId="473" xr:uid="{00000000-0005-0000-0000-000022000000}"/>
    <cellStyle name="_x000d__x000a_JournalTemplate=C:\COMFO\CTALK\JOURSTD.TPL_x000d__x000a_LbStateAddress=3 3 0 251 1 89 2 311_x000d__x000a_LbStateJou 3 3 2" xfId="2608" xr:uid="{00000000-0005-0000-0000-000023000000}"/>
    <cellStyle name="_x000d__x000a_JournalTemplate=C:\COMFO\CTALK\JOURSTD.TPL_x000d__x000a_LbStateAddress=3 3 0 251 1 89 2 311_x000d__x000a_LbStateJou 3 4" xfId="597" xr:uid="{00000000-0005-0000-0000-000024000000}"/>
    <cellStyle name="_x000d__x000a_JournalTemplate=C:\COMFO\CTALK\JOURSTD.TPL_x000d__x000a_LbStateAddress=3 3 0 251 1 89 2 311_x000d__x000a_LbStateJou 3 5" xfId="2609" xr:uid="{00000000-0005-0000-0000-000025000000}"/>
    <cellStyle name="_x000d__x000a_JournalTemplate=C:\COMFO\CTALK\JOURSTD.TPL_x000d__x000a_LbStateAddress=3 3 0 251 1 89 2 311_x000d__x000a_LbStateJou 4" xfId="227" xr:uid="{00000000-0005-0000-0000-000026000000}"/>
    <cellStyle name="_x000d__x000a_JournalTemplate=C:\COMFO\CTALK\JOURSTD.TPL_x000d__x000a_LbStateAddress=3 3 0 251 1 89 2 311_x000d__x000a_LbStateJou 4 2" xfId="600" xr:uid="{00000000-0005-0000-0000-000027000000}"/>
    <cellStyle name="_x000d__x000a_JournalTemplate=C:\COMFO\CTALK\JOURSTD.TPL_x000d__x000a_LbStateAddress=3 3 0 251 1 89 2 311_x000d__x000a_LbStateJou 4 2 2" xfId="2610" xr:uid="{00000000-0005-0000-0000-000028000000}"/>
    <cellStyle name="_x000d__x000a_JournalTemplate=C:\COMFO\CTALK\JOURSTD.TPL_x000d__x000a_LbStateAddress=3 3 0 251 1 89 2 311_x000d__x000a_LbStateJou 4 3" xfId="599" xr:uid="{00000000-0005-0000-0000-000029000000}"/>
    <cellStyle name="_x000d__x000a_JournalTemplate=C:\COMFO\CTALK\JOURSTD.TPL_x000d__x000a_LbStateAddress=3 3 0 251 1 89 2 311_x000d__x000a_LbStateJou 4 4" xfId="2611" xr:uid="{00000000-0005-0000-0000-00002A000000}"/>
    <cellStyle name="_x000d__x000a_JournalTemplate=C:\COMFO\CTALK\JOURSTD.TPL_x000d__x000a_LbStateAddress=3 3 0 251 1 89 2 311_x000d__x000a_LbStateJou 5" xfId="474" xr:uid="{00000000-0005-0000-0000-00002B000000}"/>
    <cellStyle name="_x000d__x000a_JournalTemplate=C:\COMFO\CTALK\JOURSTD.TPL_x000d__x000a_LbStateAddress=3 3 0 251 1 89 2 311_x000d__x000a_LbStateJou 5 2" xfId="601" xr:uid="{00000000-0005-0000-0000-00002C000000}"/>
    <cellStyle name="_x000d__x000a_JournalTemplate=C:\COMFO\CTALK\JOURSTD.TPL_x000d__x000a_LbStateAddress=3 3 0 251 1 89 2 311_x000d__x000a_LbStateJou 5 2 2" xfId="2612" xr:uid="{00000000-0005-0000-0000-00002D000000}"/>
    <cellStyle name="_x000d__x000a_JournalTemplate=C:\COMFO\CTALK\JOURSTD.TPL_x000d__x000a_LbStateAddress=3 3 0 251 1 89 2 311_x000d__x000a_LbStateJou 6" xfId="475" xr:uid="{00000000-0005-0000-0000-00002E000000}"/>
    <cellStyle name="_x000d__x000a_JournalTemplate=C:\COMFO\CTALK\JOURSTD.TPL_x000d__x000a_LbStateAddress=3 3 0 251 1 89 2 311_x000d__x000a_LbStateJou 6 2" xfId="2613" xr:uid="{00000000-0005-0000-0000-00002F000000}"/>
    <cellStyle name="_x000d__x000a_JournalTemplate=C:\COMFO\CTALK\JOURSTD.TPL_x000d__x000a_LbStateAddress=3 3 0 251 1 89 2 311_x000d__x000a_LbStateJou 7" xfId="476" xr:uid="{00000000-0005-0000-0000-000030000000}"/>
    <cellStyle name="_x000d__x000a_JournalTemplate=C:\COMFO\CTALK\JOURSTD.TPL_x000d__x000a_LbStateAddress=3 3 0 251 1 89 2 311_x000d__x000a_LbStateJou 7 2" xfId="2614" xr:uid="{00000000-0005-0000-0000-000031000000}"/>
    <cellStyle name="_x000d__x000a_JournalTemplate=C:\COMFO\CTALK\JOURSTD.TPL_x000d__x000a_LbStateAddress=3 3 0 251 1 89 2 311_x000d__x000a_LbStateJou 8" xfId="477" xr:uid="{00000000-0005-0000-0000-000032000000}"/>
    <cellStyle name="_x000d__x000a_JournalTemplate=C:\COMFO\CTALK\JOURSTD.TPL_x000d__x000a_LbStateAddress=3 3 0 251 1 89 2 311_x000d__x000a_LbStateJou 8 2" xfId="2615" xr:uid="{00000000-0005-0000-0000-000033000000}"/>
    <cellStyle name="_x000d__x000a_JournalTemplate=C:\COMFO\CTALK\JOURSTD.TPL_x000d__x000a_LbStateAddress=3 3 0 251 1 89 2 311_x000d__x000a_LbStateJou 9" xfId="478" xr:uid="{00000000-0005-0000-0000-000034000000}"/>
    <cellStyle name="_x000d__x000a_JournalTemplate=C:\COMFO\CTALK\JOURSTD.TPL_x000d__x000a_LbStateAddress=3 3 0 251 1 89 2 311_x000d__x000a_LbStateJou 9 2" xfId="2616" xr:uid="{00000000-0005-0000-0000-000035000000}"/>
    <cellStyle name="_x000d__x000a_JournalTemplate=C:\COMFO\CTALK\JOURSTD.TPL_x000d__x000a_LbStateAddress=3 3 0 251 1 89 2 311_x000d__x000a_LbStateJou_01. TS-TAR(i)-12-09" xfId="479" xr:uid="{00000000-0005-0000-0000-000036000000}"/>
    <cellStyle name="_x000d__x000a_JournalTemplate=C:\COMFO\CTALK\JOURSTD.TPL_x000d__x000a_LbStateAddress=3 3 0 251 1 89 2 311_x000d__x000a_LbStateJou_x tennet p5" xfId="50032" xr:uid="{00000000-0005-0000-0000-000037000000}"/>
    <cellStyle name="&quot;X&quot; Men" xfId="20111" xr:uid="{00000000-0005-0000-0000-000038000000}"/>
    <cellStyle name="#" xfId="20112" xr:uid="{00000000-0005-0000-0000-000039000000}"/>
    <cellStyle name="#-" xfId="20113" xr:uid="{00000000-0005-0000-0000-00003A000000}"/>
    <cellStyle name="$" xfId="20114" xr:uid="{00000000-0005-0000-0000-00003B000000}"/>
    <cellStyle name="$-" xfId="20115" xr:uid="{00000000-0005-0000-0000-00003C000000}"/>
    <cellStyle name="$ 0 decimal" xfId="20116" xr:uid="{00000000-0005-0000-0000-00003D000000}"/>
    <cellStyle name="$ 2 decimals" xfId="20117" xr:uid="{00000000-0005-0000-0000-00003E000000}"/>
    <cellStyle name="$_Project Hammerhead Financials.c" xfId="20118" xr:uid="{00000000-0005-0000-0000-00003F000000}"/>
    <cellStyle name="%" xfId="20119" xr:uid="{00000000-0005-0000-0000-000040000000}"/>
    <cellStyle name="%-" xfId="20120" xr:uid="{00000000-0005-0000-0000-000041000000}"/>
    <cellStyle name="% 2" xfId="20121" xr:uid="{00000000-0005-0000-0000-000042000000}"/>
    <cellStyle name="% Input" xfId="20122" xr:uid="{00000000-0005-0000-0000-000043000000}"/>
    <cellStyle name="%_Delphi_Operating_model_v 1 0 181206 (Final MS3 Adjust) - unlinked" xfId="20123" xr:uid="{00000000-0005-0000-0000-000044000000}"/>
    <cellStyle name="%_Sun_LBO_v2" xfId="20124" xr:uid="{00000000-0005-0000-0000-000045000000}"/>
    <cellStyle name="%0" xfId="20125" xr:uid="{00000000-0005-0000-0000-000046000000}"/>
    <cellStyle name="%1" xfId="20126" xr:uid="{00000000-0005-0000-0000-000047000000}"/>
    <cellStyle name="%2" xfId="20127" xr:uid="{00000000-0005-0000-0000-000048000000}"/>
    <cellStyle name="(M)Currency ($)" xfId="20128" xr:uid="{00000000-0005-0000-0000-000049000000}"/>
    <cellStyle name="(M)Currency (no $)" xfId="20129" xr:uid="{00000000-0005-0000-0000-00004A000000}"/>
    <cellStyle name="(M)Multiple (no x)" xfId="20130" xr:uid="{00000000-0005-0000-0000-00004B000000}"/>
    <cellStyle name="(M)Multiple (x)" xfId="20131" xr:uid="{00000000-0005-0000-0000-00004C000000}"/>
    <cellStyle name="(M)Percent (%)" xfId="20132" xr:uid="{00000000-0005-0000-0000-00004D000000}"/>
    <cellStyle name="(M)Percent (no %)" xfId="20133" xr:uid="{00000000-0005-0000-0000-00004E000000}"/>
    <cellStyle name="(S)Currency ($)" xfId="20134" xr:uid="{00000000-0005-0000-0000-00004F000000}"/>
    <cellStyle name="(S)Currency (no $)" xfId="20135" xr:uid="{00000000-0005-0000-0000-000050000000}"/>
    <cellStyle name="(S)Multiple (no x)" xfId="20136" xr:uid="{00000000-0005-0000-0000-000051000000}"/>
    <cellStyle name="(S)Multiple (x)" xfId="20137" xr:uid="{00000000-0005-0000-0000-000052000000}"/>
    <cellStyle name="(S)Percent (%)" xfId="20138" xr:uid="{00000000-0005-0000-0000-000053000000}"/>
    <cellStyle name="(S)Percent (no %)" xfId="20139" xr:uid="{00000000-0005-0000-0000-000054000000}"/>
    <cellStyle name="******************************************" xfId="20140" xr:uid="{00000000-0005-0000-0000-000055000000}"/>
    <cellStyle name="_%(SignOnly)" xfId="20141" xr:uid="{00000000-0005-0000-0000-000056000000}"/>
    <cellStyle name="_%(SignSpaceOnly)" xfId="20142" xr:uid="{00000000-0005-0000-0000-000057000000}"/>
    <cellStyle name="_323" xfId="20143" xr:uid="{00000000-0005-0000-0000-000058000000}"/>
    <cellStyle name="_323.xls Chart 1" xfId="20144" xr:uid="{00000000-0005-0000-0000-000059000000}"/>
    <cellStyle name="_323.xls Chart 1 2" xfId="20145" xr:uid="{00000000-0005-0000-0000-00005A000000}"/>
    <cellStyle name="_323.xls Chart 1 2_121204 Impairment test GTS" xfId="20146" xr:uid="{00000000-0005-0000-0000-00005B000000}"/>
    <cellStyle name="_323.xls Chart 1 2_121204 Integrated model" xfId="20147" xr:uid="{00000000-0005-0000-0000-00005C000000}"/>
    <cellStyle name="_323.xls Chart 1_111212 Omzet calculatie def" xfId="20148" xr:uid="{00000000-0005-0000-0000-00005D000000}"/>
    <cellStyle name="_323.xls Chart 1_121015 MJP 3e kw 2012" xfId="20149" xr:uid="{00000000-0005-0000-0000-00005E000000}"/>
    <cellStyle name="_323.xls Chart 1_121029 MJP 3e kw 2012" xfId="20150" xr:uid="{00000000-0005-0000-0000-00005F000000}"/>
    <cellStyle name="_323.xls Chart 1_121204 Impairment test GTS" xfId="20151" xr:uid="{00000000-0005-0000-0000-000060000000}"/>
    <cellStyle name="_3gny0472" xfId="20152" xr:uid="{00000000-0005-0000-0000-000061000000}"/>
    <cellStyle name="_3gny0472 2" xfId="20153" xr:uid="{00000000-0005-0000-0000-000062000000}"/>
    <cellStyle name="_3gny0472 2_121204 Impairment test GTS" xfId="20154" xr:uid="{00000000-0005-0000-0000-000063000000}"/>
    <cellStyle name="_3gny0472 2_121204 Integrated model" xfId="20155" xr:uid="{00000000-0005-0000-0000-000064000000}"/>
    <cellStyle name="_3gny0472_111212 Omzet calculatie def" xfId="20156" xr:uid="{00000000-0005-0000-0000-000065000000}"/>
    <cellStyle name="_3gny0472_121015 MJP 3e kw 2012" xfId="20157" xr:uid="{00000000-0005-0000-0000-000066000000}"/>
    <cellStyle name="_3gny0472_121029 MJP 3e kw 2012" xfId="20158" xr:uid="{00000000-0005-0000-0000-000067000000}"/>
    <cellStyle name="_3gny0472_121204 Impairment test GTS" xfId="20159" xr:uid="{00000000-0005-0000-0000-000068000000}"/>
    <cellStyle name="_3kny0911" xfId="20160" xr:uid="{00000000-0005-0000-0000-000069000000}"/>
    <cellStyle name="_3lny0756" xfId="20161" xr:uid="{00000000-0005-0000-0000-00006A000000}"/>
    <cellStyle name="_4fny0358" xfId="20162" xr:uid="{00000000-0005-0000-0000-00006B000000}"/>
    <cellStyle name="_5gny1198" xfId="20163" xr:uid="{00000000-0005-0000-0000-00006C000000}"/>
    <cellStyle name="_5gny1198 2" xfId="20164" xr:uid="{00000000-0005-0000-0000-00006D000000}"/>
    <cellStyle name="_5gny1198 2_121204 Impairment test GTS" xfId="20165" xr:uid="{00000000-0005-0000-0000-00006E000000}"/>
    <cellStyle name="_5gny1198 2_121204 Integrated model" xfId="20166" xr:uid="{00000000-0005-0000-0000-00006F000000}"/>
    <cellStyle name="_5gny1198_111212 Omzet calculatie def" xfId="20167" xr:uid="{00000000-0005-0000-0000-000070000000}"/>
    <cellStyle name="_5gny1198_121015 MJP 3e kw 2012" xfId="20168" xr:uid="{00000000-0005-0000-0000-000071000000}"/>
    <cellStyle name="_5gny1198_121029 MJP 3e kw 2012" xfId="20169" xr:uid="{00000000-0005-0000-0000-000072000000}"/>
    <cellStyle name="_5gny1198_121204 Impairment test GTS" xfId="20170" xr:uid="{00000000-0005-0000-0000-000073000000}"/>
    <cellStyle name="_Column1" xfId="20171" xr:uid="{00000000-0005-0000-0000-000074000000}"/>
    <cellStyle name="_Column2" xfId="20172" xr:uid="{00000000-0005-0000-0000-000075000000}"/>
    <cellStyle name="_Column3" xfId="20173" xr:uid="{00000000-0005-0000-0000-000076000000}"/>
    <cellStyle name="_Column4" xfId="20174" xr:uid="{00000000-0005-0000-0000-000077000000}"/>
    <cellStyle name="_Column5" xfId="20175" xr:uid="{00000000-0005-0000-0000-000078000000}"/>
    <cellStyle name="_Column6" xfId="20176" xr:uid="{00000000-0005-0000-0000-000079000000}"/>
    <cellStyle name="_Column7" xfId="20177" xr:uid="{00000000-0005-0000-0000-00007A000000}"/>
    <cellStyle name="_Comma" xfId="20178" xr:uid="{00000000-0005-0000-0000-00007B000000}"/>
    <cellStyle name="_Currency" xfId="20179" xr:uid="{00000000-0005-0000-0000-00007C000000}"/>
    <cellStyle name="_CurrencySpace" xfId="20180" xr:uid="{00000000-0005-0000-0000-00007D000000}"/>
    <cellStyle name="_Data" xfId="20181" xr:uid="{00000000-0005-0000-0000-00007E000000}"/>
    <cellStyle name="_Data_111212 Omzet calculatie def" xfId="20182" xr:uid="{00000000-0005-0000-0000-00007F000000}"/>
    <cellStyle name="_Data_121204 Impairment test GTS" xfId="20183" xr:uid="{00000000-0005-0000-0000-000080000000}"/>
    <cellStyle name="_dex floating bars" xfId="20184" xr:uid="{00000000-0005-0000-0000-000081000000}"/>
    <cellStyle name="_Dex_4.04_v1.xls Chart 1" xfId="20185" xr:uid="{00000000-0005-0000-0000-000082000000}"/>
    <cellStyle name="_Euro" xfId="20186" xr:uid="{00000000-0005-0000-0000-000083000000}"/>
    <cellStyle name="_has gets graphs" xfId="20187" xr:uid="{00000000-0005-0000-0000-000084000000}"/>
    <cellStyle name="_has gets graphs 2" xfId="20188" xr:uid="{00000000-0005-0000-0000-000085000000}"/>
    <cellStyle name="_has gets graphs 2_121204 Impairment test GTS" xfId="20189" xr:uid="{00000000-0005-0000-0000-000086000000}"/>
    <cellStyle name="_has gets graphs 2_121204 Integrated model" xfId="20190" xr:uid="{00000000-0005-0000-0000-000087000000}"/>
    <cellStyle name="_has gets graphs v2" xfId="20191" xr:uid="{00000000-0005-0000-0000-000088000000}"/>
    <cellStyle name="_has gets graphs v2 2" xfId="20192" xr:uid="{00000000-0005-0000-0000-000089000000}"/>
    <cellStyle name="_has gets graphs v2 2_121204 Impairment test GTS" xfId="20193" xr:uid="{00000000-0005-0000-0000-00008A000000}"/>
    <cellStyle name="_has gets graphs v2 2_121204 Integrated model" xfId="20194" xr:uid="{00000000-0005-0000-0000-00008B000000}"/>
    <cellStyle name="_has gets graphs v2_111212 Omzet calculatie def" xfId="20195" xr:uid="{00000000-0005-0000-0000-00008C000000}"/>
    <cellStyle name="_has gets graphs v2_121015 MJP 3e kw 2012" xfId="20196" xr:uid="{00000000-0005-0000-0000-00008D000000}"/>
    <cellStyle name="_has gets graphs v2_121029 MJP 3e kw 2012" xfId="20197" xr:uid="{00000000-0005-0000-0000-00008E000000}"/>
    <cellStyle name="_has gets graphs v2_121204 Impairment test GTS" xfId="20198" xr:uid="{00000000-0005-0000-0000-00008F000000}"/>
    <cellStyle name="_has gets graphs_111212 Omzet calculatie def" xfId="20199" xr:uid="{00000000-0005-0000-0000-000090000000}"/>
    <cellStyle name="_has gets graphs_121015 MJP 3e kw 2012" xfId="20200" xr:uid="{00000000-0005-0000-0000-000091000000}"/>
    <cellStyle name="_has gets graphs_121029 MJP 3e kw 2012" xfId="20201" xr:uid="{00000000-0005-0000-0000-000092000000}"/>
    <cellStyle name="_has gets graphs_121204 Impairment test GTS" xfId="20202" xr:uid="{00000000-0005-0000-0000-000093000000}"/>
    <cellStyle name="_Header" xfId="20203" xr:uid="{00000000-0005-0000-0000-000094000000}"/>
    <cellStyle name="_Heading" xfId="20204" xr:uid="{00000000-0005-0000-0000-000095000000}"/>
    <cellStyle name="_HEAT-Warriors Model 6-9-2006(JPM) V28" xfId="20205" xr:uid="{00000000-0005-0000-0000-000096000000}"/>
    <cellStyle name="_High yield link" xfId="20206" xr:uid="{00000000-0005-0000-0000-000097000000}"/>
    <cellStyle name="_High yield link 2" xfId="20207" xr:uid="{00000000-0005-0000-0000-000098000000}"/>
    <cellStyle name="_High yield link 2_121204 Impairment test GTS" xfId="20208" xr:uid="{00000000-0005-0000-0000-000099000000}"/>
    <cellStyle name="_High yield link 2_121204 Integrated model" xfId="20209" xr:uid="{00000000-0005-0000-0000-00009A000000}"/>
    <cellStyle name="_High yield link_111212 Omzet calculatie def" xfId="20210" xr:uid="{00000000-0005-0000-0000-00009B000000}"/>
    <cellStyle name="_High yield link_121015 MJP 3e kw 2012" xfId="20211" xr:uid="{00000000-0005-0000-0000-00009C000000}"/>
    <cellStyle name="_High yield link_121029 MJP 3e kw 2012" xfId="20212" xr:uid="{00000000-0005-0000-0000-00009D000000}"/>
    <cellStyle name="_High yield link_121204 Impairment test GTS" xfId="20213" xr:uid="{00000000-0005-0000-0000-00009E000000}"/>
    <cellStyle name="_Highlight" xfId="20214" xr:uid="{00000000-0005-0000-0000-00009F000000}"/>
    <cellStyle name="_kop1 Bladtitel" xfId="5" xr:uid="{00000000-0005-0000-0000-0000A0000000}"/>
    <cellStyle name="_kop2 Bloktitel" xfId="6" xr:uid="{00000000-0005-0000-0000-0000A1000000}"/>
    <cellStyle name="_kop3 Subkop" xfId="7" xr:uid="{00000000-0005-0000-0000-0000A2000000}"/>
    <cellStyle name="_Mini-Merge Healthcare REIT BUYS WRS (Interloper) 5-24-2006 v10" xfId="20215" xr:uid="{00000000-0005-0000-0000-0000A3000000}"/>
    <cellStyle name="_Mini-Merge Healthcare REIT BUYS WRS v223" xfId="20216" xr:uid="{00000000-0005-0000-0000-0000A4000000}"/>
    <cellStyle name="_Multiple" xfId="20217" xr:uid="{00000000-0005-0000-0000-0000A5000000}"/>
    <cellStyle name="_Multiple 10" xfId="20218" xr:uid="{00000000-0005-0000-0000-0000A6000000}"/>
    <cellStyle name="_Multiple 11" xfId="20219" xr:uid="{00000000-0005-0000-0000-0000A7000000}"/>
    <cellStyle name="_Multiple 12" xfId="20220" xr:uid="{00000000-0005-0000-0000-0000A8000000}"/>
    <cellStyle name="_Multiple 12 2" xfId="20221" xr:uid="{00000000-0005-0000-0000-0000A9000000}"/>
    <cellStyle name="_Multiple 12 3" xfId="20222" xr:uid="{00000000-0005-0000-0000-0000AA000000}"/>
    <cellStyle name="_Multiple 12 4" xfId="20223" xr:uid="{00000000-0005-0000-0000-0000AB000000}"/>
    <cellStyle name="_Multiple 12 5" xfId="20224" xr:uid="{00000000-0005-0000-0000-0000AC000000}"/>
    <cellStyle name="_Multiple 12 6" xfId="20225" xr:uid="{00000000-0005-0000-0000-0000AD000000}"/>
    <cellStyle name="_Multiple 12 7" xfId="20226" xr:uid="{00000000-0005-0000-0000-0000AE000000}"/>
    <cellStyle name="_Multiple 12 8" xfId="20227" xr:uid="{00000000-0005-0000-0000-0000AF000000}"/>
    <cellStyle name="_Multiple 13" xfId="20228" xr:uid="{00000000-0005-0000-0000-0000B0000000}"/>
    <cellStyle name="_Multiple 13 2" xfId="20229" xr:uid="{00000000-0005-0000-0000-0000B1000000}"/>
    <cellStyle name="_Multiple 13 3" xfId="20230" xr:uid="{00000000-0005-0000-0000-0000B2000000}"/>
    <cellStyle name="_Multiple 13 4" xfId="20231" xr:uid="{00000000-0005-0000-0000-0000B3000000}"/>
    <cellStyle name="_Multiple 13 5" xfId="20232" xr:uid="{00000000-0005-0000-0000-0000B4000000}"/>
    <cellStyle name="_Multiple 13 6" xfId="20233" xr:uid="{00000000-0005-0000-0000-0000B5000000}"/>
    <cellStyle name="_Multiple 13 7" xfId="20234" xr:uid="{00000000-0005-0000-0000-0000B6000000}"/>
    <cellStyle name="_Multiple 13 8" xfId="20235" xr:uid="{00000000-0005-0000-0000-0000B7000000}"/>
    <cellStyle name="_Multiple 14" xfId="20236" xr:uid="{00000000-0005-0000-0000-0000B8000000}"/>
    <cellStyle name="_Multiple 14 2" xfId="20237" xr:uid="{00000000-0005-0000-0000-0000B9000000}"/>
    <cellStyle name="_Multiple 14 3" xfId="20238" xr:uid="{00000000-0005-0000-0000-0000BA000000}"/>
    <cellStyle name="_Multiple 14 4" xfId="20239" xr:uid="{00000000-0005-0000-0000-0000BB000000}"/>
    <cellStyle name="_Multiple 14 5" xfId="20240" xr:uid="{00000000-0005-0000-0000-0000BC000000}"/>
    <cellStyle name="_Multiple 14 6" xfId="20241" xr:uid="{00000000-0005-0000-0000-0000BD000000}"/>
    <cellStyle name="_Multiple 14 7" xfId="20242" xr:uid="{00000000-0005-0000-0000-0000BE000000}"/>
    <cellStyle name="_Multiple 14 8" xfId="20243" xr:uid="{00000000-0005-0000-0000-0000BF000000}"/>
    <cellStyle name="_Multiple 15" xfId="20244" xr:uid="{00000000-0005-0000-0000-0000C0000000}"/>
    <cellStyle name="_Multiple 15 2" xfId="20245" xr:uid="{00000000-0005-0000-0000-0000C1000000}"/>
    <cellStyle name="_Multiple 15 3" xfId="20246" xr:uid="{00000000-0005-0000-0000-0000C2000000}"/>
    <cellStyle name="_Multiple 15 4" xfId="20247" xr:uid="{00000000-0005-0000-0000-0000C3000000}"/>
    <cellStyle name="_Multiple 15 5" xfId="20248" xr:uid="{00000000-0005-0000-0000-0000C4000000}"/>
    <cellStyle name="_Multiple 15 6" xfId="20249" xr:uid="{00000000-0005-0000-0000-0000C5000000}"/>
    <cellStyle name="_Multiple 15 7" xfId="20250" xr:uid="{00000000-0005-0000-0000-0000C6000000}"/>
    <cellStyle name="_Multiple 15 8" xfId="20251" xr:uid="{00000000-0005-0000-0000-0000C7000000}"/>
    <cellStyle name="_Multiple 16" xfId="20252" xr:uid="{00000000-0005-0000-0000-0000C8000000}"/>
    <cellStyle name="_Multiple 17" xfId="20253" xr:uid="{00000000-0005-0000-0000-0000C9000000}"/>
    <cellStyle name="_Multiple 18" xfId="20254" xr:uid="{00000000-0005-0000-0000-0000CA000000}"/>
    <cellStyle name="_Multiple 19" xfId="20255" xr:uid="{00000000-0005-0000-0000-0000CB000000}"/>
    <cellStyle name="_Multiple 2" xfId="20256" xr:uid="{00000000-0005-0000-0000-0000CC000000}"/>
    <cellStyle name="_Multiple 20" xfId="20257" xr:uid="{00000000-0005-0000-0000-0000CD000000}"/>
    <cellStyle name="_Multiple 21" xfId="20258" xr:uid="{00000000-0005-0000-0000-0000CE000000}"/>
    <cellStyle name="_Multiple 22" xfId="20259" xr:uid="{00000000-0005-0000-0000-0000CF000000}"/>
    <cellStyle name="_Multiple 23" xfId="20260" xr:uid="{00000000-0005-0000-0000-0000D0000000}"/>
    <cellStyle name="_Multiple 24" xfId="20261" xr:uid="{00000000-0005-0000-0000-0000D1000000}"/>
    <cellStyle name="_Multiple 25" xfId="20262" xr:uid="{00000000-0005-0000-0000-0000D2000000}"/>
    <cellStyle name="_Multiple 26" xfId="20263" xr:uid="{00000000-0005-0000-0000-0000D3000000}"/>
    <cellStyle name="_Multiple 27" xfId="20264" xr:uid="{00000000-0005-0000-0000-0000D4000000}"/>
    <cellStyle name="_Multiple 3" xfId="20265" xr:uid="{00000000-0005-0000-0000-0000D5000000}"/>
    <cellStyle name="_Multiple 4" xfId="20266" xr:uid="{00000000-0005-0000-0000-0000D6000000}"/>
    <cellStyle name="_Multiple 5" xfId="20267" xr:uid="{00000000-0005-0000-0000-0000D7000000}"/>
    <cellStyle name="_Multiple 6" xfId="20268" xr:uid="{00000000-0005-0000-0000-0000D8000000}"/>
    <cellStyle name="_Multiple 7" xfId="20269" xr:uid="{00000000-0005-0000-0000-0000D9000000}"/>
    <cellStyle name="_Multiple 8" xfId="20270" xr:uid="{00000000-0005-0000-0000-0000DA000000}"/>
    <cellStyle name="_Multiple 9" xfId="20271" xr:uid="{00000000-0005-0000-0000-0000DB000000}"/>
    <cellStyle name="_Multiple_Standard templates model &amp; tables-v1" xfId="20272" xr:uid="{00000000-0005-0000-0000-0000DC000000}"/>
    <cellStyle name="_Multiple_Standard templates model &amp; tables-v2" xfId="20273" xr:uid="{00000000-0005-0000-0000-0000DD000000}"/>
    <cellStyle name="_MultipleSpace" xfId="20274" xr:uid="{00000000-0005-0000-0000-0000DE000000}"/>
    <cellStyle name="_NBA AVP" xfId="20275" xr:uid="{00000000-0005-0000-0000-0000DF000000}"/>
    <cellStyle name="_New SBA Model High Yield 08" xfId="20276" xr:uid="{00000000-0005-0000-0000-0000E0000000}"/>
    <cellStyle name="_New1.xls Chart 1" xfId="20277" xr:uid="{00000000-0005-0000-0000-0000E1000000}"/>
    <cellStyle name="_Percent" xfId="20278" xr:uid="{00000000-0005-0000-0000-0000E2000000}"/>
    <cellStyle name="_PercentSpace" xfId="20279" xr:uid="{00000000-0005-0000-0000-0000E3000000}"/>
    <cellStyle name="_Revenue model" xfId="20280" xr:uid="{00000000-0005-0000-0000-0000E4000000}"/>
    <cellStyle name="_Revenue model2" xfId="20281" xr:uid="{00000000-0005-0000-0000-0000E5000000}"/>
    <cellStyle name="_Row1" xfId="20282" xr:uid="{00000000-0005-0000-0000-0000E6000000}"/>
    <cellStyle name="_Row2" xfId="20283" xr:uid="{00000000-0005-0000-0000-0000E7000000}"/>
    <cellStyle name="_Row3" xfId="20284" xr:uid="{00000000-0005-0000-0000-0000E8000000}"/>
    <cellStyle name="_Row4" xfId="20285" xr:uid="{00000000-0005-0000-0000-0000E9000000}"/>
    <cellStyle name="_Row5" xfId="20286" xr:uid="{00000000-0005-0000-0000-0000EA000000}"/>
    <cellStyle name="_Row6" xfId="20287" xr:uid="{00000000-0005-0000-0000-0000EB000000}"/>
    <cellStyle name="_Row7" xfId="20288" xr:uid="{00000000-0005-0000-0000-0000EC000000}"/>
    <cellStyle name="_SBA Model 27 - $300" xfId="20289" xr:uid="{00000000-0005-0000-0000-0000ED000000}"/>
    <cellStyle name="_SubHeading" xfId="20290" xr:uid="{00000000-0005-0000-0000-0000EE000000}"/>
    <cellStyle name="_SubHeading_Standard templates model &amp; tables-v1" xfId="20291" xr:uid="{00000000-0005-0000-0000-0000EF000000}"/>
    <cellStyle name="_SubHeading_Standard templates model &amp; tables-v2" xfId="20292" xr:uid="{00000000-0005-0000-0000-0000F0000000}"/>
    <cellStyle name="_Table" xfId="20293" xr:uid="{00000000-0005-0000-0000-0000F1000000}"/>
    <cellStyle name="_Table_111212 Omzet calculatie def" xfId="20294" xr:uid="{00000000-0005-0000-0000-0000F2000000}"/>
    <cellStyle name="_Table_121204 Impairment test GTS" xfId="20295" xr:uid="{00000000-0005-0000-0000-0000F3000000}"/>
    <cellStyle name="_Table_121204 Integrated model" xfId="20296" xr:uid="{00000000-0005-0000-0000-0000F4000000}"/>
    <cellStyle name="_TableHead" xfId="20297" xr:uid="{00000000-0005-0000-0000-0000F5000000}"/>
    <cellStyle name="_TableHead_111212 Omzet calculatie def" xfId="20298" xr:uid="{00000000-0005-0000-0000-0000F6000000}"/>
    <cellStyle name="_TableHead_121204 Impairment test GTS" xfId="20299" xr:uid="{00000000-0005-0000-0000-0000F7000000}"/>
    <cellStyle name="_TableHead_Louis Strategic Plan - CEE_FINAL formula" xfId="20300" xr:uid="{00000000-0005-0000-0000-0000F8000000}"/>
    <cellStyle name="_TableHead_Louis Strategic Plan - CEE_FINAL formula_111212 Omzet calculatie def" xfId="20301" xr:uid="{00000000-0005-0000-0000-0000F9000000}"/>
    <cellStyle name="_TableHead_Louis Strategic Plan - CEE_FINAL formula_121204 Impairment test GTS" xfId="20302" xr:uid="{00000000-0005-0000-0000-0000FA000000}"/>
    <cellStyle name="_TableHead_Standard templates model &amp; tables-v1" xfId="20303" xr:uid="{00000000-0005-0000-0000-0000FB000000}"/>
    <cellStyle name="_TableHead_Standard templates model &amp; tables-v1_111212 Omzet calculatie def" xfId="20304" xr:uid="{00000000-0005-0000-0000-0000FC000000}"/>
    <cellStyle name="_TableHead_Standard templates model &amp; tables-v1_121204 Impairment test GTS" xfId="20305" xr:uid="{00000000-0005-0000-0000-0000FD000000}"/>
    <cellStyle name="_TableHead_Standard templates model &amp; tables-v2" xfId="20306" xr:uid="{00000000-0005-0000-0000-0000FE000000}"/>
    <cellStyle name="_TableHead_Standard templates model &amp; tables-v2_111212 Omzet calculatie def" xfId="20307" xr:uid="{00000000-0005-0000-0000-0000FF000000}"/>
    <cellStyle name="_TableHead_Standard templates model &amp; tables-v2_121204 Impairment test GTS" xfId="20308" xr:uid="{00000000-0005-0000-0000-000000010000}"/>
    <cellStyle name="_TableRowHead" xfId="20309" xr:uid="{00000000-0005-0000-0000-000001010000}"/>
    <cellStyle name="_TableSuperHead" xfId="20310" xr:uid="{00000000-0005-0000-0000-000002010000}"/>
    <cellStyle name="_TableSuperHead_Louis Strategic Plan - CEE_FINAL formula" xfId="20311" xr:uid="{00000000-0005-0000-0000-000003010000}"/>
    <cellStyle name="’Ê‰Ý [0.00]_Region Orders (2)" xfId="20312" xr:uid="{00000000-0005-0000-0000-000004010000}"/>
    <cellStyle name="’Ê‰Ý_Region Orders (2)" xfId="20313" xr:uid="{00000000-0005-0000-0000-000005010000}"/>
    <cellStyle name="£ BP" xfId="20314" xr:uid="{00000000-0005-0000-0000-000006010000}"/>
    <cellStyle name="¥ JY" xfId="20315" xr:uid="{00000000-0005-0000-0000-000007010000}"/>
    <cellStyle name="=C:\WINNT\SYSTEM32\COMMAND.COM" xfId="20316" xr:uid="{00000000-0005-0000-0000-000008010000}"/>
    <cellStyle name="=C:\WINNT35\SYSTEM32\COMMAND.COM" xfId="20317" xr:uid="{00000000-0005-0000-0000-000009010000}"/>
    <cellStyle name="=D:\WINNT\SYSTEM32\COMMAND.COM" xfId="20318" xr:uid="{00000000-0005-0000-0000-00000A010000}"/>
    <cellStyle name="•W€_Pacific Region P&amp;L" xfId="20319" xr:uid="{00000000-0005-0000-0000-00000B010000}"/>
    <cellStyle name="000" xfId="20320" xr:uid="{00000000-0005-0000-0000-00000C010000}"/>
    <cellStyle name="20 % - Akzent1" xfId="161" xr:uid="{00000000-0005-0000-0000-00000D010000}"/>
    <cellStyle name="20 % - Akzent2" xfId="162" xr:uid="{00000000-0005-0000-0000-00000E010000}"/>
    <cellStyle name="20 % - Akzent3" xfId="163" xr:uid="{00000000-0005-0000-0000-00000F010000}"/>
    <cellStyle name="20 % - Akzent4" xfId="164" xr:uid="{00000000-0005-0000-0000-000010010000}"/>
    <cellStyle name="20 % - Akzent5" xfId="165" xr:uid="{00000000-0005-0000-0000-000011010000}"/>
    <cellStyle name="20 % - Akzent6" xfId="166" xr:uid="{00000000-0005-0000-0000-000012010000}"/>
    <cellStyle name="20% - Accent1" xfId="37" builtinId="30" hidden="1"/>
    <cellStyle name="20% - Accent1" xfId="68" builtinId="30" customBuiltin="1"/>
    <cellStyle name="20% - Accent1 2" xfId="229" xr:uid="{00000000-0005-0000-0000-000015010000}"/>
    <cellStyle name="20% - Accent1 2 2" xfId="20321" xr:uid="{00000000-0005-0000-0000-000016010000}"/>
    <cellStyle name="20% - Accent1 2 3" xfId="20322" xr:uid="{00000000-0005-0000-0000-000017010000}"/>
    <cellStyle name="20% - Accent1 2 4" xfId="20323" xr:uid="{00000000-0005-0000-0000-000018010000}"/>
    <cellStyle name="20% - Accent1 3" xfId="1339" xr:uid="{00000000-0005-0000-0000-000019010000}"/>
    <cellStyle name="20% - Accent1 3 2" xfId="2445" xr:uid="{00000000-0005-0000-0000-00001A010000}"/>
    <cellStyle name="20% - Accent1 3 3" xfId="2525" xr:uid="{00000000-0005-0000-0000-00001B010000}"/>
    <cellStyle name="20% - Accent1 3 3 2" xfId="2617" xr:uid="{00000000-0005-0000-0000-00001C010000}"/>
    <cellStyle name="20% - Accent1 3 3 2 2" xfId="19680" xr:uid="{00000000-0005-0000-0000-00001D010000}"/>
    <cellStyle name="20% - Accent1 3 3 3" xfId="19679" xr:uid="{00000000-0005-0000-0000-00001E010000}"/>
    <cellStyle name="20% - Accent1 3 3 4" xfId="19960" xr:uid="{00000000-0005-0000-0000-00001F010000}"/>
    <cellStyle name="20% - Accent1 3 4" xfId="2618" xr:uid="{00000000-0005-0000-0000-000020010000}"/>
    <cellStyle name="20% - Accent1 3 4 2" xfId="19681" xr:uid="{00000000-0005-0000-0000-000021010000}"/>
    <cellStyle name="20% - Accent1 3 5" xfId="19678" xr:uid="{00000000-0005-0000-0000-000022010000}"/>
    <cellStyle name="20% - Accent1 3 6" xfId="19961" xr:uid="{00000000-0005-0000-0000-000023010000}"/>
    <cellStyle name="20% - Accent1 4" xfId="1406" xr:uid="{00000000-0005-0000-0000-000024010000}"/>
    <cellStyle name="20% - Accent1 4 2" xfId="2550" xr:uid="{00000000-0005-0000-0000-000025010000}"/>
    <cellStyle name="20% - Accent1 4 2 2" xfId="2619" xr:uid="{00000000-0005-0000-0000-000026010000}"/>
    <cellStyle name="20% - Accent1 4 2 2 2" xfId="19684" xr:uid="{00000000-0005-0000-0000-000027010000}"/>
    <cellStyle name="20% - Accent1 4 2 3" xfId="19683" xr:uid="{00000000-0005-0000-0000-000028010000}"/>
    <cellStyle name="20% - Accent1 4 2 4" xfId="19962" xr:uid="{00000000-0005-0000-0000-000029010000}"/>
    <cellStyle name="20% - Accent1 4 3" xfId="2620" xr:uid="{00000000-0005-0000-0000-00002A010000}"/>
    <cellStyle name="20% - Accent1 4 3 2" xfId="19685" xr:uid="{00000000-0005-0000-0000-00002B010000}"/>
    <cellStyle name="20% - Accent1 4 4" xfId="19682" xr:uid="{00000000-0005-0000-0000-00002C010000}"/>
    <cellStyle name="20% - Accent1 4 5" xfId="19963" xr:uid="{00000000-0005-0000-0000-00002D010000}"/>
    <cellStyle name="20% - Accent1 4 6" xfId="48964" xr:uid="{00000000-0005-0000-0000-00002E010000}"/>
    <cellStyle name="20% - Accent1 5" xfId="20324" xr:uid="{00000000-0005-0000-0000-00002F010000}"/>
    <cellStyle name="20% - Accent2" xfId="41" builtinId="34" hidden="1"/>
    <cellStyle name="20% - Accent2" xfId="69" builtinId="34" customBuiltin="1"/>
    <cellStyle name="20% - Accent2 2" xfId="230" xr:uid="{00000000-0005-0000-0000-000032010000}"/>
    <cellStyle name="20% - Accent2 2 2" xfId="20325" xr:uid="{00000000-0005-0000-0000-000033010000}"/>
    <cellStyle name="20% - Accent2 2 3" xfId="20326" xr:uid="{00000000-0005-0000-0000-000034010000}"/>
    <cellStyle name="20% - Accent2 2 4" xfId="20327" xr:uid="{00000000-0005-0000-0000-000035010000}"/>
    <cellStyle name="20% - Accent2 3" xfId="1340" xr:uid="{00000000-0005-0000-0000-000036010000}"/>
    <cellStyle name="20% - Accent2 3 2" xfId="2446" xr:uid="{00000000-0005-0000-0000-000037010000}"/>
    <cellStyle name="20% - Accent2 3 3" xfId="2526" xr:uid="{00000000-0005-0000-0000-000038010000}"/>
    <cellStyle name="20% - Accent2 3 3 2" xfId="2621" xr:uid="{00000000-0005-0000-0000-000039010000}"/>
    <cellStyle name="20% - Accent2 3 3 2 2" xfId="19688" xr:uid="{00000000-0005-0000-0000-00003A010000}"/>
    <cellStyle name="20% - Accent2 3 3 3" xfId="19687" xr:uid="{00000000-0005-0000-0000-00003B010000}"/>
    <cellStyle name="20% - Accent2 3 3 4" xfId="19964" xr:uid="{00000000-0005-0000-0000-00003C010000}"/>
    <cellStyle name="20% - Accent2 3 4" xfId="2622" xr:uid="{00000000-0005-0000-0000-00003D010000}"/>
    <cellStyle name="20% - Accent2 3 4 2" xfId="19689" xr:uid="{00000000-0005-0000-0000-00003E010000}"/>
    <cellStyle name="20% - Accent2 3 5" xfId="19686" xr:uid="{00000000-0005-0000-0000-00003F010000}"/>
    <cellStyle name="20% - Accent2 3 6" xfId="19965" xr:uid="{00000000-0005-0000-0000-000040010000}"/>
    <cellStyle name="20% - Accent2 4" xfId="1407" xr:uid="{00000000-0005-0000-0000-000041010000}"/>
    <cellStyle name="20% - Accent2 4 2" xfId="2551" xr:uid="{00000000-0005-0000-0000-000042010000}"/>
    <cellStyle name="20% - Accent2 4 2 2" xfId="2623" xr:uid="{00000000-0005-0000-0000-000043010000}"/>
    <cellStyle name="20% - Accent2 4 2 2 2" xfId="19692" xr:uid="{00000000-0005-0000-0000-000044010000}"/>
    <cellStyle name="20% - Accent2 4 2 3" xfId="19691" xr:uid="{00000000-0005-0000-0000-000045010000}"/>
    <cellStyle name="20% - Accent2 4 2 4" xfId="19966" xr:uid="{00000000-0005-0000-0000-000046010000}"/>
    <cellStyle name="20% - Accent2 4 3" xfId="2624" xr:uid="{00000000-0005-0000-0000-000047010000}"/>
    <cellStyle name="20% - Accent2 4 3 2" xfId="19693" xr:uid="{00000000-0005-0000-0000-000048010000}"/>
    <cellStyle name="20% - Accent2 4 4" xfId="19690" xr:uid="{00000000-0005-0000-0000-000049010000}"/>
    <cellStyle name="20% - Accent2 4 5" xfId="19967" xr:uid="{00000000-0005-0000-0000-00004A010000}"/>
    <cellStyle name="20% - Accent2 4 6" xfId="48965" xr:uid="{00000000-0005-0000-0000-00004B010000}"/>
    <cellStyle name="20% - Accent2 5" xfId="20328" xr:uid="{00000000-0005-0000-0000-00004C010000}"/>
    <cellStyle name="20% - Accent3" xfId="45" builtinId="38" hidden="1"/>
    <cellStyle name="20% - Accent3" xfId="70" builtinId="38" customBuiltin="1"/>
    <cellStyle name="20% - Accent3 2" xfId="231" xr:uid="{00000000-0005-0000-0000-00004F010000}"/>
    <cellStyle name="20% - Accent3 2 2" xfId="20329" xr:uid="{00000000-0005-0000-0000-000050010000}"/>
    <cellStyle name="20% - Accent3 2 3" xfId="20330" xr:uid="{00000000-0005-0000-0000-000051010000}"/>
    <cellStyle name="20% - Accent3 2 4" xfId="20331" xr:uid="{00000000-0005-0000-0000-000052010000}"/>
    <cellStyle name="20% - Accent3 3" xfId="1341" xr:uid="{00000000-0005-0000-0000-000053010000}"/>
    <cellStyle name="20% - Accent3 3 2" xfId="2447" xr:uid="{00000000-0005-0000-0000-000054010000}"/>
    <cellStyle name="20% - Accent3 3 3" xfId="2527" xr:uid="{00000000-0005-0000-0000-000055010000}"/>
    <cellStyle name="20% - Accent3 3 3 2" xfId="2625" xr:uid="{00000000-0005-0000-0000-000056010000}"/>
    <cellStyle name="20% - Accent3 3 3 2 2" xfId="19696" xr:uid="{00000000-0005-0000-0000-000057010000}"/>
    <cellStyle name="20% - Accent3 3 3 3" xfId="19695" xr:uid="{00000000-0005-0000-0000-000058010000}"/>
    <cellStyle name="20% - Accent3 3 3 4" xfId="19968" xr:uid="{00000000-0005-0000-0000-000059010000}"/>
    <cellStyle name="20% - Accent3 3 4" xfId="2626" xr:uid="{00000000-0005-0000-0000-00005A010000}"/>
    <cellStyle name="20% - Accent3 3 4 2" xfId="19697" xr:uid="{00000000-0005-0000-0000-00005B010000}"/>
    <cellStyle name="20% - Accent3 3 5" xfId="19694" xr:uid="{00000000-0005-0000-0000-00005C010000}"/>
    <cellStyle name="20% - Accent3 3 6" xfId="19969" xr:uid="{00000000-0005-0000-0000-00005D010000}"/>
    <cellStyle name="20% - Accent3 4" xfId="1408" xr:uid="{00000000-0005-0000-0000-00005E010000}"/>
    <cellStyle name="20% - Accent3 4 2" xfId="2552" xr:uid="{00000000-0005-0000-0000-00005F010000}"/>
    <cellStyle name="20% - Accent3 4 2 2" xfId="2627" xr:uid="{00000000-0005-0000-0000-000060010000}"/>
    <cellStyle name="20% - Accent3 4 2 2 2" xfId="19700" xr:uid="{00000000-0005-0000-0000-000061010000}"/>
    <cellStyle name="20% - Accent3 4 2 3" xfId="19699" xr:uid="{00000000-0005-0000-0000-000062010000}"/>
    <cellStyle name="20% - Accent3 4 2 4" xfId="19970" xr:uid="{00000000-0005-0000-0000-000063010000}"/>
    <cellStyle name="20% - Accent3 4 3" xfId="2628" xr:uid="{00000000-0005-0000-0000-000064010000}"/>
    <cellStyle name="20% - Accent3 4 3 2" xfId="19701" xr:uid="{00000000-0005-0000-0000-000065010000}"/>
    <cellStyle name="20% - Accent3 4 4" xfId="19698" xr:uid="{00000000-0005-0000-0000-000066010000}"/>
    <cellStyle name="20% - Accent3 4 5" xfId="19971" xr:uid="{00000000-0005-0000-0000-000067010000}"/>
    <cellStyle name="20% - Accent3 4 6" xfId="48966" xr:uid="{00000000-0005-0000-0000-000068010000}"/>
    <cellStyle name="20% - Accent3 5" xfId="20332" xr:uid="{00000000-0005-0000-0000-000069010000}"/>
    <cellStyle name="20% - Accent4" xfId="49" builtinId="42" hidden="1"/>
    <cellStyle name="20% - Accent4" xfId="71" builtinId="42" customBuiltin="1"/>
    <cellStyle name="20% - Accent4 2" xfId="232" xr:uid="{00000000-0005-0000-0000-00006C010000}"/>
    <cellStyle name="20% - Accent4 2 2" xfId="20333" xr:uid="{00000000-0005-0000-0000-00006D010000}"/>
    <cellStyle name="20% - Accent4 2 3" xfId="20334" xr:uid="{00000000-0005-0000-0000-00006E010000}"/>
    <cellStyle name="20% - Accent4 2 4" xfId="20335" xr:uid="{00000000-0005-0000-0000-00006F010000}"/>
    <cellStyle name="20% - Accent4 3" xfId="1342" xr:uid="{00000000-0005-0000-0000-000070010000}"/>
    <cellStyle name="20% - Accent4 3 2" xfId="2448" xr:uid="{00000000-0005-0000-0000-000071010000}"/>
    <cellStyle name="20% - Accent4 3 3" xfId="2528" xr:uid="{00000000-0005-0000-0000-000072010000}"/>
    <cellStyle name="20% - Accent4 3 3 2" xfId="2629" xr:uid="{00000000-0005-0000-0000-000073010000}"/>
    <cellStyle name="20% - Accent4 3 3 2 2" xfId="19704" xr:uid="{00000000-0005-0000-0000-000074010000}"/>
    <cellStyle name="20% - Accent4 3 3 3" xfId="19703" xr:uid="{00000000-0005-0000-0000-000075010000}"/>
    <cellStyle name="20% - Accent4 3 3 4" xfId="19972" xr:uid="{00000000-0005-0000-0000-000076010000}"/>
    <cellStyle name="20% - Accent4 3 4" xfId="2630" xr:uid="{00000000-0005-0000-0000-000077010000}"/>
    <cellStyle name="20% - Accent4 3 4 2" xfId="19705" xr:uid="{00000000-0005-0000-0000-000078010000}"/>
    <cellStyle name="20% - Accent4 3 5" xfId="19702" xr:uid="{00000000-0005-0000-0000-000079010000}"/>
    <cellStyle name="20% - Accent4 3 6" xfId="19973" xr:uid="{00000000-0005-0000-0000-00007A010000}"/>
    <cellStyle name="20% - Accent4 4" xfId="1409" xr:uid="{00000000-0005-0000-0000-00007B010000}"/>
    <cellStyle name="20% - Accent4 4 2" xfId="2553" xr:uid="{00000000-0005-0000-0000-00007C010000}"/>
    <cellStyle name="20% - Accent4 4 2 2" xfId="2631" xr:uid="{00000000-0005-0000-0000-00007D010000}"/>
    <cellStyle name="20% - Accent4 4 2 2 2" xfId="19708" xr:uid="{00000000-0005-0000-0000-00007E010000}"/>
    <cellStyle name="20% - Accent4 4 2 3" xfId="19707" xr:uid="{00000000-0005-0000-0000-00007F010000}"/>
    <cellStyle name="20% - Accent4 4 2 4" xfId="19974" xr:uid="{00000000-0005-0000-0000-000080010000}"/>
    <cellStyle name="20% - Accent4 4 3" xfId="2632" xr:uid="{00000000-0005-0000-0000-000081010000}"/>
    <cellStyle name="20% - Accent4 4 3 2" xfId="19709" xr:uid="{00000000-0005-0000-0000-000082010000}"/>
    <cellStyle name="20% - Accent4 4 4" xfId="19706" xr:uid="{00000000-0005-0000-0000-000083010000}"/>
    <cellStyle name="20% - Accent4 4 5" xfId="19975" xr:uid="{00000000-0005-0000-0000-000084010000}"/>
    <cellStyle name="20% - Accent4 4 6" xfId="48967" xr:uid="{00000000-0005-0000-0000-000085010000}"/>
    <cellStyle name="20% - Accent4 5" xfId="20336" xr:uid="{00000000-0005-0000-0000-000086010000}"/>
    <cellStyle name="20% - Accent5" xfId="53" builtinId="46" hidden="1"/>
    <cellStyle name="20% - Accent5" xfId="72" builtinId="46" customBuiltin="1"/>
    <cellStyle name="20% - Accent5 2" xfId="233" xr:uid="{00000000-0005-0000-0000-000089010000}"/>
    <cellStyle name="20% - Accent5 2 2" xfId="20337" xr:uid="{00000000-0005-0000-0000-00008A010000}"/>
    <cellStyle name="20% - Accent5 2 3" xfId="20338" xr:uid="{00000000-0005-0000-0000-00008B010000}"/>
    <cellStyle name="20% - Accent5 2 4" xfId="20339" xr:uid="{00000000-0005-0000-0000-00008C010000}"/>
    <cellStyle name="20% - Accent5 3" xfId="1343" xr:uid="{00000000-0005-0000-0000-00008D010000}"/>
    <cellStyle name="20% - Accent5 3 2" xfId="2449" xr:uid="{00000000-0005-0000-0000-00008E010000}"/>
    <cellStyle name="20% - Accent5 3 3" xfId="2529" xr:uid="{00000000-0005-0000-0000-00008F010000}"/>
    <cellStyle name="20% - Accent5 3 3 2" xfId="2633" xr:uid="{00000000-0005-0000-0000-000090010000}"/>
    <cellStyle name="20% - Accent5 3 3 2 2" xfId="19712" xr:uid="{00000000-0005-0000-0000-000091010000}"/>
    <cellStyle name="20% - Accent5 3 3 3" xfId="19711" xr:uid="{00000000-0005-0000-0000-000092010000}"/>
    <cellStyle name="20% - Accent5 3 3 4" xfId="19976" xr:uid="{00000000-0005-0000-0000-000093010000}"/>
    <cellStyle name="20% - Accent5 3 4" xfId="2634" xr:uid="{00000000-0005-0000-0000-000094010000}"/>
    <cellStyle name="20% - Accent5 3 4 2" xfId="19713" xr:uid="{00000000-0005-0000-0000-000095010000}"/>
    <cellStyle name="20% - Accent5 3 5" xfId="19710" xr:uid="{00000000-0005-0000-0000-000096010000}"/>
    <cellStyle name="20% - Accent5 3 6" xfId="19977" xr:uid="{00000000-0005-0000-0000-000097010000}"/>
    <cellStyle name="20% - Accent5 4" xfId="1410" xr:uid="{00000000-0005-0000-0000-000098010000}"/>
    <cellStyle name="20% - Accent5 4 2" xfId="2554" xr:uid="{00000000-0005-0000-0000-000099010000}"/>
    <cellStyle name="20% - Accent5 4 2 2" xfId="2635" xr:uid="{00000000-0005-0000-0000-00009A010000}"/>
    <cellStyle name="20% - Accent5 4 2 2 2" xfId="19716" xr:uid="{00000000-0005-0000-0000-00009B010000}"/>
    <cellStyle name="20% - Accent5 4 2 3" xfId="19715" xr:uid="{00000000-0005-0000-0000-00009C010000}"/>
    <cellStyle name="20% - Accent5 4 2 4" xfId="19978" xr:uid="{00000000-0005-0000-0000-00009D010000}"/>
    <cellStyle name="20% - Accent5 4 3" xfId="2636" xr:uid="{00000000-0005-0000-0000-00009E010000}"/>
    <cellStyle name="20% - Accent5 4 3 2" xfId="19717" xr:uid="{00000000-0005-0000-0000-00009F010000}"/>
    <cellStyle name="20% - Accent5 4 4" xfId="19714" xr:uid="{00000000-0005-0000-0000-0000A0010000}"/>
    <cellStyle name="20% - Accent5 4 5" xfId="19979" xr:uid="{00000000-0005-0000-0000-0000A1010000}"/>
    <cellStyle name="20% - Accent5 4 6" xfId="48968" xr:uid="{00000000-0005-0000-0000-0000A2010000}"/>
    <cellStyle name="20% - Accent5 5" xfId="20340" xr:uid="{00000000-0005-0000-0000-0000A3010000}"/>
    <cellStyle name="20% - Accent6" xfId="57" builtinId="50" hidden="1"/>
    <cellStyle name="20% - Accent6" xfId="73" builtinId="50" customBuiltin="1"/>
    <cellStyle name="20% - Accent6 2" xfId="234" xr:uid="{00000000-0005-0000-0000-0000A6010000}"/>
    <cellStyle name="20% - Accent6 2 2" xfId="20341" xr:uid="{00000000-0005-0000-0000-0000A7010000}"/>
    <cellStyle name="20% - Accent6 2 3" xfId="20342" xr:uid="{00000000-0005-0000-0000-0000A8010000}"/>
    <cellStyle name="20% - Accent6 2 4" xfId="20343" xr:uid="{00000000-0005-0000-0000-0000A9010000}"/>
    <cellStyle name="20% - Accent6 3" xfId="1344" xr:uid="{00000000-0005-0000-0000-0000AA010000}"/>
    <cellStyle name="20% - Accent6 3 2" xfId="2450" xr:uid="{00000000-0005-0000-0000-0000AB010000}"/>
    <cellStyle name="20% - Accent6 3 3" xfId="2530" xr:uid="{00000000-0005-0000-0000-0000AC010000}"/>
    <cellStyle name="20% - Accent6 3 3 2" xfId="2637" xr:uid="{00000000-0005-0000-0000-0000AD010000}"/>
    <cellStyle name="20% - Accent6 3 3 2 2" xfId="19720" xr:uid="{00000000-0005-0000-0000-0000AE010000}"/>
    <cellStyle name="20% - Accent6 3 3 3" xfId="19719" xr:uid="{00000000-0005-0000-0000-0000AF010000}"/>
    <cellStyle name="20% - Accent6 3 3 4" xfId="19980" xr:uid="{00000000-0005-0000-0000-0000B0010000}"/>
    <cellStyle name="20% - Accent6 3 4" xfId="2638" xr:uid="{00000000-0005-0000-0000-0000B1010000}"/>
    <cellStyle name="20% - Accent6 3 4 2" xfId="19721" xr:uid="{00000000-0005-0000-0000-0000B2010000}"/>
    <cellStyle name="20% - Accent6 3 5" xfId="19718" xr:uid="{00000000-0005-0000-0000-0000B3010000}"/>
    <cellStyle name="20% - Accent6 3 6" xfId="19981" xr:uid="{00000000-0005-0000-0000-0000B4010000}"/>
    <cellStyle name="20% - Accent6 4" xfId="1411" xr:uid="{00000000-0005-0000-0000-0000B5010000}"/>
    <cellStyle name="20% - Accent6 4 2" xfId="2555" xr:uid="{00000000-0005-0000-0000-0000B6010000}"/>
    <cellStyle name="20% - Accent6 4 2 2" xfId="2639" xr:uid="{00000000-0005-0000-0000-0000B7010000}"/>
    <cellStyle name="20% - Accent6 4 2 2 2" xfId="19724" xr:uid="{00000000-0005-0000-0000-0000B8010000}"/>
    <cellStyle name="20% - Accent6 4 2 3" xfId="19723" xr:uid="{00000000-0005-0000-0000-0000B9010000}"/>
    <cellStyle name="20% - Accent6 4 2 4" xfId="19982" xr:uid="{00000000-0005-0000-0000-0000BA010000}"/>
    <cellStyle name="20% - Accent6 4 3" xfId="2640" xr:uid="{00000000-0005-0000-0000-0000BB010000}"/>
    <cellStyle name="20% - Accent6 4 3 2" xfId="19725" xr:uid="{00000000-0005-0000-0000-0000BC010000}"/>
    <cellStyle name="20% - Accent6 4 4" xfId="19722" xr:uid="{00000000-0005-0000-0000-0000BD010000}"/>
    <cellStyle name="20% - Accent6 4 5" xfId="19983" xr:uid="{00000000-0005-0000-0000-0000BE010000}"/>
    <cellStyle name="20% - Accent6 4 6" xfId="48969" xr:uid="{00000000-0005-0000-0000-0000BF010000}"/>
    <cellStyle name="20% - Accent6 5" xfId="20344" xr:uid="{00000000-0005-0000-0000-0000C0010000}"/>
    <cellStyle name="40 % - Akzent1" xfId="167" xr:uid="{00000000-0005-0000-0000-0000C1010000}"/>
    <cellStyle name="40 % - Akzent2" xfId="168" xr:uid="{00000000-0005-0000-0000-0000C2010000}"/>
    <cellStyle name="40 % - Akzent3" xfId="169" xr:uid="{00000000-0005-0000-0000-0000C3010000}"/>
    <cellStyle name="40 % - Akzent4" xfId="170" xr:uid="{00000000-0005-0000-0000-0000C4010000}"/>
    <cellStyle name="40 % - Akzent5" xfId="171" xr:uid="{00000000-0005-0000-0000-0000C5010000}"/>
    <cellStyle name="40 % - Akzent6" xfId="172" xr:uid="{00000000-0005-0000-0000-0000C6010000}"/>
    <cellStyle name="40% - Accent1" xfId="38" builtinId="31" hidden="1"/>
    <cellStyle name="40% - Accent1" xfId="74" builtinId="31" customBuiltin="1"/>
    <cellStyle name="40% - Accent1 2" xfId="235" xr:uid="{00000000-0005-0000-0000-0000C9010000}"/>
    <cellStyle name="40% - Accent1 2 2" xfId="20345" xr:uid="{00000000-0005-0000-0000-0000CA010000}"/>
    <cellStyle name="40% - Accent1 2 3" xfId="20346" xr:uid="{00000000-0005-0000-0000-0000CB010000}"/>
    <cellStyle name="40% - Accent1 2 4" xfId="20347" xr:uid="{00000000-0005-0000-0000-0000CC010000}"/>
    <cellStyle name="40% - Accent1 3" xfId="1345" xr:uid="{00000000-0005-0000-0000-0000CD010000}"/>
    <cellStyle name="40% - Accent1 3 2" xfId="2451" xr:uid="{00000000-0005-0000-0000-0000CE010000}"/>
    <cellStyle name="40% - Accent1 3 3" xfId="2531" xr:uid="{00000000-0005-0000-0000-0000CF010000}"/>
    <cellStyle name="40% - Accent1 3 3 2" xfId="2641" xr:uid="{00000000-0005-0000-0000-0000D0010000}"/>
    <cellStyle name="40% - Accent1 3 3 2 2" xfId="19728" xr:uid="{00000000-0005-0000-0000-0000D1010000}"/>
    <cellStyle name="40% - Accent1 3 3 3" xfId="19727" xr:uid="{00000000-0005-0000-0000-0000D2010000}"/>
    <cellStyle name="40% - Accent1 3 3 4" xfId="19984" xr:uid="{00000000-0005-0000-0000-0000D3010000}"/>
    <cellStyle name="40% - Accent1 3 4" xfId="2642" xr:uid="{00000000-0005-0000-0000-0000D4010000}"/>
    <cellStyle name="40% - Accent1 3 4 2" xfId="19729" xr:uid="{00000000-0005-0000-0000-0000D5010000}"/>
    <cellStyle name="40% - Accent1 3 5" xfId="19726" xr:uid="{00000000-0005-0000-0000-0000D6010000}"/>
    <cellStyle name="40% - Accent1 3 6" xfId="19985" xr:uid="{00000000-0005-0000-0000-0000D7010000}"/>
    <cellStyle name="40% - Accent1 4" xfId="1412" xr:uid="{00000000-0005-0000-0000-0000D8010000}"/>
    <cellStyle name="40% - Accent1 4 2" xfId="2556" xr:uid="{00000000-0005-0000-0000-0000D9010000}"/>
    <cellStyle name="40% - Accent1 4 2 2" xfId="2643" xr:uid="{00000000-0005-0000-0000-0000DA010000}"/>
    <cellStyle name="40% - Accent1 4 2 2 2" xfId="19732" xr:uid="{00000000-0005-0000-0000-0000DB010000}"/>
    <cellStyle name="40% - Accent1 4 2 3" xfId="19731" xr:uid="{00000000-0005-0000-0000-0000DC010000}"/>
    <cellStyle name="40% - Accent1 4 2 4" xfId="19986" xr:uid="{00000000-0005-0000-0000-0000DD010000}"/>
    <cellStyle name="40% - Accent1 4 3" xfId="2644" xr:uid="{00000000-0005-0000-0000-0000DE010000}"/>
    <cellStyle name="40% - Accent1 4 3 2" xfId="19733" xr:uid="{00000000-0005-0000-0000-0000DF010000}"/>
    <cellStyle name="40% - Accent1 4 4" xfId="19730" xr:uid="{00000000-0005-0000-0000-0000E0010000}"/>
    <cellStyle name="40% - Accent1 4 5" xfId="19987" xr:uid="{00000000-0005-0000-0000-0000E1010000}"/>
    <cellStyle name="40% - Accent1 4 6" xfId="48970" xr:uid="{00000000-0005-0000-0000-0000E2010000}"/>
    <cellStyle name="40% - Accent1 5" xfId="20348" xr:uid="{00000000-0005-0000-0000-0000E3010000}"/>
    <cellStyle name="40% - Accent2" xfId="42" builtinId="35" hidden="1"/>
    <cellStyle name="40% - Accent2" xfId="75" builtinId="35" customBuiltin="1"/>
    <cellStyle name="40% - Accent2 2" xfId="236" xr:uid="{00000000-0005-0000-0000-0000E6010000}"/>
    <cellStyle name="40% - Accent2 2 2" xfId="20349" xr:uid="{00000000-0005-0000-0000-0000E7010000}"/>
    <cellStyle name="40% - Accent2 2 3" xfId="20350" xr:uid="{00000000-0005-0000-0000-0000E8010000}"/>
    <cellStyle name="40% - Accent2 2 4" xfId="20351" xr:uid="{00000000-0005-0000-0000-0000E9010000}"/>
    <cellStyle name="40% - Accent2 3" xfId="1346" xr:uid="{00000000-0005-0000-0000-0000EA010000}"/>
    <cellStyle name="40% - Accent2 3 2" xfId="2452" xr:uid="{00000000-0005-0000-0000-0000EB010000}"/>
    <cellStyle name="40% - Accent2 3 3" xfId="2532" xr:uid="{00000000-0005-0000-0000-0000EC010000}"/>
    <cellStyle name="40% - Accent2 3 3 2" xfId="2645" xr:uid="{00000000-0005-0000-0000-0000ED010000}"/>
    <cellStyle name="40% - Accent2 3 3 2 2" xfId="19736" xr:uid="{00000000-0005-0000-0000-0000EE010000}"/>
    <cellStyle name="40% - Accent2 3 3 3" xfId="19735" xr:uid="{00000000-0005-0000-0000-0000EF010000}"/>
    <cellStyle name="40% - Accent2 3 3 4" xfId="19988" xr:uid="{00000000-0005-0000-0000-0000F0010000}"/>
    <cellStyle name="40% - Accent2 3 4" xfId="2646" xr:uid="{00000000-0005-0000-0000-0000F1010000}"/>
    <cellStyle name="40% - Accent2 3 4 2" xfId="19737" xr:uid="{00000000-0005-0000-0000-0000F2010000}"/>
    <cellStyle name="40% - Accent2 3 5" xfId="19734" xr:uid="{00000000-0005-0000-0000-0000F3010000}"/>
    <cellStyle name="40% - Accent2 3 6" xfId="19989" xr:uid="{00000000-0005-0000-0000-0000F4010000}"/>
    <cellStyle name="40% - Accent2 4" xfId="1413" xr:uid="{00000000-0005-0000-0000-0000F5010000}"/>
    <cellStyle name="40% - Accent2 4 2" xfId="2557" xr:uid="{00000000-0005-0000-0000-0000F6010000}"/>
    <cellStyle name="40% - Accent2 4 2 2" xfId="2647" xr:uid="{00000000-0005-0000-0000-0000F7010000}"/>
    <cellStyle name="40% - Accent2 4 2 2 2" xfId="19740" xr:uid="{00000000-0005-0000-0000-0000F8010000}"/>
    <cellStyle name="40% - Accent2 4 2 3" xfId="19739" xr:uid="{00000000-0005-0000-0000-0000F9010000}"/>
    <cellStyle name="40% - Accent2 4 2 4" xfId="19990" xr:uid="{00000000-0005-0000-0000-0000FA010000}"/>
    <cellStyle name="40% - Accent2 4 3" xfId="2648" xr:uid="{00000000-0005-0000-0000-0000FB010000}"/>
    <cellStyle name="40% - Accent2 4 3 2" xfId="19741" xr:uid="{00000000-0005-0000-0000-0000FC010000}"/>
    <cellStyle name="40% - Accent2 4 4" xfId="19738" xr:uid="{00000000-0005-0000-0000-0000FD010000}"/>
    <cellStyle name="40% - Accent2 4 5" xfId="19991" xr:uid="{00000000-0005-0000-0000-0000FE010000}"/>
    <cellStyle name="40% - Accent2 4 6" xfId="48971" xr:uid="{00000000-0005-0000-0000-0000FF010000}"/>
    <cellStyle name="40% - Accent2 5" xfId="20352" xr:uid="{00000000-0005-0000-0000-000000020000}"/>
    <cellStyle name="40% - Accent3" xfId="46" builtinId="39" hidden="1"/>
    <cellStyle name="40% - Accent3" xfId="76" builtinId="39" customBuiltin="1"/>
    <cellStyle name="40% - Accent3 2" xfId="237" xr:uid="{00000000-0005-0000-0000-000003020000}"/>
    <cellStyle name="40% - Accent3 2 2" xfId="20353" xr:uid="{00000000-0005-0000-0000-000004020000}"/>
    <cellStyle name="40% - Accent3 2 3" xfId="20354" xr:uid="{00000000-0005-0000-0000-000005020000}"/>
    <cellStyle name="40% - Accent3 2 4" xfId="20355" xr:uid="{00000000-0005-0000-0000-000006020000}"/>
    <cellStyle name="40% - Accent3 3" xfId="1347" xr:uid="{00000000-0005-0000-0000-000007020000}"/>
    <cellStyle name="40% - Accent3 3 2" xfId="2453" xr:uid="{00000000-0005-0000-0000-000008020000}"/>
    <cellStyle name="40% - Accent3 3 3" xfId="2533" xr:uid="{00000000-0005-0000-0000-000009020000}"/>
    <cellStyle name="40% - Accent3 3 3 2" xfId="2649" xr:uid="{00000000-0005-0000-0000-00000A020000}"/>
    <cellStyle name="40% - Accent3 3 3 2 2" xfId="19744" xr:uid="{00000000-0005-0000-0000-00000B020000}"/>
    <cellStyle name="40% - Accent3 3 3 3" xfId="19743" xr:uid="{00000000-0005-0000-0000-00000C020000}"/>
    <cellStyle name="40% - Accent3 3 3 4" xfId="19992" xr:uid="{00000000-0005-0000-0000-00000D020000}"/>
    <cellStyle name="40% - Accent3 3 4" xfId="2650" xr:uid="{00000000-0005-0000-0000-00000E020000}"/>
    <cellStyle name="40% - Accent3 3 4 2" xfId="19745" xr:uid="{00000000-0005-0000-0000-00000F020000}"/>
    <cellStyle name="40% - Accent3 3 5" xfId="19742" xr:uid="{00000000-0005-0000-0000-000010020000}"/>
    <cellStyle name="40% - Accent3 3 6" xfId="19993" xr:uid="{00000000-0005-0000-0000-000011020000}"/>
    <cellStyle name="40% - Accent3 4" xfId="1414" xr:uid="{00000000-0005-0000-0000-000012020000}"/>
    <cellStyle name="40% - Accent3 4 2" xfId="2558" xr:uid="{00000000-0005-0000-0000-000013020000}"/>
    <cellStyle name="40% - Accent3 4 2 2" xfId="2651" xr:uid="{00000000-0005-0000-0000-000014020000}"/>
    <cellStyle name="40% - Accent3 4 2 2 2" xfId="19748" xr:uid="{00000000-0005-0000-0000-000015020000}"/>
    <cellStyle name="40% - Accent3 4 2 3" xfId="19747" xr:uid="{00000000-0005-0000-0000-000016020000}"/>
    <cellStyle name="40% - Accent3 4 2 4" xfId="19994" xr:uid="{00000000-0005-0000-0000-000017020000}"/>
    <cellStyle name="40% - Accent3 4 3" xfId="2652" xr:uid="{00000000-0005-0000-0000-000018020000}"/>
    <cellStyle name="40% - Accent3 4 3 2" xfId="19749" xr:uid="{00000000-0005-0000-0000-000019020000}"/>
    <cellStyle name="40% - Accent3 4 4" xfId="19746" xr:uid="{00000000-0005-0000-0000-00001A020000}"/>
    <cellStyle name="40% - Accent3 4 5" xfId="19995" xr:uid="{00000000-0005-0000-0000-00001B020000}"/>
    <cellStyle name="40% - Accent3 4 6" xfId="48972" xr:uid="{00000000-0005-0000-0000-00001C020000}"/>
    <cellStyle name="40% - Accent3 5" xfId="20356" xr:uid="{00000000-0005-0000-0000-00001D020000}"/>
    <cellStyle name="40% - Accent4" xfId="50" builtinId="43" hidden="1"/>
    <cellStyle name="40% - Accent4" xfId="77" builtinId="43" customBuiltin="1"/>
    <cellStyle name="40% - Accent4 2" xfId="238" xr:uid="{00000000-0005-0000-0000-000020020000}"/>
    <cellStyle name="40% - Accent4 2 2" xfId="20357" xr:uid="{00000000-0005-0000-0000-000021020000}"/>
    <cellStyle name="40% - Accent4 2 3" xfId="20358" xr:uid="{00000000-0005-0000-0000-000022020000}"/>
    <cellStyle name="40% - Accent4 2 4" xfId="20359" xr:uid="{00000000-0005-0000-0000-000023020000}"/>
    <cellStyle name="40% - Accent4 3" xfId="1348" xr:uid="{00000000-0005-0000-0000-000024020000}"/>
    <cellStyle name="40% - Accent4 3 2" xfId="2454" xr:uid="{00000000-0005-0000-0000-000025020000}"/>
    <cellStyle name="40% - Accent4 3 3" xfId="2534" xr:uid="{00000000-0005-0000-0000-000026020000}"/>
    <cellStyle name="40% - Accent4 3 3 2" xfId="2653" xr:uid="{00000000-0005-0000-0000-000027020000}"/>
    <cellStyle name="40% - Accent4 3 3 2 2" xfId="19752" xr:uid="{00000000-0005-0000-0000-000028020000}"/>
    <cellStyle name="40% - Accent4 3 3 3" xfId="19751" xr:uid="{00000000-0005-0000-0000-000029020000}"/>
    <cellStyle name="40% - Accent4 3 3 4" xfId="19996" xr:uid="{00000000-0005-0000-0000-00002A020000}"/>
    <cellStyle name="40% - Accent4 3 4" xfId="2654" xr:uid="{00000000-0005-0000-0000-00002B020000}"/>
    <cellStyle name="40% - Accent4 3 4 2" xfId="19753" xr:uid="{00000000-0005-0000-0000-00002C020000}"/>
    <cellStyle name="40% - Accent4 3 5" xfId="19750" xr:uid="{00000000-0005-0000-0000-00002D020000}"/>
    <cellStyle name="40% - Accent4 3 6" xfId="19997" xr:uid="{00000000-0005-0000-0000-00002E020000}"/>
    <cellStyle name="40% - Accent4 4" xfId="1415" xr:uid="{00000000-0005-0000-0000-00002F020000}"/>
    <cellStyle name="40% - Accent4 4 2" xfId="2559" xr:uid="{00000000-0005-0000-0000-000030020000}"/>
    <cellStyle name="40% - Accent4 4 2 2" xfId="2655" xr:uid="{00000000-0005-0000-0000-000031020000}"/>
    <cellStyle name="40% - Accent4 4 2 2 2" xfId="19756" xr:uid="{00000000-0005-0000-0000-000032020000}"/>
    <cellStyle name="40% - Accent4 4 2 3" xfId="19755" xr:uid="{00000000-0005-0000-0000-000033020000}"/>
    <cellStyle name="40% - Accent4 4 2 4" xfId="19998" xr:uid="{00000000-0005-0000-0000-000034020000}"/>
    <cellStyle name="40% - Accent4 4 3" xfId="2656" xr:uid="{00000000-0005-0000-0000-000035020000}"/>
    <cellStyle name="40% - Accent4 4 3 2" xfId="19757" xr:uid="{00000000-0005-0000-0000-000036020000}"/>
    <cellStyle name="40% - Accent4 4 4" xfId="19754" xr:uid="{00000000-0005-0000-0000-000037020000}"/>
    <cellStyle name="40% - Accent4 4 5" xfId="19999" xr:uid="{00000000-0005-0000-0000-000038020000}"/>
    <cellStyle name="40% - Accent4 4 6" xfId="48973" xr:uid="{00000000-0005-0000-0000-000039020000}"/>
    <cellStyle name="40% - Accent4 5" xfId="20360" xr:uid="{00000000-0005-0000-0000-00003A020000}"/>
    <cellStyle name="40% - Accent5" xfId="54" builtinId="47" hidden="1"/>
    <cellStyle name="40% - Accent5" xfId="78" builtinId="47" customBuiltin="1"/>
    <cellStyle name="40% - Accent5 2" xfId="239" xr:uid="{00000000-0005-0000-0000-00003D020000}"/>
    <cellStyle name="40% - Accent5 2 2" xfId="20361" xr:uid="{00000000-0005-0000-0000-00003E020000}"/>
    <cellStyle name="40% - Accent5 2 3" xfId="20362" xr:uid="{00000000-0005-0000-0000-00003F020000}"/>
    <cellStyle name="40% - Accent5 2 4" xfId="20363" xr:uid="{00000000-0005-0000-0000-000040020000}"/>
    <cellStyle name="40% - Accent5 3" xfId="1349" xr:uid="{00000000-0005-0000-0000-000041020000}"/>
    <cellStyle name="40% - Accent5 3 2" xfId="2455" xr:uid="{00000000-0005-0000-0000-000042020000}"/>
    <cellStyle name="40% - Accent5 3 3" xfId="2535" xr:uid="{00000000-0005-0000-0000-000043020000}"/>
    <cellStyle name="40% - Accent5 3 3 2" xfId="2657" xr:uid="{00000000-0005-0000-0000-000044020000}"/>
    <cellStyle name="40% - Accent5 3 3 2 2" xfId="19760" xr:uid="{00000000-0005-0000-0000-000045020000}"/>
    <cellStyle name="40% - Accent5 3 3 3" xfId="19759" xr:uid="{00000000-0005-0000-0000-000046020000}"/>
    <cellStyle name="40% - Accent5 3 3 4" xfId="20000" xr:uid="{00000000-0005-0000-0000-000047020000}"/>
    <cellStyle name="40% - Accent5 3 4" xfId="2658" xr:uid="{00000000-0005-0000-0000-000048020000}"/>
    <cellStyle name="40% - Accent5 3 4 2" xfId="19761" xr:uid="{00000000-0005-0000-0000-000049020000}"/>
    <cellStyle name="40% - Accent5 3 5" xfId="19758" xr:uid="{00000000-0005-0000-0000-00004A020000}"/>
    <cellStyle name="40% - Accent5 3 6" xfId="20001" xr:uid="{00000000-0005-0000-0000-00004B020000}"/>
    <cellStyle name="40% - Accent5 4" xfId="1416" xr:uid="{00000000-0005-0000-0000-00004C020000}"/>
    <cellStyle name="40% - Accent5 4 2" xfId="2560" xr:uid="{00000000-0005-0000-0000-00004D020000}"/>
    <cellStyle name="40% - Accent5 4 2 2" xfId="2659" xr:uid="{00000000-0005-0000-0000-00004E020000}"/>
    <cellStyle name="40% - Accent5 4 2 2 2" xfId="19764" xr:uid="{00000000-0005-0000-0000-00004F020000}"/>
    <cellStyle name="40% - Accent5 4 2 3" xfId="19763" xr:uid="{00000000-0005-0000-0000-000050020000}"/>
    <cellStyle name="40% - Accent5 4 2 4" xfId="20002" xr:uid="{00000000-0005-0000-0000-000051020000}"/>
    <cellStyle name="40% - Accent5 4 3" xfId="2660" xr:uid="{00000000-0005-0000-0000-000052020000}"/>
    <cellStyle name="40% - Accent5 4 3 2" xfId="19765" xr:uid="{00000000-0005-0000-0000-000053020000}"/>
    <cellStyle name="40% - Accent5 4 4" xfId="19762" xr:uid="{00000000-0005-0000-0000-000054020000}"/>
    <cellStyle name="40% - Accent5 4 5" xfId="20003" xr:uid="{00000000-0005-0000-0000-000055020000}"/>
    <cellStyle name="40% - Accent5 4 6" xfId="48974" xr:uid="{00000000-0005-0000-0000-000056020000}"/>
    <cellStyle name="40% - Accent5 5" xfId="20364" xr:uid="{00000000-0005-0000-0000-000057020000}"/>
    <cellStyle name="40% - Accent6" xfId="58" builtinId="51" hidden="1"/>
    <cellStyle name="40% - Accent6" xfId="79" builtinId="51" customBuiltin="1"/>
    <cellStyle name="40% - Accent6 2" xfId="240" xr:uid="{00000000-0005-0000-0000-00005A020000}"/>
    <cellStyle name="40% - Accent6 2 2" xfId="20365" xr:uid="{00000000-0005-0000-0000-00005B020000}"/>
    <cellStyle name="40% - Accent6 2 3" xfId="20366" xr:uid="{00000000-0005-0000-0000-00005C020000}"/>
    <cellStyle name="40% - Accent6 2 4" xfId="20367" xr:uid="{00000000-0005-0000-0000-00005D020000}"/>
    <cellStyle name="40% - Accent6 3" xfId="1350" xr:uid="{00000000-0005-0000-0000-00005E020000}"/>
    <cellStyle name="40% - Accent6 3 2" xfId="2456" xr:uid="{00000000-0005-0000-0000-00005F020000}"/>
    <cellStyle name="40% - Accent6 3 3" xfId="2536" xr:uid="{00000000-0005-0000-0000-000060020000}"/>
    <cellStyle name="40% - Accent6 3 3 2" xfId="2661" xr:uid="{00000000-0005-0000-0000-000061020000}"/>
    <cellStyle name="40% - Accent6 3 3 2 2" xfId="19768" xr:uid="{00000000-0005-0000-0000-000062020000}"/>
    <cellStyle name="40% - Accent6 3 3 3" xfId="19767" xr:uid="{00000000-0005-0000-0000-000063020000}"/>
    <cellStyle name="40% - Accent6 3 3 4" xfId="20004" xr:uid="{00000000-0005-0000-0000-000064020000}"/>
    <cellStyle name="40% - Accent6 3 4" xfId="2662" xr:uid="{00000000-0005-0000-0000-000065020000}"/>
    <cellStyle name="40% - Accent6 3 4 2" xfId="19769" xr:uid="{00000000-0005-0000-0000-000066020000}"/>
    <cellStyle name="40% - Accent6 3 5" xfId="19766" xr:uid="{00000000-0005-0000-0000-000067020000}"/>
    <cellStyle name="40% - Accent6 3 6" xfId="20005" xr:uid="{00000000-0005-0000-0000-000068020000}"/>
    <cellStyle name="40% - Accent6 4" xfId="1417" xr:uid="{00000000-0005-0000-0000-000069020000}"/>
    <cellStyle name="40% - Accent6 4 2" xfId="2561" xr:uid="{00000000-0005-0000-0000-00006A020000}"/>
    <cellStyle name="40% - Accent6 4 2 2" xfId="2663" xr:uid="{00000000-0005-0000-0000-00006B020000}"/>
    <cellStyle name="40% - Accent6 4 2 2 2" xfId="19772" xr:uid="{00000000-0005-0000-0000-00006C020000}"/>
    <cellStyle name="40% - Accent6 4 2 3" xfId="19771" xr:uid="{00000000-0005-0000-0000-00006D020000}"/>
    <cellStyle name="40% - Accent6 4 2 4" xfId="20006" xr:uid="{00000000-0005-0000-0000-00006E020000}"/>
    <cellStyle name="40% - Accent6 4 3" xfId="2664" xr:uid="{00000000-0005-0000-0000-00006F020000}"/>
    <cellStyle name="40% - Accent6 4 3 2" xfId="19773" xr:uid="{00000000-0005-0000-0000-000070020000}"/>
    <cellStyle name="40% - Accent6 4 4" xfId="19770" xr:uid="{00000000-0005-0000-0000-000071020000}"/>
    <cellStyle name="40% - Accent6 4 5" xfId="20007" xr:uid="{00000000-0005-0000-0000-000072020000}"/>
    <cellStyle name="40% - Accent6 4 6" xfId="48975" xr:uid="{00000000-0005-0000-0000-000073020000}"/>
    <cellStyle name="40% - Accent6 5" xfId="20368" xr:uid="{00000000-0005-0000-0000-000074020000}"/>
    <cellStyle name="44" xfId="20369" xr:uid="{00000000-0005-0000-0000-000075020000}"/>
    <cellStyle name="51" xfId="20370" xr:uid="{00000000-0005-0000-0000-000076020000}"/>
    <cellStyle name="52" xfId="20371" xr:uid="{00000000-0005-0000-0000-000077020000}"/>
    <cellStyle name="53" xfId="20372" xr:uid="{00000000-0005-0000-0000-000078020000}"/>
    <cellStyle name="60 % - Akzent1" xfId="173" xr:uid="{00000000-0005-0000-0000-000079020000}"/>
    <cellStyle name="60 % - Akzent2" xfId="174" xr:uid="{00000000-0005-0000-0000-00007A020000}"/>
    <cellStyle name="60 % - Akzent3" xfId="175" xr:uid="{00000000-0005-0000-0000-00007B020000}"/>
    <cellStyle name="60 % - Akzent4" xfId="176" xr:uid="{00000000-0005-0000-0000-00007C020000}"/>
    <cellStyle name="60 % - Akzent5" xfId="177" xr:uid="{00000000-0005-0000-0000-00007D020000}"/>
    <cellStyle name="60 % - Akzent6" xfId="178" xr:uid="{00000000-0005-0000-0000-00007E020000}"/>
    <cellStyle name="60% - Accent1" xfId="39" builtinId="32" hidden="1"/>
    <cellStyle name="60% - Accent1" xfId="80" builtinId="32" customBuiltin="1"/>
    <cellStyle name="60% - Accent1 2" xfId="241" xr:uid="{00000000-0005-0000-0000-000081020000}"/>
    <cellStyle name="60% - Accent1 2 2" xfId="20373" xr:uid="{00000000-0005-0000-0000-000082020000}"/>
    <cellStyle name="60% - Accent1 2 3" xfId="20374" xr:uid="{00000000-0005-0000-0000-000083020000}"/>
    <cellStyle name="60% - Accent1 2 4" xfId="20375" xr:uid="{00000000-0005-0000-0000-000084020000}"/>
    <cellStyle name="60% - Accent1 3" xfId="1352" xr:uid="{00000000-0005-0000-0000-000085020000}"/>
    <cellStyle name="60% - Accent1 3 2" xfId="2457" xr:uid="{00000000-0005-0000-0000-000086020000}"/>
    <cellStyle name="60% - Accent1 3 3" xfId="20376" xr:uid="{00000000-0005-0000-0000-000087020000}"/>
    <cellStyle name="60% - Accent1 3 4" xfId="20377" xr:uid="{00000000-0005-0000-0000-000088020000}"/>
    <cellStyle name="60% - Accent1 4" xfId="1418" xr:uid="{00000000-0005-0000-0000-000089020000}"/>
    <cellStyle name="60% - Accent1 4 2" xfId="48976" xr:uid="{00000000-0005-0000-0000-00008A020000}"/>
    <cellStyle name="60% - Accent1 5" xfId="20378" xr:uid="{00000000-0005-0000-0000-00008B020000}"/>
    <cellStyle name="60% - Accent2" xfId="43" builtinId="36" hidden="1"/>
    <cellStyle name="60% - Accent2" xfId="81" builtinId="36" customBuiltin="1"/>
    <cellStyle name="60% - Accent2 2" xfId="242" xr:uid="{00000000-0005-0000-0000-00008E020000}"/>
    <cellStyle name="60% - Accent2 2 2" xfId="20379" xr:uid="{00000000-0005-0000-0000-00008F020000}"/>
    <cellStyle name="60% - Accent2 2 3" xfId="20380" xr:uid="{00000000-0005-0000-0000-000090020000}"/>
    <cellStyle name="60% - Accent2 2 4" xfId="20381" xr:uid="{00000000-0005-0000-0000-000091020000}"/>
    <cellStyle name="60% - Accent2 3" xfId="1353" xr:uid="{00000000-0005-0000-0000-000092020000}"/>
    <cellStyle name="60% - Accent2 3 2" xfId="2458" xr:uid="{00000000-0005-0000-0000-000093020000}"/>
    <cellStyle name="60% - Accent2 3 3" xfId="20382" xr:uid="{00000000-0005-0000-0000-000094020000}"/>
    <cellStyle name="60% - Accent2 3 4" xfId="20383" xr:uid="{00000000-0005-0000-0000-000095020000}"/>
    <cellStyle name="60% - Accent2 4" xfId="1419" xr:uid="{00000000-0005-0000-0000-000096020000}"/>
    <cellStyle name="60% - Accent2 4 2" xfId="48977" xr:uid="{00000000-0005-0000-0000-000097020000}"/>
    <cellStyle name="60% - Accent2 5" xfId="20384" xr:uid="{00000000-0005-0000-0000-000098020000}"/>
    <cellStyle name="60% - Accent3" xfId="47" builtinId="40" hidden="1"/>
    <cellStyle name="60% - Accent3" xfId="82" builtinId="40" customBuiltin="1"/>
    <cellStyle name="60% - Accent3 2" xfId="243" xr:uid="{00000000-0005-0000-0000-00009B020000}"/>
    <cellStyle name="60% - Accent3 2 2" xfId="20385" xr:uid="{00000000-0005-0000-0000-00009C020000}"/>
    <cellStyle name="60% - Accent3 2 3" xfId="20386" xr:uid="{00000000-0005-0000-0000-00009D020000}"/>
    <cellStyle name="60% - Accent3 2 4" xfId="20387" xr:uid="{00000000-0005-0000-0000-00009E020000}"/>
    <cellStyle name="60% - Accent3 3" xfId="1354" xr:uid="{00000000-0005-0000-0000-00009F020000}"/>
    <cellStyle name="60% - Accent3 3 2" xfId="2459" xr:uid="{00000000-0005-0000-0000-0000A0020000}"/>
    <cellStyle name="60% - Accent3 3 3" xfId="20388" xr:uid="{00000000-0005-0000-0000-0000A1020000}"/>
    <cellStyle name="60% - Accent3 3 4" xfId="20389" xr:uid="{00000000-0005-0000-0000-0000A2020000}"/>
    <cellStyle name="60% - Accent3 4" xfId="1420" xr:uid="{00000000-0005-0000-0000-0000A3020000}"/>
    <cellStyle name="60% - Accent3 4 2" xfId="48978" xr:uid="{00000000-0005-0000-0000-0000A4020000}"/>
    <cellStyle name="60% - Accent3 5" xfId="20390" xr:uid="{00000000-0005-0000-0000-0000A5020000}"/>
    <cellStyle name="60% - Accent4" xfId="51" builtinId="44" hidden="1"/>
    <cellStyle name="60% - Accent4" xfId="83" builtinId="44" customBuiltin="1"/>
    <cellStyle name="60% - Accent4 2" xfId="244" xr:uid="{00000000-0005-0000-0000-0000A8020000}"/>
    <cellStyle name="60% - Accent4 2 2" xfId="20391" xr:uid="{00000000-0005-0000-0000-0000A9020000}"/>
    <cellStyle name="60% - Accent4 2 3" xfId="20392" xr:uid="{00000000-0005-0000-0000-0000AA020000}"/>
    <cellStyle name="60% - Accent4 2 4" xfId="20393" xr:uid="{00000000-0005-0000-0000-0000AB020000}"/>
    <cellStyle name="60% - Accent4 3" xfId="1355" xr:uid="{00000000-0005-0000-0000-0000AC020000}"/>
    <cellStyle name="60% - Accent4 3 2" xfId="2460" xr:uid="{00000000-0005-0000-0000-0000AD020000}"/>
    <cellStyle name="60% - Accent4 3 3" xfId="20394" xr:uid="{00000000-0005-0000-0000-0000AE020000}"/>
    <cellStyle name="60% - Accent4 3 4" xfId="20395" xr:uid="{00000000-0005-0000-0000-0000AF020000}"/>
    <cellStyle name="60% - Accent4 4" xfId="1421" xr:uid="{00000000-0005-0000-0000-0000B0020000}"/>
    <cellStyle name="60% - Accent4 4 2" xfId="48979" xr:uid="{00000000-0005-0000-0000-0000B1020000}"/>
    <cellStyle name="60% - Accent4 5" xfId="20396" xr:uid="{00000000-0005-0000-0000-0000B2020000}"/>
    <cellStyle name="60% - Accent5" xfId="55" builtinId="48" hidden="1"/>
    <cellStyle name="60% - Accent5" xfId="84" builtinId="48" customBuiltin="1"/>
    <cellStyle name="60% - Accent5 2" xfId="245" xr:uid="{00000000-0005-0000-0000-0000B5020000}"/>
    <cellStyle name="60% - Accent5 2 2" xfId="20397" xr:uid="{00000000-0005-0000-0000-0000B6020000}"/>
    <cellStyle name="60% - Accent5 2 3" xfId="20398" xr:uid="{00000000-0005-0000-0000-0000B7020000}"/>
    <cellStyle name="60% - Accent5 2 4" xfId="20399" xr:uid="{00000000-0005-0000-0000-0000B8020000}"/>
    <cellStyle name="60% - Accent5 3" xfId="1356" xr:uid="{00000000-0005-0000-0000-0000B9020000}"/>
    <cellStyle name="60% - Accent5 3 2" xfId="2461" xr:uid="{00000000-0005-0000-0000-0000BA020000}"/>
    <cellStyle name="60% - Accent5 3 3" xfId="20400" xr:uid="{00000000-0005-0000-0000-0000BB020000}"/>
    <cellStyle name="60% - Accent5 3 4" xfId="20401" xr:uid="{00000000-0005-0000-0000-0000BC020000}"/>
    <cellStyle name="60% - Accent5 4" xfId="1422" xr:uid="{00000000-0005-0000-0000-0000BD020000}"/>
    <cellStyle name="60% - Accent5 4 2" xfId="48980" xr:uid="{00000000-0005-0000-0000-0000BE020000}"/>
    <cellStyle name="60% - Accent5 5" xfId="20402" xr:uid="{00000000-0005-0000-0000-0000BF020000}"/>
    <cellStyle name="60% - Accent6" xfId="59" builtinId="52" hidden="1"/>
    <cellStyle name="60% - Accent6" xfId="85" builtinId="52" customBuiltin="1"/>
    <cellStyle name="60% - Accent6 2" xfId="246" xr:uid="{00000000-0005-0000-0000-0000C2020000}"/>
    <cellStyle name="60% - Accent6 2 2" xfId="20403" xr:uid="{00000000-0005-0000-0000-0000C3020000}"/>
    <cellStyle name="60% - Accent6 2 3" xfId="20404" xr:uid="{00000000-0005-0000-0000-0000C4020000}"/>
    <cellStyle name="60% - Accent6 2 4" xfId="20405" xr:uid="{00000000-0005-0000-0000-0000C5020000}"/>
    <cellStyle name="60% - Accent6 3" xfId="1357" xr:uid="{00000000-0005-0000-0000-0000C6020000}"/>
    <cellStyle name="60% - Accent6 3 2" xfId="2462" xr:uid="{00000000-0005-0000-0000-0000C7020000}"/>
    <cellStyle name="60% - Accent6 3 3" xfId="20406" xr:uid="{00000000-0005-0000-0000-0000C8020000}"/>
    <cellStyle name="60% - Accent6 3 4" xfId="20407" xr:uid="{00000000-0005-0000-0000-0000C9020000}"/>
    <cellStyle name="60% - Accent6 4" xfId="1423" xr:uid="{00000000-0005-0000-0000-0000CA020000}"/>
    <cellStyle name="60% - Accent6 4 2" xfId="48981" xr:uid="{00000000-0005-0000-0000-0000CB020000}"/>
    <cellStyle name="60% - Accent6 5" xfId="20408" xr:uid="{00000000-0005-0000-0000-0000CC020000}"/>
    <cellStyle name="ac" xfId="20409" xr:uid="{00000000-0005-0000-0000-0000CD020000}"/>
    <cellStyle name="ac 2" xfId="20410" xr:uid="{00000000-0005-0000-0000-0000CE020000}"/>
    <cellStyle name="ac 2 2" xfId="20411" xr:uid="{00000000-0005-0000-0000-0000CF020000}"/>
    <cellStyle name="ac 3" xfId="20412" xr:uid="{00000000-0005-0000-0000-0000D0020000}"/>
    <cellStyle name="Accent1" xfId="36" builtinId="29" hidden="1"/>
    <cellStyle name="Accent1" xfId="86" builtinId="29" customBuiltin="1"/>
    <cellStyle name="Accent1 - 20%" xfId="87" xr:uid="{00000000-0005-0000-0000-0000D3020000}"/>
    <cellStyle name="Accent1 - 40%" xfId="88" xr:uid="{00000000-0005-0000-0000-0000D4020000}"/>
    <cellStyle name="Accent1 - 60%" xfId="89" xr:uid="{00000000-0005-0000-0000-0000D5020000}"/>
    <cellStyle name="Accent1 10" xfId="247" xr:uid="{00000000-0005-0000-0000-0000D6020000}"/>
    <cellStyle name="Accent1 10 2" xfId="20413" xr:uid="{00000000-0005-0000-0000-0000D7020000}"/>
    <cellStyle name="Accent1 11" xfId="248" xr:uid="{00000000-0005-0000-0000-0000D8020000}"/>
    <cellStyle name="Accent1 11 2" xfId="20414" xr:uid="{00000000-0005-0000-0000-0000D9020000}"/>
    <cellStyle name="Accent1 12" xfId="249" xr:uid="{00000000-0005-0000-0000-0000DA020000}"/>
    <cellStyle name="Accent1 12 2" xfId="20415" xr:uid="{00000000-0005-0000-0000-0000DB020000}"/>
    <cellStyle name="Accent1 13" xfId="250" xr:uid="{00000000-0005-0000-0000-0000DC020000}"/>
    <cellStyle name="Accent1 13 2" xfId="20416" xr:uid="{00000000-0005-0000-0000-0000DD020000}"/>
    <cellStyle name="Accent1 14" xfId="251" xr:uid="{00000000-0005-0000-0000-0000DE020000}"/>
    <cellStyle name="Accent1 14 2" xfId="20417" xr:uid="{00000000-0005-0000-0000-0000DF020000}"/>
    <cellStyle name="Accent1 15" xfId="252" xr:uid="{00000000-0005-0000-0000-0000E0020000}"/>
    <cellStyle name="Accent1 15 2" xfId="20418" xr:uid="{00000000-0005-0000-0000-0000E1020000}"/>
    <cellStyle name="Accent1 16" xfId="253" xr:uid="{00000000-0005-0000-0000-0000E2020000}"/>
    <cellStyle name="Accent1 16 2" xfId="20419" xr:uid="{00000000-0005-0000-0000-0000E3020000}"/>
    <cellStyle name="Accent1 17" xfId="254" xr:uid="{00000000-0005-0000-0000-0000E4020000}"/>
    <cellStyle name="Accent1 17 2" xfId="20420" xr:uid="{00000000-0005-0000-0000-0000E5020000}"/>
    <cellStyle name="Accent1 18" xfId="255" xr:uid="{00000000-0005-0000-0000-0000E6020000}"/>
    <cellStyle name="Accent1 18 2" xfId="20421" xr:uid="{00000000-0005-0000-0000-0000E7020000}"/>
    <cellStyle name="Accent1 19" xfId="256" xr:uid="{00000000-0005-0000-0000-0000E8020000}"/>
    <cellStyle name="Accent1 19 2" xfId="20422" xr:uid="{00000000-0005-0000-0000-0000E9020000}"/>
    <cellStyle name="Accent1 2" xfId="257" xr:uid="{00000000-0005-0000-0000-0000EA020000}"/>
    <cellStyle name="Accent1 2 2" xfId="20423" xr:uid="{00000000-0005-0000-0000-0000EB020000}"/>
    <cellStyle name="Accent1 2 3" xfId="20424" xr:uid="{00000000-0005-0000-0000-0000EC020000}"/>
    <cellStyle name="Accent1 2 4" xfId="20425" xr:uid="{00000000-0005-0000-0000-0000ED020000}"/>
    <cellStyle name="Accent1 20" xfId="258" xr:uid="{00000000-0005-0000-0000-0000EE020000}"/>
    <cellStyle name="Accent1 20 2" xfId="20426" xr:uid="{00000000-0005-0000-0000-0000EF020000}"/>
    <cellStyle name="Accent1 21" xfId="259" xr:uid="{00000000-0005-0000-0000-0000F0020000}"/>
    <cellStyle name="Accent1 21 2" xfId="20427" xr:uid="{00000000-0005-0000-0000-0000F1020000}"/>
    <cellStyle name="Accent1 22" xfId="260" xr:uid="{00000000-0005-0000-0000-0000F2020000}"/>
    <cellStyle name="Accent1 22 2" xfId="20428" xr:uid="{00000000-0005-0000-0000-0000F3020000}"/>
    <cellStyle name="Accent1 23" xfId="261" xr:uid="{00000000-0005-0000-0000-0000F4020000}"/>
    <cellStyle name="Accent1 23 2" xfId="20429" xr:uid="{00000000-0005-0000-0000-0000F5020000}"/>
    <cellStyle name="Accent1 24" xfId="262" xr:uid="{00000000-0005-0000-0000-0000F6020000}"/>
    <cellStyle name="Accent1 24 2" xfId="20430" xr:uid="{00000000-0005-0000-0000-0000F7020000}"/>
    <cellStyle name="Accent1 25" xfId="1358" xr:uid="{00000000-0005-0000-0000-0000F8020000}"/>
    <cellStyle name="Accent1 25 2" xfId="2463" xr:uid="{00000000-0005-0000-0000-0000F9020000}"/>
    <cellStyle name="Accent1 25 2 2" xfId="20431" xr:uid="{00000000-0005-0000-0000-0000FA020000}"/>
    <cellStyle name="Accent1 25 3" xfId="20432" xr:uid="{00000000-0005-0000-0000-0000FB020000}"/>
    <cellStyle name="Accent1 25 4" xfId="20433" xr:uid="{00000000-0005-0000-0000-0000FC020000}"/>
    <cellStyle name="Accent1 26" xfId="1387" xr:uid="{00000000-0005-0000-0000-0000FD020000}"/>
    <cellStyle name="Accent1 26 2" xfId="2464" xr:uid="{00000000-0005-0000-0000-0000FE020000}"/>
    <cellStyle name="Accent1 26 2 2" xfId="20434" xr:uid="{00000000-0005-0000-0000-0000FF020000}"/>
    <cellStyle name="Accent1 26 3" xfId="20435" xr:uid="{00000000-0005-0000-0000-000000030000}"/>
    <cellStyle name="Accent1 26 4" xfId="20436" xr:uid="{00000000-0005-0000-0000-000001030000}"/>
    <cellStyle name="Accent1 27" xfId="1338" xr:uid="{00000000-0005-0000-0000-000002030000}"/>
    <cellStyle name="Accent1 27 2" xfId="2465" xr:uid="{00000000-0005-0000-0000-000003030000}"/>
    <cellStyle name="Accent1 27 2 2" xfId="20437" xr:uid="{00000000-0005-0000-0000-000004030000}"/>
    <cellStyle name="Accent1 27 3" xfId="20438" xr:uid="{00000000-0005-0000-0000-000005030000}"/>
    <cellStyle name="Accent1 27 4" xfId="20439" xr:uid="{00000000-0005-0000-0000-000006030000}"/>
    <cellStyle name="Accent1 28" xfId="1388" xr:uid="{00000000-0005-0000-0000-000007030000}"/>
    <cellStyle name="Accent1 28 2" xfId="2466" xr:uid="{00000000-0005-0000-0000-000008030000}"/>
    <cellStyle name="Accent1 28 2 2" xfId="20440" xr:uid="{00000000-0005-0000-0000-000009030000}"/>
    <cellStyle name="Accent1 28 3" xfId="20441" xr:uid="{00000000-0005-0000-0000-00000A030000}"/>
    <cellStyle name="Accent1 28 4" xfId="20442" xr:uid="{00000000-0005-0000-0000-00000B030000}"/>
    <cellStyle name="Accent1 29" xfId="1424" xr:uid="{00000000-0005-0000-0000-00000C030000}"/>
    <cellStyle name="Accent1 29 2" xfId="20443" xr:uid="{00000000-0005-0000-0000-00000D030000}"/>
    <cellStyle name="Accent1 3" xfId="263" xr:uid="{00000000-0005-0000-0000-00000E030000}"/>
    <cellStyle name="Accent1 3 2" xfId="20444" xr:uid="{00000000-0005-0000-0000-00000F030000}"/>
    <cellStyle name="Accent1 3 3" xfId="20445" xr:uid="{00000000-0005-0000-0000-000010030000}"/>
    <cellStyle name="Accent1 30" xfId="1425" xr:uid="{00000000-0005-0000-0000-000011030000}"/>
    <cellStyle name="Accent1 30 2" xfId="20446" xr:uid="{00000000-0005-0000-0000-000012030000}"/>
    <cellStyle name="Accent1 30 2 2" xfId="20447" xr:uid="{00000000-0005-0000-0000-000013030000}"/>
    <cellStyle name="Accent1 30 3" xfId="20448" xr:uid="{00000000-0005-0000-0000-000014030000}"/>
    <cellStyle name="Accent1 30 4" xfId="48982" xr:uid="{00000000-0005-0000-0000-000015030000}"/>
    <cellStyle name="Accent1 31" xfId="1426" xr:uid="{00000000-0005-0000-0000-000016030000}"/>
    <cellStyle name="Accent1 31 2" xfId="20449" xr:uid="{00000000-0005-0000-0000-000017030000}"/>
    <cellStyle name="Accent1 31 2 2" xfId="20450" xr:uid="{00000000-0005-0000-0000-000018030000}"/>
    <cellStyle name="Accent1 31 3" xfId="20451" xr:uid="{00000000-0005-0000-0000-000019030000}"/>
    <cellStyle name="Accent1 31 4" xfId="48983" xr:uid="{00000000-0005-0000-0000-00001A030000}"/>
    <cellStyle name="Accent1 32" xfId="1427" xr:uid="{00000000-0005-0000-0000-00001B030000}"/>
    <cellStyle name="Accent1 32 2" xfId="20452" xr:uid="{00000000-0005-0000-0000-00001C030000}"/>
    <cellStyle name="Accent1 32 2 2" xfId="20453" xr:uid="{00000000-0005-0000-0000-00001D030000}"/>
    <cellStyle name="Accent1 32 3" xfId="20454" xr:uid="{00000000-0005-0000-0000-00001E030000}"/>
    <cellStyle name="Accent1 33" xfId="1428" xr:uid="{00000000-0005-0000-0000-00001F030000}"/>
    <cellStyle name="Accent1 33 2" xfId="20455" xr:uid="{00000000-0005-0000-0000-000020030000}"/>
    <cellStyle name="Accent1 33 2 2" xfId="20456" xr:uid="{00000000-0005-0000-0000-000021030000}"/>
    <cellStyle name="Accent1 33 3" xfId="20457" xr:uid="{00000000-0005-0000-0000-000022030000}"/>
    <cellStyle name="Accent1 34" xfId="2665" xr:uid="{00000000-0005-0000-0000-000023030000}"/>
    <cellStyle name="Accent1 34 2" xfId="20458" xr:uid="{00000000-0005-0000-0000-000024030000}"/>
    <cellStyle name="Accent1 35" xfId="2666" xr:uid="{00000000-0005-0000-0000-000025030000}"/>
    <cellStyle name="Accent1 35 2" xfId="20459" xr:uid="{00000000-0005-0000-0000-000026030000}"/>
    <cellStyle name="Accent1 36" xfId="2667" xr:uid="{00000000-0005-0000-0000-000027030000}"/>
    <cellStyle name="Accent1 37" xfId="2668" xr:uid="{00000000-0005-0000-0000-000028030000}"/>
    <cellStyle name="Accent1 38" xfId="2669" xr:uid="{00000000-0005-0000-0000-000029030000}"/>
    <cellStyle name="Accent1 39" xfId="2670" xr:uid="{00000000-0005-0000-0000-00002A030000}"/>
    <cellStyle name="Accent1 4" xfId="264" xr:uid="{00000000-0005-0000-0000-00002B030000}"/>
    <cellStyle name="Accent1 4 2" xfId="20460" xr:uid="{00000000-0005-0000-0000-00002C030000}"/>
    <cellStyle name="Accent1 4 3" xfId="20461" xr:uid="{00000000-0005-0000-0000-00002D030000}"/>
    <cellStyle name="Accent1 40" xfId="20462" xr:uid="{00000000-0005-0000-0000-00002E030000}"/>
    <cellStyle name="Accent1 41" xfId="20463" xr:uid="{00000000-0005-0000-0000-00002F030000}"/>
    <cellStyle name="Accent1 42" xfId="20464" xr:uid="{00000000-0005-0000-0000-000030030000}"/>
    <cellStyle name="Accent1 43" xfId="20465" xr:uid="{00000000-0005-0000-0000-000031030000}"/>
    <cellStyle name="Accent1 44" xfId="20466" xr:uid="{00000000-0005-0000-0000-000032030000}"/>
    <cellStyle name="Accent1 45" xfId="20467" xr:uid="{00000000-0005-0000-0000-000033030000}"/>
    <cellStyle name="Accent1 46" xfId="20468" xr:uid="{00000000-0005-0000-0000-000034030000}"/>
    <cellStyle name="Accent1 47" xfId="20469" xr:uid="{00000000-0005-0000-0000-000035030000}"/>
    <cellStyle name="Accent1 48" xfId="20470" xr:uid="{00000000-0005-0000-0000-000036030000}"/>
    <cellStyle name="Accent1 49" xfId="20471" xr:uid="{00000000-0005-0000-0000-000037030000}"/>
    <cellStyle name="Accent1 5" xfId="265" xr:uid="{00000000-0005-0000-0000-000038030000}"/>
    <cellStyle name="Accent1 5 2" xfId="20472" xr:uid="{00000000-0005-0000-0000-000039030000}"/>
    <cellStyle name="Accent1 50" xfId="20473" xr:uid="{00000000-0005-0000-0000-00003A030000}"/>
    <cellStyle name="Accent1 51" xfId="20474" xr:uid="{00000000-0005-0000-0000-00003B030000}"/>
    <cellStyle name="Accent1 52" xfId="20475" xr:uid="{00000000-0005-0000-0000-00003C030000}"/>
    <cellStyle name="Accent1 6" xfId="266" xr:uid="{00000000-0005-0000-0000-00003D030000}"/>
    <cellStyle name="Accent1 6 2" xfId="20476" xr:uid="{00000000-0005-0000-0000-00003E030000}"/>
    <cellStyle name="Accent1 7" xfId="267" xr:uid="{00000000-0005-0000-0000-00003F030000}"/>
    <cellStyle name="Accent1 7 2" xfId="20477" xr:uid="{00000000-0005-0000-0000-000040030000}"/>
    <cellStyle name="Accent1 8" xfId="268" xr:uid="{00000000-0005-0000-0000-000041030000}"/>
    <cellStyle name="Accent1 8 2" xfId="20478" xr:uid="{00000000-0005-0000-0000-000042030000}"/>
    <cellStyle name="Accent1 9" xfId="269" xr:uid="{00000000-0005-0000-0000-000043030000}"/>
    <cellStyle name="Accent1 9 2" xfId="20479" xr:uid="{00000000-0005-0000-0000-000044030000}"/>
    <cellStyle name="Accent2" xfId="40" builtinId="33" hidden="1"/>
    <cellStyle name="Accent2" xfId="90" builtinId="33" customBuiltin="1"/>
    <cellStyle name="Accent2 - 20%" xfId="91" xr:uid="{00000000-0005-0000-0000-000047030000}"/>
    <cellStyle name="Accent2 - 40%" xfId="92" xr:uid="{00000000-0005-0000-0000-000048030000}"/>
    <cellStyle name="Accent2 - 60%" xfId="93" xr:uid="{00000000-0005-0000-0000-000049030000}"/>
    <cellStyle name="Accent2 10" xfId="270" xr:uid="{00000000-0005-0000-0000-00004A030000}"/>
    <cellStyle name="Accent2 10 2" xfId="20480" xr:uid="{00000000-0005-0000-0000-00004B030000}"/>
    <cellStyle name="Accent2 11" xfId="271" xr:uid="{00000000-0005-0000-0000-00004C030000}"/>
    <cellStyle name="Accent2 11 2" xfId="20481" xr:uid="{00000000-0005-0000-0000-00004D030000}"/>
    <cellStyle name="Accent2 12" xfId="272" xr:uid="{00000000-0005-0000-0000-00004E030000}"/>
    <cellStyle name="Accent2 12 2" xfId="20482" xr:uid="{00000000-0005-0000-0000-00004F030000}"/>
    <cellStyle name="Accent2 13" xfId="273" xr:uid="{00000000-0005-0000-0000-000050030000}"/>
    <cellStyle name="Accent2 13 2" xfId="20483" xr:uid="{00000000-0005-0000-0000-000051030000}"/>
    <cellStyle name="Accent2 14" xfId="274" xr:uid="{00000000-0005-0000-0000-000052030000}"/>
    <cellStyle name="Accent2 14 2" xfId="20484" xr:uid="{00000000-0005-0000-0000-000053030000}"/>
    <cellStyle name="Accent2 15" xfId="275" xr:uid="{00000000-0005-0000-0000-000054030000}"/>
    <cellStyle name="Accent2 15 2" xfId="20485" xr:uid="{00000000-0005-0000-0000-000055030000}"/>
    <cellStyle name="Accent2 16" xfId="276" xr:uid="{00000000-0005-0000-0000-000056030000}"/>
    <cellStyle name="Accent2 16 2" xfId="20486" xr:uid="{00000000-0005-0000-0000-000057030000}"/>
    <cellStyle name="Accent2 17" xfId="277" xr:uid="{00000000-0005-0000-0000-000058030000}"/>
    <cellStyle name="Accent2 17 2" xfId="20487" xr:uid="{00000000-0005-0000-0000-000059030000}"/>
    <cellStyle name="Accent2 18" xfId="278" xr:uid="{00000000-0005-0000-0000-00005A030000}"/>
    <cellStyle name="Accent2 18 2" xfId="20488" xr:uid="{00000000-0005-0000-0000-00005B030000}"/>
    <cellStyle name="Accent2 19" xfId="279" xr:uid="{00000000-0005-0000-0000-00005C030000}"/>
    <cellStyle name="Accent2 19 2" xfId="20489" xr:uid="{00000000-0005-0000-0000-00005D030000}"/>
    <cellStyle name="Accent2 2" xfId="280" xr:uid="{00000000-0005-0000-0000-00005E030000}"/>
    <cellStyle name="Accent2 2 2" xfId="20490" xr:uid="{00000000-0005-0000-0000-00005F030000}"/>
    <cellStyle name="Accent2 2 3" xfId="20491" xr:uid="{00000000-0005-0000-0000-000060030000}"/>
    <cellStyle name="Accent2 2 4" xfId="20492" xr:uid="{00000000-0005-0000-0000-000061030000}"/>
    <cellStyle name="Accent2 20" xfId="281" xr:uid="{00000000-0005-0000-0000-000062030000}"/>
    <cellStyle name="Accent2 20 2" xfId="20493" xr:uid="{00000000-0005-0000-0000-000063030000}"/>
    <cellStyle name="Accent2 21" xfId="282" xr:uid="{00000000-0005-0000-0000-000064030000}"/>
    <cellStyle name="Accent2 21 2" xfId="20494" xr:uid="{00000000-0005-0000-0000-000065030000}"/>
    <cellStyle name="Accent2 22" xfId="283" xr:uid="{00000000-0005-0000-0000-000066030000}"/>
    <cellStyle name="Accent2 22 2" xfId="20495" xr:uid="{00000000-0005-0000-0000-000067030000}"/>
    <cellStyle name="Accent2 23" xfId="284" xr:uid="{00000000-0005-0000-0000-000068030000}"/>
    <cellStyle name="Accent2 23 2" xfId="20496" xr:uid="{00000000-0005-0000-0000-000069030000}"/>
    <cellStyle name="Accent2 24" xfId="285" xr:uid="{00000000-0005-0000-0000-00006A030000}"/>
    <cellStyle name="Accent2 24 2" xfId="20497" xr:uid="{00000000-0005-0000-0000-00006B030000}"/>
    <cellStyle name="Accent2 25" xfId="1360" xr:uid="{00000000-0005-0000-0000-00006C030000}"/>
    <cellStyle name="Accent2 25 2" xfId="2467" xr:uid="{00000000-0005-0000-0000-00006D030000}"/>
    <cellStyle name="Accent2 25 2 2" xfId="20498" xr:uid="{00000000-0005-0000-0000-00006E030000}"/>
    <cellStyle name="Accent2 25 3" xfId="20499" xr:uid="{00000000-0005-0000-0000-00006F030000}"/>
    <cellStyle name="Accent2 25 4" xfId="20500" xr:uid="{00000000-0005-0000-0000-000070030000}"/>
    <cellStyle name="Accent2 26" xfId="1385" xr:uid="{00000000-0005-0000-0000-000071030000}"/>
    <cellStyle name="Accent2 26 2" xfId="2468" xr:uid="{00000000-0005-0000-0000-000072030000}"/>
    <cellStyle name="Accent2 26 2 2" xfId="20501" xr:uid="{00000000-0005-0000-0000-000073030000}"/>
    <cellStyle name="Accent2 26 3" xfId="20502" xr:uid="{00000000-0005-0000-0000-000074030000}"/>
    <cellStyle name="Accent2 26 4" xfId="20503" xr:uid="{00000000-0005-0000-0000-000075030000}"/>
    <cellStyle name="Accent2 27" xfId="1351" xr:uid="{00000000-0005-0000-0000-000076030000}"/>
    <cellStyle name="Accent2 27 2" xfId="2469" xr:uid="{00000000-0005-0000-0000-000077030000}"/>
    <cellStyle name="Accent2 27 2 2" xfId="20504" xr:uid="{00000000-0005-0000-0000-000078030000}"/>
    <cellStyle name="Accent2 27 3" xfId="20505" xr:uid="{00000000-0005-0000-0000-000079030000}"/>
    <cellStyle name="Accent2 27 4" xfId="20506" xr:uid="{00000000-0005-0000-0000-00007A030000}"/>
    <cellStyle name="Accent2 28" xfId="1386" xr:uid="{00000000-0005-0000-0000-00007B030000}"/>
    <cellStyle name="Accent2 28 2" xfId="2470" xr:uid="{00000000-0005-0000-0000-00007C030000}"/>
    <cellStyle name="Accent2 28 2 2" xfId="20507" xr:uid="{00000000-0005-0000-0000-00007D030000}"/>
    <cellStyle name="Accent2 28 3" xfId="20508" xr:uid="{00000000-0005-0000-0000-00007E030000}"/>
    <cellStyle name="Accent2 28 4" xfId="20509" xr:uid="{00000000-0005-0000-0000-00007F030000}"/>
    <cellStyle name="Accent2 29" xfId="1429" xr:uid="{00000000-0005-0000-0000-000080030000}"/>
    <cellStyle name="Accent2 29 2" xfId="20510" xr:uid="{00000000-0005-0000-0000-000081030000}"/>
    <cellStyle name="Accent2 3" xfId="286" xr:uid="{00000000-0005-0000-0000-000082030000}"/>
    <cellStyle name="Accent2 3 2" xfId="20511" xr:uid="{00000000-0005-0000-0000-000083030000}"/>
    <cellStyle name="Accent2 3 3" xfId="20512" xr:uid="{00000000-0005-0000-0000-000084030000}"/>
    <cellStyle name="Accent2 30" xfId="1430" xr:uid="{00000000-0005-0000-0000-000085030000}"/>
    <cellStyle name="Accent2 30 2" xfId="20513" xr:uid="{00000000-0005-0000-0000-000086030000}"/>
    <cellStyle name="Accent2 30 2 2" xfId="20514" xr:uid="{00000000-0005-0000-0000-000087030000}"/>
    <cellStyle name="Accent2 30 3" xfId="20515" xr:uid="{00000000-0005-0000-0000-000088030000}"/>
    <cellStyle name="Accent2 30 4" xfId="48984" xr:uid="{00000000-0005-0000-0000-000089030000}"/>
    <cellStyle name="Accent2 31" xfId="1431" xr:uid="{00000000-0005-0000-0000-00008A030000}"/>
    <cellStyle name="Accent2 31 2" xfId="20516" xr:uid="{00000000-0005-0000-0000-00008B030000}"/>
    <cellStyle name="Accent2 31 2 2" xfId="20517" xr:uid="{00000000-0005-0000-0000-00008C030000}"/>
    <cellStyle name="Accent2 31 3" xfId="20518" xr:uid="{00000000-0005-0000-0000-00008D030000}"/>
    <cellStyle name="Accent2 31 4" xfId="48985" xr:uid="{00000000-0005-0000-0000-00008E030000}"/>
    <cellStyle name="Accent2 32" xfId="1432" xr:uid="{00000000-0005-0000-0000-00008F030000}"/>
    <cellStyle name="Accent2 32 2" xfId="20519" xr:uid="{00000000-0005-0000-0000-000090030000}"/>
    <cellStyle name="Accent2 32 2 2" xfId="20520" xr:uid="{00000000-0005-0000-0000-000091030000}"/>
    <cellStyle name="Accent2 32 3" xfId="20521" xr:uid="{00000000-0005-0000-0000-000092030000}"/>
    <cellStyle name="Accent2 33" xfId="1433" xr:uid="{00000000-0005-0000-0000-000093030000}"/>
    <cellStyle name="Accent2 33 2" xfId="20522" xr:uid="{00000000-0005-0000-0000-000094030000}"/>
    <cellStyle name="Accent2 33 2 2" xfId="20523" xr:uid="{00000000-0005-0000-0000-000095030000}"/>
    <cellStyle name="Accent2 33 3" xfId="20524" xr:uid="{00000000-0005-0000-0000-000096030000}"/>
    <cellStyle name="Accent2 34" xfId="2671" xr:uid="{00000000-0005-0000-0000-000097030000}"/>
    <cellStyle name="Accent2 34 2" xfId="20525" xr:uid="{00000000-0005-0000-0000-000098030000}"/>
    <cellStyle name="Accent2 35" xfId="2672" xr:uid="{00000000-0005-0000-0000-000099030000}"/>
    <cellStyle name="Accent2 35 2" xfId="20526" xr:uid="{00000000-0005-0000-0000-00009A030000}"/>
    <cellStyle name="Accent2 36" xfId="2673" xr:uid="{00000000-0005-0000-0000-00009B030000}"/>
    <cellStyle name="Accent2 37" xfId="2674" xr:uid="{00000000-0005-0000-0000-00009C030000}"/>
    <cellStyle name="Accent2 38" xfId="2675" xr:uid="{00000000-0005-0000-0000-00009D030000}"/>
    <cellStyle name="Accent2 39" xfId="2676" xr:uid="{00000000-0005-0000-0000-00009E030000}"/>
    <cellStyle name="Accent2 4" xfId="287" xr:uid="{00000000-0005-0000-0000-00009F030000}"/>
    <cellStyle name="Accent2 4 2" xfId="20527" xr:uid="{00000000-0005-0000-0000-0000A0030000}"/>
    <cellStyle name="Accent2 4 3" xfId="20528" xr:uid="{00000000-0005-0000-0000-0000A1030000}"/>
    <cellStyle name="Accent2 40" xfId="20529" xr:uid="{00000000-0005-0000-0000-0000A2030000}"/>
    <cellStyle name="Accent2 41" xfId="20530" xr:uid="{00000000-0005-0000-0000-0000A3030000}"/>
    <cellStyle name="Accent2 42" xfId="20531" xr:uid="{00000000-0005-0000-0000-0000A4030000}"/>
    <cellStyle name="Accent2 43" xfId="20532" xr:uid="{00000000-0005-0000-0000-0000A5030000}"/>
    <cellStyle name="Accent2 44" xfId="20533" xr:uid="{00000000-0005-0000-0000-0000A6030000}"/>
    <cellStyle name="Accent2 45" xfId="20534" xr:uid="{00000000-0005-0000-0000-0000A7030000}"/>
    <cellStyle name="Accent2 46" xfId="20535" xr:uid="{00000000-0005-0000-0000-0000A8030000}"/>
    <cellStyle name="Accent2 47" xfId="20536" xr:uid="{00000000-0005-0000-0000-0000A9030000}"/>
    <cellStyle name="Accent2 48" xfId="20537" xr:uid="{00000000-0005-0000-0000-0000AA030000}"/>
    <cellStyle name="Accent2 49" xfId="20538" xr:uid="{00000000-0005-0000-0000-0000AB030000}"/>
    <cellStyle name="Accent2 5" xfId="288" xr:uid="{00000000-0005-0000-0000-0000AC030000}"/>
    <cellStyle name="Accent2 5 2" xfId="20539" xr:uid="{00000000-0005-0000-0000-0000AD030000}"/>
    <cellStyle name="Accent2 50" xfId="20540" xr:uid="{00000000-0005-0000-0000-0000AE030000}"/>
    <cellStyle name="Accent2 51" xfId="20541" xr:uid="{00000000-0005-0000-0000-0000AF030000}"/>
    <cellStyle name="Accent2 52" xfId="20542" xr:uid="{00000000-0005-0000-0000-0000B0030000}"/>
    <cellStyle name="Accent2 6" xfId="289" xr:uid="{00000000-0005-0000-0000-0000B1030000}"/>
    <cellStyle name="Accent2 6 2" xfId="20543" xr:uid="{00000000-0005-0000-0000-0000B2030000}"/>
    <cellStyle name="Accent2 7" xfId="290" xr:uid="{00000000-0005-0000-0000-0000B3030000}"/>
    <cellStyle name="Accent2 7 2" xfId="20544" xr:uid="{00000000-0005-0000-0000-0000B4030000}"/>
    <cellStyle name="Accent2 8" xfId="291" xr:uid="{00000000-0005-0000-0000-0000B5030000}"/>
    <cellStyle name="Accent2 8 2" xfId="20545" xr:uid="{00000000-0005-0000-0000-0000B6030000}"/>
    <cellStyle name="Accent2 9" xfId="292" xr:uid="{00000000-0005-0000-0000-0000B7030000}"/>
    <cellStyle name="Accent2 9 2" xfId="20546" xr:uid="{00000000-0005-0000-0000-0000B8030000}"/>
    <cellStyle name="Accent3" xfId="44" builtinId="37" hidden="1"/>
    <cellStyle name="Accent3" xfId="94" builtinId="37" customBuiltin="1"/>
    <cellStyle name="Accent3 - 20%" xfId="95" xr:uid="{00000000-0005-0000-0000-0000BB030000}"/>
    <cellStyle name="Accent3 - 40%" xfId="96" xr:uid="{00000000-0005-0000-0000-0000BC030000}"/>
    <cellStyle name="Accent3 - 60%" xfId="97" xr:uid="{00000000-0005-0000-0000-0000BD030000}"/>
    <cellStyle name="Accent3 10" xfId="293" xr:uid="{00000000-0005-0000-0000-0000BE030000}"/>
    <cellStyle name="Accent3 10 2" xfId="20547" xr:uid="{00000000-0005-0000-0000-0000BF030000}"/>
    <cellStyle name="Accent3 11" xfId="294" xr:uid="{00000000-0005-0000-0000-0000C0030000}"/>
    <cellStyle name="Accent3 11 2" xfId="20548" xr:uid="{00000000-0005-0000-0000-0000C1030000}"/>
    <cellStyle name="Accent3 12" xfId="295" xr:uid="{00000000-0005-0000-0000-0000C2030000}"/>
    <cellStyle name="Accent3 12 2" xfId="20549" xr:uid="{00000000-0005-0000-0000-0000C3030000}"/>
    <cellStyle name="Accent3 13" xfId="296" xr:uid="{00000000-0005-0000-0000-0000C4030000}"/>
    <cellStyle name="Accent3 13 2" xfId="20550" xr:uid="{00000000-0005-0000-0000-0000C5030000}"/>
    <cellStyle name="Accent3 14" xfId="297" xr:uid="{00000000-0005-0000-0000-0000C6030000}"/>
    <cellStyle name="Accent3 14 2" xfId="20551" xr:uid="{00000000-0005-0000-0000-0000C7030000}"/>
    <cellStyle name="Accent3 15" xfId="298" xr:uid="{00000000-0005-0000-0000-0000C8030000}"/>
    <cellStyle name="Accent3 15 2" xfId="20552" xr:uid="{00000000-0005-0000-0000-0000C9030000}"/>
    <cellStyle name="Accent3 16" xfId="299" xr:uid="{00000000-0005-0000-0000-0000CA030000}"/>
    <cellStyle name="Accent3 16 2" xfId="20553" xr:uid="{00000000-0005-0000-0000-0000CB030000}"/>
    <cellStyle name="Accent3 17" xfId="300" xr:uid="{00000000-0005-0000-0000-0000CC030000}"/>
    <cellStyle name="Accent3 17 2" xfId="20554" xr:uid="{00000000-0005-0000-0000-0000CD030000}"/>
    <cellStyle name="Accent3 18" xfId="301" xr:uid="{00000000-0005-0000-0000-0000CE030000}"/>
    <cellStyle name="Accent3 18 2" xfId="20555" xr:uid="{00000000-0005-0000-0000-0000CF030000}"/>
    <cellStyle name="Accent3 19" xfId="302" xr:uid="{00000000-0005-0000-0000-0000D0030000}"/>
    <cellStyle name="Accent3 19 2" xfId="20556" xr:uid="{00000000-0005-0000-0000-0000D1030000}"/>
    <cellStyle name="Accent3 2" xfId="303" xr:uid="{00000000-0005-0000-0000-0000D2030000}"/>
    <cellStyle name="Accent3 2 2" xfId="20557" xr:uid="{00000000-0005-0000-0000-0000D3030000}"/>
    <cellStyle name="Accent3 2 3" xfId="20558" xr:uid="{00000000-0005-0000-0000-0000D4030000}"/>
    <cellStyle name="Accent3 2 4" xfId="20559" xr:uid="{00000000-0005-0000-0000-0000D5030000}"/>
    <cellStyle name="Accent3 20" xfId="304" xr:uid="{00000000-0005-0000-0000-0000D6030000}"/>
    <cellStyle name="Accent3 20 2" xfId="20560" xr:uid="{00000000-0005-0000-0000-0000D7030000}"/>
    <cellStyle name="Accent3 21" xfId="305" xr:uid="{00000000-0005-0000-0000-0000D8030000}"/>
    <cellStyle name="Accent3 21 2" xfId="20561" xr:uid="{00000000-0005-0000-0000-0000D9030000}"/>
    <cellStyle name="Accent3 22" xfId="306" xr:uid="{00000000-0005-0000-0000-0000DA030000}"/>
    <cellStyle name="Accent3 22 2" xfId="20562" xr:uid="{00000000-0005-0000-0000-0000DB030000}"/>
    <cellStyle name="Accent3 23" xfId="307" xr:uid="{00000000-0005-0000-0000-0000DC030000}"/>
    <cellStyle name="Accent3 23 2" xfId="20563" xr:uid="{00000000-0005-0000-0000-0000DD030000}"/>
    <cellStyle name="Accent3 24" xfId="308" xr:uid="{00000000-0005-0000-0000-0000DE030000}"/>
    <cellStyle name="Accent3 24 2" xfId="20564" xr:uid="{00000000-0005-0000-0000-0000DF030000}"/>
    <cellStyle name="Accent3 25" xfId="1362" xr:uid="{00000000-0005-0000-0000-0000E0030000}"/>
    <cellStyle name="Accent3 25 2" xfId="2471" xr:uid="{00000000-0005-0000-0000-0000E1030000}"/>
    <cellStyle name="Accent3 25 2 2" xfId="20565" xr:uid="{00000000-0005-0000-0000-0000E2030000}"/>
    <cellStyle name="Accent3 25 3" xfId="20566" xr:uid="{00000000-0005-0000-0000-0000E3030000}"/>
    <cellStyle name="Accent3 25 4" xfId="20567" xr:uid="{00000000-0005-0000-0000-0000E4030000}"/>
    <cellStyle name="Accent3 26" xfId="1383" xr:uid="{00000000-0005-0000-0000-0000E5030000}"/>
    <cellStyle name="Accent3 26 2" xfId="2472" xr:uid="{00000000-0005-0000-0000-0000E6030000}"/>
    <cellStyle name="Accent3 26 2 2" xfId="20568" xr:uid="{00000000-0005-0000-0000-0000E7030000}"/>
    <cellStyle name="Accent3 26 3" xfId="20569" xr:uid="{00000000-0005-0000-0000-0000E8030000}"/>
    <cellStyle name="Accent3 26 4" xfId="20570" xr:uid="{00000000-0005-0000-0000-0000E9030000}"/>
    <cellStyle name="Accent3 27" xfId="1359" xr:uid="{00000000-0005-0000-0000-0000EA030000}"/>
    <cellStyle name="Accent3 27 2" xfId="2473" xr:uid="{00000000-0005-0000-0000-0000EB030000}"/>
    <cellStyle name="Accent3 27 2 2" xfId="20571" xr:uid="{00000000-0005-0000-0000-0000EC030000}"/>
    <cellStyle name="Accent3 27 3" xfId="20572" xr:uid="{00000000-0005-0000-0000-0000ED030000}"/>
    <cellStyle name="Accent3 27 4" xfId="20573" xr:uid="{00000000-0005-0000-0000-0000EE030000}"/>
    <cellStyle name="Accent3 28" xfId="1384" xr:uid="{00000000-0005-0000-0000-0000EF030000}"/>
    <cellStyle name="Accent3 28 2" xfId="2474" xr:uid="{00000000-0005-0000-0000-0000F0030000}"/>
    <cellStyle name="Accent3 28 2 2" xfId="20574" xr:uid="{00000000-0005-0000-0000-0000F1030000}"/>
    <cellStyle name="Accent3 28 3" xfId="20575" xr:uid="{00000000-0005-0000-0000-0000F2030000}"/>
    <cellStyle name="Accent3 28 4" xfId="20576" xr:uid="{00000000-0005-0000-0000-0000F3030000}"/>
    <cellStyle name="Accent3 29" xfId="1434" xr:uid="{00000000-0005-0000-0000-0000F4030000}"/>
    <cellStyle name="Accent3 29 2" xfId="20577" xr:uid="{00000000-0005-0000-0000-0000F5030000}"/>
    <cellStyle name="Accent3 3" xfId="309" xr:uid="{00000000-0005-0000-0000-0000F6030000}"/>
    <cellStyle name="Accent3 3 2" xfId="20578" xr:uid="{00000000-0005-0000-0000-0000F7030000}"/>
    <cellStyle name="Accent3 3 3" xfId="20579" xr:uid="{00000000-0005-0000-0000-0000F8030000}"/>
    <cellStyle name="Accent3 30" xfId="1435" xr:uid="{00000000-0005-0000-0000-0000F9030000}"/>
    <cellStyle name="Accent3 30 2" xfId="20580" xr:uid="{00000000-0005-0000-0000-0000FA030000}"/>
    <cellStyle name="Accent3 30 2 2" xfId="20581" xr:uid="{00000000-0005-0000-0000-0000FB030000}"/>
    <cellStyle name="Accent3 30 3" xfId="20582" xr:uid="{00000000-0005-0000-0000-0000FC030000}"/>
    <cellStyle name="Accent3 30 4" xfId="48986" xr:uid="{00000000-0005-0000-0000-0000FD030000}"/>
    <cellStyle name="Accent3 31" xfId="1436" xr:uid="{00000000-0005-0000-0000-0000FE030000}"/>
    <cellStyle name="Accent3 31 2" xfId="20583" xr:uid="{00000000-0005-0000-0000-0000FF030000}"/>
    <cellStyle name="Accent3 31 2 2" xfId="20584" xr:uid="{00000000-0005-0000-0000-000000040000}"/>
    <cellStyle name="Accent3 31 3" xfId="20585" xr:uid="{00000000-0005-0000-0000-000001040000}"/>
    <cellStyle name="Accent3 31 4" xfId="48987" xr:uid="{00000000-0005-0000-0000-000002040000}"/>
    <cellStyle name="Accent3 32" xfId="1437" xr:uid="{00000000-0005-0000-0000-000003040000}"/>
    <cellStyle name="Accent3 32 2" xfId="20586" xr:uid="{00000000-0005-0000-0000-000004040000}"/>
    <cellStyle name="Accent3 32 2 2" xfId="20587" xr:uid="{00000000-0005-0000-0000-000005040000}"/>
    <cellStyle name="Accent3 32 3" xfId="20588" xr:uid="{00000000-0005-0000-0000-000006040000}"/>
    <cellStyle name="Accent3 33" xfId="1438" xr:uid="{00000000-0005-0000-0000-000007040000}"/>
    <cellStyle name="Accent3 33 2" xfId="20589" xr:uid="{00000000-0005-0000-0000-000008040000}"/>
    <cellStyle name="Accent3 33 2 2" xfId="20590" xr:uid="{00000000-0005-0000-0000-000009040000}"/>
    <cellStyle name="Accent3 33 3" xfId="20591" xr:uid="{00000000-0005-0000-0000-00000A040000}"/>
    <cellStyle name="Accent3 34" xfId="2677" xr:uid="{00000000-0005-0000-0000-00000B040000}"/>
    <cellStyle name="Accent3 34 2" xfId="20592" xr:uid="{00000000-0005-0000-0000-00000C040000}"/>
    <cellStyle name="Accent3 35" xfId="2678" xr:uid="{00000000-0005-0000-0000-00000D040000}"/>
    <cellStyle name="Accent3 35 2" xfId="20593" xr:uid="{00000000-0005-0000-0000-00000E040000}"/>
    <cellStyle name="Accent3 36" xfId="2679" xr:uid="{00000000-0005-0000-0000-00000F040000}"/>
    <cellStyle name="Accent3 37" xfId="2680" xr:uid="{00000000-0005-0000-0000-000010040000}"/>
    <cellStyle name="Accent3 38" xfId="2681" xr:uid="{00000000-0005-0000-0000-000011040000}"/>
    <cellStyle name="Accent3 39" xfId="2682" xr:uid="{00000000-0005-0000-0000-000012040000}"/>
    <cellStyle name="Accent3 4" xfId="310" xr:uid="{00000000-0005-0000-0000-000013040000}"/>
    <cellStyle name="Accent3 4 2" xfId="20594" xr:uid="{00000000-0005-0000-0000-000014040000}"/>
    <cellStyle name="Accent3 4 3" xfId="20595" xr:uid="{00000000-0005-0000-0000-000015040000}"/>
    <cellStyle name="Accent3 40" xfId="20596" xr:uid="{00000000-0005-0000-0000-000016040000}"/>
    <cellStyle name="Accent3 41" xfId="20597" xr:uid="{00000000-0005-0000-0000-000017040000}"/>
    <cellStyle name="Accent3 42" xfId="20598" xr:uid="{00000000-0005-0000-0000-000018040000}"/>
    <cellStyle name="Accent3 43" xfId="20599" xr:uid="{00000000-0005-0000-0000-000019040000}"/>
    <cellStyle name="Accent3 44" xfId="20600" xr:uid="{00000000-0005-0000-0000-00001A040000}"/>
    <cellStyle name="Accent3 45" xfId="20601" xr:uid="{00000000-0005-0000-0000-00001B040000}"/>
    <cellStyle name="Accent3 46" xfId="20602" xr:uid="{00000000-0005-0000-0000-00001C040000}"/>
    <cellStyle name="Accent3 47" xfId="20603" xr:uid="{00000000-0005-0000-0000-00001D040000}"/>
    <cellStyle name="Accent3 48" xfId="20604" xr:uid="{00000000-0005-0000-0000-00001E040000}"/>
    <cellStyle name="Accent3 49" xfId="20605" xr:uid="{00000000-0005-0000-0000-00001F040000}"/>
    <cellStyle name="Accent3 5" xfId="311" xr:uid="{00000000-0005-0000-0000-000020040000}"/>
    <cellStyle name="Accent3 5 2" xfId="20606" xr:uid="{00000000-0005-0000-0000-000021040000}"/>
    <cellStyle name="Accent3 50" xfId="20607" xr:uid="{00000000-0005-0000-0000-000022040000}"/>
    <cellStyle name="Accent3 51" xfId="20608" xr:uid="{00000000-0005-0000-0000-000023040000}"/>
    <cellStyle name="Accent3 52" xfId="20609" xr:uid="{00000000-0005-0000-0000-000024040000}"/>
    <cellStyle name="Accent3 6" xfId="312" xr:uid="{00000000-0005-0000-0000-000025040000}"/>
    <cellStyle name="Accent3 6 2" xfId="20610" xr:uid="{00000000-0005-0000-0000-000026040000}"/>
    <cellStyle name="Accent3 7" xfId="313" xr:uid="{00000000-0005-0000-0000-000027040000}"/>
    <cellStyle name="Accent3 7 2" xfId="20611" xr:uid="{00000000-0005-0000-0000-000028040000}"/>
    <cellStyle name="Accent3 8" xfId="314" xr:uid="{00000000-0005-0000-0000-000029040000}"/>
    <cellStyle name="Accent3 8 2" xfId="20612" xr:uid="{00000000-0005-0000-0000-00002A040000}"/>
    <cellStyle name="Accent3 9" xfId="315" xr:uid="{00000000-0005-0000-0000-00002B040000}"/>
    <cellStyle name="Accent3 9 2" xfId="20613" xr:uid="{00000000-0005-0000-0000-00002C040000}"/>
    <cellStyle name="Accent4" xfId="48" builtinId="41" hidden="1"/>
    <cellStyle name="Accent4" xfId="98" builtinId="41" customBuiltin="1"/>
    <cellStyle name="Accent4 - 20%" xfId="99" xr:uid="{00000000-0005-0000-0000-00002F040000}"/>
    <cellStyle name="Accent4 - 40%" xfId="100" xr:uid="{00000000-0005-0000-0000-000030040000}"/>
    <cellStyle name="Accent4 - 60%" xfId="101" xr:uid="{00000000-0005-0000-0000-000031040000}"/>
    <cellStyle name="Accent4 10" xfId="316" xr:uid="{00000000-0005-0000-0000-000032040000}"/>
    <cellStyle name="Accent4 10 2" xfId="20614" xr:uid="{00000000-0005-0000-0000-000033040000}"/>
    <cellStyle name="Accent4 11" xfId="317" xr:uid="{00000000-0005-0000-0000-000034040000}"/>
    <cellStyle name="Accent4 11 2" xfId="20615" xr:uid="{00000000-0005-0000-0000-000035040000}"/>
    <cellStyle name="Accent4 12" xfId="318" xr:uid="{00000000-0005-0000-0000-000036040000}"/>
    <cellStyle name="Accent4 12 2" xfId="20616" xr:uid="{00000000-0005-0000-0000-000037040000}"/>
    <cellStyle name="Accent4 13" xfId="319" xr:uid="{00000000-0005-0000-0000-000038040000}"/>
    <cellStyle name="Accent4 13 2" xfId="20617" xr:uid="{00000000-0005-0000-0000-000039040000}"/>
    <cellStyle name="Accent4 14" xfId="320" xr:uid="{00000000-0005-0000-0000-00003A040000}"/>
    <cellStyle name="Accent4 14 2" xfId="20618" xr:uid="{00000000-0005-0000-0000-00003B040000}"/>
    <cellStyle name="Accent4 15" xfId="321" xr:uid="{00000000-0005-0000-0000-00003C040000}"/>
    <cellStyle name="Accent4 15 2" xfId="20619" xr:uid="{00000000-0005-0000-0000-00003D040000}"/>
    <cellStyle name="Accent4 16" xfId="322" xr:uid="{00000000-0005-0000-0000-00003E040000}"/>
    <cellStyle name="Accent4 16 2" xfId="20620" xr:uid="{00000000-0005-0000-0000-00003F040000}"/>
    <cellStyle name="Accent4 17" xfId="323" xr:uid="{00000000-0005-0000-0000-000040040000}"/>
    <cellStyle name="Accent4 17 2" xfId="20621" xr:uid="{00000000-0005-0000-0000-000041040000}"/>
    <cellStyle name="Accent4 18" xfId="324" xr:uid="{00000000-0005-0000-0000-000042040000}"/>
    <cellStyle name="Accent4 18 2" xfId="20622" xr:uid="{00000000-0005-0000-0000-000043040000}"/>
    <cellStyle name="Accent4 19" xfId="325" xr:uid="{00000000-0005-0000-0000-000044040000}"/>
    <cellStyle name="Accent4 19 2" xfId="20623" xr:uid="{00000000-0005-0000-0000-000045040000}"/>
    <cellStyle name="Accent4 2" xfId="326" xr:uid="{00000000-0005-0000-0000-000046040000}"/>
    <cellStyle name="Accent4 2 2" xfId="20624" xr:uid="{00000000-0005-0000-0000-000047040000}"/>
    <cellStyle name="Accent4 2 3" xfId="20625" xr:uid="{00000000-0005-0000-0000-000048040000}"/>
    <cellStyle name="Accent4 2 4" xfId="20626" xr:uid="{00000000-0005-0000-0000-000049040000}"/>
    <cellStyle name="Accent4 20" xfId="327" xr:uid="{00000000-0005-0000-0000-00004A040000}"/>
    <cellStyle name="Accent4 20 2" xfId="20627" xr:uid="{00000000-0005-0000-0000-00004B040000}"/>
    <cellStyle name="Accent4 21" xfId="328" xr:uid="{00000000-0005-0000-0000-00004C040000}"/>
    <cellStyle name="Accent4 21 2" xfId="20628" xr:uid="{00000000-0005-0000-0000-00004D040000}"/>
    <cellStyle name="Accent4 22" xfId="329" xr:uid="{00000000-0005-0000-0000-00004E040000}"/>
    <cellStyle name="Accent4 22 2" xfId="20629" xr:uid="{00000000-0005-0000-0000-00004F040000}"/>
    <cellStyle name="Accent4 23" xfId="330" xr:uid="{00000000-0005-0000-0000-000050040000}"/>
    <cellStyle name="Accent4 23 2" xfId="20630" xr:uid="{00000000-0005-0000-0000-000051040000}"/>
    <cellStyle name="Accent4 24" xfId="331" xr:uid="{00000000-0005-0000-0000-000052040000}"/>
    <cellStyle name="Accent4 24 2" xfId="20631" xr:uid="{00000000-0005-0000-0000-000053040000}"/>
    <cellStyle name="Accent4 25" xfId="1364" xr:uid="{00000000-0005-0000-0000-000054040000}"/>
    <cellStyle name="Accent4 25 2" xfId="2475" xr:uid="{00000000-0005-0000-0000-000055040000}"/>
    <cellStyle name="Accent4 25 2 2" xfId="20632" xr:uid="{00000000-0005-0000-0000-000056040000}"/>
    <cellStyle name="Accent4 25 3" xfId="20633" xr:uid="{00000000-0005-0000-0000-000057040000}"/>
    <cellStyle name="Accent4 25 4" xfId="20634" xr:uid="{00000000-0005-0000-0000-000058040000}"/>
    <cellStyle name="Accent4 26" xfId="1381" xr:uid="{00000000-0005-0000-0000-000059040000}"/>
    <cellStyle name="Accent4 26 2" xfId="2476" xr:uid="{00000000-0005-0000-0000-00005A040000}"/>
    <cellStyle name="Accent4 26 2 2" xfId="20635" xr:uid="{00000000-0005-0000-0000-00005B040000}"/>
    <cellStyle name="Accent4 26 3" xfId="20636" xr:uid="{00000000-0005-0000-0000-00005C040000}"/>
    <cellStyle name="Accent4 26 4" xfId="20637" xr:uid="{00000000-0005-0000-0000-00005D040000}"/>
    <cellStyle name="Accent4 27" xfId="1361" xr:uid="{00000000-0005-0000-0000-00005E040000}"/>
    <cellStyle name="Accent4 27 2" xfId="2477" xr:uid="{00000000-0005-0000-0000-00005F040000}"/>
    <cellStyle name="Accent4 27 2 2" xfId="20638" xr:uid="{00000000-0005-0000-0000-000060040000}"/>
    <cellStyle name="Accent4 27 3" xfId="20639" xr:uid="{00000000-0005-0000-0000-000061040000}"/>
    <cellStyle name="Accent4 27 4" xfId="20640" xr:uid="{00000000-0005-0000-0000-000062040000}"/>
    <cellStyle name="Accent4 28" xfId="1382" xr:uid="{00000000-0005-0000-0000-000063040000}"/>
    <cellStyle name="Accent4 28 2" xfId="2478" xr:uid="{00000000-0005-0000-0000-000064040000}"/>
    <cellStyle name="Accent4 28 2 2" xfId="20641" xr:uid="{00000000-0005-0000-0000-000065040000}"/>
    <cellStyle name="Accent4 28 3" xfId="20642" xr:uid="{00000000-0005-0000-0000-000066040000}"/>
    <cellStyle name="Accent4 28 4" xfId="20643" xr:uid="{00000000-0005-0000-0000-000067040000}"/>
    <cellStyle name="Accent4 29" xfId="1439" xr:uid="{00000000-0005-0000-0000-000068040000}"/>
    <cellStyle name="Accent4 29 2" xfId="20644" xr:uid="{00000000-0005-0000-0000-000069040000}"/>
    <cellStyle name="Accent4 3" xfId="332" xr:uid="{00000000-0005-0000-0000-00006A040000}"/>
    <cellStyle name="Accent4 3 2" xfId="20645" xr:uid="{00000000-0005-0000-0000-00006B040000}"/>
    <cellStyle name="Accent4 3 3" xfId="20646" xr:uid="{00000000-0005-0000-0000-00006C040000}"/>
    <cellStyle name="Accent4 30" xfId="1440" xr:uid="{00000000-0005-0000-0000-00006D040000}"/>
    <cellStyle name="Accent4 30 2" xfId="20647" xr:uid="{00000000-0005-0000-0000-00006E040000}"/>
    <cellStyle name="Accent4 30 2 2" xfId="20648" xr:uid="{00000000-0005-0000-0000-00006F040000}"/>
    <cellStyle name="Accent4 30 3" xfId="20649" xr:uid="{00000000-0005-0000-0000-000070040000}"/>
    <cellStyle name="Accent4 30 4" xfId="48988" xr:uid="{00000000-0005-0000-0000-000071040000}"/>
    <cellStyle name="Accent4 31" xfId="1441" xr:uid="{00000000-0005-0000-0000-000072040000}"/>
    <cellStyle name="Accent4 31 2" xfId="20650" xr:uid="{00000000-0005-0000-0000-000073040000}"/>
    <cellStyle name="Accent4 31 2 2" xfId="20651" xr:uid="{00000000-0005-0000-0000-000074040000}"/>
    <cellStyle name="Accent4 31 3" xfId="20652" xr:uid="{00000000-0005-0000-0000-000075040000}"/>
    <cellStyle name="Accent4 31 4" xfId="48989" xr:uid="{00000000-0005-0000-0000-000076040000}"/>
    <cellStyle name="Accent4 32" xfId="1442" xr:uid="{00000000-0005-0000-0000-000077040000}"/>
    <cellStyle name="Accent4 32 2" xfId="20653" xr:uid="{00000000-0005-0000-0000-000078040000}"/>
    <cellStyle name="Accent4 32 2 2" xfId="20654" xr:uid="{00000000-0005-0000-0000-000079040000}"/>
    <cellStyle name="Accent4 32 3" xfId="20655" xr:uid="{00000000-0005-0000-0000-00007A040000}"/>
    <cellStyle name="Accent4 33" xfId="1443" xr:uid="{00000000-0005-0000-0000-00007B040000}"/>
    <cellStyle name="Accent4 33 2" xfId="20656" xr:uid="{00000000-0005-0000-0000-00007C040000}"/>
    <cellStyle name="Accent4 33 2 2" xfId="20657" xr:uid="{00000000-0005-0000-0000-00007D040000}"/>
    <cellStyle name="Accent4 33 3" xfId="20658" xr:uid="{00000000-0005-0000-0000-00007E040000}"/>
    <cellStyle name="Accent4 34" xfId="2683" xr:uid="{00000000-0005-0000-0000-00007F040000}"/>
    <cellStyle name="Accent4 34 2" xfId="20659" xr:uid="{00000000-0005-0000-0000-000080040000}"/>
    <cellStyle name="Accent4 35" xfId="2684" xr:uid="{00000000-0005-0000-0000-000081040000}"/>
    <cellStyle name="Accent4 35 2" xfId="20660" xr:uid="{00000000-0005-0000-0000-000082040000}"/>
    <cellStyle name="Accent4 36" xfId="2685" xr:uid="{00000000-0005-0000-0000-000083040000}"/>
    <cellStyle name="Accent4 37" xfId="2686" xr:uid="{00000000-0005-0000-0000-000084040000}"/>
    <cellStyle name="Accent4 38" xfId="2687" xr:uid="{00000000-0005-0000-0000-000085040000}"/>
    <cellStyle name="Accent4 39" xfId="2688" xr:uid="{00000000-0005-0000-0000-000086040000}"/>
    <cellStyle name="Accent4 4" xfId="333" xr:uid="{00000000-0005-0000-0000-000087040000}"/>
    <cellStyle name="Accent4 4 2" xfId="20661" xr:uid="{00000000-0005-0000-0000-000088040000}"/>
    <cellStyle name="Accent4 4 3" xfId="20662" xr:uid="{00000000-0005-0000-0000-000089040000}"/>
    <cellStyle name="Accent4 40" xfId="20663" xr:uid="{00000000-0005-0000-0000-00008A040000}"/>
    <cellStyle name="Accent4 41" xfId="20664" xr:uid="{00000000-0005-0000-0000-00008B040000}"/>
    <cellStyle name="Accent4 42" xfId="20665" xr:uid="{00000000-0005-0000-0000-00008C040000}"/>
    <cellStyle name="Accent4 43" xfId="20666" xr:uid="{00000000-0005-0000-0000-00008D040000}"/>
    <cellStyle name="Accent4 44" xfId="20667" xr:uid="{00000000-0005-0000-0000-00008E040000}"/>
    <cellStyle name="Accent4 45" xfId="20668" xr:uid="{00000000-0005-0000-0000-00008F040000}"/>
    <cellStyle name="Accent4 46" xfId="20669" xr:uid="{00000000-0005-0000-0000-000090040000}"/>
    <cellStyle name="Accent4 47" xfId="20670" xr:uid="{00000000-0005-0000-0000-000091040000}"/>
    <cellStyle name="Accent4 48" xfId="20671" xr:uid="{00000000-0005-0000-0000-000092040000}"/>
    <cellStyle name="Accent4 49" xfId="20672" xr:uid="{00000000-0005-0000-0000-000093040000}"/>
    <cellStyle name="Accent4 5" xfId="334" xr:uid="{00000000-0005-0000-0000-000094040000}"/>
    <cellStyle name="Accent4 5 2" xfId="20673" xr:uid="{00000000-0005-0000-0000-000095040000}"/>
    <cellStyle name="Accent4 50" xfId="20674" xr:uid="{00000000-0005-0000-0000-000096040000}"/>
    <cellStyle name="Accent4 51" xfId="20675" xr:uid="{00000000-0005-0000-0000-000097040000}"/>
    <cellStyle name="Accent4 52" xfId="20676" xr:uid="{00000000-0005-0000-0000-000098040000}"/>
    <cellStyle name="Accent4 6" xfId="335" xr:uid="{00000000-0005-0000-0000-000099040000}"/>
    <cellStyle name="Accent4 6 2" xfId="20677" xr:uid="{00000000-0005-0000-0000-00009A040000}"/>
    <cellStyle name="Accent4 7" xfId="336" xr:uid="{00000000-0005-0000-0000-00009B040000}"/>
    <cellStyle name="Accent4 7 2" xfId="20678" xr:uid="{00000000-0005-0000-0000-00009C040000}"/>
    <cellStyle name="Accent4 8" xfId="337" xr:uid="{00000000-0005-0000-0000-00009D040000}"/>
    <cellStyle name="Accent4 8 2" xfId="20679" xr:uid="{00000000-0005-0000-0000-00009E040000}"/>
    <cellStyle name="Accent4 9" xfId="338" xr:uid="{00000000-0005-0000-0000-00009F040000}"/>
    <cellStyle name="Accent4 9 2" xfId="20680" xr:uid="{00000000-0005-0000-0000-0000A0040000}"/>
    <cellStyle name="Accent5" xfId="52" builtinId="45" hidden="1"/>
    <cellStyle name="Accent5" xfId="102" builtinId="45" customBuiltin="1"/>
    <cellStyle name="Accent5 - 20%" xfId="103" xr:uid="{00000000-0005-0000-0000-0000A3040000}"/>
    <cellStyle name="Accent5 - 40%" xfId="104" xr:uid="{00000000-0005-0000-0000-0000A4040000}"/>
    <cellStyle name="Accent5 - 60%" xfId="105" xr:uid="{00000000-0005-0000-0000-0000A5040000}"/>
    <cellStyle name="Accent5 10" xfId="339" xr:uid="{00000000-0005-0000-0000-0000A6040000}"/>
    <cellStyle name="Accent5 10 2" xfId="20681" xr:uid="{00000000-0005-0000-0000-0000A7040000}"/>
    <cellStyle name="Accent5 11" xfId="340" xr:uid="{00000000-0005-0000-0000-0000A8040000}"/>
    <cellStyle name="Accent5 11 2" xfId="20682" xr:uid="{00000000-0005-0000-0000-0000A9040000}"/>
    <cellStyle name="Accent5 12" xfId="341" xr:uid="{00000000-0005-0000-0000-0000AA040000}"/>
    <cellStyle name="Accent5 12 2" xfId="20683" xr:uid="{00000000-0005-0000-0000-0000AB040000}"/>
    <cellStyle name="Accent5 13" xfId="342" xr:uid="{00000000-0005-0000-0000-0000AC040000}"/>
    <cellStyle name="Accent5 13 2" xfId="20684" xr:uid="{00000000-0005-0000-0000-0000AD040000}"/>
    <cellStyle name="Accent5 14" xfId="343" xr:uid="{00000000-0005-0000-0000-0000AE040000}"/>
    <cellStyle name="Accent5 14 2" xfId="20685" xr:uid="{00000000-0005-0000-0000-0000AF040000}"/>
    <cellStyle name="Accent5 15" xfId="344" xr:uid="{00000000-0005-0000-0000-0000B0040000}"/>
    <cellStyle name="Accent5 15 2" xfId="20686" xr:uid="{00000000-0005-0000-0000-0000B1040000}"/>
    <cellStyle name="Accent5 16" xfId="345" xr:uid="{00000000-0005-0000-0000-0000B2040000}"/>
    <cellStyle name="Accent5 16 2" xfId="20687" xr:uid="{00000000-0005-0000-0000-0000B3040000}"/>
    <cellStyle name="Accent5 17" xfId="346" xr:uid="{00000000-0005-0000-0000-0000B4040000}"/>
    <cellStyle name="Accent5 17 2" xfId="20688" xr:uid="{00000000-0005-0000-0000-0000B5040000}"/>
    <cellStyle name="Accent5 18" xfId="347" xr:uid="{00000000-0005-0000-0000-0000B6040000}"/>
    <cellStyle name="Accent5 18 2" xfId="20689" xr:uid="{00000000-0005-0000-0000-0000B7040000}"/>
    <cellStyle name="Accent5 19" xfId="348" xr:uid="{00000000-0005-0000-0000-0000B8040000}"/>
    <cellStyle name="Accent5 19 2" xfId="20690" xr:uid="{00000000-0005-0000-0000-0000B9040000}"/>
    <cellStyle name="Accent5 2" xfId="349" xr:uid="{00000000-0005-0000-0000-0000BA040000}"/>
    <cellStyle name="Accent5 2 2" xfId="20691" xr:uid="{00000000-0005-0000-0000-0000BB040000}"/>
    <cellStyle name="Accent5 2 3" xfId="20692" xr:uid="{00000000-0005-0000-0000-0000BC040000}"/>
    <cellStyle name="Accent5 2 4" xfId="20693" xr:uid="{00000000-0005-0000-0000-0000BD040000}"/>
    <cellStyle name="Accent5 20" xfId="350" xr:uid="{00000000-0005-0000-0000-0000BE040000}"/>
    <cellStyle name="Accent5 20 2" xfId="20694" xr:uid="{00000000-0005-0000-0000-0000BF040000}"/>
    <cellStyle name="Accent5 21" xfId="351" xr:uid="{00000000-0005-0000-0000-0000C0040000}"/>
    <cellStyle name="Accent5 21 2" xfId="20695" xr:uid="{00000000-0005-0000-0000-0000C1040000}"/>
    <cellStyle name="Accent5 22" xfId="352" xr:uid="{00000000-0005-0000-0000-0000C2040000}"/>
    <cellStyle name="Accent5 22 2" xfId="20696" xr:uid="{00000000-0005-0000-0000-0000C3040000}"/>
    <cellStyle name="Accent5 23" xfId="353" xr:uid="{00000000-0005-0000-0000-0000C4040000}"/>
    <cellStyle name="Accent5 23 2" xfId="20697" xr:uid="{00000000-0005-0000-0000-0000C5040000}"/>
    <cellStyle name="Accent5 24" xfId="354" xr:uid="{00000000-0005-0000-0000-0000C6040000}"/>
    <cellStyle name="Accent5 24 2" xfId="20698" xr:uid="{00000000-0005-0000-0000-0000C7040000}"/>
    <cellStyle name="Accent5 25" xfId="1366" xr:uid="{00000000-0005-0000-0000-0000C8040000}"/>
    <cellStyle name="Accent5 25 2" xfId="2479" xr:uid="{00000000-0005-0000-0000-0000C9040000}"/>
    <cellStyle name="Accent5 25 2 2" xfId="20699" xr:uid="{00000000-0005-0000-0000-0000CA040000}"/>
    <cellStyle name="Accent5 25 3" xfId="20700" xr:uid="{00000000-0005-0000-0000-0000CB040000}"/>
    <cellStyle name="Accent5 25 4" xfId="20701" xr:uid="{00000000-0005-0000-0000-0000CC040000}"/>
    <cellStyle name="Accent5 26" xfId="1379" xr:uid="{00000000-0005-0000-0000-0000CD040000}"/>
    <cellStyle name="Accent5 26 2" xfId="2480" xr:uid="{00000000-0005-0000-0000-0000CE040000}"/>
    <cellStyle name="Accent5 26 2 2" xfId="20702" xr:uid="{00000000-0005-0000-0000-0000CF040000}"/>
    <cellStyle name="Accent5 26 3" xfId="20703" xr:uid="{00000000-0005-0000-0000-0000D0040000}"/>
    <cellStyle name="Accent5 26 4" xfId="20704" xr:uid="{00000000-0005-0000-0000-0000D1040000}"/>
    <cellStyle name="Accent5 27" xfId="1363" xr:uid="{00000000-0005-0000-0000-0000D2040000}"/>
    <cellStyle name="Accent5 27 2" xfId="2481" xr:uid="{00000000-0005-0000-0000-0000D3040000}"/>
    <cellStyle name="Accent5 27 2 2" xfId="20705" xr:uid="{00000000-0005-0000-0000-0000D4040000}"/>
    <cellStyle name="Accent5 27 3" xfId="20706" xr:uid="{00000000-0005-0000-0000-0000D5040000}"/>
    <cellStyle name="Accent5 27 4" xfId="20707" xr:uid="{00000000-0005-0000-0000-0000D6040000}"/>
    <cellStyle name="Accent5 28" xfId="1380" xr:uid="{00000000-0005-0000-0000-0000D7040000}"/>
    <cellStyle name="Accent5 28 2" xfId="2482" xr:uid="{00000000-0005-0000-0000-0000D8040000}"/>
    <cellStyle name="Accent5 28 2 2" xfId="20708" xr:uid="{00000000-0005-0000-0000-0000D9040000}"/>
    <cellStyle name="Accent5 28 3" xfId="20709" xr:uid="{00000000-0005-0000-0000-0000DA040000}"/>
    <cellStyle name="Accent5 28 4" xfId="20710" xr:uid="{00000000-0005-0000-0000-0000DB040000}"/>
    <cellStyle name="Accent5 29" xfId="1444" xr:uid="{00000000-0005-0000-0000-0000DC040000}"/>
    <cellStyle name="Accent5 29 2" xfId="20711" xr:uid="{00000000-0005-0000-0000-0000DD040000}"/>
    <cellStyle name="Accent5 3" xfId="355" xr:uid="{00000000-0005-0000-0000-0000DE040000}"/>
    <cellStyle name="Accent5 3 2" xfId="20712" xr:uid="{00000000-0005-0000-0000-0000DF040000}"/>
    <cellStyle name="Accent5 3 3" xfId="20713" xr:uid="{00000000-0005-0000-0000-0000E0040000}"/>
    <cellStyle name="Accent5 30" xfId="1445" xr:uid="{00000000-0005-0000-0000-0000E1040000}"/>
    <cellStyle name="Accent5 30 2" xfId="20714" xr:uid="{00000000-0005-0000-0000-0000E2040000}"/>
    <cellStyle name="Accent5 30 2 2" xfId="20715" xr:uid="{00000000-0005-0000-0000-0000E3040000}"/>
    <cellStyle name="Accent5 30 3" xfId="20716" xr:uid="{00000000-0005-0000-0000-0000E4040000}"/>
    <cellStyle name="Accent5 30 4" xfId="48990" xr:uid="{00000000-0005-0000-0000-0000E5040000}"/>
    <cellStyle name="Accent5 31" xfId="1446" xr:uid="{00000000-0005-0000-0000-0000E6040000}"/>
    <cellStyle name="Accent5 31 2" xfId="20717" xr:uid="{00000000-0005-0000-0000-0000E7040000}"/>
    <cellStyle name="Accent5 31 2 2" xfId="20718" xr:uid="{00000000-0005-0000-0000-0000E8040000}"/>
    <cellStyle name="Accent5 31 3" xfId="20719" xr:uid="{00000000-0005-0000-0000-0000E9040000}"/>
    <cellStyle name="Accent5 31 4" xfId="48991" xr:uid="{00000000-0005-0000-0000-0000EA040000}"/>
    <cellStyle name="Accent5 32" xfId="1447" xr:uid="{00000000-0005-0000-0000-0000EB040000}"/>
    <cellStyle name="Accent5 32 2" xfId="20720" xr:uid="{00000000-0005-0000-0000-0000EC040000}"/>
    <cellStyle name="Accent5 32 2 2" xfId="20721" xr:uid="{00000000-0005-0000-0000-0000ED040000}"/>
    <cellStyle name="Accent5 32 3" xfId="20722" xr:uid="{00000000-0005-0000-0000-0000EE040000}"/>
    <cellStyle name="Accent5 33" xfId="1448" xr:uid="{00000000-0005-0000-0000-0000EF040000}"/>
    <cellStyle name="Accent5 33 2" xfId="20723" xr:uid="{00000000-0005-0000-0000-0000F0040000}"/>
    <cellStyle name="Accent5 33 2 2" xfId="20724" xr:uid="{00000000-0005-0000-0000-0000F1040000}"/>
    <cellStyle name="Accent5 33 3" xfId="20725" xr:uid="{00000000-0005-0000-0000-0000F2040000}"/>
    <cellStyle name="Accent5 34" xfId="2689" xr:uid="{00000000-0005-0000-0000-0000F3040000}"/>
    <cellStyle name="Accent5 34 2" xfId="20726" xr:uid="{00000000-0005-0000-0000-0000F4040000}"/>
    <cellStyle name="Accent5 35" xfId="2690" xr:uid="{00000000-0005-0000-0000-0000F5040000}"/>
    <cellStyle name="Accent5 35 2" xfId="20727" xr:uid="{00000000-0005-0000-0000-0000F6040000}"/>
    <cellStyle name="Accent5 36" xfId="2691" xr:uid="{00000000-0005-0000-0000-0000F7040000}"/>
    <cellStyle name="Accent5 37" xfId="2692" xr:uid="{00000000-0005-0000-0000-0000F8040000}"/>
    <cellStyle name="Accent5 38" xfId="2693" xr:uid="{00000000-0005-0000-0000-0000F9040000}"/>
    <cellStyle name="Accent5 39" xfId="2694" xr:uid="{00000000-0005-0000-0000-0000FA040000}"/>
    <cellStyle name="Accent5 4" xfId="356" xr:uid="{00000000-0005-0000-0000-0000FB040000}"/>
    <cellStyle name="Accent5 4 2" xfId="20728" xr:uid="{00000000-0005-0000-0000-0000FC040000}"/>
    <cellStyle name="Accent5 4 3" xfId="20729" xr:uid="{00000000-0005-0000-0000-0000FD040000}"/>
    <cellStyle name="Accent5 40" xfId="20730" xr:uid="{00000000-0005-0000-0000-0000FE040000}"/>
    <cellStyle name="Accent5 41" xfId="20731" xr:uid="{00000000-0005-0000-0000-0000FF040000}"/>
    <cellStyle name="Accent5 42" xfId="20732" xr:uid="{00000000-0005-0000-0000-000000050000}"/>
    <cellStyle name="Accent5 43" xfId="20733" xr:uid="{00000000-0005-0000-0000-000001050000}"/>
    <cellStyle name="Accent5 44" xfId="20734" xr:uid="{00000000-0005-0000-0000-000002050000}"/>
    <cellStyle name="Accent5 45" xfId="20735" xr:uid="{00000000-0005-0000-0000-000003050000}"/>
    <cellStyle name="Accent5 46" xfId="20736" xr:uid="{00000000-0005-0000-0000-000004050000}"/>
    <cellStyle name="Accent5 47" xfId="20737" xr:uid="{00000000-0005-0000-0000-000005050000}"/>
    <cellStyle name="Accent5 48" xfId="20738" xr:uid="{00000000-0005-0000-0000-000006050000}"/>
    <cellStyle name="Accent5 49" xfId="20739" xr:uid="{00000000-0005-0000-0000-000007050000}"/>
    <cellStyle name="Accent5 5" xfId="357" xr:uid="{00000000-0005-0000-0000-000008050000}"/>
    <cellStyle name="Accent5 5 2" xfId="20740" xr:uid="{00000000-0005-0000-0000-000009050000}"/>
    <cellStyle name="Accent5 50" xfId="20741" xr:uid="{00000000-0005-0000-0000-00000A050000}"/>
    <cellStyle name="Accent5 51" xfId="20742" xr:uid="{00000000-0005-0000-0000-00000B050000}"/>
    <cellStyle name="Accent5 52" xfId="20743" xr:uid="{00000000-0005-0000-0000-00000C050000}"/>
    <cellStyle name="Accent5 6" xfId="358" xr:uid="{00000000-0005-0000-0000-00000D050000}"/>
    <cellStyle name="Accent5 6 2" xfId="20744" xr:uid="{00000000-0005-0000-0000-00000E050000}"/>
    <cellStyle name="Accent5 7" xfId="359" xr:uid="{00000000-0005-0000-0000-00000F050000}"/>
    <cellStyle name="Accent5 7 2" xfId="20745" xr:uid="{00000000-0005-0000-0000-000010050000}"/>
    <cellStyle name="Accent5 8" xfId="360" xr:uid="{00000000-0005-0000-0000-000011050000}"/>
    <cellStyle name="Accent5 8 2" xfId="20746" xr:uid="{00000000-0005-0000-0000-000012050000}"/>
    <cellStyle name="Accent5 9" xfId="361" xr:uid="{00000000-0005-0000-0000-000013050000}"/>
    <cellStyle name="Accent5 9 2" xfId="20747" xr:uid="{00000000-0005-0000-0000-000014050000}"/>
    <cellStyle name="Accent6" xfId="56" builtinId="49" hidden="1"/>
    <cellStyle name="Accent6" xfId="106" builtinId="49" customBuiltin="1"/>
    <cellStyle name="Accent6 - 20%" xfId="107" xr:uid="{00000000-0005-0000-0000-000017050000}"/>
    <cellStyle name="Accent6 - 40%" xfId="108" xr:uid="{00000000-0005-0000-0000-000018050000}"/>
    <cellStyle name="Accent6 - 60%" xfId="109" xr:uid="{00000000-0005-0000-0000-000019050000}"/>
    <cellStyle name="Accent6 10" xfId="362" xr:uid="{00000000-0005-0000-0000-00001A050000}"/>
    <cellStyle name="Accent6 10 2" xfId="20748" xr:uid="{00000000-0005-0000-0000-00001B050000}"/>
    <cellStyle name="Accent6 11" xfId="363" xr:uid="{00000000-0005-0000-0000-00001C050000}"/>
    <cellStyle name="Accent6 11 2" xfId="20749" xr:uid="{00000000-0005-0000-0000-00001D050000}"/>
    <cellStyle name="Accent6 12" xfId="364" xr:uid="{00000000-0005-0000-0000-00001E050000}"/>
    <cellStyle name="Accent6 12 2" xfId="20750" xr:uid="{00000000-0005-0000-0000-00001F050000}"/>
    <cellStyle name="Accent6 13" xfId="365" xr:uid="{00000000-0005-0000-0000-000020050000}"/>
    <cellStyle name="Accent6 13 2" xfId="20751" xr:uid="{00000000-0005-0000-0000-000021050000}"/>
    <cellStyle name="Accent6 14" xfId="366" xr:uid="{00000000-0005-0000-0000-000022050000}"/>
    <cellStyle name="Accent6 14 2" xfId="20752" xr:uid="{00000000-0005-0000-0000-000023050000}"/>
    <cellStyle name="Accent6 15" xfId="367" xr:uid="{00000000-0005-0000-0000-000024050000}"/>
    <cellStyle name="Accent6 15 2" xfId="20753" xr:uid="{00000000-0005-0000-0000-000025050000}"/>
    <cellStyle name="Accent6 16" xfId="368" xr:uid="{00000000-0005-0000-0000-000026050000}"/>
    <cellStyle name="Accent6 16 2" xfId="20754" xr:uid="{00000000-0005-0000-0000-000027050000}"/>
    <cellStyle name="Accent6 17" xfId="369" xr:uid="{00000000-0005-0000-0000-000028050000}"/>
    <cellStyle name="Accent6 17 2" xfId="20755" xr:uid="{00000000-0005-0000-0000-000029050000}"/>
    <cellStyle name="Accent6 18" xfId="370" xr:uid="{00000000-0005-0000-0000-00002A050000}"/>
    <cellStyle name="Accent6 18 2" xfId="20756" xr:uid="{00000000-0005-0000-0000-00002B050000}"/>
    <cellStyle name="Accent6 19" xfId="371" xr:uid="{00000000-0005-0000-0000-00002C050000}"/>
    <cellStyle name="Accent6 19 2" xfId="20757" xr:uid="{00000000-0005-0000-0000-00002D050000}"/>
    <cellStyle name="Accent6 2" xfId="372" xr:uid="{00000000-0005-0000-0000-00002E050000}"/>
    <cellStyle name="Accent6 2 2" xfId="20758" xr:uid="{00000000-0005-0000-0000-00002F050000}"/>
    <cellStyle name="Accent6 2 3" xfId="20759" xr:uid="{00000000-0005-0000-0000-000030050000}"/>
    <cellStyle name="Accent6 2 4" xfId="20760" xr:uid="{00000000-0005-0000-0000-000031050000}"/>
    <cellStyle name="Accent6 20" xfId="373" xr:uid="{00000000-0005-0000-0000-000032050000}"/>
    <cellStyle name="Accent6 20 2" xfId="20761" xr:uid="{00000000-0005-0000-0000-000033050000}"/>
    <cellStyle name="Accent6 21" xfId="374" xr:uid="{00000000-0005-0000-0000-000034050000}"/>
    <cellStyle name="Accent6 21 2" xfId="20762" xr:uid="{00000000-0005-0000-0000-000035050000}"/>
    <cellStyle name="Accent6 22" xfId="375" xr:uid="{00000000-0005-0000-0000-000036050000}"/>
    <cellStyle name="Accent6 22 2" xfId="20763" xr:uid="{00000000-0005-0000-0000-000037050000}"/>
    <cellStyle name="Accent6 23" xfId="376" xr:uid="{00000000-0005-0000-0000-000038050000}"/>
    <cellStyle name="Accent6 23 2" xfId="20764" xr:uid="{00000000-0005-0000-0000-000039050000}"/>
    <cellStyle name="Accent6 24" xfId="377" xr:uid="{00000000-0005-0000-0000-00003A050000}"/>
    <cellStyle name="Accent6 24 2" xfId="20765" xr:uid="{00000000-0005-0000-0000-00003B050000}"/>
    <cellStyle name="Accent6 25" xfId="1367" xr:uid="{00000000-0005-0000-0000-00003C050000}"/>
    <cellStyle name="Accent6 25 2" xfId="2483" xr:uid="{00000000-0005-0000-0000-00003D050000}"/>
    <cellStyle name="Accent6 25 2 2" xfId="20766" xr:uid="{00000000-0005-0000-0000-00003E050000}"/>
    <cellStyle name="Accent6 25 3" xfId="20767" xr:uid="{00000000-0005-0000-0000-00003F050000}"/>
    <cellStyle name="Accent6 25 4" xfId="20768" xr:uid="{00000000-0005-0000-0000-000040050000}"/>
    <cellStyle name="Accent6 26" xfId="1377" xr:uid="{00000000-0005-0000-0000-000041050000}"/>
    <cellStyle name="Accent6 26 2" xfId="2484" xr:uid="{00000000-0005-0000-0000-000042050000}"/>
    <cellStyle name="Accent6 26 2 2" xfId="20769" xr:uid="{00000000-0005-0000-0000-000043050000}"/>
    <cellStyle name="Accent6 26 3" xfId="20770" xr:uid="{00000000-0005-0000-0000-000044050000}"/>
    <cellStyle name="Accent6 26 4" xfId="20771" xr:uid="{00000000-0005-0000-0000-000045050000}"/>
    <cellStyle name="Accent6 27" xfId="1365" xr:uid="{00000000-0005-0000-0000-000046050000}"/>
    <cellStyle name="Accent6 27 2" xfId="2485" xr:uid="{00000000-0005-0000-0000-000047050000}"/>
    <cellStyle name="Accent6 27 2 2" xfId="20772" xr:uid="{00000000-0005-0000-0000-000048050000}"/>
    <cellStyle name="Accent6 27 3" xfId="20773" xr:uid="{00000000-0005-0000-0000-000049050000}"/>
    <cellStyle name="Accent6 27 4" xfId="20774" xr:uid="{00000000-0005-0000-0000-00004A050000}"/>
    <cellStyle name="Accent6 28" xfId="1378" xr:uid="{00000000-0005-0000-0000-00004B050000}"/>
    <cellStyle name="Accent6 28 2" xfId="2486" xr:uid="{00000000-0005-0000-0000-00004C050000}"/>
    <cellStyle name="Accent6 28 2 2" xfId="20775" xr:uid="{00000000-0005-0000-0000-00004D050000}"/>
    <cellStyle name="Accent6 28 3" xfId="20776" xr:uid="{00000000-0005-0000-0000-00004E050000}"/>
    <cellStyle name="Accent6 28 4" xfId="20777" xr:uid="{00000000-0005-0000-0000-00004F050000}"/>
    <cellStyle name="Accent6 29" xfId="1449" xr:uid="{00000000-0005-0000-0000-000050050000}"/>
    <cellStyle name="Accent6 29 2" xfId="20778" xr:uid="{00000000-0005-0000-0000-000051050000}"/>
    <cellStyle name="Accent6 3" xfId="378" xr:uid="{00000000-0005-0000-0000-000052050000}"/>
    <cellStyle name="Accent6 3 2" xfId="20779" xr:uid="{00000000-0005-0000-0000-000053050000}"/>
    <cellStyle name="Accent6 3 3" xfId="20780" xr:uid="{00000000-0005-0000-0000-000054050000}"/>
    <cellStyle name="Accent6 30" xfId="1450" xr:uid="{00000000-0005-0000-0000-000055050000}"/>
    <cellStyle name="Accent6 30 2" xfId="20781" xr:uid="{00000000-0005-0000-0000-000056050000}"/>
    <cellStyle name="Accent6 30 2 2" xfId="20782" xr:uid="{00000000-0005-0000-0000-000057050000}"/>
    <cellStyle name="Accent6 30 3" xfId="20783" xr:uid="{00000000-0005-0000-0000-000058050000}"/>
    <cellStyle name="Accent6 30 4" xfId="48992" xr:uid="{00000000-0005-0000-0000-000059050000}"/>
    <cellStyle name="Accent6 31" xfId="1451" xr:uid="{00000000-0005-0000-0000-00005A050000}"/>
    <cellStyle name="Accent6 31 2" xfId="20784" xr:uid="{00000000-0005-0000-0000-00005B050000}"/>
    <cellStyle name="Accent6 31 2 2" xfId="20785" xr:uid="{00000000-0005-0000-0000-00005C050000}"/>
    <cellStyle name="Accent6 31 3" xfId="20786" xr:uid="{00000000-0005-0000-0000-00005D050000}"/>
    <cellStyle name="Accent6 31 4" xfId="48993" xr:uid="{00000000-0005-0000-0000-00005E050000}"/>
    <cellStyle name="Accent6 32" xfId="1452" xr:uid="{00000000-0005-0000-0000-00005F050000}"/>
    <cellStyle name="Accent6 32 2" xfId="20787" xr:uid="{00000000-0005-0000-0000-000060050000}"/>
    <cellStyle name="Accent6 32 2 2" xfId="20788" xr:uid="{00000000-0005-0000-0000-000061050000}"/>
    <cellStyle name="Accent6 32 3" xfId="20789" xr:uid="{00000000-0005-0000-0000-000062050000}"/>
    <cellStyle name="Accent6 33" xfId="1453" xr:uid="{00000000-0005-0000-0000-000063050000}"/>
    <cellStyle name="Accent6 33 2" xfId="20790" xr:uid="{00000000-0005-0000-0000-000064050000}"/>
    <cellStyle name="Accent6 33 2 2" xfId="20791" xr:uid="{00000000-0005-0000-0000-000065050000}"/>
    <cellStyle name="Accent6 33 3" xfId="20792" xr:uid="{00000000-0005-0000-0000-000066050000}"/>
    <cellStyle name="Accent6 34" xfId="2695" xr:uid="{00000000-0005-0000-0000-000067050000}"/>
    <cellStyle name="Accent6 34 2" xfId="20793" xr:uid="{00000000-0005-0000-0000-000068050000}"/>
    <cellStyle name="Accent6 35" xfId="2696" xr:uid="{00000000-0005-0000-0000-000069050000}"/>
    <cellStyle name="Accent6 35 2" xfId="20794" xr:uid="{00000000-0005-0000-0000-00006A050000}"/>
    <cellStyle name="Accent6 36" xfId="2697" xr:uid="{00000000-0005-0000-0000-00006B050000}"/>
    <cellStyle name="Accent6 37" xfId="2698" xr:uid="{00000000-0005-0000-0000-00006C050000}"/>
    <cellStyle name="Accent6 38" xfId="2699" xr:uid="{00000000-0005-0000-0000-00006D050000}"/>
    <cellStyle name="Accent6 39" xfId="2700" xr:uid="{00000000-0005-0000-0000-00006E050000}"/>
    <cellStyle name="Accent6 4" xfId="379" xr:uid="{00000000-0005-0000-0000-00006F050000}"/>
    <cellStyle name="Accent6 4 2" xfId="20795" xr:uid="{00000000-0005-0000-0000-000070050000}"/>
    <cellStyle name="Accent6 4 3" xfId="20796" xr:uid="{00000000-0005-0000-0000-000071050000}"/>
    <cellStyle name="Accent6 40" xfId="20797" xr:uid="{00000000-0005-0000-0000-000072050000}"/>
    <cellStyle name="Accent6 41" xfId="20798" xr:uid="{00000000-0005-0000-0000-000073050000}"/>
    <cellStyle name="Accent6 42" xfId="20799" xr:uid="{00000000-0005-0000-0000-000074050000}"/>
    <cellStyle name="Accent6 43" xfId="20800" xr:uid="{00000000-0005-0000-0000-000075050000}"/>
    <cellStyle name="Accent6 44" xfId="20801" xr:uid="{00000000-0005-0000-0000-000076050000}"/>
    <cellStyle name="Accent6 45" xfId="20802" xr:uid="{00000000-0005-0000-0000-000077050000}"/>
    <cellStyle name="Accent6 46" xfId="20803" xr:uid="{00000000-0005-0000-0000-000078050000}"/>
    <cellStyle name="Accent6 47" xfId="20804" xr:uid="{00000000-0005-0000-0000-000079050000}"/>
    <cellStyle name="Accent6 48" xfId="20805" xr:uid="{00000000-0005-0000-0000-00007A050000}"/>
    <cellStyle name="Accent6 49" xfId="20806" xr:uid="{00000000-0005-0000-0000-00007B050000}"/>
    <cellStyle name="Accent6 5" xfId="380" xr:uid="{00000000-0005-0000-0000-00007C050000}"/>
    <cellStyle name="Accent6 5 2" xfId="20807" xr:uid="{00000000-0005-0000-0000-00007D050000}"/>
    <cellStyle name="Accent6 50" xfId="20808" xr:uid="{00000000-0005-0000-0000-00007E050000}"/>
    <cellStyle name="Accent6 51" xfId="20809" xr:uid="{00000000-0005-0000-0000-00007F050000}"/>
    <cellStyle name="Accent6 52" xfId="20810" xr:uid="{00000000-0005-0000-0000-000080050000}"/>
    <cellStyle name="Accent6 6" xfId="381" xr:uid="{00000000-0005-0000-0000-000081050000}"/>
    <cellStyle name="Accent6 6 2" xfId="20811" xr:uid="{00000000-0005-0000-0000-000082050000}"/>
    <cellStyle name="Accent6 7" xfId="382" xr:uid="{00000000-0005-0000-0000-000083050000}"/>
    <cellStyle name="Accent6 7 2" xfId="20812" xr:uid="{00000000-0005-0000-0000-000084050000}"/>
    <cellStyle name="Accent6 8" xfId="383" xr:uid="{00000000-0005-0000-0000-000085050000}"/>
    <cellStyle name="Accent6 8 2" xfId="20813" xr:uid="{00000000-0005-0000-0000-000086050000}"/>
    <cellStyle name="Accent6 9" xfId="384" xr:uid="{00000000-0005-0000-0000-000087050000}"/>
    <cellStyle name="Accent6 9 2" xfId="20814" xr:uid="{00000000-0005-0000-0000-000088050000}"/>
    <cellStyle name="Actual Date" xfId="20815" xr:uid="{00000000-0005-0000-0000-000089050000}"/>
    <cellStyle name="adj_share" xfId="20816" xr:uid="{00000000-0005-0000-0000-00008A050000}"/>
    <cellStyle name="AFE" xfId="20817" xr:uid="{00000000-0005-0000-0000-00008B050000}"/>
    <cellStyle name="Afjusted" xfId="20818" xr:uid="{00000000-0005-0000-0000-00008C050000}"/>
    <cellStyle name="Afjusted 2" xfId="20819" xr:uid="{00000000-0005-0000-0000-00008D050000}"/>
    <cellStyle name="Akzent1" xfId="179" xr:uid="{00000000-0005-0000-0000-00008E050000}"/>
    <cellStyle name="Akzent2" xfId="180" xr:uid="{00000000-0005-0000-0000-00008F050000}"/>
    <cellStyle name="Akzent3" xfId="181" xr:uid="{00000000-0005-0000-0000-000090050000}"/>
    <cellStyle name="Akzent4" xfId="182" xr:uid="{00000000-0005-0000-0000-000091050000}"/>
    <cellStyle name="Akzent5" xfId="183" xr:uid="{00000000-0005-0000-0000-000092050000}"/>
    <cellStyle name="Akzent6" xfId="184" xr:uid="{00000000-0005-0000-0000-000093050000}"/>
    <cellStyle name="args.style" xfId="20820" xr:uid="{00000000-0005-0000-0000-000094050000}"/>
    <cellStyle name="Arial 10" xfId="20821" xr:uid="{00000000-0005-0000-0000-000095050000}"/>
    <cellStyle name="Arial 12" xfId="20822" xr:uid="{00000000-0005-0000-0000-000096050000}"/>
    <cellStyle name="Arial6Bold" xfId="20823" xr:uid="{00000000-0005-0000-0000-000097050000}"/>
    <cellStyle name="Arial6Bold 2" xfId="20824" xr:uid="{00000000-0005-0000-0000-000098050000}"/>
    <cellStyle name="Arial8Bold" xfId="20825" xr:uid="{00000000-0005-0000-0000-000099050000}"/>
    <cellStyle name="Arial8Bold 2" xfId="20826" xr:uid="{00000000-0005-0000-0000-00009A050000}"/>
    <cellStyle name="Arial8Italic" xfId="20827" xr:uid="{00000000-0005-0000-0000-00009B050000}"/>
    <cellStyle name="Arial8Italic 2" xfId="20828" xr:uid="{00000000-0005-0000-0000-00009C050000}"/>
    <cellStyle name="ArialNormal" xfId="20829" xr:uid="{00000000-0005-0000-0000-00009D050000}"/>
    <cellStyle name="Array" xfId="20830" xr:uid="{00000000-0005-0000-0000-00009E050000}"/>
    <cellStyle name="Array Enter" xfId="20831" xr:uid="{00000000-0005-0000-0000-00009F050000}"/>
    <cellStyle name="Array_111212 Omzet calculatie def" xfId="20832" xr:uid="{00000000-0005-0000-0000-0000A0050000}"/>
    <cellStyle name="at" xfId="20833" xr:uid="{00000000-0005-0000-0000-0000A1050000}"/>
    <cellStyle name="at 2" xfId="20834" xr:uid="{00000000-0005-0000-0000-0000A2050000}"/>
    <cellStyle name="at 2 2" xfId="20835" xr:uid="{00000000-0005-0000-0000-0000A3050000}"/>
    <cellStyle name="at 3" xfId="20836" xr:uid="{00000000-0005-0000-0000-0000A4050000}"/>
    <cellStyle name="Ausgabe" xfId="185" xr:uid="{00000000-0005-0000-0000-0000A5050000}"/>
    <cellStyle name="Ausgabe 10" xfId="20837" xr:uid="{00000000-0005-0000-0000-0000A6050000}"/>
    <cellStyle name="Ausgabe 11" xfId="20838" xr:uid="{00000000-0005-0000-0000-0000A7050000}"/>
    <cellStyle name="Ausgabe 12" xfId="20839" xr:uid="{00000000-0005-0000-0000-0000A8050000}"/>
    <cellStyle name="Ausgabe 13" xfId="20840" xr:uid="{00000000-0005-0000-0000-0000A9050000}"/>
    <cellStyle name="Ausgabe 14" xfId="20841" xr:uid="{00000000-0005-0000-0000-0000AA050000}"/>
    <cellStyle name="Ausgabe 15" xfId="20842" xr:uid="{00000000-0005-0000-0000-0000AB050000}"/>
    <cellStyle name="Ausgabe 16" xfId="20843" xr:uid="{00000000-0005-0000-0000-0000AC050000}"/>
    <cellStyle name="Ausgabe 17" xfId="20844" xr:uid="{00000000-0005-0000-0000-0000AD050000}"/>
    <cellStyle name="Ausgabe 18" xfId="20845" xr:uid="{00000000-0005-0000-0000-0000AE050000}"/>
    <cellStyle name="Ausgabe 19" xfId="20846" xr:uid="{00000000-0005-0000-0000-0000AF050000}"/>
    <cellStyle name="Ausgabe 2" xfId="1454" xr:uid="{00000000-0005-0000-0000-0000B0050000}"/>
    <cellStyle name="Ausgabe 2 2" xfId="2701" xr:uid="{00000000-0005-0000-0000-0000B1050000}"/>
    <cellStyle name="Ausgabe 2 2 2" xfId="2702" xr:uid="{00000000-0005-0000-0000-0000B2050000}"/>
    <cellStyle name="Ausgabe 2 2 2 2" xfId="2703" xr:uid="{00000000-0005-0000-0000-0000B3050000}"/>
    <cellStyle name="Ausgabe 2 2 2 2 2" xfId="2704" xr:uid="{00000000-0005-0000-0000-0000B4050000}"/>
    <cellStyle name="Ausgabe 2 2 2 3" xfId="2705" xr:uid="{00000000-0005-0000-0000-0000B5050000}"/>
    <cellStyle name="Ausgabe 2 2 3" xfId="2706" xr:uid="{00000000-0005-0000-0000-0000B6050000}"/>
    <cellStyle name="Ausgabe 2 2 3 2" xfId="2707" xr:uid="{00000000-0005-0000-0000-0000B7050000}"/>
    <cellStyle name="Ausgabe 2 2 3 2 2" xfId="2708" xr:uid="{00000000-0005-0000-0000-0000B8050000}"/>
    <cellStyle name="Ausgabe 2 2 4" xfId="2709" xr:uid="{00000000-0005-0000-0000-0000B9050000}"/>
    <cellStyle name="Ausgabe 2 2 4 2" xfId="2710" xr:uid="{00000000-0005-0000-0000-0000BA050000}"/>
    <cellStyle name="Ausgabe 2 3" xfId="2711" xr:uid="{00000000-0005-0000-0000-0000BB050000}"/>
    <cellStyle name="Ausgabe 2 3 2" xfId="2712" xr:uid="{00000000-0005-0000-0000-0000BC050000}"/>
    <cellStyle name="Ausgabe 2 3 2 2" xfId="2713" xr:uid="{00000000-0005-0000-0000-0000BD050000}"/>
    <cellStyle name="Ausgabe 2 3 3" xfId="2714" xr:uid="{00000000-0005-0000-0000-0000BE050000}"/>
    <cellStyle name="Ausgabe 2 4" xfId="2715" xr:uid="{00000000-0005-0000-0000-0000BF050000}"/>
    <cellStyle name="Ausgabe 2 4 2" xfId="2716" xr:uid="{00000000-0005-0000-0000-0000C0050000}"/>
    <cellStyle name="Ausgabe 2 4 2 2" xfId="2717" xr:uid="{00000000-0005-0000-0000-0000C1050000}"/>
    <cellStyle name="Ausgabe 2 5" xfId="2718" xr:uid="{00000000-0005-0000-0000-0000C2050000}"/>
    <cellStyle name="Ausgabe 2 5 2" xfId="2719" xr:uid="{00000000-0005-0000-0000-0000C3050000}"/>
    <cellStyle name="Ausgabe 2 6" xfId="20847" xr:uid="{00000000-0005-0000-0000-0000C4050000}"/>
    <cellStyle name="Ausgabe 2 7" xfId="20848" xr:uid="{00000000-0005-0000-0000-0000C5050000}"/>
    <cellStyle name="Ausgabe 20" xfId="20849" xr:uid="{00000000-0005-0000-0000-0000C6050000}"/>
    <cellStyle name="Ausgabe 21" xfId="20850" xr:uid="{00000000-0005-0000-0000-0000C7050000}"/>
    <cellStyle name="Ausgabe 22" xfId="20851" xr:uid="{00000000-0005-0000-0000-0000C8050000}"/>
    <cellStyle name="Ausgabe 23" xfId="20852" xr:uid="{00000000-0005-0000-0000-0000C9050000}"/>
    <cellStyle name="Ausgabe 24" xfId="20853" xr:uid="{00000000-0005-0000-0000-0000CA050000}"/>
    <cellStyle name="Ausgabe 25" xfId="20854" xr:uid="{00000000-0005-0000-0000-0000CB050000}"/>
    <cellStyle name="Ausgabe 26" xfId="20855" xr:uid="{00000000-0005-0000-0000-0000CC050000}"/>
    <cellStyle name="Ausgabe 27" xfId="20856" xr:uid="{00000000-0005-0000-0000-0000CD050000}"/>
    <cellStyle name="Ausgabe 3" xfId="20857" xr:uid="{00000000-0005-0000-0000-0000CE050000}"/>
    <cellStyle name="Ausgabe 4" xfId="20858" xr:uid="{00000000-0005-0000-0000-0000CF050000}"/>
    <cellStyle name="Ausgabe 5" xfId="20859" xr:uid="{00000000-0005-0000-0000-0000D0050000}"/>
    <cellStyle name="Ausgabe 6" xfId="20860" xr:uid="{00000000-0005-0000-0000-0000D1050000}"/>
    <cellStyle name="Ausgabe 7" xfId="20861" xr:uid="{00000000-0005-0000-0000-0000D2050000}"/>
    <cellStyle name="Ausgabe 8" xfId="20862" xr:uid="{00000000-0005-0000-0000-0000D3050000}"/>
    <cellStyle name="Ausgabe 9" xfId="20863" xr:uid="{00000000-0005-0000-0000-0000D4050000}"/>
    <cellStyle name="b%1" xfId="20864" xr:uid="{00000000-0005-0000-0000-0000D5050000}"/>
    <cellStyle name="b0" xfId="20865" xr:uid="{00000000-0005-0000-0000-0000D6050000}"/>
    <cellStyle name="b1" xfId="20866" xr:uid="{00000000-0005-0000-0000-0000D7050000}"/>
    <cellStyle name="b2" xfId="20867" xr:uid="{00000000-0005-0000-0000-0000D8050000}"/>
    <cellStyle name="Bad" xfId="2" hidden="1" xr:uid="{00000000-0005-0000-0000-0000D9050000}"/>
    <cellStyle name="Bad 2" xfId="186" xr:uid="{00000000-0005-0000-0000-0000DA050000}"/>
    <cellStyle name="Bad 2 2" xfId="1455" xr:uid="{00000000-0005-0000-0000-0000DB050000}"/>
    <cellStyle name="Bad 2 3" xfId="20868" xr:uid="{00000000-0005-0000-0000-0000DC050000}"/>
    <cellStyle name="Bad 3" xfId="1456" xr:uid="{00000000-0005-0000-0000-0000DD050000}"/>
    <cellStyle name="Bad 3 2" xfId="20869" xr:uid="{00000000-0005-0000-0000-0000DE050000}"/>
    <cellStyle name="Bad 3 3" xfId="20870" xr:uid="{00000000-0005-0000-0000-0000DF050000}"/>
    <cellStyle name="Bad 4" xfId="2720" xr:uid="{00000000-0005-0000-0000-0000E0050000}"/>
    <cellStyle name="Bad 4 2" xfId="20871" xr:uid="{00000000-0005-0000-0000-0000E1050000}"/>
    <cellStyle name="Bad 5" xfId="20872" xr:uid="{00000000-0005-0000-0000-0000E2050000}"/>
    <cellStyle name="BalanceSheet" xfId="20873" xr:uid="{00000000-0005-0000-0000-0000E3050000}"/>
    <cellStyle name="Berechnung" xfId="187" xr:uid="{00000000-0005-0000-0000-0000E4050000}"/>
    <cellStyle name="Berechnung 10" xfId="20874" xr:uid="{00000000-0005-0000-0000-0000E5050000}"/>
    <cellStyle name="Berechnung 11" xfId="20875" xr:uid="{00000000-0005-0000-0000-0000E6050000}"/>
    <cellStyle name="Berechnung 12" xfId="20876" xr:uid="{00000000-0005-0000-0000-0000E7050000}"/>
    <cellStyle name="Berechnung 13" xfId="20877" xr:uid="{00000000-0005-0000-0000-0000E8050000}"/>
    <cellStyle name="Berechnung 14" xfId="20878" xr:uid="{00000000-0005-0000-0000-0000E9050000}"/>
    <cellStyle name="Berechnung 15" xfId="20879" xr:uid="{00000000-0005-0000-0000-0000EA050000}"/>
    <cellStyle name="Berechnung 16" xfId="20880" xr:uid="{00000000-0005-0000-0000-0000EB050000}"/>
    <cellStyle name="Berechnung 17" xfId="20881" xr:uid="{00000000-0005-0000-0000-0000EC050000}"/>
    <cellStyle name="Berechnung 18" xfId="20882" xr:uid="{00000000-0005-0000-0000-0000ED050000}"/>
    <cellStyle name="Berechnung 19" xfId="20883" xr:uid="{00000000-0005-0000-0000-0000EE050000}"/>
    <cellStyle name="Berechnung 2" xfId="1457" xr:uid="{00000000-0005-0000-0000-0000EF050000}"/>
    <cellStyle name="Berechnung 2 2" xfId="2721" xr:uid="{00000000-0005-0000-0000-0000F0050000}"/>
    <cellStyle name="Berechnung 2 2 2" xfId="2722" xr:uid="{00000000-0005-0000-0000-0000F1050000}"/>
    <cellStyle name="Berechnung 2 2 2 2" xfId="2723" xr:uid="{00000000-0005-0000-0000-0000F2050000}"/>
    <cellStyle name="Berechnung 2 2 2 2 2" xfId="2724" xr:uid="{00000000-0005-0000-0000-0000F3050000}"/>
    <cellStyle name="Berechnung 2 2 2 3" xfId="2725" xr:uid="{00000000-0005-0000-0000-0000F4050000}"/>
    <cellStyle name="Berechnung 2 2 3" xfId="2726" xr:uid="{00000000-0005-0000-0000-0000F5050000}"/>
    <cellStyle name="Berechnung 2 2 3 2" xfId="2727" xr:uid="{00000000-0005-0000-0000-0000F6050000}"/>
    <cellStyle name="Berechnung 2 2 3 2 2" xfId="2728" xr:uid="{00000000-0005-0000-0000-0000F7050000}"/>
    <cellStyle name="Berechnung 2 2 4" xfId="2729" xr:uid="{00000000-0005-0000-0000-0000F8050000}"/>
    <cellStyle name="Berechnung 2 2 4 2" xfId="2730" xr:uid="{00000000-0005-0000-0000-0000F9050000}"/>
    <cellStyle name="Berechnung 2 3" xfId="2731" xr:uid="{00000000-0005-0000-0000-0000FA050000}"/>
    <cellStyle name="Berechnung 2 3 2" xfId="2732" xr:uid="{00000000-0005-0000-0000-0000FB050000}"/>
    <cellStyle name="Berechnung 2 3 2 2" xfId="2733" xr:uid="{00000000-0005-0000-0000-0000FC050000}"/>
    <cellStyle name="Berechnung 2 3 3" xfId="2734" xr:uid="{00000000-0005-0000-0000-0000FD050000}"/>
    <cellStyle name="Berechnung 2 4" xfId="2735" xr:uid="{00000000-0005-0000-0000-0000FE050000}"/>
    <cellStyle name="Berechnung 2 4 2" xfId="2736" xr:uid="{00000000-0005-0000-0000-0000FF050000}"/>
    <cellStyle name="Berechnung 2 4 2 2" xfId="2737" xr:uid="{00000000-0005-0000-0000-000000060000}"/>
    <cellStyle name="Berechnung 2 5" xfId="2738" xr:uid="{00000000-0005-0000-0000-000001060000}"/>
    <cellStyle name="Berechnung 2 5 2" xfId="2739" xr:uid="{00000000-0005-0000-0000-000002060000}"/>
    <cellStyle name="Berechnung 2 6" xfId="20884" xr:uid="{00000000-0005-0000-0000-000003060000}"/>
    <cellStyle name="Berechnung 2 7" xfId="20885" xr:uid="{00000000-0005-0000-0000-000004060000}"/>
    <cellStyle name="Berechnung 20" xfId="20886" xr:uid="{00000000-0005-0000-0000-000005060000}"/>
    <cellStyle name="Berechnung 21" xfId="20887" xr:uid="{00000000-0005-0000-0000-000006060000}"/>
    <cellStyle name="Berechnung 22" xfId="20888" xr:uid="{00000000-0005-0000-0000-000007060000}"/>
    <cellStyle name="Berechnung 23" xfId="20889" xr:uid="{00000000-0005-0000-0000-000008060000}"/>
    <cellStyle name="Berechnung 24" xfId="20890" xr:uid="{00000000-0005-0000-0000-000009060000}"/>
    <cellStyle name="Berechnung 25" xfId="20891" xr:uid="{00000000-0005-0000-0000-00000A060000}"/>
    <cellStyle name="Berechnung 26" xfId="20892" xr:uid="{00000000-0005-0000-0000-00000B060000}"/>
    <cellStyle name="Berechnung 27" xfId="20893" xr:uid="{00000000-0005-0000-0000-00000C060000}"/>
    <cellStyle name="Berechnung 3" xfId="20894" xr:uid="{00000000-0005-0000-0000-00000D060000}"/>
    <cellStyle name="Berechnung 4" xfId="20895" xr:uid="{00000000-0005-0000-0000-00000E060000}"/>
    <cellStyle name="Berechnung 5" xfId="20896" xr:uid="{00000000-0005-0000-0000-00000F060000}"/>
    <cellStyle name="Berechnung 6" xfId="20897" xr:uid="{00000000-0005-0000-0000-000010060000}"/>
    <cellStyle name="Berechnung 7" xfId="20898" xr:uid="{00000000-0005-0000-0000-000011060000}"/>
    <cellStyle name="Berechnung 8" xfId="20899" xr:uid="{00000000-0005-0000-0000-000012060000}"/>
    <cellStyle name="Berechnung 9" xfId="20900" xr:uid="{00000000-0005-0000-0000-000013060000}"/>
    <cellStyle name="Berekening" xfId="18" builtinId="22" hidden="1"/>
    <cellStyle name="Berekening" xfId="48997" builtinId="22" customBuiltin="1"/>
    <cellStyle name="Berekening 10" xfId="1458" xr:uid="{00000000-0005-0000-0000-000016060000}"/>
    <cellStyle name="Berekening 11" xfId="20901" xr:uid="{00000000-0005-0000-0000-000017060000}"/>
    <cellStyle name="Berekening 2" xfId="385" xr:uid="{00000000-0005-0000-0000-000018060000}"/>
    <cellStyle name="Berekening 2 10" xfId="20902" xr:uid="{00000000-0005-0000-0000-000019060000}"/>
    <cellStyle name="Berekening 2 11" xfId="20903" xr:uid="{00000000-0005-0000-0000-00001A060000}"/>
    <cellStyle name="Berekening 2 12" xfId="20904" xr:uid="{00000000-0005-0000-0000-00001B060000}"/>
    <cellStyle name="Berekening 2 13" xfId="20905" xr:uid="{00000000-0005-0000-0000-00001C060000}"/>
    <cellStyle name="Berekening 2 14" xfId="20906" xr:uid="{00000000-0005-0000-0000-00001D060000}"/>
    <cellStyle name="Berekening 2 15" xfId="20907" xr:uid="{00000000-0005-0000-0000-00001E060000}"/>
    <cellStyle name="Berekening 2 16" xfId="20908" xr:uid="{00000000-0005-0000-0000-00001F060000}"/>
    <cellStyle name="Berekening 2 17" xfId="20909" xr:uid="{00000000-0005-0000-0000-000020060000}"/>
    <cellStyle name="Berekening 2 18" xfId="20910" xr:uid="{00000000-0005-0000-0000-000021060000}"/>
    <cellStyle name="Berekening 2 19" xfId="20911" xr:uid="{00000000-0005-0000-0000-000022060000}"/>
    <cellStyle name="Berekening 2 2" xfId="480" xr:uid="{00000000-0005-0000-0000-000023060000}"/>
    <cellStyle name="Berekening 2 2 10" xfId="20912" xr:uid="{00000000-0005-0000-0000-000024060000}"/>
    <cellStyle name="Berekening 2 2 11" xfId="20913" xr:uid="{00000000-0005-0000-0000-000025060000}"/>
    <cellStyle name="Berekening 2 2 12" xfId="20914" xr:uid="{00000000-0005-0000-0000-000026060000}"/>
    <cellStyle name="Berekening 2 2 13" xfId="20915" xr:uid="{00000000-0005-0000-0000-000027060000}"/>
    <cellStyle name="Berekening 2 2 14" xfId="20916" xr:uid="{00000000-0005-0000-0000-000028060000}"/>
    <cellStyle name="Berekening 2 2 15" xfId="20917" xr:uid="{00000000-0005-0000-0000-000029060000}"/>
    <cellStyle name="Berekening 2 2 16" xfId="20918" xr:uid="{00000000-0005-0000-0000-00002A060000}"/>
    <cellStyle name="Berekening 2 2 17" xfId="20919" xr:uid="{00000000-0005-0000-0000-00002B060000}"/>
    <cellStyle name="Berekening 2 2 18" xfId="20920" xr:uid="{00000000-0005-0000-0000-00002C060000}"/>
    <cellStyle name="Berekening 2 2 19" xfId="20921" xr:uid="{00000000-0005-0000-0000-00002D060000}"/>
    <cellStyle name="Berekening 2 2 2" xfId="1459" xr:uid="{00000000-0005-0000-0000-00002E060000}"/>
    <cellStyle name="Berekening 2 2 2 2" xfId="2740" xr:uid="{00000000-0005-0000-0000-00002F060000}"/>
    <cellStyle name="Berekening 2 2 2 2 2" xfId="2741" xr:uid="{00000000-0005-0000-0000-000030060000}"/>
    <cellStyle name="Berekening 2 2 2 2 2 2" xfId="2742" xr:uid="{00000000-0005-0000-0000-000031060000}"/>
    <cellStyle name="Berekening 2 2 2 2 2 2 2" xfId="2743" xr:uid="{00000000-0005-0000-0000-000032060000}"/>
    <cellStyle name="Berekening 2 2 2 2 2 3" xfId="2744" xr:uid="{00000000-0005-0000-0000-000033060000}"/>
    <cellStyle name="Berekening 2 2 2 2 3" xfId="2745" xr:uid="{00000000-0005-0000-0000-000034060000}"/>
    <cellStyle name="Berekening 2 2 2 2 3 2" xfId="2746" xr:uid="{00000000-0005-0000-0000-000035060000}"/>
    <cellStyle name="Berekening 2 2 2 2 3 2 2" xfId="2747" xr:uid="{00000000-0005-0000-0000-000036060000}"/>
    <cellStyle name="Berekening 2 2 2 2 4" xfId="2748" xr:uid="{00000000-0005-0000-0000-000037060000}"/>
    <cellStyle name="Berekening 2 2 2 2 4 2" xfId="2749" xr:uid="{00000000-0005-0000-0000-000038060000}"/>
    <cellStyle name="Berekening 2 2 2 3" xfId="2750" xr:uid="{00000000-0005-0000-0000-000039060000}"/>
    <cellStyle name="Berekening 2 2 2 3 2" xfId="2751" xr:uid="{00000000-0005-0000-0000-00003A060000}"/>
    <cellStyle name="Berekening 2 2 2 3 2 2" xfId="2752" xr:uid="{00000000-0005-0000-0000-00003B060000}"/>
    <cellStyle name="Berekening 2 2 2 3 3" xfId="2753" xr:uid="{00000000-0005-0000-0000-00003C060000}"/>
    <cellStyle name="Berekening 2 2 2 4" xfId="2754" xr:uid="{00000000-0005-0000-0000-00003D060000}"/>
    <cellStyle name="Berekening 2 2 2 4 2" xfId="2755" xr:uid="{00000000-0005-0000-0000-00003E060000}"/>
    <cellStyle name="Berekening 2 2 2 4 2 2" xfId="2756" xr:uid="{00000000-0005-0000-0000-00003F060000}"/>
    <cellStyle name="Berekening 2 2 2 5" xfId="2757" xr:uid="{00000000-0005-0000-0000-000040060000}"/>
    <cellStyle name="Berekening 2 2 2 5 2" xfId="2758" xr:uid="{00000000-0005-0000-0000-000041060000}"/>
    <cellStyle name="Berekening 2 2 2 6" xfId="20922" xr:uid="{00000000-0005-0000-0000-000042060000}"/>
    <cellStyle name="Berekening 2 2 2 7" xfId="20923" xr:uid="{00000000-0005-0000-0000-000043060000}"/>
    <cellStyle name="Berekening 2 2 20" xfId="20924" xr:uid="{00000000-0005-0000-0000-000044060000}"/>
    <cellStyle name="Berekening 2 2 21" xfId="20925" xr:uid="{00000000-0005-0000-0000-000045060000}"/>
    <cellStyle name="Berekening 2 2 22" xfId="20926" xr:uid="{00000000-0005-0000-0000-000046060000}"/>
    <cellStyle name="Berekening 2 2 23" xfId="20927" xr:uid="{00000000-0005-0000-0000-000047060000}"/>
    <cellStyle name="Berekening 2 2 24" xfId="20928" xr:uid="{00000000-0005-0000-0000-000048060000}"/>
    <cellStyle name="Berekening 2 2 25" xfId="20929" xr:uid="{00000000-0005-0000-0000-000049060000}"/>
    <cellStyle name="Berekening 2 2 26" xfId="20930" xr:uid="{00000000-0005-0000-0000-00004A060000}"/>
    <cellStyle name="Berekening 2 2 27" xfId="20931" xr:uid="{00000000-0005-0000-0000-00004B060000}"/>
    <cellStyle name="Berekening 2 2 28" xfId="48054" xr:uid="{00000000-0005-0000-0000-00004C060000}"/>
    <cellStyle name="Berekening 2 2 3" xfId="20932" xr:uid="{00000000-0005-0000-0000-00004D060000}"/>
    <cellStyle name="Berekening 2 2 4" xfId="20933" xr:uid="{00000000-0005-0000-0000-00004E060000}"/>
    <cellStyle name="Berekening 2 2 5" xfId="20934" xr:uid="{00000000-0005-0000-0000-00004F060000}"/>
    <cellStyle name="Berekening 2 2 6" xfId="20935" xr:uid="{00000000-0005-0000-0000-000050060000}"/>
    <cellStyle name="Berekening 2 2 7" xfId="20936" xr:uid="{00000000-0005-0000-0000-000051060000}"/>
    <cellStyle name="Berekening 2 2 8" xfId="20937" xr:uid="{00000000-0005-0000-0000-000052060000}"/>
    <cellStyle name="Berekening 2 2 9" xfId="20938" xr:uid="{00000000-0005-0000-0000-000053060000}"/>
    <cellStyle name="Berekening 2 20" xfId="20939" xr:uid="{00000000-0005-0000-0000-000054060000}"/>
    <cellStyle name="Berekening 2 21" xfId="20940" xr:uid="{00000000-0005-0000-0000-000055060000}"/>
    <cellStyle name="Berekening 2 22" xfId="20941" xr:uid="{00000000-0005-0000-0000-000056060000}"/>
    <cellStyle name="Berekening 2 23" xfId="20942" xr:uid="{00000000-0005-0000-0000-000057060000}"/>
    <cellStyle name="Berekening 2 24" xfId="20943" xr:uid="{00000000-0005-0000-0000-000058060000}"/>
    <cellStyle name="Berekening 2 25" xfId="20944" xr:uid="{00000000-0005-0000-0000-000059060000}"/>
    <cellStyle name="Berekening 2 26" xfId="20945" xr:uid="{00000000-0005-0000-0000-00005A060000}"/>
    <cellStyle name="Berekening 2 27" xfId="20946" xr:uid="{00000000-0005-0000-0000-00005B060000}"/>
    <cellStyle name="Berekening 2 28" xfId="20947" xr:uid="{00000000-0005-0000-0000-00005C060000}"/>
    <cellStyle name="Berekening 2 29" xfId="20948" xr:uid="{00000000-0005-0000-0000-00005D060000}"/>
    <cellStyle name="Berekening 2 3" xfId="602" xr:uid="{00000000-0005-0000-0000-00005E060000}"/>
    <cellStyle name="Berekening 2 3 10" xfId="20949" xr:uid="{00000000-0005-0000-0000-00005F060000}"/>
    <cellStyle name="Berekening 2 3 11" xfId="20950" xr:uid="{00000000-0005-0000-0000-000060060000}"/>
    <cellStyle name="Berekening 2 3 12" xfId="20951" xr:uid="{00000000-0005-0000-0000-000061060000}"/>
    <cellStyle name="Berekening 2 3 13" xfId="20952" xr:uid="{00000000-0005-0000-0000-000062060000}"/>
    <cellStyle name="Berekening 2 3 14" xfId="20953" xr:uid="{00000000-0005-0000-0000-000063060000}"/>
    <cellStyle name="Berekening 2 3 15" xfId="20954" xr:uid="{00000000-0005-0000-0000-000064060000}"/>
    <cellStyle name="Berekening 2 3 16" xfId="20955" xr:uid="{00000000-0005-0000-0000-000065060000}"/>
    <cellStyle name="Berekening 2 3 17" xfId="20956" xr:uid="{00000000-0005-0000-0000-000066060000}"/>
    <cellStyle name="Berekening 2 3 18" xfId="20957" xr:uid="{00000000-0005-0000-0000-000067060000}"/>
    <cellStyle name="Berekening 2 3 19" xfId="20958" xr:uid="{00000000-0005-0000-0000-000068060000}"/>
    <cellStyle name="Berekening 2 3 2" xfId="1460" xr:uid="{00000000-0005-0000-0000-000069060000}"/>
    <cellStyle name="Berekening 2 3 2 2" xfId="2759" xr:uid="{00000000-0005-0000-0000-00006A060000}"/>
    <cellStyle name="Berekening 2 3 2 2 2" xfId="2760" xr:uid="{00000000-0005-0000-0000-00006B060000}"/>
    <cellStyle name="Berekening 2 3 2 2 2 2" xfId="2761" xr:uid="{00000000-0005-0000-0000-00006C060000}"/>
    <cellStyle name="Berekening 2 3 2 2 2 2 2" xfId="2762" xr:uid="{00000000-0005-0000-0000-00006D060000}"/>
    <cellStyle name="Berekening 2 3 2 2 2 3" xfId="2763" xr:uid="{00000000-0005-0000-0000-00006E060000}"/>
    <cellStyle name="Berekening 2 3 2 2 3" xfId="2764" xr:uid="{00000000-0005-0000-0000-00006F060000}"/>
    <cellStyle name="Berekening 2 3 2 2 3 2" xfId="2765" xr:uid="{00000000-0005-0000-0000-000070060000}"/>
    <cellStyle name="Berekening 2 3 2 2 3 2 2" xfId="2766" xr:uid="{00000000-0005-0000-0000-000071060000}"/>
    <cellStyle name="Berekening 2 3 2 2 4" xfId="2767" xr:uid="{00000000-0005-0000-0000-000072060000}"/>
    <cellStyle name="Berekening 2 3 2 2 4 2" xfId="2768" xr:uid="{00000000-0005-0000-0000-000073060000}"/>
    <cellStyle name="Berekening 2 3 2 3" xfId="2769" xr:uid="{00000000-0005-0000-0000-000074060000}"/>
    <cellStyle name="Berekening 2 3 2 3 2" xfId="2770" xr:uid="{00000000-0005-0000-0000-000075060000}"/>
    <cellStyle name="Berekening 2 3 2 3 2 2" xfId="2771" xr:uid="{00000000-0005-0000-0000-000076060000}"/>
    <cellStyle name="Berekening 2 3 2 3 3" xfId="2772" xr:uid="{00000000-0005-0000-0000-000077060000}"/>
    <cellStyle name="Berekening 2 3 2 4" xfId="2773" xr:uid="{00000000-0005-0000-0000-000078060000}"/>
    <cellStyle name="Berekening 2 3 2 4 2" xfId="2774" xr:uid="{00000000-0005-0000-0000-000079060000}"/>
    <cellStyle name="Berekening 2 3 2 4 2 2" xfId="2775" xr:uid="{00000000-0005-0000-0000-00007A060000}"/>
    <cellStyle name="Berekening 2 3 2 5" xfId="2776" xr:uid="{00000000-0005-0000-0000-00007B060000}"/>
    <cellStyle name="Berekening 2 3 2 5 2" xfId="2777" xr:uid="{00000000-0005-0000-0000-00007C060000}"/>
    <cellStyle name="Berekening 2 3 2 6" xfId="20959" xr:uid="{00000000-0005-0000-0000-00007D060000}"/>
    <cellStyle name="Berekening 2 3 2 7" xfId="20960" xr:uid="{00000000-0005-0000-0000-00007E060000}"/>
    <cellStyle name="Berekening 2 3 20" xfId="20961" xr:uid="{00000000-0005-0000-0000-00007F060000}"/>
    <cellStyle name="Berekening 2 3 21" xfId="20962" xr:uid="{00000000-0005-0000-0000-000080060000}"/>
    <cellStyle name="Berekening 2 3 22" xfId="20963" xr:uid="{00000000-0005-0000-0000-000081060000}"/>
    <cellStyle name="Berekening 2 3 23" xfId="20964" xr:uid="{00000000-0005-0000-0000-000082060000}"/>
    <cellStyle name="Berekening 2 3 24" xfId="20965" xr:uid="{00000000-0005-0000-0000-000083060000}"/>
    <cellStyle name="Berekening 2 3 25" xfId="20966" xr:uid="{00000000-0005-0000-0000-000084060000}"/>
    <cellStyle name="Berekening 2 3 26" xfId="20967" xr:uid="{00000000-0005-0000-0000-000085060000}"/>
    <cellStyle name="Berekening 2 3 27" xfId="20968" xr:uid="{00000000-0005-0000-0000-000086060000}"/>
    <cellStyle name="Berekening 2 3 28" xfId="48055" xr:uid="{00000000-0005-0000-0000-000087060000}"/>
    <cellStyle name="Berekening 2 3 3" xfId="20969" xr:uid="{00000000-0005-0000-0000-000088060000}"/>
    <cellStyle name="Berekening 2 3 4" xfId="20970" xr:uid="{00000000-0005-0000-0000-000089060000}"/>
    <cellStyle name="Berekening 2 3 5" xfId="20971" xr:uid="{00000000-0005-0000-0000-00008A060000}"/>
    <cellStyle name="Berekening 2 3 6" xfId="20972" xr:uid="{00000000-0005-0000-0000-00008B060000}"/>
    <cellStyle name="Berekening 2 3 7" xfId="20973" xr:uid="{00000000-0005-0000-0000-00008C060000}"/>
    <cellStyle name="Berekening 2 3 8" xfId="20974" xr:uid="{00000000-0005-0000-0000-00008D060000}"/>
    <cellStyle name="Berekening 2 3 9" xfId="20975" xr:uid="{00000000-0005-0000-0000-00008E060000}"/>
    <cellStyle name="Berekening 2 30" xfId="20976" xr:uid="{00000000-0005-0000-0000-00008F060000}"/>
    <cellStyle name="Berekening 2 31" xfId="20977" xr:uid="{00000000-0005-0000-0000-000090060000}"/>
    <cellStyle name="Berekening 2 32" xfId="20978" xr:uid="{00000000-0005-0000-0000-000091060000}"/>
    <cellStyle name="Berekening 2 33" xfId="48056" xr:uid="{00000000-0005-0000-0000-000092060000}"/>
    <cellStyle name="Berekening 2 4" xfId="603" xr:uid="{00000000-0005-0000-0000-000093060000}"/>
    <cellStyle name="Berekening 2 4 10" xfId="20979" xr:uid="{00000000-0005-0000-0000-000094060000}"/>
    <cellStyle name="Berekening 2 4 11" xfId="20980" xr:uid="{00000000-0005-0000-0000-000095060000}"/>
    <cellStyle name="Berekening 2 4 12" xfId="20981" xr:uid="{00000000-0005-0000-0000-000096060000}"/>
    <cellStyle name="Berekening 2 4 13" xfId="20982" xr:uid="{00000000-0005-0000-0000-000097060000}"/>
    <cellStyle name="Berekening 2 4 14" xfId="20983" xr:uid="{00000000-0005-0000-0000-000098060000}"/>
    <cellStyle name="Berekening 2 4 15" xfId="20984" xr:uid="{00000000-0005-0000-0000-000099060000}"/>
    <cellStyle name="Berekening 2 4 16" xfId="20985" xr:uid="{00000000-0005-0000-0000-00009A060000}"/>
    <cellStyle name="Berekening 2 4 17" xfId="20986" xr:uid="{00000000-0005-0000-0000-00009B060000}"/>
    <cellStyle name="Berekening 2 4 18" xfId="20987" xr:uid="{00000000-0005-0000-0000-00009C060000}"/>
    <cellStyle name="Berekening 2 4 19" xfId="20988" xr:uid="{00000000-0005-0000-0000-00009D060000}"/>
    <cellStyle name="Berekening 2 4 2" xfId="1461" xr:uid="{00000000-0005-0000-0000-00009E060000}"/>
    <cellStyle name="Berekening 2 4 2 2" xfId="2778" xr:uid="{00000000-0005-0000-0000-00009F060000}"/>
    <cellStyle name="Berekening 2 4 2 2 2" xfId="2779" xr:uid="{00000000-0005-0000-0000-0000A0060000}"/>
    <cellStyle name="Berekening 2 4 2 2 2 2" xfId="2780" xr:uid="{00000000-0005-0000-0000-0000A1060000}"/>
    <cellStyle name="Berekening 2 4 2 2 2 2 2" xfId="2781" xr:uid="{00000000-0005-0000-0000-0000A2060000}"/>
    <cellStyle name="Berekening 2 4 2 2 2 3" xfId="2782" xr:uid="{00000000-0005-0000-0000-0000A3060000}"/>
    <cellStyle name="Berekening 2 4 2 2 3" xfId="2783" xr:uid="{00000000-0005-0000-0000-0000A4060000}"/>
    <cellStyle name="Berekening 2 4 2 2 3 2" xfId="2784" xr:uid="{00000000-0005-0000-0000-0000A5060000}"/>
    <cellStyle name="Berekening 2 4 2 2 3 2 2" xfId="2785" xr:uid="{00000000-0005-0000-0000-0000A6060000}"/>
    <cellStyle name="Berekening 2 4 2 2 4" xfId="2786" xr:uid="{00000000-0005-0000-0000-0000A7060000}"/>
    <cellStyle name="Berekening 2 4 2 2 4 2" xfId="2787" xr:uid="{00000000-0005-0000-0000-0000A8060000}"/>
    <cellStyle name="Berekening 2 4 2 3" xfId="2788" xr:uid="{00000000-0005-0000-0000-0000A9060000}"/>
    <cellStyle name="Berekening 2 4 2 3 2" xfId="2789" xr:uid="{00000000-0005-0000-0000-0000AA060000}"/>
    <cellStyle name="Berekening 2 4 2 3 2 2" xfId="2790" xr:uid="{00000000-0005-0000-0000-0000AB060000}"/>
    <cellStyle name="Berekening 2 4 2 3 3" xfId="2791" xr:uid="{00000000-0005-0000-0000-0000AC060000}"/>
    <cellStyle name="Berekening 2 4 2 4" xfId="2792" xr:uid="{00000000-0005-0000-0000-0000AD060000}"/>
    <cellStyle name="Berekening 2 4 2 4 2" xfId="2793" xr:uid="{00000000-0005-0000-0000-0000AE060000}"/>
    <cellStyle name="Berekening 2 4 2 4 2 2" xfId="2794" xr:uid="{00000000-0005-0000-0000-0000AF060000}"/>
    <cellStyle name="Berekening 2 4 2 5" xfId="2795" xr:uid="{00000000-0005-0000-0000-0000B0060000}"/>
    <cellStyle name="Berekening 2 4 2 5 2" xfId="2796" xr:uid="{00000000-0005-0000-0000-0000B1060000}"/>
    <cellStyle name="Berekening 2 4 2 6" xfId="20989" xr:uid="{00000000-0005-0000-0000-0000B2060000}"/>
    <cellStyle name="Berekening 2 4 2 7" xfId="20990" xr:uid="{00000000-0005-0000-0000-0000B3060000}"/>
    <cellStyle name="Berekening 2 4 20" xfId="20991" xr:uid="{00000000-0005-0000-0000-0000B4060000}"/>
    <cellStyle name="Berekening 2 4 21" xfId="20992" xr:uid="{00000000-0005-0000-0000-0000B5060000}"/>
    <cellStyle name="Berekening 2 4 22" xfId="20993" xr:uid="{00000000-0005-0000-0000-0000B6060000}"/>
    <cellStyle name="Berekening 2 4 23" xfId="20994" xr:uid="{00000000-0005-0000-0000-0000B7060000}"/>
    <cellStyle name="Berekening 2 4 24" xfId="20995" xr:uid="{00000000-0005-0000-0000-0000B8060000}"/>
    <cellStyle name="Berekening 2 4 25" xfId="20996" xr:uid="{00000000-0005-0000-0000-0000B9060000}"/>
    <cellStyle name="Berekening 2 4 26" xfId="20997" xr:uid="{00000000-0005-0000-0000-0000BA060000}"/>
    <cellStyle name="Berekening 2 4 27" xfId="20998" xr:uid="{00000000-0005-0000-0000-0000BB060000}"/>
    <cellStyle name="Berekening 2 4 28" xfId="48057" xr:uid="{00000000-0005-0000-0000-0000BC060000}"/>
    <cellStyle name="Berekening 2 4 3" xfId="20999" xr:uid="{00000000-0005-0000-0000-0000BD060000}"/>
    <cellStyle name="Berekening 2 4 4" xfId="21000" xr:uid="{00000000-0005-0000-0000-0000BE060000}"/>
    <cellStyle name="Berekening 2 4 5" xfId="21001" xr:uid="{00000000-0005-0000-0000-0000BF060000}"/>
    <cellStyle name="Berekening 2 4 6" xfId="21002" xr:uid="{00000000-0005-0000-0000-0000C0060000}"/>
    <cellStyle name="Berekening 2 4 7" xfId="21003" xr:uid="{00000000-0005-0000-0000-0000C1060000}"/>
    <cellStyle name="Berekening 2 4 8" xfId="21004" xr:uid="{00000000-0005-0000-0000-0000C2060000}"/>
    <cellStyle name="Berekening 2 4 9" xfId="21005" xr:uid="{00000000-0005-0000-0000-0000C3060000}"/>
    <cellStyle name="Berekening 2 5" xfId="604" xr:uid="{00000000-0005-0000-0000-0000C4060000}"/>
    <cellStyle name="Berekening 2 5 10" xfId="21006" xr:uid="{00000000-0005-0000-0000-0000C5060000}"/>
    <cellStyle name="Berekening 2 5 11" xfId="21007" xr:uid="{00000000-0005-0000-0000-0000C6060000}"/>
    <cellStyle name="Berekening 2 5 12" xfId="21008" xr:uid="{00000000-0005-0000-0000-0000C7060000}"/>
    <cellStyle name="Berekening 2 5 13" xfId="21009" xr:uid="{00000000-0005-0000-0000-0000C8060000}"/>
    <cellStyle name="Berekening 2 5 14" xfId="21010" xr:uid="{00000000-0005-0000-0000-0000C9060000}"/>
    <cellStyle name="Berekening 2 5 15" xfId="21011" xr:uid="{00000000-0005-0000-0000-0000CA060000}"/>
    <cellStyle name="Berekening 2 5 16" xfId="21012" xr:uid="{00000000-0005-0000-0000-0000CB060000}"/>
    <cellStyle name="Berekening 2 5 17" xfId="21013" xr:uid="{00000000-0005-0000-0000-0000CC060000}"/>
    <cellStyle name="Berekening 2 5 18" xfId="21014" xr:uid="{00000000-0005-0000-0000-0000CD060000}"/>
    <cellStyle name="Berekening 2 5 19" xfId="21015" xr:uid="{00000000-0005-0000-0000-0000CE060000}"/>
    <cellStyle name="Berekening 2 5 2" xfId="1462" xr:uid="{00000000-0005-0000-0000-0000CF060000}"/>
    <cellStyle name="Berekening 2 5 2 2" xfId="2797" xr:uid="{00000000-0005-0000-0000-0000D0060000}"/>
    <cellStyle name="Berekening 2 5 2 2 2" xfId="2798" xr:uid="{00000000-0005-0000-0000-0000D1060000}"/>
    <cellStyle name="Berekening 2 5 2 2 2 2" xfId="2799" xr:uid="{00000000-0005-0000-0000-0000D2060000}"/>
    <cellStyle name="Berekening 2 5 2 2 2 2 2" xfId="2800" xr:uid="{00000000-0005-0000-0000-0000D3060000}"/>
    <cellStyle name="Berekening 2 5 2 2 2 3" xfId="2801" xr:uid="{00000000-0005-0000-0000-0000D4060000}"/>
    <cellStyle name="Berekening 2 5 2 2 3" xfId="2802" xr:uid="{00000000-0005-0000-0000-0000D5060000}"/>
    <cellStyle name="Berekening 2 5 2 2 3 2" xfId="2803" xr:uid="{00000000-0005-0000-0000-0000D6060000}"/>
    <cellStyle name="Berekening 2 5 2 2 3 2 2" xfId="2804" xr:uid="{00000000-0005-0000-0000-0000D7060000}"/>
    <cellStyle name="Berekening 2 5 2 2 4" xfId="2805" xr:uid="{00000000-0005-0000-0000-0000D8060000}"/>
    <cellStyle name="Berekening 2 5 2 2 4 2" xfId="2806" xr:uid="{00000000-0005-0000-0000-0000D9060000}"/>
    <cellStyle name="Berekening 2 5 2 3" xfId="2807" xr:uid="{00000000-0005-0000-0000-0000DA060000}"/>
    <cellStyle name="Berekening 2 5 2 3 2" xfId="2808" xr:uid="{00000000-0005-0000-0000-0000DB060000}"/>
    <cellStyle name="Berekening 2 5 2 3 2 2" xfId="2809" xr:uid="{00000000-0005-0000-0000-0000DC060000}"/>
    <cellStyle name="Berekening 2 5 2 3 3" xfId="2810" xr:uid="{00000000-0005-0000-0000-0000DD060000}"/>
    <cellStyle name="Berekening 2 5 2 4" xfId="2811" xr:uid="{00000000-0005-0000-0000-0000DE060000}"/>
    <cellStyle name="Berekening 2 5 2 4 2" xfId="2812" xr:uid="{00000000-0005-0000-0000-0000DF060000}"/>
    <cellStyle name="Berekening 2 5 2 4 2 2" xfId="2813" xr:uid="{00000000-0005-0000-0000-0000E0060000}"/>
    <cellStyle name="Berekening 2 5 2 5" xfId="2814" xr:uid="{00000000-0005-0000-0000-0000E1060000}"/>
    <cellStyle name="Berekening 2 5 2 5 2" xfId="2815" xr:uid="{00000000-0005-0000-0000-0000E2060000}"/>
    <cellStyle name="Berekening 2 5 2 6" xfId="21016" xr:uid="{00000000-0005-0000-0000-0000E3060000}"/>
    <cellStyle name="Berekening 2 5 2 7" xfId="21017" xr:uid="{00000000-0005-0000-0000-0000E4060000}"/>
    <cellStyle name="Berekening 2 5 20" xfId="21018" xr:uid="{00000000-0005-0000-0000-0000E5060000}"/>
    <cellStyle name="Berekening 2 5 21" xfId="21019" xr:uid="{00000000-0005-0000-0000-0000E6060000}"/>
    <cellStyle name="Berekening 2 5 22" xfId="21020" xr:uid="{00000000-0005-0000-0000-0000E7060000}"/>
    <cellStyle name="Berekening 2 5 23" xfId="21021" xr:uid="{00000000-0005-0000-0000-0000E8060000}"/>
    <cellStyle name="Berekening 2 5 24" xfId="21022" xr:uid="{00000000-0005-0000-0000-0000E9060000}"/>
    <cellStyle name="Berekening 2 5 25" xfId="21023" xr:uid="{00000000-0005-0000-0000-0000EA060000}"/>
    <cellStyle name="Berekening 2 5 26" xfId="21024" xr:uid="{00000000-0005-0000-0000-0000EB060000}"/>
    <cellStyle name="Berekening 2 5 27" xfId="21025" xr:uid="{00000000-0005-0000-0000-0000EC060000}"/>
    <cellStyle name="Berekening 2 5 28" xfId="48058" xr:uid="{00000000-0005-0000-0000-0000ED060000}"/>
    <cellStyle name="Berekening 2 5 3" xfId="21026" xr:uid="{00000000-0005-0000-0000-0000EE060000}"/>
    <cellStyle name="Berekening 2 5 4" xfId="21027" xr:uid="{00000000-0005-0000-0000-0000EF060000}"/>
    <cellStyle name="Berekening 2 5 5" xfId="21028" xr:uid="{00000000-0005-0000-0000-0000F0060000}"/>
    <cellStyle name="Berekening 2 5 6" xfId="21029" xr:uid="{00000000-0005-0000-0000-0000F1060000}"/>
    <cellStyle name="Berekening 2 5 7" xfId="21030" xr:uid="{00000000-0005-0000-0000-0000F2060000}"/>
    <cellStyle name="Berekening 2 5 8" xfId="21031" xr:uid="{00000000-0005-0000-0000-0000F3060000}"/>
    <cellStyle name="Berekening 2 5 9" xfId="21032" xr:uid="{00000000-0005-0000-0000-0000F4060000}"/>
    <cellStyle name="Berekening 2 6" xfId="605" xr:uid="{00000000-0005-0000-0000-0000F5060000}"/>
    <cellStyle name="Berekening 2 6 10" xfId="21033" xr:uid="{00000000-0005-0000-0000-0000F6060000}"/>
    <cellStyle name="Berekening 2 6 11" xfId="21034" xr:uid="{00000000-0005-0000-0000-0000F7060000}"/>
    <cellStyle name="Berekening 2 6 12" xfId="21035" xr:uid="{00000000-0005-0000-0000-0000F8060000}"/>
    <cellStyle name="Berekening 2 6 13" xfId="21036" xr:uid="{00000000-0005-0000-0000-0000F9060000}"/>
    <cellStyle name="Berekening 2 6 14" xfId="21037" xr:uid="{00000000-0005-0000-0000-0000FA060000}"/>
    <cellStyle name="Berekening 2 6 15" xfId="21038" xr:uid="{00000000-0005-0000-0000-0000FB060000}"/>
    <cellStyle name="Berekening 2 6 16" xfId="21039" xr:uid="{00000000-0005-0000-0000-0000FC060000}"/>
    <cellStyle name="Berekening 2 6 17" xfId="21040" xr:uid="{00000000-0005-0000-0000-0000FD060000}"/>
    <cellStyle name="Berekening 2 6 18" xfId="21041" xr:uid="{00000000-0005-0000-0000-0000FE060000}"/>
    <cellStyle name="Berekening 2 6 19" xfId="21042" xr:uid="{00000000-0005-0000-0000-0000FF060000}"/>
    <cellStyle name="Berekening 2 6 2" xfId="1463" xr:uid="{00000000-0005-0000-0000-000000070000}"/>
    <cellStyle name="Berekening 2 6 2 2" xfId="2816" xr:uid="{00000000-0005-0000-0000-000001070000}"/>
    <cellStyle name="Berekening 2 6 2 2 2" xfId="2817" xr:uid="{00000000-0005-0000-0000-000002070000}"/>
    <cellStyle name="Berekening 2 6 2 2 2 2" xfId="2818" xr:uid="{00000000-0005-0000-0000-000003070000}"/>
    <cellStyle name="Berekening 2 6 2 2 2 2 2" xfId="2819" xr:uid="{00000000-0005-0000-0000-000004070000}"/>
    <cellStyle name="Berekening 2 6 2 2 2 3" xfId="2820" xr:uid="{00000000-0005-0000-0000-000005070000}"/>
    <cellStyle name="Berekening 2 6 2 2 3" xfId="2821" xr:uid="{00000000-0005-0000-0000-000006070000}"/>
    <cellStyle name="Berekening 2 6 2 2 3 2" xfId="2822" xr:uid="{00000000-0005-0000-0000-000007070000}"/>
    <cellStyle name="Berekening 2 6 2 2 3 2 2" xfId="2823" xr:uid="{00000000-0005-0000-0000-000008070000}"/>
    <cellStyle name="Berekening 2 6 2 2 4" xfId="2824" xr:uid="{00000000-0005-0000-0000-000009070000}"/>
    <cellStyle name="Berekening 2 6 2 2 4 2" xfId="2825" xr:uid="{00000000-0005-0000-0000-00000A070000}"/>
    <cellStyle name="Berekening 2 6 2 3" xfId="2826" xr:uid="{00000000-0005-0000-0000-00000B070000}"/>
    <cellStyle name="Berekening 2 6 2 3 2" xfId="2827" xr:uid="{00000000-0005-0000-0000-00000C070000}"/>
    <cellStyle name="Berekening 2 6 2 3 2 2" xfId="2828" xr:uid="{00000000-0005-0000-0000-00000D070000}"/>
    <cellStyle name="Berekening 2 6 2 3 3" xfId="2829" xr:uid="{00000000-0005-0000-0000-00000E070000}"/>
    <cellStyle name="Berekening 2 6 2 4" xfId="2830" xr:uid="{00000000-0005-0000-0000-00000F070000}"/>
    <cellStyle name="Berekening 2 6 2 4 2" xfId="2831" xr:uid="{00000000-0005-0000-0000-000010070000}"/>
    <cellStyle name="Berekening 2 6 2 4 2 2" xfId="2832" xr:uid="{00000000-0005-0000-0000-000011070000}"/>
    <cellStyle name="Berekening 2 6 2 5" xfId="2833" xr:uid="{00000000-0005-0000-0000-000012070000}"/>
    <cellStyle name="Berekening 2 6 2 5 2" xfId="2834" xr:uid="{00000000-0005-0000-0000-000013070000}"/>
    <cellStyle name="Berekening 2 6 2 6" xfId="21043" xr:uid="{00000000-0005-0000-0000-000014070000}"/>
    <cellStyle name="Berekening 2 6 2 7" xfId="21044" xr:uid="{00000000-0005-0000-0000-000015070000}"/>
    <cellStyle name="Berekening 2 6 20" xfId="21045" xr:uid="{00000000-0005-0000-0000-000016070000}"/>
    <cellStyle name="Berekening 2 6 21" xfId="21046" xr:uid="{00000000-0005-0000-0000-000017070000}"/>
    <cellStyle name="Berekening 2 6 22" xfId="21047" xr:uid="{00000000-0005-0000-0000-000018070000}"/>
    <cellStyle name="Berekening 2 6 23" xfId="21048" xr:uid="{00000000-0005-0000-0000-000019070000}"/>
    <cellStyle name="Berekening 2 6 24" xfId="21049" xr:uid="{00000000-0005-0000-0000-00001A070000}"/>
    <cellStyle name="Berekening 2 6 25" xfId="21050" xr:uid="{00000000-0005-0000-0000-00001B070000}"/>
    <cellStyle name="Berekening 2 6 26" xfId="21051" xr:uid="{00000000-0005-0000-0000-00001C070000}"/>
    <cellStyle name="Berekening 2 6 27" xfId="21052" xr:uid="{00000000-0005-0000-0000-00001D070000}"/>
    <cellStyle name="Berekening 2 6 28" xfId="48059" xr:uid="{00000000-0005-0000-0000-00001E070000}"/>
    <cellStyle name="Berekening 2 6 3" xfId="21053" xr:uid="{00000000-0005-0000-0000-00001F070000}"/>
    <cellStyle name="Berekening 2 6 4" xfId="21054" xr:uid="{00000000-0005-0000-0000-000020070000}"/>
    <cellStyle name="Berekening 2 6 5" xfId="21055" xr:uid="{00000000-0005-0000-0000-000021070000}"/>
    <cellStyle name="Berekening 2 6 6" xfId="21056" xr:uid="{00000000-0005-0000-0000-000022070000}"/>
    <cellStyle name="Berekening 2 6 7" xfId="21057" xr:uid="{00000000-0005-0000-0000-000023070000}"/>
    <cellStyle name="Berekening 2 6 8" xfId="21058" xr:uid="{00000000-0005-0000-0000-000024070000}"/>
    <cellStyle name="Berekening 2 6 9" xfId="21059" xr:uid="{00000000-0005-0000-0000-000025070000}"/>
    <cellStyle name="Berekening 2 7" xfId="1464" xr:uid="{00000000-0005-0000-0000-000026070000}"/>
    <cellStyle name="Berekening 2 7 2" xfId="1465" xr:uid="{00000000-0005-0000-0000-000027070000}"/>
    <cellStyle name="Berekening 2 7 2 2" xfId="2835" xr:uid="{00000000-0005-0000-0000-000028070000}"/>
    <cellStyle name="Berekening 2 7 2 2 2" xfId="2836" xr:uid="{00000000-0005-0000-0000-000029070000}"/>
    <cellStyle name="Berekening 2 7 2 2 2 2" xfId="2837" xr:uid="{00000000-0005-0000-0000-00002A070000}"/>
    <cellStyle name="Berekening 2 7 2 2 3" xfId="2838" xr:uid="{00000000-0005-0000-0000-00002B070000}"/>
    <cellStyle name="Berekening 2 7 2 3" xfId="2839" xr:uid="{00000000-0005-0000-0000-00002C070000}"/>
    <cellStyle name="Berekening 2 7 2 3 2" xfId="2840" xr:uid="{00000000-0005-0000-0000-00002D070000}"/>
    <cellStyle name="Berekening 2 7 2 3 2 2" xfId="2841" xr:uid="{00000000-0005-0000-0000-00002E070000}"/>
    <cellStyle name="Berekening 2 7 2 4" xfId="2842" xr:uid="{00000000-0005-0000-0000-00002F070000}"/>
    <cellStyle name="Berekening 2 7 2 4 2" xfId="2843" xr:uid="{00000000-0005-0000-0000-000030070000}"/>
    <cellStyle name="Berekening 2 7 2 5" xfId="49517" xr:uid="{00000000-0005-0000-0000-000031070000}"/>
    <cellStyle name="Berekening 2 7 3" xfId="2844" xr:uid="{00000000-0005-0000-0000-000032070000}"/>
    <cellStyle name="Berekening 2 7 3 2" xfId="2845" xr:uid="{00000000-0005-0000-0000-000033070000}"/>
    <cellStyle name="Berekening 2 7 3 2 2" xfId="2846" xr:uid="{00000000-0005-0000-0000-000034070000}"/>
    <cellStyle name="Berekening 2 7 3 2 2 2" xfId="2847" xr:uid="{00000000-0005-0000-0000-000035070000}"/>
    <cellStyle name="Berekening 2 7 3 2 3" xfId="2848" xr:uid="{00000000-0005-0000-0000-000036070000}"/>
    <cellStyle name="Berekening 2 7 3 3" xfId="2849" xr:uid="{00000000-0005-0000-0000-000037070000}"/>
    <cellStyle name="Berekening 2 7 3 3 2" xfId="2850" xr:uid="{00000000-0005-0000-0000-000038070000}"/>
    <cellStyle name="Berekening 2 7 3 3 2 2" xfId="2851" xr:uid="{00000000-0005-0000-0000-000039070000}"/>
    <cellStyle name="Berekening 2 7 3 4" xfId="2852" xr:uid="{00000000-0005-0000-0000-00003A070000}"/>
    <cellStyle name="Berekening 2 7 3 4 2" xfId="2853" xr:uid="{00000000-0005-0000-0000-00003B070000}"/>
    <cellStyle name="Berekening 2 7 3 5" xfId="21060" xr:uid="{00000000-0005-0000-0000-00003C070000}"/>
    <cellStyle name="Berekening 2 7 4" xfId="2854" xr:uid="{00000000-0005-0000-0000-00003D070000}"/>
    <cellStyle name="Berekening 2 7 4 2" xfId="2855" xr:uid="{00000000-0005-0000-0000-00003E070000}"/>
    <cellStyle name="Berekening 2 7 4 2 2" xfId="2856" xr:uid="{00000000-0005-0000-0000-00003F070000}"/>
    <cellStyle name="Berekening 2 7 4 2 2 2" xfId="2857" xr:uid="{00000000-0005-0000-0000-000040070000}"/>
    <cellStyle name="Berekening 2 7 4 3" xfId="2858" xr:uid="{00000000-0005-0000-0000-000041070000}"/>
    <cellStyle name="Berekening 2 7 4 3 2" xfId="2859" xr:uid="{00000000-0005-0000-0000-000042070000}"/>
    <cellStyle name="Berekening 2 7 5" xfId="2860" xr:uid="{00000000-0005-0000-0000-000043070000}"/>
    <cellStyle name="Berekening 2 7 5 2" xfId="2861" xr:uid="{00000000-0005-0000-0000-000044070000}"/>
    <cellStyle name="Berekening 2 7 5 2 2" xfId="2862" xr:uid="{00000000-0005-0000-0000-000045070000}"/>
    <cellStyle name="Berekening 2 7 5 3" xfId="2863" xr:uid="{00000000-0005-0000-0000-000046070000}"/>
    <cellStyle name="Berekening 2 7 6" xfId="2864" xr:uid="{00000000-0005-0000-0000-000047070000}"/>
    <cellStyle name="Berekening 2 7 6 2" xfId="2865" xr:uid="{00000000-0005-0000-0000-000048070000}"/>
    <cellStyle name="Berekening 2 7 6 2 2" xfId="2866" xr:uid="{00000000-0005-0000-0000-000049070000}"/>
    <cellStyle name="Berekening 2 7 7" xfId="2867" xr:uid="{00000000-0005-0000-0000-00004A070000}"/>
    <cellStyle name="Berekening 2 7 7 2" xfId="2868" xr:uid="{00000000-0005-0000-0000-00004B070000}"/>
    <cellStyle name="Berekening 2 7 8" xfId="48060" xr:uid="{00000000-0005-0000-0000-00004C070000}"/>
    <cellStyle name="Berekening 2 7 9" xfId="48994" xr:uid="{00000000-0005-0000-0000-00004D070000}"/>
    <cellStyle name="Berekening 2 8" xfId="21061" xr:uid="{00000000-0005-0000-0000-00004E070000}"/>
    <cellStyle name="Berekening 2 9" xfId="21062" xr:uid="{00000000-0005-0000-0000-00004F070000}"/>
    <cellStyle name="Berekening 3" xfId="606" xr:uid="{00000000-0005-0000-0000-000050070000}"/>
    <cellStyle name="Berekening 3 10" xfId="21063" xr:uid="{00000000-0005-0000-0000-000051070000}"/>
    <cellStyle name="Berekening 3 11" xfId="21064" xr:uid="{00000000-0005-0000-0000-000052070000}"/>
    <cellStyle name="Berekening 3 12" xfId="21065" xr:uid="{00000000-0005-0000-0000-000053070000}"/>
    <cellStyle name="Berekening 3 13" xfId="21066" xr:uid="{00000000-0005-0000-0000-000054070000}"/>
    <cellStyle name="Berekening 3 14" xfId="21067" xr:uid="{00000000-0005-0000-0000-000055070000}"/>
    <cellStyle name="Berekening 3 15" xfId="21068" xr:uid="{00000000-0005-0000-0000-000056070000}"/>
    <cellStyle name="Berekening 3 16" xfId="21069" xr:uid="{00000000-0005-0000-0000-000057070000}"/>
    <cellStyle name="Berekening 3 17" xfId="21070" xr:uid="{00000000-0005-0000-0000-000058070000}"/>
    <cellStyle name="Berekening 3 18" xfId="21071" xr:uid="{00000000-0005-0000-0000-000059070000}"/>
    <cellStyle name="Berekening 3 19" xfId="21072" xr:uid="{00000000-0005-0000-0000-00005A070000}"/>
    <cellStyle name="Berekening 3 2" xfId="1466" xr:uid="{00000000-0005-0000-0000-00005B070000}"/>
    <cellStyle name="Berekening 3 2 2" xfId="2869" xr:uid="{00000000-0005-0000-0000-00005C070000}"/>
    <cellStyle name="Berekening 3 2 2 2" xfId="2870" xr:uid="{00000000-0005-0000-0000-00005D070000}"/>
    <cellStyle name="Berekening 3 2 2 2 2" xfId="2871" xr:uid="{00000000-0005-0000-0000-00005E070000}"/>
    <cellStyle name="Berekening 3 2 2 2 2 2" xfId="2872" xr:uid="{00000000-0005-0000-0000-00005F070000}"/>
    <cellStyle name="Berekening 3 2 2 2 3" xfId="2873" xr:uid="{00000000-0005-0000-0000-000060070000}"/>
    <cellStyle name="Berekening 3 2 2 3" xfId="2874" xr:uid="{00000000-0005-0000-0000-000061070000}"/>
    <cellStyle name="Berekening 3 2 2 3 2" xfId="2875" xr:uid="{00000000-0005-0000-0000-000062070000}"/>
    <cellStyle name="Berekening 3 2 2 3 2 2" xfId="2876" xr:uid="{00000000-0005-0000-0000-000063070000}"/>
    <cellStyle name="Berekening 3 2 2 4" xfId="2877" xr:uid="{00000000-0005-0000-0000-000064070000}"/>
    <cellStyle name="Berekening 3 2 2 4 2" xfId="2878" xr:uid="{00000000-0005-0000-0000-000065070000}"/>
    <cellStyle name="Berekening 3 2 3" xfId="2879" xr:uid="{00000000-0005-0000-0000-000066070000}"/>
    <cellStyle name="Berekening 3 2 3 2" xfId="2880" xr:uid="{00000000-0005-0000-0000-000067070000}"/>
    <cellStyle name="Berekening 3 2 3 2 2" xfId="2881" xr:uid="{00000000-0005-0000-0000-000068070000}"/>
    <cellStyle name="Berekening 3 2 3 3" xfId="2882" xr:uid="{00000000-0005-0000-0000-000069070000}"/>
    <cellStyle name="Berekening 3 2 4" xfId="2883" xr:uid="{00000000-0005-0000-0000-00006A070000}"/>
    <cellStyle name="Berekening 3 2 4 2" xfId="2884" xr:uid="{00000000-0005-0000-0000-00006B070000}"/>
    <cellStyle name="Berekening 3 2 4 2 2" xfId="2885" xr:uid="{00000000-0005-0000-0000-00006C070000}"/>
    <cellStyle name="Berekening 3 2 5" xfId="2886" xr:uid="{00000000-0005-0000-0000-00006D070000}"/>
    <cellStyle name="Berekening 3 2 5 2" xfId="2887" xr:uid="{00000000-0005-0000-0000-00006E070000}"/>
    <cellStyle name="Berekening 3 2 6" xfId="21073" xr:uid="{00000000-0005-0000-0000-00006F070000}"/>
    <cellStyle name="Berekening 3 2 7" xfId="21074" xr:uid="{00000000-0005-0000-0000-000070070000}"/>
    <cellStyle name="Berekening 3 20" xfId="21075" xr:uid="{00000000-0005-0000-0000-000071070000}"/>
    <cellStyle name="Berekening 3 21" xfId="21076" xr:uid="{00000000-0005-0000-0000-000072070000}"/>
    <cellStyle name="Berekening 3 22" xfId="21077" xr:uid="{00000000-0005-0000-0000-000073070000}"/>
    <cellStyle name="Berekening 3 23" xfId="21078" xr:uid="{00000000-0005-0000-0000-000074070000}"/>
    <cellStyle name="Berekening 3 24" xfId="21079" xr:uid="{00000000-0005-0000-0000-000075070000}"/>
    <cellStyle name="Berekening 3 25" xfId="21080" xr:uid="{00000000-0005-0000-0000-000076070000}"/>
    <cellStyle name="Berekening 3 26" xfId="21081" xr:uid="{00000000-0005-0000-0000-000077070000}"/>
    <cellStyle name="Berekening 3 27" xfId="21082" xr:uid="{00000000-0005-0000-0000-000078070000}"/>
    <cellStyle name="Berekening 3 28" xfId="48061" xr:uid="{00000000-0005-0000-0000-000079070000}"/>
    <cellStyle name="Berekening 3 3" xfId="21083" xr:uid="{00000000-0005-0000-0000-00007A070000}"/>
    <cellStyle name="Berekening 3 4" xfId="21084" xr:uid="{00000000-0005-0000-0000-00007B070000}"/>
    <cellStyle name="Berekening 3 5" xfId="21085" xr:uid="{00000000-0005-0000-0000-00007C070000}"/>
    <cellStyle name="Berekening 3 6" xfId="21086" xr:uid="{00000000-0005-0000-0000-00007D070000}"/>
    <cellStyle name="Berekening 3 7" xfId="21087" xr:uid="{00000000-0005-0000-0000-00007E070000}"/>
    <cellStyle name="Berekening 3 8" xfId="21088" xr:uid="{00000000-0005-0000-0000-00007F070000}"/>
    <cellStyle name="Berekening 3 9" xfId="21089" xr:uid="{00000000-0005-0000-0000-000080070000}"/>
    <cellStyle name="Berekening 4" xfId="607" xr:uid="{00000000-0005-0000-0000-000081070000}"/>
    <cellStyle name="Berekening 4 10" xfId="21090" xr:uid="{00000000-0005-0000-0000-000082070000}"/>
    <cellStyle name="Berekening 4 11" xfId="21091" xr:uid="{00000000-0005-0000-0000-000083070000}"/>
    <cellStyle name="Berekening 4 12" xfId="21092" xr:uid="{00000000-0005-0000-0000-000084070000}"/>
    <cellStyle name="Berekening 4 13" xfId="21093" xr:uid="{00000000-0005-0000-0000-000085070000}"/>
    <cellStyle name="Berekening 4 14" xfId="21094" xr:uid="{00000000-0005-0000-0000-000086070000}"/>
    <cellStyle name="Berekening 4 15" xfId="21095" xr:uid="{00000000-0005-0000-0000-000087070000}"/>
    <cellStyle name="Berekening 4 16" xfId="21096" xr:uid="{00000000-0005-0000-0000-000088070000}"/>
    <cellStyle name="Berekening 4 17" xfId="21097" xr:uid="{00000000-0005-0000-0000-000089070000}"/>
    <cellStyle name="Berekening 4 18" xfId="21098" xr:uid="{00000000-0005-0000-0000-00008A070000}"/>
    <cellStyle name="Berekening 4 19" xfId="21099" xr:uid="{00000000-0005-0000-0000-00008B070000}"/>
    <cellStyle name="Berekening 4 2" xfId="1467" xr:uid="{00000000-0005-0000-0000-00008C070000}"/>
    <cellStyle name="Berekening 4 2 2" xfId="2888" xr:uid="{00000000-0005-0000-0000-00008D070000}"/>
    <cellStyle name="Berekening 4 2 2 2" xfId="2889" xr:uid="{00000000-0005-0000-0000-00008E070000}"/>
    <cellStyle name="Berekening 4 2 2 2 2" xfId="2890" xr:uid="{00000000-0005-0000-0000-00008F070000}"/>
    <cellStyle name="Berekening 4 2 2 2 2 2" xfId="2891" xr:uid="{00000000-0005-0000-0000-000090070000}"/>
    <cellStyle name="Berekening 4 2 2 2 3" xfId="2892" xr:uid="{00000000-0005-0000-0000-000091070000}"/>
    <cellStyle name="Berekening 4 2 2 3" xfId="2893" xr:uid="{00000000-0005-0000-0000-000092070000}"/>
    <cellStyle name="Berekening 4 2 2 3 2" xfId="2894" xr:uid="{00000000-0005-0000-0000-000093070000}"/>
    <cellStyle name="Berekening 4 2 2 3 2 2" xfId="2895" xr:uid="{00000000-0005-0000-0000-000094070000}"/>
    <cellStyle name="Berekening 4 2 2 4" xfId="2896" xr:uid="{00000000-0005-0000-0000-000095070000}"/>
    <cellStyle name="Berekening 4 2 2 4 2" xfId="2897" xr:uid="{00000000-0005-0000-0000-000096070000}"/>
    <cellStyle name="Berekening 4 2 3" xfId="2898" xr:uid="{00000000-0005-0000-0000-000097070000}"/>
    <cellStyle name="Berekening 4 2 3 2" xfId="2899" xr:uid="{00000000-0005-0000-0000-000098070000}"/>
    <cellStyle name="Berekening 4 2 3 2 2" xfId="2900" xr:uid="{00000000-0005-0000-0000-000099070000}"/>
    <cellStyle name="Berekening 4 2 3 3" xfId="2901" xr:uid="{00000000-0005-0000-0000-00009A070000}"/>
    <cellStyle name="Berekening 4 2 4" xfId="2902" xr:uid="{00000000-0005-0000-0000-00009B070000}"/>
    <cellStyle name="Berekening 4 2 4 2" xfId="2903" xr:uid="{00000000-0005-0000-0000-00009C070000}"/>
    <cellStyle name="Berekening 4 2 4 2 2" xfId="2904" xr:uid="{00000000-0005-0000-0000-00009D070000}"/>
    <cellStyle name="Berekening 4 2 5" xfId="2905" xr:uid="{00000000-0005-0000-0000-00009E070000}"/>
    <cellStyle name="Berekening 4 2 5 2" xfId="2906" xr:uid="{00000000-0005-0000-0000-00009F070000}"/>
    <cellStyle name="Berekening 4 2 6" xfId="21100" xr:uid="{00000000-0005-0000-0000-0000A0070000}"/>
    <cellStyle name="Berekening 4 2 7" xfId="21101" xr:uid="{00000000-0005-0000-0000-0000A1070000}"/>
    <cellStyle name="Berekening 4 20" xfId="21102" xr:uid="{00000000-0005-0000-0000-0000A2070000}"/>
    <cellStyle name="Berekening 4 21" xfId="21103" xr:uid="{00000000-0005-0000-0000-0000A3070000}"/>
    <cellStyle name="Berekening 4 22" xfId="21104" xr:uid="{00000000-0005-0000-0000-0000A4070000}"/>
    <cellStyle name="Berekening 4 23" xfId="21105" xr:uid="{00000000-0005-0000-0000-0000A5070000}"/>
    <cellStyle name="Berekening 4 24" xfId="21106" xr:uid="{00000000-0005-0000-0000-0000A6070000}"/>
    <cellStyle name="Berekening 4 25" xfId="21107" xr:uid="{00000000-0005-0000-0000-0000A7070000}"/>
    <cellStyle name="Berekening 4 26" xfId="21108" xr:uid="{00000000-0005-0000-0000-0000A8070000}"/>
    <cellStyle name="Berekening 4 27" xfId="21109" xr:uid="{00000000-0005-0000-0000-0000A9070000}"/>
    <cellStyle name="Berekening 4 28" xfId="48062" xr:uid="{00000000-0005-0000-0000-0000AA070000}"/>
    <cellStyle name="Berekening 4 3" xfId="21110" xr:uid="{00000000-0005-0000-0000-0000AB070000}"/>
    <cellStyle name="Berekening 4 4" xfId="21111" xr:uid="{00000000-0005-0000-0000-0000AC070000}"/>
    <cellStyle name="Berekening 4 5" xfId="21112" xr:uid="{00000000-0005-0000-0000-0000AD070000}"/>
    <cellStyle name="Berekening 4 6" xfId="21113" xr:uid="{00000000-0005-0000-0000-0000AE070000}"/>
    <cellStyle name="Berekening 4 7" xfId="21114" xr:uid="{00000000-0005-0000-0000-0000AF070000}"/>
    <cellStyle name="Berekening 4 8" xfId="21115" xr:uid="{00000000-0005-0000-0000-0000B0070000}"/>
    <cellStyle name="Berekening 4 9" xfId="21116" xr:uid="{00000000-0005-0000-0000-0000B1070000}"/>
    <cellStyle name="Berekening 5" xfId="608" xr:uid="{00000000-0005-0000-0000-0000B2070000}"/>
    <cellStyle name="Berekening 5 10" xfId="21117" xr:uid="{00000000-0005-0000-0000-0000B3070000}"/>
    <cellStyle name="Berekening 5 11" xfId="21118" xr:uid="{00000000-0005-0000-0000-0000B4070000}"/>
    <cellStyle name="Berekening 5 12" xfId="21119" xr:uid="{00000000-0005-0000-0000-0000B5070000}"/>
    <cellStyle name="Berekening 5 13" xfId="21120" xr:uid="{00000000-0005-0000-0000-0000B6070000}"/>
    <cellStyle name="Berekening 5 14" xfId="21121" xr:uid="{00000000-0005-0000-0000-0000B7070000}"/>
    <cellStyle name="Berekening 5 15" xfId="21122" xr:uid="{00000000-0005-0000-0000-0000B8070000}"/>
    <cellStyle name="Berekening 5 16" xfId="21123" xr:uid="{00000000-0005-0000-0000-0000B9070000}"/>
    <cellStyle name="Berekening 5 17" xfId="21124" xr:uid="{00000000-0005-0000-0000-0000BA070000}"/>
    <cellStyle name="Berekening 5 18" xfId="21125" xr:uid="{00000000-0005-0000-0000-0000BB070000}"/>
    <cellStyle name="Berekening 5 19" xfId="21126" xr:uid="{00000000-0005-0000-0000-0000BC070000}"/>
    <cellStyle name="Berekening 5 2" xfId="1468" xr:uid="{00000000-0005-0000-0000-0000BD070000}"/>
    <cellStyle name="Berekening 5 2 2" xfId="2907" xr:uid="{00000000-0005-0000-0000-0000BE070000}"/>
    <cellStyle name="Berekening 5 2 2 2" xfId="2908" xr:uid="{00000000-0005-0000-0000-0000BF070000}"/>
    <cellStyle name="Berekening 5 2 2 2 2" xfId="2909" xr:uid="{00000000-0005-0000-0000-0000C0070000}"/>
    <cellStyle name="Berekening 5 2 2 2 2 2" xfId="2910" xr:uid="{00000000-0005-0000-0000-0000C1070000}"/>
    <cellStyle name="Berekening 5 2 2 2 3" xfId="2911" xr:uid="{00000000-0005-0000-0000-0000C2070000}"/>
    <cellStyle name="Berekening 5 2 2 3" xfId="2912" xr:uid="{00000000-0005-0000-0000-0000C3070000}"/>
    <cellStyle name="Berekening 5 2 2 3 2" xfId="2913" xr:uid="{00000000-0005-0000-0000-0000C4070000}"/>
    <cellStyle name="Berekening 5 2 2 3 2 2" xfId="2914" xr:uid="{00000000-0005-0000-0000-0000C5070000}"/>
    <cellStyle name="Berekening 5 2 2 4" xfId="2915" xr:uid="{00000000-0005-0000-0000-0000C6070000}"/>
    <cellStyle name="Berekening 5 2 2 4 2" xfId="2916" xr:uid="{00000000-0005-0000-0000-0000C7070000}"/>
    <cellStyle name="Berekening 5 2 3" xfId="2917" xr:uid="{00000000-0005-0000-0000-0000C8070000}"/>
    <cellStyle name="Berekening 5 2 3 2" xfId="2918" xr:uid="{00000000-0005-0000-0000-0000C9070000}"/>
    <cellStyle name="Berekening 5 2 3 2 2" xfId="2919" xr:uid="{00000000-0005-0000-0000-0000CA070000}"/>
    <cellStyle name="Berekening 5 2 3 3" xfId="2920" xr:uid="{00000000-0005-0000-0000-0000CB070000}"/>
    <cellStyle name="Berekening 5 2 4" xfId="2921" xr:uid="{00000000-0005-0000-0000-0000CC070000}"/>
    <cellStyle name="Berekening 5 2 4 2" xfId="2922" xr:uid="{00000000-0005-0000-0000-0000CD070000}"/>
    <cellStyle name="Berekening 5 2 4 2 2" xfId="2923" xr:uid="{00000000-0005-0000-0000-0000CE070000}"/>
    <cellStyle name="Berekening 5 2 5" xfId="2924" xr:uid="{00000000-0005-0000-0000-0000CF070000}"/>
    <cellStyle name="Berekening 5 2 5 2" xfId="2925" xr:uid="{00000000-0005-0000-0000-0000D0070000}"/>
    <cellStyle name="Berekening 5 2 6" xfId="21127" xr:uid="{00000000-0005-0000-0000-0000D1070000}"/>
    <cellStyle name="Berekening 5 2 7" xfId="21128" xr:uid="{00000000-0005-0000-0000-0000D2070000}"/>
    <cellStyle name="Berekening 5 20" xfId="21129" xr:uid="{00000000-0005-0000-0000-0000D3070000}"/>
    <cellStyle name="Berekening 5 21" xfId="21130" xr:uid="{00000000-0005-0000-0000-0000D4070000}"/>
    <cellStyle name="Berekening 5 22" xfId="21131" xr:uid="{00000000-0005-0000-0000-0000D5070000}"/>
    <cellStyle name="Berekening 5 23" xfId="21132" xr:uid="{00000000-0005-0000-0000-0000D6070000}"/>
    <cellStyle name="Berekening 5 24" xfId="21133" xr:uid="{00000000-0005-0000-0000-0000D7070000}"/>
    <cellStyle name="Berekening 5 25" xfId="21134" xr:uid="{00000000-0005-0000-0000-0000D8070000}"/>
    <cellStyle name="Berekening 5 26" xfId="21135" xr:uid="{00000000-0005-0000-0000-0000D9070000}"/>
    <cellStyle name="Berekening 5 27" xfId="21136" xr:uid="{00000000-0005-0000-0000-0000DA070000}"/>
    <cellStyle name="Berekening 5 28" xfId="48063" xr:uid="{00000000-0005-0000-0000-0000DB070000}"/>
    <cellStyle name="Berekening 5 3" xfId="21137" xr:uid="{00000000-0005-0000-0000-0000DC070000}"/>
    <cellStyle name="Berekening 5 4" xfId="21138" xr:uid="{00000000-0005-0000-0000-0000DD070000}"/>
    <cellStyle name="Berekening 5 5" xfId="21139" xr:uid="{00000000-0005-0000-0000-0000DE070000}"/>
    <cellStyle name="Berekening 5 6" xfId="21140" xr:uid="{00000000-0005-0000-0000-0000DF070000}"/>
    <cellStyle name="Berekening 5 7" xfId="21141" xr:uid="{00000000-0005-0000-0000-0000E0070000}"/>
    <cellStyle name="Berekening 5 8" xfId="21142" xr:uid="{00000000-0005-0000-0000-0000E1070000}"/>
    <cellStyle name="Berekening 5 9" xfId="21143" xr:uid="{00000000-0005-0000-0000-0000E2070000}"/>
    <cellStyle name="Berekening 6" xfId="609" xr:uid="{00000000-0005-0000-0000-0000E3070000}"/>
    <cellStyle name="Berekening 6 10" xfId="21144" xr:uid="{00000000-0005-0000-0000-0000E4070000}"/>
    <cellStyle name="Berekening 6 11" xfId="21145" xr:uid="{00000000-0005-0000-0000-0000E5070000}"/>
    <cellStyle name="Berekening 6 12" xfId="21146" xr:uid="{00000000-0005-0000-0000-0000E6070000}"/>
    <cellStyle name="Berekening 6 13" xfId="21147" xr:uid="{00000000-0005-0000-0000-0000E7070000}"/>
    <cellStyle name="Berekening 6 14" xfId="21148" xr:uid="{00000000-0005-0000-0000-0000E8070000}"/>
    <cellStyle name="Berekening 6 15" xfId="21149" xr:uid="{00000000-0005-0000-0000-0000E9070000}"/>
    <cellStyle name="Berekening 6 16" xfId="21150" xr:uid="{00000000-0005-0000-0000-0000EA070000}"/>
    <cellStyle name="Berekening 6 17" xfId="21151" xr:uid="{00000000-0005-0000-0000-0000EB070000}"/>
    <cellStyle name="Berekening 6 18" xfId="21152" xr:uid="{00000000-0005-0000-0000-0000EC070000}"/>
    <cellStyle name="Berekening 6 19" xfId="21153" xr:uid="{00000000-0005-0000-0000-0000ED070000}"/>
    <cellStyle name="Berekening 6 2" xfId="1469" xr:uid="{00000000-0005-0000-0000-0000EE070000}"/>
    <cellStyle name="Berekening 6 2 2" xfId="2926" xr:uid="{00000000-0005-0000-0000-0000EF070000}"/>
    <cellStyle name="Berekening 6 2 2 2" xfId="2927" xr:uid="{00000000-0005-0000-0000-0000F0070000}"/>
    <cellStyle name="Berekening 6 2 2 2 2" xfId="2928" xr:uid="{00000000-0005-0000-0000-0000F1070000}"/>
    <cellStyle name="Berekening 6 2 2 2 2 2" xfId="2929" xr:uid="{00000000-0005-0000-0000-0000F2070000}"/>
    <cellStyle name="Berekening 6 2 2 2 3" xfId="2930" xr:uid="{00000000-0005-0000-0000-0000F3070000}"/>
    <cellStyle name="Berekening 6 2 2 3" xfId="2931" xr:uid="{00000000-0005-0000-0000-0000F4070000}"/>
    <cellStyle name="Berekening 6 2 2 3 2" xfId="2932" xr:uid="{00000000-0005-0000-0000-0000F5070000}"/>
    <cellStyle name="Berekening 6 2 2 3 2 2" xfId="2933" xr:uid="{00000000-0005-0000-0000-0000F6070000}"/>
    <cellStyle name="Berekening 6 2 2 4" xfId="2934" xr:uid="{00000000-0005-0000-0000-0000F7070000}"/>
    <cellStyle name="Berekening 6 2 2 4 2" xfId="2935" xr:uid="{00000000-0005-0000-0000-0000F8070000}"/>
    <cellStyle name="Berekening 6 2 3" xfId="2936" xr:uid="{00000000-0005-0000-0000-0000F9070000}"/>
    <cellStyle name="Berekening 6 2 3 2" xfId="2937" xr:uid="{00000000-0005-0000-0000-0000FA070000}"/>
    <cellStyle name="Berekening 6 2 3 2 2" xfId="2938" xr:uid="{00000000-0005-0000-0000-0000FB070000}"/>
    <cellStyle name="Berekening 6 2 3 3" xfId="2939" xr:uid="{00000000-0005-0000-0000-0000FC070000}"/>
    <cellStyle name="Berekening 6 2 4" xfId="2940" xr:uid="{00000000-0005-0000-0000-0000FD070000}"/>
    <cellStyle name="Berekening 6 2 4 2" xfId="2941" xr:uid="{00000000-0005-0000-0000-0000FE070000}"/>
    <cellStyle name="Berekening 6 2 4 2 2" xfId="2942" xr:uid="{00000000-0005-0000-0000-0000FF070000}"/>
    <cellStyle name="Berekening 6 2 5" xfId="2943" xr:uid="{00000000-0005-0000-0000-000000080000}"/>
    <cellStyle name="Berekening 6 2 5 2" xfId="2944" xr:uid="{00000000-0005-0000-0000-000001080000}"/>
    <cellStyle name="Berekening 6 2 6" xfId="21154" xr:uid="{00000000-0005-0000-0000-000002080000}"/>
    <cellStyle name="Berekening 6 2 7" xfId="21155" xr:uid="{00000000-0005-0000-0000-000003080000}"/>
    <cellStyle name="Berekening 6 20" xfId="21156" xr:uid="{00000000-0005-0000-0000-000004080000}"/>
    <cellStyle name="Berekening 6 21" xfId="21157" xr:uid="{00000000-0005-0000-0000-000005080000}"/>
    <cellStyle name="Berekening 6 22" xfId="21158" xr:uid="{00000000-0005-0000-0000-000006080000}"/>
    <cellStyle name="Berekening 6 23" xfId="21159" xr:uid="{00000000-0005-0000-0000-000007080000}"/>
    <cellStyle name="Berekening 6 24" xfId="21160" xr:uid="{00000000-0005-0000-0000-000008080000}"/>
    <cellStyle name="Berekening 6 25" xfId="21161" xr:uid="{00000000-0005-0000-0000-000009080000}"/>
    <cellStyle name="Berekening 6 26" xfId="21162" xr:uid="{00000000-0005-0000-0000-00000A080000}"/>
    <cellStyle name="Berekening 6 27" xfId="21163" xr:uid="{00000000-0005-0000-0000-00000B080000}"/>
    <cellStyle name="Berekening 6 28" xfId="48064" xr:uid="{00000000-0005-0000-0000-00000C080000}"/>
    <cellStyle name="Berekening 6 3" xfId="21164" xr:uid="{00000000-0005-0000-0000-00000D080000}"/>
    <cellStyle name="Berekening 6 4" xfId="21165" xr:uid="{00000000-0005-0000-0000-00000E080000}"/>
    <cellStyle name="Berekening 6 5" xfId="21166" xr:uid="{00000000-0005-0000-0000-00000F080000}"/>
    <cellStyle name="Berekening 6 6" xfId="21167" xr:uid="{00000000-0005-0000-0000-000010080000}"/>
    <cellStyle name="Berekening 6 7" xfId="21168" xr:uid="{00000000-0005-0000-0000-000011080000}"/>
    <cellStyle name="Berekening 6 8" xfId="21169" xr:uid="{00000000-0005-0000-0000-000012080000}"/>
    <cellStyle name="Berekening 6 9" xfId="21170" xr:uid="{00000000-0005-0000-0000-000013080000}"/>
    <cellStyle name="Berekening 7" xfId="610" xr:uid="{00000000-0005-0000-0000-000014080000}"/>
    <cellStyle name="Berekening 7 10" xfId="21171" xr:uid="{00000000-0005-0000-0000-000015080000}"/>
    <cellStyle name="Berekening 7 11" xfId="21172" xr:uid="{00000000-0005-0000-0000-000016080000}"/>
    <cellStyle name="Berekening 7 12" xfId="21173" xr:uid="{00000000-0005-0000-0000-000017080000}"/>
    <cellStyle name="Berekening 7 13" xfId="21174" xr:uid="{00000000-0005-0000-0000-000018080000}"/>
    <cellStyle name="Berekening 7 14" xfId="21175" xr:uid="{00000000-0005-0000-0000-000019080000}"/>
    <cellStyle name="Berekening 7 15" xfId="21176" xr:uid="{00000000-0005-0000-0000-00001A080000}"/>
    <cellStyle name="Berekening 7 16" xfId="21177" xr:uid="{00000000-0005-0000-0000-00001B080000}"/>
    <cellStyle name="Berekening 7 17" xfId="21178" xr:uid="{00000000-0005-0000-0000-00001C080000}"/>
    <cellStyle name="Berekening 7 18" xfId="21179" xr:uid="{00000000-0005-0000-0000-00001D080000}"/>
    <cellStyle name="Berekening 7 19" xfId="21180" xr:uid="{00000000-0005-0000-0000-00001E080000}"/>
    <cellStyle name="Berekening 7 2" xfId="1470" xr:uid="{00000000-0005-0000-0000-00001F080000}"/>
    <cellStyle name="Berekening 7 2 2" xfId="2945" xr:uid="{00000000-0005-0000-0000-000020080000}"/>
    <cellStyle name="Berekening 7 2 2 2" xfId="2946" xr:uid="{00000000-0005-0000-0000-000021080000}"/>
    <cellStyle name="Berekening 7 2 2 2 2" xfId="2947" xr:uid="{00000000-0005-0000-0000-000022080000}"/>
    <cellStyle name="Berekening 7 2 2 2 2 2" xfId="2948" xr:uid="{00000000-0005-0000-0000-000023080000}"/>
    <cellStyle name="Berekening 7 2 2 2 3" xfId="2949" xr:uid="{00000000-0005-0000-0000-000024080000}"/>
    <cellStyle name="Berekening 7 2 2 3" xfId="2950" xr:uid="{00000000-0005-0000-0000-000025080000}"/>
    <cellStyle name="Berekening 7 2 2 3 2" xfId="2951" xr:uid="{00000000-0005-0000-0000-000026080000}"/>
    <cellStyle name="Berekening 7 2 2 3 2 2" xfId="2952" xr:uid="{00000000-0005-0000-0000-000027080000}"/>
    <cellStyle name="Berekening 7 2 2 4" xfId="2953" xr:uid="{00000000-0005-0000-0000-000028080000}"/>
    <cellStyle name="Berekening 7 2 2 4 2" xfId="2954" xr:uid="{00000000-0005-0000-0000-000029080000}"/>
    <cellStyle name="Berekening 7 2 3" xfId="2955" xr:uid="{00000000-0005-0000-0000-00002A080000}"/>
    <cellStyle name="Berekening 7 2 3 2" xfId="2956" xr:uid="{00000000-0005-0000-0000-00002B080000}"/>
    <cellStyle name="Berekening 7 2 3 2 2" xfId="2957" xr:uid="{00000000-0005-0000-0000-00002C080000}"/>
    <cellStyle name="Berekening 7 2 3 3" xfId="2958" xr:uid="{00000000-0005-0000-0000-00002D080000}"/>
    <cellStyle name="Berekening 7 2 4" xfId="2959" xr:uid="{00000000-0005-0000-0000-00002E080000}"/>
    <cellStyle name="Berekening 7 2 4 2" xfId="2960" xr:uid="{00000000-0005-0000-0000-00002F080000}"/>
    <cellStyle name="Berekening 7 2 4 2 2" xfId="2961" xr:uid="{00000000-0005-0000-0000-000030080000}"/>
    <cellStyle name="Berekening 7 2 5" xfId="2962" xr:uid="{00000000-0005-0000-0000-000031080000}"/>
    <cellStyle name="Berekening 7 2 5 2" xfId="2963" xr:uid="{00000000-0005-0000-0000-000032080000}"/>
    <cellStyle name="Berekening 7 2 6" xfId="21181" xr:uid="{00000000-0005-0000-0000-000033080000}"/>
    <cellStyle name="Berekening 7 2 7" xfId="21182" xr:uid="{00000000-0005-0000-0000-000034080000}"/>
    <cellStyle name="Berekening 7 20" xfId="21183" xr:uid="{00000000-0005-0000-0000-000035080000}"/>
    <cellStyle name="Berekening 7 21" xfId="21184" xr:uid="{00000000-0005-0000-0000-000036080000}"/>
    <cellStyle name="Berekening 7 22" xfId="21185" xr:uid="{00000000-0005-0000-0000-000037080000}"/>
    <cellStyle name="Berekening 7 23" xfId="21186" xr:uid="{00000000-0005-0000-0000-000038080000}"/>
    <cellStyle name="Berekening 7 24" xfId="21187" xr:uid="{00000000-0005-0000-0000-000039080000}"/>
    <cellStyle name="Berekening 7 25" xfId="21188" xr:uid="{00000000-0005-0000-0000-00003A080000}"/>
    <cellStyle name="Berekening 7 26" xfId="21189" xr:uid="{00000000-0005-0000-0000-00003B080000}"/>
    <cellStyle name="Berekening 7 27" xfId="21190" xr:uid="{00000000-0005-0000-0000-00003C080000}"/>
    <cellStyle name="Berekening 7 28" xfId="48065" xr:uid="{00000000-0005-0000-0000-00003D080000}"/>
    <cellStyle name="Berekening 7 3" xfId="21191" xr:uid="{00000000-0005-0000-0000-00003E080000}"/>
    <cellStyle name="Berekening 7 4" xfId="21192" xr:uid="{00000000-0005-0000-0000-00003F080000}"/>
    <cellStyle name="Berekening 7 5" xfId="21193" xr:uid="{00000000-0005-0000-0000-000040080000}"/>
    <cellStyle name="Berekening 7 6" xfId="21194" xr:uid="{00000000-0005-0000-0000-000041080000}"/>
    <cellStyle name="Berekening 7 7" xfId="21195" xr:uid="{00000000-0005-0000-0000-000042080000}"/>
    <cellStyle name="Berekening 7 8" xfId="21196" xr:uid="{00000000-0005-0000-0000-000043080000}"/>
    <cellStyle name="Berekening 7 9" xfId="21197" xr:uid="{00000000-0005-0000-0000-000044080000}"/>
    <cellStyle name="Berekening 8" xfId="1368" xr:uid="{00000000-0005-0000-0000-000045080000}"/>
    <cellStyle name="Berekening 8 10" xfId="21198" xr:uid="{00000000-0005-0000-0000-000046080000}"/>
    <cellStyle name="Berekening 8 11" xfId="21199" xr:uid="{00000000-0005-0000-0000-000047080000}"/>
    <cellStyle name="Berekening 8 12" xfId="21200" xr:uid="{00000000-0005-0000-0000-000048080000}"/>
    <cellStyle name="Berekening 8 13" xfId="21201" xr:uid="{00000000-0005-0000-0000-000049080000}"/>
    <cellStyle name="Berekening 8 14" xfId="21202" xr:uid="{00000000-0005-0000-0000-00004A080000}"/>
    <cellStyle name="Berekening 8 15" xfId="21203" xr:uid="{00000000-0005-0000-0000-00004B080000}"/>
    <cellStyle name="Berekening 8 16" xfId="21204" xr:uid="{00000000-0005-0000-0000-00004C080000}"/>
    <cellStyle name="Berekening 8 17" xfId="21205" xr:uid="{00000000-0005-0000-0000-00004D080000}"/>
    <cellStyle name="Berekening 8 18" xfId="21206" xr:uid="{00000000-0005-0000-0000-00004E080000}"/>
    <cellStyle name="Berekening 8 19" xfId="21207" xr:uid="{00000000-0005-0000-0000-00004F080000}"/>
    <cellStyle name="Berekening 8 2" xfId="1471" xr:uid="{00000000-0005-0000-0000-000050080000}"/>
    <cellStyle name="Berekening 8 2 2" xfId="2964" xr:uid="{00000000-0005-0000-0000-000051080000}"/>
    <cellStyle name="Berekening 8 2 2 2" xfId="2965" xr:uid="{00000000-0005-0000-0000-000052080000}"/>
    <cellStyle name="Berekening 8 2 2 2 2" xfId="2966" xr:uid="{00000000-0005-0000-0000-000053080000}"/>
    <cellStyle name="Berekening 8 2 2 3" xfId="2967" xr:uid="{00000000-0005-0000-0000-000054080000}"/>
    <cellStyle name="Berekening 8 2 3" xfId="2968" xr:uid="{00000000-0005-0000-0000-000055080000}"/>
    <cellStyle name="Berekening 8 2 3 2" xfId="2969" xr:uid="{00000000-0005-0000-0000-000056080000}"/>
    <cellStyle name="Berekening 8 2 3 2 2" xfId="2970" xr:uid="{00000000-0005-0000-0000-000057080000}"/>
    <cellStyle name="Berekening 8 2 4" xfId="2971" xr:uid="{00000000-0005-0000-0000-000058080000}"/>
    <cellStyle name="Berekening 8 2 4 2" xfId="2972" xr:uid="{00000000-0005-0000-0000-000059080000}"/>
    <cellStyle name="Berekening 8 2 5" xfId="21208" xr:uid="{00000000-0005-0000-0000-00005A080000}"/>
    <cellStyle name="Berekening 8 20" xfId="21209" xr:uid="{00000000-0005-0000-0000-00005B080000}"/>
    <cellStyle name="Berekening 8 21" xfId="21210" xr:uid="{00000000-0005-0000-0000-00005C080000}"/>
    <cellStyle name="Berekening 8 22" xfId="21211" xr:uid="{00000000-0005-0000-0000-00005D080000}"/>
    <cellStyle name="Berekening 8 23" xfId="21212" xr:uid="{00000000-0005-0000-0000-00005E080000}"/>
    <cellStyle name="Berekening 8 24" xfId="21213" xr:uid="{00000000-0005-0000-0000-00005F080000}"/>
    <cellStyle name="Berekening 8 25" xfId="21214" xr:uid="{00000000-0005-0000-0000-000060080000}"/>
    <cellStyle name="Berekening 8 26" xfId="21215" xr:uid="{00000000-0005-0000-0000-000061080000}"/>
    <cellStyle name="Berekening 8 27" xfId="21216" xr:uid="{00000000-0005-0000-0000-000062080000}"/>
    <cellStyle name="Berekening 8 28" xfId="21217" xr:uid="{00000000-0005-0000-0000-000063080000}"/>
    <cellStyle name="Berekening 8 29" xfId="48066" xr:uid="{00000000-0005-0000-0000-000064080000}"/>
    <cellStyle name="Berekening 8 3" xfId="2487" xr:uid="{00000000-0005-0000-0000-000065080000}"/>
    <cellStyle name="Berekening 8 3 2" xfId="2973" xr:uid="{00000000-0005-0000-0000-000066080000}"/>
    <cellStyle name="Berekening 8 3 2 2" xfId="2974" xr:uid="{00000000-0005-0000-0000-000067080000}"/>
    <cellStyle name="Berekening 8 3 2 2 2" xfId="2975" xr:uid="{00000000-0005-0000-0000-000068080000}"/>
    <cellStyle name="Berekening 8 3 2 3" xfId="2976" xr:uid="{00000000-0005-0000-0000-000069080000}"/>
    <cellStyle name="Berekening 8 3 3" xfId="2977" xr:uid="{00000000-0005-0000-0000-00006A080000}"/>
    <cellStyle name="Berekening 8 3 3 2" xfId="2978" xr:uid="{00000000-0005-0000-0000-00006B080000}"/>
    <cellStyle name="Berekening 8 3 3 2 2" xfId="2979" xr:uid="{00000000-0005-0000-0000-00006C080000}"/>
    <cellStyle name="Berekening 8 3 4" xfId="2980" xr:uid="{00000000-0005-0000-0000-00006D080000}"/>
    <cellStyle name="Berekening 8 3 4 2" xfId="2981" xr:uid="{00000000-0005-0000-0000-00006E080000}"/>
    <cellStyle name="Berekening 8 3 5" xfId="49518" xr:uid="{00000000-0005-0000-0000-00006F080000}"/>
    <cellStyle name="Berekening 8 30" xfId="48995" xr:uid="{00000000-0005-0000-0000-000070080000}"/>
    <cellStyle name="Berekening 8 4" xfId="2982" xr:uid="{00000000-0005-0000-0000-000071080000}"/>
    <cellStyle name="Berekening 8 4 2" xfId="2983" xr:uid="{00000000-0005-0000-0000-000072080000}"/>
    <cellStyle name="Berekening 8 4 2 2" xfId="2984" xr:uid="{00000000-0005-0000-0000-000073080000}"/>
    <cellStyle name="Berekening 8 4 2 2 2" xfId="2985" xr:uid="{00000000-0005-0000-0000-000074080000}"/>
    <cellStyle name="Berekening 8 4 2 3" xfId="2986" xr:uid="{00000000-0005-0000-0000-000075080000}"/>
    <cellStyle name="Berekening 8 4 3" xfId="2987" xr:uid="{00000000-0005-0000-0000-000076080000}"/>
    <cellStyle name="Berekening 8 4 3 2" xfId="2988" xr:uid="{00000000-0005-0000-0000-000077080000}"/>
    <cellStyle name="Berekening 8 4 3 2 2" xfId="2989" xr:uid="{00000000-0005-0000-0000-000078080000}"/>
    <cellStyle name="Berekening 8 4 4" xfId="2990" xr:uid="{00000000-0005-0000-0000-000079080000}"/>
    <cellStyle name="Berekening 8 4 4 2" xfId="2991" xr:uid="{00000000-0005-0000-0000-00007A080000}"/>
    <cellStyle name="Berekening 8 5" xfId="2992" xr:uid="{00000000-0005-0000-0000-00007B080000}"/>
    <cellStyle name="Berekening 8 5 2" xfId="21218" xr:uid="{00000000-0005-0000-0000-00007C080000}"/>
    <cellStyle name="Berekening 8 6" xfId="2993" xr:uid="{00000000-0005-0000-0000-00007D080000}"/>
    <cellStyle name="Berekening 8 6 2" xfId="2994" xr:uid="{00000000-0005-0000-0000-00007E080000}"/>
    <cellStyle name="Berekening 8 6 2 2" xfId="2995" xr:uid="{00000000-0005-0000-0000-00007F080000}"/>
    <cellStyle name="Berekening 8 6 3" xfId="2996" xr:uid="{00000000-0005-0000-0000-000080080000}"/>
    <cellStyle name="Berekening 8 7" xfId="2997" xr:uid="{00000000-0005-0000-0000-000081080000}"/>
    <cellStyle name="Berekening 8 7 2" xfId="2998" xr:uid="{00000000-0005-0000-0000-000082080000}"/>
    <cellStyle name="Berekening 8 7 2 2" xfId="2999" xr:uid="{00000000-0005-0000-0000-000083080000}"/>
    <cellStyle name="Berekening 8 8" xfId="3000" xr:uid="{00000000-0005-0000-0000-000084080000}"/>
    <cellStyle name="Berekening 8 8 2" xfId="3001" xr:uid="{00000000-0005-0000-0000-000085080000}"/>
    <cellStyle name="Berekening 8 9" xfId="21219" xr:uid="{00000000-0005-0000-0000-000086080000}"/>
    <cellStyle name="Berekening 9" xfId="1472" xr:uid="{00000000-0005-0000-0000-000087080000}"/>
    <cellStyle name="Berekening 9 2" xfId="3002" xr:uid="{00000000-0005-0000-0000-000088080000}"/>
    <cellStyle name="Berekening 9 2 2" xfId="3003" xr:uid="{00000000-0005-0000-0000-000089080000}"/>
    <cellStyle name="Berekening 9 2 2 2" xfId="3004" xr:uid="{00000000-0005-0000-0000-00008A080000}"/>
    <cellStyle name="Berekening 9 2 3" xfId="3005" xr:uid="{00000000-0005-0000-0000-00008B080000}"/>
    <cellStyle name="Berekening 9 2 4" xfId="49519" xr:uid="{00000000-0005-0000-0000-00008C080000}"/>
    <cellStyle name="Berekening 9 3" xfId="3006" xr:uid="{00000000-0005-0000-0000-00008D080000}"/>
    <cellStyle name="Berekening 9 3 2" xfId="3007" xr:uid="{00000000-0005-0000-0000-00008E080000}"/>
    <cellStyle name="Berekening 9 3 2 2" xfId="3008" xr:uid="{00000000-0005-0000-0000-00008F080000}"/>
    <cellStyle name="Berekening 9 4" xfId="3009" xr:uid="{00000000-0005-0000-0000-000090080000}"/>
    <cellStyle name="Berekening 9 4 2" xfId="3010" xr:uid="{00000000-0005-0000-0000-000091080000}"/>
    <cellStyle name="Berekening 9 5" xfId="48996" xr:uid="{00000000-0005-0000-0000-000092080000}"/>
    <cellStyle name="BLACK" xfId="21220" xr:uid="{00000000-0005-0000-0000-000093080000}"/>
    <cellStyle name="blank" xfId="21221" xr:uid="{00000000-0005-0000-0000-000094080000}"/>
    <cellStyle name="blue" xfId="21222" xr:uid="{00000000-0005-0000-0000-000095080000}"/>
    <cellStyle name="Blue Decimal" xfId="21223" xr:uid="{00000000-0005-0000-0000-000096080000}"/>
    <cellStyle name="blue$00" xfId="21224" xr:uid="{00000000-0005-0000-0000-000097080000}"/>
    <cellStyle name="Body_$Dollars" xfId="21225" xr:uid="{00000000-0005-0000-0000-000098080000}"/>
    <cellStyle name="Bold" xfId="21226" xr:uid="{00000000-0005-0000-0000-000099080000}"/>
    <cellStyle name="Bold/Border" xfId="21227" xr:uid="{00000000-0005-0000-0000-00009A080000}"/>
    <cellStyle name="Bold/Border 2" xfId="21228" xr:uid="{00000000-0005-0000-0000-00009B080000}"/>
    <cellStyle name="Bold/Border 2 2" xfId="21229" xr:uid="{00000000-0005-0000-0000-00009C080000}"/>
    <cellStyle name="Bold/Border 3" xfId="21230" xr:uid="{00000000-0005-0000-0000-00009D080000}"/>
    <cellStyle name="Border" xfId="21231" xr:uid="{00000000-0005-0000-0000-00009E080000}"/>
    <cellStyle name="Border Heavy" xfId="21232" xr:uid="{00000000-0005-0000-0000-00009F080000}"/>
    <cellStyle name="Border Thin" xfId="21233" xr:uid="{00000000-0005-0000-0000-0000A0080000}"/>
    <cellStyle name="Border_111212 Omzet calculatie def" xfId="21234" xr:uid="{00000000-0005-0000-0000-0000A1080000}"/>
    <cellStyle name="BorderBold" xfId="21235" xr:uid="{00000000-0005-0000-0000-0000A2080000}"/>
    <cellStyle name="BorderBold 2" xfId="21236" xr:uid="{00000000-0005-0000-0000-0000A3080000}"/>
    <cellStyle name="BorderBold 2 2" xfId="21237" xr:uid="{00000000-0005-0000-0000-0000A4080000}"/>
    <cellStyle name="BorderBold 3" xfId="21238" xr:uid="{00000000-0005-0000-0000-0000A5080000}"/>
    <cellStyle name="BorderBold 3 2" xfId="21239" xr:uid="{00000000-0005-0000-0000-0000A6080000}"/>
    <cellStyle name="BorderBold 4" xfId="21240" xr:uid="{00000000-0005-0000-0000-0000A7080000}"/>
    <cellStyle name="BorderBold_111212 Omzet calculatie def" xfId="21241" xr:uid="{00000000-0005-0000-0000-0000A8080000}"/>
    <cellStyle name="Bottom bold border" xfId="21242" xr:uid="{00000000-0005-0000-0000-0000A9080000}"/>
    <cellStyle name="Bottom single border" xfId="21243" xr:uid="{00000000-0005-0000-0000-0000AA080000}"/>
    <cellStyle name="Bottom single border 2" xfId="21244" xr:uid="{00000000-0005-0000-0000-0000AB080000}"/>
    <cellStyle name="Bottom single border 2 2" xfId="21245" xr:uid="{00000000-0005-0000-0000-0000AC080000}"/>
    <cellStyle name="Bottom single border 3" xfId="21246" xr:uid="{00000000-0005-0000-0000-0000AD080000}"/>
    <cellStyle name="Brand Default" xfId="21247" xr:uid="{00000000-0005-0000-0000-0000AE080000}"/>
    <cellStyle name="Brand Percent" xfId="21248" xr:uid="{00000000-0005-0000-0000-0000AF080000}"/>
    <cellStyle name="Brand Subtitle without Underline" xfId="21249" xr:uid="{00000000-0005-0000-0000-0000B0080000}"/>
    <cellStyle name="British Pound" xfId="21250" xr:uid="{00000000-0005-0000-0000-0000B1080000}"/>
    <cellStyle name="bullet" xfId="21251" xr:uid="{00000000-0005-0000-0000-0000B2080000}"/>
    <cellStyle name="bx1" xfId="21252" xr:uid="{00000000-0005-0000-0000-0000B3080000}"/>
    <cellStyle name="c" xfId="21253" xr:uid="{00000000-0005-0000-0000-0000B4080000}"/>
    <cellStyle name="c_Aero" xfId="21254" xr:uid="{00000000-0005-0000-0000-0000B5080000}"/>
    <cellStyle name="c_Backlog 30 Sep 2006" xfId="21255" xr:uid="{00000000-0005-0000-0000-0000B6080000}"/>
    <cellStyle name="c_Backlog 30 Sep 2006_Delphi - Operating model v.1.1 011106" xfId="21256" xr:uid="{00000000-0005-0000-0000-0000B7080000}"/>
    <cellStyle name="c_Backlog 30 Sep 2006_Delphi_Operating_model_v 1.0 161106" xfId="21257" xr:uid="{00000000-0005-0000-0000-0000B8080000}"/>
    <cellStyle name="c_Backlog 30 Sep 2006_Delphi_Operating_model_v(1).1.3_081106" xfId="21258" xr:uid="{00000000-0005-0000-0000-0000B9080000}"/>
    <cellStyle name="c_BISON MAIN (2)" xfId="21259" xr:uid="{00000000-0005-0000-0000-0000BA080000}"/>
    <cellStyle name="c_BISON MAIN (2)_Backlog 30 Sep 2006" xfId="21260" xr:uid="{00000000-0005-0000-0000-0000BB080000}"/>
    <cellStyle name="c_BISON MAIN (2)_Backlog 30 Sep 2006_Delphi - Operating model v.1.1 011106" xfId="21261" xr:uid="{00000000-0005-0000-0000-0000BC080000}"/>
    <cellStyle name="c_BISON MAIN (2)_Backlog 30 Sep 2006_Delphi_Operating_model_v 1.0 161106" xfId="21262" xr:uid="{00000000-0005-0000-0000-0000BD080000}"/>
    <cellStyle name="c_BISON MAIN (2)_Backlog 30 Sep 2006_Delphi_Operating_model_v(1).1.3_081106" xfId="21263" xr:uid="{00000000-0005-0000-0000-0000BE080000}"/>
    <cellStyle name="c_Cases (2)" xfId="21264" xr:uid="{00000000-0005-0000-0000-0000BF080000}"/>
    <cellStyle name="c_Cases (2)_Backlog 30 Sep 2006" xfId="21265" xr:uid="{00000000-0005-0000-0000-0000C0080000}"/>
    <cellStyle name="c_Cases (2)_Backlog 30 Sep 2006_Delphi - Operating model v.1.1 011106" xfId="21266" xr:uid="{00000000-0005-0000-0000-0000C1080000}"/>
    <cellStyle name="c_Cases (2)_Backlog 30 Sep 2006_Delphi_Operating_model_v 1.0 161106" xfId="21267" xr:uid="{00000000-0005-0000-0000-0000C2080000}"/>
    <cellStyle name="c_Cases (2)_Backlog 30 Sep 2006_Delphi_Operating_model_v(1).1.3_081106" xfId="21268" xr:uid="{00000000-0005-0000-0000-0000C3080000}"/>
    <cellStyle name="c_Cases (3)" xfId="21269" xr:uid="{00000000-0005-0000-0000-0000C4080000}"/>
    <cellStyle name="c_Cases (3)_Backlog 30 Sep 2006" xfId="21270" xr:uid="{00000000-0005-0000-0000-0000C5080000}"/>
    <cellStyle name="c_Cases (3)_Backlog 30 Sep 2006_Delphi - Operating model v.1.1 011106" xfId="21271" xr:uid="{00000000-0005-0000-0000-0000C6080000}"/>
    <cellStyle name="c_Cases (3)_Backlog 30 Sep 2006_Delphi_Operating_model_v 1.0 161106" xfId="21272" xr:uid="{00000000-0005-0000-0000-0000C7080000}"/>
    <cellStyle name="c_Cases (3)_Backlog 30 Sep 2006_Delphi_Operating_model_v(1).1.3_081106" xfId="21273" xr:uid="{00000000-0005-0000-0000-0000C8080000}"/>
    <cellStyle name="c_Cases (4)" xfId="21274" xr:uid="{00000000-0005-0000-0000-0000C9080000}"/>
    <cellStyle name="c_Cases (4)_Backlog 30 Sep 2006" xfId="21275" xr:uid="{00000000-0005-0000-0000-0000CA080000}"/>
    <cellStyle name="c_Cases (4)_Backlog 30 Sep 2006_Delphi - Operating model v.1.1 011106" xfId="21276" xr:uid="{00000000-0005-0000-0000-0000CB080000}"/>
    <cellStyle name="c_Cases (4)_Backlog 30 Sep 2006_Delphi_Operating_model_v 1.0 161106" xfId="21277" xr:uid="{00000000-0005-0000-0000-0000CC080000}"/>
    <cellStyle name="c_Cases (4)_Backlog 30 Sep 2006_Delphi_Operating_model_v(1).1.3_081106" xfId="21278" xr:uid="{00000000-0005-0000-0000-0000CD080000}"/>
    <cellStyle name="c_Cases SMH (2)" xfId="21279" xr:uid="{00000000-0005-0000-0000-0000CE080000}"/>
    <cellStyle name="c_Cases SMH (2)_Backlog 30 Sep 2006" xfId="21280" xr:uid="{00000000-0005-0000-0000-0000CF080000}"/>
    <cellStyle name="c_Cases SMH (2)_Backlog 30 Sep 2006_Delphi - Operating model v.1.1 011106" xfId="21281" xr:uid="{00000000-0005-0000-0000-0000D0080000}"/>
    <cellStyle name="c_Cases SMH (2)_Backlog 30 Sep 2006_Delphi_Operating_model_v 1.0 161106" xfId="21282" xr:uid="{00000000-0005-0000-0000-0000D1080000}"/>
    <cellStyle name="c_Cases SMH (2)_Backlog 30 Sep 2006_Delphi_Operating_model_v(1).1.3_081106" xfId="21283" xr:uid="{00000000-0005-0000-0000-0000D2080000}"/>
    <cellStyle name="c_CSP (2)" xfId="21284" xr:uid="{00000000-0005-0000-0000-0000D3080000}"/>
    <cellStyle name="c_DCFLBO Code" xfId="21285" xr:uid="{00000000-0005-0000-0000-0000D4080000}"/>
    <cellStyle name="c_DCFLBO Code_Backlog 30 Sep 2006" xfId="21286" xr:uid="{00000000-0005-0000-0000-0000D5080000}"/>
    <cellStyle name="c_DCFLBO Code_Backlog 30 Sep 2006_Delphi - Operating model v.1.1 011106" xfId="21287" xr:uid="{00000000-0005-0000-0000-0000D6080000}"/>
    <cellStyle name="c_DCFLBO Code_Backlog 30 Sep 2006_Delphi_Operating_model_v 1.0 161106" xfId="21288" xr:uid="{00000000-0005-0000-0000-0000D7080000}"/>
    <cellStyle name="c_DCFLBO Code_Backlog 30 Sep 2006_Delphi_Operating_model_v(1).1.3_081106" xfId="21289" xr:uid="{00000000-0005-0000-0000-0000D8080000}"/>
    <cellStyle name="c_Earnings" xfId="21290" xr:uid="{00000000-0005-0000-0000-0000D9080000}"/>
    <cellStyle name="c_Earnings (2)" xfId="21291" xr:uid="{00000000-0005-0000-0000-0000DA080000}"/>
    <cellStyle name="c_Earnings (2)_Backlog 30 Sep 2006" xfId="21292" xr:uid="{00000000-0005-0000-0000-0000DB080000}"/>
    <cellStyle name="c_Earnings (2)_Backlog 30 Sep 2006_Delphi - Operating model v.1.1 011106" xfId="21293" xr:uid="{00000000-0005-0000-0000-0000DC080000}"/>
    <cellStyle name="c_Earnings (2)_Backlog 30 Sep 2006_Delphi_Operating_model_v 1.0 161106" xfId="21294" xr:uid="{00000000-0005-0000-0000-0000DD080000}"/>
    <cellStyle name="c_Earnings (2)_Backlog 30 Sep 2006_Delphi_Operating_model_v(1).1.3_081106" xfId="21295" xr:uid="{00000000-0005-0000-0000-0000DE080000}"/>
    <cellStyle name="c_Earnings (3)" xfId="21296" xr:uid="{00000000-0005-0000-0000-0000DF080000}"/>
    <cellStyle name="c_Earnings (3)_Backlog 30 Sep 2006" xfId="21297" xr:uid="{00000000-0005-0000-0000-0000E0080000}"/>
    <cellStyle name="c_Earnings (3)_Backlog 30 Sep 2006_Delphi - Operating model v.1.1 011106" xfId="21298" xr:uid="{00000000-0005-0000-0000-0000E1080000}"/>
    <cellStyle name="c_Earnings (3)_Backlog 30 Sep 2006_Delphi_Operating_model_v 1.0 161106" xfId="21299" xr:uid="{00000000-0005-0000-0000-0000E2080000}"/>
    <cellStyle name="c_Earnings (3)_Backlog 30 Sep 2006_Delphi_Operating_model_v(1).1.3_081106" xfId="21300" xr:uid="{00000000-0005-0000-0000-0000E3080000}"/>
    <cellStyle name="c_Earnings_Backlog 30 Sep 2006" xfId="21301" xr:uid="{00000000-0005-0000-0000-0000E4080000}"/>
    <cellStyle name="c_Earnings_Backlog 30 Sep 2006_Delphi - Operating model v.1.1 011106" xfId="21302" xr:uid="{00000000-0005-0000-0000-0000E5080000}"/>
    <cellStyle name="c_Earnings_Backlog 30 Sep 2006_Delphi_Operating_model_v 1.0 161106" xfId="21303" xr:uid="{00000000-0005-0000-0000-0000E6080000}"/>
    <cellStyle name="c_Earnings_Backlog 30 Sep 2006_Delphi_Operating_model_v(1).1.3_081106" xfId="21304" xr:uid="{00000000-0005-0000-0000-0000E7080000}"/>
    <cellStyle name="c_HerbicideTable (2)" xfId="21305" xr:uid="{00000000-0005-0000-0000-0000E8080000}"/>
    <cellStyle name="c_HerbicideTable (2)_Backlog 30 Sep 2006" xfId="21306" xr:uid="{00000000-0005-0000-0000-0000E9080000}"/>
    <cellStyle name="c_HerbicideTable (2)_Backlog 30 Sep 2006_Delphi - Operating model v.1.1 011106" xfId="21307" xr:uid="{00000000-0005-0000-0000-0000EA080000}"/>
    <cellStyle name="c_HerbicideTable (2)_Backlog 30 Sep 2006_Delphi_Operating_model_v 1.0 161106" xfId="21308" xr:uid="{00000000-0005-0000-0000-0000EB080000}"/>
    <cellStyle name="c_HerbicideTable (2)_Backlog 30 Sep 2006_Delphi_Operating_model_v(1).1.3_081106" xfId="21309" xr:uid="{00000000-0005-0000-0000-0000EC080000}"/>
    <cellStyle name="c_Hist Inputs (2)" xfId="21310" xr:uid="{00000000-0005-0000-0000-0000ED080000}"/>
    <cellStyle name="c_Hist Inputs (2)_Backlog 30 Sep 2006" xfId="21311" xr:uid="{00000000-0005-0000-0000-0000EE080000}"/>
    <cellStyle name="c_Hist Inputs (2)_Backlog 30 Sep 2006_Delphi - Operating model v.1.1 011106" xfId="21312" xr:uid="{00000000-0005-0000-0000-0000EF080000}"/>
    <cellStyle name="c_Hist Inputs (2)_Backlog 30 Sep 2006_Delphi_Operating_model_v 1.0 161106" xfId="21313" xr:uid="{00000000-0005-0000-0000-0000F0080000}"/>
    <cellStyle name="c_Hist Inputs (2)_Backlog 30 Sep 2006_Delphi_Operating_model_v(1).1.3_081106" xfId="21314" xr:uid="{00000000-0005-0000-0000-0000F1080000}"/>
    <cellStyle name="c_Hist Inputs (3)" xfId="21315" xr:uid="{00000000-0005-0000-0000-0000F2080000}"/>
    <cellStyle name="c_Hist Inputs (3)_Backlog 30 Sep 2006" xfId="21316" xr:uid="{00000000-0005-0000-0000-0000F3080000}"/>
    <cellStyle name="c_Hist Inputs (3)_Backlog 30 Sep 2006_Delphi - Operating model v.1.1 011106" xfId="21317" xr:uid="{00000000-0005-0000-0000-0000F4080000}"/>
    <cellStyle name="c_Hist Inputs (3)_Backlog 30 Sep 2006_Delphi_Operating_model_v 1.0 161106" xfId="21318" xr:uid="{00000000-0005-0000-0000-0000F5080000}"/>
    <cellStyle name="c_Hist Inputs (3)_Backlog 30 Sep 2006_Delphi_Operating_model_v(1).1.3_081106" xfId="21319" xr:uid="{00000000-0005-0000-0000-0000F6080000}"/>
    <cellStyle name="c_Hist Inputs (4)" xfId="21320" xr:uid="{00000000-0005-0000-0000-0000F7080000}"/>
    <cellStyle name="c_Hist Inputs (4)_Backlog 30 Sep 2006" xfId="21321" xr:uid="{00000000-0005-0000-0000-0000F8080000}"/>
    <cellStyle name="c_Hist Inputs (4)_Backlog 30 Sep 2006_Delphi - Operating model v.1.1 011106" xfId="21322" xr:uid="{00000000-0005-0000-0000-0000F9080000}"/>
    <cellStyle name="c_Hist Inputs (4)_Backlog 30 Sep 2006_Delphi_Operating_model_v 1.0 161106" xfId="21323" xr:uid="{00000000-0005-0000-0000-0000FA080000}"/>
    <cellStyle name="c_Hist Inputs (4)_Backlog 30 Sep 2006_Delphi_Operating_model_v(1).1.3_081106" xfId="21324" xr:uid="{00000000-0005-0000-0000-0000FB080000}"/>
    <cellStyle name="c_Incremental (2)" xfId="21325" xr:uid="{00000000-0005-0000-0000-0000FC080000}"/>
    <cellStyle name="c_Incremental (2)_Backlog 30 Sep 2006" xfId="21326" xr:uid="{00000000-0005-0000-0000-0000FD080000}"/>
    <cellStyle name="c_Incremental (2)_Backlog 30 Sep 2006_Delphi - Operating model v.1.1 011106" xfId="21327" xr:uid="{00000000-0005-0000-0000-0000FE080000}"/>
    <cellStyle name="c_Incremental (2)_Backlog 30 Sep 2006_Delphi_Operating_model_v 1.0 161106" xfId="21328" xr:uid="{00000000-0005-0000-0000-0000FF080000}"/>
    <cellStyle name="c_Incremental (2)_Backlog 30 Sep 2006_Delphi_Operating_model_v(1).1.3_081106" xfId="21329" xr:uid="{00000000-0005-0000-0000-000000090000}"/>
    <cellStyle name="c_Insecticide DataTable (2)" xfId="21330" xr:uid="{00000000-0005-0000-0000-000001090000}"/>
    <cellStyle name="c_Insecticide DataTable (2)_Backlog 30 Sep 2006" xfId="21331" xr:uid="{00000000-0005-0000-0000-000002090000}"/>
    <cellStyle name="c_Insecticide DataTable (2)_Backlog 30 Sep 2006_Delphi - Operating model v.1.1 011106" xfId="21332" xr:uid="{00000000-0005-0000-0000-000003090000}"/>
    <cellStyle name="c_Insecticide DataTable (2)_Backlog 30 Sep 2006_Delphi_Operating_model_v 1.0 161106" xfId="21333" xr:uid="{00000000-0005-0000-0000-000004090000}"/>
    <cellStyle name="c_Insecticide DataTable (2)_Backlog 30 Sep 2006_Delphi_Operating_model_v(1).1.3_081106" xfId="21334" xr:uid="{00000000-0005-0000-0000-000005090000}"/>
    <cellStyle name="c_ISPREAD (2)" xfId="21335" xr:uid="{00000000-0005-0000-0000-000006090000}"/>
    <cellStyle name="c_ISPREAD (2)_Backlog 30 Sep 2006" xfId="21336" xr:uid="{00000000-0005-0000-0000-000007090000}"/>
    <cellStyle name="c_ISPREAD (2)_Backlog 30 Sep 2006_Delphi - Operating model v.1.1 011106" xfId="21337" xr:uid="{00000000-0005-0000-0000-000008090000}"/>
    <cellStyle name="c_ISPREAD (2)_Backlog 30 Sep 2006_Delphi_Operating_model_v 1.0 161106" xfId="21338" xr:uid="{00000000-0005-0000-0000-000009090000}"/>
    <cellStyle name="c_ISPREAD (2)_Backlog 30 Sep 2006_Delphi_Operating_model_v(1).1.3_081106" xfId="21339" xr:uid="{00000000-0005-0000-0000-00000A090000}"/>
    <cellStyle name="c_Sens1 (2)" xfId="21340" xr:uid="{00000000-0005-0000-0000-00000B090000}"/>
    <cellStyle name="c_Sens1 (2)_Backlog 30 Sep 2006" xfId="21341" xr:uid="{00000000-0005-0000-0000-00000C090000}"/>
    <cellStyle name="c_Sens1 (2)_Backlog 30 Sep 2006_Delphi - Operating model v.1.1 011106" xfId="21342" xr:uid="{00000000-0005-0000-0000-00000D090000}"/>
    <cellStyle name="c_Sens1 (2)_Backlog 30 Sep 2006_Delphi_Operating_model_v 1.0 161106" xfId="21343" xr:uid="{00000000-0005-0000-0000-00000E090000}"/>
    <cellStyle name="c_Sens1 (2)_Backlog 30 Sep 2006_Delphi_Operating_model_v(1).1.3_081106" xfId="21344" xr:uid="{00000000-0005-0000-0000-00000F090000}"/>
    <cellStyle name="c_Sens2 (2)" xfId="21345" xr:uid="{00000000-0005-0000-0000-000010090000}"/>
    <cellStyle name="c_Sens2 (2)_Backlog 30 Sep 2006" xfId="21346" xr:uid="{00000000-0005-0000-0000-000011090000}"/>
    <cellStyle name="c_Sens2 (2)_Backlog 30 Sep 2006_Delphi - Operating model v.1.1 011106" xfId="21347" xr:uid="{00000000-0005-0000-0000-000012090000}"/>
    <cellStyle name="c_Sens2 (2)_Backlog 30 Sep 2006_Delphi_Operating_model_v 1.0 161106" xfId="21348" xr:uid="{00000000-0005-0000-0000-000013090000}"/>
    <cellStyle name="c_Sens2 (2)_Backlog 30 Sep 2006_Delphi_Operating_model_v(1).1.3_081106" xfId="21349" xr:uid="{00000000-0005-0000-0000-000014090000}"/>
    <cellStyle name="c_Sensitivity (2)" xfId="21350" xr:uid="{00000000-0005-0000-0000-000015090000}"/>
    <cellStyle name="c_Sensitivity (2)_Backlog 30 Sep 2006" xfId="21351" xr:uid="{00000000-0005-0000-0000-000016090000}"/>
    <cellStyle name="c_Sensitivity (2)_Backlog 30 Sep 2006_Delphi - Operating model v.1.1 011106" xfId="21352" xr:uid="{00000000-0005-0000-0000-000017090000}"/>
    <cellStyle name="c_Sensitivity (2)_Backlog 30 Sep 2006_Delphi_Operating_model_v 1.0 161106" xfId="21353" xr:uid="{00000000-0005-0000-0000-000018090000}"/>
    <cellStyle name="c_Sensitivity (2)_Backlog 30 Sep 2006_Delphi_Operating_model_v(1).1.3_081106" xfId="21354" xr:uid="{00000000-0005-0000-0000-000019090000}"/>
    <cellStyle name="c_SILK (2)" xfId="21355" xr:uid="{00000000-0005-0000-0000-00001A090000}"/>
    <cellStyle name="c_SILK (2)_Backlog 30 Sep 2006" xfId="21356" xr:uid="{00000000-0005-0000-0000-00001B090000}"/>
    <cellStyle name="c_SILK (2)_Backlog 30 Sep 2006_Delphi - Operating model v.1.1 011106" xfId="21357" xr:uid="{00000000-0005-0000-0000-00001C090000}"/>
    <cellStyle name="c_SILK (2)_Backlog 30 Sep 2006_Delphi_Operating_model_v 1.0 161106" xfId="21358" xr:uid="{00000000-0005-0000-0000-00001D090000}"/>
    <cellStyle name="c_SILK (2)_Backlog 30 Sep 2006_Delphi_Operating_model_v(1).1.3_081106" xfId="21359" xr:uid="{00000000-0005-0000-0000-00001E090000}"/>
    <cellStyle name="c_SourceUse (2)" xfId="21360" xr:uid="{00000000-0005-0000-0000-00001F090000}"/>
    <cellStyle name="c_SourceUse (2)_Backlog 30 Sep 2006" xfId="21361" xr:uid="{00000000-0005-0000-0000-000020090000}"/>
    <cellStyle name="c_SourceUse (2)_Backlog 30 Sep 2006_Delphi - Operating model v.1.1 011106" xfId="21362" xr:uid="{00000000-0005-0000-0000-000021090000}"/>
    <cellStyle name="c_SourceUse (2)_Backlog 30 Sep 2006_Delphi_Operating_model_v 1.0 161106" xfId="21363" xr:uid="{00000000-0005-0000-0000-000022090000}"/>
    <cellStyle name="c_SourceUse (2)_Backlog 30 Sep 2006_Delphi_Operating_model_v(1).1.3_081106" xfId="21364" xr:uid="{00000000-0005-0000-0000-000023090000}"/>
    <cellStyle name="c_Standalone (2)" xfId="21365" xr:uid="{00000000-0005-0000-0000-000024090000}"/>
    <cellStyle name="c_Standalone (2)_Backlog 30 Sep 2006" xfId="21366" xr:uid="{00000000-0005-0000-0000-000025090000}"/>
    <cellStyle name="c_Standalone (2)_Backlog 30 Sep 2006_Delphi - Operating model v.1.1 011106" xfId="21367" xr:uid="{00000000-0005-0000-0000-000026090000}"/>
    <cellStyle name="c_Standalone (2)_Backlog 30 Sep 2006_Delphi_Operating_model_v 1.0 161106" xfId="21368" xr:uid="{00000000-0005-0000-0000-000027090000}"/>
    <cellStyle name="c_Standalone (2)_Backlog 30 Sep 2006_Delphi_Operating_model_v(1).1.3_081106" xfId="21369" xr:uid="{00000000-0005-0000-0000-000028090000}"/>
    <cellStyle name="c_SummaryB" xfId="21370" xr:uid="{00000000-0005-0000-0000-000029090000}"/>
    <cellStyle name="c_SummaryB_Backlog 30 Sep 2006" xfId="21371" xr:uid="{00000000-0005-0000-0000-00002A090000}"/>
    <cellStyle name="c_SummaryB_Backlog 30 Sep 2006_Delphi - Operating model v.1.1 011106" xfId="21372" xr:uid="{00000000-0005-0000-0000-00002B090000}"/>
    <cellStyle name="c_SummaryB_Backlog 30 Sep 2006_Delphi_Operating_model_v 1.0 161106" xfId="21373" xr:uid="{00000000-0005-0000-0000-00002C090000}"/>
    <cellStyle name="c_SummaryB_Backlog 30 Sep 2006_Delphi_Operating_model_v(1).1.3_081106" xfId="21374" xr:uid="{00000000-0005-0000-0000-00002D090000}"/>
    <cellStyle name="c_Trans Assump (2)" xfId="21375" xr:uid="{00000000-0005-0000-0000-00002E090000}"/>
    <cellStyle name="c_Trans Assump (2)_Backlog 30 Sep 2006" xfId="21376" xr:uid="{00000000-0005-0000-0000-00002F090000}"/>
    <cellStyle name="c_Trans Assump (2)_Backlog 30 Sep 2006_Delphi - Operating model v.1.1 011106" xfId="21377" xr:uid="{00000000-0005-0000-0000-000030090000}"/>
    <cellStyle name="c_Trans Assump (2)_Backlog 30 Sep 2006_Delphi_Operating_model_v 1.0 161106" xfId="21378" xr:uid="{00000000-0005-0000-0000-000031090000}"/>
    <cellStyle name="c_Trans Assump (2)_Backlog 30 Sep 2006_Delphi_Operating_model_v(1).1.3_081106" xfId="21379" xr:uid="{00000000-0005-0000-0000-000032090000}"/>
    <cellStyle name="CALC Amount" xfId="21380" xr:uid="{00000000-0005-0000-0000-000033090000}"/>
    <cellStyle name="Calc Currency (0)" xfId="21381" xr:uid="{00000000-0005-0000-0000-000034090000}"/>
    <cellStyle name="Calc Currency (2)" xfId="21382" xr:uid="{00000000-0005-0000-0000-000035090000}"/>
    <cellStyle name="Calc Percent (0)" xfId="21383" xr:uid="{00000000-0005-0000-0000-000036090000}"/>
    <cellStyle name="Calc Percent (1)" xfId="21384" xr:uid="{00000000-0005-0000-0000-000037090000}"/>
    <cellStyle name="Calc Percent (2)" xfId="21385" xr:uid="{00000000-0005-0000-0000-000038090000}"/>
    <cellStyle name="Calc Units (0)" xfId="21386" xr:uid="{00000000-0005-0000-0000-000039090000}"/>
    <cellStyle name="Calc Units (1)" xfId="21387" xr:uid="{00000000-0005-0000-0000-00003A090000}"/>
    <cellStyle name="Calc Units (2)" xfId="21388" xr:uid="{00000000-0005-0000-0000-00003B090000}"/>
    <cellStyle name="Calculation 2" xfId="188" xr:uid="{00000000-0005-0000-0000-00003C090000}"/>
    <cellStyle name="Calculation 2 10" xfId="21389" xr:uid="{00000000-0005-0000-0000-00003D090000}"/>
    <cellStyle name="Calculation 2 11" xfId="21390" xr:uid="{00000000-0005-0000-0000-00003E090000}"/>
    <cellStyle name="Calculation 2 12" xfId="21391" xr:uid="{00000000-0005-0000-0000-00003F090000}"/>
    <cellStyle name="Calculation 2 13" xfId="21392" xr:uid="{00000000-0005-0000-0000-000040090000}"/>
    <cellStyle name="Calculation 2 14" xfId="21393" xr:uid="{00000000-0005-0000-0000-000041090000}"/>
    <cellStyle name="Calculation 2 15" xfId="21394" xr:uid="{00000000-0005-0000-0000-000042090000}"/>
    <cellStyle name="Calculation 2 16" xfId="21395" xr:uid="{00000000-0005-0000-0000-000043090000}"/>
    <cellStyle name="Calculation 2 17" xfId="21396" xr:uid="{00000000-0005-0000-0000-000044090000}"/>
    <cellStyle name="Calculation 2 18" xfId="21397" xr:uid="{00000000-0005-0000-0000-000045090000}"/>
    <cellStyle name="Calculation 2 19" xfId="21398" xr:uid="{00000000-0005-0000-0000-000046090000}"/>
    <cellStyle name="Calculation 2 2" xfId="481" xr:uid="{00000000-0005-0000-0000-000047090000}"/>
    <cellStyle name="Calculation 2 2 10" xfId="21399" xr:uid="{00000000-0005-0000-0000-000048090000}"/>
    <cellStyle name="Calculation 2 2 11" xfId="21400" xr:uid="{00000000-0005-0000-0000-000049090000}"/>
    <cellStyle name="Calculation 2 2 12" xfId="21401" xr:uid="{00000000-0005-0000-0000-00004A090000}"/>
    <cellStyle name="Calculation 2 2 13" xfId="21402" xr:uid="{00000000-0005-0000-0000-00004B090000}"/>
    <cellStyle name="Calculation 2 2 14" xfId="21403" xr:uid="{00000000-0005-0000-0000-00004C090000}"/>
    <cellStyle name="Calculation 2 2 15" xfId="21404" xr:uid="{00000000-0005-0000-0000-00004D090000}"/>
    <cellStyle name="Calculation 2 2 16" xfId="21405" xr:uid="{00000000-0005-0000-0000-00004E090000}"/>
    <cellStyle name="Calculation 2 2 17" xfId="21406" xr:uid="{00000000-0005-0000-0000-00004F090000}"/>
    <cellStyle name="Calculation 2 2 18" xfId="21407" xr:uid="{00000000-0005-0000-0000-000050090000}"/>
    <cellStyle name="Calculation 2 2 19" xfId="21408" xr:uid="{00000000-0005-0000-0000-000051090000}"/>
    <cellStyle name="Calculation 2 2 2" xfId="1473" xr:uid="{00000000-0005-0000-0000-000052090000}"/>
    <cellStyle name="Calculation 2 2 2 2" xfId="3011" xr:uid="{00000000-0005-0000-0000-000053090000}"/>
    <cellStyle name="Calculation 2 2 2 2 2" xfId="3012" xr:uid="{00000000-0005-0000-0000-000054090000}"/>
    <cellStyle name="Calculation 2 2 2 2 2 2" xfId="3013" xr:uid="{00000000-0005-0000-0000-000055090000}"/>
    <cellStyle name="Calculation 2 2 2 2 2 2 2" xfId="3014" xr:uid="{00000000-0005-0000-0000-000056090000}"/>
    <cellStyle name="Calculation 2 2 2 2 2 3" xfId="3015" xr:uid="{00000000-0005-0000-0000-000057090000}"/>
    <cellStyle name="Calculation 2 2 2 2 3" xfId="3016" xr:uid="{00000000-0005-0000-0000-000058090000}"/>
    <cellStyle name="Calculation 2 2 2 2 3 2" xfId="3017" xr:uid="{00000000-0005-0000-0000-000059090000}"/>
    <cellStyle name="Calculation 2 2 2 2 3 2 2" xfId="3018" xr:uid="{00000000-0005-0000-0000-00005A090000}"/>
    <cellStyle name="Calculation 2 2 2 2 4" xfId="3019" xr:uid="{00000000-0005-0000-0000-00005B090000}"/>
    <cellStyle name="Calculation 2 2 2 2 4 2" xfId="3020" xr:uid="{00000000-0005-0000-0000-00005C090000}"/>
    <cellStyle name="Calculation 2 2 2 3" xfId="3021" xr:uid="{00000000-0005-0000-0000-00005D090000}"/>
    <cellStyle name="Calculation 2 2 2 3 2" xfId="3022" xr:uid="{00000000-0005-0000-0000-00005E090000}"/>
    <cellStyle name="Calculation 2 2 2 3 2 2" xfId="3023" xr:uid="{00000000-0005-0000-0000-00005F090000}"/>
    <cellStyle name="Calculation 2 2 2 3 3" xfId="3024" xr:uid="{00000000-0005-0000-0000-000060090000}"/>
    <cellStyle name="Calculation 2 2 2 4" xfId="3025" xr:uid="{00000000-0005-0000-0000-000061090000}"/>
    <cellStyle name="Calculation 2 2 2 4 2" xfId="3026" xr:uid="{00000000-0005-0000-0000-000062090000}"/>
    <cellStyle name="Calculation 2 2 2 4 2 2" xfId="3027" xr:uid="{00000000-0005-0000-0000-000063090000}"/>
    <cellStyle name="Calculation 2 2 2 5" xfId="3028" xr:uid="{00000000-0005-0000-0000-000064090000}"/>
    <cellStyle name="Calculation 2 2 2 5 2" xfId="3029" xr:uid="{00000000-0005-0000-0000-000065090000}"/>
    <cellStyle name="Calculation 2 2 2 6" xfId="21409" xr:uid="{00000000-0005-0000-0000-000066090000}"/>
    <cellStyle name="Calculation 2 2 2 7" xfId="21410" xr:uid="{00000000-0005-0000-0000-000067090000}"/>
    <cellStyle name="Calculation 2 2 2 8" xfId="49521" xr:uid="{00000000-0005-0000-0000-000068090000}"/>
    <cellStyle name="Calculation 2 2 20" xfId="21411" xr:uid="{00000000-0005-0000-0000-000069090000}"/>
    <cellStyle name="Calculation 2 2 21" xfId="21412" xr:uid="{00000000-0005-0000-0000-00006A090000}"/>
    <cellStyle name="Calculation 2 2 22" xfId="21413" xr:uid="{00000000-0005-0000-0000-00006B090000}"/>
    <cellStyle name="Calculation 2 2 23" xfId="21414" xr:uid="{00000000-0005-0000-0000-00006C090000}"/>
    <cellStyle name="Calculation 2 2 24" xfId="21415" xr:uid="{00000000-0005-0000-0000-00006D090000}"/>
    <cellStyle name="Calculation 2 2 25" xfId="21416" xr:uid="{00000000-0005-0000-0000-00006E090000}"/>
    <cellStyle name="Calculation 2 2 26" xfId="21417" xr:uid="{00000000-0005-0000-0000-00006F090000}"/>
    <cellStyle name="Calculation 2 2 27" xfId="21418" xr:uid="{00000000-0005-0000-0000-000070090000}"/>
    <cellStyle name="Calculation 2 2 28" xfId="48067" xr:uid="{00000000-0005-0000-0000-000071090000}"/>
    <cellStyle name="Calculation 2 2 29" xfId="48998" xr:uid="{00000000-0005-0000-0000-000072090000}"/>
    <cellStyle name="Calculation 2 2 3" xfId="21419" xr:uid="{00000000-0005-0000-0000-000073090000}"/>
    <cellStyle name="Calculation 2 2 4" xfId="21420" xr:uid="{00000000-0005-0000-0000-000074090000}"/>
    <cellStyle name="Calculation 2 2 5" xfId="21421" xr:uid="{00000000-0005-0000-0000-000075090000}"/>
    <cellStyle name="Calculation 2 2 6" xfId="21422" xr:uid="{00000000-0005-0000-0000-000076090000}"/>
    <cellStyle name="Calculation 2 2 7" xfId="21423" xr:uid="{00000000-0005-0000-0000-000077090000}"/>
    <cellStyle name="Calculation 2 2 8" xfId="21424" xr:uid="{00000000-0005-0000-0000-000078090000}"/>
    <cellStyle name="Calculation 2 2 9" xfId="21425" xr:uid="{00000000-0005-0000-0000-000079090000}"/>
    <cellStyle name="Calculation 2 20" xfId="21426" xr:uid="{00000000-0005-0000-0000-00007A090000}"/>
    <cellStyle name="Calculation 2 21" xfId="21427" xr:uid="{00000000-0005-0000-0000-00007B090000}"/>
    <cellStyle name="Calculation 2 22" xfId="21428" xr:uid="{00000000-0005-0000-0000-00007C090000}"/>
    <cellStyle name="Calculation 2 23" xfId="21429" xr:uid="{00000000-0005-0000-0000-00007D090000}"/>
    <cellStyle name="Calculation 2 24" xfId="21430" xr:uid="{00000000-0005-0000-0000-00007E090000}"/>
    <cellStyle name="Calculation 2 25" xfId="21431" xr:uid="{00000000-0005-0000-0000-00007F090000}"/>
    <cellStyle name="Calculation 2 26" xfId="21432" xr:uid="{00000000-0005-0000-0000-000080090000}"/>
    <cellStyle name="Calculation 2 27" xfId="21433" xr:uid="{00000000-0005-0000-0000-000081090000}"/>
    <cellStyle name="Calculation 2 28" xfId="21434" xr:uid="{00000000-0005-0000-0000-000082090000}"/>
    <cellStyle name="Calculation 2 29" xfId="21435" xr:uid="{00000000-0005-0000-0000-000083090000}"/>
    <cellStyle name="Calculation 2 3" xfId="611" xr:uid="{00000000-0005-0000-0000-000084090000}"/>
    <cellStyle name="Calculation 2 3 10" xfId="21436" xr:uid="{00000000-0005-0000-0000-000085090000}"/>
    <cellStyle name="Calculation 2 3 11" xfId="21437" xr:uid="{00000000-0005-0000-0000-000086090000}"/>
    <cellStyle name="Calculation 2 3 12" xfId="21438" xr:uid="{00000000-0005-0000-0000-000087090000}"/>
    <cellStyle name="Calculation 2 3 13" xfId="21439" xr:uid="{00000000-0005-0000-0000-000088090000}"/>
    <cellStyle name="Calculation 2 3 14" xfId="21440" xr:uid="{00000000-0005-0000-0000-000089090000}"/>
    <cellStyle name="Calculation 2 3 15" xfId="21441" xr:uid="{00000000-0005-0000-0000-00008A090000}"/>
    <cellStyle name="Calculation 2 3 16" xfId="21442" xr:uid="{00000000-0005-0000-0000-00008B090000}"/>
    <cellStyle name="Calculation 2 3 17" xfId="21443" xr:uid="{00000000-0005-0000-0000-00008C090000}"/>
    <cellStyle name="Calculation 2 3 18" xfId="21444" xr:uid="{00000000-0005-0000-0000-00008D090000}"/>
    <cellStyle name="Calculation 2 3 19" xfId="21445" xr:uid="{00000000-0005-0000-0000-00008E090000}"/>
    <cellStyle name="Calculation 2 3 2" xfId="1474" xr:uid="{00000000-0005-0000-0000-00008F090000}"/>
    <cellStyle name="Calculation 2 3 2 2" xfId="3030" xr:uid="{00000000-0005-0000-0000-000090090000}"/>
    <cellStyle name="Calculation 2 3 2 2 2" xfId="3031" xr:uid="{00000000-0005-0000-0000-000091090000}"/>
    <cellStyle name="Calculation 2 3 2 2 2 2" xfId="3032" xr:uid="{00000000-0005-0000-0000-000092090000}"/>
    <cellStyle name="Calculation 2 3 2 2 2 2 2" xfId="3033" xr:uid="{00000000-0005-0000-0000-000093090000}"/>
    <cellStyle name="Calculation 2 3 2 2 2 3" xfId="3034" xr:uid="{00000000-0005-0000-0000-000094090000}"/>
    <cellStyle name="Calculation 2 3 2 2 3" xfId="3035" xr:uid="{00000000-0005-0000-0000-000095090000}"/>
    <cellStyle name="Calculation 2 3 2 2 3 2" xfId="3036" xr:uid="{00000000-0005-0000-0000-000096090000}"/>
    <cellStyle name="Calculation 2 3 2 2 3 2 2" xfId="3037" xr:uid="{00000000-0005-0000-0000-000097090000}"/>
    <cellStyle name="Calculation 2 3 2 2 4" xfId="3038" xr:uid="{00000000-0005-0000-0000-000098090000}"/>
    <cellStyle name="Calculation 2 3 2 2 4 2" xfId="3039" xr:uid="{00000000-0005-0000-0000-000099090000}"/>
    <cellStyle name="Calculation 2 3 2 3" xfId="3040" xr:uid="{00000000-0005-0000-0000-00009A090000}"/>
    <cellStyle name="Calculation 2 3 2 3 2" xfId="3041" xr:uid="{00000000-0005-0000-0000-00009B090000}"/>
    <cellStyle name="Calculation 2 3 2 3 2 2" xfId="3042" xr:uid="{00000000-0005-0000-0000-00009C090000}"/>
    <cellStyle name="Calculation 2 3 2 3 3" xfId="3043" xr:uid="{00000000-0005-0000-0000-00009D090000}"/>
    <cellStyle name="Calculation 2 3 2 4" xfId="3044" xr:uid="{00000000-0005-0000-0000-00009E090000}"/>
    <cellStyle name="Calculation 2 3 2 4 2" xfId="3045" xr:uid="{00000000-0005-0000-0000-00009F090000}"/>
    <cellStyle name="Calculation 2 3 2 4 2 2" xfId="3046" xr:uid="{00000000-0005-0000-0000-0000A0090000}"/>
    <cellStyle name="Calculation 2 3 2 5" xfId="3047" xr:uid="{00000000-0005-0000-0000-0000A1090000}"/>
    <cellStyle name="Calculation 2 3 2 5 2" xfId="3048" xr:uid="{00000000-0005-0000-0000-0000A2090000}"/>
    <cellStyle name="Calculation 2 3 2 6" xfId="21446" xr:uid="{00000000-0005-0000-0000-0000A3090000}"/>
    <cellStyle name="Calculation 2 3 2 7" xfId="21447" xr:uid="{00000000-0005-0000-0000-0000A4090000}"/>
    <cellStyle name="Calculation 2 3 2 8" xfId="49522" xr:uid="{00000000-0005-0000-0000-0000A5090000}"/>
    <cellStyle name="Calculation 2 3 20" xfId="21448" xr:uid="{00000000-0005-0000-0000-0000A6090000}"/>
    <cellStyle name="Calculation 2 3 21" xfId="21449" xr:uid="{00000000-0005-0000-0000-0000A7090000}"/>
    <cellStyle name="Calculation 2 3 22" xfId="21450" xr:uid="{00000000-0005-0000-0000-0000A8090000}"/>
    <cellStyle name="Calculation 2 3 23" xfId="21451" xr:uid="{00000000-0005-0000-0000-0000A9090000}"/>
    <cellStyle name="Calculation 2 3 24" xfId="21452" xr:uid="{00000000-0005-0000-0000-0000AA090000}"/>
    <cellStyle name="Calculation 2 3 25" xfId="21453" xr:uid="{00000000-0005-0000-0000-0000AB090000}"/>
    <cellStyle name="Calculation 2 3 26" xfId="21454" xr:uid="{00000000-0005-0000-0000-0000AC090000}"/>
    <cellStyle name="Calculation 2 3 27" xfId="21455" xr:uid="{00000000-0005-0000-0000-0000AD090000}"/>
    <cellStyle name="Calculation 2 3 28" xfId="48068" xr:uid="{00000000-0005-0000-0000-0000AE090000}"/>
    <cellStyle name="Calculation 2 3 29" xfId="48999" xr:uid="{00000000-0005-0000-0000-0000AF090000}"/>
    <cellStyle name="Calculation 2 3 3" xfId="21456" xr:uid="{00000000-0005-0000-0000-0000B0090000}"/>
    <cellStyle name="Calculation 2 3 4" xfId="21457" xr:uid="{00000000-0005-0000-0000-0000B1090000}"/>
    <cellStyle name="Calculation 2 3 5" xfId="21458" xr:uid="{00000000-0005-0000-0000-0000B2090000}"/>
    <cellStyle name="Calculation 2 3 6" xfId="21459" xr:uid="{00000000-0005-0000-0000-0000B3090000}"/>
    <cellStyle name="Calculation 2 3 7" xfId="21460" xr:uid="{00000000-0005-0000-0000-0000B4090000}"/>
    <cellStyle name="Calculation 2 3 8" xfId="21461" xr:uid="{00000000-0005-0000-0000-0000B5090000}"/>
    <cellStyle name="Calculation 2 3 9" xfId="21462" xr:uid="{00000000-0005-0000-0000-0000B6090000}"/>
    <cellStyle name="Calculation 2 30" xfId="21463" xr:uid="{00000000-0005-0000-0000-0000B7090000}"/>
    <cellStyle name="Calculation 2 31" xfId="21464" xr:uid="{00000000-0005-0000-0000-0000B8090000}"/>
    <cellStyle name="Calculation 2 32" xfId="21465" xr:uid="{00000000-0005-0000-0000-0000B9090000}"/>
    <cellStyle name="Calculation 2 33" xfId="21466" xr:uid="{00000000-0005-0000-0000-0000BA090000}"/>
    <cellStyle name="Calculation 2 34" xfId="48069" xr:uid="{00000000-0005-0000-0000-0000BB090000}"/>
    <cellStyle name="Calculation 2 4" xfId="612" xr:uid="{00000000-0005-0000-0000-0000BC090000}"/>
    <cellStyle name="Calculation 2 4 10" xfId="21467" xr:uid="{00000000-0005-0000-0000-0000BD090000}"/>
    <cellStyle name="Calculation 2 4 11" xfId="21468" xr:uid="{00000000-0005-0000-0000-0000BE090000}"/>
    <cellStyle name="Calculation 2 4 12" xfId="21469" xr:uid="{00000000-0005-0000-0000-0000BF090000}"/>
    <cellStyle name="Calculation 2 4 13" xfId="21470" xr:uid="{00000000-0005-0000-0000-0000C0090000}"/>
    <cellStyle name="Calculation 2 4 14" xfId="21471" xr:uid="{00000000-0005-0000-0000-0000C1090000}"/>
    <cellStyle name="Calculation 2 4 15" xfId="21472" xr:uid="{00000000-0005-0000-0000-0000C2090000}"/>
    <cellStyle name="Calculation 2 4 16" xfId="21473" xr:uid="{00000000-0005-0000-0000-0000C3090000}"/>
    <cellStyle name="Calculation 2 4 17" xfId="21474" xr:uid="{00000000-0005-0000-0000-0000C4090000}"/>
    <cellStyle name="Calculation 2 4 18" xfId="21475" xr:uid="{00000000-0005-0000-0000-0000C5090000}"/>
    <cellStyle name="Calculation 2 4 19" xfId="21476" xr:uid="{00000000-0005-0000-0000-0000C6090000}"/>
    <cellStyle name="Calculation 2 4 2" xfId="1475" xr:uid="{00000000-0005-0000-0000-0000C7090000}"/>
    <cellStyle name="Calculation 2 4 2 2" xfId="3049" xr:uid="{00000000-0005-0000-0000-0000C8090000}"/>
    <cellStyle name="Calculation 2 4 2 2 2" xfId="3050" xr:uid="{00000000-0005-0000-0000-0000C9090000}"/>
    <cellStyle name="Calculation 2 4 2 2 2 2" xfId="3051" xr:uid="{00000000-0005-0000-0000-0000CA090000}"/>
    <cellStyle name="Calculation 2 4 2 2 2 2 2" xfId="3052" xr:uid="{00000000-0005-0000-0000-0000CB090000}"/>
    <cellStyle name="Calculation 2 4 2 2 2 3" xfId="3053" xr:uid="{00000000-0005-0000-0000-0000CC090000}"/>
    <cellStyle name="Calculation 2 4 2 2 3" xfId="3054" xr:uid="{00000000-0005-0000-0000-0000CD090000}"/>
    <cellStyle name="Calculation 2 4 2 2 3 2" xfId="3055" xr:uid="{00000000-0005-0000-0000-0000CE090000}"/>
    <cellStyle name="Calculation 2 4 2 2 3 2 2" xfId="3056" xr:uid="{00000000-0005-0000-0000-0000CF090000}"/>
    <cellStyle name="Calculation 2 4 2 2 4" xfId="3057" xr:uid="{00000000-0005-0000-0000-0000D0090000}"/>
    <cellStyle name="Calculation 2 4 2 2 4 2" xfId="3058" xr:uid="{00000000-0005-0000-0000-0000D1090000}"/>
    <cellStyle name="Calculation 2 4 2 3" xfId="3059" xr:uid="{00000000-0005-0000-0000-0000D2090000}"/>
    <cellStyle name="Calculation 2 4 2 3 2" xfId="3060" xr:uid="{00000000-0005-0000-0000-0000D3090000}"/>
    <cellStyle name="Calculation 2 4 2 3 2 2" xfId="3061" xr:uid="{00000000-0005-0000-0000-0000D4090000}"/>
    <cellStyle name="Calculation 2 4 2 3 3" xfId="3062" xr:uid="{00000000-0005-0000-0000-0000D5090000}"/>
    <cellStyle name="Calculation 2 4 2 4" xfId="3063" xr:uid="{00000000-0005-0000-0000-0000D6090000}"/>
    <cellStyle name="Calculation 2 4 2 4 2" xfId="3064" xr:uid="{00000000-0005-0000-0000-0000D7090000}"/>
    <cellStyle name="Calculation 2 4 2 4 2 2" xfId="3065" xr:uid="{00000000-0005-0000-0000-0000D8090000}"/>
    <cellStyle name="Calculation 2 4 2 5" xfId="3066" xr:uid="{00000000-0005-0000-0000-0000D9090000}"/>
    <cellStyle name="Calculation 2 4 2 5 2" xfId="3067" xr:uid="{00000000-0005-0000-0000-0000DA090000}"/>
    <cellStyle name="Calculation 2 4 2 6" xfId="21477" xr:uid="{00000000-0005-0000-0000-0000DB090000}"/>
    <cellStyle name="Calculation 2 4 2 7" xfId="21478" xr:uid="{00000000-0005-0000-0000-0000DC090000}"/>
    <cellStyle name="Calculation 2 4 2 8" xfId="49523" xr:uid="{00000000-0005-0000-0000-0000DD090000}"/>
    <cellStyle name="Calculation 2 4 20" xfId="21479" xr:uid="{00000000-0005-0000-0000-0000DE090000}"/>
    <cellStyle name="Calculation 2 4 21" xfId="21480" xr:uid="{00000000-0005-0000-0000-0000DF090000}"/>
    <cellStyle name="Calculation 2 4 22" xfId="21481" xr:uid="{00000000-0005-0000-0000-0000E0090000}"/>
    <cellStyle name="Calculation 2 4 23" xfId="21482" xr:uid="{00000000-0005-0000-0000-0000E1090000}"/>
    <cellStyle name="Calculation 2 4 24" xfId="21483" xr:uid="{00000000-0005-0000-0000-0000E2090000}"/>
    <cellStyle name="Calculation 2 4 25" xfId="21484" xr:uid="{00000000-0005-0000-0000-0000E3090000}"/>
    <cellStyle name="Calculation 2 4 26" xfId="21485" xr:uid="{00000000-0005-0000-0000-0000E4090000}"/>
    <cellStyle name="Calculation 2 4 27" xfId="21486" xr:uid="{00000000-0005-0000-0000-0000E5090000}"/>
    <cellStyle name="Calculation 2 4 28" xfId="48070" xr:uid="{00000000-0005-0000-0000-0000E6090000}"/>
    <cellStyle name="Calculation 2 4 29" xfId="49000" xr:uid="{00000000-0005-0000-0000-0000E7090000}"/>
    <cellStyle name="Calculation 2 4 3" xfId="21487" xr:uid="{00000000-0005-0000-0000-0000E8090000}"/>
    <cellStyle name="Calculation 2 4 4" xfId="21488" xr:uid="{00000000-0005-0000-0000-0000E9090000}"/>
    <cellStyle name="Calculation 2 4 5" xfId="21489" xr:uid="{00000000-0005-0000-0000-0000EA090000}"/>
    <cellStyle name="Calculation 2 4 6" xfId="21490" xr:uid="{00000000-0005-0000-0000-0000EB090000}"/>
    <cellStyle name="Calculation 2 4 7" xfId="21491" xr:uid="{00000000-0005-0000-0000-0000EC090000}"/>
    <cellStyle name="Calculation 2 4 8" xfId="21492" xr:uid="{00000000-0005-0000-0000-0000ED090000}"/>
    <cellStyle name="Calculation 2 4 9" xfId="21493" xr:uid="{00000000-0005-0000-0000-0000EE090000}"/>
    <cellStyle name="Calculation 2 5" xfId="613" xr:uid="{00000000-0005-0000-0000-0000EF090000}"/>
    <cellStyle name="Calculation 2 5 10" xfId="21494" xr:uid="{00000000-0005-0000-0000-0000F0090000}"/>
    <cellStyle name="Calculation 2 5 11" xfId="21495" xr:uid="{00000000-0005-0000-0000-0000F1090000}"/>
    <cellStyle name="Calculation 2 5 12" xfId="21496" xr:uid="{00000000-0005-0000-0000-0000F2090000}"/>
    <cellStyle name="Calculation 2 5 13" xfId="21497" xr:uid="{00000000-0005-0000-0000-0000F3090000}"/>
    <cellStyle name="Calculation 2 5 14" xfId="21498" xr:uid="{00000000-0005-0000-0000-0000F4090000}"/>
    <cellStyle name="Calculation 2 5 15" xfId="21499" xr:uid="{00000000-0005-0000-0000-0000F5090000}"/>
    <cellStyle name="Calculation 2 5 16" xfId="21500" xr:uid="{00000000-0005-0000-0000-0000F6090000}"/>
    <cellStyle name="Calculation 2 5 17" xfId="21501" xr:uid="{00000000-0005-0000-0000-0000F7090000}"/>
    <cellStyle name="Calculation 2 5 18" xfId="21502" xr:uid="{00000000-0005-0000-0000-0000F8090000}"/>
    <cellStyle name="Calculation 2 5 19" xfId="21503" xr:uid="{00000000-0005-0000-0000-0000F9090000}"/>
    <cellStyle name="Calculation 2 5 2" xfId="1476" xr:uid="{00000000-0005-0000-0000-0000FA090000}"/>
    <cellStyle name="Calculation 2 5 2 2" xfId="3068" xr:uid="{00000000-0005-0000-0000-0000FB090000}"/>
    <cellStyle name="Calculation 2 5 2 2 2" xfId="3069" xr:uid="{00000000-0005-0000-0000-0000FC090000}"/>
    <cellStyle name="Calculation 2 5 2 2 2 2" xfId="3070" xr:uid="{00000000-0005-0000-0000-0000FD090000}"/>
    <cellStyle name="Calculation 2 5 2 2 2 2 2" xfId="3071" xr:uid="{00000000-0005-0000-0000-0000FE090000}"/>
    <cellStyle name="Calculation 2 5 2 2 2 3" xfId="3072" xr:uid="{00000000-0005-0000-0000-0000FF090000}"/>
    <cellStyle name="Calculation 2 5 2 2 3" xfId="3073" xr:uid="{00000000-0005-0000-0000-0000000A0000}"/>
    <cellStyle name="Calculation 2 5 2 2 3 2" xfId="3074" xr:uid="{00000000-0005-0000-0000-0000010A0000}"/>
    <cellStyle name="Calculation 2 5 2 2 3 2 2" xfId="3075" xr:uid="{00000000-0005-0000-0000-0000020A0000}"/>
    <cellStyle name="Calculation 2 5 2 2 4" xfId="3076" xr:uid="{00000000-0005-0000-0000-0000030A0000}"/>
    <cellStyle name="Calculation 2 5 2 2 4 2" xfId="3077" xr:uid="{00000000-0005-0000-0000-0000040A0000}"/>
    <cellStyle name="Calculation 2 5 2 3" xfId="3078" xr:uid="{00000000-0005-0000-0000-0000050A0000}"/>
    <cellStyle name="Calculation 2 5 2 3 2" xfId="3079" xr:uid="{00000000-0005-0000-0000-0000060A0000}"/>
    <cellStyle name="Calculation 2 5 2 3 2 2" xfId="3080" xr:uid="{00000000-0005-0000-0000-0000070A0000}"/>
    <cellStyle name="Calculation 2 5 2 3 3" xfId="3081" xr:uid="{00000000-0005-0000-0000-0000080A0000}"/>
    <cellStyle name="Calculation 2 5 2 4" xfId="3082" xr:uid="{00000000-0005-0000-0000-0000090A0000}"/>
    <cellStyle name="Calculation 2 5 2 4 2" xfId="3083" xr:uid="{00000000-0005-0000-0000-00000A0A0000}"/>
    <cellStyle name="Calculation 2 5 2 4 2 2" xfId="3084" xr:uid="{00000000-0005-0000-0000-00000B0A0000}"/>
    <cellStyle name="Calculation 2 5 2 5" xfId="3085" xr:uid="{00000000-0005-0000-0000-00000C0A0000}"/>
    <cellStyle name="Calculation 2 5 2 5 2" xfId="3086" xr:uid="{00000000-0005-0000-0000-00000D0A0000}"/>
    <cellStyle name="Calculation 2 5 2 6" xfId="21504" xr:uid="{00000000-0005-0000-0000-00000E0A0000}"/>
    <cellStyle name="Calculation 2 5 2 7" xfId="21505" xr:uid="{00000000-0005-0000-0000-00000F0A0000}"/>
    <cellStyle name="Calculation 2 5 2 8" xfId="49524" xr:uid="{00000000-0005-0000-0000-0000100A0000}"/>
    <cellStyle name="Calculation 2 5 20" xfId="21506" xr:uid="{00000000-0005-0000-0000-0000110A0000}"/>
    <cellStyle name="Calculation 2 5 21" xfId="21507" xr:uid="{00000000-0005-0000-0000-0000120A0000}"/>
    <cellStyle name="Calculation 2 5 22" xfId="21508" xr:uid="{00000000-0005-0000-0000-0000130A0000}"/>
    <cellStyle name="Calculation 2 5 23" xfId="21509" xr:uid="{00000000-0005-0000-0000-0000140A0000}"/>
    <cellStyle name="Calculation 2 5 24" xfId="21510" xr:uid="{00000000-0005-0000-0000-0000150A0000}"/>
    <cellStyle name="Calculation 2 5 25" xfId="21511" xr:uid="{00000000-0005-0000-0000-0000160A0000}"/>
    <cellStyle name="Calculation 2 5 26" xfId="21512" xr:uid="{00000000-0005-0000-0000-0000170A0000}"/>
    <cellStyle name="Calculation 2 5 27" xfId="21513" xr:uid="{00000000-0005-0000-0000-0000180A0000}"/>
    <cellStyle name="Calculation 2 5 28" xfId="48071" xr:uid="{00000000-0005-0000-0000-0000190A0000}"/>
    <cellStyle name="Calculation 2 5 29" xfId="49001" xr:uid="{00000000-0005-0000-0000-00001A0A0000}"/>
    <cellStyle name="Calculation 2 5 3" xfId="21514" xr:uid="{00000000-0005-0000-0000-00001B0A0000}"/>
    <cellStyle name="Calculation 2 5 4" xfId="21515" xr:uid="{00000000-0005-0000-0000-00001C0A0000}"/>
    <cellStyle name="Calculation 2 5 5" xfId="21516" xr:uid="{00000000-0005-0000-0000-00001D0A0000}"/>
    <cellStyle name="Calculation 2 5 6" xfId="21517" xr:uid="{00000000-0005-0000-0000-00001E0A0000}"/>
    <cellStyle name="Calculation 2 5 7" xfId="21518" xr:uid="{00000000-0005-0000-0000-00001F0A0000}"/>
    <cellStyle name="Calculation 2 5 8" xfId="21519" xr:uid="{00000000-0005-0000-0000-0000200A0000}"/>
    <cellStyle name="Calculation 2 5 9" xfId="21520" xr:uid="{00000000-0005-0000-0000-0000210A0000}"/>
    <cellStyle name="Calculation 2 6" xfId="614" xr:uid="{00000000-0005-0000-0000-0000220A0000}"/>
    <cellStyle name="Calculation 2 6 10" xfId="21521" xr:uid="{00000000-0005-0000-0000-0000230A0000}"/>
    <cellStyle name="Calculation 2 6 11" xfId="21522" xr:uid="{00000000-0005-0000-0000-0000240A0000}"/>
    <cellStyle name="Calculation 2 6 12" xfId="21523" xr:uid="{00000000-0005-0000-0000-0000250A0000}"/>
    <cellStyle name="Calculation 2 6 13" xfId="21524" xr:uid="{00000000-0005-0000-0000-0000260A0000}"/>
    <cellStyle name="Calculation 2 6 14" xfId="21525" xr:uid="{00000000-0005-0000-0000-0000270A0000}"/>
    <cellStyle name="Calculation 2 6 15" xfId="21526" xr:uid="{00000000-0005-0000-0000-0000280A0000}"/>
    <cellStyle name="Calculation 2 6 16" xfId="21527" xr:uid="{00000000-0005-0000-0000-0000290A0000}"/>
    <cellStyle name="Calculation 2 6 17" xfId="21528" xr:uid="{00000000-0005-0000-0000-00002A0A0000}"/>
    <cellStyle name="Calculation 2 6 18" xfId="21529" xr:uid="{00000000-0005-0000-0000-00002B0A0000}"/>
    <cellStyle name="Calculation 2 6 19" xfId="21530" xr:uid="{00000000-0005-0000-0000-00002C0A0000}"/>
    <cellStyle name="Calculation 2 6 2" xfId="1477" xr:uid="{00000000-0005-0000-0000-00002D0A0000}"/>
    <cellStyle name="Calculation 2 6 2 2" xfId="3087" xr:uid="{00000000-0005-0000-0000-00002E0A0000}"/>
    <cellStyle name="Calculation 2 6 2 2 2" xfId="3088" xr:uid="{00000000-0005-0000-0000-00002F0A0000}"/>
    <cellStyle name="Calculation 2 6 2 2 2 2" xfId="3089" xr:uid="{00000000-0005-0000-0000-0000300A0000}"/>
    <cellStyle name="Calculation 2 6 2 2 2 2 2" xfId="3090" xr:uid="{00000000-0005-0000-0000-0000310A0000}"/>
    <cellStyle name="Calculation 2 6 2 2 2 3" xfId="3091" xr:uid="{00000000-0005-0000-0000-0000320A0000}"/>
    <cellStyle name="Calculation 2 6 2 2 3" xfId="3092" xr:uid="{00000000-0005-0000-0000-0000330A0000}"/>
    <cellStyle name="Calculation 2 6 2 2 3 2" xfId="3093" xr:uid="{00000000-0005-0000-0000-0000340A0000}"/>
    <cellStyle name="Calculation 2 6 2 2 3 2 2" xfId="3094" xr:uid="{00000000-0005-0000-0000-0000350A0000}"/>
    <cellStyle name="Calculation 2 6 2 2 4" xfId="3095" xr:uid="{00000000-0005-0000-0000-0000360A0000}"/>
    <cellStyle name="Calculation 2 6 2 2 4 2" xfId="3096" xr:uid="{00000000-0005-0000-0000-0000370A0000}"/>
    <cellStyle name="Calculation 2 6 2 3" xfId="3097" xr:uid="{00000000-0005-0000-0000-0000380A0000}"/>
    <cellStyle name="Calculation 2 6 2 3 2" xfId="3098" xr:uid="{00000000-0005-0000-0000-0000390A0000}"/>
    <cellStyle name="Calculation 2 6 2 3 2 2" xfId="3099" xr:uid="{00000000-0005-0000-0000-00003A0A0000}"/>
    <cellStyle name="Calculation 2 6 2 3 3" xfId="3100" xr:uid="{00000000-0005-0000-0000-00003B0A0000}"/>
    <cellStyle name="Calculation 2 6 2 4" xfId="3101" xr:uid="{00000000-0005-0000-0000-00003C0A0000}"/>
    <cellStyle name="Calculation 2 6 2 4 2" xfId="3102" xr:uid="{00000000-0005-0000-0000-00003D0A0000}"/>
    <cellStyle name="Calculation 2 6 2 4 2 2" xfId="3103" xr:uid="{00000000-0005-0000-0000-00003E0A0000}"/>
    <cellStyle name="Calculation 2 6 2 5" xfId="3104" xr:uid="{00000000-0005-0000-0000-00003F0A0000}"/>
    <cellStyle name="Calculation 2 6 2 5 2" xfId="3105" xr:uid="{00000000-0005-0000-0000-0000400A0000}"/>
    <cellStyle name="Calculation 2 6 2 6" xfId="21531" xr:uid="{00000000-0005-0000-0000-0000410A0000}"/>
    <cellStyle name="Calculation 2 6 2 7" xfId="21532" xr:uid="{00000000-0005-0000-0000-0000420A0000}"/>
    <cellStyle name="Calculation 2 6 2 8" xfId="49525" xr:uid="{00000000-0005-0000-0000-0000430A0000}"/>
    <cellStyle name="Calculation 2 6 20" xfId="21533" xr:uid="{00000000-0005-0000-0000-0000440A0000}"/>
    <cellStyle name="Calculation 2 6 21" xfId="21534" xr:uid="{00000000-0005-0000-0000-0000450A0000}"/>
    <cellStyle name="Calculation 2 6 22" xfId="21535" xr:uid="{00000000-0005-0000-0000-0000460A0000}"/>
    <cellStyle name="Calculation 2 6 23" xfId="21536" xr:uid="{00000000-0005-0000-0000-0000470A0000}"/>
    <cellStyle name="Calculation 2 6 24" xfId="21537" xr:uid="{00000000-0005-0000-0000-0000480A0000}"/>
    <cellStyle name="Calculation 2 6 25" xfId="21538" xr:uid="{00000000-0005-0000-0000-0000490A0000}"/>
    <cellStyle name="Calculation 2 6 26" xfId="21539" xr:uid="{00000000-0005-0000-0000-00004A0A0000}"/>
    <cellStyle name="Calculation 2 6 27" xfId="21540" xr:uid="{00000000-0005-0000-0000-00004B0A0000}"/>
    <cellStyle name="Calculation 2 6 28" xfId="48072" xr:uid="{00000000-0005-0000-0000-00004C0A0000}"/>
    <cellStyle name="Calculation 2 6 29" xfId="49002" xr:uid="{00000000-0005-0000-0000-00004D0A0000}"/>
    <cellStyle name="Calculation 2 6 3" xfId="21541" xr:uid="{00000000-0005-0000-0000-00004E0A0000}"/>
    <cellStyle name="Calculation 2 6 4" xfId="21542" xr:uid="{00000000-0005-0000-0000-00004F0A0000}"/>
    <cellStyle name="Calculation 2 6 5" xfId="21543" xr:uid="{00000000-0005-0000-0000-0000500A0000}"/>
    <cellStyle name="Calculation 2 6 6" xfId="21544" xr:uid="{00000000-0005-0000-0000-0000510A0000}"/>
    <cellStyle name="Calculation 2 6 7" xfId="21545" xr:uid="{00000000-0005-0000-0000-0000520A0000}"/>
    <cellStyle name="Calculation 2 6 8" xfId="21546" xr:uid="{00000000-0005-0000-0000-0000530A0000}"/>
    <cellStyle name="Calculation 2 6 9" xfId="21547" xr:uid="{00000000-0005-0000-0000-0000540A0000}"/>
    <cellStyle name="Calculation 2 7" xfId="1478" xr:uid="{00000000-0005-0000-0000-0000550A0000}"/>
    <cellStyle name="Calculation 2 7 10" xfId="21548" xr:uid="{00000000-0005-0000-0000-0000560A0000}"/>
    <cellStyle name="Calculation 2 7 11" xfId="21549" xr:uid="{00000000-0005-0000-0000-0000570A0000}"/>
    <cellStyle name="Calculation 2 7 12" xfId="21550" xr:uid="{00000000-0005-0000-0000-0000580A0000}"/>
    <cellStyle name="Calculation 2 7 13" xfId="21551" xr:uid="{00000000-0005-0000-0000-0000590A0000}"/>
    <cellStyle name="Calculation 2 7 14" xfId="21552" xr:uid="{00000000-0005-0000-0000-00005A0A0000}"/>
    <cellStyle name="Calculation 2 7 15" xfId="21553" xr:uid="{00000000-0005-0000-0000-00005B0A0000}"/>
    <cellStyle name="Calculation 2 7 16" xfId="21554" xr:uid="{00000000-0005-0000-0000-00005C0A0000}"/>
    <cellStyle name="Calculation 2 7 17" xfId="21555" xr:uid="{00000000-0005-0000-0000-00005D0A0000}"/>
    <cellStyle name="Calculation 2 7 18" xfId="21556" xr:uid="{00000000-0005-0000-0000-00005E0A0000}"/>
    <cellStyle name="Calculation 2 7 19" xfId="21557" xr:uid="{00000000-0005-0000-0000-00005F0A0000}"/>
    <cellStyle name="Calculation 2 7 2" xfId="3106" xr:uid="{00000000-0005-0000-0000-0000600A0000}"/>
    <cellStyle name="Calculation 2 7 2 2" xfId="3107" xr:uid="{00000000-0005-0000-0000-0000610A0000}"/>
    <cellStyle name="Calculation 2 7 2 2 2" xfId="3108" xr:uid="{00000000-0005-0000-0000-0000620A0000}"/>
    <cellStyle name="Calculation 2 7 2 2 2 2" xfId="3109" xr:uid="{00000000-0005-0000-0000-0000630A0000}"/>
    <cellStyle name="Calculation 2 7 2 2 3" xfId="3110" xr:uid="{00000000-0005-0000-0000-0000640A0000}"/>
    <cellStyle name="Calculation 2 7 2 3" xfId="3111" xr:uid="{00000000-0005-0000-0000-0000650A0000}"/>
    <cellStyle name="Calculation 2 7 2 3 2" xfId="3112" xr:uid="{00000000-0005-0000-0000-0000660A0000}"/>
    <cellStyle name="Calculation 2 7 2 3 2 2" xfId="3113" xr:uid="{00000000-0005-0000-0000-0000670A0000}"/>
    <cellStyle name="Calculation 2 7 2 4" xfId="3114" xr:uid="{00000000-0005-0000-0000-0000680A0000}"/>
    <cellStyle name="Calculation 2 7 2 4 2" xfId="3115" xr:uid="{00000000-0005-0000-0000-0000690A0000}"/>
    <cellStyle name="Calculation 2 7 20" xfId="21558" xr:uid="{00000000-0005-0000-0000-00006A0A0000}"/>
    <cellStyle name="Calculation 2 7 21" xfId="21559" xr:uid="{00000000-0005-0000-0000-00006B0A0000}"/>
    <cellStyle name="Calculation 2 7 22" xfId="21560" xr:uid="{00000000-0005-0000-0000-00006C0A0000}"/>
    <cellStyle name="Calculation 2 7 23" xfId="21561" xr:uid="{00000000-0005-0000-0000-00006D0A0000}"/>
    <cellStyle name="Calculation 2 7 24" xfId="21562" xr:uid="{00000000-0005-0000-0000-00006E0A0000}"/>
    <cellStyle name="Calculation 2 7 25" xfId="21563" xr:uid="{00000000-0005-0000-0000-00006F0A0000}"/>
    <cellStyle name="Calculation 2 7 26" xfId="21564" xr:uid="{00000000-0005-0000-0000-0000700A0000}"/>
    <cellStyle name="Calculation 2 7 27" xfId="21565" xr:uid="{00000000-0005-0000-0000-0000710A0000}"/>
    <cellStyle name="Calculation 2 7 28" xfId="48073" xr:uid="{00000000-0005-0000-0000-0000720A0000}"/>
    <cellStyle name="Calculation 2 7 3" xfId="3116" xr:uid="{00000000-0005-0000-0000-0000730A0000}"/>
    <cellStyle name="Calculation 2 7 3 2" xfId="3117" xr:uid="{00000000-0005-0000-0000-0000740A0000}"/>
    <cellStyle name="Calculation 2 7 3 2 2" xfId="3118" xr:uid="{00000000-0005-0000-0000-0000750A0000}"/>
    <cellStyle name="Calculation 2 7 3 3" xfId="3119" xr:uid="{00000000-0005-0000-0000-0000760A0000}"/>
    <cellStyle name="Calculation 2 7 4" xfId="3120" xr:uid="{00000000-0005-0000-0000-0000770A0000}"/>
    <cellStyle name="Calculation 2 7 4 2" xfId="3121" xr:uid="{00000000-0005-0000-0000-0000780A0000}"/>
    <cellStyle name="Calculation 2 7 4 2 2" xfId="3122" xr:uid="{00000000-0005-0000-0000-0000790A0000}"/>
    <cellStyle name="Calculation 2 7 5" xfId="3123" xr:uid="{00000000-0005-0000-0000-00007A0A0000}"/>
    <cellStyle name="Calculation 2 7 5 2" xfId="3124" xr:uid="{00000000-0005-0000-0000-00007B0A0000}"/>
    <cellStyle name="Calculation 2 7 6" xfId="21566" xr:uid="{00000000-0005-0000-0000-00007C0A0000}"/>
    <cellStyle name="Calculation 2 7 7" xfId="21567" xr:uid="{00000000-0005-0000-0000-00007D0A0000}"/>
    <cellStyle name="Calculation 2 7 8" xfId="21568" xr:uid="{00000000-0005-0000-0000-00007E0A0000}"/>
    <cellStyle name="Calculation 2 7 9" xfId="21569" xr:uid="{00000000-0005-0000-0000-00007F0A0000}"/>
    <cellStyle name="Calculation 2 8" xfId="21570" xr:uid="{00000000-0005-0000-0000-0000800A0000}"/>
    <cellStyle name="Calculation 2 9" xfId="21571" xr:uid="{00000000-0005-0000-0000-0000810A0000}"/>
    <cellStyle name="Calculation 3" xfId="615" xr:uid="{00000000-0005-0000-0000-0000820A0000}"/>
    <cellStyle name="Calculation 3 10" xfId="21572" xr:uid="{00000000-0005-0000-0000-0000830A0000}"/>
    <cellStyle name="Calculation 3 11" xfId="21573" xr:uid="{00000000-0005-0000-0000-0000840A0000}"/>
    <cellStyle name="Calculation 3 12" xfId="21574" xr:uid="{00000000-0005-0000-0000-0000850A0000}"/>
    <cellStyle name="Calculation 3 13" xfId="21575" xr:uid="{00000000-0005-0000-0000-0000860A0000}"/>
    <cellStyle name="Calculation 3 14" xfId="21576" xr:uid="{00000000-0005-0000-0000-0000870A0000}"/>
    <cellStyle name="Calculation 3 15" xfId="21577" xr:uid="{00000000-0005-0000-0000-0000880A0000}"/>
    <cellStyle name="Calculation 3 16" xfId="21578" xr:uid="{00000000-0005-0000-0000-0000890A0000}"/>
    <cellStyle name="Calculation 3 17" xfId="21579" xr:uid="{00000000-0005-0000-0000-00008A0A0000}"/>
    <cellStyle name="Calculation 3 18" xfId="21580" xr:uid="{00000000-0005-0000-0000-00008B0A0000}"/>
    <cellStyle name="Calculation 3 19" xfId="21581" xr:uid="{00000000-0005-0000-0000-00008C0A0000}"/>
    <cellStyle name="Calculation 3 2" xfId="1479" xr:uid="{00000000-0005-0000-0000-00008D0A0000}"/>
    <cellStyle name="Calculation 3 2 2" xfId="3125" xr:uid="{00000000-0005-0000-0000-00008E0A0000}"/>
    <cellStyle name="Calculation 3 2 2 2" xfId="3126" xr:uid="{00000000-0005-0000-0000-00008F0A0000}"/>
    <cellStyle name="Calculation 3 2 2 2 2" xfId="3127" xr:uid="{00000000-0005-0000-0000-0000900A0000}"/>
    <cellStyle name="Calculation 3 2 2 2 2 2" xfId="3128" xr:uid="{00000000-0005-0000-0000-0000910A0000}"/>
    <cellStyle name="Calculation 3 2 2 2 3" xfId="3129" xr:uid="{00000000-0005-0000-0000-0000920A0000}"/>
    <cellStyle name="Calculation 3 2 2 3" xfId="3130" xr:uid="{00000000-0005-0000-0000-0000930A0000}"/>
    <cellStyle name="Calculation 3 2 2 3 2" xfId="3131" xr:uid="{00000000-0005-0000-0000-0000940A0000}"/>
    <cellStyle name="Calculation 3 2 2 3 2 2" xfId="3132" xr:uid="{00000000-0005-0000-0000-0000950A0000}"/>
    <cellStyle name="Calculation 3 2 2 4" xfId="3133" xr:uid="{00000000-0005-0000-0000-0000960A0000}"/>
    <cellStyle name="Calculation 3 2 2 4 2" xfId="3134" xr:uid="{00000000-0005-0000-0000-0000970A0000}"/>
    <cellStyle name="Calculation 3 2 3" xfId="3135" xr:uid="{00000000-0005-0000-0000-0000980A0000}"/>
    <cellStyle name="Calculation 3 2 3 2" xfId="3136" xr:uid="{00000000-0005-0000-0000-0000990A0000}"/>
    <cellStyle name="Calculation 3 2 3 2 2" xfId="3137" xr:uid="{00000000-0005-0000-0000-00009A0A0000}"/>
    <cellStyle name="Calculation 3 2 3 3" xfId="3138" xr:uid="{00000000-0005-0000-0000-00009B0A0000}"/>
    <cellStyle name="Calculation 3 2 4" xfId="3139" xr:uid="{00000000-0005-0000-0000-00009C0A0000}"/>
    <cellStyle name="Calculation 3 2 4 2" xfId="3140" xr:uid="{00000000-0005-0000-0000-00009D0A0000}"/>
    <cellStyle name="Calculation 3 2 4 2 2" xfId="3141" xr:uid="{00000000-0005-0000-0000-00009E0A0000}"/>
    <cellStyle name="Calculation 3 2 5" xfId="3142" xr:uid="{00000000-0005-0000-0000-00009F0A0000}"/>
    <cellStyle name="Calculation 3 2 5 2" xfId="3143" xr:uid="{00000000-0005-0000-0000-0000A00A0000}"/>
    <cellStyle name="Calculation 3 2 6" xfId="21582" xr:uid="{00000000-0005-0000-0000-0000A10A0000}"/>
    <cellStyle name="Calculation 3 2 7" xfId="21583" xr:uid="{00000000-0005-0000-0000-0000A20A0000}"/>
    <cellStyle name="Calculation 3 2 8" xfId="49526" xr:uid="{00000000-0005-0000-0000-0000A30A0000}"/>
    <cellStyle name="Calculation 3 20" xfId="21584" xr:uid="{00000000-0005-0000-0000-0000A40A0000}"/>
    <cellStyle name="Calculation 3 21" xfId="21585" xr:uid="{00000000-0005-0000-0000-0000A50A0000}"/>
    <cellStyle name="Calculation 3 22" xfId="21586" xr:uid="{00000000-0005-0000-0000-0000A60A0000}"/>
    <cellStyle name="Calculation 3 23" xfId="21587" xr:uid="{00000000-0005-0000-0000-0000A70A0000}"/>
    <cellStyle name="Calculation 3 24" xfId="21588" xr:uid="{00000000-0005-0000-0000-0000A80A0000}"/>
    <cellStyle name="Calculation 3 25" xfId="21589" xr:uid="{00000000-0005-0000-0000-0000A90A0000}"/>
    <cellStyle name="Calculation 3 26" xfId="21590" xr:uid="{00000000-0005-0000-0000-0000AA0A0000}"/>
    <cellStyle name="Calculation 3 27" xfId="21591" xr:uid="{00000000-0005-0000-0000-0000AB0A0000}"/>
    <cellStyle name="Calculation 3 28" xfId="48074" xr:uid="{00000000-0005-0000-0000-0000AC0A0000}"/>
    <cellStyle name="Calculation 3 29" xfId="49003" xr:uid="{00000000-0005-0000-0000-0000AD0A0000}"/>
    <cellStyle name="Calculation 3 3" xfId="21592" xr:uid="{00000000-0005-0000-0000-0000AE0A0000}"/>
    <cellStyle name="Calculation 3 3 2" xfId="21593" xr:uid="{00000000-0005-0000-0000-0000AF0A0000}"/>
    <cellStyle name="Calculation 3 4" xfId="21594" xr:uid="{00000000-0005-0000-0000-0000B00A0000}"/>
    <cellStyle name="Calculation 3 5" xfId="21595" xr:uid="{00000000-0005-0000-0000-0000B10A0000}"/>
    <cellStyle name="Calculation 3 6" xfId="21596" xr:uid="{00000000-0005-0000-0000-0000B20A0000}"/>
    <cellStyle name="Calculation 3 7" xfId="21597" xr:uid="{00000000-0005-0000-0000-0000B30A0000}"/>
    <cellStyle name="Calculation 3 8" xfId="21598" xr:uid="{00000000-0005-0000-0000-0000B40A0000}"/>
    <cellStyle name="Calculation 3 9" xfId="21599" xr:uid="{00000000-0005-0000-0000-0000B50A0000}"/>
    <cellStyle name="Calculation 4" xfId="616" xr:uid="{00000000-0005-0000-0000-0000B60A0000}"/>
    <cellStyle name="Calculation 4 10" xfId="21600" xr:uid="{00000000-0005-0000-0000-0000B70A0000}"/>
    <cellStyle name="Calculation 4 11" xfId="21601" xr:uid="{00000000-0005-0000-0000-0000B80A0000}"/>
    <cellStyle name="Calculation 4 12" xfId="21602" xr:uid="{00000000-0005-0000-0000-0000B90A0000}"/>
    <cellStyle name="Calculation 4 13" xfId="21603" xr:uid="{00000000-0005-0000-0000-0000BA0A0000}"/>
    <cellStyle name="Calculation 4 14" xfId="21604" xr:uid="{00000000-0005-0000-0000-0000BB0A0000}"/>
    <cellStyle name="Calculation 4 15" xfId="21605" xr:uid="{00000000-0005-0000-0000-0000BC0A0000}"/>
    <cellStyle name="Calculation 4 16" xfId="21606" xr:uid="{00000000-0005-0000-0000-0000BD0A0000}"/>
    <cellStyle name="Calculation 4 17" xfId="21607" xr:uid="{00000000-0005-0000-0000-0000BE0A0000}"/>
    <cellStyle name="Calculation 4 18" xfId="21608" xr:uid="{00000000-0005-0000-0000-0000BF0A0000}"/>
    <cellStyle name="Calculation 4 19" xfId="21609" xr:uid="{00000000-0005-0000-0000-0000C00A0000}"/>
    <cellStyle name="Calculation 4 2" xfId="1480" xr:uid="{00000000-0005-0000-0000-0000C10A0000}"/>
    <cellStyle name="Calculation 4 2 2" xfId="3144" xr:uid="{00000000-0005-0000-0000-0000C20A0000}"/>
    <cellStyle name="Calculation 4 2 2 2" xfId="3145" xr:uid="{00000000-0005-0000-0000-0000C30A0000}"/>
    <cellStyle name="Calculation 4 2 2 2 2" xfId="3146" xr:uid="{00000000-0005-0000-0000-0000C40A0000}"/>
    <cellStyle name="Calculation 4 2 2 2 2 2" xfId="3147" xr:uid="{00000000-0005-0000-0000-0000C50A0000}"/>
    <cellStyle name="Calculation 4 2 2 2 3" xfId="3148" xr:uid="{00000000-0005-0000-0000-0000C60A0000}"/>
    <cellStyle name="Calculation 4 2 2 3" xfId="3149" xr:uid="{00000000-0005-0000-0000-0000C70A0000}"/>
    <cellStyle name="Calculation 4 2 2 3 2" xfId="3150" xr:uid="{00000000-0005-0000-0000-0000C80A0000}"/>
    <cellStyle name="Calculation 4 2 2 3 2 2" xfId="3151" xr:uid="{00000000-0005-0000-0000-0000C90A0000}"/>
    <cellStyle name="Calculation 4 2 2 4" xfId="3152" xr:uid="{00000000-0005-0000-0000-0000CA0A0000}"/>
    <cellStyle name="Calculation 4 2 2 4 2" xfId="3153" xr:uid="{00000000-0005-0000-0000-0000CB0A0000}"/>
    <cellStyle name="Calculation 4 2 3" xfId="3154" xr:uid="{00000000-0005-0000-0000-0000CC0A0000}"/>
    <cellStyle name="Calculation 4 2 3 2" xfId="3155" xr:uid="{00000000-0005-0000-0000-0000CD0A0000}"/>
    <cellStyle name="Calculation 4 2 3 2 2" xfId="3156" xr:uid="{00000000-0005-0000-0000-0000CE0A0000}"/>
    <cellStyle name="Calculation 4 2 3 3" xfId="3157" xr:uid="{00000000-0005-0000-0000-0000CF0A0000}"/>
    <cellStyle name="Calculation 4 2 4" xfId="3158" xr:uid="{00000000-0005-0000-0000-0000D00A0000}"/>
    <cellStyle name="Calculation 4 2 4 2" xfId="3159" xr:uid="{00000000-0005-0000-0000-0000D10A0000}"/>
    <cellStyle name="Calculation 4 2 4 2 2" xfId="3160" xr:uid="{00000000-0005-0000-0000-0000D20A0000}"/>
    <cellStyle name="Calculation 4 2 5" xfId="3161" xr:uid="{00000000-0005-0000-0000-0000D30A0000}"/>
    <cellStyle name="Calculation 4 2 5 2" xfId="3162" xr:uid="{00000000-0005-0000-0000-0000D40A0000}"/>
    <cellStyle name="Calculation 4 2 6" xfId="21610" xr:uid="{00000000-0005-0000-0000-0000D50A0000}"/>
    <cellStyle name="Calculation 4 2 7" xfId="21611" xr:uid="{00000000-0005-0000-0000-0000D60A0000}"/>
    <cellStyle name="Calculation 4 2 8" xfId="49527" xr:uid="{00000000-0005-0000-0000-0000D70A0000}"/>
    <cellStyle name="Calculation 4 20" xfId="21612" xr:uid="{00000000-0005-0000-0000-0000D80A0000}"/>
    <cellStyle name="Calculation 4 21" xfId="21613" xr:uid="{00000000-0005-0000-0000-0000D90A0000}"/>
    <cellStyle name="Calculation 4 22" xfId="21614" xr:uid="{00000000-0005-0000-0000-0000DA0A0000}"/>
    <cellStyle name="Calculation 4 23" xfId="21615" xr:uid="{00000000-0005-0000-0000-0000DB0A0000}"/>
    <cellStyle name="Calculation 4 24" xfId="21616" xr:uid="{00000000-0005-0000-0000-0000DC0A0000}"/>
    <cellStyle name="Calculation 4 25" xfId="21617" xr:uid="{00000000-0005-0000-0000-0000DD0A0000}"/>
    <cellStyle name="Calculation 4 26" xfId="21618" xr:uid="{00000000-0005-0000-0000-0000DE0A0000}"/>
    <cellStyle name="Calculation 4 27" xfId="21619" xr:uid="{00000000-0005-0000-0000-0000DF0A0000}"/>
    <cellStyle name="Calculation 4 28" xfId="48075" xr:uid="{00000000-0005-0000-0000-0000E00A0000}"/>
    <cellStyle name="Calculation 4 29" xfId="49004" xr:uid="{00000000-0005-0000-0000-0000E10A0000}"/>
    <cellStyle name="Calculation 4 3" xfId="21620" xr:uid="{00000000-0005-0000-0000-0000E20A0000}"/>
    <cellStyle name="Calculation 4 4" xfId="21621" xr:uid="{00000000-0005-0000-0000-0000E30A0000}"/>
    <cellStyle name="Calculation 4 5" xfId="21622" xr:uid="{00000000-0005-0000-0000-0000E40A0000}"/>
    <cellStyle name="Calculation 4 6" xfId="21623" xr:uid="{00000000-0005-0000-0000-0000E50A0000}"/>
    <cellStyle name="Calculation 4 7" xfId="21624" xr:uid="{00000000-0005-0000-0000-0000E60A0000}"/>
    <cellStyle name="Calculation 4 8" xfId="21625" xr:uid="{00000000-0005-0000-0000-0000E70A0000}"/>
    <cellStyle name="Calculation 4 9" xfId="21626" xr:uid="{00000000-0005-0000-0000-0000E80A0000}"/>
    <cellStyle name="Calculation 5" xfId="617" xr:uid="{00000000-0005-0000-0000-0000E90A0000}"/>
    <cellStyle name="Calculation 5 10" xfId="21627" xr:uid="{00000000-0005-0000-0000-0000EA0A0000}"/>
    <cellStyle name="Calculation 5 11" xfId="21628" xr:uid="{00000000-0005-0000-0000-0000EB0A0000}"/>
    <cellStyle name="Calculation 5 12" xfId="21629" xr:uid="{00000000-0005-0000-0000-0000EC0A0000}"/>
    <cellStyle name="Calculation 5 13" xfId="21630" xr:uid="{00000000-0005-0000-0000-0000ED0A0000}"/>
    <cellStyle name="Calculation 5 14" xfId="21631" xr:uid="{00000000-0005-0000-0000-0000EE0A0000}"/>
    <cellStyle name="Calculation 5 15" xfId="21632" xr:uid="{00000000-0005-0000-0000-0000EF0A0000}"/>
    <cellStyle name="Calculation 5 16" xfId="21633" xr:uid="{00000000-0005-0000-0000-0000F00A0000}"/>
    <cellStyle name="Calculation 5 17" xfId="21634" xr:uid="{00000000-0005-0000-0000-0000F10A0000}"/>
    <cellStyle name="Calculation 5 18" xfId="21635" xr:uid="{00000000-0005-0000-0000-0000F20A0000}"/>
    <cellStyle name="Calculation 5 19" xfId="21636" xr:uid="{00000000-0005-0000-0000-0000F30A0000}"/>
    <cellStyle name="Calculation 5 2" xfId="1481" xr:uid="{00000000-0005-0000-0000-0000F40A0000}"/>
    <cellStyle name="Calculation 5 2 2" xfId="3163" xr:uid="{00000000-0005-0000-0000-0000F50A0000}"/>
    <cellStyle name="Calculation 5 2 2 2" xfId="3164" xr:uid="{00000000-0005-0000-0000-0000F60A0000}"/>
    <cellStyle name="Calculation 5 2 2 2 2" xfId="3165" xr:uid="{00000000-0005-0000-0000-0000F70A0000}"/>
    <cellStyle name="Calculation 5 2 2 2 2 2" xfId="3166" xr:uid="{00000000-0005-0000-0000-0000F80A0000}"/>
    <cellStyle name="Calculation 5 2 2 2 3" xfId="3167" xr:uid="{00000000-0005-0000-0000-0000F90A0000}"/>
    <cellStyle name="Calculation 5 2 2 3" xfId="3168" xr:uid="{00000000-0005-0000-0000-0000FA0A0000}"/>
    <cellStyle name="Calculation 5 2 2 3 2" xfId="3169" xr:uid="{00000000-0005-0000-0000-0000FB0A0000}"/>
    <cellStyle name="Calculation 5 2 2 3 2 2" xfId="3170" xr:uid="{00000000-0005-0000-0000-0000FC0A0000}"/>
    <cellStyle name="Calculation 5 2 2 4" xfId="3171" xr:uid="{00000000-0005-0000-0000-0000FD0A0000}"/>
    <cellStyle name="Calculation 5 2 2 4 2" xfId="3172" xr:uid="{00000000-0005-0000-0000-0000FE0A0000}"/>
    <cellStyle name="Calculation 5 2 3" xfId="3173" xr:uid="{00000000-0005-0000-0000-0000FF0A0000}"/>
    <cellStyle name="Calculation 5 2 3 2" xfId="3174" xr:uid="{00000000-0005-0000-0000-0000000B0000}"/>
    <cellStyle name="Calculation 5 2 3 2 2" xfId="3175" xr:uid="{00000000-0005-0000-0000-0000010B0000}"/>
    <cellStyle name="Calculation 5 2 3 3" xfId="3176" xr:uid="{00000000-0005-0000-0000-0000020B0000}"/>
    <cellStyle name="Calculation 5 2 4" xfId="3177" xr:uid="{00000000-0005-0000-0000-0000030B0000}"/>
    <cellStyle name="Calculation 5 2 4 2" xfId="3178" xr:uid="{00000000-0005-0000-0000-0000040B0000}"/>
    <cellStyle name="Calculation 5 2 4 2 2" xfId="3179" xr:uid="{00000000-0005-0000-0000-0000050B0000}"/>
    <cellStyle name="Calculation 5 2 5" xfId="3180" xr:uid="{00000000-0005-0000-0000-0000060B0000}"/>
    <cellStyle name="Calculation 5 2 5 2" xfId="3181" xr:uid="{00000000-0005-0000-0000-0000070B0000}"/>
    <cellStyle name="Calculation 5 2 6" xfId="21637" xr:uid="{00000000-0005-0000-0000-0000080B0000}"/>
    <cellStyle name="Calculation 5 2 7" xfId="21638" xr:uid="{00000000-0005-0000-0000-0000090B0000}"/>
    <cellStyle name="Calculation 5 2 8" xfId="49528" xr:uid="{00000000-0005-0000-0000-00000A0B0000}"/>
    <cellStyle name="Calculation 5 20" xfId="21639" xr:uid="{00000000-0005-0000-0000-00000B0B0000}"/>
    <cellStyle name="Calculation 5 21" xfId="21640" xr:uid="{00000000-0005-0000-0000-00000C0B0000}"/>
    <cellStyle name="Calculation 5 22" xfId="21641" xr:uid="{00000000-0005-0000-0000-00000D0B0000}"/>
    <cellStyle name="Calculation 5 23" xfId="21642" xr:uid="{00000000-0005-0000-0000-00000E0B0000}"/>
    <cellStyle name="Calculation 5 24" xfId="21643" xr:uid="{00000000-0005-0000-0000-00000F0B0000}"/>
    <cellStyle name="Calculation 5 25" xfId="21644" xr:uid="{00000000-0005-0000-0000-0000100B0000}"/>
    <cellStyle name="Calculation 5 26" xfId="21645" xr:uid="{00000000-0005-0000-0000-0000110B0000}"/>
    <cellStyle name="Calculation 5 27" xfId="21646" xr:uid="{00000000-0005-0000-0000-0000120B0000}"/>
    <cellStyle name="Calculation 5 28" xfId="48076" xr:uid="{00000000-0005-0000-0000-0000130B0000}"/>
    <cellStyle name="Calculation 5 29" xfId="49005" xr:uid="{00000000-0005-0000-0000-0000140B0000}"/>
    <cellStyle name="Calculation 5 3" xfId="21647" xr:uid="{00000000-0005-0000-0000-0000150B0000}"/>
    <cellStyle name="Calculation 5 4" xfId="21648" xr:uid="{00000000-0005-0000-0000-0000160B0000}"/>
    <cellStyle name="Calculation 5 5" xfId="21649" xr:uid="{00000000-0005-0000-0000-0000170B0000}"/>
    <cellStyle name="Calculation 5 6" xfId="21650" xr:uid="{00000000-0005-0000-0000-0000180B0000}"/>
    <cellStyle name="Calculation 5 7" xfId="21651" xr:uid="{00000000-0005-0000-0000-0000190B0000}"/>
    <cellStyle name="Calculation 5 8" xfId="21652" xr:uid="{00000000-0005-0000-0000-00001A0B0000}"/>
    <cellStyle name="Calculation 5 9" xfId="21653" xr:uid="{00000000-0005-0000-0000-00001B0B0000}"/>
    <cellStyle name="Calculation 6" xfId="618" xr:uid="{00000000-0005-0000-0000-00001C0B0000}"/>
    <cellStyle name="Calculation 6 10" xfId="21654" xr:uid="{00000000-0005-0000-0000-00001D0B0000}"/>
    <cellStyle name="Calculation 6 11" xfId="21655" xr:uid="{00000000-0005-0000-0000-00001E0B0000}"/>
    <cellStyle name="Calculation 6 12" xfId="21656" xr:uid="{00000000-0005-0000-0000-00001F0B0000}"/>
    <cellStyle name="Calculation 6 13" xfId="21657" xr:uid="{00000000-0005-0000-0000-0000200B0000}"/>
    <cellStyle name="Calculation 6 14" xfId="21658" xr:uid="{00000000-0005-0000-0000-0000210B0000}"/>
    <cellStyle name="Calculation 6 15" xfId="21659" xr:uid="{00000000-0005-0000-0000-0000220B0000}"/>
    <cellStyle name="Calculation 6 16" xfId="21660" xr:uid="{00000000-0005-0000-0000-0000230B0000}"/>
    <cellStyle name="Calculation 6 17" xfId="21661" xr:uid="{00000000-0005-0000-0000-0000240B0000}"/>
    <cellStyle name="Calculation 6 18" xfId="21662" xr:uid="{00000000-0005-0000-0000-0000250B0000}"/>
    <cellStyle name="Calculation 6 19" xfId="21663" xr:uid="{00000000-0005-0000-0000-0000260B0000}"/>
    <cellStyle name="Calculation 6 2" xfId="1482" xr:uid="{00000000-0005-0000-0000-0000270B0000}"/>
    <cellStyle name="Calculation 6 2 2" xfId="3182" xr:uid="{00000000-0005-0000-0000-0000280B0000}"/>
    <cellStyle name="Calculation 6 2 2 2" xfId="3183" xr:uid="{00000000-0005-0000-0000-0000290B0000}"/>
    <cellStyle name="Calculation 6 2 2 2 2" xfId="3184" xr:uid="{00000000-0005-0000-0000-00002A0B0000}"/>
    <cellStyle name="Calculation 6 2 2 2 2 2" xfId="3185" xr:uid="{00000000-0005-0000-0000-00002B0B0000}"/>
    <cellStyle name="Calculation 6 2 2 2 3" xfId="3186" xr:uid="{00000000-0005-0000-0000-00002C0B0000}"/>
    <cellStyle name="Calculation 6 2 2 3" xfId="3187" xr:uid="{00000000-0005-0000-0000-00002D0B0000}"/>
    <cellStyle name="Calculation 6 2 2 3 2" xfId="3188" xr:uid="{00000000-0005-0000-0000-00002E0B0000}"/>
    <cellStyle name="Calculation 6 2 2 3 2 2" xfId="3189" xr:uid="{00000000-0005-0000-0000-00002F0B0000}"/>
    <cellStyle name="Calculation 6 2 2 4" xfId="3190" xr:uid="{00000000-0005-0000-0000-0000300B0000}"/>
    <cellStyle name="Calculation 6 2 2 4 2" xfId="3191" xr:uid="{00000000-0005-0000-0000-0000310B0000}"/>
    <cellStyle name="Calculation 6 2 3" xfId="3192" xr:uid="{00000000-0005-0000-0000-0000320B0000}"/>
    <cellStyle name="Calculation 6 2 3 2" xfId="3193" xr:uid="{00000000-0005-0000-0000-0000330B0000}"/>
    <cellStyle name="Calculation 6 2 3 2 2" xfId="3194" xr:uid="{00000000-0005-0000-0000-0000340B0000}"/>
    <cellStyle name="Calculation 6 2 3 3" xfId="3195" xr:uid="{00000000-0005-0000-0000-0000350B0000}"/>
    <cellStyle name="Calculation 6 2 4" xfId="3196" xr:uid="{00000000-0005-0000-0000-0000360B0000}"/>
    <cellStyle name="Calculation 6 2 4 2" xfId="3197" xr:uid="{00000000-0005-0000-0000-0000370B0000}"/>
    <cellStyle name="Calculation 6 2 4 2 2" xfId="3198" xr:uid="{00000000-0005-0000-0000-0000380B0000}"/>
    <cellStyle name="Calculation 6 2 5" xfId="3199" xr:uid="{00000000-0005-0000-0000-0000390B0000}"/>
    <cellStyle name="Calculation 6 2 5 2" xfId="3200" xr:uid="{00000000-0005-0000-0000-00003A0B0000}"/>
    <cellStyle name="Calculation 6 2 6" xfId="21664" xr:uid="{00000000-0005-0000-0000-00003B0B0000}"/>
    <cellStyle name="Calculation 6 2 7" xfId="21665" xr:uid="{00000000-0005-0000-0000-00003C0B0000}"/>
    <cellStyle name="Calculation 6 2 8" xfId="49529" xr:uid="{00000000-0005-0000-0000-00003D0B0000}"/>
    <cellStyle name="Calculation 6 20" xfId="21666" xr:uid="{00000000-0005-0000-0000-00003E0B0000}"/>
    <cellStyle name="Calculation 6 21" xfId="21667" xr:uid="{00000000-0005-0000-0000-00003F0B0000}"/>
    <cellStyle name="Calculation 6 22" xfId="21668" xr:uid="{00000000-0005-0000-0000-0000400B0000}"/>
    <cellStyle name="Calculation 6 23" xfId="21669" xr:uid="{00000000-0005-0000-0000-0000410B0000}"/>
    <cellStyle name="Calculation 6 24" xfId="21670" xr:uid="{00000000-0005-0000-0000-0000420B0000}"/>
    <cellStyle name="Calculation 6 25" xfId="21671" xr:uid="{00000000-0005-0000-0000-0000430B0000}"/>
    <cellStyle name="Calculation 6 26" xfId="21672" xr:uid="{00000000-0005-0000-0000-0000440B0000}"/>
    <cellStyle name="Calculation 6 27" xfId="21673" xr:uid="{00000000-0005-0000-0000-0000450B0000}"/>
    <cellStyle name="Calculation 6 28" xfId="48077" xr:uid="{00000000-0005-0000-0000-0000460B0000}"/>
    <cellStyle name="Calculation 6 29" xfId="49006" xr:uid="{00000000-0005-0000-0000-0000470B0000}"/>
    <cellStyle name="Calculation 6 3" xfId="21674" xr:uid="{00000000-0005-0000-0000-0000480B0000}"/>
    <cellStyle name="Calculation 6 4" xfId="21675" xr:uid="{00000000-0005-0000-0000-0000490B0000}"/>
    <cellStyle name="Calculation 6 5" xfId="21676" xr:uid="{00000000-0005-0000-0000-00004A0B0000}"/>
    <cellStyle name="Calculation 6 6" xfId="21677" xr:uid="{00000000-0005-0000-0000-00004B0B0000}"/>
    <cellStyle name="Calculation 6 7" xfId="21678" xr:uid="{00000000-0005-0000-0000-00004C0B0000}"/>
    <cellStyle name="Calculation 6 8" xfId="21679" xr:uid="{00000000-0005-0000-0000-00004D0B0000}"/>
    <cellStyle name="Calculation 6 9" xfId="21680" xr:uid="{00000000-0005-0000-0000-00004E0B0000}"/>
    <cellStyle name="Calculation 7" xfId="1483" xr:uid="{00000000-0005-0000-0000-00004F0B0000}"/>
    <cellStyle name="Calculation 7 2" xfId="3201" xr:uid="{00000000-0005-0000-0000-0000500B0000}"/>
    <cellStyle name="Calculation 7 2 2" xfId="3202" xr:uid="{00000000-0005-0000-0000-0000510B0000}"/>
    <cellStyle name="Calculation 7 2 2 2" xfId="3203" xr:uid="{00000000-0005-0000-0000-0000520B0000}"/>
    <cellStyle name="Calculation 7 2 3" xfId="3204" xr:uid="{00000000-0005-0000-0000-0000530B0000}"/>
    <cellStyle name="Calculation 7 3" xfId="3205" xr:uid="{00000000-0005-0000-0000-0000540B0000}"/>
    <cellStyle name="Calculation 7 3 2" xfId="3206" xr:uid="{00000000-0005-0000-0000-0000550B0000}"/>
    <cellStyle name="Calculation 7 3 2 2" xfId="3207" xr:uid="{00000000-0005-0000-0000-0000560B0000}"/>
    <cellStyle name="Calculation 7 4" xfId="3208" xr:uid="{00000000-0005-0000-0000-0000570B0000}"/>
    <cellStyle name="Calculation 7 4 2" xfId="3209" xr:uid="{00000000-0005-0000-0000-0000580B0000}"/>
    <cellStyle name="Calculation 7 5" xfId="49520" xr:uid="{00000000-0005-0000-0000-0000590B0000}"/>
    <cellStyle name="caps 0.00" xfId="21681" xr:uid="{00000000-0005-0000-0000-00005A0B0000}"/>
    <cellStyle name="Case" xfId="21682" xr:uid="{00000000-0005-0000-0000-00005B0B0000}"/>
    <cellStyle name="CashFlow" xfId="21683" xr:uid="{00000000-0005-0000-0000-00005C0B0000}"/>
    <cellStyle name="Category Name" xfId="21684" xr:uid="{00000000-0005-0000-0000-00005D0B0000}"/>
    <cellStyle name="Category Name 2" xfId="21685" xr:uid="{00000000-0005-0000-0000-00005E0B0000}"/>
    <cellStyle name="Category Name_111212 Omzet calculatie def" xfId="21686" xr:uid="{00000000-0005-0000-0000-00005F0B0000}"/>
    <cellStyle name="cb%1" xfId="21687" xr:uid="{00000000-0005-0000-0000-0000600B0000}"/>
    <cellStyle name="cbn1" xfId="21688" xr:uid="{00000000-0005-0000-0000-0000610B0000}"/>
    <cellStyle name="cbn2" xfId="21689" xr:uid="{00000000-0005-0000-0000-0000620B0000}"/>
    <cellStyle name="Cel (tussen)resultaat" xfId="8" xr:uid="{00000000-0005-0000-0000-0000630B0000}"/>
    <cellStyle name="Cel Berekening" xfId="9" xr:uid="{00000000-0005-0000-0000-0000640B0000}"/>
    <cellStyle name="Cel Bijzonderheid" xfId="10" xr:uid="{00000000-0005-0000-0000-0000650B0000}"/>
    <cellStyle name="Cel Dataverzoek" xfId="50036" xr:uid="{C603D2CD-DAC9-49A5-A8DA-74145E99A1A7}"/>
    <cellStyle name="Cel Input" xfId="11" xr:uid="{00000000-0005-0000-0000-0000660B0000}"/>
    <cellStyle name="Cel Input Data" xfId="50033" xr:uid="{00000000-0005-0000-0000-0000670B0000}"/>
    <cellStyle name="Cel n.v.t. (leeg)" xfId="62" xr:uid="{00000000-0005-0000-0000-0000680B0000}"/>
    <cellStyle name="Cel PM extern" xfId="12" xr:uid="{00000000-0005-0000-0000-0000690B0000}"/>
    <cellStyle name="Cel Verwijzing" xfId="13" xr:uid="{00000000-0005-0000-0000-00006A0B0000}"/>
    <cellStyle name="Center/Bold" xfId="21690" xr:uid="{00000000-0005-0000-0000-00006B0B0000}"/>
    <cellStyle name="CenterAcross" xfId="21691" xr:uid="{00000000-0005-0000-0000-00006C0B0000}"/>
    <cellStyle name="Change" xfId="21692" xr:uid="{00000000-0005-0000-0000-00006D0B0000}"/>
    <cellStyle name="Check Cell" xfId="20" hidden="1" xr:uid="{00000000-0005-0000-0000-00006E0B0000}"/>
    <cellStyle name="Check Cell 2" xfId="189" xr:uid="{00000000-0005-0000-0000-00006F0B0000}"/>
    <cellStyle name="Check Cell 2 2" xfId="1484" xr:uid="{00000000-0005-0000-0000-0000700B0000}"/>
    <cellStyle name="Check Cell 2 3" xfId="21693" xr:uid="{00000000-0005-0000-0000-0000710B0000}"/>
    <cellStyle name="Check Cell 3" xfId="1485" xr:uid="{00000000-0005-0000-0000-0000720B0000}"/>
    <cellStyle name="Check Cell 3 2" xfId="21694" xr:uid="{00000000-0005-0000-0000-0000730B0000}"/>
    <cellStyle name="Check Cell 4" xfId="3210" xr:uid="{00000000-0005-0000-0000-0000740B0000}"/>
    <cellStyle name="Check Cell 5" xfId="21695" xr:uid="{00000000-0005-0000-0000-0000750B0000}"/>
    <cellStyle name="cn1" xfId="21696" xr:uid="{00000000-0005-0000-0000-0000760B0000}"/>
    <cellStyle name="co" xfId="21697" xr:uid="{00000000-0005-0000-0000-0000770B0000}"/>
    <cellStyle name="co1" xfId="21698" xr:uid="{00000000-0005-0000-0000-0000780B0000}"/>
    <cellStyle name="co2" xfId="21699" xr:uid="{00000000-0005-0000-0000-0000790B0000}"/>
    <cellStyle name="Collegamento ipertestuale_PLDT" xfId="21700" xr:uid="{00000000-0005-0000-0000-00007A0B0000}"/>
    <cellStyle name="Columm header straddle" xfId="21701" xr:uid="{00000000-0005-0000-0000-00007B0B0000}"/>
    <cellStyle name="columnheader" xfId="21702" xr:uid="{00000000-0005-0000-0000-00007C0B0000}"/>
    <cellStyle name="columnheader 2" xfId="21703" xr:uid="{00000000-0005-0000-0000-00007D0B0000}"/>
    <cellStyle name="columnheader 2 2" xfId="21704" xr:uid="{00000000-0005-0000-0000-00007E0B0000}"/>
    <cellStyle name="columnheader 3" xfId="21705" xr:uid="{00000000-0005-0000-0000-00007F0B0000}"/>
    <cellStyle name="Comma" xfId="23" hidden="1" xr:uid="{178E7F3A-26E9-436C-8857-9C0CE9C7A036}"/>
    <cellStyle name="Comma" xfId="50037" xr:uid="{2AA0B65F-62C2-49E2-A0D4-34AA5425B760}"/>
    <cellStyle name="Comma  - Style1" xfId="21706" xr:uid="{00000000-0005-0000-0000-0000800B0000}"/>
    <cellStyle name="Comma  - Style2" xfId="21707" xr:uid="{00000000-0005-0000-0000-0000810B0000}"/>
    <cellStyle name="Comma  - Style3" xfId="21708" xr:uid="{00000000-0005-0000-0000-0000820B0000}"/>
    <cellStyle name="Comma  - Style4" xfId="21709" xr:uid="{00000000-0005-0000-0000-0000830B0000}"/>
    <cellStyle name="Comma  - Style5" xfId="21710" xr:uid="{00000000-0005-0000-0000-0000840B0000}"/>
    <cellStyle name="Comma  - Style6" xfId="21711" xr:uid="{00000000-0005-0000-0000-0000850B0000}"/>
    <cellStyle name="Comma  - Style7" xfId="21712" xr:uid="{00000000-0005-0000-0000-0000860B0000}"/>
    <cellStyle name="Comma  - Style8" xfId="21713" xr:uid="{00000000-0005-0000-0000-0000870B0000}"/>
    <cellStyle name="Comma (1)" xfId="21714" xr:uid="{00000000-0005-0000-0000-0000880B0000}"/>
    <cellStyle name="Comma [0] 2" xfId="21715" xr:uid="{00000000-0005-0000-0000-0000890B0000}"/>
    <cellStyle name="Comma [00]" xfId="21716" xr:uid="{00000000-0005-0000-0000-00008A0B0000}"/>
    <cellStyle name="Comma [1]" xfId="21717" xr:uid="{00000000-0005-0000-0000-00008B0B0000}"/>
    <cellStyle name="Comma 0" xfId="21718" xr:uid="{00000000-0005-0000-0000-00008C0B0000}"/>
    <cellStyle name="Comma 0*" xfId="21719" xr:uid="{00000000-0005-0000-0000-00008D0B0000}"/>
    <cellStyle name="Comma 0_5gny1198" xfId="21720" xr:uid="{00000000-0005-0000-0000-00008E0B0000}"/>
    <cellStyle name="Comma 10" xfId="21721" xr:uid="{00000000-0005-0000-0000-00008F0B0000}"/>
    <cellStyle name="Comma 11" xfId="21722" xr:uid="{00000000-0005-0000-0000-0000900B0000}"/>
    <cellStyle name="Comma 12" xfId="21723" xr:uid="{00000000-0005-0000-0000-0000910B0000}"/>
    <cellStyle name="Comma 13" xfId="21724" xr:uid="{00000000-0005-0000-0000-0000920B0000}"/>
    <cellStyle name="Comma 14" xfId="21725" xr:uid="{00000000-0005-0000-0000-0000930B0000}"/>
    <cellStyle name="Comma 15" xfId="21726" xr:uid="{00000000-0005-0000-0000-0000940B0000}"/>
    <cellStyle name="Comma 16" xfId="21727" xr:uid="{00000000-0005-0000-0000-0000950B0000}"/>
    <cellStyle name="Comma 17" xfId="21728" xr:uid="{00000000-0005-0000-0000-0000960B0000}"/>
    <cellStyle name="Comma 18" xfId="21729" xr:uid="{00000000-0005-0000-0000-0000970B0000}"/>
    <cellStyle name="Comma 19" xfId="21730" xr:uid="{00000000-0005-0000-0000-0000980B0000}"/>
    <cellStyle name="Comma 2" xfId="19672" xr:uid="{00000000-0005-0000-0000-0000990B0000}"/>
    <cellStyle name="Comma 2 10" xfId="21731" xr:uid="{00000000-0005-0000-0000-00009A0B0000}"/>
    <cellStyle name="Comma 2 11" xfId="21732" xr:uid="{00000000-0005-0000-0000-00009B0B0000}"/>
    <cellStyle name="Comma 2 2" xfId="21733" xr:uid="{00000000-0005-0000-0000-00009C0B0000}"/>
    <cellStyle name="Comma 2 3" xfId="21734" xr:uid="{00000000-0005-0000-0000-00009D0B0000}"/>
    <cellStyle name="Comma 2 4" xfId="21735" xr:uid="{00000000-0005-0000-0000-00009E0B0000}"/>
    <cellStyle name="Comma 2 5" xfId="21736" xr:uid="{00000000-0005-0000-0000-00009F0B0000}"/>
    <cellStyle name="Comma 2 6" xfId="21737" xr:uid="{00000000-0005-0000-0000-0000A00B0000}"/>
    <cellStyle name="Comma 2 7" xfId="21738" xr:uid="{00000000-0005-0000-0000-0000A10B0000}"/>
    <cellStyle name="Comma 2 8" xfId="21739" xr:uid="{00000000-0005-0000-0000-0000A20B0000}"/>
    <cellStyle name="Comma 2 9" xfId="21740" xr:uid="{00000000-0005-0000-0000-0000A30B0000}"/>
    <cellStyle name="Comma 2*" xfId="21741" xr:uid="{00000000-0005-0000-0000-0000A40B0000}"/>
    <cellStyle name="Comma 2_090702 Fair scenario Jens BP costs" xfId="21742" xr:uid="{00000000-0005-0000-0000-0000A50B0000}"/>
    <cellStyle name="Comma 20" xfId="21743" xr:uid="{00000000-0005-0000-0000-0000A60B0000}"/>
    <cellStyle name="Comma 21" xfId="21744" xr:uid="{00000000-0005-0000-0000-0000A70B0000}"/>
    <cellStyle name="Comma 22" xfId="21745" xr:uid="{00000000-0005-0000-0000-0000A80B0000}"/>
    <cellStyle name="Comma 23" xfId="21746" xr:uid="{00000000-0005-0000-0000-0000A90B0000}"/>
    <cellStyle name="Comma 24" xfId="21747" xr:uid="{00000000-0005-0000-0000-0000AA0B0000}"/>
    <cellStyle name="Comma 25" xfId="21748" xr:uid="{00000000-0005-0000-0000-0000AB0B0000}"/>
    <cellStyle name="Comma 26" xfId="21749" xr:uid="{00000000-0005-0000-0000-0000AC0B0000}"/>
    <cellStyle name="Comma 27" xfId="21750" xr:uid="{00000000-0005-0000-0000-0000AD0B0000}"/>
    <cellStyle name="Comma 28" xfId="21751" xr:uid="{00000000-0005-0000-0000-0000AE0B0000}"/>
    <cellStyle name="Comma 29" xfId="21752" xr:uid="{00000000-0005-0000-0000-0000AF0B0000}"/>
    <cellStyle name="Comma 3" xfId="3211" xr:uid="{00000000-0005-0000-0000-0000B00B0000}"/>
    <cellStyle name="Comma 3 2" xfId="21753" xr:uid="{00000000-0005-0000-0000-0000B10B0000}"/>
    <cellStyle name="Comma 3*" xfId="21754" xr:uid="{00000000-0005-0000-0000-0000B20B0000}"/>
    <cellStyle name="Comma 30" xfId="21755" xr:uid="{00000000-0005-0000-0000-0000B30B0000}"/>
    <cellStyle name="Comma 31" xfId="21756" xr:uid="{00000000-0005-0000-0000-0000B40B0000}"/>
    <cellStyle name="Comma 32" xfId="21757" xr:uid="{00000000-0005-0000-0000-0000B50B0000}"/>
    <cellStyle name="Comma 33" xfId="21758" xr:uid="{00000000-0005-0000-0000-0000B60B0000}"/>
    <cellStyle name="Comma 34" xfId="21759" xr:uid="{00000000-0005-0000-0000-0000B70B0000}"/>
    <cellStyle name="Comma 35" xfId="21760" xr:uid="{00000000-0005-0000-0000-0000B80B0000}"/>
    <cellStyle name="Comma 36" xfId="114" xr:uid="{00000000-0005-0000-0000-0000B90B0000}"/>
    <cellStyle name="Comma 4" xfId="19673" xr:uid="{00000000-0005-0000-0000-0000BA0B0000}"/>
    <cellStyle name="Comma 4 2" xfId="21761" xr:uid="{00000000-0005-0000-0000-0000BB0B0000}"/>
    <cellStyle name="Comma 4 3" xfId="21762" xr:uid="{00000000-0005-0000-0000-0000BC0B0000}"/>
    <cellStyle name="Comma 4 4" xfId="21763" xr:uid="{00000000-0005-0000-0000-0000BD0B0000}"/>
    <cellStyle name="Comma 5" xfId="21764" xr:uid="{00000000-0005-0000-0000-0000BE0B0000}"/>
    <cellStyle name="Comma 6" xfId="21765" xr:uid="{00000000-0005-0000-0000-0000BF0B0000}"/>
    <cellStyle name="Comma 7" xfId="21766" xr:uid="{00000000-0005-0000-0000-0000C00B0000}"/>
    <cellStyle name="Comma 8" xfId="21767" xr:uid="{00000000-0005-0000-0000-0000C10B0000}"/>
    <cellStyle name="Comma 8 2" xfId="21768" xr:uid="{00000000-0005-0000-0000-0000C20B0000}"/>
    <cellStyle name="Comma 8_111212 Omzet calculatie def" xfId="21769" xr:uid="{00000000-0005-0000-0000-0000C30B0000}"/>
    <cellStyle name="Comma 9" xfId="21770" xr:uid="{00000000-0005-0000-0000-0000C40B0000}"/>
    <cellStyle name="Comma*" xfId="21771" xr:uid="{00000000-0005-0000-0000-0000C50B0000}"/>
    <cellStyle name="Comma0" xfId="21772" xr:uid="{00000000-0005-0000-0000-0000C60B0000}"/>
    <cellStyle name="CommaKM" xfId="21773" xr:uid="{00000000-0005-0000-0000-0000C70B0000}"/>
    <cellStyle name="Compressed" xfId="21774" xr:uid="{00000000-0005-0000-0000-0000C80B0000}"/>
    <cellStyle name="comps" xfId="21775" xr:uid="{00000000-0005-0000-0000-0000C90B0000}"/>
    <cellStyle name="Controlecel 2" xfId="386" xr:uid="{00000000-0005-0000-0000-0000CA0B0000}"/>
    <cellStyle name="Controlecel 3" xfId="1486" xr:uid="{00000000-0005-0000-0000-0000CB0B0000}"/>
    <cellStyle name="Copied" xfId="21776" xr:uid="{00000000-0005-0000-0000-0000CC0B0000}"/>
    <cellStyle name="COST1" xfId="21777" xr:uid="{00000000-0005-0000-0000-0000CD0B0000}"/>
    <cellStyle name="COVERAGE" xfId="21778" xr:uid="{00000000-0005-0000-0000-0000CE0B0000}"/>
    <cellStyle name="cpo" xfId="21779" xr:uid="{00000000-0005-0000-0000-0000CF0B0000}"/>
    <cellStyle name="Currency (1)" xfId="21780" xr:uid="{00000000-0005-0000-0000-0000D00B0000}"/>
    <cellStyle name="Currency (no dec.)" xfId="21781" xr:uid="{00000000-0005-0000-0000-0000D10B0000}"/>
    <cellStyle name="Currency [0.00]" xfId="21782" xr:uid="{00000000-0005-0000-0000-0000D20B0000}"/>
    <cellStyle name="Currency [0] 2" xfId="21783" xr:uid="{00000000-0005-0000-0000-0000D30B0000}"/>
    <cellStyle name="Currency [00]" xfId="21784" xr:uid="{00000000-0005-0000-0000-0000D40B0000}"/>
    <cellStyle name="Currency 0" xfId="21785" xr:uid="{00000000-0005-0000-0000-0000D50B0000}"/>
    <cellStyle name="Currency 2" xfId="21786" xr:uid="{00000000-0005-0000-0000-0000D60B0000}"/>
    <cellStyle name="Currency 2 2" xfId="21787" xr:uid="{00000000-0005-0000-0000-0000D70B0000}"/>
    <cellStyle name="Currency 2*" xfId="21788" xr:uid="{00000000-0005-0000-0000-0000D80B0000}"/>
    <cellStyle name="Currency 2_5gny1198" xfId="21789" xr:uid="{00000000-0005-0000-0000-0000D90B0000}"/>
    <cellStyle name="Currency 3" xfId="21790" xr:uid="{00000000-0005-0000-0000-0000DA0B0000}"/>
    <cellStyle name="Currency 3*" xfId="21791" xr:uid="{00000000-0005-0000-0000-0000DB0B0000}"/>
    <cellStyle name="Currency 4" xfId="21792" xr:uid="{00000000-0005-0000-0000-0000DC0B0000}"/>
    <cellStyle name="Currency 5" xfId="21793" xr:uid="{00000000-0005-0000-0000-0000DD0B0000}"/>
    <cellStyle name="Currency Input" xfId="21794" xr:uid="{00000000-0005-0000-0000-0000DE0B0000}"/>
    <cellStyle name="Currency0" xfId="21795" xr:uid="{00000000-0005-0000-0000-0000DF0B0000}"/>
    <cellStyle name="currnecy" xfId="21796" xr:uid="{00000000-0005-0000-0000-0000E00B0000}"/>
    <cellStyle name="CurRtAligned" xfId="21797" xr:uid="{00000000-0005-0000-0000-0000E10B0000}"/>
    <cellStyle name="Dash" xfId="21798" xr:uid="{00000000-0005-0000-0000-0000E20B0000}"/>
    <cellStyle name="DATA" xfId="21799" xr:uid="{00000000-0005-0000-0000-0000E30B0000}"/>
    <cellStyle name="DATA Amount" xfId="21800" xr:uid="{00000000-0005-0000-0000-0000E40B0000}"/>
    <cellStyle name="data2" xfId="21801" xr:uid="{00000000-0005-0000-0000-0000E50B0000}"/>
    <cellStyle name="Date" xfId="21802" xr:uid="{00000000-0005-0000-0000-0000E60B0000}"/>
    <cellStyle name="Date [mmm-d-yyyy]" xfId="21803" xr:uid="{00000000-0005-0000-0000-0000E70B0000}"/>
    <cellStyle name="Date [mmm-yy]" xfId="21804" xr:uid="{00000000-0005-0000-0000-0000E80B0000}"/>
    <cellStyle name="Date [mmm-yyyy]" xfId="21805" xr:uid="{00000000-0005-0000-0000-0000E90B0000}"/>
    <cellStyle name="Date [mmm-yyyy] 2" xfId="21806" xr:uid="{00000000-0005-0000-0000-0000EA0B0000}"/>
    <cellStyle name="Date [mmm-yyyy] 2 2" xfId="21807" xr:uid="{00000000-0005-0000-0000-0000EB0B0000}"/>
    <cellStyle name="Date [mmm-yyyy] 3" xfId="21808" xr:uid="{00000000-0005-0000-0000-0000EC0B0000}"/>
    <cellStyle name="Date 10" xfId="21809" xr:uid="{00000000-0005-0000-0000-0000ED0B0000}"/>
    <cellStyle name="Date 11" xfId="21810" xr:uid="{00000000-0005-0000-0000-0000EE0B0000}"/>
    <cellStyle name="Date 12" xfId="21811" xr:uid="{00000000-0005-0000-0000-0000EF0B0000}"/>
    <cellStyle name="Date 12 2" xfId="21812" xr:uid="{00000000-0005-0000-0000-0000F00B0000}"/>
    <cellStyle name="Date 12 3" xfId="21813" xr:uid="{00000000-0005-0000-0000-0000F10B0000}"/>
    <cellStyle name="Date 12 4" xfId="21814" xr:uid="{00000000-0005-0000-0000-0000F20B0000}"/>
    <cellStyle name="Date 12 5" xfId="21815" xr:uid="{00000000-0005-0000-0000-0000F30B0000}"/>
    <cellStyle name="Date 12 6" xfId="21816" xr:uid="{00000000-0005-0000-0000-0000F40B0000}"/>
    <cellStyle name="Date 12 7" xfId="21817" xr:uid="{00000000-0005-0000-0000-0000F50B0000}"/>
    <cellStyle name="Date 12 8" xfId="21818" xr:uid="{00000000-0005-0000-0000-0000F60B0000}"/>
    <cellStyle name="Date 12_090324 Impairment model 2 Gasunie Other" xfId="21819" xr:uid="{00000000-0005-0000-0000-0000F70B0000}"/>
    <cellStyle name="Date 13" xfId="21820" xr:uid="{00000000-0005-0000-0000-0000F80B0000}"/>
    <cellStyle name="Date 13 2" xfId="21821" xr:uid="{00000000-0005-0000-0000-0000F90B0000}"/>
    <cellStyle name="Date 13 3" xfId="21822" xr:uid="{00000000-0005-0000-0000-0000FA0B0000}"/>
    <cellStyle name="Date 13 4" xfId="21823" xr:uid="{00000000-0005-0000-0000-0000FB0B0000}"/>
    <cellStyle name="Date 13 5" xfId="21824" xr:uid="{00000000-0005-0000-0000-0000FC0B0000}"/>
    <cellStyle name="Date 13 6" xfId="21825" xr:uid="{00000000-0005-0000-0000-0000FD0B0000}"/>
    <cellStyle name="Date 13 7" xfId="21826" xr:uid="{00000000-0005-0000-0000-0000FE0B0000}"/>
    <cellStyle name="Date 13 8" xfId="21827" xr:uid="{00000000-0005-0000-0000-0000FF0B0000}"/>
    <cellStyle name="Date 13_090324 Impairment model 2 Gasunie Other" xfId="21828" xr:uid="{00000000-0005-0000-0000-0000000C0000}"/>
    <cellStyle name="Date 14" xfId="21829" xr:uid="{00000000-0005-0000-0000-0000010C0000}"/>
    <cellStyle name="Date 14 2" xfId="21830" xr:uid="{00000000-0005-0000-0000-0000020C0000}"/>
    <cellStyle name="Date 14 3" xfId="21831" xr:uid="{00000000-0005-0000-0000-0000030C0000}"/>
    <cellStyle name="Date 14 4" xfId="21832" xr:uid="{00000000-0005-0000-0000-0000040C0000}"/>
    <cellStyle name="Date 14 5" xfId="21833" xr:uid="{00000000-0005-0000-0000-0000050C0000}"/>
    <cellStyle name="Date 14 6" xfId="21834" xr:uid="{00000000-0005-0000-0000-0000060C0000}"/>
    <cellStyle name="Date 14 7" xfId="21835" xr:uid="{00000000-0005-0000-0000-0000070C0000}"/>
    <cellStyle name="Date 14 8" xfId="21836" xr:uid="{00000000-0005-0000-0000-0000080C0000}"/>
    <cellStyle name="Date 14_090324 Impairment model 2 Gasunie Other" xfId="21837" xr:uid="{00000000-0005-0000-0000-0000090C0000}"/>
    <cellStyle name="Date 15" xfId="21838" xr:uid="{00000000-0005-0000-0000-00000A0C0000}"/>
    <cellStyle name="Date 15 2" xfId="21839" xr:uid="{00000000-0005-0000-0000-00000B0C0000}"/>
    <cellStyle name="Date 15 3" xfId="21840" xr:uid="{00000000-0005-0000-0000-00000C0C0000}"/>
    <cellStyle name="Date 15 4" xfId="21841" xr:uid="{00000000-0005-0000-0000-00000D0C0000}"/>
    <cellStyle name="Date 15 5" xfId="21842" xr:uid="{00000000-0005-0000-0000-00000E0C0000}"/>
    <cellStyle name="Date 15 6" xfId="21843" xr:uid="{00000000-0005-0000-0000-00000F0C0000}"/>
    <cellStyle name="Date 15 7" xfId="21844" xr:uid="{00000000-0005-0000-0000-0000100C0000}"/>
    <cellStyle name="Date 15 8" xfId="21845" xr:uid="{00000000-0005-0000-0000-0000110C0000}"/>
    <cellStyle name="Date 15_090324 Impairment model 2 Gasunie Other" xfId="21846" xr:uid="{00000000-0005-0000-0000-0000120C0000}"/>
    <cellStyle name="Date 16" xfId="21847" xr:uid="{00000000-0005-0000-0000-0000130C0000}"/>
    <cellStyle name="Date 17" xfId="21848" xr:uid="{00000000-0005-0000-0000-0000140C0000}"/>
    <cellStyle name="Date 18" xfId="21849" xr:uid="{00000000-0005-0000-0000-0000150C0000}"/>
    <cellStyle name="Date 19" xfId="21850" xr:uid="{00000000-0005-0000-0000-0000160C0000}"/>
    <cellStyle name="Date 2" xfId="21851" xr:uid="{00000000-0005-0000-0000-0000170C0000}"/>
    <cellStyle name="Date 20" xfId="21852" xr:uid="{00000000-0005-0000-0000-0000180C0000}"/>
    <cellStyle name="Date 21" xfId="21853" xr:uid="{00000000-0005-0000-0000-0000190C0000}"/>
    <cellStyle name="Date 22" xfId="21854" xr:uid="{00000000-0005-0000-0000-00001A0C0000}"/>
    <cellStyle name="Date 23" xfId="21855" xr:uid="{00000000-0005-0000-0000-00001B0C0000}"/>
    <cellStyle name="Date 24" xfId="21856" xr:uid="{00000000-0005-0000-0000-00001C0C0000}"/>
    <cellStyle name="Date 25" xfId="21857" xr:uid="{00000000-0005-0000-0000-00001D0C0000}"/>
    <cellStyle name="Date 26" xfId="21858" xr:uid="{00000000-0005-0000-0000-00001E0C0000}"/>
    <cellStyle name="Date 27" xfId="21859" xr:uid="{00000000-0005-0000-0000-00001F0C0000}"/>
    <cellStyle name="Date 3" xfId="21860" xr:uid="{00000000-0005-0000-0000-0000200C0000}"/>
    <cellStyle name="Date 4" xfId="21861" xr:uid="{00000000-0005-0000-0000-0000210C0000}"/>
    <cellStyle name="Date 5" xfId="21862" xr:uid="{00000000-0005-0000-0000-0000220C0000}"/>
    <cellStyle name="Date 6" xfId="21863" xr:uid="{00000000-0005-0000-0000-0000230C0000}"/>
    <cellStyle name="Date 7" xfId="21864" xr:uid="{00000000-0005-0000-0000-0000240C0000}"/>
    <cellStyle name="Date 8" xfId="21865" xr:uid="{00000000-0005-0000-0000-0000250C0000}"/>
    <cellStyle name="Date 9" xfId="21866" xr:uid="{00000000-0005-0000-0000-0000260C0000}"/>
    <cellStyle name="Date Aligned" xfId="21867" xr:uid="{00000000-0005-0000-0000-0000270C0000}"/>
    <cellStyle name="Date Short" xfId="21868" xr:uid="{00000000-0005-0000-0000-0000280C0000}"/>
    <cellStyle name="Date_090702 Fair scenario Jens BP costs" xfId="21869" xr:uid="{00000000-0005-0000-0000-0000290C0000}"/>
    <cellStyle name="Date1" xfId="21870" xr:uid="{00000000-0005-0000-0000-00002A0C0000}"/>
    <cellStyle name="date2" xfId="21871" xr:uid="{00000000-0005-0000-0000-00002B0C0000}"/>
    <cellStyle name="date2 2" xfId="21872" xr:uid="{00000000-0005-0000-0000-00002C0C0000}"/>
    <cellStyle name="date3" xfId="21873" xr:uid="{00000000-0005-0000-0000-00002D0C0000}"/>
    <cellStyle name="Dates" xfId="21874" xr:uid="{00000000-0005-0000-0000-00002E0C0000}"/>
    <cellStyle name="DateYear" xfId="21875" xr:uid="{00000000-0005-0000-0000-00002F0C0000}"/>
    <cellStyle name="Decimal" xfId="21876" xr:uid="{00000000-0005-0000-0000-0000300C0000}"/>
    <cellStyle name="decimal 0" xfId="21877" xr:uid="{00000000-0005-0000-0000-0000310C0000}"/>
    <cellStyle name="decimal 1" xfId="21878" xr:uid="{00000000-0005-0000-0000-0000320C0000}"/>
    <cellStyle name="Decimal_Market Watch" xfId="21879" xr:uid="{00000000-0005-0000-0000-0000330C0000}"/>
    <cellStyle name="Detail" xfId="21880" xr:uid="{00000000-0005-0000-0000-0000340C0000}"/>
    <cellStyle name="Deviant" xfId="21881" xr:uid="{00000000-0005-0000-0000-0000350C0000}"/>
    <cellStyle name="Deviant 2" xfId="21882" xr:uid="{00000000-0005-0000-0000-0000360C0000}"/>
    <cellStyle name="Dezimal_2009-05-18-BNetzA-Beispiel_Leitfaden_05_2009" xfId="21883" xr:uid="{00000000-0005-0000-0000-0000370C0000}"/>
    <cellStyle name="Dollar" xfId="21884" xr:uid="{00000000-0005-0000-0000-0000380C0000}"/>
    <cellStyle name="Dollar1" xfId="21885" xr:uid="{00000000-0005-0000-0000-0000390C0000}"/>
    <cellStyle name="Dollar1Blue" xfId="21886" xr:uid="{00000000-0005-0000-0000-00003A0C0000}"/>
    <cellStyle name="Dollar2" xfId="21887" xr:uid="{00000000-0005-0000-0000-00003B0C0000}"/>
    <cellStyle name="DollarWhole" xfId="21888" xr:uid="{00000000-0005-0000-0000-00003C0C0000}"/>
    <cellStyle name="Dotted Line" xfId="21889" xr:uid="{00000000-0005-0000-0000-00003D0C0000}"/>
    <cellStyle name="Double Accounting" xfId="21890" xr:uid="{00000000-0005-0000-0000-00003E0C0000}"/>
    <cellStyle name="double underscore" xfId="21891" xr:uid="{00000000-0005-0000-0000-00003F0C0000}"/>
    <cellStyle name="Eingabe" xfId="190" xr:uid="{00000000-0005-0000-0000-0000400C0000}"/>
    <cellStyle name="Eingabe 10" xfId="21892" xr:uid="{00000000-0005-0000-0000-0000410C0000}"/>
    <cellStyle name="Eingabe 11" xfId="21893" xr:uid="{00000000-0005-0000-0000-0000420C0000}"/>
    <cellStyle name="Eingabe 12" xfId="21894" xr:uid="{00000000-0005-0000-0000-0000430C0000}"/>
    <cellStyle name="Eingabe 13" xfId="21895" xr:uid="{00000000-0005-0000-0000-0000440C0000}"/>
    <cellStyle name="Eingabe 14" xfId="21896" xr:uid="{00000000-0005-0000-0000-0000450C0000}"/>
    <cellStyle name="Eingabe 15" xfId="21897" xr:uid="{00000000-0005-0000-0000-0000460C0000}"/>
    <cellStyle name="Eingabe 16" xfId="21898" xr:uid="{00000000-0005-0000-0000-0000470C0000}"/>
    <cellStyle name="Eingabe 17" xfId="21899" xr:uid="{00000000-0005-0000-0000-0000480C0000}"/>
    <cellStyle name="Eingabe 18" xfId="21900" xr:uid="{00000000-0005-0000-0000-0000490C0000}"/>
    <cellStyle name="Eingabe 19" xfId="21901" xr:uid="{00000000-0005-0000-0000-00004A0C0000}"/>
    <cellStyle name="Eingabe 2" xfId="1487" xr:uid="{00000000-0005-0000-0000-00004B0C0000}"/>
    <cellStyle name="Eingabe 2 2" xfId="3212" xr:uid="{00000000-0005-0000-0000-00004C0C0000}"/>
    <cellStyle name="Eingabe 2 2 2" xfId="3213" xr:uid="{00000000-0005-0000-0000-00004D0C0000}"/>
    <cellStyle name="Eingabe 2 2 2 2" xfId="3214" xr:uid="{00000000-0005-0000-0000-00004E0C0000}"/>
    <cellStyle name="Eingabe 2 2 2 2 2" xfId="3215" xr:uid="{00000000-0005-0000-0000-00004F0C0000}"/>
    <cellStyle name="Eingabe 2 2 2 3" xfId="3216" xr:uid="{00000000-0005-0000-0000-0000500C0000}"/>
    <cellStyle name="Eingabe 2 2 3" xfId="3217" xr:uid="{00000000-0005-0000-0000-0000510C0000}"/>
    <cellStyle name="Eingabe 2 2 3 2" xfId="3218" xr:uid="{00000000-0005-0000-0000-0000520C0000}"/>
    <cellStyle name="Eingabe 2 2 3 2 2" xfId="3219" xr:uid="{00000000-0005-0000-0000-0000530C0000}"/>
    <cellStyle name="Eingabe 2 2 4" xfId="3220" xr:uid="{00000000-0005-0000-0000-0000540C0000}"/>
    <cellStyle name="Eingabe 2 2 4 2" xfId="3221" xr:uid="{00000000-0005-0000-0000-0000550C0000}"/>
    <cellStyle name="Eingabe 2 3" xfId="3222" xr:uid="{00000000-0005-0000-0000-0000560C0000}"/>
    <cellStyle name="Eingabe 2 3 2" xfId="3223" xr:uid="{00000000-0005-0000-0000-0000570C0000}"/>
    <cellStyle name="Eingabe 2 3 2 2" xfId="3224" xr:uid="{00000000-0005-0000-0000-0000580C0000}"/>
    <cellStyle name="Eingabe 2 3 3" xfId="3225" xr:uid="{00000000-0005-0000-0000-0000590C0000}"/>
    <cellStyle name="Eingabe 2 4" xfId="3226" xr:uid="{00000000-0005-0000-0000-00005A0C0000}"/>
    <cellStyle name="Eingabe 2 4 2" xfId="3227" xr:uid="{00000000-0005-0000-0000-00005B0C0000}"/>
    <cellStyle name="Eingabe 2 4 2 2" xfId="3228" xr:uid="{00000000-0005-0000-0000-00005C0C0000}"/>
    <cellStyle name="Eingabe 2 5" xfId="3229" xr:uid="{00000000-0005-0000-0000-00005D0C0000}"/>
    <cellStyle name="Eingabe 2 5 2" xfId="3230" xr:uid="{00000000-0005-0000-0000-00005E0C0000}"/>
    <cellStyle name="Eingabe 2 6" xfId="21902" xr:uid="{00000000-0005-0000-0000-00005F0C0000}"/>
    <cellStyle name="Eingabe 2 7" xfId="21903" xr:uid="{00000000-0005-0000-0000-0000600C0000}"/>
    <cellStyle name="Eingabe 20" xfId="21904" xr:uid="{00000000-0005-0000-0000-0000610C0000}"/>
    <cellStyle name="Eingabe 21" xfId="21905" xr:uid="{00000000-0005-0000-0000-0000620C0000}"/>
    <cellStyle name="Eingabe 22" xfId="21906" xr:uid="{00000000-0005-0000-0000-0000630C0000}"/>
    <cellStyle name="Eingabe 23" xfId="21907" xr:uid="{00000000-0005-0000-0000-0000640C0000}"/>
    <cellStyle name="Eingabe 24" xfId="21908" xr:uid="{00000000-0005-0000-0000-0000650C0000}"/>
    <cellStyle name="Eingabe 25" xfId="21909" xr:uid="{00000000-0005-0000-0000-0000660C0000}"/>
    <cellStyle name="Eingabe 26" xfId="21910" xr:uid="{00000000-0005-0000-0000-0000670C0000}"/>
    <cellStyle name="Eingabe 27" xfId="21911" xr:uid="{00000000-0005-0000-0000-0000680C0000}"/>
    <cellStyle name="Eingabe 3" xfId="21912" xr:uid="{00000000-0005-0000-0000-0000690C0000}"/>
    <cellStyle name="Eingabe 4" xfId="21913" xr:uid="{00000000-0005-0000-0000-00006A0C0000}"/>
    <cellStyle name="Eingabe 5" xfId="21914" xr:uid="{00000000-0005-0000-0000-00006B0C0000}"/>
    <cellStyle name="Eingabe 6" xfId="21915" xr:uid="{00000000-0005-0000-0000-00006C0C0000}"/>
    <cellStyle name="Eingabe 7" xfId="21916" xr:uid="{00000000-0005-0000-0000-00006D0C0000}"/>
    <cellStyle name="Eingabe 8" xfId="21917" xr:uid="{00000000-0005-0000-0000-00006E0C0000}"/>
    <cellStyle name="Eingabe 9" xfId="21918" xr:uid="{00000000-0005-0000-0000-00006F0C0000}"/>
    <cellStyle name="Einheit" xfId="21919" xr:uid="{00000000-0005-0000-0000-0000700C0000}"/>
    <cellStyle name="Emphasis 1" xfId="110" xr:uid="{00000000-0005-0000-0000-0000710C0000}"/>
    <cellStyle name="Emphasis 2" xfId="111" xr:uid="{00000000-0005-0000-0000-0000720C0000}"/>
    <cellStyle name="Emphasis 3" xfId="112" xr:uid="{00000000-0005-0000-0000-0000730C0000}"/>
    <cellStyle name="Enter Currency (0)" xfId="21920" xr:uid="{00000000-0005-0000-0000-0000740C0000}"/>
    <cellStyle name="Enter Currency (2)" xfId="21921" xr:uid="{00000000-0005-0000-0000-0000750C0000}"/>
    <cellStyle name="Enter Units (0)" xfId="21922" xr:uid="{00000000-0005-0000-0000-0000760C0000}"/>
    <cellStyle name="Enter Units (1)" xfId="21923" xr:uid="{00000000-0005-0000-0000-0000770C0000}"/>
    <cellStyle name="Enter Units (2)" xfId="21924" xr:uid="{00000000-0005-0000-0000-0000780C0000}"/>
    <cellStyle name="Entered" xfId="21925" xr:uid="{00000000-0005-0000-0000-0000790C0000}"/>
    <cellStyle name="Ergebnis" xfId="191" xr:uid="{00000000-0005-0000-0000-00007A0C0000}"/>
    <cellStyle name="Ergebnis 10" xfId="21926" xr:uid="{00000000-0005-0000-0000-00007B0C0000}"/>
    <cellStyle name="Ergebnis 11" xfId="21927" xr:uid="{00000000-0005-0000-0000-00007C0C0000}"/>
    <cellStyle name="Ergebnis 12" xfId="21928" xr:uid="{00000000-0005-0000-0000-00007D0C0000}"/>
    <cellStyle name="Ergebnis 13" xfId="21929" xr:uid="{00000000-0005-0000-0000-00007E0C0000}"/>
    <cellStyle name="Ergebnis 14" xfId="21930" xr:uid="{00000000-0005-0000-0000-00007F0C0000}"/>
    <cellStyle name="Ergebnis 15" xfId="21931" xr:uid="{00000000-0005-0000-0000-0000800C0000}"/>
    <cellStyle name="Ergebnis 16" xfId="21932" xr:uid="{00000000-0005-0000-0000-0000810C0000}"/>
    <cellStyle name="Ergebnis 17" xfId="21933" xr:uid="{00000000-0005-0000-0000-0000820C0000}"/>
    <cellStyle name="Ergebnis 18" xfId="21934" xr:uid="{00000000-0005-0000-0000-0000830C0000}"/>
    <cellStyle name="Ergebnis 19" xfId="21935" xr:uid="{00000000-0005-0000-0000-0000840C0000}"/>
    <cellStyle name="Ergebnis 2" xfId="1488" xr:uid="{00000000-0005-0000-0000-0000850C0000}"/>
    <cellStyle name="Ergebnis 2 2" xfId="3231" xr:uid="{00000000-0005-0000-0000-0000860C0000}"/>
    <cellStyle name="Ergebnis 2 2 2" xfId="3232" xr:uid="{00000000-0005-0000-0000-0000870C0000}"/>
    <cellStyle name="Ergebnis 2 2 2 2" xfId="3233" xr:uid="{00000000-0005-0000-0000-0000880C0000}"/>
    <cellStyle name="Ergebnis 2 2 2 2 2" xfId="3234" xr:uid="{00000000-0005-0000-0000-0000890C0000}"/>
    <cellStyle name="Ergebnis 2 2 2 3" xfId="3235" xr:uid="{00000000-0005-0000-0000-00008A0C0000}"/>
    <cellStyle name="Ergebnis 2 2 3" xfId="3236" xr:uid="{00000000-0005-0000-0000-00008B0C0000}"/>
    <cellStyle name="Ergebnis 2 2 3 2" xfId="3237" xr:uid="{00000000-0005-0000-0000-00008C0C0000}"/>
    <cellStyle name="Ergebnis 2 2 3 2 2" xfId="3238" xr:uid="{00000000-0005-0000-0000-00008D0C0000}"/>
    <cellStyle name="Ergebnis 2 2 4" xfId="3239" xr:uid="{00000000-0005-0000-0000-00008E0C0000}"/>
    <cellStyle name="Ergebnis 2 2 4 2" xfId="3240" xr:uid="{00000000-0005-0000-0000-00008F0C0000}"/>
    <cellStyle name="Ergebnis 2 3" xfId="3241" xr:uid="{00000000-0005-0000-0000-0000900C0000}"/>
    <cellStyle name="Ergebnis 2 3 2" xfId="3242" xr:uid="{00000000-0005-0000-0000-0000910C0000}"/>
    <cellStyle name="Ergebnis 2 3 2 2" xfId="3243" xr:uid="{00000000-0005-0000-0000-0000920C0000}"/>
    <cellStyle name="Ergebnis 2 3 3" xfId="3244" xr:uid="{00000000-0005-0000-0000-0000930C0000}"/>
    <cellStyle name="Ergebnis 2 4" xfId="3245" xr:uid="{00000000-0005-0000-0000-0000940C0000}"/>
    <cellStyle name="Ergebnis 2 4 2" xfId="3246" xr:uid="{00000000-0005-0000-0000-0000950C0000}"/>
    <cellStyle name="Ergebnis 2 4 2 2" xfId="3247" xr:uid="{00000000-0005-0000-0000-0000960C0000}"/>
    <cellStyle name="Ergebnis 2 5" xfId="3248" xr:uid="{00000000-0005-0000-0000-0000970C0000}"/>
    <cellStyle name="Ergebnis 2 5 2" xfId="3249" xr:uid="{00000000-0005-0000-0000-0000980C0000}"/>
    <cellStyle name="Ergebnis 2 6" xfId="21936" xr:uid="{00000000-0005-0000-0000-0000990C0000}"/>
    <cellStyle name="Ergebnis 2 7" xfId="21937" xr:uid="{00000000-0005-0000-0000-00009A0C0000}"/>
    <cellStyle name="Ergebnis 20" xfId="21938" xr:uid="{00000000-0005-0000-0000-00009B0C0000}"/>
    <cellStyle name="Ergebnis 21" xfId="21939" xr:uid="{00000000-0005-0000-0000-00009C0C0000}"/>
    <cellStyle name="Ergebnis 3" xfId="21940" xr:uid="{00000000-0005-0000-0000-00009D0C0000}"/>
    <cellStyle name="Ergebnis 4" xfId="21941" xr:uid="{00000000-0005-0000-0000-00009E0C0000}"/>
    <cellStyle name="Ergebnis 5" xfId="21942" xr:uid="{00000000-0005-0000-0000-00009F0C0000}"/>
    <cellStyle name="Ergebnis 6" xfId="21943" xr:uid="{00000000-0005-0000-0000-0000A00C0000}"/>
    <cellStyle name="Ergebnis 7" xfId="21944" xr:uid="{00000000-0005-0000-0000-0000A10C0000}"/>
    <cellStyle name="Ergebnis 8" xfId="21945" xr:uid="{00000000-0005-0000-0000-0000A20C0000}"/>
    <cellStyle name="Ergebnis 9" xfId="21946" xr:uid="{00000000-0005-0000-0000-0000A30C0000}"/>
    <cellStyle name="Erklärender Text" xfId="192" xr:uid="{00000000-0005-0000-0000-0000A40C0000}"/>
    <cellStyle name="Est - $" xfId="21947" xr:uid="{00000000-0005-0000-0000-0000A50C0000}"/>
    <cellStyle name="Est - %" xfId="21948" xr:uid="{00000000-0005-0000-0000-0000A60C0000}"/>
    <cellStyle name="Est 0,000.0" xfId="21949" xr:uid="{00000000-0005-0000-0000-0000A70C0000}"/>
    <cellStyle name="Euro" xfId="113" xr:uid="{00000000-0005-0000-0000-0000A80C0000}"/>
    <cellStyle name="Euro-" xfId="21950" xr:uid="{00000000-0005-0000-0000-0000A90C0000}"/>
    <cellStyle name="Euro 10" xfId="21951" xr:uid="{00000000-0005-0000-0000-0000AA0C0000}"/>
    <cellStyle name="Euro 11" xfId="21952" xr:uid="{00000000-0005-0000-0000-0000AB0C0000}"/>
    <cellStyle name="Euro 12" xfId="21953" xr:uid="{00000000-0005-0000-0000-0000AC0C0000}"/>
    <cellStyle name="Euro 13" xfId="21954" xr:uid="{00000000-0005-0000-0000-0000AD0C0000}"/>
    <cellStyle name="Euro 14" xfId="21955" xr:uid="{00000000-0005-0000-0000-0000AE0C0000}"/>
    <cellStyle name="Euro 15" xfId="21956" xr:uid="{00000000-0005-0000-0000-0000AF0C0000}"/>
    <cellStyle name="Euro 16" xfId="21957" xr:uid="{00000000-0005-0000-0000-0000B00C0000}"/>
    <cellStyle name="Euro 17" xfId="21958" xr:uid="{00000000-0005-0000-0000-0000B10C0000}"/>
    <cellStyle name="Euro 18" xfId="21959" xr:uid="{00000000-0005-0000-0000-0000B20C0000}"/>
    <cellStyle name="Euro 19" xfId="21960" xr:uid="{00000000-0005-0000-0000-0000B30C0000}"/>
    <cellStyle name="Euro 2" xfId="193" xr:uid="{00000000-0005-0000-0000-0000B40C0000}"/>
    <cellStyle name="Euro 2 2" xfId="463" xr:uid="{00000000-0005-0000-0000-0000B50C0000}"/>
    <cellStyle name="Euro 2 2 2" xfId="3250" xr:uid="{00000000-0005-0000-0000-0000B60C0000}"/>
    <cellStyle name="Euro 2 2 3" xfId="21961" xr:uid="{00000000-0005-0000-0000-0000B70C0000}"/>
    <cellStyle name="Euro 2 3" xfId="620" xr:uid="{00000000-0005-0000-0000-0000B80C0000}"/>
    <cellStyle name="Euro 2 3 2" xfId="21962" xr:uid="{00000000-0005-0000-0000-0000B90C0000}"/>
    <cellStyle name="Euro 2 4" xfId="3251" xr:uid="{00000000-0005-0000-0000-0000BA0C0000}"/>
    <cellStyle name="Euro 2 5" xfId="21963" xr:uid="{00000000-0005-0000-0000-0000BB0C0000}"/>
    <cellStyle name="Euro 20" xfId="21964" xr:uid="{00000000-0005-0000-0000-0000BC0C0000}"/>
    <cellStyle name="Euro 21" xfId="21965" xr:uid="{00000000-0005-0000-0000-0000BD0C0000}"/>
    <cellStyle name="Euro 22" xfId="21966" xr:uid="{00000000-0005-0000-0000-0000BE0C0000}"/>
    <cellStyle name="Euro 23" xfId="21967" xr:uid="{00000000-0005-0000-0000-0000BF0C0000}"/>
    <cellStyle name="Euro 24" xfId="21968" xr:uid="{00000000-0005-0000-0000-0000C00C0000}"/>
    <cellStyle name="Euro 25" xfId="21969" xr:uid="{00000000-0005-0000-0000-0000C10C0000}"/>
    <cellStyle name="Euro 26" xfId="21970" xr:uid="{00000000-0005-0000-0000-0000C20C0000}"/>
    <cellStyle name="Euro 27" xfId="21971" xr:uid="{00000000-0005-0000-0000-0000C30C0000}"/>
    <cellStyle name="Euro 28" xfId="21972" xr:uid="{00000000-0005-0000-0000-0000C40C0000}"/>
    <cellStyle name="Euro 29" xfId="21973" xr:uid="{00000000-0005-0000-0000-0000C50C0000}"/>
    <cellStyle name="Euro 3" xfId="619" xr:uid="{00000000-0005-0000-0000-0000C60C0000}"/>
    <cellStyle name="Euro 3 2" xfId="3252" xr:uid="{00000000-0005-0000-0000-0000C70C0000}"/>
    <cellStyle name="Euro 30" xfId="21974" xr:uid="{00000000-0005-0000-0000-0000C80C0000}"/>
    <cellStyle name="Euro 31" xfId="21975" xr:uid="{00000000-0005-0000-0000-0000C90C0000}"/>
    <cellStyle name="Euro 32" xfId="21976" xr:uid="{00000000-0005-0000-0000-0000CA0C0000}"/>
    <cellStyle name="Euro 33" xfId="21977" xr:uid="{00000000-0005-0000-0000-0000CB0C0000}"/>
    <cellStyle name="Euro 34" xfId="21978" xr:uid="{00000000-0005-0000-0000-0000CC0C0000}"/>
    <cellStyle name="Euro 35" xfId="21979" xr:uid="{00000000-0005-0000-0000-0000CD0C0000}"/>
    <cellStyle name="Euro 36" xfId="21980" xr:uid="{00000000-0005-0000-0000-0000CE0C0000}"/>
    <cellStyle name="Euro 37" xfId="21981" xr:uid="{00000000-0005-0000-0000-0000CF0C0000}"/>
    <cellStyle name="Euro 38" xfId="21982" xr:uid="{00000000-0005-0000-0000-0000D00C0000}"/>
    <cellStyle name="Euro 39" xfId="21983" xr:uid="{00000000-0005-0000-0000-0000D10C0000}"/>
    <cellStyle name="Euro 4" xfId="1369" xr:uid="{00000000-0005-0000-0000-0000D20C0000}"/>
    <cellStyle name="Euro 4 2" xfId="21984" xr:uid="{00000000-0005-0000-0000-0000D30C0000}"/>
    <cellStyle name="Euro 40" xfId="21985" xr:uid="{00000000-0005-0000-0000-0000D40C0000}"/>
    <cellStyle name="Euro 41" xfId="21986" xr:uid="{00000000-0005-0000-0000-0000D50C0000}"/>
    <cellStyle name="Euro 42" xfId="21987" xr:uid="{00000000-0005-0000-0000-0000D60C0000}"/>
    <cellStyle name="Euro 43" xfId="21988" xr:uid="{00000000-0005-0000-0000-0000D70C0000}"/>
    <cellStyle name="Euro 44" xfId="21989" xr:uid="{00000000-0005-0000-0000-0000D80C0000}"/>
    <cellStyle name="Euro 45" xfId="21990" xr:uid="{00000000-0005-0000-0000-0000D90C0000}"/>
    <cellStyle name="Euro 46" xfId="21991" xr:uid="{00000000-0005-0000-0000-0000DA0C0000}"/>
    <cellStyle name="Euro 47" xfId="21992" xr:uid="{00000000-0005-0000-0000-0000DB0C0000}"/>
    <cellStyle name="Euro 48" xfId="21993" xr:uid="{00000000-0005-0000-0000-0000DC0C0000}"/>
    <cellStyle name="Euro 49" xfId="21994" xr:uid="{00000000-0005-0000-0000-0000DD0C0000}"/>
    <cellStyle name="Euro 5" xfId="21995" xr:uid="{00000000-0005-0000-0000-0000DE0C0000}"/>
    <cellStyle name="Euro 50" xfId="21996" xr:uid="{00000000-0005-0000-0000-0000DF0C0000}"/>
    <cellStyle name="Euro 51" xfId="21997" xr:uid="{00000000-0005-0000-0000-0000E00C0000}"/>
    <cellStyle name="Euro 52" xfId="21998" xr:uid="{00000000-0005-0000-0000-0000E10C0000}"/>
    <cellStyle name="Euro 53" xfId="21999" xr:uid="{00000000-0005-0000-0000-0000E20C0000}"/>
    <cellStyle name="Euro 54" xfId="22000" xr:uid="{00000000-0005-0000-0000-0000E30C0000}"/>
    <cellStyle name="Euro 55" xfId="22001" xr:uid="{00000000-0005-0000-0000-0000E40C0000}"/>
    <cellStyle name="Euro 56" xfId="22002" xr:uid="{00000000-0005-0000-0000-0000E50C0000}"/>
    <cellStyle name="Euro 57" xfId="22003" xr:uid="{00000000-0005-0000-0000-0000E60C0000}"/>
    <cellStyle name="Euro 6" xfId="22004" xr:uid="{00000000-0005-0000-0000-0000E70C0000}"/>
    <cellStyle name="Euro 7" xfId="22005" xr:uid="{00000000-0005-0000-0000-0000E80C0000}"/>
    <cellStyle name="Euro 8" xfId="22006" xr:uid="{00000000-0005-0000-0000-0000E90C0000}"/>
    <cellStyle name="Euro 9" xfId="22007" xr:uid="{00000000-0005-0000-0000-0000EA0C0000}"/>
    <cellStyle name="Euro_5gny1198" xfId="22008" xr:uid="{00000000-0005-0000-0000-0000EB0C0000}"/>
    <cellStyle name="ex_ratio" xfId="22009" xr:uid="{00000000-0005-0000-0000-0000EC0C0000}"/>
    <cellStyle name="Explanatory Text" xfId="34" hidden="1" xr:uid="{00000000-0005-0000-0000-0000ED0C0000}"/>
    <cellStyle name="Explanatory Text 2" xfId="194" xr:uid="{00000000-0005-0000-0000-0000EE0C0000}"/>
    <cellStyle name="Explanatory Text 2 2" xfId="1489" xr:uid="{00000000-0005-0000-0000-0000EF0C0000}"/>
    <cellStyle name="Explanatory Text 2 3" xfId="22010" xr:uid="{00000000-0005-0000-0000-0000F00C0000}"/>
    <cellStyle name="Explanatory Text 3" xfId="1490" xr:uid="{00000000-0005-0000-0000-0000F10C0000}"/>
    <cellStyle name="Explanatory Text 3 2" xfId="22011" xr:uid="{00000000-0005-0000-0000-0000F20C0000}"/>
    <cellStyle name="Explanatory Text 4" xfId="3253" xr:uid="{00000000-0005-0000-0000-0000F30C0000}"/>
    <cellStyle name="Explanatory Text 5" xfId="22012" xr:uid="{00000000-0005-0000-0000-0000F40C0000}"/>
    <cellStyle name="EY%colcalc" xfId="22013" xr:uid="{00000000-0005-0000-0000-0000F50C0000}"/>
    <cellStyle name="EY%input" xfId="22014" xr:uid="{00000000-0005-0000-0000-0000F60C0000}"/>
    <cellStyle name="EY%rowcalc" xfId="22015" xr:uid="{00000000-0005-0000-0000-0000F70C0000}"/>
    <cellStyle name="EY0 m" xfId="22016" xr:uid="{00000000-0005-0000-0000-0000F80C0000}"/>
    <cellStyle name="EY0dp" xfId="22017" xr:uid="{00000000-0005-0000-0000-0000F90C0000}"/>
    <cellStyle name="EY1dp" xfId="22018" xr:uid="{00000000-0005-0000-0000-0000FA0C0000}"/>
    <cellStyle name="EY2dp" xfId="22019" xr:uid="{00000000-0005-0000-0000-0000FB0C0000}"/>
    <cellStyle name="EY3dp" xfId="22020" xr:uid="{00000000-0005-0000-0000-0000FC0C0000}"/>
    <cellStyle name="EYColumnHeading" xfId="22021" xr:uid="{00000000-0005-0000-0000-0000FD0C0000}"/>
    <cellStyle name="EYHeading1" xfId="22022" xr:uid="{00000000-0005-0000-0000-0000FE0C0000}"/>
    <cellStyle name="EYheading2" xfId="22023" xr:uid="{00000000-0005-0000-0000-0000FF0C0000}"/>
    <cellStyle name="EYheading3" xfId="22024" xr:uid="{00000000-0005-0000-0000-0000000D0000}"/>
    <cellStyle name="EYnumber" xfId="22025" xr:uid="{00000000-0005-0000-0000-0000010D0000}"/>
    <cellStyle name="EYodp" xfId="22026" xr:uid="{00000000-0005-0000-0000-0000020D0000}"/>
    <cellStyle name="EYSheetHeader1" xfId="22027" xr:uid="{00000000-0005-0000-0000-0000030D0000}"/>
    <cellStyle name="EYtext" xfId="22028" xr:uid="{00000000-0005-0000-0000-0000040D0000}"/>
    <cellStyle name="Factor" xfId="22029" xr:uid="{00000000-0005-0000-0000-0000050D0000}"/>
    <cellStyle name="Factor 2" xfId="22030" xr:uid="{00000000-0005-0000-0000-0000060D0000}"/>
    <cellStyle name="FF_EURO" xfId="22031" xr:uid="{00000000-0005-0000-0000-0000070D0000}"/>
    <cellStyle name="Fixed" xfId="22032" xr:uid="{00000000-0005-0000-0000-0000080D0000}"/>
    <cellStyle name="Fixed (1)" xfId="22033" xr:uid="{00000000-0005-0000-0000-0000090D0000}"/>
    <cellStyle name="Fixed_Balance Sheet" xfId="22034" xr:uid="{00000000-0005-0000-0000-00000A0D0000}"/>
    <cellStyle name="FOOTER - Style1" xfId="22035" xr:uid="{00000000-0005-0000-0000-00000B0D0000}"/>
    <cellStyle name="Footnote" xfId="22036" xr:uid="{00000000-0005-0000-0000-00000C0D0000}"/>
    <cellStyle name="Formula" xfId="22037" xr:uid="{00000000-0005-0000-0000-00000D0D0000}"/>
    <cellStyle name="fourdecplace" xfId="22038" xr:uid="{00000000-0005-0000-0000-00000E0D0000}"/>
    <cellStyle name="Gekoppelde cel" xfId="19" builtinId="24" hidden="1"/>
    <cellStyle name="Gekoppelde cel" xfId="49024" builtinId="24" customBuiltin="1"/>
    <cellStyle name="Gekoppelde cel 2" xfId="387" xr:uid="{00000000-0005-0000-0000-0000110D0000}"/>
    <cellStyle name="Gekoppelde cel 2 2" xfId="1491" xr:uid="{00000000-0005-0000-0000-0000120D0000}"/>
    <cellStyle name="Gekoppelde cel 3" xfId="1370" xr:uid="{00000000-0005-0000-0000-0000130D0000}"/>
    <cellStyle name="Gekoppelde cel 3 2" xfId="1492" xr:uid="{00000000-0005-0000-0000-0000140D0000}"/>
    <cellStyle name="Gekoppelde cel 3 2 2" xfId="22039" xr:uid="{00000000-0005-0000-0000-0000150D0000}"/>
    <cellStyle name="Gekoppelde cel 3 3" xfId="2488" xr:uid="{00000000-0005-0000-0000-0000160D0000}"/>
    <cellStyle name="Gekoppelde cel 3 3 2" xfId="22040" xr:uid="{00000000-0005-0000-0000-0000170D0000}"/>
    <cellStyle name="Gekoppelde cel 3 4" xfId="22041" xr:uid="{00000000-0005-0000-0000-0000180D0000}"/>
    <cellStyle name="Gekoppelde cel 4" xfId="1493" xr:uid="{00000000-0005-0000-0000-0000190D0000}"/>
    <cellStyle name="Gekoppelde cel 5" xfId="1494" xr:uid="{00000000-0005-0000-0000-00001A0D0000}"/>
    <cellStyle name="Gekoppelde cel 6" xfId="22042" xr:uid="{00000000-0005-0000-0000-00001B0D0000}"/>
    <cellStyle name="Gevolgde hyperlink" xfId="60" builtinId="9" hidden="1"/>
    <cellStyle name="Goed" xfId="1" builtinId="26" hidden="1"/>
    <cellStyle name="Goed" xfId="49007" builtinId="26" customBuiltin="1"/>
    <cellStyle name="Goed 2" xfId="388" xr:uid="{00000000-0005-0000-0000-00001F0D0000}"/>
    <cellStyle name="Goed 2 2" xfId="1495" xr:uid="{00000000-0005-0000-0000-0000200D0000}"/>
    <cellStyle name="Goed 3" xfId="1371" xr:uid="{00000000-0005-0000-0000-0000210D0000}"/>
    <cellStyle name="Goed 3 2" xfId="1496" xr:uid="{00000000-0005-0000-0000-0000220D0000}"/>
    <cellStyle name="Goed 3 2 2" xfId="22043" xr:uid="{00000000-0005-0000-0000-0000230D0000}"/>
    <cellStyle name="Goed 3 3" xfId="2489" xr:uid="{00000000-0005-0000-0000-0000240D0000}"/>
    <cellStyle name="Goed 3 3 2" xfId="22044" xr:uid="{00000000-0005-0000-0000-0000250D0000}"/>
    <cellStyle name="Goed 3 4" xfId="22045" xr:uid="{00000000-0005-0000-0000-0000260D0000}"/>
    <cellStyle name="Goed 4" xfId="1497" xr:uid="{00000000-0005-0000-0000-0000270D0000}"/>
    <cellStyle name="Goed 5" xfId="1498" xr:uid="{00000000-0005-0000-0000-0000280D0000}"/>
    <cellStyle name="Goed 6" xfId="22046" xr:uid="{00000000-0005-0000-0000-0000290D0000}"/>
    <cellStyle name="Good 2" xfId="195" xr:uid="{00000000-0005-0000-0000-00002A0D0000}"/>
    <cellStyle name="Good 2 2" xfId="22047" xr:uid="{00000000-0005-0000-0000-00002B0D0000}"/>
    <cellStyle name="Good 2 2 2" xfId="22048" xr:uid="{00000000-0005-0000-0000-00002C0D0000}"/>
    <cellStyle name="Good 2 3" xfId="22049" xr:uid="{00000000-0005-0000-0000-00002D0D0000}"/>
    <cellStyle name="Good 3" xfId="2490" xr:uid="{00000000-0005-0000-0000-00002E0D0000}"/>
    <cellStyle name="Good 3 2" xfId="22050" xr:uid="{00000000-0005-0000-0000-00002F0D0000}"/>
    <cellStyle name="Good 4" xfId="22051" xr:uid="{00000000-0005-0000-0000-0000300D0000}"/>
    <cellStyle name="Grand" xfId="22052" xr:uid="{00000000-0005-0000-0000-0000310D0000}"/>
    <cellStyle name="Grey" xfId="22053" xr:uid="{00000000-0005-0000-0000-0000320D0000}"/>
    <cellStyle name="GROSS" xfId="22054" xr:uid="{00000000-0005-0000-0000-0000330D0000}"/>
    <cellStyle name="GrowthRate" xfId="22055" xr:uid="{00000000-0005-0000-0000-0000340D0000}"/>
    <cellStyle name="Gut" xfId="196" xr:uid="{00000000-0005-0000-0000-0000350D0000}"/>
    <cellStyle name="h" xfId="22056" xr:uid="{00000000-0005-0000-0000-0000360D0000}"/>
    <cellStyle name="h_SummaryB" xfId="22057" xr:uid="{00000000-0005-0000-0000-0000370D0000}"/>
    <cellStyle name="h1" xfId="22058" xr:uid="{00000000-0005-0000-0000-0000380D0000}"/>
    <cellStyle name="h2" xfId="22059" xr:uid="{00000000-0005-0000-0000-0000390D0000}"/>
    <cellStyle name="h3" xfId="22060" xr:uid="{00000000-0005-0000-0000-00003A0D0000}"/>
    <cellStyle name="hard no." xfId="22061" xr:uid="{00000000-0005-0000-0000-00003B0D0000}"/>
    <cellStyle name="hard no. 2" xfId="22062" xr:uid="{00000000-0005-0000-0000-00003C0D0000}"/>
    <cellStyle name="hard no._111212 Omzet calculatie def" xfId="22063" xr:uid="{00000000-0005-0000-0000-00003D0D0000}"/>
    <cellStyle name="Hard Percent" xfId="22064" xr:uid="{00000000-0005-0000-0000-00003E0D0000}"/>
    <cellStyle name="Hardcode" xfId="22065" xr:uid="{00000000-0005-0000-0000-00003F0D0000}"/>
    <cellStyle name="Header" xfId="197" xr:uid="{00000000-0005-0000-0000-0000400D0000}"/>
    <cellStyle name="Header 2" xfId="22066" xr:uid="{00000000-0005-0000-0000-0000410D0000}"/>
    <cellStyle name="Header1" xfId="22067" xr:uid="{00000000-0005-0000-0000-0000420D0000}"/>
    <cellStyle name="Header2" xfId="22068" xr:uid="{00000000-0005-0000-0000-0000430D0000}"/>
    <cellStyle name="Header2 2" xfId="22069" xr:uid="{00000000-0005-0000-0000-0000440D0000}"/>
    <cellStyle name="Header2 2 2" xfId="22070" xr:uid="{00000000-0005-0000-0000-0000450D0000}"/>
    <cellStyle name="Header2 3" xfId="22071" xr:uid="{00000000-0005-0000-0000-0000460D0000}"/>
    <cellStyle name="Header2 3 2" xfId="22072" xr:uid="{00000000-0005-0000-0000-0000470D0000}"/>
    <cellStyle name="Header2 4" xfId="22073" xr:uid="{00000000-0005-0000-0000-0000480D0000}"/>
    <cellStyle name="Header2_111212 Omzet calculatie def" xfId="22074" xr:uid="{00000000-0005-0000-0000-0000490D0000}"/>
    <cellStyle name="Heading" xfId="22075" xr:uid="{00000000-0005-0000-0000-00004A0D0000}"/>
    <cellStyle name="Heading 1" xfId="29" hidden="1" xr:uid="{00000000-0005-0000-0000-00004B0D0000}"/>
    <cellStyle name="Heading 1 2" xfId="198" xr:uid="{00000000-0005-0000-0000-00004C0D0000}"/>
    <cellStyle name="Heading 1 2 2" xfId="1499" xr:uid="{00000000-0005-0000-0000-00004D0D0000}"/>
    <cellStyle name="Heading 1 2 3" xfId="22076" xr:uid="{00000000-0005-0000-0000-00004E0D0000}"/>
    <cellStyle name="Heading 1 3" xfId="1500" xr:uid="{00000000-0005-0000-0000-00004F0D0000}"/>
    <cellStyle name="Heading 1 3 2" xfId="22077" xr:uid="{00000000-0005-0000-0000-0000500D0000}"/>
    <cellStyle name="Heading 1 3 3" xfId="22078" xr:uid="{00000000-0005-0000-0000-0000510D0000}"/>
    <cellStyle name="Heading 1 4" xfId="3254" xr:uid="{00000000-0005-0000-0000-0000520D0000}"/>
    <cellStyle name="Heading 1 4 2" xfId="22079" xr:uid="{00000000-0005-0000-0000-0000530D0000}"/>
    <cellStyle name="Heading 1 5" xfId="22080" xr:uid="{00000000-0005-0000-0000-0000540D0000}"/>
    <cellStyle name="Heading 2" xfId="30" hidden="1" xr:uid="{00000000-0005-0000-0000-0000550D0000}"/>
    <cellStyle name="Heading 2 2" xfId="199" xr:uid="{00000000-0005-0000-0000-0000560D0000}"/>
    <cellStyle name="Heading 2 2 2" xfId="1501" xr:uid="{00000000-0005-0000-0000-0000570D0000}"/>
    <cellStyle name="Heading 2 2 3" xfId="22081" xr:uid="{00000000-0005-0000-0000-0000580D0000}"/>
    <cellStyle name="Heading 2 3" xfId="1502" xr:uid="{00000000-0005-0000-0000-0000590D0000}"/>
    <cellStyle name="Heading 2 3 2" xfId="22082" xr:uid="{00000000-0005-0000-0000-00005A0D0000}"/>
    <cellStyle name="Heading 2 3 3" xfId="22083" xr:uid="{00000000-0005-0000-0000-00005B0D0000}"/>
    <cellStyle name="Heading 2 4" xfId="3255" xr:uid="{00000000-0005-0000-0000-00005C0D0000}"/>
    <cellStyle name="Heading 2 4 2" xfId="22084" xr:uid="{00000000-0005-0000-0000-00005D0D0000}"/>
    <cellStyle name="Heading 2 5" xfId="22085" xr:uid="{00000000-0005-0000-0000-00005E0D0000}"/>
    <cellStyle name="Heading 3" xfId="31" hidden="1" xr:uid="{00000000-0005-0000-0000-00005F0D0000}"/>
    <cellStyle name="Heading 3 2" xfId="200" xr:uid="{00000000-0005-0000-0000-0000600D0000}"/>
    <cellStyle name="Heading 3 2 2" xfId="1503" xr:uid="{00000000-0005-0000-0000-0000610D0000}"/>
    <cellStyle name="Heading 3 2 3" xfId="22086" xr:uid="{00000000-0005-0000-0000-0000620D0000}"/>
    <cellStyle name="Heading 3 3" xfId="1504" xr:uid="{00000000-0005-0000-0000-0000630D0000}"/>
    <cellStyle name="Heading 3 3 2" xfId="22087" xr:uid="{00000000-0005-0000-0000-0000640D0000}"/>
    <cellStyle name="Heading 3 3 3" xfId="22088" xr:uid="{00000000-0005-0000-0000-0000650D0000}"/>
    <cellStyle name="Heading 3 4" xfId="3256" xr:uid="{00000000-0005-0000-0000-0000660D0000}"/>
    <cellStyle name="Heading 3 4 2" xfId="22089" xr:uid="{00000000-0005-0000-0000-0000670D0000}"/>
    <cellStyle name="Heading 3 5" xfId="22090" xr:uid="{00000000-0005-0000-0000-0000680D0000}"/>
    <cellStyle name="Heading 4" xfId="32" hidden="1" xr:uid="{00000000-0005-0000-0000-0000690D0000}"/>
    <cellStyle name="Heading 4 2" xfId="201" xr:uid="{00000000-0005-0000-0000-00006A0D0000}"/>
    <cellStyle name="Heading 4 2 2" xfId="1505" xr:uid="{00000000-0005-0000-0000-00006B0D0000}"/>
    <cellStyle name="Heading 4 2 3" xfId="22091" xr:uid="{00000000-0005-0000-0000-00006C0D0000}"/>
    <cellStyle name="Heading 4 3" xfId="1506" xr:uid="{00000000-0005-0000-0000-00006D0D0000}"/>
    <cellStyle name="Heading 4 3 2" xfId="22092" xr:uid="{00000000-0005-0000-0000-00006E0D0000}"/>
    <cellStyle name="Heading 4 4" xfId="3257" xr:uid="{00000000-0005-0000-0000-00006F0D0000}"/>
    <cellStyle name="Heading 4 5" xfId="22093" xr:uid="{00000000-0005-0000-0000-0000700D0000}"/>
    <cellStyle name="Heading Left" xfId="22094" xr:uid="{00000000-0005-0000-0000-0000710D0000}"/>
    <cellStyle name="Heading Right" xfId="22095" xr:uid="{00000000-0005-0000-0000-0000720D0000}"/>
    <cellStyle name="Heading1" xfId="22096" xr:uid="{00000000-0005-0000-0000-0000730D0000}"/>
    <cellStyle name="HeadingB" xfId="22097" xr:uid="{00000000-0005-0000-0000-0000740D0000}"/>
    <cellStyle name="HeadingBU" xfId="22098" xr:uid="{00000000-0005-0000-0000-0000750D0000}"/>
    <cellStyle name="Headings" xfId="22099" xr:uid="{00000000-0005-0000-0000-0000760D0000}"/>
    <cellStyle name="High" xfId="22100" xr:uid="{00000000-0005-0000-0000-0000770D0000}"/>
    <cellStyle name="ht" xfId="22101" xr:uid="{00000000-0005-0000-0000-0000780D0000}"/>
    <cellStyle name="Hyperlink" xfId="22" builtinId="8" hidden="1"/>
    <cellStyle name="Hyperlink" xfId="61" builtinId="8" customBuiltin="1"/>
    <cellStyle name="Hyperlink 2" xfId="482" xr:uid="{00000000-0005-0000-0000-00007B0D0000}"/>
    <cellStyle name="Hyperlink 2 2" xfId="22102" xr:uid="{00000000-0005-0000-0000-00007C0D0000}"/>
    <cellStyle name="Hyperlink 2 3" xfId="22103" xr:uid="{00000000-0005-0000-0000-00007D0D0000}"/>
    <cellStyle name="Hyperlink 3" xfId="621" xr:uid="{00000000-0005-0000-0000-00007E0D0000}"/>
    <cellStyle name="Hyperlink 4" xfId="1507" xr:uid="{00000000-0005-0000-0000-00007F0D0000}"/>
    <cellStyle name="Hyperlink 5" xfId="3258" xr:uid="{00000000-0005-0000-0000-0000800D0000}"/>
    <cellStyle name="Hyperlink 6" xfId="50030" xr:uid="{00000000-0005-0000-0000-0000810D0000}"/>
    <cellStyle name="i%1" xfId="22104" xr:uid="{00000000-0005-0000-0000-0000820D0000}"/>
    <cellStyle name="iGeneral" xfId="22105" xr:uid="{00000000-0005-0000-0000-0000830D0000}"/>
    <cellStyle name="IncomeStatement" xfId="22106" xr:uid="{00000000-0005-0000-0000-0000840D0000}"/>
    <cellStyle name="Input" xfId="16" hidden="1" xr:uid="{00000000-0005-0000-0000-0000850D0000}"/>
    <cellStyle name="Input [yellow]" xfId="22107" xr:uid="{00000000-0005-0000-0000-0000860D0000}"/>
    <cellStyle name="Input [yellow] 2" xfId="22108" xr:uid="{00000000-0005-0000-0000-0000870D0000}"/>
    <cellStyle name="Input 10" xfId="22109" xr:uid="{00000000-0005-0000-0000-0000880D0000}"/>
    <cellStyle name="Input 10 2" xfId="22110" xr:uid="{00000000-0005-0000-0000-0000890D0000}"/>
    <cellStyle name="Input 11" xfId="22111" xr:uid="{00000000-0005-0000-0000-00008A0D0000}"/>
    <cellStyle name="Input 11 2" xfId="22112" xr:uid="{00000000-0005-0000-0000-00008B0D0000}"/>
    <cellStyle name="Input 12" xfId="22113" xr:uid="{00000000-0005-0000-0000-00008C0D0000}"/>
    <cellStyle name="Input 12 2" xfId="22114" xr:uid="{00000000-0005-0000-0000-00008D0D0000}"/>
    <cellStyle name="Input 13" xfId="22115" xr:uid="{00000000-0005-0000-0000-00008E0D0000}"/>
    <cellStyle name="Input 13 2" xfId="22116" xr:uid="{00000000-0005-0000-0000-00008F0D0000}"/>
    <cellStyle name="Input 14" xfId="22117" xr:uid="{00000000-0005-0000-0000-0000900D0000}"/>
    <cellStyle name="Input 14 2" xfId="22118" xr:uid="{00000000-0005-0000-0000-0000910D0000}"/>
    <cellStyle name="Input 15" xfId="22119" xr:uid="{00000000-0005-0000-0000-0000920D0000}"/>
    <cellStyle name="Input 15 2" xfId="22120" xr:uid="{00000000-0005-0000-0000-0000930D0000}"/>
    <cellStyle name="Input 16" xfId="22121" xr:uid="{00000000-0005-0000-0000-0000940D0000}"/>
    <cellStyle name="Input 16 2" xfId="22122" xr:uid="{00000000-0005-0000-0000-0000950D0000}"/>
    <cellStyle name="Input 17" xfId="22123" xr:uid="{00000000-0005-0000-0000-0000960D0000}"/>
    <cellStyle name="Input 17 2" xfId="22124" xr:uid="{00000000-0005-0000-0000-0000970D0000}"/>
    <cellStyle name="Input 18" xfId="22125" xr:uid="{00000000-0005-0000-0000-0000980D0000}"/>
    <cellStyle name="Input 18 2" xfId="22126" xr:uid="{00000000-0005-0000-0000-0000990D0000}"/>
    <cellStyle name="Input 19" xfId="22127" xr:uid="{00000000-0005-0000-0000-00009A0D0000}"/>
    <cellStyle name="Input 19 2" xfId="22128" xr:uid="{00000000-0005-0000-0000-00009B0D0000}"/>
    <cellStyle name="Input 2" xfId="202" xr:uid="{00000000-0005-0000-0000-00009C0D0000}"/>
    <cellStyle name="Input 2 10" xfId="22129" xr:uid="{00000000-0005-0000-0000-00009D0D0000}"/>
    <cellStyle name="Input 2 11" xfId="22130" xr:uid="{00000000-0005-0000-0000-00009E0D0000}"/>
    <cellStyle name="Input 2 12" xfId="22131" xr:uid="{00000000-0005-0000-0000-00009F0D0000}"/>
    <cellStyle name="Input 2 13" xfId="22132" xr:uid="{00000000-0005-0000-0000-0000A00D0000}"/>
    <cellStyle name="Input 2 14" xfId="22133" xr:uid="{00000000-0005-0000-0000-0000A10D0000}"/>
    <cellStyle name="Input 2 15" xfId="22134" xr:uid="{00000000-0005-0000-0000-0000A20D0000}"/>
    <cellStyle name="Input 2 16" xfId="22135" xr:uid="{00000000-0005-0000-0000-0000A30D0000}"/>
    <cellStyle name="Input 2 17" xfId="22136" xr:uid="{00000000-0005-0000-0000-0000A40D0000}"/>
    <cellStyle name="Input 2 18" xfId="22137" xr:uid="{00000000-0005-0000-0000-0000A50D0000}"/>
    <cellStyle name="Input 2 19" xfId="22138" xr:uid="{00000000-0005-0000-0000-0000A60D0000}"/>
    <cellStyle name="Input 2 2" xfId="483" xr:uid="{00000000-0005-0000-0000-0000A70D0000}"/>
    <cellStyle name="Input 2 2 10" xfId="22139" xr:uid="{00000000-0005-0000-0000-0000A80D0000}"/>
    <cellStyle name="Input 2 2 11" xfId="22140" xr:uid="{00000000-0005-0000-0000-0000A90D0000}"/>
    <cellStyle name="Input 2 2 12" xfId="22141" xr:uid="{00000000-0005-0000-0000-0000AA0D0000}"/>
    <cellStyle name="Input 2 2 13" xfId="22142" xr:uid="{00000000-0005-0000-0000-0000AB0D0000}"/>
    <cellStyle name="Input 2 2 14" xfId="22143" xr:uid="{00000000-0005-0000-0000-0000AC0D0000}"/>
    <cellStyle name="Input 2 2 15" xfId="22144" xr:uid="{00000000-0005-0000-0000-0000AD0D0000}"/>
    <cellStyle name="Input 2 2 16" xfId="22145" xr:uid="{00000000-0005-0000-0000-0000AE0D0000}"/>
    <cellStyle name="Input 2 2 17" xfId="22146" xr:uid="{00000000-0005-0000-0000-0000AF0D0000}"/>
    <cellStyle name="Input 2 2 18" xfId="22147" xr:uid="{00000000-0005-0000-0000-0000B00D0000}"/>
    <cellStyle name="Input 2 2 19" xfId="22148" xr:uid="{00000000-0005-0000-0000-0000B10D0000}"/>
    <cellStyle name="Input 2 2 2" xfId="1508" xr:uid="{00000000-0005-0000-0000-0000B20D0000}"/>
    <cellStyle name="Input 2 2 2 2" xfId="3259" xr:uid="{00000000-0005-0000-0000-0000B30D0000}"/>
    <cellStyle name="Input 2 2 2 2 2" xfId="3260" xr:uid="{00000000-0005-0000-0000-0000B40D0000}"/>
    <cellStyle name="Input 2 2 2 2 2 2" xfId="3261" xr:uid="{00000000-0005-0000-0000-0000B50D0000}"/>
    <cellStyle name="Input 2 2 2 2 2 2 2" xfId="3262" xr:uid="{00000000-0005-0000-0000-0000B60D0000}"/>
    <cellStyle name="Input 2 2 2 2 2 3" xfId="3263" xr:uid="{00000000-0005-0000-0000-0000B70D0000}"/>
    <cellStyle name="Input 2 2 2 2 3" xfId="3264" xr:uid="{00000000-0005-0000-0000-0000B80D0000}"/>
    <cellStyle name="Input 2 2 2 2 3 2" xfId="3265" xr:uid="{00000000-0005-0000-0000-0000B90D0000}"/>
    <cellStyle name="Input 2 2 2 2 3 2 2" xfId="3266" xr:uid="{00000000-0005-0000-0000-0000BA0D0000}"/>
    <cellStyle name="Input 2 2 2 2 4" xfId="3267" xr:uid="{00000000-0005-0000-0000-0000BB0D0000}"/>
    <cellStyle name="Input 2 2 2 2 4 2" xfId="3268" xr:uid="{00000000-0005-0000-0000-0000BC0D0000}"/>
    <cellStyle name="Input 2 2 2 3" xfId="3269" xr:uid="{00000000-0005-0000-0000-0000BD0D0000}"/>
    <cellStyle name="Input 2 2 2 3 2" xfId="3270" xr:uid="{00000000-0005-0000-0000-0000BE0D0000}"/>
    <cellStyle name="Input 2 2 2 3 2 2" xfId="3271" xr:uid="{00000000-0005-0000-0000-0000BF0D0000}"/>
    <cellStyle name="Input 2 2 2 3 3" xfId="3272" xr:uid="{00000000-0005-0000-0000-0000C00D0000}"/>
    <cellStyle name="Input 2 2 2 4" xfId="3273" xr:uid="{00000000-0005-0000-0000-0000C10D0000}"/>
    <cellStyle name="Input 2 2 2 4 2" xfId="3274" xr:uid="{00000000-0005-0000-0000-0000C20D0000}"/>
    <cellStyle name="Input 2 2 2 4 2 2" xfId="3275" xr:uid="{00000000-0005-0000-0000-0000C30D0000}"/>
    <cellStyle name="Input 2 2 2 5" xfId="3276" xr:uid="{00000000-0005-0000-0000-0000C40D0000}"/>
    <cellStyle name="Input 2 2 2 5 2" xfId="3277" xr:uid="{00000000-0005-0000-0000-0000C50D0000}"/>
    <cellStyle name="Input 2 2 2 6" xfId="22149" xr:uid="{00000000-0005-0000-0000-0000C60D0000}"/>
    <cellStyle name="Input 2 2 2 7" xfId="22150" xr:uid="{00000000-0005-0000-0000-0000C70D0000}"/>
    <cellStyle name="Input 2 2 2 8" xfId="49530" xr:uid="{00000000-0005-0000-0000-0000C80D0000}"/>
    <cellStyle name="Input 2 2 20" xfId="22151" xr:uid="{00000000-0005-0000-0000-0000C90D0000}"/>
    <cellStyle name="Input 2 2 21" xfId="22152" xr:uid="{00000000-0005-0000-0000-0000CA0D0000}"/>
    <cellStyle name="Input 2 2 22" xfId="22153" xr:uid="{00000000-0005-0000-0000-0000CB0D0000}"/>
    <cellStyle name="Input 2 2 23" xfId="22154" xr:uid="{00000000-0005-0000-0000-0000CC0D0000}"/>
    <cellStyle name="Input 2 2 24" xfId="22155" xr:uid="{00000000-0005-0000-0000-0000CD0D0000}"/>
    <cellStyle name="Input 2 2 25" xfId="22156" xr:uid="{00000000-0005-0000-0000-0000CE0D0000}"/>
    <cellStyle name="Input 2 2 26" xfId="22157" xr:uid="{00000000-0005-0000-0000-0000CF0D0000}"/>
    <cellStyle name="Input 2 2 27" xfId="22158" xr:uid="{00000000-0005-0000-0000-0000D00D0000}"/>
    <cellStyle name="Input 2 2 28" xfId="48078" xr:uid="{00000000-0005-0000-0000-0000D10D0000}"/>
    <cellStyle name="Input 2 2 29" xfId="49009" xr:uid="{00000000-0005-0000-0000-0000D20D0000}"/>
    <cellStyle name="Input 2 2 3" xfId="22159" xr:uid="{00000000-0005-0000-0000-0000D30D0000}"/>
    <cellStyle name="Input 2 2 4" xfId="22160" xr:uid="{00000000-0005-0000-0000-0000D40D0000}"/>
    <cellStyle name="Input 2 2 5" xfId="22161" xr:uid="{00000000-0005-0000-0000-0000D50D0000}"/>
    <cellStyle name="Input 2 2 6" xfId="22162" xr:uid="{00000000-0005-0000-0000-0000D60D0000}"/>
    <cellStyle name="Input 2 2 7" xfId="22163" xr:uid="{00000000-0005-0000-0000-0000D70D0000}"/>
    <cellStyle name="Input 2 2 8" xfId="22164" xr:uid="{00000000-0005-0000-0000-0000D80D0000}"/>
    <cellStyle name="Input 2 2 9" xfId="22165" xr:uid="{00000000-0005-0000-0000-0000D90D0000}"/>
    <cellStyle name="Input 2 20" xfId="22166" xr:uid="{00000000-0005-0000-0000-0000DA0D0000}"/>
    <cellStyle name="Input 2 21" xfId="22167" xr:uid="{00000000-0005-0000-0000-0000DB0D0000}"/>
    <cellStyle name="Input 2 22" xfId="22168" xr:uid="{00000000-0005-0000-0000-0000DC0D0000}"/>
    <cellStyle name="Input 2 23" xfId="22169" xr:uid="{00000000-0005-0000-0000-0000DD0D0000}"/>
    <cellStyle name="Input 2 24" xfId="22170" xr:uid="{00000000-0005-0000-0000-0000DE0D0000}"/>
    <cellStyle name="Input 2 25" xfId="22171" xr:uid="{00000000-0005-0000-0000-0000DF0D0000}"/>
    <cellStyle name="Input 2 26" xfId="22172" xr:uid="{00000000-0005-0000-0000-0000E00D0000}"/>
    <cellStyle name="Input 2 27" xfId="22173" xr:uid="{00000000-0005-0000-0000-0000E10D0000}"/>
    <cellStyle name="Input 2 28" xfId="22174" xr:uid="{00000000-0005-0000-0000-0000E20D0000}"/>
    <cellStyle name="Input 2 29" xfId="22175" xr:uid="{00000000-0005-0000-0000-0000E30D0000}"/>
    <cellStyle name="Input 2 3" xfId="622" xr:uid="{00000000-0005-0000-0000-0000E40D0000}"/>
    <cellStyle name="Input 2 3 10" xfId="22176" xr:uid="{00000000-0005-0000-0000-0000E50D0000}"/>
    <cellStyle name="Input 2 3 11" xfId="22177" xr:uid="{00000000-0005-0000-0000-0000E60D0000}"/>
    <cellStyle name="Input 2 3 12" xfId="22178" xr:uid="{00000000-0005-0000-0000-0000E70D0000}"/>
    <cellStyle name="Input 2 3 13" xfId="22179" xr:uid="{00000000-0005-0000-0000-0000E80D0000}"/>
    <cellStyle name="Input 2 3 14" xfId="22180" xr:uid="{00000000-0005-0000-0000-0000E90D0000}"/>
    <cellStyle name="Input 2 3 15" xfId="22181" xr:uid="{00000000-0005-0000-0000-0000EA0D0000}"/>
    <cellStyle name="Input 2 3 16" xfId="22182" xr:uid="{00000000-0005-0000-0000-0000EB0D0000}"/>
    <cellStyle name="Input 2 3 17" xfId="22183" xr:uid="{00000000-0005-0000-0000-0000EC0D0000}"/>
    <cellStyle name="Input 2 3 18" xfId="22184" xr:uid="{00000000-0005-0000-0000-0000ED0D0000}"/>
    <cellStyle name="Input 2 3 19" xfId="22185" xr:uid="{00000000-0005-0000-0000-0000EE0D0000}"/>
    <cellStyle name="Input 2 3 2" xfId="1509" xr:uid="{00000000-0005-0000-0000-0000EF0D0000}"/>
    <cellStyle name="Input 2 3 2 2" xfId="3278" xr:uid="{00000000-0005-0000-0000-0000F00D0000}"/>
    <cellStyle name="Input 2 3 2 2 2" xfId="3279" xr:uid="{00000000-0005-0000-0000-0000F10D0000}"/>
    <cellStyle name="Input 2 3 2 2 2 2" xfId="3280" xr:uid="{00000000-0005-0000-0000-0000F20D0000}"/>
    <cellStyle name="Input 2 3 2 2 2 2 2" xfId="3281" xr:uid="{00000000-0005-0000-0000-0000F30D0000}"/>
    <cellStyle name="Input 2 3 2 2 2 3" xfId="3282" xr:uid="{00000000-0005-0000-0000-0000F40D0000}"/>
    <cellStyle name="Input 2 3 2 2 3" xfId="3283" xr:uid="{00000000-0005-0000-0000-0000F50D0000}"/>
    <cellStyle name="Input 2 3 2 2 3 2" xfId="3284" xr:uid="{00000000-0005-0000-0000-0000F60D0000}"/>
    <cellStyle name="Input 2 3 2 2 3 2 2" xfId="3285" xr:uid="{00000000-0005-0000-0000-0000F70D0000}"/>
    <cellStyle name="Input 2 3 2 2 4" xfId="3286" xr:uid="{00000000-0005-0000-0000-0000F80D0000}"/>
    <cellStyle name="Input 2 3 2 2 4 2" xfId="3287" xr:uid="{00000000-0005-0000-0000-0000F90D0000}"/>
    <cellStyle name="Input 2 3 2 3" xfId="3288" xr:uid="{00000000-0005-0000-0000-0000FA0D0000}"/>
    <cellStyle name="Input 2 3 2 3 2" xfId="3289" xr:uid="{00000000-0005-0000-0000-0000FB0D0000}"/>
    <cellStyle name="Input 2 3 2 3 2 2" xfId="3290" xr:uid="{00000000-0005-0000-0000-0000FC0D0000}"/>
    <cellStyle name="Input 2 3 2 3 3" xfId="3291" xr:uid="{00000000-0005-0000-0000-0000FD0D0000}"/>
    <cellStyle name="Input 2 3 2 4" xfId="3292" xr:uid="{00000000-0005-0000-0000-0000FE0D0000}"/>
    <cellStyle name="Input 2 3 2 4 2" xfId="3293" xr:uid="{00000000-0005-0000-0000-0000FF0D0000}"/>
    <cellStyle name="Input 2 3 2 4 2 2" xfId="3294" xr:uid="{00000000-0005-0000-0000-0000000E0000}"/>
    <cellStyle name="Input 2 3 2 5" xfId="3295" xr:uid="{00000000-0005-0000-0000-0000010E0000}"/>
    <cellStyle name="Input 2 3 2 5 2" xfId="3296" xr:uid="{00000000-0005-0000-0000-0000020E0000}"/>
    <cellStyle name="Input 2 3 2 6" xfId="22186" xr:uid="{00000000-0005-0000-0000-0000030E0000}"/>
    <cellStyle name="Input 2 3 2 7" xfId="22187" xr:uid="{00000000-0005-0000-0000-0000040E0000}"/>
    <cellStyle name="Input 2 3 2 8" xfId="49531" xr:uid="{00000000-0005-0000-0000-0000050E0000}"/>
    <cellStyle name="Input 2 3 20" xfId="22188" xr:uid="{00000000-0005-0000-0000-0000060E0000}"/>
    <cellStyle name="Input 2 3 21" xfId="22189" xr:uid="{00000000-0005-0000-0000-0000070E0000}"/>
    <cellStyle name="Input 2 3 22" xfId="22190" xr:uid="{00000000-0005-0000-0000-0000080E0000}"/>
    <cellStyle name="Input 2 3 23" xfId="22191" xr:uid="{00000000-0005-0000-0000-0000090E0000}"/>
    <cellStyle name="Input 2 3 24" xfId="22192" xr:uid="{00000000-0005-0000-0000-00000A0E0000}"/>
    <cellStyle name="Input 2 3 25" xfId="22193" xr:uid="{00000000-0005-0000-0000-00000B0E0000}"/>
    <cellStyle name="Input 2 3 26" xfId="22194" xr:uid="{00000000-0005-0000-0000-00000C0E0000}"/>
    <cellStyle name="Input 2 3 27" xfId="22195" xr:uid="{00000000-0005-0000-0000-00000D0E0000}"/>
    <cellStyle name="Input 2 3 28" xfId="48079" xr:uid="{00000000-0005-0000-0000-00000E0E0000}"/>
    <cellStyle name="Input 2 3 29" xfId="49010" xr:uid="{00000000-0005-0000-0000-00000F0E0000}"/>
    <cellStyle name="Input 2 3 3" xfId="22196" xr:uid="{00000000-0005-0000-0000-0000100E0000}"/>
    <cellStyle name="Input 2 3 4" xfId="22197" xr:uid="{00000000-0005-0000-0000-0000110E0000}"/>
    <cellStyle name="Input 2 3 5" xfId="22198" xr:uid="{00000000-0005-0000-0000-0000120E0000}"/>
    <cellStyle name="Input 2 3 6" xfId="22199" xr:uid="{00000000-0005-0000-0000-0000130E0000}"/>
    <cellStyle name="Input 2 3 7" xfId="22200" xr:uid="{00000000-0005-0000-0000-0000140E0000}"/>
    <cellStyle name="Input 2 3 8" xfId="22201" xr:uid="{00000000-0005-0000-0000-0000150E0000}"/>
    <cellStyle name="Input 2 3 9" xfId="22202" xr:uid="{00000000-0005-0000-0000-0000160E0000}"/>
    <cellStyle name="Input 2 30" xfId="22203" xr:uid="{00000000-0005-0000-0000-0000170E0000}"/>
    <cellStyle name="Input 2 31" xfId="22204" xr:uid="{00000000-0005-0000-0000-0000180E0000}"/>
    <cellStyle name="Input 2 32" xfId="22205" xr:uid="{00000000-0005-0000-0000-0000190E0000}"/>
    <cellStyle name="Input 2 33" xfId="48080" xr:uid="{00000000-0005-0000-0000-00001A0E0000}"/>
    <cellStyle name="Input 2 4" xfId="623" xr:uid="{00000000-0005-0000-0000-00001B0E0000}"/>
    <cellStyle name="Input 2 4 10" xfId="22206" xr:uid="{00000000-0005-0000-0000-00001C0E0000}"/>
    <cellStyle name="Input 2 4 11" xfId="22207" xr:uid="{00000000-0005-0000-0000-00001D0E0000}"/>
    <cellStyle name="Input 2 4 12" xfId="22208" xr:uid="{00000000-0005-0000-0000-00001E0E0000}"/>
    <cellStyle name="Input 2 4 13" xfId="22209" xr:uid="{00000000-0005-0000-0000-00001F0E0000}"/>
    <cellStyle name="Input 2 4 14" xfId="22210" xr:uid="{00000000-0005-0000-0000-0000200E0000}"/>
    <cellStyle name="Input 2 4 15" xfId="22211" xr:uid="{00000000-0005-0000-0000-0000210E0000}"/>
    <cellStyle name="Input 2 4 16" xfId="22212" xr:uid="{00000000-0005-0000-0000-0000220E0000}"/>
    <cellStyle name="Input 2 4 17" xfId="22213" xr:uid="{00000000-0005-0000-0000-0000230E0000}"/>
    <cellStyle name="Input 2 4 18" xfId="22214" xr:uid="{00000000-0005-0000-0000-0000240E0000}"/>
    <cellStyle name="Input 2 4 19" xfId="22215" xr:uid="{00000000-0005-0000-0000-0000250E0000}"/>
    <cellStyle name="Input 2 4 2" xfId="1510" xr:uid="{00000000-0005-0000-0000-0000260E0000}"/>
    <cellStyle name="Input 2 4 2 2" xfId="3297" xr:uid="{00000000-0005-0000-0000-0000270E0000}"/>
    <cellStyle name="Input 2 4 2 2 2" xfId="3298" xr:uid="{00000000-0005-0000-0000-0000280E0000}"/>
    <cellStyle name="Input 2 4 2 2 2 2" xfId="3299" xr:uid="{00000000-0005-0000-0000-0000290E0000}"/>
    <cellStyle name="Input 2 4 2 2 2 2 2" xfId="3300" xr:uid="{00000000-0005-0000-0000-00002A0E0000}"/>
    <cellStyle name="Input 2 4 2 2 2 3" xfId="3301" xr:uid="{00000000-0005-0000-0000-00002B0E0000}"/>
    <cellStyle name="Input 2 4 2 2 3" xfId="3302" xr:uid="{00000000-0005-0000-0000-00002C0E0000}"/>
    <cellStyle name="Input 2 4 2 2 3 2" xfId="3303" xr:uid="{00000000-0005-0000-0000-00002D0E0000}"/>
    <cellStyle name="Input 2 4 2 2 3 2 2" xfId="3304" xr:uid="{00000000-0005-0000-0000-00002E0E0000}"/>
    <cellStyle name="Input 2 4 2 2 4" xfId="3305" xr:uid="{00000000-0005-0000-0000-00002F0E0000}"/>
    <cellStyle name="Input 2 4 2 2 4 2" xfId="3306" xr:uid="{00000000-0005-0000-0000-0000300E0000}"/>
    <cellStyle name="Input 2 4 2 3" xfId="3307" xr:uid="{00000000-0005-0000-0000-0000310E0000}"/>
    <cellStyle name="Input 2 4 2 3 2" xfId="3308" xr:uid="{00000000-0005-0000-0000-0000320E0000}"/>
    <cellStyle name="Input 2 4 2 3 2 2" xfId="3309" xr:uid="{00000000-0005-0000-0000-0000330E0000}"/>
    <cellStyle name="Input 2 4 2 3 3" xfId="3310" xr:uid="{00000000-0005-0000-0000-0000340E0000}"/>
    <cellStyle name="Input 2 4 2 4" xfId="3311" xr:uid="{00000000-0005-0000-0000-0000350E0000}"/>
    <cellStyle name="Input 2 4 2 4 2" xfId="3312" xr:uid="{00000000-0005-0000-0000-0000360E0000}"/>
    <cellStyle name="Input 2 4 2 4 2 2" xfId="3313" xr:uid="{00000000-0005-0000-0000-0000370E0000}"/>
    <cellStyle name="Input 2 4 2 5" xfId="3314" xr:uid="{00000000-0005-0000-0000-0000380E0000}"/>
    <cellStyle name="Input 2 4 2 5 2" xfId="3315" xr:uid="{00000000-0005-0000-0000-0000390E0000}"/>
    <cellStyle name="Input 2 4 2 6" xfId="22216" xr:uid="{00000000-0005-0000-0000-00003A0E0000}"/>
    <cellStyle name="Input 2 4 2 7" xfId="22217" xr:uid="{00000000-0005-0000-0000-00003B0E0000}"/>
    <cellStyle name="Input 2 4 2 8" xfId="49532" xr:uid="{00000000-0005-0000-0000-00003C0E0000}"/>
    <cellStyle name="Input 2 4 20" xfId="22218" xr:uid="{00000000-0005-0000-0000-00003D0E0000}"/>
    <cellStyle name="Input 2 4 21" xfId="22219" xr:uid="{00000000-0005-0000-0000-00003E0E0000}"/>
    <cellStyle name="Input 2 4 22" xfId="22220" xr:uid="{00000000-0005-0000-0000-00003F0E0000}"/>
    <cellStyle name="Input 2 4 23" xfId="22221" xr:uid="{00000000-0005-0000-0000-0000400E0000}"/>
    <cellStyle name="Input 2 4 24" xfId="22222" xr:uid="{00000000-0005-0000-0000-0000410E0000}"/>
    <cellStyle name="Input 2 4 25" xfId="22223" xr:uid="{00000000-0005-0000-0000-0000420E0000}"/>
    <cellStyle name="Input 2 4 26" xfId="22224" xr:uid="{00000000-0005-0000-0000-0000430E0000}"/>
    <cellStyle name="Input 2 4 27" xfId="22225" xr:uid="{00000000-0005-0000-0000-0000440E0000}"/>
    <cellStyle name="Input 2 4 28" xfId="48081" xr:uid="{00000000-0005-0000-0000-0000450E0000}"/>
    <cellStyle name="Input 2 4 29" xfId="49011" xr:uid="{00000000-0005-0000-0000-0000460E0000}"/>
    <cellStyle name="Input 2 4 3" xfId="22226" xr:uid="{00000000-0005-0000-0000-0000470E0000}"/>
    <cellStyle name="Input 2 4 4" xfId="22227" xr:uid="{00000000-0005-0000-0000-0000480E0000}"/>
    <cellStyle name="Input 2 4 5" xfId="22228" xr:uid="{00000000-0005-0000-0000-0000490E0000}"/>
    <cellStyle name="Input 2 4 6" xfId="22229" xr:uid="{00000000-0005-0000-0000-00004A0E0000}"/>
    <cellStyle name="Input 2 4 7" xfId="22230" xr:uid="{00000000-0005-0000-0000-00004B0E0000}"/>
    <cellStyle name="Input 2 4 8" xfId="22231" xr:uid="{00000000-0005-0000-0000-00004C0E0000}"/>
    <cellStyle name="Input 2 4 9" xfId="22232" xr:uid="{00000000-0005-0000-0000-00004D0E0000}"/>
    <cellStyle name="Input 2 5" xfId="624" xr:uid="{00000000-0005-0000-0000-00004E0E0000}"/>
    <cellStyle name="Input 2 5 10" xfId="22233" xr:uid="{00000000-0005-0000-0000-00004F0E0000}"/>
    <cellStyle name="Input 2 5 11" xfId="22234" xr:uid="{00000000-0005-0000-0000-0000500E0000}"/>
    <cellStyle name="Input 2 5 12" xfId="22235" xr:uid="{00000000-0005-0000-0000-0000510E0000}"/>
    <cellStyle name="Input 2 5 13" xfId="22236" xr:uid="{00000000-0005-0000-0000-0000520E0000}"/>
    <cellStyle name="Input 2 5 14" xfId="22237" xr:uid="{00000000-0005-0000-0000-0000530E0000}"/>
    <cellStyle name="Input 2 5 15" xfId="22238" xr:uid="{00000000-0005-0000-0000-0000540E0000}"/>
    <cellStyle name="Input 2 5 16" xfId="22239" xr:uid="{00000000-0005-0000-0000-0000550E0000}"/>
    <cellStyle name="Input 2 5 17" xfId="22240" xr:uid="{00000000-0005-0000-0000-0000560E0000}"/>
    <cellStyle name="Input 2 5 18" xfId="22241" xr:uid="{00000000-0005-0000-0000-0000570E0000}"/>
    <cellStyle name="Input 2 5 19" xfId="22242" xr:uid="{00000000-0005-0000-0000-0000580E0000}"/>
    <cellStyle name="Input 2 5 2" xfId="1511" xr:uid="{00000000-0005-0000-0000-0000590E0000}"/>
    <cellStyle name="Input 2 5 2 2" xfId="3316" xr:uid="{00000000-0005-0000-0000-00005A0E0000}"/>
    <cellStyle name="Input 2 5 2 2 2" xfId="3317" xr:uid="{00000000-0005-0000-0000-00005B0E0000}"/>
    <cellStyle name="Input 2 5 2 2 2 2" xfId="3318" xr:uid="{00000000-0005-0000-0000-00005C0E0000}"/>
    <cellStyle name="Input 2 5 2 2 2 2 2" xfId="3319" xr:uid="{00000000-0005-0000-0000-00005D0E0000}"/>
    <cellStyle name="Input 2 5 2 2 2 3" xfId="3320" xr:uid="{00000000-0005-0000-0000-00005E0E0000}"/>
    <cellStyle name="Input 2 5 2 2 3" xfId="3321" xr:uid="{00000000-0005-0000-0000-00005F0E0000}"/>
    <cellStyle name="Input 2 5 2 2 3 2" xfId="3322" xr:uid="{00000000-0005-0000-0000-0000600E0000}"/>
    <cellStyle name="Input 2 5 2 2 3 2 2" xfId="3323" xr:uid="{00000000-0005-0000-0000-0000610E0000}"/>
    <cellStyle name="Input 2 5 2 2 4" xfId="3324" xr:uid="{00000000-0005-0000-0000-0000620E0000}"/>
    <cellStyle name="Input 2 5 2 2 4 2" xfId="3325" xr:uid="{00000000-0005-0000-0000-0000630E0000}"/>
    <cellStyle name="Input 2 5 2 3" xfId="3326" xr:uid="{00000000-0005-0000-0000-0000640E0000}"/>
    <cellStyle name="Input 2 5 2 3 2" xfId="3327" xr:uid="{00000000-0005-0000-0000-0000650E0000}"/>
    <cellStyle name="Input 2 5 2 3 2 2" xfId="3328" xr:uid="{00000000-0005-0000-0000-0000660E0000}"/>
    <cellStyle name="Input 2 5 2 3 3" xfId="3329" xr:uid="{00000000-0005-0000-0000-0000670E0000}"/>
    <cellStyle name="Input 2 5 2 4" xfId="3330" xr:uid="{00000000-0005-0000-0000-0000680E0000}"/>
    <cellStyle name="Input 2 5 2 4 2" xfId="3331" xr:uid="{00000000-0005-0000-0000-0000690E0000}"/>
    <cellStyle name="Input 2 5 2 4 2 2" xfId="3332" xr:uid="{00000000-0005-0000-0000-00006A0E0000}"/>
    <cellStyle name="Input 2 5 2 5" xfId="3333" xr:uid="{00000000-0005-0000-0000-00006B0E0000}"/>
    <cellStyle name="Input 2 5 2 5 2" xfId="3334" xr:uid="{00000000-0005-0000-0000-00006C0E0000}"/>
    <cellStyle name="Input 2 5 2 6" xfId="22243" xr:uid="{00000000-0005-0000-0000-00006D0E0000}"/>
    <cellStyle name="Input 2 5 2 7" xfId="22244" xr:uid="{00000000-0005-0000-0000-00006E0E0000}"/>
    <cellStyle name="Input 2 5 2 8" xfId="49533" xr:uid="{00000000-0005-0000-0000-00006F0E0000}"/>
    <cellStyle name="Input 2 5 20" xfId="22245" xr:uid="{00000000-0005-0000-0000-0000700E0000}"/>
    <cellStyle name="Input 2 5 21" xfId="22246" xr:uid="{00000000-0005-0000-0000-0000710E0000}"/>
    <cellStyle name="Input 2 5 22" xfId="22247" xr:uid="{00000000-0005-0000-0000-0000720E0000}"/>
    <cellStyle name="Input 2 5 23" xfId="22248" xr:uid="{00000000-0005-0000-0000-0000730E0000}"/>
    <cellStyle name="Input 2 5 24" xfId="22249" xr:uid="{00000000-0005-0000-0000-0000740E0000}"/>
    <cellStyle name="Input 2 5 25" xfId="22250" xr:uid="{00000000-0005-0000-0000-0000750E0000}"/>
    <cellStyle name="Input 2 5 26" xfId="22251" xr:uid="{00000000-0005-0000-0000-0000760E0000}"/>
    <cellStyle name="Input 2 5 27" xfId="22252" xr:uid="{00000000-0005-0000-0000-0000770E0000}"/>
    <cellStyle name="Input 2 5 28" xfId="48082" xr:uid="{00000000-0005-0000-0000-0000780E0000}"/>
    <cellStyle name="Input 2 5 29" xfId="49012" xr:uid="{00000000-0005-0000-0000-0000790E0000}"/>
    <cellStyle name="Input 2 5 3" xfId="22253" xr:uid="{00000000-0005-0000-0000-00007A0E0000}"/>
    <cellStyle name="Input 2 5 4" xfId="22254" xr:uid="{00000000-0005-0000-0000-00007B0E0000}"/>
    <cellStyle name="Input 2 5 5" xfId="22255" xr:uid="{00000000-0005-0000-0000-00007C0E0000}"/>
    <cellStyle name="Input 2 5 6" xfId="22256" xr:uid="{00000000-0005-0000-0000-00007D0E0000}"/>
    <cellStyle name="Input 2 5 7" xfId="22257" xr:uid="{00000000-0005-0000-0000-00007E0E0000}"/>
    <cellStyle name="Input 2 5 8" xfId="22258" xr:uid="{00000000-0005-0000-0000-00007F0E0000}"/>
    <cellStyle name="Input 2 5 9" xfId="22259" xr:uid="{00000000-0005-0000-0000-0000800E0000}"/>
    <cellStyle name="Input 2 6" xfId="625" xr:uid="{00000000-0005-0000-0000-0000810E0000}"/>
    <cellStyle name="Input 2 6 10" xfId="22260" xr:uid="{00000000-0005-0000-0000-0000820E0000}"/>
    <cellStyle name="Input 2 6 11" xfId="22261" xr:uid="{00000000-0005-0000-0000-0000830E0000}"/>
    <cellStyle name="Input 2 6 12" xfId="22262" xr:uid="{00000000-0005-0000-0000-0000840E0000}"/>
    <cellStyle name="Input 2 6 13" xfId="22263" xr:uid="{00000000-0005-0000-0000-0000850E0000}"/>
    <cellStyle name="Input 2 6 14" xfId="22264" xr:uid="{00000000-0005-0000-0000-0000860E0000}"/>
    <cellStyle name="Input 2 6 15" xfId="22265" xr:uid="{00000000-0005-0000-0000-0000870E0000}"/>
    <cellStyle name="Input 2 6 16" xfId="22266" xr:uid="{00000000-0005-0000-0000-0000880E0000}"/>
    <cellStyle name="Input 2 6 17" xfId="22267" xr:uid="{00000000-0005-0000-0000-0000890E0000}"/>
    <cellStyle name="Input 2 6 18" xfId="22268" xr:uid="{00000000-0005-0000-0000-00008A0E0000}"/>
    <cellStyle name="Input 2 6 19" xfId="22269" xr:uid="{00000000-0005-0000-0000-00008B0E0000}"/>
    <cellStyle name="Input 2 6 2" xfId="1512" xr:uid="{00000000-0005-0000-0000-00008C0E0000}"/>
    <cellStyle name="Input 2 6 2 2" xfId="3335" xr:uid="{00000000-0005-0000-0000-00008D0E0000}"/>
    <cellStyle name="Input 2 6 2 2 2" xfId="3336" xr:uid="{00000000-0005-0000-0000-00008E0E0000}"/>
    <cellStyle name="Input 2 6 2 2 2 2" xfId="3337" xr:uid="{00000000-0005-0000-0000-00008F0E0000}"/>
    <cellStyle name="Input 2 6 2 2 2 2 2" xfId="3338" xr:uid="{00000000-0005-0000-0000-0000900E0000}"/>
    <cellStyle name="Input 2 6 2 2 2 3" xfId="3339" xr:uid="{00000000-0005-0000-0000-0000910E0000}"/>
    <cellStyle name="Input 2 6 2 2 3" xfId="3340" xr:uid="{00000000-0005-0000-0000-0000920E0000}"/>
    <cellStyle name="Input 2 6 2 2 3 2" xfId="3341" xr:uid="{00000000-0005-0000-0000-0000930E0000}"/>
    <cellStyle name="Input 2 6 2 2 3 2 2" xfId="3342" xr:uid="{00000000-0005-0000-0000-0000940E0000}"/>
    <cellStyle name="Input 2 6 2 2 4" xfId="3343" xr:uid="{00000000-0005-0000-0000-0000950E0000}"/>
    <cellStyle name="Input 2 6 2 2 4 2" xfId="3344" xr:uid="{00000000-0005-0000-0000-0000960E0000}"/>
    <cellStyle name="Input 2 6 2 3" xfId="3345" xr:uid="{00000000-0005-0000-0000-0000970E0000}"/>
    <cellStyle name="Input 2 6 2 3 2" xfId="3346" xr:uid="{00000000-0005-0000-0000-0000980E0000}"/>
    <cellStyle name="Input 2 6 2 3 2 2" xfId="3347" xr:uid="{00000000-0005-0000-0000-0000990E0000}"/>
    <cellStyle name="Input 2 6 2 3 3" xfId="3348" xr:uid="{00000000-0005-0000-0000-00009A0E0000}"/>
    <cellStyle name="Input 2 6 2 4" xfId="3349" xr:uid="{00000000-0005-0000-0000-00009B0E0000}"/>
    <cellStyle name="Input 2 6 2 4 2" xfId="3350" xr:uid="{00000000-0005-0000-0000-00009C0E0000}"/>
    <cellStyle name="Input 2 6 2 4 2 2" xfId="3351" xr:uid="{00000000-0005-0000-0000-00009D0E0000}"/>
    <cellStyle name="Input 2 6 2 5" xfId="3352" xr:uid="{00000000-0005-0000-0000-00009E0E0000}"/>
    <cellStyle name="Input 2 6 2 5 2" xfId="3353" xr:uid="{00000000-0005-0000-0000-00009F0E0000}"/>
    <cellStyle name="Input 2 6 2 6" xfId="22270" xr:uid="{00000000-0005-0000-0000-0000A00E0000}"/>
    <cellStyle name="Input 2 6 2 7" xfId="22271" xr:uid="{00000000-0005-0000-0000-0000A10E0000}"/>
    <cellStyle name="Input 2 6 2 8" xfId="49534" xr:uid="{00000000-0005-0000-0000-0000A20E0000}"/>
    <cellStyle name="Input 2 6 20" xfId="22272" xr:uid="{00000000-0005-0000-0000-0000A30E0000}"/>
    <cellStyle name="Input 2 6 21" xfId="22273" xr:uid="{00000000-0005-0000-0000-0000A40E0000}"/>
    <cellStyle name="Input 2 6 22" xfId="22274" xr:uid="{00000000-0005-0000-0000-0000A50E0000}"/>
    <cellStyle name="Input 2 6 23" xfId="22275" xr:uid="{00000000-0005-0000-0000-0000A60E0000}"/>
    <cellStyle name="Input 2 6 24" xfId="22276" xr:uid="{00000000-0005-0000-0000-0000A70E0000}"/>
    <cellStyle name="Input 2 6 25" xfId="22277" xr:uid="{00000000-0005-0000-0000-0000A80E0000}"/>
    <cellStyle name="Input 2 6 26" xfId="22278" xr:uid="{00000000-0005-0000-0000-0000A90E0000}"/>
    <cellStyle name="Input 2 6 27" xfId="22279" xr:uid="{00000000-0005-0000-0000-0000AA0E0000}"/>
    <cellStyle name="Input 2 6 28" xfId="48083" xr:uid="{00000000-0005-0000-0000-0000AB0E0000}"/>
    <cellStyle name="Input 2 6 29" xfId="49013" xr:uid="{00000000-0005-0000-0000-0000AC0E0000}"/>
    <cellStyle name="Input 2 6 3" xfId="22280" xr:uid="{00000000-0005-0000-0000-0000AD0E0000}"/>
    <cellStyle name="Input 2 6 4" xfId="22281" xr:uid="{00000000-0005-0000-0000-0000AE0E0000}"/>
    <cellStyle name="Input 2 6 5" xfId="22282" xr:uid="{00000000-0005-0000-0000-0000AF0E0000}"/>
    <cellStyle name="Input 2 6 6" xfId="22283" xr:uid="{00000000-0005-0000-0000-0000B00E0000}"/>
    <cellStyle name="Input 2 6 7" xfId="22284" xr:uid="{00000000-0005-0000-0000-0000B10E0000}"/>
    <cellStyle name="Input 2 6 8" xfId="22285" xr:uid="{00000000-0005-0000-0000-0000B20E0000}"/>
    <cellStyle name="Input 2 6 9" xfId="22286" xr:uid="{00000000-0005-0000-0000-0000B30E0000}"/>
    <cellStyle name="Input 2 7" xfId="1513" xr:uid="{00000000-0005-0000-0000-0000B40E0000}"/>
    <cellStyle name="Input 2 7 2" xfId="3354" xr:uid="{00000000-0005-0000-0000-0000B50E0000}"/>
    <cellStyle name="Input 2 7 2 2" xfId="3355" xr:uid="{00000000-0005-0000-0000-0000B60E0000}"/>
    <cellStyle name="Input 2 7 2 2 2" xfId="3356" xr:uid="{00000000-0005-0000-0000-0000B70E0000}"/>
    <cellStyle name="Input 2 7 2 2 2 2" xfId="3357" xr:uid="{00000000-0005-0000-0000-0000B80E0000}"/>
    <cellStyle name="Input 2 7 2 2 3" xfId="3358" xr:uid="{00000000-0005-0000-0000-0000B90E0000}"/>
    <cellStyle name="Input 2 7 2 3" xfId="3359" xr:uid="{00000000-0005-0000-0000-0000BA0E0000}"/>
    <cellStyle name="Input 2 7 2 3 2" xfId="3360" xr:uid="{00000000-0005-0000-0000-0000BB0E0000}"/>
    <cellStyle name="Input 2 7 2 3 2 2" xfId="3361" xr:uid="{00000000-0005-0000-0000-0000BC0E0000}"/>
    <cellStyle name="Input 2 7 2 4" xfId="3362" xr:uid="{00000000-0005-0000-0000-0000BD0E0000}"/>
    <cellStyle name="Input 2 7 2 4 2" xfId="3363" xr:uid="{00000000-0005-0000-0000-0000BE0E0000}"/>
    <cellStyle name="Input 2 7 3" xfId="3364" xr:uid="{00000000-0005-0000-0000-0000BF0E0000}"/>
    <cellStyle name="Input 2 7 3 2" xfId="3365" xr:uid="{00000000-0005-0000-0000-0000C00E0000}"/>
    <cellStyle name="Input 2 7 3 2 2" xfId="3366" xr:uid="{00000000-0005-0000-0000-0000C10E0000}"/>
    <cellStyle name="Input 2 7 3 3" xfId="3367" xr:uid="{00000000-0005-0000-0000-0000C20E0000}"/>
    <cellStyle name="Input 2 7 4" xfId="3368" xr:uid="{00000000-0005-0000-0000-0000C30E0000}"/>
    <cellStyle name="Input 2 7 4 2" xfId="3369" xr:uid="{00000000-0005-0000-0000-0000C40E0000}"/>
    <cellStyle name="Input 2 7 4 2 2" xfId="3370" xr:uid="{00000000-0005-0000-0000-0000C50E0000}"/>
    <cellStyle name="Input 2 7 5" xfId="3371" xr:uid="{00000000-0005-0000-0000-0000C60E0000}"/>
    <cellStyle name="Input 2 7 5 2" xfId="3372" xr:uid="{00000000-0005-0000-0000-0000C70E0000}"/>
    <cellStyle name="Input 2 7 6" xfId="22287" xr:uid="{00000000-0005-0000-0000-0000C80E0000}"/>
    <cellStyle name="Input 2 7 7" xfId="22288" xr:uid="{00000000-0005-0000-0000-0000C90E0000}"/>
    <cellStyle name="Input 2 8" xfId="22289" xr:uid="{00000000-0005-0000-0000-0000CA0E0000}"/>
    <cellStyle name="Input 2 9" xfId="22290" xr:uid="{00000000-0005-0000-0000-0000CB0E0000}"/>
    <cellStyle name="Input 20" xfId="22291" xr:uid="{00000000-0005-0000-0000-0000CC0E0000}"/>
    <cellStyle name="Input 20 2" xfId="22292" xr:uid="{00000000-0005-0000-0000-0000CD0E0000}"/>
    <cellStyle name="Input 21" xfId="22293" xr:uid="{00000000-0005-0000-0000-0000CE0E0000}"/>
    <cellStyle name="Input 21 2" xfId="22294" xr:uid="{00000000-0005-0000-0000-0000CF0E0000}"/>
    <cellStyle name="Input 22" xfId="22295" xr:uid="{00000000-0005-0000-0000-0000D00E0000}"/>
    <cellStyle name="Input 22 2" xfId="22296" xr:uid="{00000000-0005-0000-0000-0000D10E0000}"/>
    <cellStyle name="Input 23" xfId="22297" xr:uid="{00000000-0005-0000-0000-0000D20E0000}"/>
    <cellStyle name="Input 24" xfId="22298" xr:uid="{00000000-0005-0000-0000-0000D30E0000}"/>
    <cellStyle name="Input 24 2" xfId="22299" xr:uid="{00000000-0005-0000-0000-0000D40E0000}"/>
    <cellStyle name="Input 25" xfId="22300" xr:uid="{00000000-0005-0000-0000-0000D50E0000}"/>
    <cellStyle name="Input 25 2" xfId="22301" xr:uid="{00000000-0005-0000-0000-0000D60E0000}"/>
    <cellStyle name="Input 26" xfId="22302" xr:uid="{00000000-0005-0000-0000-0000D70E0000}"/>
    <cellStyle name="Input 26 2" xfId="22303" xr:uid="{00000000-0005-0000-0000-0000D80E0000}"/>
    <cellStyle name="Input 27" xfId="22304" xr:uid="{00000000-0005-0000-0000-0000D90E0000}"/>
    <cellStyle name="Input 27 2" xfId="22305" xr:uid="{00000000-0005-0000-0000-0000DA0E0000}"/>
    <cellStyle name="Input 28" xfId="22306" xr:uid="{00000000-0005-0000-0000-0000DB0E0000}"/>
    <cellStyle name="Input 28 2" xfId="22307" xr:uid="{00000000-0005-0000-0000-0000DC0E0000}"/>
    <cellStyle name="Input 29" xfId="22308" xr:uid="{00000000-0005-0000-0000-0000DD0E0000}"/>
    <cellStyle name="Input 29 2" xfId="22309" xr:uid="{00000000-0005-0000-0000-0000DE0E0000}"/>
    <cellStyle name="Input 3" xfId="626" xr:uid="{00000000-0005-0000-0000-0000DF0E0000}"/>
    <cellStyle name="Input 3 10" xfId="22310" xr:uid="{00000000-0005-0000-0000-0000E00E0000}"/>
    <cellStyle name="Input 3 11" xfId="22311" xr:uid="{00000000-0005-0000-0000-0000E10E0000}"/>
    <cellStyle name="Input 3 12" xfId="22312" xr:uid="{00000000-0005-0000-0000-0000E20E0000}"/>
    <cellStyle name="Input 3 13" xfId="22313" xr:uid="{00000000-0005-0000-0000-0000E30E0000}"/>
    <cellStyle name="Input 3 14" xfId="22314" xr:uid="{00000000-0005-0000-0000-0000E40E0000}"/>
    <cellStyle name="Input 3 15" xfId="22315" xr:uid="{00000000-0005-0000-0000-0000E50E0000}"/>
    <cellStyle name="Input 3 16" xfId="22316" xr:uid="{00000000-0005-0000-0000-0000E60E0000}"/>
    <cellStyle name="Input 3 17" xfId="22317" xr:uid="{00000000-0005-0000-0000-0000E70E0000}"/>
    <cellStyle name="Input 3 18" xfId="22318" xr:uid="{00000000-0005-0000-0000-0000E80E0000}"/>
    <cellStyle name="Input 3 19" xfId="22319" xr:uid="{00000000-0005-0000-0000-0000E90E0000}"/>
    <cellStyle name="Input 3 2" xfId="1514" xr:uid="{00000000-0005-0000-0000-0000EA0E0000}"/>
    <cellStyle name="Input 3 2 2" xfId="3373" xr:uid="{00000000-0005-0000-0000-0000EB0E0000}"/>
    <cellStyle name="Input 3 2 2 2" xfId="3374" xr:uid="{00000000-0005-0000-0000-0000EC0E0000}"/>
    <cellStyle name="Input 3 2 2 2 2" xfId="3375" xr:uid="{00000000-0005-0000-0000-0000ED0E0000}"/>
    <cellStyle name="Input 3 2 2 2 2 2" xfId="3376" xr:uid="{00000000-0005-0000-0000-0000EE0E0000}"/>
    <cellStyle name="Input 3 2 2 2 3" xfId="3377" xr:uid="{00000000-0005-0000-0000-0000EF0E0000}"/>
    <cellStyle name="Input 3 2 2 3" xfId="3378" xr:uid="{00000000-0005-0000-0000-0000F00E0000}"/>
    <cellStyle name="Input 3 2 2 3 2" xfId="3379" xr:uid="{00000000-0005-0000-0000-0000F10E0000}"/>
    <cellStyle name="Input 3 2 2 3 2 2" xfId="3380" xr:uid="{00000000-0005-0000-0000-0000F20E0000}"/>
    <cellStyle name="Input 3 2 2 4" xfId="3381" xr:uid="{00000000-0005-0000-0000-0000F30E0000}"/>
    <cellStyle name="Input 3 2 2 4 2" xfId="3382" xr:uid="{00000000-0005-0000-0000-0000F40E0000}"/>
    <cellStyle name="Input 3 2 3" xfId="3383" xr:uid="{00000000-0005-0000-0000-0000F50E0000}"/>
    <cellStyle name="Input 3 2 3 2" xfId="3384" xr:uid="{00000000-0005-0000-0000-0000F60E0000}"/>
    <cellStyle name="Input 3 2 3 2 2" xfId="3385" xr:uid="{00000000-0005-0000-0000-0000F70E0000}"/>
    <cellStyle name="Input 3 2 3 3" xfId="3386" xr:uid="{00000000-0005-0000-0000-0000F80E0000}"/>
    <cellStyle name="Input 3 2 4" xfId="3387" xr:uid="{00000000-0005-0000-0000-0000F90E0000}"/>
    <cellStyle name="Input 3 2 4 2" xfId="3388" xr:uid="{00000000-0005-0000-0000-0000FA0E0000}"/>
    <cellStyle name="Input 3 2 4 2 2" xfId="3389" xr:uid="{00000000-0005-0000-0000-0000FB0E0000}"/>
    <cellStyle name="Input 3 2 5" xfId="3390" xr:uid="{00000000-0005-0000-0000-0000FC0E0000}"/>
    <cellStyle name="Input 3 2 5 2" xfId="3391" xr:uid="{00000000-0005-0000-0000-0000FD0E0000}"/>
    <cellStyle name="Input 3 2 6" xfId="22320" xr:uid="{00000000-0005-0000-0000-0000FE0E0000}"/>
    <cellStyle name="Input 3 2 7" xfId="22321" xr:uid="{00000000-0005-0000-0000-0000FF0E0000}"/>
    <cellStyle name="Input 3 2 8" xfId="49535" xr:uid="{00000000-0005-0000-0000-0000000F0000}"/>
    <cellStyle name="Input 3 20" xfId="22322" xr:uid="{00000000-0005-0000-0000-0000010F0000}"/>
    <cellStyle name="Input 3 21" xfId="22323" xr:uid="{00000000-0005-0000-0000-0000020F0000}"/>
    <cellStyle name="Input 3 22" xfId="22324" xr:uid="{00000000-0005-0000-0000-0000030F0000}"/>
    <cellStyle name="Input 3 23" xfId="22325" xr:uid="{00000000-0005-0000-0000-0000040F0000}"/>
    <cellStyle name="Input 3 24" xfId="22326" xr:uid="{00000000-0005-0000-0000-0000050F0000}"/>
    <cellStyle name="Input 3 25" xfId="22327" xr:uid="{00000000-0005-0000-0000-0000060F0000}"/>
    <cellStyle name="Input 3 26" xfId="22328" xr:uid="{00000000-0005-0000-0000-0000070F0000}"/>
    <cellStyle name="Input 3 27" xfId="22329" xr:uid="{00000000-0005-0000-0000-0000080F0000}"/>
    <cellStyle name="Input 3 28" xfId="48084" xr:uid="{00000000-0005-0000-0000-0000090F0000}"/>
    <cellStyle name="Input 3 29" xfId="49014" xr:uid="{00000000-0005-0000-0000-00000A0F0000}"/>
    <cellStyle name="Input 3 3" xfId="22330" xr:uid="{00000000-0005-0000-0000-00000B0F0000}"/>
    <cellStyle name="Input 3 3 2" xfId="22331" xr:uid="{00000000-0005-0000-0000-00000C0F0000}"/>
    <cellStyle name="Input 3 4" xfId="22332" xr:uid="{00000000-0005-0000-0000-00000D0F0000}"/>
    <cellStyle name="Input 3 5" xfId="22333" xr:uid="{00000000-0005-0000-0000-00000E0F0000}"/>
    <cellStyle name="Input 3 6" xfId="22334" xr:uid="{00000000-0005-0000-0000-00000F0F0000}"/>
    <cellStyle name="Input 3 7" xfId="22335" xr:uid="{00000000-0005-0000-0000-0000100F0000}"/>
    <cellStyle name="Input 3 8" xfId="22336" xr:uid="{00000000-0005-0000-0000-0000110F0000}"/>
    <cellStyle name="Input 3 9" xfId="22337" xr:uid="{00000000-0005-0000-0000-0000120F0000}"/>
    <cellStyle name="Input 30" xfId="22338" xr:uid="{00000000-0005-0000-0000-0000130F0000}"/>
    <cellStyle name="Input 30 2" xfId="22339" xr:uid="{00000000-0005-0000-0000-0000140F0000}"/>
    <cellStyle name="Input 31" xfId="22340" xr:uid="{00000000-0005-0000-0000-0000150F0000}"/>
    <cellStyle name="Input 31 2" xfId="22341" xr:uid="{00000000-0005-0000-0000-0000160F0000}"/>
    <cellStyle name="Input 32" xfId="22342" xr:uid="{00000000-0005-0000-0000-0000170F0000}"/>
    <cellStyle name="Input 32 2" xfId="22343" xr:uid="{00000000-0005-0000-0000-0000180F0000}"/>
    <cellStyle name="Input 33" xfId="22344" xr:uid="{00000000-0005-0000-0000-0000190F0000}"/>
    <cellStyle name="Input 33 2" xfId="22345" xr:uid="{00000000-0005-0000-0000-00001A0F0000}"/>
    <cellStyle name="Input 34" xfId="22346" xr:uid="{00000000-0005-0000-0000-00001B0F0000}"/>
    <cellStyle name="Input 35" xfId="22347" xr:uid="{00000000-0005-0000-0000-00001C0F0000}"/>
    <cellStyle name="Input 36" xfId="22348" xr:uid="{00000000-0005-0000-0000-00001D0F0000}"/>
    <cellStyle name="Input 37" xfId="22349" xr:uid="{00000000-0005-0000-0000-00001E0F0000}"/>
    <cellStyle name="Input 38" xfId="22350" xr:uid="{00000000-0005-0000-0000-00001F0F0000}"/>
    <cellStyle name="Input 39" xfId="22351" xr:uid="{00000000-0005-0000-0000-0000200F0000}"/>
    <cellStyle name="Input 4" xfId="627" xr:uid="{00000000-0005-0000-0000-0000210F0000}"/>
    <cellStyle name="Input 4 10" xfId="22352" xr:uid="{00000000-0005-0000-0000-0000220F0000}"/>
    <cellStyle name="Input 4 11" xfId="22353" xr:uid="{00000000-0005-0000-0000-0000230F0000}"/>
    <cellStyle name="Input 4 12" xfId="22354" xr:uid="{00000000-0005-0000-0000-0000240F0000}"/>
    <cellStyle name="Input 4 13" xfId="22355" xr:uid="{00000000-0005-0000-0000-0000250F0000}"/>
    <cellStyle name="Input 4 14" xfId="22356" xr:uid="{00000000-0005-0000-0000-0000260F0000}"/>
    <cellStyle name="Input 4 15" xfId="22357" xr:uid="{00000000-0005-0000-0000-0000270F0000}"/>
    <cellStyle name="Input 4 16" xfId="22358" xr:uid="{00000000-0005-0000-0000-0000280F0000}"/>
    <cellStyle name="Input 4 17" xfId="22359" xr:uid="{00000000-0005-0000-0000-0000290F0000}"/>
    <cellStyle name="Input 4 18" xfId="22360" xr:uid="{00000000-0005-0000-0000-00002A0F0000}"/>
    <cellStyle name="Input 4 19" xfId="22361" xr:uid="{00000000-0005-0000-0000-00002B0F0000}"/>
    <cellStyle name="Input 4 2" xfId="1515" xr:uid="{00000000-0005-0000-0000-00002C0F0000}"/>
    <cellStyle name="Input 4 2 2" xfId="3392" xr:uid="{00000000-0005-0000-0000-00002D0F0000}"/>
    <cellStyle name="Input 4 2 2 2" xfId="3393" xr:uid="{00000000-0005-0000-0000-00002E0F0000}"/>
    <cellStyle name="Input 4 2 2 2 2" xfId="3394" xr:uid="{00000000-0005-0000-0000-00002F0F0000}"/>
    <cellStyle name="Input 4 2 2 2 2 2" xfId="3395" xr:uid="{00000000-0005-0000-0000-0000300F0000}"/>
    <cellStyle name="Input 4 2 2 2 3" xfId="3396" xr:uid="{00000000-0005-0000-0000-0000310F0000}"/>
    <cellStyle name="Input 4 2 2 3" xfId="3397" xr:uid="{00000000-0005-0000-0000-0000320F0000}"/>
    <cellStyle name="Input 4 2 2 3 2" xfId="3398" xr:uid="{00000000-0005-0000-0000-0000330F0000}"/>
    <cellStyle name="Input 4 2 2 3 2 2" xfId="3399" xr:uid="{00000000-0005-0000-0000-0000340F0000}"/>
    <cellStyle name="Input 4 2 2 4" xfId="3400" xr:uid="{00000000-0005-0000-0000-0000350F0000}"/>
    <cellStyle name="Input 4 2 2 4 2" xfId="3401" xr:uid="{00000000-0005-0000-0000-0000360F0000}"/>
    <cellStyle name="Input 4 2 3" xfId="3402" xr:uid="{00000000-0005-0000-0000-0000370F0000}"/>
    <cellStyle name="Input 4 2 3 2" xfId="3403" xr:uid="{00000000-0005-0000-0000-0000380F0000}"/>
    <cellStyle name="Input 4 2 3 2 2" xfId="3404" xr:uid="{00000000-0005-0000-0000-0000390F0000}"/>
    <cellStyle name="Input 4 2 3 3" xfId="3405" xr:uid="{00000000-0005-0000-0000-00003A0F0000}"/>
    <cellStyle name="Input 4 2 4" xfId="3406" xr:uid="{00000000-0005-0000-0000-00003B0F0000}"/>
    <cellStyle name="Input 4 2 4 2" xfId="3407" xr:uid="{00000000-0005-0000-0000-00003C0F0000}"/>
    <cellStyle name="Input 4 2 4 2 2" xfId="3408" xr:uid="{00000000-0005-0000-0000-00003D0F0000}"/>
    <cellStyle name="Input 4 2 5" xfId="3409" xr:uid="{00000000-0005-0000-0000-00003E0F0000}"/>
    <cellStyle name="Input 4 2 5 2" xfId="3410" xr:uid="{00000000-0005-0000-0000-00003F0F0000}"/>
    <cellStyle name="Input 4 2 6" xfId="22362" xr:uid="{00000000-0005-0000-0000-0000400F0000}"/>
    <cellStyle name="Input 4 2 7" xfId="22363" xr:uid="{00000000-0005-0000-0000-0000410F0000}"/>
    <cellStyle name="Input 4 2 8" xfId="49536" xr:uid="{00000000-0005-0000-0000-0000420F0000}"/>
    <cellStyle name="Input 4 20" xfId="22364" xr:uid="{00000000-0005-0000-0000-0000430F0000}"/>
    <cellStyle name="Input 4 21" xfId="22365" xr:uid="{00000000-0005-0000-0000-0000440F0000}"/>
    <cellStyle name="Input 4 22" xfId="22366" xr:uid="{00000000-0005-0000-0000-0000450F0000}"/>
    <cellStyle name="Input 4 23" xfId="22367" xr:uid="{00000000-0005-0000-0000-0000460F0000}"/>
    <cellStyle name="Input 4 24" xfId="22368" xr:uid="{00000000-0005-0000-0000-0000470F0000}"/>
    <cellStyle name="Input 4 25" xfId="22369" xr:uid="{00000000-0005-0000-0000-0000480F0000}"/>
    <cellStyle name="Input 4 26" xfId="22370" xr:uid="{00000000-0005-0000-0000-0000490F0000}"/>
    <cellStyle name="Input 4 27" xfId="22371" xr:uid="{00000000-0005-0000-0000-00004A0F0000}"/>
    <cellStyle name="Input 4 28" xfId="48085" xr:uid="{00000000-0005-0000-0000-00004B0F0000}"/>
    <cellStyle name="Input 4 29" xfId="49015" xr:uid="{00000000-0005-0000-0000-00004C0F0000}"/>
    <cellStyle name="Input 4 3" xfId="22372" xr:uid="{00000000-0005-0000-0000-00004D0F0000}"/>
    <cellStyle name="Input 4 3 2" xfId="22373" xr:uid="{00000000-0005-0000-0000-00004E0F0000}"/>
    <cellStyle name="Input 4 4" xfId="22374" xr:uid="{00000000-0005-0000-0000-00004F0F0000}"/>
    <cellStyle name="Input 4 5" xfId="22375" xr:uid="{00000000-0005-0000-0000-0000500F0000}"/>
    <cellStyle name="Input 4 6" xfId="22376" xr:uid="{00000000-0005-0000-0000-0000510F0000}"/>
    <cellStyle name="Input 4 7" xfId="22377" xr:uid="{00000000-0005-0000-0000-0000520F0000}"/>
    <cellStyle name="Input 4 8" xfId="22378" xr:uid="{00000000-0005-0000-0000-0000530F0000}"/>
    <cellStyle name="Input 4 9" xfId="22379" xr:uid="{00000000-0005-0000-0000-0000540F0000}"/>
    <cellStyle name="Input 40" xfId="22380" xr:uid="{00000000-0005-0000-0000-0000550F0000}"/>
    <cellStyle name="Input 41" xfId="22381" xr:uid="{00000000-0005-0000-0000-0000560F0000}"/>
    <cellStyle name="Input 42" xfId="22382" xr:uid="{00000000-0005-0000-0000-0000570F0000}"/>
    <cellStyle name="Input 43" xfId="22383" xr:uid="{00000000-0005-0000-0000-0000580F0000}"/>
    <cellStyle name="Input 44" xfId="22384" xr:uid="{00000000-0005-0000-0000-0000590F0000}"/>
    <cellStyle name="Input 45" xfId="22385" xr:uid="{00000000-0005-0000-0000-00005A0F0000}"/>
    <cellStyle name="Input 46" xfId="22386" xr:uid="{00000000-0005-0000-0000-00005B0F0000}"/>
    <cellStyle name="Input 47" xfId="22387" xr:uid="{00000000-0005-0000-0000-00005C0F0000}"/>
    <cellStyle name="Input 48" xfId="22388" xr:uid="{00000000-0005-0000-0000-00005D0F0000}"/>
    <cellStyle name="Input 49" xfId="22389" xr:uid="{00000000-0005-0000-0000-00005E0F0000}"/>
    <cellStyle name="Input 5" xfId="628" xr:uid="{00000000-0005-0000-0000-00005F0F0000}"/>
    <cellStyle name="Input 5 10" xfId="22390" xr:uid="{00000000-0005-0000-0000-0000600F0000}"/>
    <cellStyle name="Input 5 11" xfId="22391" xr:uid="{00000000-0005-0000-0000-0000610F0000}"/>
    <cellStyle name="Input 5 12" xfId="22392" xr:uid="{00000000-0005-0000-0000-0000620F0000}"/>
    <cellStyle name="Input 5 13" xfId="22393" xr:uid="{00000000-0005-0000-0000-0000630F0000}"/>
    <cellStyle name="Input 5 14" xfId="22394" xr:uid="{00000000-0005-0000-0000-0000640F0000}"/>
    <cellStyle name="Input 5 15" xfId="22395" xr:uid="{00000000-0005-0000-0000-0000650F0000}"/>
    <cellStyle name="Input 5 16" xfId="22396" xr:uid="{00000000-0005-0000-0000-0000660F0000}"/>
    <cellStyle name="Input 5 17" xfId="22397" xr:uid="{00000000-0005-0000-0000-0000670F0000}"/>
    <cellStyle name="Input 5 18" xfId="22398" xr:uid="{00000000-0005-0000-0000-0000680F0000}"/>
    <cellStyle name="Input 5 19" xfId="22399" xr:uid="{00000000-0005-0000-0000-0000690F0000}"/>
    <cellStyle name="Input 5 2" xfId="1516" xr:uid="{00000000-0005-0000-0000-00006A0F0000}"/>
    <cellStyle name="Input 5 2 2" xfId="3411" xr:uid="{00000000-0005-0000-0000-00006B0F0000}"/>
    <cellStyle name="Input 5 2 2 2" xfId="3412" xr:uid="{00000000-0005-0000-0000-00006C0F0000}"/>
    <cellStyle name="Input 5 2 2 2 2" xfId="3413" xr:uid="{00000000-0005-0000-0000-00006D0F0000}"/>
    <cellStyle name="Input 5 2 2 2 2 2" xfId="3414" xr:uid="{00000000-0005-0000-0000-00006E0F0000}"/>
    <cellStyle name="Input 5 2 2 2 3" xfId="3415" xr:uid="{00000000-0005-0000-0000-00006F0F0000}"/>
    <cellStyle name="Input 5 2 2 3" xfId="3416" xr:uid="{00000000-0005-0000-0000-0000700F0000}"/>
    <cellStyle name="Input 5 2 2 3 2" xfId="3417" xr:uid="{00000000-0005-0000-0000-0000710F0000}"/>
    <cellStyle name="Input 5 2 2 3 2 2" xfId="3418" xr:uid="{00000000-0005-0000-0000-0000720F0000}"/>
    <cellStyle name="Input 5 2 2 4" xfId="3419" xr:uid="{00000000-0005-0000-0000-0000730F0000}"/>
    <cellStyle name="Input 5 2 2 4 2" xfId="3420" xr:uid="{00000000-0005-0000-0000-0000740F0000}"/>
    <cellStyle name="Input 5 2 3" xfId="3421" xr:uid="{00000000-0005-0000-0000-0000750F0000}"/>
    <cellStyle name="Input 5 2 3 2" xfId="3422" xr:uid="{00000000-0005-0000-0000-0000760F0000}"/>
    <cellStyle name="Input 5 2 3 2 2" xfId="3423" xr:uid="{00000000-0005-0000-0000-0000770F0000}"/>
    <cellStyle name="Input 5 2 3 3" xfId="3424" xr:uid="{00000000-0005-0000-0000-0000780F0000}"/>
    <cellStyle name="Input 5 2 4" xfId="3425" xr:uid="{00000000-0005-0000-0000-0000790F0000}"/>
    <cellStyle name="Input 5 2 4 2" xfId="3426" xr:uid="{00000000-0005-0000-0000-00007A0F0000}"/>
    <cellStyle name="Input 5 2 4 2 2" xfId="3427" xr:uid="{00000000-0005-0000-0000-00007B0F0000}"/>
    <cellStyle name="Input 5 2 5" xfId="3428" xr:uid="{00000000-0005-0000-0000-00007C0F0000}"/>
    <cellStyle name="Input 5 2 5 2" xfId="3429" xr:uid="{00000000-0005-0000-0000-00007D0F0000}"/>
    <cellStyle name="Input 5 2 6" xfId="22400" xr:uid="{00000000-0005-0000-0000-00007E0F0000}"/>
    <cellStyle name="Input 5 2 7" xfId="22401" xr:uid="{00000000-0005-0000-0000-00007F0F0000}"/>
    <cellStyle name="Input 5 2 8" xfId="49537" xr:uid="{00000000-0005-0000-0000-0000800F0000}"/>
    <cellStyle name="Input 5 20" xfId="22402" xr:uid="{00000000-0005-0000-0000-0000810F0000}"/>
    <cellStyle name="Input 5 21" xfId="22403" xr:uid="{00000000-0005-0000-0000-0000820F0000}"/>
    <cellStyle name="Input 5 22" xfId="22404" xr:uid="{00000000-0005-0000-0000-0000830F0000}"/>
    <cellStyle name="Input 5 23" xfId="22405" xr:uid="{00000000-0005-0000-0000-0000840F0000}"/>
    <cellStyle name="Input 5 24" xfId="22406" xr:uid="{00000000-0005-0000-0000-0000850F0000}"/>
    <cellStyle name="Input 5 25" xfId="22407" xr:uid="{00000000-0005-0000-0000-0000860F0000}"/>
    <cellStyle name="Input 5 26" xfId="22408" xr:uid="{00000000-0005-0000-0000-0000870F0000}"/>
    <cellStyle name="Input 5 27" xfId="22409" xr:uid="{00000000-0005-0000-0000-0000880F0000}"/>
    <cellStyle name="Input 5 28" xfId="48086" xr:uid="{00000000-0005-0000-0000-0000890F0000}"/>
    <cellStyle name="Input 5 29" xfId="49016" xr:uid="{00000000-0005-0000-0000-00008A0F0000}"/>
    <cellStyle name="Input 5 3" xfId="22410" xr:uid="{00000000-0005-0000-0000-00008B0F0000}"/>
    <cellStyle name="Input 5 3 2" xfId="22411" xr:uid="{00000000-0005-0000-0000-00008C0F0000}"/>
    <cellStyle name="Input 5 4" xfId="22412" xr:uid="{00000000-0005-0000-0000-00008D0F0000}"/>
    <cellStyle name="Input 5 5" xfId="22413" xr:uid="{00000000-0005-0000-0000-00008E0F0000}"/>
    <cellStyle name="Input 5 6" xfId="22414" xr:uid="{00000000-0005-0000-0000-00008F0F0000}"/>
    <cellStyle name="Input 5 7" xfId="22415" xr:uid="{00000000-0005-0000-0000-0000900F0000}"/>
    <cellStyle name="Input 5 8" xfId="22416" xr:uid="{00000000-0005-0000-0000-0000910F0000}"/>
    <cellStyle name="Input 5 9" xfId="22417" xr:uid="{00000000-0005-0000-0000-0000920F0000}"/>
    <cellStyle name="Input 50" xfId="22418" xr:uid="{00000000-0005-0000-0000-0000930F0000}"/>
    <cellStyle name="Input 51" xfId="22419" xr:uid="{00000000-0005-0000-0000-0000940F0000}"/>
    <cellStyle name="Input 52" xfId="22420" xr:uid="{00000000-0005-0000-0000-0000950F0000}"/>
    <cellStyle name="Input 52 2" xfId="22421" xr:uid="{00000000-0005-0000-0000-0000960F0000}"/>
    <cellStyle name="Input 53" xfId="22422" xr:uid="{00000000-0005-0000-0000-0000970F0000}"/>
    <cellStyle name="Input 54" xfId="48047" xr:uid="{00000000-0005-0000-0000-0000980F0000}"/>
    <cellStyle name="Input 55" xfId="48048" xr:uid="{00000000-0005-0000-0000-0000990F0000}"/>
    <cellStyle name="Input 56" xfId="49008" xr:uid="{00000000-0005-0000-0000-00009A0F0000}"/>
    <cellStyle name="Input 6" xfId="629" xr:uid="{00000000-0005-0000-0000-00009B0F0000}"/>
    <cellStyle name="Input 6 10" xfId="22423" xr:uid="{00000000-0005-0000-0000-00009C0F0000}"/>
    <cellStyle name="Input 6 11" xfId="22424" xr:uid="{00000000-0005-0000-0000-00009D0F0000}"/>
    <cellStyle name="Input 6 12" xfId="22425" xr:uid="{00000000-0005-0000-0000-00009E0F0000}"/>
    <cellStyle name="Input 6 13" xfId="22426" xr:uid="{00000000-0005-0000-0000-00009F0F0000}"/>
    <cellStyle name="Input 6 14" xfId="22427" xr:uid="{00000000-0005-0000-0000-0000A00F0000}"/>
    <cellStyle name="Input 6 15" xfId="22428" xr:uid="{00000000-0005-0000-0000-0000A10F0000}"/>
    <cellStyle name="Input 6 16" xfId="22429" xr:uid="{00000000-0005-0000-0000-0000A20F0000}"/>
    <cellStyle name="Input 6 17" xfId="22430" xr:uid="{00000000-0005-0000-0000-0000A30F0000}"/>
    <cellStyle name="Input 6 18" xfId="22431" xr:uid="{00000000-0005-0000-0000-0000A40F0000}"/>
    <cellStyle name="Input 6 19" xfId="22432" xr:uid="{00000000-0005-0000-0000-0000A50F0000}"/>
    <cellStyle name="Input 6 2" xfId="1517" xr:uid="{00000000-0005-0000-0000-0000A60F0000}"/>
    <cellStyle name="Input 6 2 2" xfId="3430" xr:uid="{00000000-0005-0000-0000-0000A70F0000}"/>
    <cellStyle name="Input 6 2 2 2" xfId="3431" xr:uid="{00000000-0005-0000-0000-0000A80F0000}"/>
    <cellStyle name="Input 6 2 2 2 2" xfId="3432" xr:uid="{00000000-0005-0000-0000-0000A90F0000}"/>
    <cellStyle name="Input 6 2 2 2 2 2" xfId="3433" xr:uid="{00000000-0005-0000-0000-0000AA0F0000}"/>
    <cellStyle name="Input 6 2 2 2 3" xfId="3434" xr:uid="{00000000-0005-0000-0000-0000AB0F0000}"/>
    <cellStyle name="Input 6 2 2 3" xfId="3435" xr:uid="{00000000-0005-0000-0000-0000AC0F0000}"/>
    <cellStyle name="Input 6 2 2 3 2" xfId="3436" xr:uid="{00000000-0005-0000-0000-0000AD0F0000}"/>
    <cellStyle name="Input 6 2 2 3 2 2" xfId="3437" xr:uid="{00000000-0005-0000-0000-0000AE0F0000}"/>
    <cellStyle name="Input 6 2 2 4" xfId="3438" xr:uid="{00000000-0005-0000-0000-0000AF0F0000}"/>
    <cellStyle name="Input 6 2 2 4 2" xfId="3439" xr:uid="{00000000-0005-0000-0000-0000B00F0000}"/>
    <cellStyle name="Input 6 2 3" xfId="3440" xr:uid="{00000000-0005-0000-0000-0000B10F0000}"/>
    <cellStyle name="Input 6 2 3 2" xfId="3441" xr:uid="{00000000-0005-0000-0000-0000B20F0000}"/>
    <cellStyle name="Input 6 2 3 2 2" xfId="3442" xr:uid="{00000000-0005-0000-0000-0000B30F0000}"/>
    <cellStyle name="Input 6 2 3 3" xfId="3443" xr:uid="{00000000-0005-0000-0000-0000B40F0000}"/>
    <cellStyle name="Input 6 2 4" xfId="3444" xr:uid="{00000000-0005-0000-0000-0000B50F0000}"/>
    <cellStyle name="Input 6 2 4 2" xfId="3445" xr:uid="{00000000-0005-0000-0000-0000B60F0000}"/>
    <cellStyle name="Input 6 2 4 2 2" xfId="3446" xr:uid="{00000000-0005-0000-0000-0000B70F0000}"/>
    <cellStyle name="Input 6 2 5" xfId="3447" xr:uid="{00000000-0005-0000-0000-0000B80F0000}"/>
    <cellStyle name="Input 6 2 5 2" xfId="3448" xr:uid="{00000000-0005-0000-0000-0000B90F0000}"/>
    <cellStyle name="Input 6 2 6" xfId="22433" xr:uid="{00000000-0005-0000-0000-0000BA0F0000}"/>
    <cellStyle name="Input 6 2 7" xfId="22434" xr:uid="{00000000-0005-0000-0000-0000BB0F0000}"/>
    <cellStyle name="Input 6 2 8" xfId="49538" xr:uid="{00000000-0005-0000-0000-0000BC0F0000}"/>
    <cellStyle name="Input 6 20" xfId="22435" xr:uid="{00000000-0005-0000-0000-0000BD0F0000}"/>
    <cellStyle name="Input 6 21" xfId="22436" xr:uid="{00000000-0005-0000-0000-0000BE0F0000}"/>
    <cellStyle name="Input 6 22" xfId="22437" xr:uid="{00000000-0005-0000-0000-0000BF0F0000}"/>
    <cellStyle name="Input 6 23" xfId="22438" xr:uid="{00000000-0005-0000-0000-0000C00F0000}"/>
    <cellStyle name="Input 6 24" xfId="22439" xr:uid="{00000000-0005-0000-0000-0000C10F0000}"/>
    <cellStyle name="Input 6 25" xfId="22440" xr:uid="{00000000-0005-0000-0000-0000C20F0000}"/>
    <cellStyle name="Input 6 26" xfId="22441" xr:uid="{00000000-0005-0000-0000-0000C30F0000}"/>
    <cellStyle name="Input 6 27" xfId="22442" xr:uid="{00000000-0005-0000-0000-0000C40F0000}"/>
    <cellStyle name="Input 6 28" xfId="48087" xr:uid="{00000000-0005-0000-0000-0000C50F0000}"/>
    <cellStyle name="Input 6 29" xfId="49017" xr:uid="{00000000-0005-0000-0000-0000C60F0000}"/>
    <cellStyle name="Input 6 3" xfId="22443" xr:uid="{00000000-0005-0000-0000-0000C70F0000}"/>
    <cellStyle name="Input 6 3 2" xfId="22444" xr:uid="{00000000-0005-0000-0000-0000C80F0000}"/>
    <cellStyle name="Input 6 4" xfId="22445" xr:uid="{00000000-0005-0000-0000-0000C90F0000}"/>
    <cellStyle name="Input 6 5" xfId="22446" xr:uid="{00000000-0005-0000-0000-0000CA0F0000}"/>
    <cellStyle name="Input 6 6" xfId="22447" xr:uid="{00000000-0005-0000-0000-0000CB0F0000}"/>
    <cellStyle name="Input 6 7" xfId="22448" xr:uid="{00000000-0005-0000-0000-0000CC0F0000}"/>
    <cellStyle name="Input 6 8" xfId="22449" xr:uid="{00000000-0005-0000-0000-0000CD0F0000}"/>
    <cellStyle name="Input 6 9" xfId="22450" xr:uid="{00000000-0005-0000-0000-0000CE0F0000}"/>
    <cellStyle name="Input 7" xfId="1518" xr:uid="{00000000-0005-0000-0000-0000CF0F0000}"/>
    <cellStyle name="Input 7 2" xfId="3449" xr:uid="{00000000-0005-0000-0000-0000D00F0000}"/>
    <cellStyle name="Input 7 2 2" xfId="3450" xr:uid="{00000000-0005-0000-0000-0000D10F0000}"/>
    <cellStyle name="Input 7 2 2 2" xfId="3451" xr:uid="{00000000-0005-0000-0000-0000D20F0000}"/>
    <cellStyle name="Input 7 2 2 2 2" xfId="3452" xr:uid="{00000000-0005-0000-0000-0000D30F0000}"/>
    <cellStyle name="Input 7 2 2 3" xfId="3453" xr:uid="{00000000-0005-0000-0000-0000D40F0000}"/>
    <cellStyle name="Input 7 2 3" xfId="3454" xr:uid="{00000000-0005-0000-0000-0000D50F0000}"/>
    <cellStyle name="Input 7 2 3 2" xfId="3455" xr:uid="{00000000-0005-0000-0000-0000D60F0000}"/>
    <cellStyle name="Input 7 2 3 2 2" xfId="3456" xr:uid="{00000000-0005-0000-0000-0000D70F0000}"/>
    <cellStyle name="Input 7 2 4" xfId="3457" xr:uid="{00000000-0005-0000-0000-0000D80F0000}"/>
    <cellStyle name="Input 7 2 4 2" xfId="3458" xr:uid="{00000000-0005-0000-0000-0000D90F0000}"/>
    <cellStyle name="Input 7 3" xfId="3459" xr:uid="{00000000-0005-0000-0000-0000DA0F0000}"/>
    <cellStyle name="Input 7 3 2" xfId="3460" xr:uid="{00000000-0005-0000-0000-0000DB0F0000}"/>
    <cellStyle name="Input 7 3 2 2" xfId="3461" xr:uid="{00000000-0005-0000-0000-0000DC0F0000}"/>
    <cellStyle name="Input 7 3 3" xfId="3462" xr:uid="{00000000-0005-0000-0000-0000DD0F0000}"/>
    <cellStyle name="Input 7 4" xfId="3463" xr:uid="{00000000-0005-0000-0000-0000DE0F0000}"/>
    <cellStyle name="Input 7 4 2" xfId="3464" xr:uid="{00000000-0005-0000-0000-0000DF0F0000}"/>
    <cellStyle name="Input 7 4 2 2" xfId="3465" xr:uid="{00000000-0005-0000-0000-0000E00F0000}"/>
    <cellStyle name="Input 7 5" xfId="3466" xr:uid="{00000000-0005-0000-0000-0000E10F0000}"/>
    <cellStyle name="Input 7 5 2" xfId="3467" xr:uid="{00000000-0005-0000-0000-0000E20F0000}"/>
    <cellStyle name="Input 7 6" xfId="22451" xr:uid="{00000000-0005-0000-0000-0000E30F0000}"/>
    <cellStyle name="Input 7 7" xfId="22452" xr:uid="{00000000-0005-0000-0000-0000E40F0000}"/>
    <cellStyle name="Input 8" xfId="3468" xr:uid="{00000000-0005-0000-0000-0000E50F0000}"/>
    <cellStyle name="Input 8 2" xfId="22453" xr:uid="{00000000-0005-0000-0000-0000E60F0000}"/>
    <cellStyle name="Input 8 3" xfId="22454" xr:uid="{00000000-0005-0000-0000-0000E70F0000}"/>
    <cellStyle name="Input 9" xfId="22455" xr:uid="{00000000-0005-0000-0000-0000E80F0000}"/>
    <cellStyle name="Input Cells" xfId="22456" xr:uid="{00000000-0005-0000-0000-0000E90F0000}"/>
    <cellStyle name="Input_GUD_ExEll phase 2" xfId="22457" xr:uid="{00000000-0005-0000-0000-0000EA0F0000}"/>
    <cellStyle name="InputBlueFont" xfId="22458" xr:uid="{00000000-0005-0000-0000-0000EB0F0000}"/>
    <cellStyle name="Integer" xfId="22459" xr:uid="{00000000-0005-0000-0000-0000EC0F0000}"/>
    <cellStyle name="IntInput" xfId="22460" xr:uid="{00000000-0005-0000-0000-0000ED0F0000}"/>
    <cellStyle name="IntInput 2" xfId="22461" xr:uid="{00000000-0005-0000-0000-0000EE0F0000}"/>
    <cellStyle name="IntInputBk" xfId="22462" xr:uid="{00000000-0005-0000-0000-0000EF0F0000}"/>
    <cellStyle name="IntInputBk 2" xfId="22463" xr:uid="{00000000-0005-0000-0000-0000F00F0000}"/>
    <cellStyle name="IntInputBk_111212 Omzet calculatie def" xfId="22464" xr:uid="{00000000-0005-0000-0000-0000F10F0000}"/>
    <cellStyle name="IntInputBu" xfId="22465" xr:uid="{00000000-0005-0000-0000-0000F20F0000}"/>
    <cellStyle name="IntInputBu 2" xfId="22466" xr:uid="{00000000-0005-0000-0000-0000F30F0000}"/>
    <cellStyle name="IntInputBu_111212 Omzet calculatie def" xfId="22467" xr:uid="{00000000-0005-0000-0000-0000F40F0000}"/>
    <cellStyle name="Invoer 2" xfId="389" xr:uid="{00000000-0005-0000-0000-0000F50F0000}"/>
    <cellStyle name="Invoer 2 10" xfId="22468" xr:uid="{00000000-0005-0000-0000-0000F60F0000}"/>
    <cellStyle name="Invoer 2 11" xfId="22469" xr:uid="{00000000-0005-0000-0000-0000F70F0000}"/>
    <cellStyle name="Invoer 2 12" xfId="22470" xr:uid="{00000000-0005-0000-0000-0000F80F0000}"/>
    <cellStyle name="Invoer 2 13" xfId="22471" xr:uid="{00000000-0005-0000-0000-0000F90F0000}"/>
    <cellStyle name="Invoer 2 14" xfId="22472" xr:uid="{00000000-0005-0000-0000-0000FA0F0000}"/>
    <cellStyle name="Invoer 2 15" xfId="22473" xr:uid="{00000000-0005-0000-0000-0000FB0F0000}"/>
    <cellStyle name="Invoer 2 16" xfId="22474" xr:uid="{00000000-0005-0000-0000-0000FC0F0000}"/>
    <cellStyle name="Invoer 2 17" xfId="22475" xr:uid="{00000000-0005-0000-0000-0000FD0F0000}"/>
    <cellStyle name="Invoer 2 18" xfId="22476" xr:uid="{00000000-0005-0000-0000-0000FE0F0000}"/>
    <cellStyle name="Invoer 2 19" xfId="22477" xr:uid="{00000000-0005-0000-0000-0000FF0F0000}"/>
    <cellStyle name="Invoer 2 2" xfId="484" xr:uid="{00000000-0005-0000-0000-000000100000}"/>
    <cellStyle name="Invoer 2 2 10" xfId="22478" xr:uid="{00000000-0005-0000-0000-000001100000}"/>
    <cellStyle name="Invoer 2 2 11" xfId="22479" xr:uid="{00000000-0005-0000-0000-000002100000}"/>
    <cellStyle name="Invoer 2 2 12" xfId="22480" xr:uid="{00000000-0005-0000-0000-000003100000}"/>
    <cellStyle name="Invoer 2 2 13" xfId="22481" xr:uid="{00000000-0005-0000-0000-000004100000}"/>
    <cellStyle name="Invoer 2 2 14" xfId="22482" xr:uid="{00000000-0005-0000-0000-000005100000}"/>
    <cellStyle name="Invoer 2 2 15" xfId="22483" xr:uid="{00000000-0005-0000-0000-000006100000}"/>
    <cellStyle name="Invoer 2 2 16" xfId="22484" xr:uid="{00000000-0005-0000-0000-000007100000}"/>
    <cellStyle name="Invoer 2 2 17" xfId="22485" xr:uid="{00000000-0005-0000-0000-000008100000}"/>
    <cellStyle name="Invoer 2 2 18" xfId="22486" xr:uid="{00000000-0005-0000-0000-000009100000}"/>
    <cellStyle name="Invoer 2 2 19" xfId="22487" xr:uid="{00000000-0005-0000-0000-00000A100000}"/>
    <cellStyle name="Invoer 2 2 2" xfId="1519" xr:uid="{00000000-0005-0000-0000-00000B100000}"/>
    <cellStyle name="Invoer 2 2 2 2" xfId="3469" xr:uid="{00000000-0005-0000-0000-00000C100000}"/>
    <cellStyle name="Invoer 2 2 2 2 2" xfId="3470" xr:uid="{00000000-0005-0000-0000-00000D100000}"/>
    <cellStyle name="Invoer 2 2 2 2 2 2" xfId="3471" xr:uid="{00000000-0005-0000-0000-00000E100000}"/>
    <cellStyle name="Invoer 2 2 2 2 2 2 2" xfId="3472" xr:uid="{00000000-0005-0000-0000-00000F100000}"/>
    <cellStyle name="Invoer 2 2 2 2 2 3" xfId="3473" xr:uid="{00000000-0005-0000-0000-000010100000}"/>
    <cellStyle name="Invoer 2 2 2 2 3" xfId="3474" xr:uid="{00000000-0005-0000-0000-000011100000}"/>
    <cellStyle name="Invoer 2 2 2 2 3 2" xfId="3475" xr:uid="{00000000-0005-0000-0000-000012100000}"/>
    <cellStyle name="Invoer 2 2 2 2 3 2 2" xfId="3476" xr:uid="{00000000-0005-0000-0000-000013100000}"/>
    <cellStyle name="Invoer 2 2 2 2 4" xfId="3477" xr:uid="{00000000-0005-0000-0000-000014100000}"/>
    <cellStyle name="Invoer 2 2 2 2 4 2" xfId="3478" xr:uid="{00000000-0005-0000-0000-000015100000}"/>
    <cellStyle name="Invoer 2 2 2 3" xfId="3479" xr:uid="{00000000-0005-0000-0000-000016100000}"/>
    <cellStyle name="Invoer 2 2 2 3 2" xfId="3480" xr:uid="{00000000-0005-0000-0000-000017100000}"/>
    <cellStyle name="Invoer 2 2 2 3 2 2" xfId="3481" xr:uid="{00000000-0005-0000-0000-000018100000}"/>
    <cellStyle name="Invoer 2 2 2 3 3" xfId="3482" xr:uid="{00000000-0005-0000-0000-000019100000}"/>
    <cellStyle name="Invoer 2 2 2 4" xfId="3483" xr:uid="{00000000-0005-0000-0000-00001A100000}"/>
    <cellStyle name="Invoer 2 2 2 4 2" xfId="3484" xr:uid="{00000000-0005-0000-0000-00001B100000}"/>
    <cellStyle name="Invoer 2 2 2 4 2 2" xfId="3485" xr:uid="{00000000-0005-0000-0000-00001C100000}"/>
    <cellStyle name="Invoer 2 2 2 5" xfId="3486" xr:uid="{00000000-0005-0000-0000-00001D100000}"/>
    <cellStyle name="Invoer 2 2 2 5 2" xfId="3487" xr:uid="{00000000-0005-0000-0000-00001E100000}"/>
    <cellStyle name="Invoer 2 2 2 6" xfId="22488" xr:uid="{00000000-0005-0000-0000-00001F100000}"/>
    <cellStyle name="Invoer 2 2 2 7" xfId="22489" xr:uid="{00000000-0005-0000-0000-000020100000}"/>
    <cellStyle name="Invoer 2 2 20" xfId="22490" xr:uid="{00000000-0005-0000-0000-000021100000}"/>
    <cellStyle name="Invoer 2 2 21" xfId="22491" xr:uid="{00000000-0005-0000-0000-000022100000}"/>
    <cellStyle name="Invoer 2 2 22" xfId="22492" xr:uid="{00000000-0005-0000-0000-000023100000}"/>
    <cellStyle name="Invoer 2 2 23" xfId="22493" xr:uid="{00000000-0005-0000-0000-000024100000}"/>
    <cellStyle name="Invoer 2 2 24" xfId="22494" xr:uid="{00000000-0005-0000-0000-000025100000}"/>
    <cellStyle name="Invoer 2 2 25" xfId="22495" xr:uid="{00000000-0005-0000-0000-000026100000}"/>
    <cellStyle name="Invoer 2 2 26" xfId="22496" xr:uid="{00000000-0005-0000-0000-000027100000}"/>
    <cellStyle name="Invoer 2 2 27" xfId="22497" xr:uid="{00000000-0005-0000-0000-000028100000}"/>
    <cellStyle name="Invoer 2 2 28" xfId="48088" xr:uid="{00000000-0005-0000-0000-000029100000}"/>
    <cellStyle name="Invoer 2 2 3" xfId="22498" xr:uid="{00000000-0005-0000-0000-00002A100000}"/>
    <cellStyle name="Invoer 2 2 4" xfId="22499" xr:uid="{00000000-0005-0000-0000-00002B100000}"/>
    <cellStyle name="Invoer 2 2 5" xfId="22500" xr:uid="{00000000-0005-0000-0000-00002C100000}"/>
    <cellStyle name="Invoer 2 2 6" xfId="22501" xr:uid="{00000000-0005-0000-0000-00002D100000}"/>
    <cellStyle name="Invoer 2 2 7" xfId="22502" xr:uid="{00000000-0005-0000-0000-00002E100000}"/>
    <cellStyle name="Invoer 2 2 8" xfId="22503" xr:uid="{00000000-0005-0000-0000-00002F100000}"/>
    <cellStyle name="Invoer 2 2 9" xfId="22504" xr:uid="{00000000-0005-0000-0000-000030100000}"/>
    <cellStyle name="Invoer 2 20" xfId="22505" xr:uid="{00000000-0005-0000-0000-000031100000}"/>
    <cellStyle name="Invoer 2 21" xfId="22506" xr:uid="{00000000-0005-0000-0000-000032100000}"/>
    <cellStyle name="Invoer 2 22" xfId="22507" xr:uid="{00000000-0005-0000-0000-000033100000}"/>
    <cellStyle name="Invoer 2 23" xfId="22508" xr:uid="{00000000-0005-0000-0000-000034100000}"/>
    <cellStyle name="Invoer 2 24" xfId="22509" xr:uid="{00000000-0005-0000-0000-000035100000}"/>
    <cellStyle name="Invoer 2 25" xfId="22510" xr:uid="{00000000-0005-0000-0000-000036100000}"/>
    <cellStyle name="Invoer 2 26" xfId="22511" xr:uid="{00000000-0005-0000-0000-000037100000}"/>
    <cellStyle name="Invoer 2 27" xfId="22512" xr:uid="{00000000-0005-0000-0000-000038100000}"/>
    <cellStyle name="Invoer 2 28" xfId="22513" xr:uid="{00000000-0005-0000-0000-000039100000}"/>
    <cellStyle name="Invoer 2 29" xfId="22514" xr:uid="{00000000-0005-0000-0000-00003A100000}"/>
    <cellStyle name="Invoer 2 3" xfId="630" xr:uid="{00000000-0005-0000-0000-00003B100000}"/>
    <cellStyle name="Invoer 2 3 10" xfId="22515" xr:uid="{00000000-0005-0000-0000-00003C100000}"/>
    <cellStyle name="Invoer 2 3 11" xfId="22516" xr:uid="{00000000-0005-0000-0000-00003D100000}"/>
    <cellStyle name="Invoer 2 3 12" xfId="22517" xr:uid="{00000000-0005-0000-0000-00003E100000}"/>
    <cellStyle name="Invoer 2 3 13" xfId="22518" xr:uid="{00000000-0005-0000-0000-00003F100000}"/>
    <cellStyle name="Invoer 2 3 14" xfId="22519" xr:uid="{00000000-0005-0000-0000-000040100000}"/>
    <cellStyle name="Invoer 2 3 15" xfId="22520" xr:uid="{00000000-0005-0000-0000-000041100000}"/>
    <cellStyle name="Invoer 2 3 16" xfId="22521" xr:uid="{00000000-0005-0000-0000-000042100000}"/>
    <cellStyle name="Invoer 2 3 17" xfId="22522" xr:uid="{00000000-0005-0000-0000-000043100000}"/>
    <cellStyle name="Invoer 2 3 18" xfId="22523" xr:uid="{00000000-0005-0000-0000-000044100000}"/>
    <cellStyle name="Invoer 2 3 19" xfId="22524" xr:uid="{00000000-0005-0000-0000-000045100000}"/>
    <cellStyle name="Invoer 2 3 2" xfId="1520" xr:uid="{00000000-0005-0000-0000-000046100000}"/>
    <cellStyle name="Invoer 2 3 2 2" xfId="3488" xr:uid="{00000000-0005-0000-0000-000047100000}"/>
    <cellStyle name="Invoer 2 3 2 2 2" xfId="3489" xr:uid="{00000000-0005-0000-0000-000048100000}"/>
    <cellStyle name="Invoer 2 3 2 2 2 2" xfId="3490" xr:uid="{00000000-0005-0000-0000-000049100000}"/>
    <cellStyle name="Invoer 2 3 2 2 2 2 2" xfId="3491" xr:uid="{00000000-0005-0000-0000-00004A100000}"/>
    <cellStyle name="Invoer 2 3 2 2 2 3" xfId="3492" xr:uid="{00000000-0005-0000-0000-00004B100000}"/>
    <cellStyle name="Invoer 2 3 2 2 3" xfId="3493" xr:uid="{00000000-0005-0000-0000-00004C100000}"/>
    <cellStyle name="Invoer 2 3 2 2 3 2" xfId="3494" xr:uid="{00000000-0005-0000-0000-00004D100000}"/>
    <cellStyle name="Invoer 2 3 2 2 3 2 2" xfId="3495" xr:uid="{00000000-0005-0000-0000-00004E100000}"/>
    <cellStyle name="Invoer 2 3 2 2 4" xfId="3496" xr:uid="{00000000-0005-0000-0000-00004F100000}"/>
    <cellStyle name="Invoer 2 3 2 2 4 2" xfId="3497" xr:uid="{00000000-0005-0000-0000-000050100000}"/>
    <cellStyle name="Invoer 2 3 2 3" xfId="3498" xr:uid="{00000000-0005-0000-0000-000051100000}"/>
    <cellStyle name="Invoer 2 3 2 3 2" xfId="3499" xr:uid="{00000000-0005-0000-0000-000052100000}"/>
    <cellStyle name="Invoer 2 3 2 3 2 2" xfId="3500" xr:uid="{00000000-0005-0000-0000-000053100000}"/>
    <cellStyle name="Invoer 2 3 2 3 3" xfId="3501" xr:uid="{00000000-0005-0000-0000-000054100000}"/>
    <cellStyle name="Invoer 2 3 2 4" xfId="3502" xr:uid="{00000000-0005-0000-0000-000055100000}"/>
    <cellStyle name="Invoer 2 3 2 4 2" xfId="3503" xr:uid="{00000000-0005-0000-0000-000056100000}"/>
    <cellStyle name="Invoer 2 3 2 4 2 2" xfId="3504" xr:uid="{00000000-0005-0000-0000-000057100000}"/>
    <cellStyle name="Invoer 2 3 2 5" xfId="3505" xr:uid="{00000000-0005-0000-0000-000058100000}"/>
    <cellStyle name="Invoer 2 3 2 5 2" xfId="3506" xr:uid="{00000000-0005-0000-0000-000059100000}"/>
    <cellStyle name="Invoer 2 3 2 6" xfId="22525" xr:uid="{00000000-0005-0000-0000-00005A100000}"/>
    <cellStyle name="Invoer 2 3 2 7" xfId="22526" xr:uid="{00000000-0005-0000-0000-00005B100000}"/>
    <cellStyle name="Invoer 2 3 20" xfId="22527" xr:uid="{00000000-0005-0000-0000-00005C100000}"/>
    <cellStyle name="Invoer 2 3 21" xfId="22528" xr:uid="{00000000-0005-0000-0000-00005D100000}"/>
    <cellStyle name="Invoer 2 3 22" xfId="22529" xr:uid="{00000000-0005-0000-0000-00005E100000}"/>
    <cellStyle name="Invoer 2 3 23" xfId="22530" xr:uid="{00000000-0005-0000-0000-00005F100000}"/>
    <cellStyle name="Invoer 2 3 24" xfId="22531" xr:uid="{00000000-0005-0000-0000-000060100000}"/>
    <cellStyle name="Invoer 2 3 25" xfId="22532" xr:uid="{00000000-0005-0000-0000-000061100000}"/>
    <cellStyle name="Invoer 2 3 26" xfId="22533" xr:uid="{00000000-0005-0000-0000-000062100000}"/>
    <cellStyle name="Invoer 2 3 27" xfId="22534" xr:uid="{00000000-0005-0000-0000-000063100000}"/>
    <cellStyle name="Invoer 2 3 28" xfId="48089" xr:uid="{00000000-0005-0000-0000-000064100000}"/>
    <cellStyle name="Invoer 2 3 3" xfId="22535" xr:uid="{00000000-0005-0000-0000-000065100000}"/>
    <cellStyle name="Invoer 2 3 4" xfId="22536" xr:uid="{00000000-0005-0000-0000-000066100000}"/>
    <cellStyle name="Invoer 2 3 5" xfId="22537" xr:uid="{00000000-0005-0000-0000-000067100000}"/>
    <cellStyle name="Invoer 2 3 6" xfId="22538" xr:uid="{00000000-0005-0000-0000-000068100000}"/>
    <cellStyle name="Invoer 2 3 7" xfId="22539" xr:uid="{00000000-0005-0000-0000-000069100000}"/>
    <cellStyle name="Invoer 2 3 8" xfId="22540" xr:uid="{00000000-0005-0000-0000-00006A100000}"/>
    <cellStyle name="Invoer 2 3 9" xfId="22541" xr:uid="{00000000-0005-0000-0000-00006B100000}"/>
    <cellStyle name="Invoer 2 30" xfId="22542" xr:uid="{00000000-0005-0000-0000-00006C100000}"/>
    <cellStyle name="Invoer 2 31" xfId="22543" xr:uid="{00000000-0005-0000-0000-00006D100000}"/>
    <cellStyle name="Invoer 2 32" xfId="22544" xr:uid="{00000000-0005-0000-0000-00006E100000}"/>
    <cellStyle name="Invoer 2 33" xfId="48090" xr:uid="{00000000-0005-0000-0000-00006F100000}"/>
    <cellStyle name="Invoer 2 4" xfId="631" xr:uid="{00000000-0005-0000-0000-000070100000}"/>
    <cellStyle name="Invoer 2 4 10" xfId="22545" xr:uid="{00000000-0005-0000-0000-000071100000}"/>
    <cellStyle name="Invoer 2 4 11" xfId="22546" xr:uid="{00000000-0005-0000-0000-000072100000}"/>
    <cellStyle name="Invoer 2 4 12" xfId="22547" xr:uid="{00000000-0005-0000-0000-000073100000}"/>
    <cellStyle name="Invoer 2 4 13" xfId="22548" xr:uid="{00000000-0005-0000-0000-000074100000}"/>
    <cellStyle name="Invoer 2 4 14" xfId="22549" xr:uid="{00000000-0005-0000-0000-000075100000}"/>
    <cellStyle name="Invoer 2 4 15" xfId="22550" xr:uid="{00000000-0005-0000-0000-000076100000}"/>
    <cellStyle name="Invoer 2 4 16" xfId="22551" xr:uid="{00000000-0005-0000-0000-000077100000}"/>
    <cellStyle name="Invoer 2 4 17" xfId="22552" xr:uid="{00000000-0005-0000-0000-000078100000}"/>
    <cellStyle name="Invoer 2 4 18" xfId="22553" xr:uid="{00000000-0005-0000-0000-000079100000}"/>
    <cellStyle name="Invoer 2 4 19" xfId="22554" xr:uid="{00000000-0005-0000-0000-00007A100000}"/>
    <cellStyle name="Invoer 2 4 2" xfId="1521" xr:uid="{00000000-0005-0000-0000-00007B100000}"/>
    <cellStyle name="Invoer 2 4 2 2" xfId="3507" xr:uid="{00000000-0005-0000-0000-00007C100000}"/>
    <cellStyle name="Invoer 2 4 2 2 2" xfId="3508" xr:uid="{00000000-0005-0000-0000-00007D100000}"/>
    <cellStyle name="Invoer 2 4 2 2 2 2" xfId="3509" xr:uid="{00000000-0005-0000-0000-00007E100000}"/>
    <cellStyle name="Invoer 2 4 2 2 2 2 2" xfId="3510" xr:uid="{00000000-0005-0000-0000-00007F100000}"/>
    <cellStyle name="Invoer 2 4 2 2 2 3" xfId="3511" xr:uid="{00000000-0005-0000-0000-000080100000}"/>
    <cellStyle name="Invoer 2 4 2 2 3" xfId="3512" xr:uid="{00000000-0005-0000-0000-000081100000}"/>
    <cellStyle name="Invoer 2 4 2 2 3 2" xfId="3513" xr:uid="{00000000-0005-0000-0000-000082100000}"/>
    <cellStyle name="Invoer 2 4 2 2 3 2 2" xfId="3514" xr:uid="{00000000-0005-0000-0000-000083100000}"/>
    <cellStyle name="Invoer 2 4 2 2 4" xfId="3515" xr:uid="{00000000-0005-0000-0000-000084100000}"/>
    <cellStyle name="Invoer 2 4 2 2 4 2" xfId="3516" xr:uid="{00000000-0005-0000-0000-000085100000}"/>
    <cellStyle name="Invoer 2 4 2 3" xfId="3517" xr:uid="{00000000-0005-0000-0000-000086100000}"/>
    <cellStyle name="Invoer 2 4 2 3 2" xfId="3518" xr:uid="{00000000-0005-0000-0000-000087100000}"/>
    <cellStyle name="Invoer 2 4 2 3 2 2" xfId="3519" xr:uid="{00000000-0005-0000-0000-000088100000}"/>
    <cellStyle name="Invoer 2 4 2 3 3" xfId="3520" xr:uid="{00000000-0005-0000-0000-000089100000}"/>
    <cellStyle name="Invoer 2 4 2 4" xfId="3521" xr:uid="{00000000-0005-0000-0000-00008A100000}"/>
    <cellStyle name="Invoer 2 4 2 4 2" xfId="3522" xr:uid="{00000000-0005-0000-0000-00008B100000}"/>
    <cellStyle name="Invoer 2 4 2 4 2 2" xfId="3523" xr:uid="{00000000-0005-0000-0000-00008C100000}"/>
    <cellStyle name="Invoer 2 4 2 5" xfId="3524" xr:uid="{00000000-0005-0000-0000-00008D100000}"/>
    <cellStyle name="Invoer 2 4 2 5 2" xfId="3525" xr:uid="{00000000-0005-0000-0000-00008E100000}"/>
    <cellStyle name="Invoer 2 4 2 6" xfId="22555" xr:uid="{00000000-0005-0000-0000-00008F100000}"/>
    <cellStyle name="Invoer 2 4 2 7" xfId="22556" xr:uid="{00000000-0005-0000-0000-000090100000}"/>
    <cellStyle name="Invoer 2 4 20" xfId="22557" xr:uid="{00000000-0005-0000-0000-000091100000}"/>
    <cellStyle name="Invoer 2 4 21" xfId="22558" xr:uid="{00000000-0005-0000-0000-000092100000}"/>
    <cellStyle name="Invoer 2 4 22" xfId="22559" xr:uid="{00000000-0005-0000-0000-000093100000}"/>
    <cellStyle name="Invoer 2 4 23" xfId="22560" xr:uid="{00000000-0005-0000-0000-000094100000}"/>
    <cellStyle name="Invoer 2 4 24" xfId="22561" xr:uid="{00000000-0005-0000-0000-000095100000}"/>
    <cellStyle name="Invoer 2 4 25" xfId="22562" xr:uid="{00000000-0005-0000-0000-000096100000}"/>
    <cellStyle name="Invoer 2 4 26" xfId="22563" xr:uid="{00000000-0005-0000-0000-000097100000}"/>
    <cellStyle name="Invoer 2 4 27" xfId="22564" xr:uid="{00000000-0005-0000-0000-000098100000}"/>
    <cellStyle name="Invoer 2 4 28" xfId="48091" xr:uid="{00000000-0005-0000-0000-000099100000}"/>
    <cellStyle name="Invoer 2 4 3" xfId="22565" xr:uid="{00000000-0005-0000-0000-00009A100000}"/>
    <cellStyle name="Invoer 2 4 4" xfId="22566" xr:uid="{00000000-0005-0000-0000-00009B100000}"/>
    <cellStyle name="Invoer 2 4 5" xfId="22567" xr:uid="{00000000-0005-0000-0000-00009C100000}"/>
    <cellStyle name="Invoer 2 4 6" xfId="22568" xr:uid="{00000000-0005-0000-0000-00009D100000}"/>
    <cellStyle name="Invoer 2 4 7" xfId="22569" xr:uid="{00000000-0005-0000-0000-00009E100000}"/>
    <cellStyle name="Invoer 2 4 8" xfId="22570" xr:uid="{00000000-0005-0000-0000-00009F100000}"/>
    <cellStyle name="Invoer 2 4 9" xfId="22571" xr:uid="{00000000-0005-0000-0000-0000A0100000}"/>
    <cellStyle name="Invoer 2 5" xfId="632" xr:uid="{00000000-0005-0000-0000-0000A1100000}"/>
    <cellStyle name="Invoer 2 5 10" xfId="22572" xr:uid="{00000000-0005-0000-0000-0000A2100000}"/>
    <cellStyle name="Invoer 2 5 11" xfId="22573" xr:uid="{00000000-0005-0000-0000-0000A3100000}"/>
    <cellStyle name="Invoer 2 5 12" xfId="22574" xr:uid="{00000000-0005-0000-0000-0000A4100000}"/>
    <cellStyle name="Invoer 2 5 13" xfId="22575" xr:uid="{00000000-0005-0000-0000-0000A5100000}"/>
    <cellStyle name="Invoer 2 5 14" xfId="22576" xr:uid="{00000000-0005-0000-0000-0000A6100000}"/>
    <cellStyle name="Invoer 2 5 15" xfId="22577" xr:uid="{00000000-0005-0000-0000-0000A7100000}"/>
    <cellStyle name="Invoer 2 5 16" xfId="22578" xr:uid="{00000000-0005-0000-0000-0000A8100000}"/>
    <cellStyle name="Invoer 2 5 17" xfId="22579" xr:uid="{00000000-0005-0000-0000-0000A9100000}"/>
    <cellStyle name="Invoer 2 5 18" xfId="22580" xr:uid="{00000000-0005-0000-0000-0000AA100000}"/>
    <cellStyle name="Invoer 2 5 19" xfId="22581" xr:uid="{00000000-0005-0000-0000-0000AB100000}"/>
    <cellStyle name="Invoer 2 5 2" xfId="1522" xr:uid="{00000000-0005-0000-0000-0000AC100000}"/>
    <cellStyle name="Invoer 2 5 2 2" xfId="3526" xr:uid="{00000000-0005-0000-0000-0000AD100000}"/>
    <cellStyle name="Invoer 2 5 2 2 2" xfId="3527" xr:uid="{00000000-0005-0000-0000-0000AE100000}"/>
    <cellStyle name="Invoer 2 5 2 2 2 2" xfId="3528" xr:uid="{00000000-0005-0000-0000-0000AF100000}"/>
    <cellStyle name="Invoer 2 5 2 2 2 2 2" xfId="3529" xr:uid="{00000000-0005-0000-0000-0000B0100000}"/>
    <cellStyle name="Invoer 2 5 2 2 2 3" xfId="3530" xr:uid="{00000000-0005-0000-0000-0000B1100000}"/>
    <cellStyle name="Invoer 2 5 2 2 3" xfId="3531" xr:uid="{00000000-0005-0000-0000-0000B2100000}"/>
    <cellStyle name="Invoer 2 5 2 2 3 2" xfId="3532" xr:uid="{00000000-0005-0000-0000-0000B3100000}"/>
    <cellStyle name="Invoer 2 5 2 2 3 2 2" xfId="3533" xr:uid="{00000000-0005-0000-0000-0000B4100000}"/>
    <cellStyle name="Invoer 2 5 2 2 4" xfId="3534" xr:uid="{00000000-0005-0000-0000-0000B5100000}"/>
    <cellStyle name="Invoer 2 5 2 2 4 2" xfId="3535" xr:uid="{00000000-0005-0000-0000-0000B6100000}"/>
    <cellStyle name="Invoer 2 5 2 3" xfId="3536" xr:uid="{00000000-0005-0000-0000-0000B7100000}"/>
    <cellStyle name="Invoer 2 5 2 3 2" xfId="3537" xr:uid="{00000000-0005-0000-0000-0000B8100000}"/>
    <cellStyle name="Invoer 2 5 2 3 2 2" xfId="3538" xr:uid="{00000000-0005-0000-0000-0000B9100000}"/>
    <cellStyle name="Invoer 2 5 2 3 3" xfId="3539" xr:uid="{00000000-0005-0000-0000-0000BA100000}"/>
    <cellStyle name="Invoer 2 5 2 4" xfId="3540" xr:uid="{00000000-0005-0000-0000-0000BB100000}"/>
    <cellStyle name="Invoer 2 5 2 4 2" xfId="3541" xr:uid="{00000000-0005-0000-0000-0000BC100000}"/>
    <cellStyle name="Invoer 2 5 2 4 2 2" xfId="3542" xr:uid="{00000000-0005-0000-0000-0000BD100000}"/>
    <cellStyle name="Invoer 2 5 2 5" xfId="3543" xr:uid="{00000000-0005-0000-0000-0000BE100000}"/>
    <cellStyle name="Invoer 2 5 2 5 2" xfId="3544" xr:uid="{00000000-0005-0000-0000-0000BF100000}"/>
    <cellStyle name="Invoer 2 5 2 6" xfId="22582" xr:uid="{00000000-0005-0000-0000-0000C0100000}"/>
    <cellStyle name="Invoer 2 5 2 7" xfId="22583" xr:uid="{00000000-0005-0000-0000-0000C1100000}"/>
    <cellStyle name="Invoer 2 5 20" xfId="22584" xr:uid="{00000000-0005-0000-0000-0000C2100000}"/>
    <cellStyle name="Invoer 2 5 21" xfId="22585" xr:uid="{00000000-0005-0000-0000-0000C3100000}"/>
    <cellStyle name="Invoer 2 5 22" xfId="22586" xr:uid="{00000000-0005-0000-0000-0000C4100000}"/>
    <cellStyle name="Invoer 2 5 23" xfId="22587" xr:uid="{00000000-0005-0000-0000-0000C5100000}"/>
    <cellStyle name="Invoer 2 5 24" xfId="22588" xr:uid="{00000000-0005-0000-0000-0000C6100000}"/>
    <cellStyle name="Invoer 2 5 25" xfId="22589" xr:uid="{00000000-0005-0000-0000-0000C7100000}"/>
    <cellStyle name="Invoer 2 5 26" xfId="22590" xr:uid="{00000000-0005-0000-0000-0000C8100000}"/>
    <cellStyle name="Invoer 2 5 27" xfId="22591" xr:uid="{00000000-0005-0000-0000-0000C9100000}"/>
    <cellStyle name="Invoer 2 5 28" xfId="48092" xr:uid="{00000000-0005-0000-0000-0000CA100000}"/>
    <cellStyle name="Invoer 2 5 3" xfId="22592" xr:uid="{00000000-0005-0000-0000-0000CB100000}"/>
    <cellStyle name="Invoer 2 5 4" xfId="22593" xr:uid="{00000000-0005-0000-0000-0000CC100000}"/>
    <cellStyle name="Invoer 2 5 5" xfId="22594" xr:uid="{00000000-0005-0000-0000-0000CD100000}"/>
    <cellStyle name="Invoer 2 5 6" xfId="22595" xr:uid="{00000000-0005-0000-0000-0000CE100000}"/>
    <cellStyle name="Invoer 2 5 7" xfId="22596" xr:uid="{00000000-0005-0000-0000-0000CF100000}"/>
    <cellStyle name="Invoer 2 5 8" xfId="22597" xr:uid="{00000000-0005-0000-0000-0000D0100000}"/>
    <cellStyle name="Invoer 2 5 9" xfId="22598" xr:uid="{00000000-0005-0000-0000-0000D1100000}"/>
    <cellStyle name="Invoer 2 6" xfId="633" xr:uid="{00000000-0005-0000-0000-0000D2100000}"/>
    <cellStyle name="Invoer 2 6 10" xfId="22599" xr:uid="{00000000-0005-0000-0000-0000D3100000}"/>
    <cellStyle name="Invoer 2 6 11" xfId="22600" xr:uid="{00000000-0005-0000-0000-0000D4100000}"/>
    <cellStyle name="Invoer 2 6 12" xfId="22601" xr:uid="{00000000-0005-0000-0000-0000D5100000}"/>
    <cellStyle name="Invoer 2 6 13" xfId="22602" xr:uid="{00000000-0005-0000-0000-0000D6100000}"/>
    <cellStyle name="Invoer 2 6 14" xfId="22603" xr:uid="{00000000-0005-0000-0000-0000D7100000}"/>
    <cellStyle name="Invoer 2 6 15" xfId="22604" xr:uid="{00000000-0005-0000-0000-0000D8100000}"/>
    <cellStyle name="Invoer 2 6 16" xfId="22605" xr:uid="{00000000-0005-0000-0000-0000D9100000}"/>
    <cellStyle name="Invoer 2 6 17" xfId="22606" xr:uid="{00000000-0005-0000-0000-0000DA100000}"/>
    <cellStyle name="Invoer 2 6 18" xfId="22607" xr:uid="{00000000-0005-0000-0000-0000DB100000}"/>
    <cellStyle name="Invoer 2 6 19" xfId="22608" xr:uid="{00000000-0005-0000-0000-0000DC100000}"/>
    <cellStyle name="Invoer 2 6 2" xfId="1523" xr:uid="{00000000-0005-0000-0000-0000DD100000}"/>
    <cellStyle name="Invoer 2 6 2 2" xfId="3545" xr:uid="{00000000-0005-0000-0000-0000DE100000}"/>
    <cellStyle name="Invoer 2 6 2 2 2" xfId="3546" xr:uid="{00000000-0005-0000-0000-0000DF100000}"/>
    <cellStyle name="Invoer 2 6 2 2 2 2" xfId="3547" xr:uid="{00000000-0005-0000-0000-0000E0100000}"/>
    <cellStyle name="Invoer 2 6 2 2 2 2 2" xfId="3548" xr:uid="{00000000-0005-0000-0000-0000E1100000}"/>
    <cellStyle name="Invoer 2 6 2 2 2 3" xfId="3549" xr:uid="{00000000-0005-0000-0000-0000E2100000}"/>
    <cellStyle name="Invoer 2 6 2 2 3" xfId="3550" xr:uid="{00000000-0005-0000-0000-0000E3100000}"/>
    <cellStyle name="Invoer 2 6 2 2 3 2" xfId="3551" xr:uid="{00000000-0005-0000-0000-0000E4100000}"/>
    <cellStyle name="Invoer 2 6 2 2 3 2 2" xfId="3552" xr:uid="{00000000-0005-0000-0000-0000E5100000}"/>
    <cellStyle name="Invoer 2 6 2 2 4" xfId="3553" xr:uid="{00000000-0005-0000-0000-0000E6100000}"/>
    <cellStyle name="Invoer 2 6 2 2 4 2" xfId="3554" xr:uid="{00000000-0005-0000-0000-0000E7100000}"/>
    <cellStyle name="Invoer 2 6 2 3" xfId="3555" xr:uid="{00000000-0005-0000-0000-0000E8100000}"/>
    <cellStyle name="Invoer 2 6 2 3 2" xfId="3556" xr:uid="{00000000-0005-0000-0000-0000E9100000}"/>
    <cellStyle name="Invoer 2 6 2 3 2 2" xfId="3557" xr:uid="{00000000-0005-0000-0000-0000EA100000}"/>
    <cellStyle name="Invoer 2 6 2 3 3" xfId="3558" xr:uid="{00000000-0005-0000-0000-0000EB100000}"/>
    <cellStyle name="Invoer 2 6 2 4" xfId="3559" xr:uid="{00000000-0005-0000-0000-0000EC100000}"/>
    <cellStyle name="Invoer 2 6 2 4 2" xfId="3560" xr:uid="{00000000-0005-0000-0000-0000ED100000}"/>
    <cellStyle name="Invoer 2 6 2 4 2 2" xfId="3561" xr:uid="{00000000-0005-0000-0000-0000EE100000}"/>
    <cellStyle name="Invoer 2 6 2 5" xfId="3562" xr:uid="{00000000-0005-0000-0000-0000EF100000}"/>
    <cellStyle name="Invoer 2 6 2 5 2" xfId="3563" xr:uid="{00000000-0005-0000-0000-0000F0100000}"/>
    <cellStyle name="Invoer 2 6 2 6" xfId="22609" xr:uid="{00000000-0005-0000-0000-0000F1100000}"/>
    <cellStyle name="Invoer 2 6 2 7" xfId="22610" xr:uid="{00000000-0005-0000-0000-0000F2100000}"/>
    <cellStyle name="Invoer 2 6 20" xfId="22611" xr:uid="{00000000-0005-0000-0000-0000F3100000}"/>
    <cellStyle name="Invoer 2 6 21" xfId="22612" xr:uid="{00000000-0005-0000-0000-0000F4100000}"/>
    <cellStyle name="Invoer 2 6 22" xfId="22613" xr:uid="{00000000-0005-0000-0000-0000F5100000}"/>
    <cellStyle name="Invoer 2 6 23" xfId="22614" xr:uid="{00000000-0005-0000-0000-0000F6100000}"/>
    <cellStyle name="Invoer 2 6 24" xfId="22615" xr:uid="{00000000-0005-0000-0000-0000F7100000}"/>
    <cellStyle name="Invoer 2 6 25" xfId="22616" xr:uid="{00000000-0005-0000-0000-0000F8100000}"/>
    <cellStyle name="Invoer 2 6 26" xfId="22617" xr:uid="{00000000-0005-0000-0000-0000F9100000}"/>
    <cellStyle name="Invoer 2 6 27" xfId="22618" xr:uid="{00000000-0005-0000-0000-0000FA100000}"/>
    <cellStyle name="Invoer 2 6 28" xfId="48093" xr:uid="{00000000-0005-0000-0000-0000FB100000}"/>
    <cellStyle name="Invoer 2 6 3" xfId="22619" xr:uid="{00000000-0005-0000-0000-0000FC100000}"/>
    <cellStyle name="Invoer 2 6 4" xfId="22620" xr:uid="{00000000-0005-0000-0000-0000FD100000}"/>
    <cellStyle name="Invoer 2 6 5" xfId="22621" xr:uid="{00000000-0005-0000-0000-0000FE100000}"/>
    <cellStyle name="Invoer 2 6 6" xfId="22622" xr:uid="{00000000-0005-0000-0000-0000FF100000}"/>
    <cellStyle name="Invoer 2 6 7" xfId="22623" xr:uid="{00000000-0005-0000-0000-000000110000}"/>
    <cellStyle name="Invoer 2 6 8" xfId="22624" xr:uid="{00000000-0005-0000-0000-000001110000}"/>
    <cellStyle name="Invoer 2 6 9" xfId="22625" xr:uid="{00000000-0005-0000-0000-000002110000}"/>
    <cellStyle name="Invoer 2 7" xfId="1524" xr:uid="{00000000-0005-0000-0000-000003110000}"/>
    <cellStyle name="Invoer 2 7 2" xfId="3564" xr:uid="{00000000-0005-0000-0000-000004110000}"/>
    <cellStyle name="Invoer 2 7 2 2" xfId="3565" xr:uid="{00000000-0005-0000-0000-000005110000}"/>
    <cellStyle name="Invoer 2 7 2 2 2" xfId="3566" xr:uid="{00000000-0005-0000-0000-000006110000}"/>
    <cellStyle name="Invoer 2 7 2 2 2 2" xfId="3567" xr:uid="{00000000-0005-0000-0000-000007110000}"/>
    <cellStyle name="Invoer 2 7 2 2 3" xfId="3568" xr:uid="{00000000-0005-0000-0000-000008110000}"/>
    <cellStyle name="Invoer 2 7 2 3" xfId="3569" xr:uid="{00000000-0005-0000-0000-000009110000}"/>
    <cellStyle name="Invoer 2 7 2 3 2" xfId="3570" xr:uid="{00000000-0005-0000-0000-00000A110000}"/>
    <cellStyle name="Invoer 2 7 2 3 2 2" xfId="3571" xr:uid="{00000000-0005-0000-0000-00000B110000}"/>
    <cellStyle name="Invoer 2 7 2 4" xfId="3572" xr:uid="{00000000-0005-0000-0000-00000C110000}"/>
    <cellStyle name="Invoer 2 7 2 4 2" xfId="3573" xr:uid="{00000000-0005-0000-0000-00000D110000}"/>
    <cellStyle name="Invoer 2 7 3" xfId="3574" xr:uid="{00000000-0005-0000-0000-00000E110000}"/>
    <cellStyle name="Invoer 2 7 3 2" xfId="3575" xr:uid="{00000000-0005-0000-0000-00000F110000}"/>
    <cellStyle name="Invoer 2 7 3 2 2" xfId="3576" xr:uid="{00000000-0005-0000-0000-000010110000}"/>
    <cellStyle name="Invoer 2 7 3 3" xfId="3577" xr:uid="{00000000-0005-0000-0000-000011110000}"/>
    <cellStyle name="Invoer 2 7 4" xfId="3578" xr:uid="{00000000-0005-0000-0000-000012110000}"/>
    <cellStyle name="Invoer 2 7 4 2" xfId="3579" xr:uid="{00000000-0005-0000-0000-000013110000}"/>
    <cellStyle name="Invoer 2 7 4 2 2" xfId="3580" xr:uid="{00000000-0005-0000-0000-000014110000}"/>
    <cellStyle name="Invoer 2 7 5" xfId="3581" xr:uid="{00000000-0005-0000-0000-000015110000}"/>
    <cellStyle name="Invoer 2 7 5 2" xfId="3582" xr:uid="{00000000-0005-0000-0000-000016110000}"/>
    <cellStyle name="Invoer 2 7 6" xfId="22626" xr:uid="{00000000-0005-0000-0000-000017110000}"/>
    <cellStyle name="Invoer 2 7 7" xfId="22627" xr:uid="{00000000-0005-0000-0000-000018110000}"/>
    <cellStyle name="Invoer 2 8" xfId="22628" xr:uid="{00000000-0005-0000-0000-000019110000}"/>
    <cellStyle name="Invoer 2 9" xfId="22629" xr:uid="{00000000-0005-0000-0000-00001A110000}"/>
    <cellStyle name="Invoer 3" xfId="634" xr:uid="{00000000-0005-0000-0000-00001B110000}"/>
    <cellStyle name="Invoer 3 10" xfId="22630" xr:uid="{00000000-0005-0000-0000-00001C110000}"/>
    <cellStyle name="Invoer 3 11" xfId="22631" xr:uid="{00000000-0005-0000-0000-00001D110000}"/>
    <cellStyle name="Invoer 3 12" xfId="22632" xr:uid="{00000000-0005-0000-0000-00001E110000}"/>
    <cellStyle name="Invoer 3 13" xfId="22633" xr:uid="{00000000-0005-0000-0000-00001F110000}"/>
    <cellStyle name="Invoer 3 14" xfId="22634" xr:uid="{00000000-0005-0000-0000-000020110000}"/>
    <cellStyle name="Invoer 3 15" xfId="22635" xr:uid="{00000000-0005-0000-0000-000021110000}"/>
    <cellStyle name="Invoer 3 16" xfId="22636" xr:uid="{00000000-0005-0000-0000-000022110000}"/>
    <cellStyle name="Invoer 3 17" xfId="22637" xr:uid="{00000000-0005-0000-0000-000023110000}"/>
    <cellStyle name="Invoer 3 18" xfId="22638" xr:uid="{00000000-0005-0000-0000-000024110000}"/>
    <cellStyle name="Invoer 3 19" xfId="22639" xr:uid="{00000000-0005-0000-0000-000025110000}"/>
    <cellStyle name="Invoer 3 2" xfId="1525" xr:uid="{00000000-0005-0000-0000-000026110000}"/>
    <cellStyle name="Invoer 3 2 2" xfId="3583" xr:uid="{00000000-0005-0000-0000-000027110000}"/>
    <cellStyle name="Invoer 3 2 2 2" xfId="3584" xr:uid="{00000000-0005-0000-0000-000028110000}"/>
    <cellStyle name="Invoer 3 2 2 2 2" xfId="3585" xr:uid="{00000000-0005-0000-0000-000029110000}"/>
    <cellStyle name="Invoer 3 2 2 2 2 2" xfId="3586" xr:uid="{00000000-0005-0000-0000-00002A110000}"/>
    <cellStyle name="Invoer 3 2 2 2 3" xfId="3587" xr:uid="{00000000-0005-0000-0000-00002B110000}"/>
    <cellStyle name="Invoer 3 2 2 3" xfId="3588" xr:uid="{00000000-0005-0000-0000-00002C110000}"/>
    <cellStyle name="Invoer 3 2 2 3 2" xfId="3589" xr:uid="{00000000-0005-0000-0000-00002D110000}"/>
    <cellStyle name="Invoer 3 2 2 3 2 2" xfId="3590" xr:uid="{00000000-0005-0000-0000-00002E110000}"/>
    <cellStyle name="Invoer 3 2 2 4" xfId="3591" xr:uid="{00000000-0005-0000-0000-00002F110000}"/>
    <cellStyle name="Invoer 3 2 2 4 2" xfId="3592" xr:uid="{00000000-0005-0000-0000-000030110000}"/>
    <cellStyle name="Invoer 3 2 3" xfId="3593" xr:uid="{00000000-0005-0000-0000-000031110000}"/>
    <cellStyle name="Invoer 3 2 3 2" xfId="3594" xr:uid="{00000000-0005-0000-0000-000032110000}"/>
    <cellStyle name="Invoer 3 2 3 2 2" xfId="3595" xr:uid="{00000000-0005-0000-0000-000033110000}"/>
    <cellStyle name="Invoer 3 2 3 3" xfId="3596" xr:uid="{00000000-0005-0000-0000-000034110000}"/>
    <cellStyle name="Invoer 3 2 4" xfId="3597" xr:uid="{00000000-0005-0000-0000-000035110000}"/>
    <cellStyle name="Invoer 3 2 4 2" xfId="3598" xr:uid="{00000000-0005-0000-0000-000036110000}"/>
    <cellStyle name="Invoer 3 2 4 2 2" xfId="3599" xr:uid="{00000000-0005-0000-0000-000037110000}"/>
    <cellStyle name="Invoer 3 2 5" xfId="3600" xr:uid="{00000000-0005-0000-0000-000038110000}"/>
    <cellStyle name="Invoer 3 2 5 2" xfId="3601" xr:uid="{00000000-0005-0000-0000-000039110000}"/>
    <cellStyle name="Invoer 3 2 6" xfId="22640" xr:uid="{00000000-0005-0000-0000-00003A110000}"/>
    <cellStyle name="Invoer 3 2 7" xfId="22641" xr:uid="{00000000-0005-0000-0000-00003B110000}"/>
    <cellStyle name="Invoer 3 20" xfId="22642" xr:uid="{00000000-0005-0000-0000-00003C110000}"/>
    <cellStyle name="Invoer 3 21" xfId="22643" xr:uid="{00000000-0005-0000-0000-00003D110000}"/>
    <cellStyle name="Invoer 3 22" xfId="22644" xr:uid="{00000000-0005-0000-0000-00003E110000}"/>
    <cellStyle name="Invoer 3 23" xfId="22645" xr:uid="{00000000-0005-0000-0000-00003F110000}"/>
    <cellStyle name="Invoer 3 24" xfId="22646" xr:uid="{00000000-0005-0000-0000-000040110000}"/>
    <cellStyle name="Invoer 3 25" xfId="22647" xr:uid="{00000000-0005-0000-0000-000041110000}"/>
    <cellStyle name="Invoer 3 26" xfId="22648" xr:uid="{00000000-0005-0000-0000-000042110000}"/>
    <cellStyle name="Invoer 3 27" xfId="22649" xr:uid="{00000000-0005-0000-0000-000043110000}"/>
    <cellStyle name="Invoer 3 28" xfId="48094" xr:uid="{00000000-0005-0000-0000-000044110000}"/>
    <cellStyle name="Invoer 3 3" xfId="22650" xr:uid="{00000000-0005-0000-0000-000045110000}"/>
    <cellStyle name="Invoer 3 4" xfId="22651" xr:uid="{00000000-0005-0000-0000-000046110000}"/>
    <cellStyle name="Invoer 3 5" xfId="22652" xr:uid="{00000000-0005-0000-0000-000047110000}"/>
    <cellStyle name="Invoer 3 6" xfId="22653" xr:uid="{00000000-0005-0000-0000-000048110000}"/>
    <cellStyle name="Invoer 3 7" xfId="22654" xr:uid="{00000000-0005-0000-0000-000049110000}"/>
    <cellStyle name="Invoer 3 8" xfId="22655" xr:uid="{00000000-0005-0000-0000-00004A110000}"/>
    <cellStyle name="Invoer 3 9" xfId="22656" xr:uid="{00000000-0005-0000-0000-00004B110000}"/>
    <cellStyle name="Invoer 4" xfId="635" xr:uid="{00000000-0005-0000-0000-00004C110000}"/>
    <cellStyle name="Invoer 4 10" xfId="22657" xr:uid="{00000000-0005-0000-0000-00004D110000}"/>
    <cellStyle name="Invoer 4 11" xfId="22658" xr:uid="{00000000-0005-0000-0000-00004E110000}"/>
    <cellStyle name="Invoer 4 12" xfId="22659" xr:uid="{00000000-0005-0000-0000-00004F110000}"/>
    <cellStyle name="Invoer 4 13" xfId="22660" xr:uid="{00000000-0005-0000-0000-000050110000}"/>
    <cellStyle name="Invoer 4 14" xfId="22661" xr:uid="{00000000-0005-0000-0000-000051110000}"/>
    <cellStyle name="Invoer 4 15" xfId="22662" xr:uid="{00000000-0005-0000-0000-000052110000}"/>
    <cellStyle name="Invoer 4 16" xfId="22663" xr:uid="{00000000-0005-0000-0000-000053110000}"/>
    <cellStyle name="Invoer 4 17" xfId="22664" xr:uid="{00000000-0005-0000-0000-000054110000}"/>
    <cellStyle name="Invoer 4 18" xfId="22665" xr:uid="{00000000-0005-0000-0000-000055110000}"/>
    <cellStyle name="Invoer 4 19" xfId="22666" xr:uid="{00000000-0005-0000-0000-000056110000}"/>
    <cellStyle name="Invoer 4 2" xfId="1526" xr:uid="{00000000-0005-0000-0000-000057110000}"/>
    <cellStyle name="Invoer 4 2 2" xfId="3602" xr:uid="{00000000-0005-0000-0000-000058110000}"/>
    <cellStyle name="Invoer 4 2 2 2" xfId="3603" xr:uid="{00000000-0005-0000-0000-000059110000}"/>
    <cellStyle name="Invoer 4 2 2 2 2" xfId="3604" xr:uid="{00000000-0005-0000-0000-00005A110000}"/>
    <cellStyle name="Invoer 4 2 2 2 2 2" xfId="3605" xr:uid="{00000000-0005-0000-0000-00005B110000}"/>
    <cellStyle name="Invoer 4 2 2 2 3" xfId="3606" xr:uid="{00000000-0005-0000-0000-00005C110000}"/>
    <cellStyle name="Invoer 4 2 2 3" xfId="3607" xr:uid="{00000000-0005-0000-0000-00005D110000}"/>
    <cellStyle name="Invoer 4 2 2 3 2" xfId="3608" xr:uid="{00000000-0005-0000-0000-00005E110000}"/>
    <cellStyle name="Invoer 4 2 2 3 2 2" xfId="3609" xr:uid="{00000000-0005-0000-0000-00005F110000}"/>
    <cellStyle name="Invoer 4 2 2 4" xfId="3610" xr:uid="{00000000-0005-0000-0000-000060110000}"/>
    <cellStyle name="Invoer 4 2 2 4 2" xfId="3611" xr:uid="{00000000-0005-0000-0000-000061110000}"/>
    <cellStyle name="Invoer 4 2 3" xfId="3612" xr:uid="{00000000-0005-0000-0000-000062110000}"/>
    <cellStyle name="Invoer 4 2 3 2" xfId="3613" xr:uid="{00000000-0005-0000-0000-000063110000}"/>
    <cellStyle name="Invoer 4 2 3 2 2" xfId="3614" xr:uid="{00000000-0005-0000-0000-000064110000}"/>
    <cellStyle name="Invoer 4 2 3 3" xfId="3615" xr:uid="{00000000-0005-0000-0000-000065110000}"/>
    <cellStyle name="Invoer 4 2 4" xfId="3616" xr:uid="{00000000-0005-0000-0000-000066110000}"/>
    <cellStyle name="Invoer 4 2 4 2" xfId="3617" xr:uid="{00000000-0005-0000-0000-000067110000}"/>
    <cellStyle name="Invoer 4 2 4 2 2" xfId="3618" xr:uid="{00000000-0005-0000-0000-000068110000}"/>
    <cellStyle name="Invoer 4 2 5" xfId="3619" xr:uid="{00000000-0005-0000-0000-000069110000}"/>
    <cellStyle name="Invoer 4 2 5 2" xfId="3620" xr:uid="{00000000-0005-0000-0000-00006A110000}"/>
    <cellStyle name="Invoer 4 2 6" xfId="22667" xr:uid="{00000000-0005-0000-0000-00006B110000}"/>
    <cellStyle name="Invoer 4 2 7" xfId="22668" xr:uid="{00000000-0005-0000-0000-00006C110000}"/>
    <cellStyle name="Invoer 4 20" xfId="22669" xr:uid="{00000000-0005-0000-0000-00006D110000}"/>
    <cellStyle name="Invoer 4 21" xfId="22670" xr:uid="{00000000-0005-0000-0000-00006E110000}"/>
    <cellStyle name="Invoer 4 22" xfId="22671" xr:uid="{00000000-0005-0000-0000-00006F110000}"/>
    <cellStyle name="Invoer 4 23" xfId="22672" xr:uid="{00000000-0005-0000-0000-000070110000}"/>
    <cellStyle name="Invoer 4 24" xfId="22673" xr:uid="{00000000-0005-0000-0000-000071110000}"/>
    <cellStyle name="Invoer 4 25" xfId="22674" xr:uid="{00000000-0005-0000-0000-000072110000}"/>
    <cellStyle name="Invoer 4 26" xfId="22675" xr:uid="{00000000-0005-0000-0000-000073110000}"/>
    <cellStyle name="Invoer 4 27" xfId="22676" xr:uid="{00000000-0005-0000-0000-000074110000}"/>
    <cellStyle name="Invoer 4 28" xfId="48095" xr:uid="{00000000-0005-0000-0000-000075110000}"/>
    <cellStyle name="Invoer 4 3" xfId="22677" xr:uid="{00000000-0005-0000-0000-000076110000}"/>
    <cellStyle name="Invoer 4 4" xfId="22678" xr:uid="{00000000-0005-0000-0000-000077110000}"/>
    <cellStyle name="Invoer 4 5" xfId="22679" xr:uid="{00000000-0005-0000-0000-000078110000}"/>
    <cellStyle name="Invoer 4 6" xfId="22680" xr:uid="{00000000-0005-0000-0000-000079110000}"/>
    <cellStyle name="Invoer 4 7" xfId="22681" xr:uid="{00000000-0005-0000-0000-00007A110000}"/>
    <cellStyle name="Invoer 4 8" xfId="22682" xr:uid="{00000000-0005-0000-0000-00007B110000}"/>
    <cellStyle name="Invoer 4 9" xfId="22683" xr:uid="{00000000-0005-0000-0000-00007C110000}"/>
    <cellStyle name="Invoer 5" xfId="636" xr:uid="{00000000-0005-0000-0000-00007D110000}"/>
    <cellStyle name="Invoer 5 10" xfId="22684" xr:uid="{00000000-0005-0000-0000-00007E110000}"/>
    <cellStyle name="Invoer 5 11" xfId="22685" xr:uid="{00000000-0005-0000-0000-00007F110000}"/>
    <cellStyle name="Invoer 5 12" xfId="22686" xr:uid="{00000000-0005-0000-0000-000080110000}"/>
    <cellStyle name="Invoer 5 13" xfId="22687" xr:uid="{00000000-0005-0000-0000-000081110000}"/>
    <cellStyle name="Invoer 5 14" xfId="22688" xr:uid="{00000000-0005-0000-0000-000082110000}"/>
    <cellStyle name="Invoer 5 15" xfId="22689" xr:uid="{00000000-0005-0000-0000-000083110000}"/>
    <cellStyle name="Invoer 5 16" xfId="22690" xr:uid="{00000000-0005-0000-0000-000084110000}"/>
    <cellStyle name="Invoer 5 17" xfId="22691" xr:uid="{00000000-0005-0000-0000-000085110000}"/>
    <cellStyle name="Invoer 5 18" xfId="22692" xr:uid="{00000000-0005-0000-0000-000086110000}"/>
    <cellStyle name="Invoer 5 19" xfId="22693" xr:uid="{00000000-0005-0000-0000-000087110000}"/>
    <cellStyle name="Invoer 5 2" xfId="1527" xr:uid="{00000000-0005-0000-0000-000088110000}"/>
    <cellStyle name="Invoer 5 2 2" xfId="3621" xr:uid="{00000000-0005-0000-0000-000089110000}"/>
    <cellStyle name="Invoer 5 2 2 2" xfId="3622" xr:uid="{00000000-0005-0000-0000-00008A110000}"/>
    <cellStyle name="Invoer 5 2 2 2 2" xfId="3623" xr:uid="{00000000-0005-0000-0000-00008B110000}"/>
    <cellStyle name="Invoer 5 2 2 2 2 2" xfId="3624" xr:uid="{00000000-0005-0000-0000-00008C110000}"/>
    <cellStyle name="Invoer 5 2 2 2 3" xfId="3625" xr:uid="{00000000-0005-0000-0000-00008D110000}"/>
    <cellStyle name="Invoer 5 2 2 3" xfId="3626" xr:uid="{00000000-0005-0000-0000-00008E110000}"/>
    <cellStyle name="Invoer 5 2 2 3 2" xfId="3627" xr:uid="{00000000-0005-0000-0000-00008F110000}"/>
    <cellStyle name="Invoer 5 2 2 3 2 2" xfId="3628" xr:uid="{00000000-0005-0000-0000-000090110000}"/>
    <cellStyle name="Invoer 5 2 2 4" xfId="3629" xr:uid="{00000000-0005-0000-0000-000091110000}"/>
    <cellStyle name="Invoer 5 2 2 4 2" xfId="3630" xr:uid="{00000000-0005-0000-0000-000092110000}"/>
    <cellStyle name="Invoer 5 2 3" xfId="3631" xr:uid="{00000000-0005-0000-0000-000093110000}"/>
    <cellStyle name="Invoer 5 2 3 2" xfId="3632" xr:uid="{00000000-0005-0000-0000-000094110000}"/>
    <cellStyle name="Invoer 5 2 3 2 2" xfId="3633" xr:uid="{00000000-0005-0000-0000-000095110000}"/>
    <cellStyle name="Invoer 5 2 3 3" xfId="3634" xr:uid="{00000000-0005-0000-0000-000096110000}"/>
    <cellStyle name="Invoer 5 2 4" xfId="3635" xr:uid="{00000000-0005-0000-0000-000097110000}"/>
    <cellStyle name="Invoer 5 2 4 2" xfId="3636" xr:uid="{00000000-0005-0000-0000-000098110000}"/>
    <cellStyle name="Invoer 5 2 4 2 2" xfId="3637" xr:uid="{00000000-0005-0000-0000-000099110000}"/>
    <cellStyle name="Invoer 5 2 5" xfId="3638" xr:uid="{00000000-0005-0000-0000-00009A110000}"/>
    <cellStyle name="Invoer 5 2 5 2" xfId="3639" xr:uid="{00000000-0005-0000-0000-00009B110000}"/>
    <cellStyle name="Invoer 5 2 6" xfId="22694" xr:uid="{00000000-0005-0000-0000-00009C110000}"/>
    <cellStyle name="Invoer 5 2 7" xfId="22695" xr:uid="{00000000-0005-0000-0000-00009D110000}"/>
    <cellStyle name="Invoer 5 20" xfId="22696" xr:uid="{00000000-0005-0000-0000-00009E110000}"/>
    <cellStyle name="Invoer 5 21" xfId="22697" xr:uid="{00000000-0005-0000-0000-00009F110000}"/>
    <cellStyle name="Invoer 5 22" xfId="22698" xr:uid="{00000000-0005-0000-0000-0000A0110000}"/>
    <cellStyle name="Invoer 5 23" xfId="22699" xr:uid="{00000000-0005-0000-0000-0000A1110000}"/>
    <cellStyle name="Invoer 5 24" xfId="22700" xr:uid="{00000000-0005-0000-0000-0000A2110000}"/>
    <cellStyle name="Invoer 5 25" xfId="22701" xr:uid="{00000000-0005-0000-0000-0000A3110000}"/>
    <cellStyle name="Invoer 5 26" xfId="22702" xr:uid="{00000000-0005-0000-0000-0000A4110000}"/>
    <cellStyle name="Invoer 5 27" xfId="22703" xr:uid="{00000000-0005-0000-0000-0000A5110000}"/>
    <cellStyle name="Invoer 5 28" xfId="48096" xr:uid="{00000000-0005-0000-0000-0000A6110000}"/>
    <cellStyle name="Invoer 5 3" xfId="22704" xr:uid="{00000000-0005-0000-0000-0000A7110000}"/>
    <cellStyle name="Invoer 5 4" xfId="22705" xr:uid="{00000000-0005-0000-0000-0000A8110000}"/>
    <cellStyle name="Invoer 5 5" xfId="22706" xr:uid="{00000000-0005-0000-0000-0000A9110000}"/>
    <cellStyle name="Invoer 5 6" xfId="22707" xr:uid="{00000000-0005-0000-0000-0000AA110000}"/>
    <cellStyle name="Invoer 5 7" xfId="22708" xr:uid="{00000000-0005-0000-0000-0000AB110000}"/>
    <cellStyle name="Invoer 5 8" xfId="22709" xr:uid="{00000000-0005-0000-0000-0000AC110000}"/>
    <cellStyle name="Invoer 5 9" xfId="22710" xr:uid="{00000000-0005-0000-0000-0000AD110000}"/>
    <cellStyle name="Invoer 6" xfId="637" xr:uid="{00000000-0005-0000-0000-0000AE110000}"/>
    <cellStyle name="Invoer 6 10" xfId="22711" xr:uid="{00000000-0005-0000-0000-0000AF110000}"/>
    <cellStyle name="Invoer 6 11" xfId="22712" xr:uid="{00000000-0005-0000-0000-0000B0110000}"/>
    <cellStyle name="Invoer 6 12" xfId="22713" xr:uid="{00000000-0005-0000-0000-0000B1110000}"/>
    <cellStyle name="Invoer 6 13" xfId="22714" xr:uid="{00000000-0005-0000-0000-0000B2110000}"/>
    <cellStyle name="Invoer 6 14" xfId="22715" xr:uid="{00000000-0005-0000-0000-0000B3110000}"/>
    <cellStyle name="Invoer 6 15" xfId="22716" xr:uid="{00000000-0005-0000-0000-0000B4110000}"/>
    <cellStyle name="Invoer 6 16" xfId="22717" xr:uid="{00000000-0005-0000-0000-0000B5110000}"/>
    <cellStyle name="Invoer 6 17" xfId="22718" xr:uid="{00000000-0005-0000-0000-0000B6110000}"/>
    <cellStyle name="Invoer 6 18" xfId="22719" xr:uid="{00000000-0005-0000-0000-0000B7110000}"/>
    <cellStyle name="Invoer 6 19" xfId="22720" xr:uid="{00000000-0005-0000-0000-0000B8110000}"/>
    <cellStyle name="Invoer 6 2" xfId="1528" xr:uid="{00000000-0005-0000-0000-0000B9110000}"/>
    <cellStyle name="Invoer 6 2 2" xfId="3640" xr:uid="{00000000-0005-0000-0000-0000BA110000}"/>
    <cellStyle name="Invoer 6 2 2 2" xfId="3641" xr:uid="{00000000-0005-0000-0000-0000BB110000}"/>
    <cellStyle name="Invoer 6 2 2 2 2" xfId="3642" xr:uid="{00000000-0005-0000-0000-0000BC110000}"/>
    <cellStyle name="Invoer 6 2 2 2 2 2" xfId="3643" xr:uid="{00000000-0005-0000-0000-0000BD110000}"/>
    <cellStyle name="Invoer 6 2 2 2 3" xfId="3644" xr:uid="{00000000-0005-0000-0000-0000BE110000}"/>
    <cellStyle name="Invoer 6 2 2 3" xfId="3645" xr:uid="{00000000-0005-0000-0000-0000BF110000}"/>
    <cellStyle name="Invoer 6 2 2 3 2" xfId="3646" xr:uid="{00000000-0005-0000-0000-0000C0110000}"/>
    <cellStyle name="Invoer 6 2 2 3 2 2" xfId="3647" xr:uid="{00000000-0005-0000-0000-0000C1110000}"/>
    <cellStyle name="Invoer 6 2 2 4" xfId="3648" xr:uid="{00000000-0005-0000-0000-0000C2110000}"/>
    <cellStyle name="Invoer 6 2 2 4 2" xfId="3649" xr:uid="{00000000-0005-0000-0000-0000C3110000}"/>
    <cellStyle name="Invoer 6 2 3" xfId="3650" xr:uid="{00000000-0005-0000-0000-0000C4110000}"/>
    <cellStyle name="Invoer 6 2 3 2" xfId="3651" xr:uid="{00000000-0005-0000-0000-0000C5110000}"/>
    <cellStyle name="Invoer 6 2 3 2 2" xfId="3652" xr:uid="{00000000-0005-0000-0000-0000C6110000}"/>
    <cellStyle name="Invoer 6 2 3 3" xfId="3653" xr:uid="{00000000-0005-0000-0000-0000C7110000}"/>
    <cellStyle name="Invoer 6 2 4" xfId="3654" xr:uid="{00000000-0005-0000-0000-0000C8110000}"/>
    <cellStyle name="Invoer 6 2 4 2" xfId="3655" xr:uid="{00000000-0005-0000-0000-0000C9110000}"/>
    <cellStyle name="Invoer 6 2 4 2 2" xfId="3656" xr:uid="{00000000-0005-0000-0000-0000CA110000}"/>
    <cellStyle name="Invoer 6 2 5" xfId="3657" xr:uid="{00000000-0005-0000-0000-0000CB110000}"/>
    <cellStyle name="Invoer 6 2 5 2" xfId="3658" xr:uid="{00000000-0005-0000-0000-0000CC110000}"/>
    <cellStyle name="Invoer 6 2 6" xfId="22721" xr:uid="{00000000-0005-0000-0000-0000CD110000}"/>
    <cellStyle name="Invoer 6 2 7" xfId="22722" xr:uid="{00000000-0005-0000-0000-0000CE110000}"/>
    <cellStyle name="Invoer 6 20" xfId="22723" xr:uid="{00000000-0005-0000-0000-0000CF110000}"/>
    <cellStyle name="Invoer 6 21" xfId="22724" xr:uid="{00000000-0005-0000-0000-0000D0110000}"/>
    <cellStyle name="Invoer 6 22" xfId="22725" xr:uid="{00000000-0005-0000-0000-0000D1110000}"/>
    <cellStyle name="Invoer 6 23" xfId="22726" xr:uid="{00000000-0005-0000-0000-0000D2110000}"/>
    <cellStyle name="Invoer 6 24" xfId="22727" xr:uid="{00000000-0005-0000-0000-0000D3110000}"/>
    <cellStyle name="Invoer 6 25" xfId="22728" xr:uid="{00000000-0005-0000-0000-0000D4110000}"/>
    <cellStyle name="Invoer 6 26" xfId="22729" xr:uid="{00000000-0005-0000-0000-0000D5110000}"/>
    <cellStyle name="Invoer 6 27" xfId="22730" xr:uid="{00000000-0005-0000-0000-0000D6110000}"/>
    <cellStyle name="Invoer 6 28" xfId="48097" xr:uid="{00000000-0005-0000-0000-0000D7110000}"/>
    <cellStyle name="Invoer 6 3" xfId="22731" xr:uid="{00000000-0005-0000-0000-0000D8110000}"/>
    <cellStyle name="Invoer 6 4" xfId="22732" xr:uid="{00000000-0005-0000-0000-0000D9110000}"/>
    <cellStyle name="Invoer 6 5" xfId="22733" xr:uid="{00000000-0005-0000-0000-0000DA110000}"/>
    <cellStyle name="Invoer 6 6" xfId="22734" xr:uid="{00000000-0005-0000-0000-0000DB110000}"/>
    <cellStyle name="Invoer 6 7" xfId="22735" xr:uid="{00000000-0005-0000-0000-0000DC110000}"/>
    <cellStyle name="Invoer 6 8" xfId="22736" xr:uid="{00000000-0005-0000-0000-0000DD110000}"/>
    <cellStyle name="Invoer 6 9" xfId="22737" xr:uid="{00000000-0005-0000-0000-0000DE110000}"/>
    <cellStyle name="Invoer 7" xfId="638" xr:uid="{00000000-0005-0000-0000-0000DF110000}"/>
    <cellStyle name="Invoer 7 10" xfId="22738" xr:uid="{00000000-0005-0000-0000-0000E0110000}"/>
    <cellStyle name="Invoer 7 11" xfId="22739" xr:uid="{00000000-0005-0000-0000-0000E1110000}"/>
    <cellStyle name="Invoer 7 12" xfId="22740" xr:uid="{00000000-0005-0000-0000-0000E2110000}"/>
    <cellStyle name="Invoer 7 13" xfId="22741" xr:uid="{00000000-0005-0000-0000-0000E3110000}"/>
    <cellStyle name="Invoer 7 14" xfId="22742" xr:uid="{00000000-0005-0000-0000-0000E4110000}"/>
    <cellStyle name="Invoer 7 15" xfId="22743" xr:uid="{00000000-0005-0000-0000-0000E5110000}"/>
    <cellStyle name="Invoer 7 16" xfId="22744" xr:uid="{00000000-0005-0000-0000-0000E6110000}"/>
    <cellStyle name="Invoer 7 17" xfId="22745" xr:uid="{00000000-0005-0000-0000-0000E7110000}"/>
    <cellStyle name="Invoer 7 18" xfId="22746" xr:uid="{00000000-0005-0000-0000-0000E8110000}"/>
    <cellStyle name="Invoer 7 19" xfId="22747" xr:uid="{00000000-0005-0000-0000-0000E9110000}"/>
    <cellStyle name="Invoer 7 2" xfId="1529" xr:uid="{00000000-0005-0000-0000-0000EA110000}"/>
    <cellStyle name="Invoer 7 2 2" xfId="3659" xr:uid="{00000000-0005-0000-0000-0000EB110000}"/>
    <cellStyle name="Invoer 7 2 2 2" xfId="3660" xr:uid="{00000000-0005-0000-0000-0000EC110000}"/>
    <cellStyle name="Invoer 7 2 2 2 2" xfId="3661" xr:uid="{00000000-0005-0000-0000-0000ED110000}"/>
    <cellStyle name="Invoer 7 2 2 2 2 2" xfId="3662" xr:uid="{00000000-0005-0000-0000-0000EE110000}"/>
    <cellStyle name="Invoer 7 2 2 2 3" xfId="3663" xr:uid="{00000000-0005-0000-0000-0000EF110000}"/>
    <cellStyle name="Invoer 7 2 2 3" xfId="3664" xr:uid="{00000000-0005-0000-0000-0000F0110000}"/>
    <cellStyle name="Invoer 7 2 2 3 2" xfId="3665" xr:uid="{00000000-0005-0000-0000-0000F1110000}"/>
    <cellStyle name="Invoer 7 2 2 3 2 2" xfId="3666" xr:uid="{00000000-0005-0000-0000-0000F2110000}"/>
    <cellStyle name="Invoer 7 2 2 4" xfId="3667" xr:uid="{00000000-0005-0000-0000-0000F3110000}"/>
    <cellStyle name="Invoer 7 2 2 4 2" xfId="3668" xr:uid="{00000000-0005-0000-0000-0000F4110000}"/>
    <cellStyle name="Invoer 7 2 3" xfId="3669" xr:uid="{00000000-0005-0000-0000-0000F5110000}"/>
    <cellStyle name="Invoer 7 2 3 2" xfId="3670" xr:uid="{00000000-0005-0000-0000-0000F6110000}"/>
    <cellStyle name="Invoer 7 2 3 2 2" xfId="3671" xr:uid="{00000000-0005-0000-0000-0000F7110000}"/>
    <cellStyle name="Invoer 7 2 3 3" xfId="3672" xr:uid="{00000000-0005-0000-0000-0000F8110000}"/>
    <cellStyle name="Invoer 7 2 4" xfId="3673" xr:uid="{00000000-0005-0000-0000-0000F9110000}"/>
    <cellStyle name="Invoer 7 2 4 2" xfId="3674" xr:uid="{00000000-0005-0000-0000-0000FA110000}"/>
    <cellStyle name="Invoer 7 2 4 2 2" xfId="3675" xr:uid="{00000000-0005-0000-0000-0000FB110000}"/>
    <cellStyle name="Invoer 7 2 5" xfId="3676" xr:uid="{00000000-0005-0000-0000-0000FC110000}"/>
    <cellStyle name="Invoer 7 2 5 2" xfId="3677" xr:uid="{00000000-0005-0000-0000-0000FD110000}"/>
    <cellStyle name="Invoer 7 2 6" xfId="22748" xr:uid="{00000000-0005-0000-0000-0000FE110000}"/>
    <cellStyle name="Invoer 7 2 7" xfId="22749" xr:uid="{00000000-0005-0000-0000-0000FF110000}"/>
    <cellStyle name="Invoer 7 20" xfId="22750" xr:uid="{00000000-0005-0000-0000-000000120000}"/>
    <cellStyle name="Invoer 7 21" xfId="22751" xr:uid="{00000000-0005-0000-0000-000001120000}"/>
    <cellStyle name="Invoer 7 22" xfId="22752" xr:uid="{00000000-0005-0000-0000-000002120000}"/>
    <cellStyle name="Invoer 7 23" xfId="22753" xr:uid="{00000000-0005-0000-0000-000003120000}"/>
    <cellStyle name="Invoer 7 24" xfId="22754" xr:uid="{00000000-0005-0000-0000-000004120000}"/>
    <cellStyle name="Invoer 7 25" xfId="22755" xr:uid="{00000000-0005-0000-0000-000005120000}"/>
    <cellStyle name="Invoer 7 26" xfId="22756" xr:uid="{00000000-0005-0000-0000-000006120000}"/>
    <cellStyle name="Invoer 7 27" xfId="22757" xr:uid="{00000000-0005-0000-0000-000007120000}"/>
    <cellStyle name="Invoer 7 28" xfId="48098" xr:uid="{00000000-0005-0000-0000-000008120000}"/>
    <cellStyle name="Invoer 7 3" xfId="22758" xr:uid="{00000000-0005-0000-0000-000009120000}"/>
    <cellStyle name="Invoer 7 4" xfId="22759" xr:uid="{00000000-0005-0000-0000-00000A120000}"/>
    <cellStyle name="Invoer 7 5" xfId="22760" xr:uid="{00000000-0005-0000-0000-00000B120000}"/>
    <cellStyle name="Invoer 7 6" xfId="22761" xr:uid="{00000000-0005-0000-0000-00000C120000}"/>
    <cellStyle name="Invoer 7 7" xfId="22762" xr:uid="{00000000-0005-0000-0000-00000D120000}"/>
    <cellStyle name="Invoer 7 8" xfId="22763" xr:uid="{00000000-0005-0000-0000-00000E120000}"/>
    <cellStyle name="Invoer 7 9" xfId="22764" xr:uid="{00000000-0005-0000-0000-00000F120000}"/>
    <cellStyle name="Invoer 8" xfId="1530" xr:uid="{00000000-0005-0000-0000-000010120000}"/>
    <cellStyle name="Invoer 8 2" xfId="3678" xr:uid="{00000000-0005-0000-0000-000011120000}"/>
    <cellStyle name="Invoer 8 2 2" xfId="3679" xr:uid="{00000000-0005-0000-0000-000012120000}"/>
    <cellStyle name="Invoer 8 2 2 2" xfId="3680" xr:uid="{00000000-0005-0000-0000-000013120000}"/>
    <cellStyle name="Invoer 8 2 3" xfId="3681" xr:uid="{00000000-0005-0000-0000-000014120000}"/>
    <cellStyle name="Invoer 8 3" xfId="3682" xr:uid="{00000000-0005-0000-0000-000015120000}"/>
    <cellStyle name="Invoer 8 3 2" xfId="3683" xr:uid="{00000000-0005-0000-0000-000016120000}"/>
    <cellStyle name="Invoer 8 3 2 2" xfId="3684" xr:uid="{00000000-0005-0000-0000-000017120000}"/>
    <cellStyle name="Invoer 8 4" xfId="3685" xr:uid="{00000000-0005-0000-0000-000018120000}"/>
    <cellStyle name="Invoer 8 4 2" xfId="3686" xr:uid="{00000000-0005-0000-0000-000019120000}"/>
    <cellStyle name="Italic" xfId="22765" xr:uid="{00000000-0005-0000-0000-00001A120000}"/>
    <cellStyle name="iText" xfId="22766" xr:uid="{00000000-0005-0000-0000-00001B120000}"/>
    <cellStyle name="iZahl0" xfId="22767" xr:uid="{00000000-0005-0000-0000-00001C120000}"/>
    <cellStyle name="iZahl2" xfId="22768" xr:uid="{00000000-0005-0000-0000-00001D120000}"/>
    <cellStyle name="iZahl4" xfId="22769" xr:uid="{00000000-0005-0000-0000-00001E120000}"/>
    <cellStyle name="KExoNumber" xfId="22770" xr:uid="{00000000-0005-0000-0000-00001F120000}"/>
    <cellStyle name="KExoperc" xfId="22771" xr:uid="{00000000-0005-0000-0000-000020120000}"/>
    <cellStyle name="KExoText" xfId="22772" xr:uid="{00000000-0005-0000-0000-000021120000}"/>
    <cellStyle name="KHeadAcrossCells" xfId="22773" xr:uid="{00000000-0005-0000-0000-000022120000}"/>
    <cellStyle name="Kheading" xfId="22774" xr:uid="{00000000-0005-0000-0000-000023120000}"/>
    <cellStyle name="Kheading 2" xfId="22775" xr:uid="{00000000-0005-0000-0000-000024120000}"/>
    <cellStyle name="Kheading 2 2" xfId="22776" xr:uid="{00000000-0005-0000-0000-000025120000}"/>
    <cellStyle name="Kheading 3" xfId="22777" xr:uid="{00000000-0005-0000-0000-000026120000}"/>
    <cellStyle name="Kheading_Sheet 1" xfId="22778" xr:uid="{00000000-0005-0000-0000-000027120000}"/>
    <cellStyle name="Khheading" xfId="22779" xr:uid="{00000000-0005-0000-0000-000028120000}"/>
    <cellStyle name="Khheading 2" xfId="22780" xr:uid="{00000000-0005-0000-0000-000029120000}"/>
    <cellStyle name="Khheading 2 2" xfId="22781" xr:uid="{00000000-0005-0000-0000-00002A120000}"/>
    <cellStyle name="Khheading 3" xfId="22782" xr:uid="{00000000-0005-0000-0000-00002B120000}"/>
    <cellStyle name="Khheading_Sheet 1" xfId="22783" xr:uid="{00000000-0005-0000-0000-00002C120000}"/>
    <cellStyle name="KInputNumber" xfId="22784" xr:uid="{00000000-0005-0000-0000-00002D120000}"/>
    <cellStyle name="KInputNumber 2" xfId="22785" xr:uid="{00000000-0005-0000-0000-00002E120000}"/>
    <cellStyle name="KInputNumber 2 2" xfId="22786" xr:uid="{00000000-0005-0000-0000-00002F120000}"/>
    <cellStyle name="KInputNumber 3" xfId="22787" xr:uid="{00000000-0005-0000-0000-000030120000}"/>
    <cellStyle name="KInputNumber_Sheet 1" xfId="22788" xr:uid="{00000000-0005-0000-0000-000031120000}"/>
    <cellStyle name="KInputPerc" xfId="22789" xr:uid="{00000000-0005-0000-0000-000032120000}"/>
    <cellStyle name="KInputPerc 2" xfId="22790" xr:uid="{00000000-0005-0000-0000-000033120000}"/>
    <cellStyle name="KInputPerc 2 2" xfId="22791" xr:uid="{00000000-0005-0000-0000-000034120000}"/>
    <cellStyle name="KInputPerc 3" xfId="22792" xr:uid="{00000000-0005-0000-0000-000035120000}"/>
    <cellStyle name="KInputPerc_Sheet 1" xfId="22793" xr:uid="{00000000-0005-0000-0000-000036120000}"/>
    <cellStyle name="KInputText" xfId="22794" xr:uid="{00000000-0005-0000-0000-000037120000}"/>
    <cellStyle name="KInputText 2" xfId="22795" xr:uid="{00000000-0005-0000-0000-000038120000}"/>
    <cellStyle name="KInputText 2 2" xfId="22796" xr:uid="{00000000-0005-0000-0000-000039120000}"/>
    <cellStyle name="KInputText 3" xfId="22797" xr:uid="{00000000-0005-0000-0000-00003A120000}"/>
    <cellStyle name="KInputText_Sheet 1" xfId="22798" xr:uid="{00000000-0005-0000-0000-00003B120000}"/>
    <cellStyle name="KMultiple" xfId="22799" xr:uid="{00000000-0005-0000-0000-00003C120000}"/>
    <cellStyle name="KNormalText" xfId="22800" xr:uid="{00000000-0005-0000-0000-00003D120000}"/>
    <cellStyle name="KNormalText 2" xfId="22801" xr:uid="{00000000-0005-0000-0000-00003E120000}"/>
    <cellStyle name="KNormalText 2 2" xfId="22802" xr:uid="{00000000-0005-0000-0000-00003F120000}"/>
    <cellStyle name="KNormalText 3" xfId="22803" xr:uid="{00000000-0005-0000-0000-000040120000}"/>
    <cellStyle name="KNormalText_Sheet 1" xfId="22804" xr:uid="{00000000-0005-0000-0000-000041120000}"/>
    <cellStyle name="Komma" xfId="63" builtinId="3"/>
    <cellStyle name="Komma [0]" xfId="24" builtinId="6" hidden="1"/>
    <cellStyle name="Komma 10" xfId="485" xr:uid="{00000000-0005-0000-0000-000045120000}"/>
    <cellStyle name="Komma 10 2" xfId="3687" xr:uid="{00000000-0005-0000-0000-000046120000}"/>
    <cellStyle name="Komma 10 2 2" xfId="22805" xr:uid="{00000000-0005-0000-0000-000047120000}"/>
    <cellStyle name="Komma 11" xfId="3688" xr:uid="{00000000-0005-0000-0000-000048120000}"/>
    <cellStyle name="Komma 12" xfId="20107" xr:uid="{00000000-0005-0000-0000-000049120000}"/>
    <cellStyle name="Komma 12 2" xfId="48959" xr:uid="{00000000-0005-0000-0000-00004A120000}"/>
    <cellStyle name="Komma 13" xfId="486" xr:uid="{00000000-0005-0000-0000-00004B120000}"/>
    <cellStyle name="Komma 13 2" xfId="3689" xr:uid="{00000000-0005-0000-0000-00004C120000}"/>
    <cellStyle name="Komma 14" xfId="48954" xr:uid="{00000000-0005-0000-0000-00004D120000}"/>
    <cellStyle name="Komma 15" xfId="50028" xr:uid="{00000000-0005-0000-0000-00004E120000}"/>
    <cellStyle name="Komma 2" xfId="203" xr:uid="{00000000-0005-0000-0000-00004F120000}"/>
    <cellStyle name="Komma 2 2" xfId="228" xr:uid="{00000000-0005-0000-0000-000050120000}"/>
    <cellStyle name="Komma 2 2 2" xfId="3690" xr:uid="{00000000-0005-0000-0000-000051120000}"/>
    <cellStyle name="Komma 2 2 3" xfId="22806" xr:uid="{00000000-0005-0000-0000-000052120000}"/>
    <cellStyle name="Komma 2 2 4" xfId="22807" xr:uid="{00000000-0005-0000-0000-000053120000}"/>
    <cellStyle name="Komma 2 2 5" xfId="22808" xr:uid="{00000000-0005-0000-0000-000054120000}"/>
    <cellStyle name="Komma 2 3" xfId="487" xr:uid="{00000000-0005-0000-0000-000055120000}"/>
    <cellStyle name="Komma 2 3 2" xfId="3691" xr:uid="{00000000-0005-0000-0000-000056120000}"/>
    <cellStyle name="Komma 2 3 3" xfId="22809" xr:uid="{00000000-0005-0000-0000-000057120000}"/>
    <cellStyle name="Komma 2 3 4" xfId="22810" xr:uid="{00000000-0005-0000-0000-000058120000}"/>
    <cellStyle name="Komma 2 4" xfId="3692" xr:uid="{00000000-0005-0000-0000-000059120000}"/>
    <cellStyle name="Komma 2 5" xfId="22811" xr:uid="{00000000-0005-0000-0000-00005A120000}"/>
    <cellStyle name="Komma 2 6" xfId="22812" xr:uid="{00000000-0005-0000-0000-00005B120000}"/>
    <cellStyle name="Komma 2 7" xfId="22813" xr:uid="{00000000-0005-0000-0000-00005C120000}"/>
    <cellStyle name="Komma 2 8" xfId="48961" xr:uid="{00000000-0005-0000-0000-00005D120000}"/>
    <cellStyle name="Komma 3" xfId="390" xr:uid="{00000000-0005-0000-0000-00005E120000}"/>
    <cellStyle name="Komma 3 2" xfId="488" xr:uid="{00000000-0005-0000-0000-00005F120000}"/>
    <cellStyle name="Komma 3 2 2" xfId="22814" xr:uid="{00000000-0005-0000-0000-000060120000}"/>
    <cellStyle name="Komma 3 3" xfId="639" xr:uid="{00000000-0005-0000-0000-000061120000}"/>
    <cellStyle name="Komma 3 3 2" xfId="3693" xr:uid="{00000000-0005-0000-0000-000062120000}"/>
    <cellStyle name="Komma 3 3 3" xfId="49018" xr:uid="{00000000-0005-0000-0000-000063120000}"/>
    <cellStyle name="Komma 3 4" xfId="1372" xr:uid="{00000000-0005-0000-0000-000064120000}"/>
    <cellStyle name="Komma 3 4 2" xfId="2491" xr:uid="{00000000-0005-0000-0000-000065120000}"/>
    <cellStyle name="Komma 3 4 2 2" xfId="2576" xr:uid="{00000000-0005-0000-0000-000066120000}"/>
    <cellStyle name="Komma 3 4 2 2 2" xfId="3694" xr:uid="{00000000-0005-0000-0000-000067120000}"/>
    <cellStyle name="Komma 3 4 2 2 2 2" xfId="19777" xr:uid="{00000000-0005-0000-0000-000068120000}"/>
    <cellStyle name="Komma 3 4 2 2 3" xfId="19776" xr:uid="{00000000-0005-0000-0000-000069120000}"/>
    <cellStyle name="Komma 3 4 2 2 4" xfId="20008" xr:uid="{00000000-0005-0000-0000-00006A120000}"/>
    <cellStyle name="Komma 3 4 2 3" xfId="3695" xr:uid="{00000000-0005-0000-0000-00006B120000}"/>
    <cellStyle name="Komma 3 4 2 3 2" xfId="19778" xr:uid="{00000000-0005-0000-0000-00006C120000}"/>
    <cellStyle name="Komma 3 4 2 4" xfId="19775" xr:uid="{00000000-0005-0000-0000-00006D120000}"/>
    <cellStyle name="Komma 3 4 2 5" xfId="20009" xr:uid="{00000000-0005-0000-0000-00006E120000}"/>
    <cellStyle name="Komma 3 4 2 6" xfId="49539" xr:uid="{00000000-0005-0000-0000-00006F120000}"/>
    <cellStyle name="Komma 3 4 3" xfId="2513" xr:uid="{00000000-0005-0000-0000-000070120000}"/>
    <cellStyle name="Komma 3 4 3 2" xfId="2588" xr:uid="{00000000-0005-0000-0000-000071120000}"/>
    <cellStyle name="Komma 3 4 3 2 2" xfId="3696" xr:uid="{00000000-0005-0000-0000-000072120000}"/>
    <cellStyle name="Komma 3 4 3 2 2 2" xfId="19781" xr:uid="{00000000-0005-0000-0000-000073120000}"/>
    <cellStyle name="Komma 3 4 3 2 3" xfId="19780" xr:uid="{00000000-0005-0000-0000-000074120000}"/>
    <cellStyle name="Komma 3 4 3 2 4" xfId="20010" xr:uid="{00000000-0005-0000-0000-000075120000}"/>
    <cellStyle name="Komma 3 4 3 3" xfId="3697" xr:uid="{00000000-0005-0000-0000-000076120000}"/>
    <cellStyle name="Komma 3 4 3 3 2" xfId="19782" xr:uid="{00000000-0005-0000-0000-000077120000}"/>
    <cellStyle name="Komma 3 4 3 4" xfId="19779" xr:uid="{00000000-0005-0000-0000-000078120000}"/>
    <cellStyle name="Komma 3 4 3 5" xfId="20011" xr:uid="{00000000-0005-0000-0000-000079120000}"/>
    <cellStyle name="Komma 3 4 4" xfId="2537" xr:uid="{00000000-0005-0000-0000-00007A120000}"/>
    <cellStyle name="Komma 3 4 4 2" xfId="3698" xr:uid="{00000000-0005-0000-0000-00007B120000}"/>
    <cellStyle name="Komma 3 4 4 2 2" xfId="19784" xr:uid="{00000000-0005-0000-0000-00007C120000}"/>
    <cellStyle name="Komma 3 4 4 3" xfId="19783" xr:uid="{00000000-0005-0000-0000-00007D120000}"/>
    <cellStyle name="Komma 3 4 4 4" xfId="20012" xr:uid="{00000000-0005-0000-0000-00007E120000}"/>
    <cellStyle name="Komma 3 4 5" xfId="3699" xr:uid="{00000000-0005-0000-0000-00007F120000}"/>
    <cellStyle name="Komma 3 4 5 2" xfId="19785" xr:uid="{00000000-0005-0000-0000-000080120000}"/>
    <cellStyle name="Komma 3 4 6" xfId="19774" xr:uid="{00000000-0005-0000-0000-000081120000}"/>
    <cellStyle name="Komma 3 4 7" xfId="20013" xr:uid="{00000000-0005-0000-0000-000082120000}"/>
    <cellStyle name="Komma 3 4 8" xfId="49019" xr:uid="{00000000-0005-0000-0000-000083120000}"/>
    <cellStyle name="Komma 3 5" xfId="3700" xr:uid="{00000000-0005-0000-0000-000084120000}"/>
    <cellStyle name="Komma 4" xfId="489" xr:uid="{00000000-0005-0000-0000-000085120000}"/>
    <cellStyle name="Komma 4 2" xfId="1531" xr:uid="{00000000-0005-0000-0000-000086120000}"/>
    <cellStyle name="Komma 4 2 2" xfId="2492" xr:uid="{00000000-0005-0000-0000-000087120000}"/>
    <cellStyle name="Komma 4 2 2 2" xfId="2577" xr:uid="{00000000-0005-0000-0000-000088120000}"/>
    <cellStyle name="Komma 4 2 2 2 2" xfId="3701" xr:uid="{00000000-0005-0000-0000-000089120000}"/>
    <cellStyle name="Komma 4 2 2 2 2 2" xfId="19789" xr:uid="{00000000-0005-0000-0000-00008A120000}"/>
    <cellStyle name="Komma 4 2 2 2 3" xfId="19788" xr:uid="{00000000-0005-0000-0000-00008B120000}"/>
    <cellStyle name="Komma 4 2 2 2 4" xfId="20014" xr:uid="{00000000-0005-0000-0000-00008C120000}"/>
    <cellStyle name="Komma 4 2 2 3" xfId="3702" xr:uid="{00000000-0005-0000-0000-00008D120000}"/>
    <cellStyle name="Komma 4 2 2 3 2" xfId="19790" xr:uid="{00000000-0005-0000-0000-00008E120000}"/>
    <cellStyle name="Komma 4 2 2 4" xfId="19787" xr:uid="{00000000-0005-0000-0000-00008F120000}"/>
    <cellStyle name="Komma 4 2 2 5" xfId="20015" xr:uid="{00000000-0005-0000-0000-000090120000}"/>
    <cellStyle name="Komma 4 2 2 6" xfId="49540" xr:uid="{00000000-0005-0000-0000-000091120000}"/>
    <cellStyle name="Komma 4 2 3" xfId="2514" xr:uid="{00000000-0005-0000-0000-000092120000}"/>
    <cellStyle name="Komma 4 2 3 2" xfId="2589" xr:uid="{00000000-0005-0000-0000-000093120000}"/>
    <cellStyle name="Komma 4 2 3 2 2" xfId="3703" xr:uid="{00000000-0005-0000-0000-000094120000}"/>
    <cellStyle name="Komma 4 2 3 2 2 2" xfId="19793" xr:uid="{00000000-0005-0000-0000-000095120000}"/>
    <cellStyle name="Komma 4 2 3 2 3" xfId="19792" xr:uid="{00000000-0005-0000-0000-000096120000}"/>
    <cellStyle name="Komma 4 2 3 2 4" xfId="20016" xr:uid="{00000000-0005-0000-0000-000097120000}"/>
    <cellStyle name="Komma 4 2 3 3" xfId="3704" xr:uid="{00000000-0005-0000-0000-000098120000}"/>
    <cellStyle name="Komma 4 2 3 3 2" xfId="19794" xr:uid="{00000000-0005-0000-0000-000099120000}"/>
    <cellStyle name="Komma 4 2 3 4" xfId="19791" xr:uid="{00000000-0005-0000-0000-00009A120000}"/>
    <cellStyle name="Komma 4 2 3 5" xfId="20017" xr:uid="{00000000-0005-0000-0000-00009B120000}"/>
    <cellStyle name="Komma 4 2 4" xfId="2562" xr:uid="{00000000-0005-0000-0000-00009C120000}"/>
    <cellStyle name="Komma 4 2 4 2" xfId="3705" xr:uid="{00000000-0005-0000-0000-00009D120000}"/>
    <cellStyle name="Komma 4 2 4 2 2" xfId="19796" xr:uid="{00000000-0005-0000-0000-00009E120000}"/>
    <cellStyle name="Komma 4 2 4 3" xfId="19795" xr:uid="{00000000-0005-0000-0000-00009F120000}"/>
    <cellStyle name="Komma 4 2 4 4" xfId="20018" xr:uid="{00000000-0005-0000-0000-0000A0120000}"/>
    <cellStyle name="Komma 4 2 5" xfId="3706" xr:uid="{00000000-0005-0000-0000-0000A1120000}"/>
    <cellStyle name="Komma 4 2 5 2" xfId="19797" xr:uid="{00000000-0005-0000-0000-0000A2120000}"/>
    <cellStyle name="Komma 4 2 6" xfId="19786" xr:uid="{00000000-0005-0000-0000-0000A3120000}"/>
    <cellStyle name="Komma 4 2 7" xfId="20019" xr:uid="{00000000-0005-0000-0000-0000A4120000}"/>
    <cellStyle name="Komma 4 2 8" xfId="49020" xr:uid="{00000000-0005-0000-0000-0000A5120000}"/>
    <cellStyle name="Komma 4 3" xfId="22815" xr:uid="{00000000-0005-0000-0000-0000A6120000}"/>
    <cellStyle name="Komma 4 4" xfId="22816" xr:uid="{00000000-0005-0000-0000-0000A7120000}"/>
    <cellStyle name="Komma 5" xfId="490" xr:uid="{00000000-0005-0000-0000-0000A8120000}"/>
    <cellStyle name="Komma 5 2" xfId="1532" xr:uid="{00000000-0005-0000-0000-0000A9120000}"/>
    <cellStyle name="Komma 5 2 2" xfId="3707" xr:uid="{00000000-0005-0000-0000-0000AA120000}"/>
    <cellStyle name="Komma 5 3" xfId="22817" xr:uid="{00000000-0005-0000-0000-0000AB120000}"/>
    <cellStyle name="Komma 5 4" xfId="22818" xr:uid="{00000000-0005-0000-0000-0000AC120000}"/>
    <cellStyle name="Komma 5 5" xfId="49021" xr:uid="{00000000-0005-0000-0000-0000AD120000}"/>
    <cellStyle name="Komma 6" xfId="491" xr:uid="{00000000-0005-0000-0000-0000AE120000}"/>
    <cellStyle name="Komma 6 2" xfId="3708" xr:uid="{00000000-0005-0000-0000-0000AF120000}"/>
    <cellStyle name="Komma 6 3" xfId="22819" xr:uid="{00000000-0005-0000-0000-0000B0120000}"/>
    <cellStyle name="Komma 7" xfId="492" xr:uid="{00000000-0005-0000-0000-0000B1120000}"/>
    <cellStyle name="Komma 7 2" xfId="22820" xr:uid="{00000000-0005-0000-0000-0000B2120000}"/>
    <cellStyle name="Komma 7 3" xfId="49022" xr:uid="{00000000-0005-0000-0000-0000B3120000}"/>
    <cellStyle name="Komma 8" xfId="1373" xr:uid="{00000000-0005-0000-0000-0000B4120000}"/>
    <cellStyle name="Komma 8 2" xfId="1533" xr:uid="{00000000-0005-0000-0000-0000B5120000}"/>
    <cellStyle name="Komma 8 2 2" xfId="2563" xr:uid="{00000000-0005-0000-0000-0000B6120000}"/>
    <cellStyle name="Komma 8 2 2 2" xfId="3709" xr:uid="{00000000-0005-0000-0000-0000B7120000}"/>
    <cellStyle name="Komma 8 2 2 2 2" xfId="19801" xr:uid="{00000000-0005-0000-0000-0000B8120000}"/>
    <cellStyle name="Komma 8 2 2 3" xfId="19800" xr:uid="{00000000-0005-0000-0000-0000B9120000}"/>
    <cellStyle name="Komma 8 2 2 4" xfId="20020" xr:uid="{00000000-0005-0000-0000-0000BA120000}"/>
    <cellStyle name="Komma 8 2 3" xfId="3710" xr:uid="{00000000-0005-0000-0000-0000BB120000}"/>
    <cellStyle name="Komma 8 2 3 2" xfId="19802" xr:uid="{00000000-0005-0000-0000-0000BC120000}"/>
    <cellStyle name="Komma 8 2 4" xfId="19799" xr:uid="{00000000-0005-0000-0000-0000BD120000}"/>
    <cellStyle name="Komma 8 2 5" xfId="20021" xr:uid="{00000000-0005-0000-0000-0000BE120000}"/>
    <cellStyle name="Komma 8 3" xfId="2493" xr:uid="{00000000-0005-0000-0000-0000BF120000}"/>
    <cellStyle name="Komma 8 3 2" xfId="3711" xr:uid="{00000000-0005-0000-0000-0000C0120000}"/>
    <cellStyle name="Komma 8 4" xfId="2538" xr:uid="{00000000-0005-0000-0000-0000C1120000}"/>
    <cellStyle name="Komma 8 4 2" xfId="3712" xr:uid="{00000000-0005-0000-0000-0000C2120000}"/>
    <cellStyle name="Komma 8 4 3" xfId="3713" xr:uid="{00000000-0005-0000-0000-0000C3120000}"/>
    <cellStyle name="Komma 8 4 3 2" xfId="19804" xr:uid="{00000000-0005-0000-0000-0000C4120000}"/>
    <cellStyle name="Komma 8 4 4" xfId="19803" xr:uid="{00000000-0005-0000-0000-0000C5120000}"/>
    <cellStyle name="Komma 8 4 5" xfId="20022" xr:uid="{00000000-0005-0000-0000-0000C6120000}"/>
    <cellStyle name="Komma 8 5" xfId="3714" xr:uid="{00000000-0005-0000-0000-0000C7120000}"/>
    <cellStyle name="Komma 8 5 2" xfId="19805" xr:uid="{00000000-0005-0000-0000-0000C8120000}"/>
    <cellStyle name="Komma 8 6" xfId="19798" xr:uid="{00000000-0005-0000-0000-0000C9120000}"/>
    <cellStyle name="Komma 8 7" xfId="20023" xr:uid="{00000000-0005-0000-0000-0000CA120000}"/>
    <cellStyle name="Komma 9" xfId="1332" xr:uid="{00000000-0005-0000-0000-0000CB120000}"/>
    <cellStyle name="Komma 9 2" xfId="1534" xr:uid="{00000000-0005-0000-0000-0000CC120000}"/>
    <cellStyle name="Komma 9 2 2" xfId="3715" xr:uid="{00000000-0005-0000-0000-0000CD120000}"/>
    <cellStyle name="Komma 9 2 3" xfId="49023" xr:uid="{00000000-0005-0000-0000-0000CE120000}"/>
    <cellStyle name="Komma 9 3" xfId="3716" xr:uid="{00000000-0005-0000-0000-0000CF120000}"/>
    <cellStyle name="Kop 1 2" xfId="391" xr:uid="{00000000-0005-0000-0000-0000D0120000}"/>
    <cellStyle name="Kop 1 3" xfId="1535" xr:uid="{00000000-0005-0000-0000-0000D1120000}"/>
    <cellStyle name="Kop 2 2" xfId="392" xr:uid="{00000000-0005-0000-0000-0000D2120000}"/>
    <cellStyle name="Kop 2 3" xfId="1536" xr:uid="{00000000-0005-0000-0000-0000D3120000}"/>
    <cellStyle name="Kop 3 2" xfId="393" xr:uid="{00000000-0005-0000-0000-0000D4120000}"/>
    <cellStyle name="Kop 3 3" xfId="1537" xr:uid="{00000000-0005-0000-0000-0000D5120000}"/>
    <cellStyle name="Kop 4 2" xfId="394" xr:uid="{00000000-0005-0000-0000-0000D6120000}"/>
    <cellStyle name="Kop 4 3" xfId="1538" xr:uid="{00000000-0005-0000-0000-0000D7120000}"/>
    <cellStyle name="kopregel" xfId="22821" xr:uid="{00000000-0005-0000-0000-0000D8120000}"/>
    <cellStyle name="KPageSubTitle" xfId="22822" xr:uid="{00000000-0005-0000-0000-0000D9120000}"/>
    <cellStyle name="KPageTitle" xfId="22823" xr:uid="{00000000-0005-0000-0000-0000DA120000}"/>
    <cellStyle name="KResultFormula" xfId="22824" xr:uid="{00000000-0005-0000-0000-0000DB120000}"/>
    <cellStyle name="KResultFormula 2" xfId="22825" xr:uid="{00000000-0005-0000-0000-0000DC120000}"/>
    <cellStyle name="KResultFormula 2 2" xfId="22826" xr:uid="{00000000-0005-0000-0000-0000DD120000}"/>
    <cellStyle name="KResultFormula 3" xfId="22827" xr:uid="{00000000-0005-0000-0000-0000DE120000}"/>
    <cellStyle name="KResultFormula_Sheet 1" xfId="22828" xr:uid="{00000000-0005-0000-0000-0000DF120000}"/>
    <cellStyle name="KResultValue" xfId="22829" xr:uid="{00000000-0005-0000-0000-0000E0120000}"/>
    <cellStyle name="KResultValue 2" xfId="22830" xr:uid="{00000000-0005-0000-0000-0000E1120000}"/>
    <cellStyle name="KResultValue 2 2" xfId="22831" xr:uid="{00000000-0005-0000-0000-0000E2120000}"/>
    <cellStyle name="KResultValue 3" xfId="22832" xr:uid="{00000000-0005-0000-0000-0000E3120000}"/>
    <cellStyle name="KResultValue_Sheet 1" xfId="22833" xr:uid="{00000000-0005-0000-0000-0000E4120000}"/>
    <cellStyle name="Kresvalue" xfId="22834" xr:uid="{00000000-0005-0000-0000-0000E5120000}"/>
    <cellStyle name="KTopDottedLine" xfId="22835" xr:uid="{00000000-0005-0000-0000-0000E6120000}"/>
    <cellStyle name="KWhiteFatBorder" xfId="22836" xr:uid="{00000000-0005-0000-0000-0000E7120000}"/>
    <cellStyle name="Lable8Left" xfId="22837" xr:uid="{00000000-0005-0000-0000-0000E8120000}"/>
    <cellStyle name="LB Style" xfId="22838" xr:uid="{00000000-0005-0000-0000-0000E9120000}"/>
    <cellStyle name="Link Currency (0)" xfId="22839" xr:uid="{00000000-0005-0000-0000-0000EA120000}"/>
    <cellStyle name="Link Currency (2)" xfId="22840" xr:uid="{00000000-0005-0000-0000-0000EB120000}"/>
    <cellStyle name="Link Units (0)" xfId="22841" xr:uid="{00000000-0005-0000-0000-0000EC120000}"/>
    <cellStyle name="Link Units (1)" xfId="22842" xr:uid="{00000000-0005-0000-0000-0000ED120000}"/>
    <cellStyle name="Link Units (2)" xfId="22843" xr:uid="{00000000-0005-0000-0000-0000EE120000}"/>
    <cellStyle name="Linked" xfId="22844" xr:uid="{00000000-0005-0000-0000-0000EF120000}"/>
    <cellStyle name="Linked Cell 2" xfId="204" xr:uid="{00000000-0005-0000-0000-0000F0120000}"/>
    <cellStyle name="Linked Cell 2 2" xfId="22845" xr:uid="{00000000-0005-0000-0000-0000F1120000}"/>
    <cellStyle name="Linked Cell 2 2 2" xfId="22846" xr:uid="{00000000-0005-0000-0000-0000F2120000}"/>
    <cellStyle name="Linked Cell 2 3" xfId="22847" xr:uid="{00000000-0005-0000-0000-0000F3120000}"/>
    <cellStyle name="Linked Cell 3" xfId="2494" xr:uid="{00000000-0005-0000-0000-0000F4120000}"/>
    <cellStyle name="Linked Cell 3 2" xfId="22848" xr:uid="{00000000-0005-0000-0000-0000F5120000}"/>
    <cellStyle name="Linked Cell 4" xfId="22849" xr:uid="{00000000-0005-0000-0000-0000F6120000}"/>
    <cellStyle name="Linked Cells" xfId="22850" xr:uid="{00000000-0005-0000-0000-0000F7120000}"/>
    <cellStyle name="m" xfId="22851" xr:uid="{00000000-0005-0000-0000-0000F8120000}"/>
    <cellStyle name="MacroCode" xfId="22852" xr:uid="{00000000-0005-0000-0000-0000F9120000}"/>
    <cellStyle name="MAND_x000a_CHECK.COMMAND_x000e_RENAME.COMMAND_x0008_SHOW.BAR_x000b_DELETE.MENU_x000e_DELETE.COMMAND_x000e_GET.CHA" xfId="115" xr:uid="{00000000-0005-0000-0000-0000FA120000}"/>
    <cellStyle name="MAND_x000a_CHECK.COMMAND_x000e_RENAME.COMMAND_x0008_SHOW.BAR_x000b_DELETE.MENU_x000e_DELETE.COMMAND_x000e_GET.CHA 2" xfId="205" xr:uid="{00000000-0005-0000-0000-0000FB120000}"/>
    <cellStyle name="MAND_x000a_CHECK.COMMAND_x000e_RENAME.COMMAND_x0008_SHOW.BAR_x000b_DELETE.MENU_x000e_DELETE.COMMAND_x000e_GET.CHA 2 2" xfId="464" xr:uid="{00000000-0005-0000-0000-0000FC120000}"/>
    <cellStyle name="MAND_x000a_CHECK.COMMAND_x000e_RENAME.COMMAND_x0008_SHOW.BAR_x000b_DELETE.MENU_x000e_DELETE.COMMAND_x000e_GET.CHA 2 2 2" xfId="3717" xr:uid="{00000000-0005-0000-0000-0000FD120000}"/>
    <cellStyle name="MAND_x000a_CHECK.COMMAND_x000e_RENAME.COMMAND_x0008_SHOW.BAR_x000b_DELETE.MENU_x000e_DELETE.COMMAND_x000e_GET.CHA 2 3" xfId="3718" xr:uid="{00000000-0005-0000-0000-0000FE120000}"/>
    <cellStyle name="MAND_x000a_CHECK.COMMAND_x000e_RENAME.COMMAND_x0008_SHOW.BAR_x000b_DELETE.MENU_x000e_DELETE.COMMAND_x000e_GET.CHA 2 4" xfId="22853" xr:uid="{00000000-0005-0000-0000-0000FF120000}"/>
    <cellStyle name="MAND_x000a_CHECK.COMMAND_x000e_RENAME.COMMAND_x0008_SHOW.BAR_x000b_DELETE.MENU_x000e_DELETE.COMMAND_x000e_GET.CHA 3" xfId="395" xr:uid="{00000000-0005-0000-0000-000000130000}"/>
    <cellStyle name="MAND_x000a_CHECK.COMMAND_x000e_RENAME.COMMAND_x0008_SHOW.BAR_x000b_DELETE.MENU_x000e_DELETE.COMMAND_x000e_GET.CHA 3 2" xfId="3719" xr:uid="{00000000-0005-0000-0000-000001130000}"/>
    <cellStyle name="MAND_x000a_CHECK.COMMAND_x000e_RENAME.COMMAND_x0008_SHOW.BAR_x000b_DELETE.MENU_x000e_DELETE.COMMAND_x000e_GET.CHA 4" xfId="493" xr:uid="{00000000-0005-0000-0000-000002130000}"/>
    <cellStyle name="MAND_x000a_CHECK.COMMAND_x000e_RENAME.COMMAND_x0008_SHOW.BAR_x000b_DELETE.MENU_x000e_DELETE.COMMAND_x000e_GET.CHA 4 2" xfId="3720" xr:uid="{00000000-0005-0000-0000-000003130000}"/>
    <cellStyle name="MAND_x000a_CHECK.COMMAND_x000e_RENAME.COMMAND_x0008_SHOW.BAR_x000b_DELETE.MENU_x000e_DELETE.COMMAND_x000e_GET.CHA 5" xfId="3721" xr:uid="{00000000-0005-0000-0000-000004130000}"/>
    <cellStyle name="MAND_x000a_CHECK.COMMAND_x000e_RENAME.COMMAND_x0008_SHOW.BAR_x000b_DELETE.MENU_x000e_DELETE.COMMAND_x000e_GET.CHA_101102 Omzetmodel (Overzichtswerkblad)" xfId="22854" xr:uid="{00000000-0005-0000-0000-000005130000}"/>
    <cellStyle name="Margins" xfId="22855" xr:uid="{00000000-0005-0000-0000-000006130000}"/>
    <cellStyle name="Market" xfId="22856" xr:uid="{00000000-0005-0000-0000-000007130000}"/>
    <cellStyle name="Migliaia (0)_PLDT" xfId="22857" xr:uid="{00000000-0005-0000-0000-000008130000}"/>
    <cellStyle name="Migliaia_PLDT" xfId="22858" xr:uid="{00000000-0005-0000-0000-000009130000}"/>
    <cellStyle name="Mike" xfId="22859" xr:uid="{00000000-0005-0000-0000-00000A130000}"/>
    <cellStyle name="Millares [0]_laroux" xfId="22860" xr:uid="{00000000-0005-0000-0000-00000B130000}"/>
    <cellStyle name="Millares_laroux" xfId="22861" xr:uid="{00000000-0005-0000-0000-00000C130000}"/>
    <cellStyle name="Milliers [0]_!!!GO" xfId="22862" xr:uid="{00000000-0005-0000-0000-00000D130000}"/>
    <cellStyle name="Milliers_!!!GO" xfId="22863" xr:uid="{00000000-0005-0000-0000-00000E130000}"/>
    <cellStyle name="millions" xfId="22864" xr:uid="{00000000-0005-0000-0000-00000F130000}"/>
    <cellStyle name="millions ($)" xfId="22865" xr:uid="{00000000-0005-0000-0000-000010130000}"/>
    <cellStyle name="millions (no dec.)" xfId="22866" xr:uid="{00000000-0005-0000-0000-000011130000}"/>
    <cellStyle name="millions_5gny1198" xfId="22867" xr:uid="{00000000-0005-0000-0000-000012130000}"/>
    <cellStyle name="Moneda [0]_laroux" xfId="22868" xr:uid="{00000000-0005-0000-0000-000013130000}"/>
    <cellStyle name="Moneda_laroux" xfId="22869" xr:uid="{00000000-0005-0000-0000-000014130000}"/>
    <cellStyle name="Monétaire [0]_!!!GO" xfId="22870" xr:uid="{00000000-0005-0000-0000-000015130000}"/>
    <cellStyle name="Monétaire_!!!GO" xfId="22871" xr:uid="{00000000-0005-0000-0000-000016130000}"/>
    <cellStyle name="mult" xfId="22872" xr:uid="{00000000-0005-0000-0000-000017130000}"/>
    <cellStyle name="multiple" xfId="22873" xr:uid="{00000000-0005-0000-0000-000018130000}"/>
    <cellStyle name="multiples" xfId="22874" xr:uid="{00000000-0005-0000-0000-000019130000}"/>
    <cellStyle name="n" xfId="22875" xr:uid="{00000000-0005-0000-0000-00001A130000}"/>
    <cellStyle name="n_Aero" xfId="22876" xr:uid="{00000000-0005-0000-0000-00001B130000}"/>
    <cellStyle name="n0" xfId="22877" xr:uid="{00000000-0005-0000-0000-00001C130000}"/>
    <cellStyle name="n1" xfId="22878" xr:uid="{00000000-0005-0000-0000-00001D130000}"/>
    <cellStyle name="n2" xfId="22879" xr:uid="{00000000-0005-0000-0000-00001E130000}"/>
    <cellStyle name="NavStyleDefault" xfId="22880" xr:uid="{00000000-0005-0000-0000-00001F130000}"/>
    <cellStyle name="Neutraal" xfId="3" builtinId="28" hidden="1"/>
    <cellStyle name="Neutraal" xfId="49025" builtinId="28" customBuiltin="1"/>
    <cellStyle name="Neutraal 2" xfId="396" xr:uid="{00000000-0005-0000-0000-000022130000}"/>
    <cellStyle name="Neutraal 2 2" xfId="1539" xr:uid="{00000000-0005-0000-0000-000023130000}"/>
    <cellStyle name="Neutraal 3" xfId="1374" xr:uid="{00000000-0005-0000-0000-000024130000}"/>
    <cellStyle name="Neutraal 3 2" xfId="1540" xr:uid="{00000000-0005-0000-0000-000025130000}"/>
    <cellStyle name="Neutraal 3 2 2" xfId="22881" xr:uid="{00000000-0005-0000-0000-000026130000}"/>
    <cellStyle name="Neutraal 3 3" xfId="2495" xr:uid="{00000000-0005-0000-0000-000027130000}"/>
    <cellStyle name="Neutraal 3 3 2" xfId="22882" xr:uid="{00000000-0005-0000-0000-000028130000}"/>
    <cellStyle name="Neutraal 3 4" xfId="22883" xr:uid="{00000000-0005-0000-0000-000029130000}"/>
    <cellStyle name="Neutraal 4" xfId="1541" xr:uid="{00000000-0005-0000-0000-00002A130000}"/>
    <cellStyle name="Neutraal 5" xfId="1542" xr:uid="{00000000-0005-0000-0000-00002B130000}"/>
    <cellStyle name="Neutraal 6" xfId="22884" xr:uid="{00000000-0005-0000-0000-00002C130000}"/>
    <cellStyle name="Neutral 2" xfId="206" xr:uid="{00000000-0005-0000-0000-00002D130000}"/>
    <cellStyle name="Neutral 2 2" xfId="22885" xr:uid="{00000000-0005-0000-0000-00002E130000}"/>
    <cellStyle name="Neutral 2 2 2" xfId="22886" xr:uid="{00000000-0005-0000-0000-00002F130000}"/>
    <cellStyle name="Neutral 2 3" xfId="22887" xr:uid="{00000000-0005-0000-0000-000030130000}"/>
    <cellStyle name="Neutral 3" xfId="2496" xr:uid="{00000000-0005-0000-0000-000031130000}"/>
    <cellStyle name="Neutral 3 2" xfId="22888" xr:uid="{00000000-0005-0000-0000-000032130000}"/>
    <cellStyle name="Neutral 4" xfId="22889" xr:uid="{00000000-0005-0000-0000-000033130000}"/>
    <cellStyle name="Neutral 5" xfId="22890" xr:uid="{00000000-0005-0000-0000-000034130000}"/>
    <cellStyle name="NINA" xfId="22891" xr:uid="{00000000-0005-0000-0000-000035130000}"/>
    <cellStyle name="no" xfId="22892" xr:uid="{00000000-0005-0000-0000-000036130000}"/>
    <cellStyle name="No Border" xfId="22893" xr:uid="{00000000-0005-0000-0000-000037130000}"/>
    <cellStyle name="no dec" xfId="22894" xr:uid="{00000000-0005-0000-0000-000038130000}"/>
    <cellStyle name="NoDollar" xfId="22895" xr:uid="{00000000-0005-0000-0000-000039130000}"/>
    <cellStyle name="nomral" xfId="22896" xr:uid="{00000000-0005-0000-0000-00003A130000}"/>
    <cellStyle name="norma" xfId="22897" xr:uid="{00000000-0005-0000-0000-00003B130000}"/>
    <cellStyle name="normal'" xfId="22898" xr:uid="{00000000-0005-0000-0000-00003C130000}"/>
    <cellStyle name="Normal - Style1" xfId="22899" xr:uid="{00000000-0005-0000-0000-00003D130000}"/>
    <cellStyle name="Normal 10" xfId="22900" xr:uid="{00000000-0005-0000-0000-00003E130000}"/>
    <cellStyle name="Normal 10 2" xfId="22901" xr:uid="{00000000-0005-0000-0000-00003F130000}"/>
    <cellStyle name="Normal 11" xfId="22902" xr:uid="{00000000-0005-0000-0000-000040130000}"/>
    <cellStyle name="Normal 11 2" xfId="22903" xr:uid="{00000000-0005-0000-0000-000041130000}"/>
    <cellStyle name="Normal 11 3" xfId="22904" xr:uid="{00000000-0005-0000-0000-000042130000}"/>
    <cellStyle name="Normal 11 4" xfId="22905" xr:uid="{00000000-0005-0000-0000-000043130000}"/>
    <cellStyle name="Normal 11 5" xfId="22906" xr:uid="{00000000-0005-0000-0000-000044130000}"/>
    <cellStyle name="Normal 11 6" xfId="22907" xr:uid="{00000000-0005-0000-0000-000045130000}"/>
    <cellStyle name="Normal 11 7" xfId="22908" xr:uid="{00000000-0005-0000-0000-000046130000}"/>
    <cellStyle name="Normal 11 8" xfId="22909" xr:uid="{00000000-0005-0000-0000-000047130000}"/>
    <cellStyle name="Normal 12" xfId="22910" xr:uid="{00000000-0005-0000-0000-000048130000}"/>
    <cellStyle name="Normal 13" xfId="22911" xr:uid="{00000000-0005-0000-0000-000049130000}"/>
    <cellStyle name="Normal 13 2" xfId="22912" xr:uid="{00000000-0005-0000-0000-00004A130000}"/>
    <cellStyle name="Normal 13 3" xfId="22913" xr:uid="{00000000-0005-0000-0000-00004B130000}"/>
    <cellStyle name="Normal 13 4" xfId="22914" xr:uid="{00000000-0005-0000-0000-00004C130000}"/>
    <cellStyle name="Normal 13 5" xfId="22915" xr:uid="{00000000-0005-0000-0000-00004D130000}"/>
    <cellStyle name="Normal 13 6" xfId="22916" xr:uid="{00000000-0005-0000-0000-00004E130000}"/>
    <cellStyle name="Normal 13 7" xfId="22917" xr:uid="{00000000-0005-0000-0000-00004F130000}"/>
    <cellStyle name="Normal 13 8" xfId="22918" xr:uid="{00000000-0005-0000-0000-000050130000}"/>
    <cellStyle name="Normal 14" xfId="22919" xr:uid="{00000000-0005-0000-0000-000051130000}"/>
    <cellStyle name="Normal 15" xfId="22920" xr:uid="{00000000-0005-0000-0000-000052130000}"/>
    <cellStyle name="Normal 16" xfId="22921" xr:uid="{00000000-0005-0000-0000-000053130000}"/>
    <cellStyle name="Normal 17" xfId="22922" xr:uid="{00000000-0005-0000-0000-000054130000}"/>
    <cellStyle name="Normal 18" xfId="22923" xr:uid="{00000000-0005-0000-0000-000055130000}"/>
    <cellStyle name="Normal 19" xfId="22924" xr:uid="{00000000-0005-0000-0000-000056130000}"/>
    <cellStyle name="Normal 2" xfId="2519" xr:uid="{00000000-0005-0000-0000-000057130000}"/>
    <cellStyle name="Normal 2 2" xfId="22925" xr:uid="{00000000-0005-0000-0000-000058130000}"/>
    <cellStyle name="Normal 2 3" xfId="22926" xr:uid="{00000000-0005-0000-0000-000059130000}"/>
    <cellStyle name="Normal 2 4" xfId="22927" xr:uid="{00000000-0005-0000-0000-00005A130000}"/>
    <cellStyle name="Normal 2 5" xfId="22928" xr:uid="{00000000-0005-0000-0000-00005B130000}"/>
    <cellStyle name="Normal 2_111212 Omzet calculatie def" xfId="22929" xr:uid="{00000000-0005-0000-0000-00005C130000}"/>
    <cellStyle name="Normal 20" xfId="22930" xr:uid="{00000000-0005-0000-0000-00005D130000}"/>
    <cellStyle name="Normal 20 2" xfId="22931" xr:uid="{00000000-0005-0000-0000-00005E130000}"/>
    <cellStyle name="Normal 20 3" xfId="22932" xr:uid="{00000000-0005-0000-0000-00005F130000}"/>
    <cellStyle name="Normal 20 4" xfId="22933" xr:uid="{00000000-0005-0000-0000-000060130000}"/>
    <cellStyle name="Normal 21" xfId="22934" xr:uid="{00000000-0005-0000-0000-000061130000}"/>
    <cellStyle name="Normal 22" xfId="22935" xr:uid="{00000000-0005-0000-0000-000062130000}"/>
    <cellStyle name="Normal 23" xfId="22936" xr:uid="{00000000-0005-0000-0000-000063130000}"/>
    <cellStyle name="Normal 24" xfId="22937" xr:uid="{00000000-0005-0000-0000-000064130000}"/>
    <cellStyle name="Normal 25" xfId="22938" xr:uid="{00000000-0005-0000-0000-000065130000}"/>
    <cellStyle name="Normal 26" xfId="22939" xr:uid="{00000000-0005-0000-0000-000066130000}"/>
    <cellStyle name="Normal 27" xfId="22940" xr:uid="{00000000-0005-0000-0000-000067130000}"/>
    <cellStyle name="Normal 28" xfId="22941" xr:uid="{00000000-0005-0000-0000-000068130000}"/>
    <cellStyle name="Normal 29" xfId="22942" xr:uid="{00000000-0005-0000-0000-000069130000}"/>
    <cellStyle name="Normal 3" xfId="2594" xr:uid="{00000000-0005-0000-0000-00006A130000}"/>
    <cellStyle name="Normal 3 2" xfId="19677" xr:uid="{00000000-0005-0000-0000-00006B130000}"/>
    <cellStyle name="Normal 3 3" xfId="22943" xr:uid="{00000000-0005-0000-0000-00006C130000}"/>
    <cellStyle name="Normal 3 4" xfId="22944" xr:uid="{00000000-0005-0000-0000-00006D130000}"/>
    <cellStyle name="Normal 3 5" xfId="22945" xr:uid="{00000000-0005-0000-0000-00006E130000}"/>
    <cellStyle name="Normal 3 6" xfId="22946" xr:uid="{00000000-0005-0000-0000-00006F130000}"/>
    <cellStyle name="Normal 30" xfId="22947" xr:uid="{00000000-0005-0000-0000-000070130000}"/>
    <cellStyle name="Normal 31" xfId="65" xr:uid="{00000000-0005-0000-0000-000071130000}"/>
    <cellStyle name="Normal 4" xfId="19671" xr:uid="{00000000-0005-0000-0000-000072130000}"/>
    <cellStyle name="Normal 4 2" xfId="22948" xr:uid="{00000000-0005-0000-0000-000073130000}"/>
    <cellStyle name="Normal 4 3" xfId="22949" xr:uid="{00000000-0005-0000-0000-000074130000}"/>
    <cellStyle name="Normal 4 4" xfId="22950" xr:uid="{00000000-0005-0000-0000-000075130000}"/>
    <cellStyle name="Normal 4 5" xfId="22951" xr:uid="{00000000-0005-0000-0000-000076130000}"/>
    <cellStyle name="Normal 5" xfId="19674" xr:uid="{00000000-0005-0000-0000-000077130000}"/>
    <cellStyle name="Normal 5 2" xfId="19806" xr:uid="{00000000-0005-0000-0000-000078130000}"/>
    <cellStyle name="Normal 5 3" xfId="22952" xr:uid="{00000000-0005-0000-0000-000079130000}"/>
    <cellStyle name="Normal 5 4" xfId="22953" xr:uid="{00000000-0005-0000-0000-00007A130000}"/>
    <cellStyle name="Normal 6" xfId="19676" xr:uid="{00000000-0005-0000-0000-00007B130000}"/>
    <cellStyle name="Normal 6 2" xfId="22954" xr:uid="{00000000-0005-0000-0000-00007C130000}"/>
    <cellStyle name="Normal 6 3" xfId="22955" xr:uid="{00000000-0005-0000-0000-00007D130000}"/>
    <cellStyle name="Normal 6 4" xfId="22956" xr:uid="{00000000-0005-0000-0000-00007E130000}"/>
    <cellStyle name="Normal 6 5" xfId="22957" xr:uid="{00000000-0005-0000-0000-00007F130000}"/>
    <cellStyle name="Normal 6 6" xfId="22958" xr:uid="{00000000-0005-0000-0000-000080130000}"/>
    <cellStyle name="Normal 6 7" xfId="22959" xr:uid="{00000000-0005-0000-0000-000081130000}"/>
    <cellStyle name="Normal 6 8" xfId="22960" xr:uid="{00000000-0005-0000-0000-000082130000}"/>
    <cellStyle name="Normal 7" xfId="22961" xr:uid="{00000000-0005-0000-0000-000083130000}"/>
    <cellStyle name="Normal 7 2" xfId="22962" xr:uid="{00000000-0005-0000-0000-000084130000}"/>
    <cellStyle name="Normal 7 3" xfId="22963" xr:uid="{00000000-0005-0000-0000-000085130000}"/>
    <cellStyle name="Normal 7 4" xfId="22964" xr:uid="{00000000-0005-0000-0000-000086130000}"/>
    <cellStyle name="Normal 8" xfId="22965" xr:uid="{00000000-0005-0000-0000-000087130000}"/>
    <cellStyle name="Normal 9" xfId="22966" xr:uid="{00000000-0005-0000-0000-000088130000}"/>
    <cellStyle name="Normal Bold" xfId="22967" xr:uid="{00000000-0005-0000-0000-000089130000}"/>
    <cellStyle name="Normal Date" xfId="22968" xr:uid="{00000000-0005-0000-0000-00008A130000}"/>
    <cellStyle name="Normal Number" xfId="22969" xr:uid="{00000000-0005-0000-0000-00008B130000}"/>
    <cellStyle name="Normal Title" xfId="22970" xr:uid="{00000000-0005-0000-0000-00008C130000}"/>
    <cellStyle name="Normal Title 2" xfId="22971" xr:uid="{00000000-0005-0000-0000-00008D130000}"/>
    <cellStyle name="Normal Title 2 2" xfId="22972" xr:uid="{00000000-0005-0000-0000-00008E130000}"/>
    <cellStyle name="Normal Title 3" xfId="22973" xr:uid="{00000000-0005-0000-0000-00008F130000}"/>
    <cellStyle name="Normal Title_Sheet 1" xfId="22974" xr:uid="{00000000-0005-0000-0000-000090130000}"/>
    <cellStyle name="normal'_CCU standalone_3-18-03" xfId="22975" xr:uid="{00000000-0005-0000-0000-000091130000}"/>
    <cellStyle name="normal3" xfId="22976" xr:uid="{00000000-0005-0000-0000-000092130000}"/>
    <cellStyle name="Normale_Intro (gotty)" xfId="22977" xr:uid="{00000000-0005-0000-0000-000093130000}"/>
    <cellStyle name="Normall" xfId="22978" xr:uid="{00000000-0005-0000-0000-000094130000}"/>
    <cellStyle name="normální_14-Ppm_zak_2005" xfId="22979" xr:uid="{00000000-0005-0000-0000-000095130000}"/>
    <cellStyle name="NormalX" xfId="22980" xr:uid="{00000000-0005-0000-0000-000096130000}"/>
    <cellStyle name="NOT" xfId="22981" xr:uid="{00000000-0005-0000-0000-000097130000}"/>
    <cellStyle name="Note" xfId="21" hidden="1" xr:uid="{00000000-0005-0000-0000-000098130000}"/>
    <cellStyle name="Note 10" xfId="22982" xr:uid="{00000000-0005-0000-0000-000099130000}"/>
    <cellStyle name="Note 11" xfId="22983" xr:uid="{00000000-0005-0000-0000-00009A130000}"/>
    <cellStyle name="Note 12" xfId="22984" xr:uid="{00000000-0005-0000-0000-00009B130000}"/>
    <cellStyle name="Note 13" xfId="22985" xr:uid="{00000000-0005-0000-0000-00009C130000}"/>
    <cellStyle name="Note 14" xfId="22986" xr:uid="{00000000-0005-0000-0000-00009D130000}"/>
    <cellStyle name="Note 15" xfId="22987" xr:uid="{00000000-0005-0000-0000-00009E130000}"/>
    <cellStyle name="Note 16" xfId="22988" xr:uid="{00000000-0005-0000-0000-00009F130000}"/>
    <cellStyle name="Note 17" xfId="22989" xr:uid="{00000000-0005-0000-0000-0000A0130000}"/>
    <cellStyle name="Note 18" xfId="22990" xr:uid="{00000000-0005-0000-0000-0000A1130000}"/>
    <cellStyle name="Note 19" xfId="22991" xr:uid="{00000000-0005-0000-0000-0000A2130000}"/>
    <cellStyle name="Note 2" xfId="207" xr:uid="{00000000-0005-0000-0000-0000A3130000}"/>
    <cellStyle name="Note 2 10" xfId="22992" xr:uid="{00000000-0005-0000-0000-0000A4130000}"/>
    <cellStyle name="Note 2 11" xfId="22993" xr:uid="{00000000-0005-0000-0000-0000A5130000}"/>
    <cellStyle name="Note 2 12" xfId="22994" xr:uid="{00000000-0005-0000-0000-0000A6130000}"/>
    <cellStyle name="Note 2 13" xfId="22995" xr:uid="{00000000-0005-0000-0000-0000A7130000}"/>
    <cellStyle name="Note 2 14" xfId="22996" xr:uid="{00000000-0005-0000-0000-0000A8130000}"/>
    <cellStyle name="Note 2 15" xfId="22997" xr:uid="{00000000-0005-0000-0000-0000A9130000}"/>
    <cellStyle name="Note 2 16" xfId="22998" xr:uid="{00000000-0005-0000-0000-0000AA130000}"/>
    <cellStyle name="Note 2 17" xfId="22999" xr:uid="{00000000-0005-0000-0000-0000AB130000}"/>
    <cellStyle name="Note 2 18" xfId="23000" xr:uid="{00000000-0005-0000-0000-0000AC130000}"/>
    <cellStyle name="Note 2 19" xfId="23001" xr:uid="{00000000-0005-0000-0000-0000AD130000}"/>
    <cellStyle name="Note 2 2" xfId="465" xr:uid="{00000000-0005-0000-0000-0000AE130000}"/>
    <cellStyle name="Note 2 2 10" xfId="23002" xr:uid="{00000000-0005-0000-0000-0000AF130000}"/>
    <cellStyle name="Note 2 2 11" xfId="23003" xr:uid="{00000000-0005-0000-0000-0000B0130000}"/>
    <cellStyle name="Note 2 2 12" xfId="23004" xr:uid="{00000000-0005-0000-0000-0000B1130000}"/>
    <cellStyle name="Note 2 2 13" xfId="23005" xr:uid="{00000000-0005-0000-0000-0000B2130000}"/>
    <cellStyle name="Note 2 2 14" xfId="23006" xr:uid="{00000000-0005-0000-0000-0000B3130000}"/>
    <cellStyle name="Note 2 2 15" xfId="23007" xr:uid="{00000000-0005-0000-0000-0000B4130000}"/>
    <cellStyle name="Note 2 2 16" xfId="23008" xr:uid="{00000000-0005-0000-0000-0000B5130000}"/>
    <cellStyle name="Note 2 2 17" xfId="23009" xr:uid="{00000000-0005-0000-0000-0000B6130000}"/>
    <cellStyle name="Note 2 2 18" xfId="23010" xr:uid="{00000000-0005-0000-0000-0000B7130000}"/>
    <cellStyle name="Note 2 2 19" xfId="23011" xr:uid="{00000000-0005-0000-0000-0000B8130000}"/>
    <cellStyle name="Note 2 2 2" xfId="640" xr:uid="{00000000-0005-0000-0000-0000B9130000}"/>
    <cellStyle name="Note 2 2 2 10" xfId="23012" xr:uid="{00000000-0005-0000-0000-0000BA130000}"/>
    <cellStyle name="Note 2 2 2 11" xfId="23013" xr:uid="{00000000-0005-0000-0000-0000BB130000}"/>
    <cellStyle name="Note 2 2 2 12" xfId="23014" xr:uid="{00000000-0005-0000-0000-0000BC130000}"/>
    <cellStyle name="Note 2 2 2 13" xfId="23015" xr:uid="{00000000-0005-0000-0000-0000BD130000}"/>
    <cellStyle name="Note 2 2 2 14" xfId="23016" xr:uid="{00000000-0005-0000-0000-0000BE130000}"/>
    <cellStyle name="Note 2 2 2 15" xfId="23017" xr:uid="{00000000-0005-0000-0000-0000BF130000}"/>
    <cellStyle name="Note 2 2 2 16" xfId="23018" xr:uid="{00000000-0005-0000-0000-0000C0130000}"/>
    <cellStyle name="Note 2 2 2 17" xfId="23019" xr:uid="{00000000-0005-0000-0000-0000C1130000}"/>
    <cellStyle name="Note 2 2 2 18" xfId="23020" xr:uid="{00000000-0005-0000-0000-0000C2130000}"/>
    <cellStyle name="Note 2 2 2 19" xfId="23021" xr:uid="{00000000-0005-0000-0000-0000C3130000}"/>
    <cellStyle name="Note 2 2 2 2" xfId="1543" xr:uid="{00000000-0005-0000-0000-0000C4130000}"/>
    <cellStyle name="Note 2 2 2 2 2" xfId="3722" xr:uid="{00000000-0005-0000-0000-0000C5130000}"/>
    <cellStyle name="Note 2 2 2 2 2 2" xfId="3723" xr:uid="{00000000-0005-0000-0000-0000C6130000}"/>
    <cellStyle name="Note 2 2 2 2 2 2 2" xfId="3724" xr:uid="{00000000-0005-0000-0000-0000C7130000}"/>
    <cellStyle name="Note 2 2 2 2 2 2 2 2" xfId="3725" xr:uid="{00000000-0005-0000-0000-0000C8130000}"/>
    <cellStyle name="Note 2 2 2 2 2 2 3" xfId="3726" xr:uid="{00000000-0005-0000-0000-0000C9130000}"/>
    <cellStyle name="Note 2 2 2 2 2 3" xfId="3727" xr:uid="{00000000-0005-0000-0000-0000CA130000}"/>
    <cellStyle name="Note 2 2 2 2 2 3 2" xfId="3728" xr:uid="{00000000-0005-0000-0000-0000CB130000}"/>
    <cellStyle name="Note 2 2 2 2 2 3 2 2" xfId="3729" xr:uid="{00000000-0005-0000-0000-0000CC130000}"/>
    <cellStyle name="Note 2 2 2 2 2 4" xfId="3730" xr:uid="{00000000-0005-0000-0000-0000CD130000}"/>
    <cellStyle name="Note 2 2 2 2 2 4 2" xfId="3731" xr:uid="{00000000-0005-0000-0000-0000CE130000}"/>
    <cellStyle name="Note 2 2 2 2 3" xfId="3732" xr:uid="{00000000-0005-0000-0000-0000CF130000}"/>
    <cellStyle name="Note 2 2 2 2 3 2" xfId="3733" xr:uid="{00000000-0005-0000-0000-0000D0130000}"/>
    <cellStyle name="Note 2 2 2 2 3 2 2" xfId="3734" xr:uid="{00000000-0005-0000-0000-0000D1130000}"/>
    <cellStyle name="Note 2 2 2 2 3 3" xfId="3735" xr:uid="{00000000-0005-0000-0000-0000D2130000}"/>
    <cellStyle name="Note 2 2 2 2 4" xfId="3736" xr:uid="{00000000-0005-0000-0000-0000D3130000}"/>
    <cellStyle name="Note 2 2 2 2 4 2" xfId="3737" xr:uid="{00000000-0005-0000-0000-0000D4130000}"/>
    <cellStyle name="Note 2 2 2 2 4 2 2" xfId="3738" xr:uid="{00000000-0005-0000-0000-0000D5130000}"/>
    <cellStyle name="Note 2 2 2 2 5" xfId="3739" xr:uid="{00000000-0005-0000-0000-0000D6130000}"/>
    <cellStyle name="Note 2 2 2 2 5 2" xfId="3740" xr:uid="{00000000-0005-0000-0000-0000D7130000}"/>
    <cellStyle name="Note 2 2 2 2 6" xfId="23022" xr:uid="{00000000-0005-0000-0000-0000D8130000}"/>
    <cellStyle name="Note 2 2 2 2 7" xfId="23023" xr:uid="{00000000-0005-0000-0000-0000D9130000}"/>
    <cellStyle name="Note 2 2 2 2 8" xfId="49541" xr:uid="{00000000-0005-0000-0000-0000DA130000}"/>
    <cellStyle name="Note 2 2 2 20" xfId="23024" xr:uid="{00000000-0005-0000-0000-0000DB130000}"/>
    <cellStyle name="Note 2 2 2 21" xfId="23025" xr:uid="{00000000-0005-0000-0000-0000DC130000}"/>
    <cellStyle name="Note 2 2 2 22" xfId="23026" xr:uid="{00000000-0005-0000-0000-0000DD130000}"/>
    <cellStyle name="Note 2 2 2 23" xfId="23027" xr:uid="{00000000-0005-0000-0000-0000DE130000}"/>
    <cellStyle name="Note 2 2 2 24" xfId="23028" xr:uid="{00000000-0005-0000-0000-0000DF130000}"/>
    <cellStyle name="Note 2 2 2 25" xfId="23029" xr:uid="{00000000-0005-0000-0000-0000E0130000}"/>
    <cellStyle name="Note 2 2 2 26" xfId="23030" xr:uid="{00000000-0005-0000-0000-0000E1130000}"/>
    <cellStyle name="Note 2 2 2 27" xfId="23031" xr:uid="{00000000-0005-0000-0000-0000E2130000}"/>
    <cellStyle name="Note 2 2 2 28" xfId="48099" xr:uid="{00000000-0005-0000-0000-0000E3130000}"/>
    <cellStyle name="Note 2 2 2 29" xfId="49026" xr:uid="{00000000-0005-0000-0000-0000E4130000}"/>
    <cellStyle name="Note 2 2 2 3" xfId="23032" xr:uid="{00000000-0005-0000-0000-0000E5130000}"/>
    <cellStyle name="Note 2 2 2 4" xfId="23033" xr:uid="{00000000-0005-0000-0000-0000E6130000}"/>
    <cellStyle name="Note 2 2 2 5" xfId="23034" xr:uid="{00000000-0005-0000-0000-0000E7130000}"/>
    <cellStyle name="Note 2 2 2 6" xfId="23035" xr:uid="{00000000-0005-0000-0000-0000E8130000}"/>
    <cellStyle name="Note 2 2 2 7" xfId="23036" xr:uid="{00000000-0005-0000-0000-0000E9130000}"/>
    <cellStyle name="Note 2 2 2 8" xfId="23037" xr:uid="{00000000-0005-0000-0000-0000EA130000}"/>
    <cellStyle name="Note 2 2 2 9" xfId="23038" xr:uid="{00000000-0005-0000-0000-0000EB130000}"/>
    <cellStyle name="Note 2 2 20" xfId="23039" xr:uid="{00000000-0005-0000-0000-0000EC130000}"/>
    <cellStyle name="Note 2 2 21" xfId="23040" xr:uid="{00000000-0005-0000-0000-0000ED130000}"/>
    <cellStyle name="Note 2 2 22" xfId="23041" xr:uid="{00000000-0005-0000-0000-0000EE130000}"/>
    <cellStyle name="Note 2 2 23" xfId="23042" xr:uid="{00000000-0005-0000-0000-0000EF130000}"/>
    <cellStyle name="Note 2 2 24" xfId="23043" xr:uid="{00000000-0005-0000-0000-0000F0130000}"/>
    <cellStyle name="Note 2 2 25" xfId="23044" xr:uid="{00000000-0005-0000-0000-0000F1130000}"/>
    <cellStyle name="Note 2 2 26" xfId="23045" xr:uid="{00000000-0005-0000-0000-0000F2130000}"/>
    <cellStyle name="Note 2 2 27" xfId="23046" xr:uid="{00000000-0005-0000-0000-0000F3130000}"/>
    <cellStyle name="Note 2 2 28" xfId="23047" xr:uid="{00000000-0005-0000-0000-0000F4130000}"/>
    <cellStyle name="Note 2 2 29" xfId="48100" xr:uid="{00000000-0005-0000-0000-0000F5130000}"/>
    <cellStyle name="Note 2 2 3" xfId="1544" xr:uid="{00000000-0005-0000-0000-0000F6130000}"/>
    <cellStyle name="Note 2 2 3 2" xfId="3741" xr:uid="{00000000-0005-0000-0000-0000F7130000}"/>
    <cellStyle name="Note 2 2 3 2 2" xfId="3742" xr:uid="{00000000-0005-0000-0000-0000F8130000}"/>
    <cellStyle name="Note 2 2 3 2 2 2" xfId="3743" xr:uid="{00000000-0005-0000-0000-0000F9130000}"/>
    <cellStyle name="Note 2 2 3 2 2 2 2" xfId="3744" xr:uid="{00000000-0005-0000-0000-0000FA130000}"/>
    <cellStyle name="Note 2 2 3 2 2 3" xfId="3745" xr:uid="{00000000-0005-0000-0000-0000FB130000}"/>
    <cellStyle name="Note 2 2 3 2 3" xfId="3746" xr:uid="{00000000-0005-0000-0000-0000FC130000}"/>
    <cellStyle name="Note 2 2 3 2 3 2" xfId="3747" xr:uid="{00000000-0005-0000-0000-0000FD130000}"/>
    <cellStyle name="Note 2 2 3 2 3 2 2" xfId="3748" xr:uid="{00000000-0005-0000-0000-0000FE130000}"/>
    <cellStyle name="Note 2 2 3 2 4" xfId="3749" xr:uid="{00000000-0005-0000-0000-0000FF130000}"/>
    <cellStyle name="Note 2 2 3 2 4 2" xfId="3750" xr:uid="{00000000-0005-0000-0000-000000140000}"/>
    <cellStyle name="Note 2 2 3 3" xfId="3751" xr:uid="{00000000-0005-0000-0000-000001140000}"/>
    <cellStyle name="Note 2 2 3 3 2" xfId="3752" xr:uid="{00000000-0005-0000-0000-000002140000}"/>
    <cellStyle name="Note 2 2 3 3 2 2" xfId="3753" xr:uid="{00000000-0005-0000-0000-000003140000}"/>
    <cellStyle name="Note 2 2 3 3 3" xfId="3754" xr:uid="{00000000-0005-0000-0000-000004140000}"/>
    <cellStyle name="Note 2 2 3 4" xfId="3755" xr:uid="{00000000-0005-0000-0000-000005140000}"/>
    <cellStyle name="Note 2 2 3 4 2" xfId="3756" xr:uid="{00000000-0005-0000-0000-000006140000}"/>
    <cellStyle name="Note 2 2 3 4 2 2" xfId="3757" xr:uid="{00000000-0005-0000-0000-000007140000}"/>
    <cellStyle name="Note 2 2 3 5" xfId="3758" xr:uid="{00000000-0005-0000-0000-000008140000}"/>
    <cellStyle name="Note 2 2 3 5 2" xfId="3759" xr:uid="{00000000-0005-0000-0000-000009140000}"/>
    <cellStyle name="Note 2 2 3 6" xfId="23048" xr:uid="{00000000-0005-0000-0000-00000A140000}"/>
    <cellStyle name="Note 2 2 3 7" xfId="23049" xr:uid="{00000000-0005-0000-0000-00000B140000}"/>
    <cellStyle name="Note 2 2 4" xfId="3760" xr:uid="{00000000-0005-0000-0000-00000C140000}"/>
    <cellStyle name="Note 2 2 5" xfId="23050" xr:uid="{00000000-0005-0000-0000-00000D140000}"/>
    <cellStyle name="Note 2 2 6" xfId="23051" xr:uid="{00000000-0005-0000-0000-00000E140000}"/>
    <cellStyle name="Note 2 2 7" xfId="23052" xr:uid="{00000000-0005-0000-0000-00000F140000}"/>
    <cellStyle name="Note 2 2 8" xfId="23053" xr:uid="{00000000-0005-0000-0000-000010140000}"/>
    <cellStyle name="Note 2 2 9" xfId="23054" xr:uid="{00000000-0005-0000-0000-000011140000}"/>
    <cellStyle name="Note 2 20" xfId="23055" xr:uid="{00000000-0005-0000-0000-000012140000}"/>
    <cellStyle name="Note 2 21" xfId="23056" xr:uid="{00000000-0005-0000-0000-000013140000}"/>
    <cellStyle name="Note 2 22" xfId="23057" xr:uid="{00000000-0005-0000-0000-000014140000}"/>
    <cellStyle name="Note 2 23" xfId="23058" xr:uid="{00000000-0005-0000-0000-000015140000}"/>
    <cellStyle name="Note 2 24" xfId="23059" xr:uid="{00000000-0005-0000-0000-000016140000}"/>
    <cellStyle name="Note 2 25" xfId="23060" xr:uid="{00000000-0005-0000-0000-000017140000}"/>
    <cellStyle name="Note 2 26" xfId="23061" xr:uid="{00000000-0005-0000-0000-000018140000}"/>
    <cellStyle name="Note 2 27" xfId="23062" xr:uid="{00000000-0005-0000-0000-000019140000}"/>
    <cellStyle name="Note 2 28" xfId="23063" xr:uid="{00000000-0005-0000-0000-00001A140000}"/>
    <cellStyle name="Note 2 29" xfId="23064" xr:uid="{00000000-0005-0000-0000-00001B140000}"/>
    <cellStyle name="Note 2 3" xfId="494" xr:uid="{00000000-0005-0000-0000-00001C140000}"/>
    <cellStyle name="Note 2 3 10" xfId="23065" xr:uid="{00000000-0005-0000-0000-00001D140000}"/>
    <cellStyle name="Note 2 3 11" xfId="23066" xr:uid="{00000000-0005-0000-0000-00001E140000}"/>
    <cellStyle name="Note 2 3 12" xfId="23067" xr:uid="{00000000-0005-0000-0000-00001F140000}"/>
    <cellStyle name="Note 2 3 13" xfId="23068" xr:uid="{00000000-0005-0000-0000-000020140000}"/>
    <cellStyle name="Note 2 3 14" xfId="23069" xr:uid="{00000000-0005-0000-0000-000021140000}"/>
    <cellStyle name="Note 2 3 15" xfId="23070" xr:uid="{00000000-0005-0000-0000-000022140000}"/>
    <cellStyle name="Note 2 3 16" xfId="23071" xr:uid="{00000000-0005-0000-0000-000023140000}"/>
    <cellStyle name="Note 2 3 17" xfId="23072" xr:uid="{00000000-0005-0000-0000-000024140000}"/>
    <cellStyle name="Note 2 3 18" xfId="23073" xr:uid="{00000000-0005-0000-0000-000025140000}"/>
    <cellStyle name="Note 2 3 19" xfId="23074" xr:uid="{00000000-0005-0000-0000-000026140000}"/>
    <cellStyle name="Note 2 3 2" xfId="1545" xr:uid="{00000000-0005-0000-0000-000027140000}"/>
    <cellStyle name="Note 2 3 2 2" xfId="3761" xr:uid="{00000000-0005-0000-0000-000028140000}"/>
    <cellStyle name="Note 2 3 2 2 2" xfId="3762" xr:uid="{00000000-0005-0000-0000-000029140000}"/>
    <cellStyle name="Note 2 3 2 2 2 2" xfId="3763" xr:uid="{00000000-0005-0000-0000-00002A140000}"/>
    <cellStyle name="Note 2 3 2 2 2 2 2" xfId="3764" xr:uid="{00000000-0005-0000-0000-00002B140000}"/>
    <cellStyle name="Note 2 3 2 2 2 3" xfId="3765" xr:uid="{00000000-0005-0000-0000-00002C140000}"/>
    <cellStyle name="Note 2 3 2 2 3" xfId="3766" xr:uid="{00000000-0005-0000-0000-00002D140000}"/>
    <cellStyle name="Note 2 3 2 2 3 2" xfId="3767" xr:uid="{00000000-0005-0000-0000-00002E140000}"/>
    <cellStyle name="Note 2 3 2 2 3 2 2" xfId="3768" xr:uid="{00000000-0005-0000-0000-00002F140000}"/>
    <cellStyle name="Note 2 3 2 2 4" xfId="3769" xr:uid="{00000000-0005-0000-0000-000030140000}"/>
    <cellStyle name="Note 2 3 2 2 4 2" xfId="3770" xr:uid="{00000000-0005-0000-0000-000031140000}"/>
    <cellStyle name="Note 2 3 2 3" xfId="3771" xr:uid="{00000000-0005-0000-0000-000032140000}"/>
    <cellStyle name="Note 2 3 2 3 2" xfId="3772" xr:uid="{00000000-0005-0000-0000-000033140000}"/>
    <cellStyle name="Note 2 3 2 3 2 2" xfId="3773" xr:uid="{00000000-0005-0000-0000-000034140000}"/>
    <cellStyle name="Note 2 3 2 3 3" xfId="3774" xr:uid="{00000000-0005-0000-0000-000035140000}"/>
    <cellStyle name="Note 2 3 2 4" xfId="3775" xr:uid="{00000000-0005-0000-0000-000036140000}"/>
    <cellStyle name="Note 2 3 2 4 2" xfId="3776" xr:uid="{00000000-0005-0000-0000-000037140000}"/>
    <cellStyle name="Note 2 3 2 4 2 2" xfId="3777" xr:uid="{00000000-0005-0000-0000-000038140000}"/>
    <cellStyle name="Note 2 3 2 5" xfId="3778" xr:uid="{00000000-0005-0000-0000-000039140000}"/>
    <cellStyle name="Note 2 3 2 5 2" xfId="3779" xr:uid="{00000000-0005-0000-0000-00003A140000}"/>
    <cellStyle name="Note 2 3 2 6" xfId="23075" xr:uid="{00000000-0005-0000-0000-00003B140000}"/>
    <cellStyle name="Note 2 3 2 7" xfId="23076" xr:uid="{00000000-0005-0000-0000-00003C140000}"/>
    <cellStyle name="Note 2 3 2 8" xfId="49542" xr:uid="{00000000-0005-0000-0000-00003D140000}"/>
    <cellStyle name="Note 2 3 20" xfId="23077" xr:uid="{00000000-0005-0000-0000-00003E140000}"/>
    <cellStyle name="Note 2 3 21" xfId="23078" xr:uid="{00000000-0005-0000-0000-00003F140000}"/>
    <cellStyle name="Note 2 3 22" xfId="23079" xr:uid="{00000000-0005-0000-0000-000040140000}"/>
    <cellStyle name="Note 2 3 23" xfId="23080" xr:uid="{00000000-0005-0000-0000-000041140000}"/>
    <cellStyle name="Note 2 3 24" xfId="23081" xr:uid="{00000000-0005-0000-0000-000042140000}"/>
    <cellStyle name="Note 2 3 25" xfId="23082" xr:uid="{00000000-0005-0000-0000-000043140000}"/>
    <cellStyle name="Note 2 3 26" xfId="23083" xr:uid="{00000000-0005-0000-0000-000044140000}"/>
    <cellStyle name="Note 2 3 27" xfId="23084" xr:uid="{00000000-0005-0000-0000-000045140000}"/>
    <cellStyle name="Note 2 3 28" xfId="48101" xr:uid="{00000000-0005-0000-0000-000046140000}"/>
    <cellStyle name="Note 2 3 29" xfId="49027" xr:uid="{00000000-0005-0000-0000-000047140000}"/>
    <cellStyle name="Note 2 3 3" xfId="23085" xr:uid="{00000000-0005-0000-0000-000048140000}"/>
    <cellStyle name="Note 2 3 4" xfId="23086" xr:uid="{00000000-0005-0000-0000-000049140000}"/>
    <cellStyle name="Note 2 3 5" xfId="23087" xr:uid="{00000000-0005-0000-0000-00004A140000}"/>
    <cellStyle name="Note 2 3 6" xfId="23088" xr:uid="{00000000-0005-0000-0000-00004B140000}"/>
    <cellStyle name="Note 2 3 7" xfId="23089" xr:uid="{00000000-0005-0000-0000-00004C140000}"/>
    <cellStyle name="Note 2 3 8" xfId="23090" xr:uid="{00000000-0005-0000-0000-00004D140000}"/>
    <cellStyle name="Note 2 3 9" xfId="23091" xr:uid="{00000000-0005-0000-0000-00004E140000}"/>
    <cellStyle name="Note 2 30" xfId="23092" xr:uid="{00000000-0005-0000-0000-00004F140000}"/>
    <cellStyle name="Note 2 31" xfId="23093" xr:uid="{00000000-0005-0000-0000-000050140000}"/>
    <cellStyle name="Note 2 32" xfId="23094" xr:uid="{00000000-0005-0000-0000-000051140000}"/>
    <cellStyle name="Note 2 33" xfId="23095" xr:uid="{00000000-0005-0000-0000-000052140000}"/>
    <cellStyle name="Note 2 34" xfId="48102" xr:uid="{00000000-0005-0000-0000-000053140000}"/>
    <cellStyle name="Note 2 4" xfId="641" xr:uid="{00000000-0005-0000-0000-000054140000}"/>
    <cellStyle name="Note 2 4 10" xfId="23096" xr:uid="{00000000-0005-0000-0000-000055140000}"/>
    <cellStyle name="Note 2 4 11" xfId="23097" xr:uid="{00000000-0005-0000-0000-000056140000}"/>
    <cellStyle name="Note 2 4 12" xfId="23098" xr:uid="{00000000-0005-0000-0000-000057140000}"/>
    <cellStyle name="Note 2 4 13" xfId="23099" xr:uid="{00000000-0005-0000-0000-000058140000}"/>
    <cellStyle name="Note 2 4 14" xfId="23100" xr:uid="{00000000-0005-0000-0000-000059140000}"/>
    <cellStyle name="Note 2 4 15" xfId="23101" xr:uid="{00000000-0005-0000-0000-00005A140000}"/>
    <cellStyle name="Note 2 4 16" xfId="23102" xr:uid="{00000000-0005-0000-0000-00005B140000}"/>
    <cellStyle name="Note 2 4 17" xfId="23103" xr:uid="{00000000-0005-0000-0000-00005C140000}"/>
    <cellStyle name="Note 2 4 18" xfId="23104" xr:uid="{00000000-0005-0000-0000-00005D140000}"/>
    <cellStyle name="Note 2 4 19" xfId="23105" xr:uid="{00000000-0005-0000-0000-00005E140000}"/>
    <cellStyle name="Note 2 4 2" xfId="1546" xr:uid="{00000000-0005-0000-0000-00005F140000}"/>
    <cellStyle name="Note 2 4 2 2" xfId="3780" xr:uid="{00000000-0005-0000-0000-000060140000}"/>
    <cellStyle name="Note 2 4 2 2 2" xfId="3781" xr:uid="{00000000-0005-0000-0000-000061140000}"/>
    <cellStyle name="Note 2 4 2 2 2 2" xfId="3782" xr:uid="{00000000-0005-0000-0000-000062140000}"/>
    <cellStyle name="Note 2 4 2 2 2 2 2" xfId="3783" xr:uid="{00000000-0005-0000-0000-000063140000}"/>
    <cellStyle name="Note 2 4 2 2 2 3" xfId="3784" xr:uid="{00000000-0005-0000-0000-000064140000}"/>
    <cellStyle name="Note 2 4 2 2 3" xfId="3785" xr:uid="{00000000-0005-0000-0000-000065140000}"/>
    <cellStyle name="Note 2 4 2 2 3 2" xfId="3786" xr:uid="{00000000-0005-0000-0000-000066140000}"/>
    <cellStyle name="Note 2 4 2 2 3 2 2" xfId="3787" xr:uid="{00000000-0005-0000-0000-000067140000}"/>
    <cellStyle name="Note 2 4 2 2 4" xfId="3788" xr:uid="{00000000-0005-0000-0000-000068140000}"/>
    <cellStyle name="Note 2 4 2 2 4 2" xfId="3789" xr:uid="{00000000-0005-0000-0000-000069140000}"/>
    <cellStyle name="Note 2 4 2 3" xfId="3790" xr:uid="{00000000-0005-0000-0000-00006A140000}"/>
    <cellStyle name="Note 2 4 2 3 2" xfId="3791" xr:uid="{00000000-0005-0000-0000-00006B140000}"/>
    <cellStyle name="Note 2 4 2 3 2 2" xfId="3792" xr:uid="{00000000-0005-0000-0000-00006C140000}"/>
    <cellStyle name="Note 2 4 2 3 3" xfId="3793" xr:uid="{00000000-0005-0000-0000-00006D140000}"/>
    <cellStyle name="Note 2 4 2 4" xfId="3794" xr:uid="{00000000-0005-0000-0000-00006E140000}"/>
    <cellStyle name="Note 2 4 2 4 2" xfId="3795" xr:uid="{00000000-0005-0000-0000-00006F140000}"/>
    <cellStyle name="Note 2 4 2 4 2 2" xfId="3796" xr:uid="{00000000-0005-0000-0000-000070140000}"/>
    <cellStyle name="Note 2 4 2 5" xfId="3797" xr:uid="{00000000-0005-0000-0000-000071140000}"/>
    <cellStyle name="Note 2 4 2 5 2" xfId="3798" xr:uid="{00000000-0005-0000-0000-000072140000}"/>
    <cellStyle name="Note 2 4 2 6" xfId="23106" xr:uid="{00000000-0005-0000-0000-000073140000}"/>
    <cellStyle name="Note 2 4 2 7" xfId="23107" xr:uid="{00000000-0005-0000-0000-000074140000}"/>
    <cellStyle name="Note 2 4 2 8" xfId="49543" xr:uid="{00000000-0005-0000-0000-000075140000}"/>
    <cellStyle name="Note 2 4 20" xfId="23108" xr:uid="{00000000-0005-0000-0000-000076140000}"/>
    <cellStyle name="Note 2 4 21" xfId="23109" xr:uid="{00000000-0005-0000-0000-000077140000}"/>
    <cellStyle name="Note 2 4 22" xfId="23110" xr:uid="{00000000-0005-0000-0000-000078140000}"/>
    <cellStyle name="Note 2 4 23" xfId="23111" xr:uid="{00000000-0005-0000-0000-000079140000}"/>
    <cellStyle name="Note 2 4 24" xfId="23112" xr:uid="{00000000-0005-0000-0000-00007A140000}"/>
    <cellStyle name="Note 2 4 25" xfId="23113" xr:uid="{00000000-0005-0000-0000-00007B140000}"/>
    <cellStyle name="Note 2 4 26" xfId="23114" xr:uid="{00000000-0005-0000-0000-00007C140000}"/>
    <cellStyle name="Note 2 4 27" xfId="23115" xr:uid="{00000000-0005-0000-0000-00007D140000}"/>
    <cellStyle name="Note 2 4 28" xfId="48103" xr:uid="{00000000-0005-0000-0000-00007E140000}"/>
    <cellStyle name="Note 2 4 29" xfId="49028" xr:uid="{00000000-0005-0000-0000-00007F140000}"/>
    <cellStyle name="Note 2 4 3" xfId="23116" xr:uid="{00000000-0005-0000-0000-000080140000}"/>
    <cellStyle name="Note 2 4 4" xfId="23117" xr:uid="{00000000-0005-0000-0000-000081140000}"/>
    <cellStyle name="Note 2 4 5" xfId="23118" xr:uid="{00000000-0005-0000-0000-000082140000}"/>
    <cellStyle name="Note 2 4 6" xfId="23119" xr:uid="{00000000-0005-0000-0000-000083140000}"/>
    <cellStyle name="Note 2 4 7" xfId="23120" xr:uid="{00000000-0005-0000-0000-000084140000}"/>
    <cellStyle name="Note 2 4 8" xfId="23121" xr:uid="{00000000-0005-0000-0000-000085140000}"/>
    <cellStyle name="Note 2 4 9" xfId="23122" xr:uid="{00000000-0005-0000-0000-000086140000}"/>
    <cellStyle name="Note 2 5" xfId="642" xr:uid="{00000000-0005-0000-0000-000087140000}"/>
    <cellStyle name="Note 2 5 10" xfId="23123" xr:uid="{00000000-0005-0000-0000-000088140000}"/>
    <cellStyle name="Note 2 5 11" xfId="23124" xr:uid="{00000000-0005-0000-0000-000089140000}"/>
    <cellStyle name="Note 2 5 12" xfId="23125" xr:uid="{00000000-0005-0000-0000-00008A140000}"/>
    <cellStyle name="Note 2 5 13" xfId="23126" xr:uid="{00000000-0005-0000-0000-00008B140000}"/>
    <cellStyle name="Note 2 5 14" xfId="23127" xr:uid="{00000000-0005-0000-0000-00008C140000}"/>
    <cellStyle name="Note 2 5 15" xfId="23128" xr:uid="{00000000-0005-0000-0000-00008D140000}"/>
    <cellStyle name="Note 2 5 16" xfId="23129" xr:uid="{00000000-0005-0000-0000-00008E140000}"/>
    <cellStyle name="Note 2 5 17" xfId="23130" xr:uid="{00000000-0005-0000-0000-00008F140000}"/>
    <cellStyle name="Note 2 5 18" xfId="23131" xr:uid="{00000000-0005-0000-0000-000090140000}"/>
    <cellStyle name="Note 2 5 19" xfId="23132" xr:uid="{00000000-0005-0000-0000-000091140000}"/>
    <cellStyle name="Note 2 5 2" xfId="1547" xr:uid="{00000000-0005-0000-0000-000092140000}"/>
    <cellStyle name="Note 2 5 2 2" xfId="3799" xr:uid="{00000000-0005-0000-0000-000093140000}"/>
    <cellStyle name="Note 2 5 2 2 2" xfId="3800" xr:uid="{00000000-0005-0000-0000-000094140000}"/>
    <cellStyle name="Note 2 5 2 2 2 2" xfId="3801" xr:uid="{00000000-0005-0000-0000-000095140000}"/>
    <cellStyle name="Note 2 5 2 2 2 2 2" xfId="3802" xr:uid="{00000000-0005-0000-0000-000096140000}"/>
    <cellStyle name="Note 2 5 2 2 2 3" xfId="3803" xr:uid="{00000000-0005-0000-0000-000097140000}"/>
    <cellStyle name="Note 2 5 2 2 3" xfId="3804" xr:uid="{00000000-0005-0000-0000-000098140000}"/>
    <cellStyle name="Note 2 5 2 2 3 2" xfId="3805" xr:uid="{00000000-0005-0000-0000-000099140000}"/>
    <cellStyle name="Note 2 5 2 2 3 2 2" xfId="3806" xr:uid="{00000000-0005-0000-0000-00009A140000}"/>
    <cellStyle name="Note 2 5 2 2 4" xfId="3807" xr:uid="{00000000-0005-0000-0000-00009B140000}"/>
    <cellStyle name="Note 2 5 2 2 4 2" xfId="3808" xr:uid="{00000000-0005-0000-0000-00009C140000}"/>
    <cellStyle name="Note 2 5 2 3" xfId="3809" xr:uid="{00000000-0005-0000-0000-00009D140000}"/>
    <cellStyle name="Note 2 5 2 3 2" xfId="3810" xr:uid="{00000000-0005-0000-0000-00009E140000}"/>
    <cellStyle name="Note 2 5 2 3 2 2" xfId="3811" xr:uid="{00000000-0005-0000-0000-00009F140000}"/>
    <cellStyle name="Note 2 5 2 3 3" xfId="3812" xr:uid="{00000000-0005-0000-0000-0000A0140000}"/>
    <cellStyle name="Note 2 5 2 4" xfId="3813" xr:uid="{00000000-0005-0000-0000-0000A1140000}"/>
    <cellStyle name="Note 2 5 2 4 2" xfId="3814" xr:uid="{00000000-0005-0000-0000-0000A2140000}"/>
    <cellStyle name="Note 2 5 2 4 2 2" xfId="3815" xr:uid="{00000000-0005-0000-0000-0000A3140000}"/>
    <cellStyle name="Note 2 5 2 5" xfId="3816" xr:uid="{00000000-0005-0000-0000-0000A4140000}"/>
    <cellStyle name="Note 2 5 2 5 2" xfId="3817" xr:uid="{00000000-0005-0000-0000-0000A5140000}"/>
    <cellStyle name="Note 2 5 2 6" xfId="23133" xr:uid="{00000000-0005-0000-0000-0000A6140000}"/>
    <cellStyle name="Note 2 5 2 7" xfId="23134" xr:uid="{00000000-0005-0000-0000-0000A7140000}"/>
    <cellStyle name="Note 2 5 2 8" xfId="49544" xr:uid="{00000000-0005-0000-0000-0000A8140000}"/>
    <cellStyle name="Note 2 5 20" xfId="23135" xr:uid="{00000000-0005-0000-0000-0000A9140000}"/>
    <cellStyle name="Note 2 5 21" xfId="23136" xr:uid="{00000000-0005-0000-0000-0000AA140000}"/>
    <cellStyle name="Note 2 5 22" xfId="23137" xr:uid="{00000000-0005-0000-0000-0000AB140000}"/>
    <cellStyle name="Note 2 5 23" xfId="23138" xr:uid="{00000000-0005-0000-0000-0000AC140000}"/>
    <cellStyle name="Note 2 5 24" xfId="23139" xr:uid="{00000000-0005-0000-0000-0000AD140000}"/>
    <cellStyle name="Note 2 5 25" xfId="23140" xr:uid="{00000000-0005-0000-0000-0000AE140000}"/>
    <cellStyle name="Note 2 5 26" xfId="23141" xr:uid="{00000000-0005-0000-0000-0000AF140000}"/>
    <cellStyle name="Note 2 5 27" xfId="23142" xr:uid="{00000000-0005-0000-0000-0000B0140000}"/>
    <cellStyle name="Note 2 5 28" xfId="48104" xr:uid="{00000000-0005-0000-0000-0000B1140000}"/>
    <cellStyle name="Note 2 5 29" xfId="49029" xr:uid="{00000000-0005-0000-0000-0000B2140000}"/>
    <cellStyle name="Note 2 5 3" xfId="23143" xr:uid="{00000000-0005-0000-0000-0000B3140000}"/>
    <cellStyle name="Note 2 5 4" xfId="23144" xr:uid="{00000000-0005-0000-0000-0000B4140000}"/>
    <cellStyle name="Note 2 5 5" xfId="23145" xr:uid="{00000000-0005-0000-0000-0000B5140000}"/>
    <cellStyle name="Note 2 5 6" xfId="23146" xr:uid="{00000000-0005-0000-0000-0000B6140000}"/>
    <cellStyle name="Note 2 5 7" xfId="23147" xr:uid="{00000000-0005-0000-0000-0000B7140000}"/>
    <cellStyle name="Note 2 5 8" xfId="23148" xr:uid="{00000000-0005-0000-0000-0000B8140000}"/>
    <cellStyle name="Note 2 5 9" xfId="23149" xr:uid="{00000000-0005-0000-0000-0000B9140000}"/>
    <cellStyle name="Note 2 6" xfId="643" xr:uid="{00000000-0005-0000-0000-0000BA140000}"/>
    <cellStyle name="Note 2 6 10" xfId="23150" xr:uid="{00000000-0005-0000-0000-0000BB140000}"/>
    <cellStyle name="Note 2 6 11" xfId="23151" xr:uid="{00000000-0005-0000-0000-0000BC140000}"/>
    <cellStyle name="Note 2 6 12" xfId="23152" xr:uid="{00000000-0005-0000-0000-0000BD140000}"/>
    <cellStyle name="Note 2 6 13" xfId="23153" xr:uid="{00000000-0005-0000-0000-0000BE140000}"/>
    <cellStyle name="Note 2 6 14" xfId="23154" xr:uid="{00000000-0005-0000-0000-0000BF140000}"/>
    <cellStyle name="Note 2 6 15" xfId="23155" xr:uid="{00000000-0005-0000-0000-0000C0140000}"/>
    <cellStyle name="Note 2 6 16" xfId="23156" xr:uid="{00000000-0005-0000-0000-0000C1140000}"/>
    <cellStyle name="Note 2 6 17" xfId="23157" xr:uid="{00000000-0005-0000-0000-0000C2140000}"/>
    <cellStyle name="Note 2 6 18" xfId="23158" xr:uid="{00000000-0005-0000-0000-0000C3140000}"/>
    <cellStyle name="Note 2 6 19" xfId="23159" xr:uid="{00000000-0005-0000-0000-0000C4140000}"/>
    <cellStyle name="Note 2 6 2" xfId="1548" xr:uid="{00000000-0005-0000-0000-0000C5140000}"/>
    <cellStyle name="Note 2 6 2 2" xfId="3818" xr:uid="{00000000-0005-0000-0000-0000C6140000}"/>
    <cellStyle name="Note 2 6 2 2 2" xfId="3819" xr:uid="{00000000-0005-0000-0000-0000C7140000}"/>
    <cellStyle name="Note 2 6 2 2 2 2" xfId="3820" xr:uid="{00000000-0005-0000-0000-0000C8140000}"/>
    <cellStyle name="Note 2 6 2 2 2 2 2" xfId="3821" xr:uid="{00000000-0005-0000-0000-0000C9140000}"/>
    <cellStyle name="Note 2 6 2 2 2 3" xfId="3822" xr:uid="{00000000-0005-0000-0000-0000CA140000}"/>
    <cellStyle name="Note 2 6 2 2 3" xfId="3823" xr:uid="{00000000-0005-0000-0000-0000CB140000}"/>
    <cellStyle name="Note 2 6 2 2 3 2" xfId="3824" xr:uid="{00000000-0005-0000-0000-0000CC140000}"/>
    <cellStyle name="Note 2 6 2 2 3 2 2" xfId="3825" xr:uid="{00000000-0005-0000-0000-0000CD140000}"/>
    <cellStyle name="Note 2 6 2 2 4" xfId="3826" xr:uid="{00000000-0005-0000-0000-0000CE140000}"/>
    <cellStyle name="Note 2 6 2 2 4 2" xfId="3827" xr:uid="{00000000-0005-0000-0000-0000CF140000}"/>
    <cellStyle name="Note 2 6 2 3" xfId="3828" xr:uid="{00000000-0005-0000-0000-0000D0140000}"/>
    <cellStyle name="Note 2 6 2 3 2" xfId="3829" xr:uid="{00000000-0005-0000-0000-0000D1140000}"/>
    <cellStyle name="Note 2 6 2 3 2 2" xfId="3830" xr:uid="{00000000-0005-0000-0000-0000D2140000}"/>
    <cellStyle name="Note 2 6 2 3 3" xfId="3831" xr:uid="{00000000-0005-0000-0000-0000D3140000}"/>
    <cellStyle name="Note 2 6 2 4" xfId="3832" xr:uid="{00000000-0005-0000-0000-0000D4140000}"/>
    <cellStyle name="Note 2 6 2 4 2" xfId="3833" xr:uid="{00000000-0005-0000-0000-0000D5140000}"/>
    <cellStyle name="Note 2 6 2 4 2 2" xfId="3834" xr:uid="{00000000-0005-0000-0000-0000D6140000}"/>
    <cellStyle name="Note 2 6 2 5" xfId="3835" xr:uid="{00000000-0005-0000-0000-0000D7140000}"/>
    <cellStyle name="Note 2 6 2 5 2" xfId="3836" xr:uid="{00000000-0005-0000-0000-0000D8140000}"/>
    <cellStyle name="Note 2 6 2 6" xfId="23160" xr:uid="{00000000-0005-0000-0000-0000D9140000}"/>
    <cellStyle name="Note 2 6 2 7" xfId="23161" xr:uid="{00000000-0005-0000-0000-0000DA140000}"/>
    <cellStyle name="Note 2 6 2 8" xfId="49545" xr:uid="{00000000-0005-0000-0000-0000DB140000}"/>
    <cellStyle name="Note 2 6 20" xfId="23162" xr:uid="{00000000-0005-0000-0000-0000DC140000}"/>
    <cellStyle name="Note 2 6 21" xfId="23163" xr:uid="{00000000-0005-0000-0000-0000DD140000}"/>
    <cellStyle name="Note 2 6 22" xfId="23164" xr:uid="{00000000-0005-0000-0000-0000DE140000}"/>
    <cellStyle name="Note 2 6 23" xfId="23165" xr:uid="{00000000-0005-0000-0000-0000DF140000}"/>
    <cellStyle name="Note 2 6 24" xfId="23166" xr:uid="{00000000-0005-0000-0000-0000E0140000}"/>
    <cellStyle name="Note 2 6 25" xfId="23167" xr:uid="{00000000-0005-0000-0000-0000E1140000}"/>
    <cellStyle name="Note 2 6 26" xfId="23168" xr:uid="{00000000-0005-0000-0000-0000E2140000}"/>
    <cellStyle name="Note 2 6 27" xfId="23169" xr:uid="{00000000-0005-0000-0000-0000E3140000}"/>
    <cellStyle name="Note 2 6 28" xfId="48105" xr:uid="{00000000-0005-0000-0000-0000E4140000}"/>
    <cellStyle name="Note 2 6 29" xfId="49030" xr:uid="{00000000-0005-0000-0000-0000E5140000}"/>
    <cellStyle name="Note 2 6 3" xfId="23170" xr:uid="{00000000-0005-0000-0000-0000E6140000}"/>
    <cellStyle name="Note 2 6 4" xfId="23171" xr:uid="{00000000-0005-0000-0000-0000E7140000}"/>
    <cellStyle name="Note 2 6 5" xfId="23172" xr:uid="{00000000-0005-0000-0000-0000E8140000}"/>
    <cellStyle name="Note 2 6 6" xfId="23173" xr:uid="{00000000-0005-0000-0000-0000E9140000}"/>
    <cellStyle name="Note 2 6 7" xfId="23174" xr:uid="{00000000-0005-0000-0000-0000EA140000}"/>
    <cellStyle name="Note 2 6 8" xfId="23175" xr:uid="{00000000-0005-0000-0000-0000EB140000}"/>
    <cellStyle name="Note 2 6 9" xfId="23176" xr:uid="{00000000-0005-0000-0000-0000EC140000}"/>
    <cellStyle name="Note 2 7" xfId="1549" xr:uid="{00000000-0005-0000-0000-0000ED140000}"/>
    <cellStyle name="Note 2 7 10" xfId="23177" xr:uid="{00000000-0005-0000-0000-0000EE140000}"/>
    <cellStyle name="Note 2 7 11" xfId="23178" xr:uid="{00000000-0005-0000-0000-0000EF140000}"/>
    <cellStyle name="Note 2 7 12" xfId="23179" xr:uid="{00000000-0005-0000-0000-0000F0140000}"/>
    <cellStyle name="Note 2 7 13" xfId="23180" xr:uid="{00000000-0005-0000-0000-0000F1140000}"/>
    <cellStyle name="Note 2 7 14" xfId="23181" xr:uid="{00000000-0005-0000-0000-0000F2140000}"/>
    <cellStyle name="Note 2 7 15" xfId="23182" xr:uid="{00000000-0005-0000-0000-0000F3140000}"/>
    <cellStyle name="Note 2 7 16" xfId="23183" xr:uid="{00000000-0005-0000-0000-0000F4140000}"/>
    <cellStyle name="Note 2 7 17" xfId="23184" xr:uid="{00000000-0005-0000-0000-0000F5140000}"/>
    <cellStyle name="Note 2 7 18" xfId="23185" xr:uid="{00000000-0005-0000-0000-0000F6140000}"/>
    <cellStyle name="Note 2 7 19" xfId="23186" xr:uid="{00000000-0005-0000-0000-0000F7140000}"/>
    <cellStyle name="Note 2 7 2" xfId="3837" xr:uid="{00000000-0005-0000-0000-0000F8140000}"/>
    <cellStyle name="Note 2 7 2 2" xfId="3838" xr:uid="{00000000-0005-0000-0000-0000F9140000}"/>
    <cellStyle name="Note 2 7 2 2 2" xfId="3839" xr:uid="{00000000-0005-0000-0000-0000FA140000}"/>
    <cellStyle name="Note 2 7 2 2 2 2" xfId="3840" xr:uid="{00000000-0005-0000-0000-0000FB140000}"/>
    <cellStyle name="Note 2 7 2 2 3" xfId="3841" xr:uid="{00000000-0005-0000-0000-0000FC140000}"/>
    <cellStyle name="Note 2 7 2 3" xfId="3842" xr:uid="{00000000-0005-0000-0000-0000FD140000}"/>
    <cellStyle name="Note 2 7 2 3 2" xfId="3843" xr:uid="{00000000-0005-0000-0000-0000FE140000}"/>
    <cellStyle name="Note 2 7 2 3 2 2" xfId="3844" xr:uid="{00000000-0005-0000-0000-0000FF140000}"/>
    <cellStyle name="Note 2 7 2 4" xfId="3845" xr:uid="{00000000-0005-0000-0000-000000150000}"/>
    <cellStyle name="Note 2 7 2 4 2" xfId="3846" xr:uid="{00000000-0005-0000-0000-000001150000}"/>
    <cellStyle name="Note 2 7 20" xfId="23187" xr:uid="{00000000-0005-0000-0000-000002150000}"/>
    <cellStyle name="Note 2 7 21" xfId="23188" xr:uid="{00000000-0005-0000-0000-000003150000}"/>
    <cellStyle name="Note 2 7 22" xfId="23189" xr:uid="{00000000-0005-0000-0000-000004150000}"/>
    <cellStyle name="Note 2 7 23" xfId="23190" xr:uid="{00000000-0005-0000-0000-000005150000}"/>
    <cellStyle name="Note 2 7 24" xfId="23191" xr:uid="{00000000-0005-0000-0000-000006150000}"/>
    <cellStyle name="Note 2 7 25" xfId="23192" xr:uid="{00000000-0005-0000-0000-000007150000}"/>
    <cellStyle name="Note 2 7 26" xfId="23193" xr:uid="{00000000-0005-0000-0000-000008150000}"/>
    <cellStyle name="Note 2 7 27" xfId="23194" xr:uid="{00000000-0005-0000-0000-000009150000}"/>
    <cellStyle name="Note 2 7 28" xfId="48106" xr:uid="{00000000-0005-0000-0000-00000A150000}"/>
    <cellStyle name="Note 2 7 3" xfId="3847" xr:uid="{00000000-0005-0000-0000-00000B150000}"/>
    <cellStyle name="Note 2 7 3 2" xfId="3848" xr:uid="{00000000-0005-0000-0000-00000C150000}"/>
    <cellStyle name="Note 2 7 3 2 2" xfId="3849" xr:uid="{00000000-0005-0000-0000-00000D150000}"/>
    <cellStyle name="Note 2 7 3 3" xfId="3850" xr:uid="{00000000-0005-0000-0000-00000E150000}"/>
    <cellStyle name="Note 2 7 4" xfId="3851" xr:uid="{00000000-0005-0000-0000-00000F150000}"/>
    <cellStyle name="Note 2 7 4 2" xfId="3852" xr:uid="{00000000-0005-0000-0000-000010150000}"/>
    <cellStyle name="Note 2 7 4 2 2" xfId="3853" xr:uid="{00000000-0005-0000-0000-000011150000}"/>
    <cellStyle name="Note 2 7 5" xfId="3854" xr:uid="{00000000-0005-0000-0000-000012150000}"/>
    <cellStyle name="Note 2 7 5 2" xfId="3855" xr:uid="{00000000-0005-0000-0000-000013150000}"/>
    <cellStyle name="Note 2 7 6" xfId="23195" xr:uid="{00000000-0005-0000-0000-000014150000}"/>
    <cellStyle name="Note 2 7 7" xfId="23196" xr:uid="{00000000-0005-0000-0000-000015150000}"/>
    <cellStyle name="Note 2 7 8" xfId="23197" xr:uid="{00000000-0005-0000-0000-000016150000}"/>
    <cellStyle name="Note 2 7 9" xfId="23198" xr:uid="{00000000-0005-0000-0000-000017150000}"/>
    <cellStyle name="Note 2 8" xfId="3856" xr:uid="{00000000-0005-0000-0000-000018150000}"/>
    <cellStyle name="Note 2 9" xfId="23199" xr:uid="{00000000-0005-0000-0000-000019150000}"/>
    <cellStyle name="Note 20" xfId="23200" xr:uid="{00000000-0005-0000-0000-00001A150000}"/>
    <cellStyle name="Note 21" xfId="23201" xr:uid="{00000000-0005-0000-0000-00001B150000}"/>
    <cellStyle name="Note 22" xfId="23202" xr:uid="{00000000-0005-0000-0000-00001C150000}"/>
    <cellStyle name="Note 23" xfId="23203" xr:uid="{00000000-0005-0000-0000-00001D150000}"/>
    <cellStyle name="Note 24" xfId="23204" xr:uid="{00000000-0005-0000-0000-00001E150000}"/>
    <cellStyle name="Note 25" xfId="23205" xr:uid="{00000000-0005-0000-0000-00001F150000}"/>
    <cellStyle name="Note 26" xfId="23206" xr:uid="{00000000-0005-0000-0000-000020150000}"/>
    <cellStyle name="Note 27" xfId="23207" xr:uid="{00000000-0005-0000-0000-000021150000}"/>
    <cellStyle name="Note 28" xfId="23208" xr:uid="{00000000-0005-0000-0000-000022150000}"/>
    <cellStyle name="Note 29" xfId="23209" xr:uid="{00000000-0005-0000-0000-000023150000}"/>
    <cellStyle name="Note 3" xfId="644" xr:uid="{00000000-0005-0000-0000-000024150000}"/>
    <cellStyle name="Note 3 10" xfId="23210" xr:uid="{00000000-0005-0000-0000-000025150000}"/>
    <cellStyle name="Note 3 11" xfId="23211" xr:uid="{00000000-0005-0000-0000-000026150000}"/>
    <cellStyle name="Note 3 12" xfId="23212" xr:uid="{00000000-0005-0000-0000-000027150000}"/>
    <cellStyle name="Note 3 13" xfId="23213" xr:uid="{00000000-0005-0000-0000-000028150000}"/>
    <cellStyle name="Note 3 14" xfId="23214" xr:uid="{00000000-0005-0000-0000-000029150000}"/>
    <cellStyle name="Note 3 15" xfId="23215" xr:uid="{00000000-0005-0000-0000-00002A150000}"/>
    <cellStyle name="Note 3 16" xfId="23216" xr:uid="{00000000-0005-0000-0000-00002B150000}"/>
    <cellStyle name="Note 3 17" xfId="23217" xr:uid="{00000000-0005-0000-0000-00002C150000}"/>
    <cellStyle name="Note 3 18" xfId="23218" xr:uid="{00000000-0005-0000-0000-00002D150000}"/>
    <cellStyle name="Note 3 19" xfId="23219" xr:uid="{00000000-0005-0000-0000-00002E150000}"/>
    <cellStyle name="Note 3 2" xfId="1550" xr:uid="{00000000-0005-0000-0000-00002F150000}"/>
    <cellStyle name="Note 3 2 10" xfId="23220" xr:uid="{00000000-0005-0000-0000-000030150000}"/>
    <cellStyle name="Note 3 2 11" xfId="23221" xr:uid="{00000000-0005-0000-0000-000031150000}"/>
    <cellStyle name="Note 3 2 12" xfId="23222" xr:uid="{00000000-0005-0000-0000-000032150000}"/>
    <cellStyle name="Note 3 2 13" xfId="23223" xr:uid="{00000000-0005-0000-0000-000033150000}"/>
    <cellStyle name="Note 3 2 14" xfId="23224" xr:uid="{00000000-0005-0000-0000-000034150000}"/>
    <cellStyle name="Note 3 2 15" xfId="23225" xr:uid="{00000000-0005-0000-0000-000035150000}"/>
    <cellStyle name="Note 3 2 16" xfId="23226" xr:uid="{00000000-0005-0000-0000-000036150000}"/>
    <cellStyle name="Note 3 2 17" xfId="23227" xr:uid="{00000000-0005-0000-0000-000037150000}"/>
    <cellStyle name="Note 3 2 18" xfId="23228" xr:uid="{00000000-0005-0000-0000-000038150000}"/>
    <cellStyle name="Note 3 2 19" xfId="23229" xr:uid="{00000000-0005-0000-0000-000039150000}"/>
    <cellStyle name="Note 3 2 2" xfId="3857" xr:uid="{00000000-0005-0000-0000-00003A150000}"/>
    <cellStyle name="Note 3 2 2 2" xfId="3858" xr:uid="{00000000-0005-0000-0000-00003B150000}"/>
    <cellStyle name="Note 3 2 2 2 2" xfId="3859" xr:uid="{00000000-0005-0000-0000-00003C150000}"/>
    <cellStyle name="Note 3 2 2 2 2 2" xfId="3860" xr:uid="{00000000-0005-0000-0000-00003D150000}"/>
    <cellStyle name="Note 3 2 2 2 3" xfId="3861" xr:uid="{00000000-0005-0000-0000-00003E150000}"/>
    <cellStyle name="Note 3 2 2 3" xfId="3862" xr:uid="{00000000-0005-0000-0000-00003F150000}"/>
    <cellStyle name="Note 3 2 2 3 2" xfId="3863" xr:uid="{00000000-0005-0000-0000-000040150000}"/>
    <cellStyle name="Note 3 2 2 3 2 2" xfId="3864" xr:uid="{00000000-0005-0000-0000-000041150000}"/>
    <cellStyle name="Note 3 2 2 4" xfId="3865" xr:uid="{00000000-0005-0000-0000-000042150000}"/>
    <cellStyle name="Note 3 2 2 4 2" xfId="3866" xr:uid="{00000000-0005-0000-0000-000043150000}"/>
    <cellStyle name="Note 3 2 20" xfId="23230" xr:uid="{00000000-0005-0000-0000-000044150000}"/>
    <cellStyle name="Note 3 2 21" xfId="23231" xr:uid="{00000000-0005-0000-0000-000045150000}"/>
    <cellStyle name="Note 3 2 22" xfId="23232" xr:uid="{00000000-0005-0000-0000-000046150000}"/>
    <cellStyle name="Note 3 2 23" xfId="23233" xr:uid="{00000000-0005-0000-0000-000047150000}"/>
    <cellStyle name="Note 3 2 24" xfId="23234" xr:uid="{00000000-0005-0000-0000-000048150000}"/>
    <cellStyle name="Note 3 2 25" xfId="23235" xr:uid="{00000000-0005-0000-0000-000049150000}"/>
    <cellStyle name="Note 3 2 26" xfId="23236" xr:uid="{00000000-0005-0000-0000-00004A150000}"/>
    <cellStyle name="Note 3 2 27" xfId="23237" xr:uid="{00000000-0005-0000-0000-00004B150000}"/>
    <cellStyle name="Note 3 2 28" xfId="48107" xr:uid="{00000000-0005-0000-0000-00004C150000}"/>
    <cellStyle name="Note 3 2 29" xfId="49546" xr:uid="{00000000-0005-0000-0000-00004D150000}"/>
    <cellStyle name="Note 3 2 3" xfId="3867" xr:uid="{00000000-0005-0000-0000-00004E150000}"/>
    <cellStyle name="Note 3 2 3 2" xfId="3868" xr:uid="{00000000-0005-0000-0000-00004F150000}"/>
    <cellStyle name="Note 3 2 3 2 2" xfId="3869" xr:uid="{00000000-0005-0000-0000-000050150000}"/>
    <cellStyle name="Note 3 2 3 3" xfId="3870" xr:uid="{00000000-0005-0000-0000-000051150000}"/>
    <cellStyle name="Note 3 2 4" xfId="3871" xr:uid="{00000000-0005-0000-0000-000052150000}"/>
    <cellStyle name="Note 3 2 4 2" xfId="3872" xr:uid="{00000000-0005-0000-0000-000053150000}"/>
    <cellStyle name="Note 3 2 4 2 2" xfId="3873" xr:uid="{00000000-0005-0000-0000-000054150000}"/>
    <cellStyle name="Note 3 2 5" xfId="3874" xr:uid="{00000000-0005-0000-0000-000055150000}"/>
    <cellStyle name="Note 3 2 5 2" xfId="3875" xr:uid="{00000000-0005-0000-0000-000056150000}"/>
    <cellStyle name="Note 3 2 6" xfId="23238" xr:uid="{00000000-0005-0000-0000-000057150000}"/>
    <cellStyle name="Note 3 2 7" xfId="23239" xr:uid="{00000000-0005-0000-0000-000058150000}"/>
    <cellStyle name="Note 3 2 8" xfId="23240" xr:uid="{00000000-0005-0000-0000-000059150000}"/>
    <cellStyle name="Note 3 2 9" xfId="23241" xr:uid="{00000000-0005-0000-0000-00005A150000}"/>
    <cellStyle name="Note 3 20" xfId="23242" xr:uid="{00000000-0005-0000-0000-00005B150000}"/>
    <cellStyle name="Note 3 21" xfId="23243" xr:uid="{00000000-0005-0000-0000-00005C150000}"/>
    <cellStyle name="Note 3 22" xfId="23244" xr:uid="{00000000-0005-0000-0000-00005D150000}"/>
    <cellStyle name="Note 3 23" xfId="23245" xr:uid="{00000000-0005-0000-0000-00005E150000}"/>
    <cellStyle name="Note 3 24" xfId="23246" xr:uid="{00000000-0005-0000-0000-00005F150000}"/>
    <cellStyle name="Note 3 25" xfId="23247" xr:uid="{00000000-0005-0000-0000-000060150000}"/>
    <cellStyle name="Note 3 26" xfId="23248" xr:uid="{00000000-0005-0000-0000-000061150000}"/>
    <cellStyle name="Note 3 27" xfId="23249" xr:uid="{00000000-0005-0000-0000-000062150000}"/>
    <cellStyle name="Note 3 28" xfId="23250" xr:uid="{00000000-0005-0000-0000-000063150000}"/>
    <cellStyle name="Note 3 29" xfId="48108" xr:uid="{00000000-0005-0000-0000-000064150000}"/>
    <cellStyle name="Note 3 3" xfId="23251" xr:uid="{00000000-0005-0000-0000-000065150000}"/>
    <cellStyle name="Note 3 30" xfId="49031" xr:uid="{00000000-0005-0000-0000-000066150000}"/>
    <cellStyle name="Note 3 4" xfId="23252" xr:uid="{00000000-0005-0000-0000-000067150000}"/>
    <cellStyle name="Note 3 5" xfId="23253" xr:uid="{00000000-0005-0000-0000-000068150000}"/>
    <cellStyle name="Note 3 6" xfId="23254" xr:uid="{00000000-0005-0000-0000-000069150000}"/>
    <cellStyle name="Note 3 7" xfId="23255" xr:uid="{00000000-0005-0000-0000-00006A150000}"/>
    <cellStyle name="Note 3 8" xfId="23256" xr:uid="{00000000-0005-0000-0000-00006B150000}"/>
    <cellStyle name="Note 3 9" xfId="23257" xr:uid="{00000000-0005-0000-0000-00006C150000}"/>
    <cellStyle name="Note 30" xfId="23258" xr:uid="{00000000-0005-0000-0000-00006D150000}"/>
    <cellStyle name="Note 31" xfId="23259" xr:uid="{00000000-0005-0000-0000-00006E150000}"/>
    <cellStyle name="Note 32" xfId="23260" xr:uid="{00000000-0005-0000-0000-00006F150000}"/>
    <cellStyle name="Note 4" xfId="645" xr:uid="{00000000-0005-0000-0000-000070150000}"/>
    <cellStyle name="Note 4 10" xfId="23261" xr:uid="{00000000-0005-0000-0000-000071150000}"/>
    <cellStyle name="Note 4 11" xfId="23262" xr:uid="{00000000-0005-0000-0000-000072150000}"/>
    <cellStyle name="Note 4 12" xfId="23263" xr:uid="{00000000-0005-0000-0000-000073150000}"/>
    <cellStyle name="Note 4 13" xfId="23264" xr:uid="{00000000-0005-0000-0000-000074150000}"/>
    <cellStyle name="Note 4 14" xfId="23265" xr:uid="{00000000-0005-0000-0000-000075150000}"/>
    <cellStyle name="Note 4 15" xfId="23266" xr:uid="{00000000-0005-0000-0000-000076150000}"/>
    <cellStyle name="Note 4 16" xfId="23267" xr:uid="{00000000-0005-0000-0000-000077150000}"/>
    <cellStyle name="Note 4 17" xfId="23268" xr:uid="{00000000-0005-0000-0000-000078150000}"/>
    <cellStyle name="Note 4 18" xfId="23269" xr:uid="{00000000-0005-0000-0000-000079150000}"/>
    <cellStyle name="Note 4 19" xfId="23270" xr:uid="{00000000-0005-0000-0000-00007A150000}"/>
    <cellStyle name="Note 4 2" xfId="1551" xr:uid="{00000000-0005-0000-0000-00007B150000}"/>
    <cellStyle name="Note 4 2 2" xfId="3876" xr:uid="{00000000-0005-0000-0000-00007C150000}"/>
    <cellStyle name="Note 4 2 2 2" xfId="3877" xr:uid="{00000000-0005-0000-0000-00007D150000}"/>
    <cellStyle name="Note 4 2 2 2 2" xfId="3878" xr:uid="{00000000-0005-0000-0000-00007E150000}"/>
    <cellStyle name="Note 4 2 2 2 2 2" xfId="3879" xr:uid="{00000000-0005-0000-0000-00007F150000}"/>
    <cellStyle name="Note 4 2 2 2 3" xfId="3880" xr:uid="{00000000-0005-0000-0000-000080150000}"/>
    <cellStyle name="Note 4 2 2 3" xfId="3881" xr:uid="{00000000-0005-0000-0000-000081150000}"/>
    <cellStyle name="Note 4 2 2 3 2" xfId="3882" xr:uid="{00000000-0005-0000-0000-000082150000}"/>
    <cellStyle name="Note 4 2 2 3 2 2" xfId="3883" xr:uid="{00000000-0005-0000-0000-000083150000}"/>
    <cellStyle name="Note 4 2 2 4" xfId="3884" xr:uid="{00000000-0005-0000-0000-000084150000}"/>
    <cellStyle name="Note 4 2 2 4 2" xfId="3885" xr:uid="{00000000-0005-0000-0000-000085150000}"/>
    <cellStyle name="Note 4 2 3" xfId="3886" xr:uid="{00000000-0005-0000-0000-000086150000}"/>
    <cellStyle name="Note 4 2 3 2" xfId="3887" xr:uid="{00000000-0005-0000-0000-000087150000}"/>
    <cellStyle name="Note 4 2 3 2 2" xfId="3888" xr:uid="{00000000-0005-0000-0000-000088150000}"/>
    <cellStyle name="Note 4 2 3 3" xfId="3889" xr:uid="{00000000-0005-0000-0000-000089150000}"/>
    <cellStyle name="Note 4 2 4" xfId="3890" xr:uid="{00000000-0005-0000-0000-00008A150000}"/>
    <cellStyle name="Note 4 2 4 2" xfId="3891" xr:uid="{00000000-0005-0000-0000-00008B150000}"/>
    <cellStyle name="Note 4 2 4 2 2" xfId="3892" xr:uid="{00000000-0005-0000-0000-00008C150000}"/>
    <cellStyle name="Note 4 2 5" xfId="3893" xr:uid="{00000000-0005-0000-0000-00008D150000}"/>
    <cellStyle name="Note 4 2 5 2" xfId="3894" xr:uid="{00000000-0005-0000-0000-00008E150000}"/>
    <cellStyle name="Note 4 2 6" xfId="23271" xr:uid="{00000000-0005-0000-0000-00008F150000}"/>
    <cellStyle name="Note 4 2 7" xfId="23272" xr:uid="{00000000-0005-0000-0000-000090150000}"/>
    <cellStyle name="Note 4 2 8" xfId="49547" xr:uid="{00000000-0005-0000-0000-000091150000}"/>
    <cellStyle name="Note 4 20" xfId="23273" xr:uid="{00000000-0005-0000-0000-000092150000}"/>
    <cellStyle name="Note 4 21" xfId="23274" xr:uid="{00000000-0005-0000-0000-000093150000}"/>
    <cellStyle name="Note 4 22" xfId="23275" xr:uid="{00000000-0005-0000-0000-000094150000}"/>
    <cellStyle name="Note 4 23" xfId="23276" xr:uid="{00000000-0005-0000-0000-000095150000}"/>
    <cellStyle name="Note 4 24" xfId="23277" xr:uid="{00000000-0005-0000-0000-000096150000}"/>
    <cellStyle name="Note 4 25" xfId="23278" xr:uid="{00000000-0005-0000-0000-000097150000}"/>
    <cellStyle name="Note 4 26" xfId="23279" xr:uid="{00000000-0005-0000-0000-000098150000}"/>
    <cellStyle name="Note 4 27" xfId="23280" xr:uid="{00000000-0005-0000-0000-000099150000}"/>
    <cellStyle name="Note 4 28" xfId="48109" xr:uid="{00000000-0005-0000-0000-00009A150000}"/>
    <cellStyle name="Note 4 29" xfId="49032" xr:uid="{00000000-0005-0000-0000-00009B150000}"/>
    <cellStyle name="Note 4 3" xfId="23281" xr:uid="{00000000-0005-0000-0000-00009C150000}"/>
    <cellStyle name="Note 4 4" xfId="23282" xr:uid="{00000000-0005-0000-0000-00009D150000}"/>
    <cellStyle name="Note 4 5" xfId="23283" xr:uid="{00000000-0005-0000-0000-00009E150000}"/>
    <cellStyle name="Note 4 6" xfId="23284" xr:uid="{00000000-0005-0000-0000-00009F150000}"/>
    <cellStyle name="Note 4 7" xfId="23285" xr:uid="{00000000-0005-0000-0000-0000A0150000}"/>
    <cellStyle name="Note 4 8" xfId="23286" xr:uid="{00000000-0005-0000-0000-0000A1150000}"/>
    <cellStyle name="Note 4 9" xfId="23287" xr:uid="{00000000-0005-0000-0000-0000A2150000}"/>
    <cellStyle name="Note 5" xfId="646" xr:uid="{00000000-0005-0000-0000-0000A3150000}"/>
    <cellStyle name="Note 5 10" xfId="23288" xr:uid="{00000000-0005-0000-0000-0000A4150000}"/>
    <cellStyle name="Note 5 11" xfId="23289" xr:uid="{00000000-0005-0000-0000-0000A5150000}"/>
    <cellStyle name="Note 5 12" xfId="23290" xr:uid="{00000000-0005-0000-0000-0000A6150000}"/>
    <cellStyle name="Note 5 13" xfId="23291" xr:uid="{00000000-0005-0000-0000-0000A7150000}"/>
    <cellStyle name="Note 5 14" xfId="23292" xr:uid="{00000000-0005-0000-0000-0000A8150000}"/>
    <cellStyle name="Note 5 15" xfId="23293" xr:uid="{00000000-0005-0000-0000-0000A9150000}"/>
    <cellStyle name="Note 5 16" xfId="23294" xr:uid="{00000000-0005-0000-0000-0000AA150000}"/>
    <cellStyle name="Note 5 17" xfId="23295" xr:uid="{00000000-0005-0000-0000-0000AB150000}"/>
    <cellStyle name="Note 5 18" xfId="23296" xr:uid="{00000000-0005-0000-0000-0000AC150000}"/>
    <cellStyle name="Note 5 19" xfId="23297" xr:uid="{00000000-0005-0000-0000-0000AD150000}"/>
    <cellStyle name="Note 5 2" xfId="1552" xr:uid="{00000000-0005-0000-0000-0000AE150000}"/>
    <cellStyle name="Note 5 2 2" xfId="3895" xr:uid="{00000000-0005-0000-0000-0000AF150000}"/>
    <cellStyle name="Note 5 2 2 2" xfId="3896" xr:uid="{00000000-0005-0000-0000-0000B0150000}"/>
    <cellStyle name="Note 5 2 2 2 2" xfId="3897" xr:uid="{00000000-0005-0000-0000-0000B1150000}"/>
    <cellStyle name="Note 5 2 2 2 2 2" xfId="3898" xr:uid="{00000000-0005-0000-0000-0000B2150000}"/>
    <cellStyle name="Note 5 2 2 2 3" xfId="3899" xr:uid="{00000000-0005-0000-0000-0000B3150000}"/>
    <cellStyle name="Note 5 2 2 3" xfId="3900" xr:uid="{00000000-0005-0000-0000-0000B4150000}"/>
    <cellStyle name="Note 5 2 2 3 2" xfId="3901" xr:uid="{00000000-0005-0000-0000-0000B5150000}"/>
    <cellStyle name="Note 5 2 2 3 2 2" xfId="3902" xr:uid="{00000000-0005-0000-0000-0000B6150000}"/>
    <cellStyle name="Note 5 2 2 4" xfId="3903" xr:uid="{00000000-0005-0000-0000-0000B7150000}"/>
    <cellStyle name="Note 5 2 2 4 2" xfId="3904" xr:uid="{00000000-0005-0000-0000-0000B8150000}"/>
    <cellStyle name="Note 5 2 3" xfId="3905" xr:uid="{00000000-0005-0000-0000-0000B9150000}"/>
    <cellStyle name="Note 5 2 3 2" xfId="3906" xr:uid="{00000000-0005-0000-0000-0000BA150000}"/>
    <cellStyle name="Note 5 2 3 2 2" xfId="3907" xr:uid="{00000000-0005-0000-0000-0000BB150000}"/>
    <cellStyle name="Note 5 2 3 3" xfId="3908" xr:uid="{00000000-0005-0000-0000-0000BC150000}"/>
    <cellStyle name="Note 5 2 4" xfId="3909" xr:uid="{00000000-0005-0000-0000-0000BD150000}"/>
    <cellStyle name="Note 5 2 4 2" xfId="3910" xr:uid="{00000000-0005-0000-0000-0000BE150000}"/>
    <cellStyle name="Note 5 2 4 2 2" xfId="3911" xr:uid="{00000000-0005-0000-0000-0000BF150000}"/>
    <cellStyle name="Note 5 2 5" xfId="3912" xr:uid="{00000000-0005-0000-0000-0000C0150000}"/>
    <cellStyle name="Note 5 2 5 2" xfId="3913" xr:uid="{00000000-0005-0000-0000-0000C1150000}"/>
    <cellStyle name="Note 5 2 6" xfId="23298" xr:uid="{00000000-0005-0000-0000-0000C2150000}"/>
    <cellStyle name="Note 5 2 7" xfId="23299" xr:uid="{00000000-0005-0000-0000-0000C3150000}"/>
    <cellStyle name="Note 5 2 8" xfId="49548" xr:uid="{00000000-0005-0000-0000-0000C4150000}"/>
    <cellStyle name="Note 5 20" xfId="23300" xr:uid="{00000000-0005-0000-0000-0000C5150000}"/>
    <cellStyle name="Note 5 21" xfId="23301" xr:uid="{00000000-0005-0000-0000-0000C6150000}"/>
    <cellStyle name="Note 5 22" xfId="23302" xr:uid="{00000000-0005-0000-0000-0000C7150000}"/>
    <cellStyle name="Note 5 23" xfId="23303" xr:uid="{00000000-0005-0000-0000-0000C8150000}"/>
    <cellStyle name="Note 5 24" xfId="23304" xr:uid="{00000000-0005-0000-0000-0000C9150000}"/>
    <cellStyle name="Note 5 25" xfId="23305" xr:uid="{00000000-0005-0000-0000-0000CA150000}"/>
    <cellStyle name="Note 5 26" xfId="23306" xr:uid="{00000000-0005-0000-0000-0000CB150000}"/>
    <cellStyle name="Note 5 27" xfId="23307" xr:uid="{00000000-0005-0000-0000-0000CC150000}"/>
    <cellStyle name="Note 5 28" xfId="48110" xr:uid="{00000000-0005-0000-0000-0000CD150000}"/>
    <cellStyle name="Note 5 29" xfId="49033" xr:uid="{00000000-0005-0000-0000-0000CE150000}"/>
    <cellStyle name="Note 5 3" xfId="23308" xr:uid="{00000000-0005-0000-0000-0000CF150000}"/>
    <cellStyle name="Note 5 4" xfId="23309" xr:uid="{00000000-0005-0000-0000-0000D0150000}"/>
    <cellStyle name="Note 5 5" xfId="23310" xr:uid="{00000000-0005-0000-0000-0000D1150000}"/>
    <cellStyle name="Note 5 6" xfId="23311" xr:uid="{00000000-0005-0000-0000-0000D2150000}"/>
    <cellStyle name="Note 5 7" xfId="23312" xr:uid="{00000000-0005-0000-0000-0000D3150000}"/>
    <cellStyle name="Note 5 8" xfId="23313" xr:uid="{00000000-0005-0000-0000-0000D4150000}"/>
    <cellStyle name="Note 5 9" xfId="23314" xr:uid="{00000000-0005-0000-0000-0000D5150000}"/>
    <cellStyle name="Note 6" xfId="647" xr:uid="{00000000-0005-0000-0000-0000D6150000}"/>
    <cellStyle name="Note 6 10" xfId="23315" xr:uid="{00000000-0005-0000-0000-0000D7150000}"/>
    <cellStyle name="Note 6 11" xfId="23316" xr:uid="{00000000-0005-0000-0000-0000D8150000}"/>
    <cellStyle name="Note 6 12" xfId="23317" xr:uid="{00000000-0005-0000-0000-0000D9150000}"/>
    <cellStyle name="Note 6 13" xfId="23318" xr:uid="{00000000-0005-0000-0000-0000DA150000}"/>
    <cellStyle name="Note 6 14" xfId="23319" xr:uid="{00000000-0005-0000-0000-0000DB150000}"/>
    <cellStyle name="Note 6 15" xfId="23320" xr:uid="{00000000-0005-0000-0000-0000DC150000}"/>
    <cellStyle name="Note 6 16" xfId="23321" xr:uid="{00000000-0005-0000-0000-0000DD150000}"/>
    <cellStyle name="Note 6 17" xfId="23322" xr:uid="{00000000-0005-0000-0000-0000DE150000}"/>
    <cellStyle name="Note 6 18" xfId="23323" xr:uid="{00000000-0005-0000-0000-0000DF150000}"/>
    <cellStyle name="Note 6 19" xfId="23324" xr:uid="{00000000-0005-0000-0000-0000E0150000}"/>
    <cellStyle name="Note 6 2" xfId="1553" xr:uid="{00000000-0005-0000-0000-0000E1150000}"/>
    <cellStyle name="Note 6 2 2" xfId="3914" xr:uid="{00000000-0005-0000-0000-0000E2150000}"/>
    <cellStyle name="Note 6 2 2 2" xfId="3915" xr:uid="{00000000-0005-0000-0000-0000E3150000}"/>
    <cellStyle name="Note 6 2 2 2 2" xfId="3916" xr:uid="{00000000-0005-0000-0000-0000E4150000}"/>
    <cellStyle name="Note 6 2 2 2 2 2" xfId="3917" xr:uid="{00000000-0005-0000-0000-0000E5150000}"/>
    <cellStyle name="Note 6 2 2 2 3" xfId="3918" xr:uid="{00000000-0005-0000-0000-0000E6150000}"/>
    <cellStyle name="Note 6 2 2 3" xfId="3919" xr:uid="{00000000-0005-0000-0000-0000E7150000}"/>
    <cellStyle name="Note 6 2 2 3 2" xfId="3920" xr:uid="{00000000-0005-0000-0000-0000E8150000}"/>
    <cellStyle name="Note 6 2 2 3 2 2" xfId="3921" xr:uid="{00000000-0005-0000-0000-0000E9150000}"/>
    <cellStyle name="Note 6 2 2 4" xfId="3922" xr:uid="{00000000-0005-0000-0000-0000EA150000}"/>
    <cellStyle name="Note 6 2 2 4 2" xfId="3923" xr:uid="{00000000-0005-0000-0000-0000EB150000}"/>
    <cellStyle name="Note 6 2 3" xfId="3924" xr:uid="{00000000-0005-0000-0000-0000EC150000}"/>
    <cellStyle name="Note 6 2 3 2" xfId="3925" xr:uid="{00000000-0005-0000-0000-0000ED150000}"/>
    <cellStyle name="Note 6 2 3 2 2" xfId="3926" xr:uid="{00000000-0005-0000-0000-0000EE150000}"/>
    <cellStyle name="Note 6 2 3 3" xfId="3927" xr:uid="{00000000-0005-0000-0000-0000EF150000}"/>
    <cellStyle name="Note 6 2 4" xfId="3928" xr:uid="{00000000-0005-0000-0000-0000F0150000}"/>
    <cellStyle name="Note 6 2 4 2" xfId="3929" xr:uid="{00000000-0005-0000-0000-0000F1150000}"/>
    <cellStyle name="Note 6 2 4 2 2" xfId="3930" xr:uid="{00000000-0005-0000-0000-0000F2150000}"/>
    <cellStyle name="Note 6 2 5" xfId="3931" xr:uid="{00000000-0005-0000-0000-0000F3150000}"/>
    <cellStyle name="Note 6 2 5 2" xfId="3932" xr:uid="{00000000-0005-0000-0000-0000F4150000}"/>
    <cellStyle name="Note 6 2 6" xfId="23325" xr:uid="{00000000-0005-0000-0000-0000F5150000}"/>
    <cellStyle name="Note 6 2 7" xfId="23326" xr:uid="{00000000-0005-0000-0000-0000F6150000}"/>
    <cellStyle name="Note 6 2 8" xfId="49549" xr:uid="{00000000-0005-0000-0000-0000F7150000}"/>
    <cellStyle name="Note 6 20" xfId="23327" xr:uid="{00000000-0005-0000-0000-0000F8150000}"/>
    <cellStyle name="Note 6 21" xfId="23328" xr:uid="{00000000-0005-0000-0000-0000F9150000}"/>
    <cellStyle name="Note 6 22" xfId="23329" xr:uid="{00000000-0005-0000-0000-0000FA150000}"/>
    <cellStyle name="Note 6 23" xfId="23330" xr:uid="{00000000-0005-0000-0000-0000FB150000}"/>
    <cellStyle name="Note 6 24" xfId="23331" xr:uid="{00000000-0005-0000-0000-0000FC150000}"/>
    <cellStyle name="Note 6 25" xfId="23332" xr:uid="{00000000-0005-0000-0000-0000FD150000}"/>
    <cellStyle name="Note 6 26" xfId="23333" xr:uid="{00000000-0005-0000-0000-0000FE150000}"/>
    <cellStyle name="Note 6 27" xfId="23334" xr:uid="{00000000-0005-0000-0000-0000FF150000}"/>
    <cellStyle name="Note 6 28" xfId="48111" xr:uid="{00000000-0005-0000-0000-000000160000}"/>
    <cellStyle name="Note 6 29" xfId="49034" xr:uid="{00000000-0005-0000-0000-000001160000}"/>
    <cellStyle name="Note 6 3" xfId="23335" xr:uid="{00000000-0005-0000-0000-000002160000}"/>
    <cellStyle name="Note 6 4" xfId="23336" xr:uid="{00000000-0005-0000-0000-000003160000}"/>
    <cellStyle name="Note 6 5" xfId="23337" xr:uid="{00000000-0005-0000-0000-000004160000}"/>
    <cellStyle name="Note 6 6" xfId="23338" xr:uid="{00000000-0005-0000-0000-000005160000}"/>
    <cellStyle name="Note 6 7" xfId="23339" xr:uid="{00000000-0005-0000-0000-000006160000}"/>
    <cellStyle name="Note 6 8" xfId="23340" xr:uid="{00000000-0005-0000-0000-000007160000}"/>
    <cellStyle name="Note 6 9" xfId="23341" xr:uid="{00000000-0005-0000-0000-000008160000}"/>
    <cellStyle name="Note 7" xfId="1554" xr:uid="{00000000-0005-0000-0000-000009160000}"/>
    <cellStyle name="Note 7 2" xfId="3933" xr:uid="{00000000-0005-0000-0000-00000A160000}"/>
    <cellStyle name="Note 7 2 2" xfId="3934" xr:uid="{00000000-0005-0000-0000-00000B160000}"/>
    <cellStyle name="Note 7 2 2 2" xfId="3935" xr:uid="{00000000-0005-0000-0000-00000C160000}"/>
    <cellStyle name="Note 7 2 2 2 2" xfId="3936" xr:uid="{00000000-0005-0000-0000-00000D160000}"/>
    <cellStyle name="Note 7 2 2 3" xfId="3937" xr:uid="{00000000-0005-0000-0000-00000E160000}"/>
    <cellStyle name="Note 7 2 3" xfId="3938" xr:uid="{00000000-0005-0000-0000-00000F160000}"/>
    <cellStyle name="Note 7 2 3 2" xfId="3939" xr:uid="{00000000-0005-0000-0000-000010160000}"/>
    <cellStyle name="Note 7 2 3 2 2" xfId="3940" xr:uid="{00000000-0005-0000-0000-000011160000}"/>
    <cellStyle name="Note 7 2 4" xfId="3941" xr:uid="{00000000-0005-0000-0000-000012160000}"/>
    <cellStyle name="Note 7 2 4 2" xfId="3942" xr:uid="{00000000-0005-0000-0000-000013160000}"/>
    <cellStyle name="Note 7 3" xfId="3943" xr:uid="{00000000-0005-0000-0000-000014160000}"/>
    <cellStyle name="Note 7 3 2" xfId="3944" xr:uid="{00000000-0005-0000-0000-000015160000}"/>
    <cellStyle name="Note 7 3 2 2" xfId="3945" xr:uid="{00000000-0005-0000-0000-000016160000}"/>
    <cellStyle name="Note 7 3 3" xfId="3946" xr:uid="{00000000-0005-0000-0000-000017160000}"/>
    <cellStyle name="Note 7 4" xfId="3947" xr:uid="{00000000-0005-0000-0000-000018160000}"/>
    <cellStyle name="Note 7 4 2" xfId="3948" xr:uid="{00000000-0005-0000-0000-000019160000}"/>
    <cellStyle name="Note 7 4 2 2" xfId="3949" xr:uid="{00000000-0005-0000-0000-00001A160000}"/>
    <cellStyle name="Note 7 5" xfId="3950" xr:uid="{00000000-0005-0000-0000-00001B160000}"/>
    <cellStyle name="Note 7 5 2" xfId="3951" xr:uid="{00000000-0005-0000-0000-00001C160000}"/>
    <cellStyle name="Note 7 6" xfId="23342" xr:uid="{00000000-0005-0000-0000-00001D160000}"/>
    <cellStyle name="Note 7 7" xfId="23343" xr:uid="{00000000-0005-0000-0000-00001E160000}"/>
    <cellStyle name="Note 8" xfId="3952" xr:uid="{00000000-0005-0000-0000-00001F160000}"/>
    <cellStyle name="Note 9" xfId="23344" xr:uid="{00000000-0005-0000-0000-000020160000}"/>
    <cellStyle name="Notes" xfId="23345" xr:uid="{00000000-0005-0000-0000-000021160000}"/>
    <cellStyle name="Notitie 2" xfId="397" xr:uid="{00000000-0005-0000-0000-000022160000}"/>
    <cellStyle name="Notitie 2 10" xfId="23346" xr:uid="{00000000-0005-0000-0000-000023160000}"/>
    <cellStyle name="Notitie 2 11" xfId="23347" xr:uid="{00000000-0005-0000-0000-000024160000}"/>
    <cellStyle name="Notitie 2 12" xfId="23348" xr:uid="{00000000-0005-0000-0000-000025160000}"/>
    <cellStyle name="Notitie 2 13" xfId="23349" xr:uid="{00000000-0005-0000-0000-000026160000}"/>
    <cellStyle name="Notitie 2 14" xfId="23350" xr:uid="{00000000-0005-0000-0000-000027160000}"/>
    <cellStyle name="Notitie 2 15" xfId="23351" xr:uid="{00000000-0005-0000-0000-000028160000}"/>
    <cellStyle name="Notitie 2 16" xfId="23352" xr:uid="{00000000-0005-0000-0000-000029160000}"/>
    <cellStyle name="Notitie 2 17" xfId="23353" xr:uid="{00000000-0005-0000-0000-00002A160000}"/>
    <cellStyle name="Notitie 2 18" xfId="23354" xr:uid="{00000000-0005-0000-0000-00002B160000}"/>
    <cellStyle name="Notitie 2 19" xfId="23355" xr:uid="{00000000-0005-0000-0000-00002C160000}"/>
    <cellStyle name="Notitie 2 2" xfId="495" xr:uid="{00000000-0005-0000-0000-00002D160000}"/>
    <cellStyle name="Notitie 2 2 10" xfId="23356" xr:uid="{00000000-0005-0000-0000-00002E160000}"/>
    <cellStyle name="Notitie 2 2 11" xfId="23357" xr:uid="{00000000-0005-0000-0000-00002F160000}"/>
    <cellStyle name="Notitie 2 2 12" xfId="23358" xr:uid="{00000000-0005-0000-0000-000030160000}"/>
    <cellStyle name="Notitie 2 2 13" xfId="23359" xr:uid="{00000000-0005-0000-0000-000031160000}"/>
    <cellStyle name="Notitie 2 2 14" xfId="23360" xr:uid="{00000000-0005-0000-0000-000032160000}"/>
    <cellStyle name="Notitie 2 2 15" xfId="23361" xr:uid="{00000000-0005-0000-0000-000033160000}"/>
    <cellStyle name="Notitie 2 2 16" xfId="23362" xr:uid="{00000000-0005-0000-0000-000034160000}"/>
    <cellStyle name="Notitie 2 2 17" xfId="23363" xr:uid="{00000000-0005-0000-0000-000035160000}"/>
    <cellStyle name="Notitie 2 2 18" xfId="23364" xr:uid="{00000000-0005-0000-0000-000036160000}"/>
    <cellStyle name="Notitie 2 2 19" xfId="23365" xr:uid="{00000000-0005-0000-0000-000037160000}"/>
    <cellStyle name="Notitie 2 2 2" xfId="648" xr:uid="{00000000-0005-0000-0000-000038160000}"/>
    <cellStyle name="Notitie 2 2 2 10" xfId="23366" xr:uid="{00000000-0005-0000-0000-000039160000}"/>
    <cellStyle name="Notitie 2 2 2 11" xfId="23367" xr:uid="{00000000-0005-0000-0000-00003A160000}"/>
    <cellStyle name="Notitie 2 2 2 12" xfId="23368" xr:uid="{00000000-0005-0000-0000-00003B160000}"/>
    <cellStyle name="Notitie 2 2 2 13" xfId="23369" xr:uid="{00000000-0005-0000-0000-00003C160000}"/>
    <cellStyle name="Notitie 2 2 2 14" xfId="23370" xr:uid="{00000000-0005-0000-0000-00003D160000}"/>
    <cellStyle name="Notitie 2 2 2 15" xfId="23371" xr:uid="{00000000-0005-0000-0000-00003E160000}"/>
    <cellStyle name="Notitie 2 2 2 16" xfId="23372" xr:uid="{00000000-0005-0000-0000-00003F160000}"/>
    <cellStyle name="Notitie 2 2 2 17" xfId="23373" xr:uid="{00000000-0005-0000-0000-000040160000}"/>
    <cellStyle name="Notitie 2 2 2 18" xfId="23374" xr:uid="{00000000-0005-0000-0000-000041160000}"/>
    <cellStyle name="Notitie 2 2 2 19" xfId="23375" xr:uid="{00000000-0005-0000-0000-000042160000}"/>
    <cellStyle name="Notitie 2 2 2 2" xfId="1555" xr:uid="{00000000-0005-0000-0000-000043160000}"/>
    <cellStyle name="Notitie 2 2 2 2 2" xfId="3953" xr:uid="{00000000-0005-0000-0000-000044160000}"/>
    <cellStyle name="Notitie 2 2 2 2 2 2" xfId="3954" xr:uid="{00000000-0005-0000-0000-000045160000}"/>
    <cellStyle name="Notitie 2 2 2 2 2 2 2" xfId="3955" xr:uid="{00000000-0005-0000-0000-000046160000}"/>
    <cellStyle name="Notitie 2 2 2 2 2 2 2 2" xfId="3956" xr:uid="{00000000-0005-0000-0000-000047160000}"/>
    <cellStyle name="Notitie 2 2 2 2 2 2 3" xfId="3957" xr:uid="{00000000-0005-0000-0000-000048160000}"/>
    <cellStyle name="Notitie 2 2 2 2 2 3" xfId="3958" xr:uid="{00000000-0005-0000-0000-000049160000}"/>
    <cellStyle name="Notitie 2 2 2 2 2 3 2" xfId="3959" xr:uid="{00000000-0005-0000-0000-00004A160000}"/>
    <cellStyle name="Notitie 2 2 2 2 2 3 2 2" xfId="3960" xr:uid="{00000000-0005-0000-0000-00004B160000}"/>
    <cellStyle name="Notitie 2 2 2 2 2 4" xfId="3961" xr:uid="{00000000-0005-0000-0000-00004C160000}"/>
    <cellStyle name="Notitie 2 2 2 2 2 4 2" xfId="3962" xr:uid="{00000000-0005-0000-0000-00004D160000}"/>
    <cellStyle name="Notitie 2 2 2 2 3" xfId="3963" xr:uid="{00000000-0005-0000-0000-00004E160000}"/>
    <cellStyle name="Notitie 2 2 2 2 3 2" xfId="3964" xr:uid="{00000000-0005-0000-0000-00004F160000}"/>
    <cellStyle name="Notitie 2 2 2 2 3 2 2" xfId="3965" xr:uid="{00000000-0005-0000-0000-000050160000}"/>
    <cellStyle name="Notitie 2 2 2 2 3 3" xfId="3966" xr:uid="{00000000-0005-0000-0000-000051160000}"/>
    <cellStyle name="Notitie 2 2 2 2 4" xfId="3967" xr:uid="{00000000-0005-0000-0000-000052160000}"/>
    <cellStyle name="Notitie 2 2 2 2 4 2" xfId="3968" xr:uid="{00000000-0005-0000-0000-000053160000}"/>
    <cellStyle name="Notitie 2 2 2 2 4 2 2" xfId="3969" xr:uid="{00000000-0005-0000-0000-000054160000}"/>
    <cellStyle name="Notitie 2 2 2 2 5" xfId="3970" xr:uid="{00000000-0005-0000-0000-000055160000}"/>
    <cellStyle name="Notitie 2 2 2 2 5 2" xfId="3971" xr:uid="{00000000-0005-0000-0000-000056160000}"/>
    <cellStyle name="Notitie 2 2 2 2 6" xfId="23376" xr:uid="{00000000-0005-0000-0000-000057160000}"/>
    <cellStyle name="Notitie 2 2 2 2 7" xfId="23377" xr:uid="{00000000-0005-0000-0000-000058160000}"/>
    <cellStyle name="Notitie 2 2 2 20" xfId="23378" xr:uid="{00000000-0005-0000-0000-000059160000}"/>
    <cellStyle name="Notitie 2 2 2 21" xfId="23379" xr:uid="{00000000-0005-0000-0000-00005A160000}"/>
    <cellStyle name="Notitie 2 2 2 22" xfId="23380" xr:uid="{00000000-0005-0000-0000-00005B160000}"/>
    <cellStyle name="Notitie 2 2 2 23" xfId="23381" xr:uid="{00000000-0005-0000-0000-00005C160000}"/>
    <cellStyle name="Notitie 2 2 2 24" xfId="23382" xr:uid="{00000000-0005-0000-0000-00005D160000}"/>
    <cellStyle name="Notitie 2 2 2 25" xfId="23383" xr:uid="{00000000-0005-0000-0000-00005E160000}"/>
    <cellStyle name="Notitie 2 2 2 26" xfId="23384" xr:uid="{00000000-0005-0000-0000-00005F160000}"/>
    <cellStyle name="Notitie 2 2 2 27" xfId="23385" xr:uid="{00000000-0005-0000-0000-000060160000}"/>
    <cellStyle name="Notitie 2 2 2 28" xfId="48112" xr:uid="{00000000-0005-0000-0000-000061160000}"/>
    <cellStyle name="Notitie 2 2 2 3" xfId="3972" xr:uid="{00000000-0005-0000-0000-000062160000}"/>
    <cellStyle name="Notitie 2 2 2 4" xfId="23386" xr:uid="{00000000-0005-0000-0000-000063160000}"/>
    <cellStyle name="Notitie 2 2 2 5" xfId="23387" xr:uid="{00000000-0005-0000-0000-000064160000}"/>
    <cellStyle name="Notitie 2 2 2 6" xfId="23388" xr:uid="{00000000-0005-0000-0000-000065160000}"/>
    <cellStyle name="Notitie 2 2 2 7" xfId="23389" xr:uid="{00000000-0005-0000-0000-000066160000}"/>
    <cellStyle name="Notitie 2 2 2 8" xfId="23390" xr:uid="{00000000-0005-0000-0000-000067160000}"/>
    <cellStyle name="Notitie 2 2 2 9" xfId="23391" xr:uid="{00000000-0005-0000-0000-000068160000}"/>
    <cellStyle name="Notitie 2 2 20" xfId="23392" xr:uid="{00000000-0005-0000-0000-000069160000}"/>
    <cellStyle name="Notitie 2 2 21" xfId="23393" xr:uid="{00000000-0005-0000-0000-00006A160000}"/>
    <cellStyle name="Notitie 2 2 22" xfId="23394" xr:uid="{00000000-0005-0000-0000-00006B160000}"/>
    <cellStyle name="Notitie 2 2 23" xfId="23395" xr:uid="{00000000-0005-0000-0000-00006C160000}"/>
    <cellStyle name="Notitie 2 2 24" xfId="23396" xr:uid="{00000000-0005-0000-0000-00006D160000}"/>
    <cellStyle name="Notitie 2 2 25" xfId="23397" xr:uid="{00000000-0005-0000-0000-00006E160000}"/>
    <cellStyle name="Notitie 2 2 26" xfId="23398" xr:uid="{00000000-0005-0000-0000-00006F160000}"/>
    <cellStyle name="Notitie 2 2 27" xfId="23399" xr:uid="{00000000-0005-0000-0000-000070160000}"/>
    <cellStyle name="Notitie 2 2 28" xfId="23400" xr:uid="{00000000-0005-0000-0000-000071160000}"/>
    <cellStyle name="Notitie 2 2 29" xfId="23401" xr:uid="{00000000-0005-0000-0000-000072160000}"/>
    <cellStyle name="Notitie 2 2 3" xfId="649" xr:uid="{00000000-0005-0000-0000-000073160000}"/>
    <cellStyle name="Notitie 2 2 3 10" xfId="23402" xr:uid="{00000000-0005-0000-0000-000074160000}"/>
    <cellStyle name="Notitie 2 2 3 11" xfId="23403" xr:uid="{00000000-0005-0000-0000-000075160000}"/>
    <cellStyle name="Notitie 2 2 3 12" xfId="23404" xr:uid="{00000000-0005-0000-0000-000076160000}"/>
    <cellStyle name="Notitie 2 2 3 13" xfId="23405" xr:uid="{00000000-0005-0000-0000-000077160000}"/>
    <cellStyle name="Notitie 2 2 3 14" xfId="23406" xr:uid="{00000000-0005-0000-0000-000078160000}"/>
    <cellStyle name="Notitie 2 2 3 15" xfId="23407" xr:uid="{00000000-0005-0000-0000-000079160000}"/>
    <cellStyle name="Notitie 2 2 3 16" xfId="23408" xr:uid="{00000000-0005-0000-0000-00007A160000}"/>
    <cellStyle name="Notitie 2 2 3 17" xfId="23409" xr:uid="{00000000-0005-0000-0000-00007B160000}"/>
    <cellStyle name="Notitie 2 2 3 18" xfId="23410" xr:uid="{00000000-0005-0000-0000-00007C160000}"/>
    <cellStyle name="Notitie 2 2 3 19" xfId="23411" xr:uid="{00000000-0005-0000-0000-00007D160000}"/>
    <cellStyle name="Notitie 2 2 3 2" xfId="1556" xr:uid="{00000000-0005-0000-0000-00007E160000}"/>
    <cellStyle name="Notitie 2 2 3 2 2" xfId="3973" xr:uid="{00000000-0005-0000-0000-00007F160000}"/>
    <cellStyle name="Notitie 2 2 3 2 2 2" xfId="3974" xr:uid="{00000000-0005-0000-0000-000080160000}"/>
    <cellStyle name="Notitie 2 2 3 2 2 2 2" xfId="3975" xr:uid="{00000000-0005-0000-0000-000081160000}"/>
    <cellStyle name="Notitie 2 2 3 2 2 2 2 2" xfId="3976" xr:uid="{00000000-0005-0000-0000-000082160000}"/>
    <cellStyle name="Notitie 2 2 3 2 2 2 3" xfId="3977" xr:uid="{00000000-0005-0000-0000-000083160000}"/>
    <cellStyle name="Notitie 2 2 3 2 2 3" xfId="3978" xr:uid="{00000000-0005-0000-0000-000084160000}"/>
    <cellStyle name="Notitie 2 2 3 2 2 3 2" xfId="3979" xr:uid="{00000000-0005-0000-0000-000085160000}"/>
    <cellStyle name="Notitie 2 2 3 2 2 3 2 2" xfId="3980" xr:uid="{00000000-0005-0000-0000-000086160000}"/>
    <cellStyle name="Notitie 2 2 3 2 2 4" xfId="3981" xr:uid="{00000000-0005-0000-0000-000087160000}"/>
    <cellStyle name="Notitie 2 2 3 2 2 4 2" xfId="3982" xr:uid="{00000000-0005-0000-0000-000088160000}"/>
    <cellStyle name="Notitie 2 2 3 2 3" xfId="3983" xr:uid="{00000000-0005-0000-0000-000089160000}"/>
    <cellStyle name="Notitie 2 2 3 2 3 2" xfId="3984" xr:uid="{00000000-0005-0000-0000-00008A160000}"/>
    <cellStyle name="Notitie 2 2 3 2 3 2 2" xfId="3985" xr:uid="{00000000-0005-0000-0000-00008B160000}"/>
    <cellStyle name="Notitie 2 2 3 2 3 3" xfId="3986" xr:uid="{00000000-0005-0000-0000-00008C160000}"/>
    <cellStyle name="Notitie 2 2 3 2 4" xfId="3987" xr:uid="{00000000-0005-0000-0000-00008D160000}"/>
    <cellStyle name="Notitie 2 2 3 2 4 2" xfId="3988" xr:uid="{00000000-0005-0000-0000-00008E160000}"/>
    <cellStyle name="Notitie 2 2 3 2 4 2 2" xfId="3989" xr:uid="{00000000-0005-0000-0000-00008F160000}"/>
    <cellStyle name="Notitie 2 2 3 2 5" xfId="3990" xr:uid="{00000000-0005-0000-0000-000090160000}"/>
    <cellStyle name="Notitie 2 2 3 2 5 2" xfId="3991" xr:uid="{00000000-0005-0000-0000-000091160000}"/>
    <cellStyle name="Notitie 2 2 3 2 6" xfId="23412" xr:uid="{00000000-0005-0000-0000-000092160000}"/>
    <cellStyle name="Notitie 2 2 3 2 7" xfId="23413" xr:uid="{00000000-0005-0000-0000-000093160000}"/>
    <cellStyle name="Notitie 2 2 3 20" xfId="23414" xr:uid="{00000000-0005-0000-0000-000094160000}"/>
    <cellStyle name="Notitie 2 2 3 21" xfId="23415" xr:uid="{00000000-0005-0000-0000-000095160000}"/>
    <cellStyle name="Notitie 2 2 3 22" xfId="23416" xr:uid="{00000000-0005-0000-0000-000096160000}"/>
    <cellStyle name="Notitie 2 2 3 23" xfId="23417" xr:uid="{00000000-0005-0000-0000-000097160000}"/>
    <cellStyle name="Notitie 2 2 3 24" xfId="23418" xr:uid="{00000000-0005-0000-0000-000098160000}"/>
    <cellStyle name="Notitie 2 2 3 25" xfId="23419" xr:uid="{00000000-0005-0000-0000-000099160000}"/>
    <cellStyle name="Notitie 2 2 3 26" xfId="23420" xr:uid="{00000000-0005-0000-0000-00009A160000}"/>
    <cellStyle name="Notitie 2 2 3 27" xfId="23421" xr:uid="{00000000-0005-0000-0000-00009B160000}"/>
    <cellStyle name="Notitie 2 2 3 28" xfId="48113" xr:uid="{00000000-0005-0000-0000-00009C160000}"/>
    <cellStyle name="Notitie 2 2 3 3" xfId="3992" xr:uid="{00000000-0005-0000-0000-00009D160000}"/>
    <cellStyle name="Notitie 2 2 3 4" xfId="23422" xr:uid="{00000000-0005-0000-0000-00009E160000}"/>
    <cellStyle name="Notitie 2 2 3 5" xfId="23423" xr:uid="{00000000-0005-0000-0000-00009F160000}"/>
    <cellStyle name="Notitie 2 2 3 6" xfId="23424" xr:uid="{00000000-0005-0000-0000-0000A0160000}"/>
    <cellStyle name="Notitie 2 2 3 7" xfId="23425" xr:uid="{00000000-0005-0000-0000-0000A1160000}"/>
    <cellStyle name="Notitie 2 2 3 8" xfId="23426" xr:uid="{00000000-0005-0000-0000-0000A2160000}"/>
    <cellStyle name="Notitie 2 2 3 9" xfId="23427" xr:uid="{00000000-0005-0000-0000-0000A3160000}"/>
    <cellStyle name="Notitie 2 2 30" xfId="23428" xr:uid="{00000000-0005-0000-0000-0000A4160000}"/>
    <cellStyle name="Notitie 2 2 31" xfId="23429" xr:uid="{00000000-0005-0000-0000-0000A5160000}"/>
    <cellStyle name="Notitie 2 2 32" xfId="23430" xr:uid="{00000000-0005-0000-0000-0000A6160000}"/>
    <cellStyle name="Notitie 2 2 33" xfId="48114" xr:uid="{00000000-0005-0000-0000-0000A7160000}"/>
    <cellStyle name="Notitie 2 2 4" xfId="650" xr:uid="{00000000-0005-0000-0000-0000A8160000}"/>
    <cellStyle name="Notitie 2 2 4 10" xfId="23431" xr:uid="{00000000-0005-0000-0000-0000A9160000}"/>
    <cellStyle name="Notitie 2 2 4 11" xfId="23432" xr:uid="{00000000-0005-0000-0000-0000AA160000}"/>
    <cellStyle name="Notitie 2 2 4 12" xfId="23433" xr:uid="{00000000-0005-0000-0000-0000AB160000}"/>
    <cellStyle name="Notitie 2 2 4 13" xfId="23434" xr:uid="{00000000-0005-0000-0000-0000AC160000}"/>
    <cellStyle name="Notitie 2 2 4 14" xfId="23435" xr:uid="{00000000-0005-0000-0000-0000AD160000}"/>
    <cellStyle name="Notitie 2 2 4 15" xfId="23436" xr:uid="{00000000-0005-0000-0000-0000AE160000}"/>
    <cellStyle name="Notitie 2 2 4 16" xfId="23437" xr:uid="{00000000-0005-0000-0000-0000AF160000}"/>
    <cellStyle name="Notitie 2 2 4 17" xfId="23438" xr:uid="{00000000-0005-0000-0000-0000B0160000}"/>
    <cellStyle name="Notitie 2 2 4 18" xfId="23439" xr:uid="{00000000-0005-0000-0000-0000B1160000}"/>
    <cellStyle name="Notitie 2 2 4 19" xfId="23440" xr:uid="{00000000-0005-0000-0000-0000B2160000}"/>
    <cellStyle name="Notitie 2 2 4 2" xfId="1557" xr:uid="{00000000-0005-0000-0000-0000B3160000}"/>
    <cellStyle name="Notitie 2 2 4 2 2" xfId="3993" xr:uid="{00000000-0005-0000-0000-0000B4160000}"/>
    <cellStyle name="Notitie 2 2 4 2 2 2" xfId="3994" xr:uid="{00000000-0005-0000-0000-0000B5160000}"/>
    <cellStyle name="Notitie 2 2 4 2 2 2 2" xfId="3995" xr:uid="{00000000-0005-0000-0000-0000B6160000}"/>
    <cellStyle name="Notitie 2 2 4 2 2 2 2 2" xfId="3996" xr:uid="{00000000-0005-0000-0000-0000B7160000}"/>
    <cellStyle name="Notitie 2 2 4 2 2 2 3" xfId="3997" xr:uid="{00000000-0005-0000-0000-0000B8160000}"/>
    <cellStyle name="Notitie 2 2 4 2 2 3" xfId="3998" xr:uid="{00000000-0005-0000-0000-0000B9160000}"/>
    <cellStyle name="Notitie 2 2 4 2 2 3 2" xfId="3999" xr:uid="{00000000-0005-0000-0000-0000BA160000}"/>
    <cellStyle name="Notitie 2 2 4 2 2 3 2 2" xfId="4000" xr:uid="{00000000-0005-0000-0000-0000BB160000}"/>
    <cellStyle name="Notitie 2 2 4 2 2 4" xfId="4001" xr:uid="{00000000-0005-0000-0000-0000BC160000}"/>
    <cellStyle name="Notitie 2 2 4 2 2 4 2" xfId="4002" xr:uid="{00000000-0005-0000-0000-0000BD160000}"/>
    <cellStyle name="Notitie 2 2 4 2 3" xfId="4003" xr:uid="{00000000-0005-0000-0000-0000BE160000}"/>
    <cellStyle name="Notitie 2 2 4 2 3 2" xfId="4004" xr:uid="{00000000-0005-0000-0000-0000BF160000}"/>
    <cellStyle name="Notitie 2 2 4 2 3 2 2" xfId="4005" xr:uid="{00000000-0005-0000-0000-0000C0160000}"/>
    <cellStyle name="Notitie 2 2 4 2 3 3" xfId="4006" xr:uid="{00000000-0005-0000-0000-0000C1160000}"/>
    <cellStyle name="Notitie 2 2 4 2 4" xfId="4007" xr:uid="{00000000-0005-0000-0000-0000C2160000}"/>
    <cellStyle name="Notitie 2 2 4 2 4 2" xfId="4008" xr:uid="{00000000-0005-0000-0000-0000C3160000}"/>
    <cellStyle name="Notitie 2 2 4 2 4 2 2" xfId="4009" xr:uid="{00000000-0005-0000-0000-0000C4160000}"/>
    <cellStyle name="Notitie 2 2 4 2 5" xfId="4010" xr:uid="{00000000-0005-0000-0000-0000C5160000}"/>
    <cellStyle name="Notitie 2 2 4 2 5 2" xfId="4011" xr:uid="{00000000-0005-0000-0000-0000C6160000}"/>
    <cellStyle name="Notitie 2 2 4 2 6" xfId="23441" xr:uid="{00000000-0005-0000-0000-0000C7160000}"/>
    <cellStyle name="Notitie 2 2 4 2 7" xfId="23442" xr:uid="{00000000-0005-0000-0000-0000C8160000}"/>
    <cellStyle name="Notitie 2 2 4 20" xfId="23443" xr:uid="{00000000-0005-0000-0000-0000C9160000}"/>
    <cellStyle name="Notitie 2 2 4 21" xfId="23444" xr:uid="{00000000-0005-0000-0000-0000CA160000}"/>
    <cellStyle name="Notitie 2 2 4 22" xfId="23445" xr:uid="{00000000-0005-0000-0000-0000CB160000}"/>
    <cellStyle name="Notitie 2 2 4 23" xfId="23446" xr:uid="{00000000-0005-0000-0000-0000CC160000}"/>
    <cellStyle name="Notitie 2 2 4 24" xfId="23447" xr:uid="{00000000-0005-0000-0000-0000CD160000}"/>
    <cellStyle name="Notitie 2 2 4 25" xfId="23448" xr:uid="{00000000-0005-0000-0000-0000CE160000}"/>
    <cellStyle name="Notitie 2 2 4 26" xfId="23449" xr:uid="{00000000-0005-0000-0000-0000CF160000}"/>
    <cellStyle name="Notitie 2 2 4 27" xfId="23450" xr:uid="{00000000-0005-0000-0000-0000D0160000}"/>
    <cellStyle name="Notitie 2 2 4 28" xfId="48115" xr:uid="{00000000-0005-0000-0000-0000D1160000}"/>
    <cellStyle name="Notitie 2 2 4 3" xfId="4012" xr:uid="{00000000-0005-0000-0000-0000D2160000}"/>
    <cellStyle name="Notitie 2 2 4 4" xfId="23451" xr:uid="{00000000-0005-0000-0000-0000D3160000}"/>
    <cellStyle name="Notitie 2 2 4 5" xfId="23452" xr:uid="{00000000-0005-0000-0000-0000D4160000}"/>
    <cellStyle name="Notitie 2 2 4 6" xfId="23453" xr:uid="{00000000-0005-0000-0000-0000D5160000}"/>
    <cellStyle name="Notitie 2 2 4 7" xfId="23454" xr:uid="{00000000-0005-0000-0000-0000D6160000}"/>
    <cellStyle name="Notitie 2 2 4 8" xfId="23455" xr:uid="{00000000-0005-0000-0000-0000D7160000}"/>
    <cellStyle name="Notitie 2 2 4 9" xfId="23456" xr:uid="{00000000-0005-0000-0000-0000D8160000}"/>
    <cellStyle name="Notitie 2 2 5" xfId="651" xr:uid="{00000000-0005-0000-0000-0000D9160000}"/>
    <cellStyle name="Notitie 2 2 5 10" xfId="23457" xr:uid="{00000000-0005-0000-0000-0000DA160000}"/>
    <cellStyle name="Notitie 2 2 5 11" xfId="23458" xr:uid="{00000000-0005-0000-0000-0000DB160000}"/>
    <cellStyle name="Notitie 2 2 5 12" xfId="23459" xr:uid="{00000000-0005-0000-0000-0000DC160000}"/>
    <cellStyle name="Notitie 2 2 5 13" xfId="23460" xr:uid="{00000000-0005-0000-0000-0000DD160000}"/>
    <cellStyle name="Notitie 2 2 5 14" xfId="23461" xr:uid="{00000000-0005-0000-0000-0000DE160000}"/>
    <cellStyle name="Notitie 2 2 5 15" xfId="23462" xr:uid="{00000000-0005-0000-0000-0000DF160000}"/>
    <cellStyle name="Notitie 2 2 5 16" xfId="23463" xr:uid="{00000000-0005-0000-0000-0000E0160000}"/>
    <cellStyle name="Notitie 2 2 5 17" xfId="23464" xr:uid="{00000000-0005-0000-0000-0000E1160000}"/>
    <cellStyle name="Notitie 2 2 5 18" xfId="23465" xr:uid="{00000000-0005-0000-0000-0000E2160000}"/>
    <cellStyle name="Notitie 2 2 5 19" xfId="23466" xr:uid="{00000000-0005-0000-0000-0000E3160000}"/>
    <cellStyle name="Notitie 2 2 5 2" xfId="1558" xr:uid="{00000000-0005-0000-0000-0000E4160000}"/>
    <cellStyle name="Notitie 2 2 5 2 2" xfId="4013" xr:uid="{00000000-0005-0000-0000-0000E5160000}"/>
    <cellStyle name="Notitie 2 2 5 2 2 2" xfId="4014" xr:uid="{00000000-0005-0000-0000-0000E6160000}"/>
    <cellStyle name="Notitie 2 2 5 2 2 2 2" xfId="4015" xr:uid="{00000000-0005-0000-0000-0000E7160000}"/>
    <cellStyle name="Notitie 2 2 5 2 2 2 2 2" xfId="4016" xr:uid="{00000000-0005-0000-0000-0000E8160000}"/>
    <cellStyle name="Notitie 2 2 5 2 2 2 3" xfId="4017" xr:uid="{00000000-0005-0000-0000-0000E9160000}"/>
    <cellStyle name="Notitie 2 2 5 2 2 3" xfId="4018" xr:uid="{00000000-0005-0000-0000-0000EA160000}"/>
    <cellStyle name="Notitie 2 2 5 2 2 3 2" xfId="4019" xr:uid="{00000000-0005-0000-0000-0000EB160000}"/>
    <cellStyle name="Notitie 2 2 5 2 2 3 2 2" xfId="4020" xr:uid="{00000000-0005-0000-0000-0000EC160000}"/>
    <cellStyle name="Notitie 2 2 5 2 2 4" xfId="4021" xr:uid="{00000000-0005-0000-0000-0000ED160000}"/>
    <cellStyle name="Notitie 2 2 5 2 2 4 2" xfId="4022" xr:uid="{00000000-0005-0000-0000-0000EE160000}"/>
    <cellStyle name="Notitie 2 2 5 2 3" xfId="4023" xr:uid="{00000000-0005-0000-0000-0000EF160000}"/>
    <cellStyle name="Notitie 2 2 5 2 3 2" xfId="4024" xr:uid="{00000000-0005-0000-0000-0000F0160000}"/>
    <cellStyle name="Notitie 2 2 5 2 3 2 2" xfId="4025" xr:uid="{00000000-0005-0000-0000-0000F1160000}"/>
    <cellStyle name="Notitie 2 2 5 2 3 3" xfId="4026" xr:uid="{00000000-0005-0000-0000-0000F2160000}"/>
    <cellStyle name="Notitie 2 2 5 2 4" xfId="4027" xr:uid="{00000000-0005-0000-0000-0000F3160000}"/>
    <cellStyle name="Notitie 2 2 5 2 4 2" xfId="4028" xr:uid="{00000000-0005-0000-0000-0000F4160000}"/>
    <cellStyle name="Notitie 2 2 5 2 4 2 2" xfId="4029" xr:uid="{00000000-0005-0000-0000-0000F5160000}"/>
    <cellStyle name="Notitie 2 2 5 2 5" xfId="4030" xr:uid="{00000000-0005-0000-0000-0000F6160000}"/>
    <cellStyle name="Notitie 2 2 5 2 5 2" xfId="4031" xr:uid="{00000000-0005-0000-0000-0000F7160000}"/>
    <cellStyle name="Notitie 2 2 5 2 6" xfId="23467" xr:uid="{00000000-0005-0000-0000-0000F8160000}"/>
    <cellStyle name="Notitie 2 2 5 2 7" xfId="23468" xr:uid="{00000000-0005-0000-0000-0000F9160000}"/>
    <cellStyle name="Notitie 2 2 5 20" xfId="23469" xr:uid="{00000000-0005-0000-0000-0000FA160000}"/>
    <cellStyle name="Notitie 2 2 5 21" xfId="23470" xr:uid="{00000000-0005-0000-0000-0000FB160000}"/>
    <cellStyle name="Notitie 2 2 5 22" xfId="23471" xr:uid="{00000000-0005-0000-0000-0000FC160000}"/>
    <cellStyle name="Notitie 2 2 5 23" xfId="23472" xr:uid="{00000000-0005-0000-0000-0000FD160000}"/>
    <cellStyle name="Notitie 2 2 5 24" xfId="23473" xr:uid="{00000000-0005-0000-0000-0000FE160000}"/>
    <cellStyle name="Notitie 2 2 5 25" xfId="23474" xr:uid="{00000000-0005-0000-0000-0000FF160000}"/>
    <cellStyle name="Notitie 2 2 5 26" xfId="23475" xr:uid="{00000000-0005-0000-0000-000000170000}"/>
    <cellStyle name="Notitie 2 2 5 27" xfId="23476" xr:uid="{00000000-0005-0000-0000-000001170000}"/>
    <cellStyle name="Notitie 2 2 5 28" xfId="48116" xr:uid="{00000000-0005-0000-0000-000002170000}"/>
    <cellStyle name="Notitie 2 2 5 3" xfId="4032" xr:uid="{00000000-0005-0000-0000-000003170000}"/>
    <cellStyle name="Notitie 2 2 5 4" xfId="23477" xr:uid="{00000000-0005-0000-0000-000004170000}"/>
    <cellStyle name="Notitie 2 2 5 5" xfId="23478" xr:uid="{00000000-0005-0000-0000-000005170000}"/>
    <cellStyle name="Notitie 2 2 5 6" xfId="23479" xr:uid="{00000000-0005-0000-0000-000006170000}"/>
    <cellStyle name="Notitie 2 2 5 7" xfId="23480" xr:uid="{00000000-0005-0000-0000-000007170000}"/>
    <cellStyle name="Notitie 2 2 5 8" xfId="23481" xr:uid="{00000000-0005-0000-0000-000008170000}"/>
    <cellStyle name="Notitie 2 2 5 9" xfId="23482" xr:uid="{00000000-0005-0000-0000-000009170000}"/>
    <cellStyle name="Notitie 2 2 6" xfId="652" xr:uid="{00000000-0005-0000-0000-00000A170000}"/>
    <cellStyle name="Notitie 2 2 6 10" xfId="23483" xr:uid="{00000000-0005-0000-0000-00000B170000}"/>
    <cellStyle name="Notitie 2 2 6 11" xfId="23484" xr:uid="{00000000-0005-0000-0000-00000C170000}"/>
    <cellStyle name="Notitie 2 2 6 12" xfId="23485" xr:uid="{00000000-0005-0000-0000-00000D170000}"/>
    <cellStyle name="Notitie 2 2 6 13" xfId="23486" xr:uid="{00000000-0005-0000-0000-00000E170000}"/>
    <cellStyle name="Notitie 2 2 6 14" xfId="23487" xr:uid="{00000000-0005-0000-0000-00000F170000}"/>
    <cellStyle name="Notitie 2 2 6 15" xfId="23488" xr:uid="{00000000-0005-0000-0000-000010170000}"/>
    <cellStyle name="Notitie 2 2 6 16" xfId="23489" xr:uid="{00000000-0005-0000-0000-000011170000}"/>
    <cellStyle name="Notitie 2 2 6 17" xfId="23490" xr:uid="{00000000-0005-0000-0000-000012170000}"/>
    <cellStyle name="Notitie 2 2 6 18" xfId="23491" xr:uid="{00000000-0005-0000-0000-000013170000}"/>
    <cellStyle name="Notitie 2 2 6 19" xfId="23492" xr:uid="{00000000-0005-0000-0000-000014170000}"/>
    <cellStyle name="Notitie 2 2 6 2" xfId="1559" xr:uid="{00000000-0005-0000-0000-000015170000}"/>
    <cellStyle name="Notitie 2 2 6 2 2" xfId="4033" xr:uid="{00000000-0005-0000-0000-000016170000}"/>
    <cellStyle name="Notitie 2 2 6 2 2 2" xfId="4034" xr:uid="{00000000-0005-0000-0000-000017170000}"/>
    <cellStyle name="Notitie 2 2 6 2 2 2 2" xfId="4035" xr:uid="{00000000-0005-0000-0000-000018170000}"/>
    <cellStyle name="Notitie 2 2 6 2 2 2 2 2" xfId="4036" xr:uid="{00000000-0005-0000-0000-000019170000}"/>
    <cellStyle name="Notitie 2 2 6 2 2 2 3" xfId="4037" xr:uid="{00000000-0005-0000-0000-00001A170000}"/>
    <cellStyle name="Notitie 2 2 6 2 2 3" xfId="4038" xr:uid="{00000000-0005-0000-0000-00001B170000}"/>
    <cellStyle name="Notitie 2 2 6 2 2 3 2" xfId="4039" xr:uid="{00000000-0005-0000-0000-00001C170000}"/>
    <cellStyle name="Notitie 2 2 6 2 2 3 2 2" xfId="4040" xr:uid="{00000000-0005-0000-0000-00001D170000}"/>
    <cellStyle name="Notitie 2 2 6 2 2 4" xfId="4041" xr:uid="{00000000-0005-0000-0000-00001E170000}"/>
    <cellStyle name="Notitie 2 2 6 2 2 4 2" xfId="4042" xr:uid="{00000000-0005-0000-0000-00001F170000}"/>
    <cellStyle name="Notitie 2 2 6 2 3" xfId="4043" xr:uid="{00000000-0005-0000-0000-000020170000}"/>
    <cellStyle name="Notitie 2 2 6 2 3 2" xfId="4044" xr:uid="{00000000-0005-0000-0000-000021170000}"/>
    <cellStyle name="Notitie 2 2 6 2 3 2 2" xfId="4045" xr:uid="{00000000-0005-0000-0000-000022170000}"/>
    <cellStyle name="Notitie 2 2 6 2 3 3" xfId="4046" xr:uid="{00000000-0005-0000-0000-000023170000}"/>
    <cellStyle name="Notitie 2 2 6 2 4" xfId="4047" xr:uid="{00000000-0005-0000-0000-000024170000}"/>
    <cellStyle name="Notitie 2 2 6 2 4 2" xfId="4048" xr:uid="{00000000-0005-0000-0000-000025170000}"/>
    <cellStyle name="Notitie 2 2 6 2 4 2 2" xfId="4049" xr:uid="{00000000-0005-0000-0000-000026170000}"/>
    <cellStyle name="Notitie 2 2 6 2 5" xfId="4050" xr:uid="{00000000-0005-0000-0000-000027170000}"/>
    <cellStyle name="Notitie 2 2 6 2 5 2" xfId="4051" xr:uid="{00000000-0005-0000-0000-000028170000}"/>
    <cellStyle name="Notitie 2 2 6 2 6" xfId="23493" xr:uid="{00000000-0005-0000-0000-000029170000}"/>
    <cellStyle name="Notitie 2 2 6 2 7" xfId="23494" xr:uid="{00000000-0005-0000-0000-00002A170000}"/>
    <cellStyle name="Notitie 2 2 6 20" xfId="23495" xr:uid="{00000000-0005-0000-0000-00002B170000}"/>
    <cellStyle name="Notitie 2 2 6 21" xfId="23496" xr:uid="{00000000-0005-0000-0000-00002C170000}"/>
    <cellStyle name="Notitie 2 2 6 22" xfId="23497" xr:uid="{00000000-0005-0000-0000-00002D170000}"/>
    <cellStyle name="Notitie 2 2 6 23" xfId="23498" xr:uid="{00000000-0005-0000-0000-00002E170000}"/>
    <cellStyle name="Notitie 2 2 6 24" xfId="23499" xr:uid="{00000000-0005-0000-0000-00002F170000}"/>
    <cellStyle name="Notitie 2 2 6 25" xfId="23500" xr:uid="{00000000-0005-0000-0000-000030170000}"/>
    <cellStyle name="Notitie 2 2 6 26" xfId="23501" xr:uid="{00000000-0005-0000-0000-000031170000}"/>
    <cellStyle name="Notitie 2 2 6 27" xfId="23502" xr:uid="{00000000-0005-0000-0000-000032170000}"/>
    <cellStyle name="Notitie 2 2 6 28" xfId="48117" xr:uid="{00000000-0005-0000-0000-000033170000}"/>
    <cellStyle name="Notitie 2 2 6 3" xfId="4052" xr:uid="{00000000-0005-0000-0000-000034170000}"/>
    <cellStyle name="Notitie 2 2 6 4" xfId="23503" xr:uid="{00000000-0005-0000-0000-000035170000}"/>
    <cellStyle name="Notitie 2 2 6 5" xfId="23504" xr:uid="{00000000-0005-0000-0000-000036170000}"/>
    <cellStyle name="Notitie 2 2 6 6" xfId="23505" xr:uid="{00000000-0005-0000-0000-000037170000}"/>
    <cellStyle name="Notitie 2 2 6 7" xfId="23506" xr:uid="{00000000-0005-0000-0000-000038170000}"/>
    <cellStyle name="Notitie 2 2 6 8" xfId="23507" xr:uid="{00000000-0005-0000-0000-000039170000}"/>
    <cellStyle name="Notitie 2 2 6 9" xfId="23508" xr:uid="{00000000-0005-0000-0000-00003A170000}"/>
    <cellStyle name="Notitie 2 2 7" xfId="1560" xr:uid="{00000000-0005-0000-0000-00003B170000}"/>
    <cellStyle name="Notitie 2 2 7 2" xfId="4053" xr:uid="{00000000-0005-0000-0000-00003C170000}"/>
    <cellStyle name="Notitie 2 2 7 2 2" xfId="4054" xr:uid="{00000000-0005-0000-0000-00003D170000}"/>
    <cellStyle name="Notitie 2 2 7 2 2 2" xfId="4055" xr:uid="{00000000-0005-0000-0000-00003E170000}"/>
    <cellStyle name="Notitie 2 2 7 2 2 2 2" xfId="4056" xr:uid="{00000000-0005-0000-0000-00003F170000}"/>
    <cellStyle name="Notitie 2 2 7 2 2 3" xfId="4057" xr:uid="{00000000-0005-0000-0000-000040170000}"/>
    <cellStyle name="Notitie 2 2 7 2 3" xfId="4058" xr:uid="{00000000-0005-0000-0000-000041170000}"/>
    <cellStyle name="Notitie 2 2 7 2 3 2" xfId="4059" xr:uid="{00000000-0005-0000-0000-000042170000}"/>
    <cellStyle name="Notitie 2 2 7 2 3 2 2" xfId="4060" xr:uid="{00000000-0005-0000-0000-000043170000}"/>
    <cellStyle name="Notitie 2 2 7 2 4" xfId="4061" xr:uid="{00000000-0005-0000-0000-000044170000}"/>
    <cellStyle name="Notitie 2 2 7 2 4 2" xfId="4062" xr:uid="{00000000-0005-0000-0000-000045170000}"/>
    <cellStyle name="Notitie 2 2 7 3" xfId="4063" xr:uid="{00000000-0005-0000-0000-000046170000}"/>
    <cellStyle name="Notitie 2 2 7 3 2" xfId="4064" xr:uid="{00000000-0005-0000-0000-000047170000}"/>
    <cellStyle name="Notitie 2 2 7 3 2 2" xfId="4065" xr:uid="{00000000-0005-0000-0000-000048170000}"/>
    <cellStyle name="Notitie 2 2 7 3 3" xfId="4066" xr:uid="{00000000-0005-0000-0000-000049170000}"/>
    <cellStyle name="Notitie 2 2 7 4" xfId="4067" xr:uid="{00000000-0005-0000-0000-00004A170000}"/>
    <cellStyle name="Notitie 2 2 7 4 2" xfId="4068" xr:uid="{00000000-0005-0000-0000-00004B170000}"/>
    <cellStyle name="Notitie 2 2 7 4 2 2" xfId="4069" xr:uid="{00000000-0005-0000-0000-00004C170000}"/>
    <cellStyle name="Notitie 2 2 7 5" xfId="4070" xr:uid="{00000000-0005-0000-0000-00004D170000}"/>
    <cellStyle name="Notitie 2 2 7 5 2" xfId="4071" xr:uid="{00000000-0005-0000-0000-00004E170000}"/>
    <cellStyle name="Notitie 2 2 7 6" xfId="23509" xr:uid="{00000000-0005-0000-0000-00004F170000}"/>
    <cellStyle name="Notitie 2 2 7 7" xfId="23510" xr:uid="{00000000-0005-0000-0000-000050170000}"/>
    <cellStyle name="Notitie 2 2 8" xfId="4072" xr:uid="{00000000-0005-0000-0000-000051170000}"/>
    <cellStyle name="Notitie 2 2 9" xfId="23511" xr:uid="{00000000-0005-0000-0000-000052170000}"/>
    <cellStyle name="Notitie 2 20" xfId="23512" xr:uid="{00000000-0005-0000-0000-000053170000}"/>
    <cellStyle name="Notitie 2 21" xfId="23513" xr:uid="{00000000-0005-0000-0000-000054170000}"/>
    <cellStyle name="Notitie 2 22" xfId="23514" xr:uid="{00000000-0005-0000-0000-000055170000}"/>
    <cellStyle name="Notitie 2 23" xfId="23515" xr:uid="{00000000-0005-0000-0000-000056170000}"/>
    <cellStyle name="Notitie 2 24" xfId="23516" xr:uid="{00000000-0005-0000-0000-000057170000}"/>
    <cellStyle name="Notitie 2 25" xfId="23517" xr:uid="{00000000-0005-0000-0000-000058170000}"/>
    <cellStyle name="Notitie 2 26" xfId="23518" xr:uid="{00000000-0005-0000-0000-000059170000}"/>
    <cellStyle name="Notitie 2 27" xfId="23519" xr:uid="{00000000-0005-0000-0000-00005A170000}"/>
    <cellStyle name="Notitie 2 28" xfId="23520" xr:uid="{00000000-0005-0000-0000-00005B170000}"/>
    <cellStyle name="Notitie 2 29" xfId="23521" xr:uid="{00000000-0005-0000-0000-00005C170000}"/>
    <cellStyle name="Notitie 2 3" xfId="653" xr:uid="{00000000-0005-0000-0000-00005D170000}"/>
    <cellStyle name="Notitie 2 3 10" xfId="23522" xr:uid="{00000000-0005-0000-0000-00005E170000}"/>
    <cellStyle name="Notitie 2 3 11" xfId="23523" xr:uid="{00000000-0005-0000-0000-00005F170000}"/>
    <cellStyle name="Notitie 2 3 12" xfId="23524" xr:uid="{00000000-0005-0000-0000-000060170000}"/>
    <cellStyle name="Notitie 2 3 13" xfId="23525" xr:uid="{00000000-0005-0000-0000-000061170000}"/>
    <cellStyle name="Notitie 2 3 14" xfId="23526" xr:uid="{00000000-0005-0000-0000-000062170000}"/>
    <cellStyle name="Notitie 2 3 15" xfId="23527" xr:uid="{00000000-0005-0000-0000-000063170000}"/>
    <cellStyle name="Notitie 2 3 16" xfId="23528" xr:uid="{00000000-0005-0000-0000-000064170000}"/>
    <cellStyle name="Notitie 2 3 17" xfId="23529" xr:uid="{00000000-0005-0000-0000-000065170000}"/>
    <cellStyle name="Notitie 2 3 18" xfId="23530" xr:uid="{00000000-0005-0000-0000-000066170000}"/>
    <cellStyle name="Notitie 2 3 19" xfId="23531" xr:uid="{00000000-0005-0000-0000-000067170000}"/>
    <cellStyle name="Notitie 2 3 2" xfId="1561" xr:uid="{00000000-0005-0000-0000-000068170000}"/>
    <cellStyle name="Notitie 2 3 2 2" xfId="4073" xr:uid="{00000000-0005-0000-0000-000069170000}"/>
    <cellStyle name="Notitie 2 3 2 2 2" xfId="4074" xr:uid="{00000000-0005-0000-0000-00006A170000}"/>
    <cellStyle name="Notitie 2 3 2 2 2 2" xfId="4075" xr:uid="{00000000-0005-0000-0000-00006B170000}"/>
    <cellStyle name="Notitie 2 3 2 2 2 2 2" xfId="4076" xr:uid="{00000000-0005-0000-0000-00006C170000}"/>
    <cellStyle name="Notitie 2 3 2 2 2 3" xfId="4077" xr:uid="{00000000-0005-0000-0000-00006D170000}"/>
    <cellStyle name="Notitie 2 3 2 2 3" xfId="4078" xr:uid="{00000000-0005-0000-0000-00006E170000}"/>
    <cellStyle name="Notitie 2 3 2 2 3 2" xfId="4079" xr:uid="{00000000-0005-0000-0000-00006F170000}"/>
    <cellStyle name="Notitie 2 3 2 2 3 2 2" xfId="4080" xr:uid="{00000000-0005-0000-0000-000070170000}"/>
    <cellStyle name="Notitie 2 3 2 2 4" xfId="4081" xr:uid="{00000000-0005-0000-0000-000071170000}"/>
    <cellStyle name="Notitie 2 3 2 2 4 2" xfId="4082" xr:uid="{00000000-0005-0000-0000-000072170000}"/>
    <cellStyle name="Notitie 2 3 2 3" xfId="4083" xr:uid="{00000000-0005-0000-0000-000073170000}"/>
    <cellStyle name="Notitie 2 3 2 3 2" xfId="4084" xr:uid="{00000000-0005-0000-0000-000074170000}"/>
    <cellStyle name="Notitie 2 3 2 3 2 2" xfId="4085" xr:uid="{00000000-0005-0000-0000-000075170000}"/>
    <cellStyle name="Notitie 2 3 2 3 3" xfId="4086" xr:uid="{00000000-0005-0000-0000-000076170000}"/>
    <cellStyle name="Notitie 2 3 2 4" xfId="4087" xr:uid="{00000000-0005-0000-0000-000077170000}"/>
    <cellStyle name="Notitie 2 3 2 4 2" xfId="4088" xr:uid="{00000000-0005-0000-0000-000078170000}"/>
    <cellStyle name="Notitie 2 3 2 4 2 2" xfId="4089" xr:uid="{00000000-0005-0000-0000-000079170000}"/>
    <cellStyle name="Notitie 2 3 2 5" xfId="4090" xr:uid="{00000000-0005-0000-0000-00007A170000}"/>
    <cellStyle name="Notitie 2 3 2 5 2" xfId="4091" xr:uid="{00000000-0005-0000-0000-00007B170000}"/>
    <cellStyle name="Notitie 2 3 2 6" xfId="23532" xr:uid="{00000000-0005-0000-0000-00007C170000}"/>
    <cellStyle name="Notitie 2 3 2 7" xfId="23533" xr:uid="{00000000-0005-0000-0000-00007D170000}"/>
    <cellStyle name="Notitie 2 3 20" xfId="23534" xr:uid="{00000000-0005-0000-0000-00007E170000}"/>
    <cellStyle name="Notitie 2 3 21" xfId="23535" xr:uid="{00000000-0005-0000-0000-00007F170000}"/>
    <cellStyle name="Notitie 2 3 22" xfId="23536" xr:uid="{00000000-0005-0000-0000-000080170000}"/>
    <cellStyle name="Notitie 2 3 23" xfId="23537" xr:uid="{00000000-0005-0000-0000-000081170000}"/>
    <cellStyle name="Notitie 2 3 24" xfId="23538" xr:uid="{00000000-0005-0000-0000-000082170000}"/>
    <cellStyle name="Notitie 2 3 25" xfId="23539" xr:uid="{00000000-0005-0000-0000-000083170000}"/>
    <cellStyle name="Notitie 2 3 26" xfId="23540" xr:uid="{00000000-0005-0000-0000-000084170000}"/>
    <cellStyle name="Notitie 2 3 27" xfId="23541" xr:uid="{00000000-0005-0000-0000-000085170000}"/>
    <cellStyle name="Notitie 2 3 28" xfId="48118" xr:uid="{00000000-0005-0000-0000-000086170000}"/>
    <cellStyle name="Notitie 2 3 3" xfId="4092" xr:uid="{00000000-0005-0000-0000-000087170000}"/>
    <cellStyle name="Notitie 2 3 4" xfId="23542" xr:uid="{00000000-0005-0000-0000-000088170000}"/>
    <cellStyle name="Notitie 2 3 5" xfId="23543" xr:uid="{00000000-0005-0000-0000-000089170000}"/>
    <cellStyle name="Notitie 2 3 6" xfId="23544" xr:uid="{00000000-0005-0000-0000-00008A170000}"/>
    <cellStyle name="Notitie 2 3 7" xfId="23545" xr:uid="{00000000-0005-0000-0000-00008B170000}"/>
    <cellStyle name="Notitie 2 3 8" xfId="23546" xr:uid="{00000000-0005-0000-0000-00008C170000}"/>
    <cellStyle name="Notitie 2 3 9" xfId="23547" xr:uid="{00000000-0005-0000-0000-00008D170000}"/>
    <cellStyle name="Notitie 2 30" xfId="23548" xr:uid="{00000000-0005-0000-0000-00008E170000}"/>
    <cellStyle name="Notitie 2 31" xfId="23549" xr:uid="{00000000-0005-0000-0000-00008F170000}"/>
    <cellStyle name="Notitie 2 32" xfId="23550" xr:uid="{00000000-0005-0000-0000-000090170000}"/>
    <cellStyle name="Notitie 2 33" xfId="48119" xr:uid="{00000000-0005-0000-0000-000091170000}"/>
    <cellStyle name="Notitie 2 4" xfId="654" xr:uid="{00000000-0005-0000-0000-000092170000}"/>
    <cellStyle name="Notitie 2 4 10" xfId="23551" xr:uid="{00000000-0005-0000-0000-000093170000}"/>
    <cellStyle name="Notitie 2 4 11" xfId="23552" xr:uid="{00000000-0005-0000-0000-000094170000}"/>
    <cellStyle name="Notitie 2 4 12" xfId="23553" xr:uid="{00000000-0005-0000-0000-000095170000}"/>
    <cellStyle name="Notitie 2 4 13" xfId="23554" xr:uid="{00000000-0005-0000-0000-000096170000}"/>
    <cellStyle name="Notitie 2 4 14" xfId="23555" xr:uid="{00000000-0005-0000-0000-000097170000}"/>
    <cellStyle name="Notitie 2 4 15" xfId="23556" xr:uid="{00000000-0005-0000-0000-000098170000}"/>
    <cellStyle name="Notitie 2 4 16" xfId="23557" xr:uid="{00000000-0005-0000-0000-000099170000}"/>
    <cellStyle name="Notitie 2 4 17" xfId="23558" xr:uid="{00000000-0005-0000-0000-00009A170000}"/>
    <cellStyle name="Notitie 2 4 18" xfId="23559" xr:uid="{00000000-0005-0000-0000-00009B170000}"/>
    <cellStyle name="Notitie 2 4 19" xfId="23560" xr:uid="{00000000-0005-0000-0000-00009C170000}"/>
    <cellStyle name="Notitie 2 4 2" xfId="1562" xr:uid="{00000000-0005-0000-0000-00009D170000}"/>
    <cellStyle name="Notitie 2 4 2 2" xfId="4093" xr:uid="{00000000-0005-0000-0000-00009E170000}"/>
    <cellStyle name="Notitie 2 4 2 2 2" xfId="4094" xr:uid="{00000000-0005-0000-0000-00009F170000}"/>
    <cellStyle name="Notitie 2 4 2 2 2 2" xfId="4095" xr:uid="{00000000-0005-0000-0000-0000A0170000}"/>
    <cellStyle name="Notitie 2 4 2 2 2 2 2" xfId="4096" xr:uid="{00000000-0005-0000-0000-0000A1170000}"/>
    <cellStyle name="Notitie 2 4 2 2 2 3" xfId="4097" xr:uid="{00000000-0005-0000-0000-0000A2170000}"/>
    <cellStyle name="Notitie 2 4 2 2 3" xfId="4098" xr:uid="{00000000-0005-0000-0000-0000A3170000}"/>
    <cellStyle name="Notitie 2 4 2 2 3 2" xfId="4099" xr:uid="{00000000-0005-0000-0000-0000A4170000}"/>
    <cellStyle name="Notitie 2 4 2 2 3 2 2" xfId="4100" xr:uid="{00000000-0005-0000-0000-0000A5170000}"/>
    <cellStyle name="Notitie 2 4 2 2 4" xfId="4101" xr:uid="{00000000-0005-0000-0000-0000A6170000}"/>
    <cellStyle name="Notitie 2 4 2 2 4 2" xfId="4102" xr:uid="{00000000-0005-0000-0000-0000A7170000}"/>
    <cellStyle name="Notitie 2 4 2 3" xfId="4103" xr:uid="{00000000-0005-0000-0000-0000A8170000}"/>
    <cellStyle name="Notitie 2 4 2 3 2" xfId="4104" xr:uid="{00000000-0005-0000-0000-0000A9170000}"/>
    <cellStyle name="Notitie 2 4 2 3 2 2" xfId="4105" xr:uid="{00000000-0005-0000-0000-0000AA170000}"/>
    <cellStyle name="Notitie 2 4 2 3 3" xfId="4106" xr:uid="{00000000-0005-0000-0000-0000AB170000}"/>
    <cellStyle name="Notitie 2 4 2 4" xfId="4107" xr:uid="{00000000-0005-0000-0000-0000AC170000}"/>
    <cellStyle name="Notitie 2 4 2 4 2" xfId="4108" xr:uid="{00000000-0005-0000-0000-0000AD170000}"/>
    <cellStyle name="Notitie 2 4 2 4 2 2" xfId="4109" xr:uid="{00000000-0005-0000-0000-0000AE170000}"/>
    <cellStyle name="Notitie 2 4 2 5" xfId="4110" xr:uid="{00000000-0005-0000-0000-0000AF170000}"/>
    <cellStyle name="Notitie 2 4 2 5 2" xfId="4111" xr:uid="{00000000-0005-0000-0000-0000B0170000}"/>
    <cellStyle name="Notitie 2 4 2 6" xfId="23561" xr:uid="{00000000-0005-0000-0000-0000B1170000}"/>
    <cellStyle name="Notitie 2 4 2 7" xfId="23562" xr:uid="{00000000-0005-0000-0000-0000B2170000}"/>
    <cellStyle name="Notitie 2 4 20" xfId="23563" xr:uid="{00000000-0005-0000-0000-0000B3170000}"/>
    <cellStyle name="Notitie 2 4 21" xfId="23564" xr:uid="{00000000-0005-0000-0000-0000B4170000}"/>
    <cellStyle name="Notitie 2 4 22" xfId="23565" xr:uid="{00000000-0005-0000-0000-0000B5170000}"/>
    <cellStyle name="Notitie 2 4 23" xfId="23566" xr:uid="{00000000-0005-0000-0000-0000B6170000}"/>
    <cellStyle name="Notitie 2 4 24" xfId="23567" xr:uid="{00000000-0005-0000-0000-0000B7170000}"/>
    <cellStyle name="Notitie 2 4 25" xfId="23568" xr:uid="{00000000-0005-0000-0000-0000B8170000}"/>
    <cellStyle name="Notitie 2 4 26" xfId="23569" xr:uid="{00000000-0005-0000-0000-0000B9170000}"/>
    <cellStyle name="Notitie 2 4 27" xfId="23570" xr:uid="{00000000-0005-0000-0000-0000BA170000}"/>
    <cellStyle name="Notitie 2 4 28" xfId="48120" xr:uid="{00000000-0005-0000-0000-0000BB170000}"/>
    <cellStyle name="Notitie 2 4 3" xfId="4112" xr:uid="{00000000-0005-0000-0000-0000BC170000}"/>
    <cellStyle name="Notitie 2 4 4" xfId="23571" xr:uid="{00000000-0005-0000-0000-0000BD170000}"/>
    <cellStyle name="Notitie 2 4 5" xfId="23572" xr:uid="{00000000-0005-0000-0000-0000BE170000}"/>
    <cellStyle name="Notitie 2 4 6" xfId="23573" xr:uid="{00000000-0005-0000-0000-0000BF170000}"/>
    <cellStyle name="Notitie 2 4 7" xfId="23574" xr:uid="{00000000-0005-0000-0000-0000C0170000}"/>
    <cellStyle name="Notitie 2 4 8" xfId="23575" xr:uid="{00000000-0005-0000-0000-0000C1170000}"/>
    <cellStyle name="Notitie 2 4 9" xfId="23576" xr:uid="{00000000-0005-0000-0000-0000C2170000}"/>
    <cellStyle name="Notitie 2 5" xfId="655" xr:uid="{00000000-0005-0000-0000-0000C3170000}"/>
    <cellStyle name="Notitie 2 5 10" xfId="23577" xr:uid="{00000000-0005-0000-0000-0000C4170000}"/>
    <cellStyle name="Notitie 2 5 11" xfId="23578" xr:uid="{00000000-0005-0000-0000-0000C5170000}"/>
    <cellStyle name="Notitie 2 5 12" xfId="23579" xr:uid="{00000000-0005-0000-0000-0000C6170000}"/>
    <cellStyle name="Notitie 2 5 13" xfId="23580" xr:uid="{00000000-0005-0000-0000-0000C7170000}"/>
    <cellStyle name="Notitie 2 5 14" xfId="23581" xr:uid="{00000000-0005-0000-0000-0000C8170000}"/>
    <cellStyle name="Notitie 2 5 15" xfId="23582" xr:uid="{00000000-0005-0000-0000-0000C9170000}"/>
    <cellStyle name="Notitie 2 5 16" xfId="23583" xr:uid="{00000000-0005-0000-0000-0000CA170000}"/>
    <cellStyle name="Notitie 2 5 17" xfId="23584" xr:uid="{00000000-0005-0000-0000-0000CB170000}"/>
    <cellStyle name="Notitie 2 5 18" xfId="23585" xr:uid="{00000000-0005-0000-0000-0000CC170000}"/>
    <cellStyle name="Notitie 2 5 19" xfId="23586" xr:uid="{00000000-0005-0000-0000-0000CD170000}"/>
    <cellStyle name="Notitie 2 5 2" xfId="1563" xr:uid="{00000000-0005-0000-0000-0000CE170000}"/>
    <cellStyle name="Notitie 2 5 2 2" xfId="4113" xr:uid="{00000000-0005-0000-0000-0000CF170000}"/>
    <cellStyle name="Notitie 2 5 2 2 2" xfId="4114" xr:uid="{00000000-0005-0000-0000-0000D0170000}"/>
    <cellStyle name="Notitie 2 5 2 2 2 2" xfId="4115" xr:uid="{00000000-0005-0000-0000-0000D1170000}"/>
    <cellStyle name="Notitie 2 5 2 2 2 2 2" xfId="4116" xr:uid="{00000000-0005-0000-0000-0000D2170000}"/>
    <cellStyle name="Notitie 2 5 2 2 2 3" xfId="4117" xr:uid="{00000000-0005-0000-0000-0000D3170000}"/>
    <cellStyle name="Notitie 2 5 2 2 3" xfId="4118" xr:uid="{00000000-0005-0000-0000-0000D4170000}"/>
    <cellStyle name="Notitie 2 5 2 2 3 2" xfId="4119" xr:uid="{00000000-0005-0000-0000-0000D5170000}"/>
    <cellStyle name="Notitie 2 5 2 2 3 2 2" xfId="4120" xr:uid="{00000000-0005-0000-0000-0000D6170000}"/>
    <cellStyle name="Notitie 2 5 2 2 4" xfId="4121" xr:uid="{00000000-0005-0000-0000-0000D7170000}"/>
    <cellStyle name="Notitie 2 5 2 2 4 2" xfId="4122" xr:uid="{00000000-0005-0000-0000-0000D8170000}"/>
    <cellStyle name="Notitie 2 5 2 3" xfId="4123" xr:uid="{00000000-0005-0000-0000-0000D9170000}"/>
    <cellStyle name="Notitie 2 5 2 3 2" xfId="4124" xr:uid="{00000000-0005-0000-0000-0000DA170000}"/>
    <cellStyle name="Notitie 2 5 2 3 2 2" xfId="4125" xr:uid="{00000000-0005-0000-0000-0000DB170000}"/>
    <cellStyle name="Notitie 2 5 2 3 3" xfId="4126" xr:uid="{00000000-0005-0000-0000-0000DC170000}"/>
    <cellStyle name="Notitie 2 5 2 4" xfId="4127" xr:uid="{00000000-0005-0000-0000-0000DD170000}"/>
    <cellStyle name="Notitie 2 5 2 4 2" xfId="4128" xr:uid="{00000000-0005-0000-0000-0000DE170000}"/>
    <cellStyle name="Notitie 2 5 2 4 2 2" xfId="4129" xr:uid="{00000000-0005-0000-0000-0000DF170000}"/>
    <cellStyle name="Notitie 2 5 2 5" xfId="4130" xr:uid="{00000000-0005-0000-0000-0000E0170000}"/>
    <cellStyle name="Notitie 2 5 2 5 2" xfId="4131" xr:uid="{00000000-0005-0000-0000-0000E1170000}"/>
    <cellStyle name="Notitie 2 5 2 6" xfId="23587" xr:uid="{00000000-0005-0000-0000-0000E2170000}"/>
    <cellStyle name="Notitie 2 5 2 7" xfId="23588" xr:uid="{00000000-0005-0000-0000-0000E3170000}"/>
    <cellStyle name="Notitie 2 5 20" xfId="23589" xr:uid="{00000000-0005-0000-0000-0000E4170000}"/>
    <cellStyle name="Notitie 2 5 21" xfId="23590" xr:uid="{00000000-0005-0000-0000-0000E5170000}"/>
    <cellStyle name="Notitie 2 5 22" xfId="23591" xr:uid="{00000000-0005-0000-0000-0000E6170000}"/>
    <cellStyle name="Notitie 2 5 23" xfId="23592" xr:uid="{00000000-0005-0000-0000-0000E7170000}"/>
    <cellStyle name="Notitie 2 5 24" xfId="23593" xr:uid="{00000000-0005-0000-0000-0000E8170000}"/>
    <cellStyle name="Notitie 2 5 25" xfId="23594" xr:uid="{00000000-0005-0000-0000-0000E9170000}"/>
    <cellStyle name="Notitie 2 5 26" xfId="23595" xr:uid="{00000000-0005-0000-0000-0000EA170000}"/>
    <cellStyle name="Notitie 2 5 27" xfId="23596" xr:uid="{00000000-0005-0000-0000-0000EB170000}"/>
    <cellStyle name="Notitie 2 5 28" xfId="48121" xr:uid="{00000000-0005-0000-0000-0000EC170000}"/>
    <cellStyle name="Notitie 2 5 3" xfId="4132" xr:uid="{00000000-0005-0000-0000-0000ED170000}"/>
    <cellStyle name="Notitie 2 5 4" xfId="23597" xr:uid="{00000000-0005-0000-0000-0000EE170000}"/>
    <cellStyle name="Notitie 2 5 5" xfId="23598" xr:uid="{00000000-0005-0000-0000-0000EF170000}"/>
    <cellStyle name="Notitie 2 5 6" xfId="23599" xr:uid="{00000000-0005-0000-0000-0000F0170000}"/>
    <cellStyle name="Notitie 2 5 7" xfId="23600" xr:uid="{00000000-0005-0000-0000-0000F1170000}"/>
    <cellStyle name="Notitie 2 5 8" xfId="23601" xr:uid="{00000000-0005-0000-0000-0000F2170000}"/>
    <cellStyle name="Notitie 2 5 9" xfId="23602" xr:uid="{00000000-0005-0000-0000-0000F3170000}"/>
    <cellStyle name="Notitie 2 6" xfId="656" xr:uid="{00000000-0005-0000-0000-0000F4170000}"/>
    <cellStyle name="Notitie 2 6 10" xfId="23603" xr:uid="{00000000-0005-0000-0000-0000F5170000}"/>
    <cellStyle name="Notitie 2 6 11" xfId="23604" xr:uid="{00000000-0005-0000-0000-0000F6170000}"/>
    <cellStyle name="Notitie 2 6 12" xfId="23605" xr:uid="{00000000-0005-0000-0000-0000F7170000}"/>
    <cellStyle name="Notitie 2 6 13" xfId="23606" xr:uid="{00000000-0005-0000-0000-0000F8170000}"/>
    <cellStyle name="Notitie 2 6 14" xfId="23607" xr:uid="{00000000-0005-0000-0000-0000F9170000}"/>
    <cellStyle name="Notitie 2 6 15" xfId="23608" xr:uid="{00000000-0005-0000-0000-0000FA170000}"/>
    <cellStyle name="Notitie 2 6 16" xfId="23609" xr:uid="{00000000-0005-0000-0000-0000FB170000}"/>
    <cellStyle name="Notitie 2 6 17" xfId="23610" xr:uid="{00000000-0005-0000-0000-0000FC170000}"/>
    <cellStyle name="Notitie 2 6 18" xfId="23611" xr:uid="{00000000-0005-0000-0000-0000FD170000}"/>
    <cellStyle name="Notitie 2 6 19" xfId="23612" xr:uid="{00000000-0005-0000-0000-0000FE170000}"/>
    <cellStyle name="Notitie 2 6 2" xfId="1564" xr:uid="{00000000-0005-0000-0000-0000FF170000}"/>
    <cellStyle name="Notitie 2 6 2 2" xfId="4133" xr:uid="{00000000-0005-0000-0000-000000180000}"/>
    <cellStyle name="Notitie 2 6 2 2 2" xfId="4134" xr:uid="{00000000-0005-0000-0000-000001180000}"/>
    <cellStyle name="Notitie 2 6 2 2 2 2" xfId="4135" xr:uid="{00000000-0005-0000-0000-000002180000}"/>
    <cellStyle name="Notitie 2 6 2 2 2 2 2" xfId="4136" xr:uid="{00000000-0005-0000-0000-000003180000}"/>
    <cellStyle name="Notitie 2 6 2 2 2 3" xfId="4137" xr:uid="{00000000-0005-0000-0000-000004180000}"/>
    <cellStyle name="Notitie 2 6 2 2 3" xfId="4138" xr:uid="{00000000-0005-0000-0000-000005180000}"/>
    <cellStyle name="Notitie 2 6 2 2 3 2" xfId="4139" xr:uid="{00000000-0005-0000-0000-000006180000}"/>
    <cellStyle name="Notitie 2 6 2 2 3 2 2" xfId="4140" xr:uid="{00000000-0005-0000-0000-000007180000}"/>
    <cellStyle name="Notitie 2 6 2 2 4" xfId="4141" xr:uid="{00000000-0005-0000-0000-000008180000}"/>
    <cellStyle name="Notitie 2 6 2 2 4 2" xfId="4142" xr:uid="{00000000-0005-0000-0000-000009180000}"/>
    <cellStyle name="Notitie 2 6 2 3" xfId="4143" xr:uid="{00000000-0005-0000-0000-00000A180000}"/>
    <cellStyle name="Notitie 2 6 2 3 2" xfId="4144" xr:uid="{00000000-0005-0000-0000-00000B180000}"/>
    <cellStyle name="Notitie 2 6 2 3 2 2" xfId="4145" xr:uid="{00000000-0005-0000-0000-00000C180000}"/>
    <cellStyle name="Notitie 2 6 2 3 3" xfId="4146" xr:uid="{00000000-0005-0000-0000-00000D180000}"/>
    <cellStyle name="Notitie 2 6 2 4" xfId="4147" xr:uid="{00000000-0005-0000-0000-00000E180000}"/>
    <cellStyle name="Notitie 2 6 2 4 2" xfId="4148" xr:uid="{00000000-0005-0000-0000-00000F180000}"/>
    <cellStyle name="Notitie 2 6 2 4 2 2" xfId="4149" xr:uid="{00000000-0005-0000-0000-000010180000}"/>
    <cellStyle name="Notitie 2 6 2 5" xfId="4150" xr:uid="{00000000-0005-0000-0000-000011180000}"/>
    <cellStyle name="Notitie 2 6 2 5 2" xfId="4151" xr:uid="{00000000-0005-0000-0000-000012180000}"/>
    <cellStyle name="Notitie 2 6 2 6" xfId="23613" xr:uid="{00000000-0005-0000-0000-000013180000}"/>
    <cellStyle name="Notitie 2 6 2 7" xfId="23614" xr:uid="{00000000-0005-0000-0000-000014180000}"/>
    <cellStyle name="Notitie 2 6 20" xfId="23615" xr:uid="{00000000-0005-0000-0000-000015180000}"/>
    <cellStyle name="Notitie 2 6 21" xfId="23616" xr:uid="{00000000-0005-0000-0000-000016180000}"/>
    <cellStyle name="Notitie 2 6 22" xfId="23617" xr:uid="{00000000-0005-0000-0000-000017180000}"/>
    <cellStyle name="Notitie 2 6 23" xfId="23618" xr:uid="{00000000-0005-0000-0000-000018180000}"/>
    <cellStyle name="Notitie 2 6 24" xfId="23619" xr:uid="{00000000-0005-0000-0000-000019180000}"/>
    <cellStyle name="Notitie 2 6 25" xfId="23620" xr:uid="{00000000-0005-0000-0000-00001A180000}"/>
    <cellStyle name="Notitie 2 6 26" xfId="23621" xr:uid="{00000000-0005-0000-0000-00001B180000}"/>
    <cellStyle name="Notitie 2 6 27" xfId="23622" xr:uid="{00000000-0005-0000-0000-00001C180000}"/>
    <cellStyle name="Notitie 2 6 28" xfId="48122" xr:uid="{00000000-0005-0000-0000-00001D180000}"/>
    <cellStyle name="Notitie 2 6 3" xfId="4152" xr:uid="{00000000-0005-0000-0000-00001E180000}"/>
    <cellStyle name="Notitie 2 6 4" xfId="23623" xr:uid="{00000000-0005-0000-0000-00001F180000}"/>
    <cellStyle name="Notitie 2 6 5" xfId="23624" xr:uid="{00000000-0005-0000-0000-000020180000}"/>
    <cellStyle name="Notitie 2 6 6" xfId="23625" xr:uid="{00000000-0005-0000-0000-000021180000}"/>
    <cellStyle name="Notitie 2 6 7" xfId="23626" xr:uid="{00000000-0005-0000-0000-000022180000}"/>
    <cellStyle name="Notitie 2 6 8" xfId="23627" xr:uid="{00000000-0005-0000-0000-000023180000}"/>
    <cellStyle name="Notitie 2 6 9" xfId="23628" xr:uid="{00000000-0005-0000-0000-000024180000}"/>
    <cellStyle name="Notitie 2 7" xfId="1565" xr:uid="{00000000-0005-0000-0000-000025180000}"/>
    <cellStyle name="Notitie 2 7 2" xfId="4153" xr:uid="{00000000-0005-0000-0000-000026180000}"/>
    <cellStyle name="Notitie 2 7 2 2" xfId="4154" xr:uid="{00000000-0005-0000-0000-000027180000}"/>
    <cellStyle name="Notitie 2 7 2 2 2" xfId="4155" xr:uid="{00000000-0005-0000-0000-000028180000}"/>
    <cellStyle name="Notitie 2 7 2 2 2 2" xfId="4156" xr:uid="{00000000-0005-0000-0000-000029180000}"/>
    <cellStyle name="Notitie 2 7 2 2 3" xfId="4157" xr:uid="{00000000-0005-0000-0000-00002A180000}"/>
    <cellStyle name="Notitie 2 7 2 3" xfId="4158" xr:uid="{00000000-0005-0000-0000-00002B180000}"/>
    <cellStyle name="Notitie 2 7 2 3 2" xfId="4159" xr:uid="{00000000-0005-0000-0000-00002C180000}"/>
    <cellStyle name="Notitie 2 7 2 3 2 2" xfId="4160" xr:uid="{00000000-0005-0000-0000-00002D180000}"/>
    <cellStyle name="Notitie 2 7 2 4" xfId="4161" xr:uid="{00000000-0005-0000-0000-00002E180000}"/>
    <cellStyle name="Notitie 2 7 2 4 2" xfId="4162" xr:uid="{00000000-0005-0000-0000-00002F180000}"/>
    <cellStyle name="Notitie 2 7 3" xfId="4163" xr:uid="{00000000-0005-0000-0000-000030180000}"/>
    <cellStyle name="Notitie 2 7 3 2" xfId="4164" xr:uid="{00000000-0005-0000-0000-000031180000}"/>
    <cellStyle name="Notitie 2 7 3 2 2" xfId="4165" xr:uid="{00000000-0005-0000-0000-000032180000}"/>
    <cellStyle name="Notitie 2 7 3 3" xfId="4166" xr:uid="{00000000-0005-0000-0000-000033180000}"/>
    <cellStyle name="Notitie 2 7 4" xfId="4167" xr:uid="{00000000-0005-0000-0000-000034180000}"/>
    <cellStyle name="Notitie 2 7 4 2" xfId="4168" xr:uid="{00000000-0005-0000-0000-000035180000}"/>
    <cellStyle name="Notitie 2 7 4 2 2" xfId="4169" xr:uid="{00000000-0005-0000-0000-000036180000}"/>
    <cellStyle name="Notitie 2 7 5" xfId="4170" xr:uid="{00000000-0005-0000-0000-000037180000}"/>
    <cellStyle name="Notitie 2 7 5 2" xfId="4171" xr:uid="{00000000-0005-0000-0000-000038180000}"/>
    <cellStyle name="Notitie 2 7 6" xfId="23629" xr:uid="{00000000-0005-0000-0000-000039180000}"/>
    <cellStyle name="Notitie 2 7 7" xfId="23630" xr:uid="{00000000-0005-0000-0000-00003A180000}"/>
    <cellStyle name="Notitie 2 8" xfId="4172" xr:uid="{00000000-0005-0000-0000-00003B180000}"/>
    <cellStyle name="Notitie 2 9" xfId="23631" xr:uid="{00000000-0005-0000-0000-00003C180000}"/>
    <cellStyle name="Notitie 3" xfId="398" xr:uid="{00000000-0005-0000-0000-00003D180000}"/>
    <cellStyle name="Notitie 3 10" xfId="23632" xr:uid="{00000000-0005-0000-0000-00003E180000}"/>
    <cellStyle name="Notitie 3 11" xfId="23633" xr:uid="{00000000-0005-0000-0000-00003F180000}"/>
    <cellStyle name="Notitie 3 12" xfId="23634" xr:uid="{00000000-0005-0000-0000-000040180000}"/>
    <cellStyle name="Notitie 3 13" xfId="23635" xr:uid="{00000000-0005-0000-0000-000041180000}"/>
    <cellStyle name="Notitie 3 14" xfId="23636" xr:uid="{00000000-0005-0000-0000-000042180000}"/>
    <cellStyle name="Notitie 3 15" xfId="23637" xr:uid="{00000000-0005-0000-0000-000043180000}"/>
    <cellStyle name="Notitie 3 16" xfId="23638" xr:uid="{00000000-0005-0000-0000-000044180000}"/>
    <cellStyle name="Notitie 3 17" xfId="23639" xr:uid="{00000000-0005-0000-0000-000045180000}"/>
    <cellStyle name="Notitie 3 18" xfId="23640" xr:uid="{00000000-0005-0000-0000-000046180000}"/>
    <cellStyle name="Notitie 3 19" xfId="23641" xr:uid="{00000000-0005-0000-0000-000047180000}"/>
    <cellStyle name="Notitie 3 2" xfId="496" xr:uid="{00000000-0005-0000-0000-000048180000}"/>
    <cellStyle name="Notitie 3 2 10" xfId="23642" xr:uid="{00000000-0005-0000-0000-000049180000}"/>
    <cellStyle name="Notitie 3 2 11" xfId="23643" xr:uid="{00000000-0005-0000-0000-00004A180000}"/>
    <cellStyle name="Notitie 3 2 12" xfId="23644" xr:uid="{00000000-0005-0000-0000-00004B180000}"/>
    <cellStyle name="Notitie 3 2 13" xfId="23645" xr:uid="{00000000-0005-0000-0000-00004C180000}"/>
    <cellStyle name="Notitie 3 2 14" xfId="23646" xr:uid="{00000000-0005-0000-0000-00004D180000}"/>
    <cellStyle name="Notitie 3 2 15" xfId="23647" xr:uid="{00000000-0005-0000-0000-00004E180000}"/>
    <cellStyle name="Notitie 3 2 16" xfId="23648" xr:uid="{00000000-0005-0000-0000-00004F180000}"/>
    <cellStyle name="Notitie 3 2 17" xfId="23649" xr:uid="{00000000-0005-0000-0000-000050180000}"/>
    <cellStyle name="Notitie 3 2 18" xfId="23650" xr:uid="{00000000-0005-0000-0000-000051180000}"/>
    <cellStyle name="Notitie 3 2 19" xfId="23651" xr:uid="{00000000-0005-0000-0000-000052180000}"/>
    <cellStyle name="Notitie 3 2 2" xfId="1566" xr:uid="{00000000-0005-0000-0000-000053180000}"/>
    <cellStyle name="Notitie 3 2 2 2" xfId="4173" xr:uid="{00000000-0005-0000-0000-000054180000}"/>
    <cellStyle name="Notitie 3 2 2 2 2" xfId="4174" xr:uid="{00000000-0005-0000-0000-000055180000}"/>
    <cellStyle name="Notitie 3 2 2 2 2 2" xfId="4175" xr:uid="{00000000-0005-0000-0000-000056180000}"/>
    <cellStyle name="Notitie 3 2 2 2 2 2 2" xfId="4176" xr:uid="{00000000-0005-0000-0000-000057180000}"/>
    <cellStyle name="Notitie 3 2 2 2 2 3" xfId="4177" xr:uid="{00000000-0005-0000-0000-000058180000}"/>
    <cellStyle name="Notitie 3 2 2 2 3" xfId="4178" xr:uid="{00000000-0005-0000-0000-000059180000}"/>
    <cellStyle name="Notitie 3 2 2 2 3 2" xfId="4179" xr:uid="{00000000-0005-0000-0000-00005A180000}"/>
    <cellStyle name="Notitie 3 2 2 2 3 2 2" xfId="4180" xr:uid="{00000000-0005-0000-0000-00005B180000}"/>
    <cellStyle name="Notitie 3 2 2 2 4" xfId="4181" xr:uid="{00000000-0005-0000-0000-00005C180000}"/>
    <cellStyle name="Notitie 3 2 2 2 4 2" xfId="4182" xr:uid="{00000000-0005-0000-0000-00005D180000}"/>
    <cellStyle name="Notitie 3 2 2 3" xfId="4183" xr:uid="{00000000-0005-0000-0000-00005E180000}"/>
    <cellStyle name="Notitie 3 2 2 3 2" xfId="4184" xr:uid="{00000000-0005-0000-0000-00005F180000}"/>
    <cellStyle name="Notitie 3 2 2 3 2 2" xfId="4185" xr:uid="{00000000-0005-0000-0000-000060180000}"/>
    <cellStyle name="Notitie 3 2 2 3 3" xfId="4186" xr:uid="{00000000-0005-0000-0000-000061180000}"/>
    <cellStyle name="Notitie 3 2 2 4" xfId="4187" xr:uid="{00000000-0005-0000-0000-000062180000}"/>
    <cellStyle name="Notitie 3 2 2 4 2" xfId="4188" xr:uid="{00000000-0005-0000-0000-000063180000}"/>
    <cellStyle name="Notitie 3 2 2 4 2 2" xfId="4189" xr:uid="{00000000-0005-0000-0000-000064180000}"/>
    <cellStyle name="Notitie 3 2 2 5" xfId="4190" xr:uid="{00000000-0005-0000-0000-000065180000}"/>
    <cellStyle name="Notitie 3 2 2 5 2" xfId="4191" xr:uid="{00000000-0005-0000-0000-000066180000}"/>
    <cellStyle name="Notitie 3 2 2 6" xfId="23652" xr:uid="{00000000-0005-0000-0000-000067180000}"/>
    <cellStyle name="Notitie 3 2 2 7" xfId="23653" xr:uid="{00000000-0005-0000-0000-000068180000}"/>
    <cellStyle name="Notitie 3 2 20" xfId="23654" xr:uid="{00000000-0005-0000-0000-000069180000}"/>
    <cellStyle name="Notitie 3 2 21" xfId="23655" xr:uid="{00000000-0005-0000-0000-00006A180000}"/>
    <cellStyle name="Notitie 3 2 22" xfId="23656" xr:uid="{00000000-0005-0000-0000-00006B180000}"/>
    <cellStyle name="Notitie 3 2 23" xfId="23657" xr:uid="{00000000-0005-0000-0000-00006C180000}"/>
    <cellStyle name="Notitie 3 2 24" xfId="23658" xr:uid="{00000000-0005-0000-0000-00006D180000}"/>
    <cellStyle name="Notitie 3 2 25" xfId="23659" xr:uid="{00000000-0005-0000-0000-00006E180000}"/>
    <cellStyle name="Notitie 3 2 26" xfId="23660" xr:uid="{00000000-0005-0000-0000-00006F180000}"/>
    <cellStyle name="Notitie 3 2 27" xfId="23661" xr:uid="{00000000-0005-0000-0000-000070180000}"/>
    <cellStyle name="Notitie 3 2 28" xfId="48123" xr:uid="{00000000-0005-0000-0000-000071180000}"/>
    <cellStyle name="Notitie 3 2 3" xfId="4192" xr:uid="{00000000-0005-0000-0000-000072180000}"/>
    <cellStyle name="Notitie 3 2 4" xfId="23662" xr:uid="{00000000-0005-0000-0000-000073180000}"/>
    <cellStyle name="Notitie 3 2 5" xfId="23663" xr:uid="{00000000-0005-0000-0000-000074180000}"/>
    <cellStyle name="Notitie 3 2 6" xfId="23664" xr:uid="{00000000-0005-0000-0000-000075180000}"/>
    <cellStyle name="Notitie 3 2 7" xfId="23665" xr:uid="{00000000-0005-0000-0000-000076180000}"/>
    <cellStyle name="Notitie 3 2 8" xfId="23666" xr:uid="{00000000-0005-0000-0000-000077180000}"/>
    <cellStyle name="Notitie 3 2 9" xfId="23667" xr:uid="{00000000-0005-0000-0000-000078180000}"/>
    <cellStyle name="Notitie 3 20" xfId="23668" xr:uid="{00000000-0005-0000-0000-000079180000}"/>
    <cellStyle name="Notitie 3 21" xfId="23669" xr:uid="{00000000-0005-0000-0000-00007A180000}"/>
    <cellStyle name="Notitie 3 22" xfId="23670" xr:uid="{00000000-0005-0000-0000-00007B180000}"/>
    <cellStyle name="Notitie 3 23" xfId="23671" xr:uid="{00000000-0005-0000-0000-00007C180000}"/>
    <cellStyle name="Notitie 3 24" xfId="23672" xr:uid="{00000000-0005-0000-0000-00007D180000}"/>
    <cellStyle name="Notitie 3 25" xfId="23673" xr:uid="{00000000-0005-0000-0000-00007E180000}"/>
    <cellStyle name="Notitie 3 26" xfId="23674" xr:uid="{00000000-0005-0000-0000-00007F180000}"/>
    <cellStyle name="Notitie 3 27" xfId="23675" xr:uid="{00000000-0005-0000-0000-000080180000}"/>
    <cellStyle name="Notitie 3 28" xfId="23676" xr:uid="{00000000-0005-0000-0000-000081180000}"/>
    <cellStyle name="Notitie 3 29" xfId="23677" xr:uid="{00000000-0005-0000-0000-000082180000}"/>
    <cellStyle name="Notitie 3 3" xfId="657" xr:uid="{00000000-0005-0000-0000-000083180000}"/>
    <cellStyle name="Notitie 3 3 10" xfId="23678" xr:uid="{00000000-0005-0000-0000-000084180000}"/>
    <cellStyle name="Notitie 3 3 11" xfId="23679" xr:uid="{00000000-0005-0000-0000-000085180000}"/>
    <cellStyle name="Notitie 3 3 12" xfId="23680" xr:uid="{00000000-0005-0000-0000-000086180000}"/>
    <cellStyle name="Notitie 3 3 13" xfId="23681" xr:uid="{00000000-0005-0000-0000-000087180000}"/>
    <cellStyle name="Notitie 3 3 14" xfId="23682" xr:uid="{00000000-0005-0000-0000-000088180000}"/>
    <cellStyle name="Notitie 3 3 15" xfId="23683" xr:uid="{00000000-0005-0000-0000-000089180000}"/>
    <cellStyle name="Notitie 3 3 16" xfId="23684" xr:uid="{00000000-0005-0000-0000-00008A180000}"/>
    <cellStyle name="Notitie 3 3 17" xfId="23685" xr:uid="{00000000-0005-0000-0000-00008B180000}"/>
    <cellStyle name="Notitie 3 3 18" xfId="23686" xr:uid="{00000000-0005-0000-0000-00008C180000}"/>
    <cellStyle name="Notitie 3 3 19" xfId="23687" xr:uid="{00000000-0005-0000-0000-00008D180000}"/>
    <cellStyle name="Notitie 3 3 2" xfId="1567" xr:uid="{00000000-0005-0000-0000-00008E180000}"/>
    <cellStyle name="Notitie 3 3 2 2" xfId="4193" xr:uid="{00000000-0005-0000-0000-00008F180000}"/>
    <cellStyle name="Notitie 3 3 2 2 2" xfId="4194" xr:uid="{00000000-0005-0000-0000-000090180000}"/>
    <cellStyle name="Notitie 3 3 2 2 2 2" xfId="4195" xr:uid="{00000000-0005-0000-0000-000091180000}"/>
    <cellStyle name="Notitie 3 3 2 2 2 2 2" xfId="4196" xr:uid="{00000000-0005-0000-0000-000092180000}"/>
    <cellStyle name="Notitie 3 3 2 2 2 3" xfId="4197" xr:uid="{00000000-0005-0000-0000-000093180000}"/>
    <cellStyle name="Notitie 3 3 2 2 3" xfId="4198" xr:uid="{00000000-0005-0000-0000-000094180000}"/>
    <cellStyle name="Notitie 3 3 2 2 3 2" xfId="4199" xr:uid="{00000000-0005-0000-0000-000095180000}"/>
    <cellStyle name="Notitie 3 3 2 2 3 2 2" xfId="4200" xr:uid="{00000000-0005-0000-0000-000096180000}"/>
    <cellStyle name="Notitie 3 3 2 2 4" xfId="4201" xr:uid="{00000000-0005-0000-0000-000097180000}"/>
    <cellStyle name="Notitie 3 3 2 2 4 2" xfId="4202" xr:uid="{00000000-0005-0000-0000-000098180000}"/>
    <cellStyle name="Notitie 3 3 2 3" xfId="4203" xr:uid="{00000000-0005-0000-0000-000099180000}"/>
    <cellStyle name="Notitie 3 3 2 3 2" xfId="4204" xr:uid="{00000000-0005-0000-0000-00009A180000}"/>
    <cellStyle name="Notitie 3 3 2 3 2 2" xfId="4205" xr:uid="{00000000-0005-0000-0000-00009B180000}"/>
    <cellStyle name="Notitie 3 3 2 3 3" xfId="4206" xr:uid="{00000000-0005-0000-0000-00009C180000}"/>
    <cellStyle name="Notitie 3 3 2 4" xfId="4207" xr:uid="{00000000-0005-0000-0000-00009D180000}"/>
    <cellStyle name="Notitie 3 3 2 4 2" xfId="4208" xr:uid="{00000000-0005-0000-0000-00009E180000}"/>
    <cellStyle name="Notitie 3 3 2 4 2 2" xfId="4209" xr:uid="{00000000-0005-0000-0000-00009F180000}"/>
    <cellStyle name="Notitie 3 3 2 5" xfId="4210" xr:uid="{00000000-0005-0000-0000-0000A0180000}"/>
    <cellStyle name="Notitie 3 3 2 5 2" xfId="4211" xr:uid="{00000000-0005-0000-0000-0000A1180000}"/>
    <cellStyle name="Notitie 3 3 2 6" xfId="23688" xr:uid="{00000000-0005-0000-0000-0000A2180000}"/>
    <cellStyle name="Notitie 3 3 2 7" xfId="23689" xr:uid="{00000000-0005-0000-0000-0000A3180000}"/>
    <cellStyle name="Notitie 3 3 20" xfId="23690" xr:uid="{00000000-0005-0000-0000-0000A4180000}"/>
    <cellStyle name="Notitie 3 3 21" xfId="23691" xr:uid="{00000000-0005-0000-0000-0000A5180000}"/>
    <cellStyle name="Notitie 3 3 22" xfId="23692" xr:uid="{00000000-0005-0000-0000-0000A6180000}"/>
    <cellStyle name="Notitie 3 3 23" xfId="23693" xr:uid="{00000000-0005-0000-0000-0000A7180000}"/>
    <cellStyle name="Notitie 3 3 24" xfId="23694" xr:uid="{00000000-0005-0000-0000-0000A8180000}"/>
    <cellStyle name="Notitie 3 3 25" xfId="23695" xr:uid="{00000000-0005-0000-0000-0000A9180000}"/>
    <cellStyle name="Notitie 3 3 26" xfId="23696" xr:uid="{00000000-0005-0000-0000-0000AA180000}"/>
    <cellStyle name="Notitie 3 3 27" xfId="23697" xr:uid="{00000000-0005-0000-0000-0000AB180000}"/>
    <cellStyle name="Notitie 3 3 28" xfId="48124" xr:uid="{00000000-0005-0000-0000-0000AC180000}"/>
    <cellStyle name="Notitie 3 3 3" xfId="4212" xr:uid="{00000000-0005-0000-0000-0000AD180000}"/>
    <cellStyle name="Notitie 3 3 4" xfId="23698" xr:uid="{00000000-0005-0000-0000-0000AE180000}"/>
    <cellStyle name="Notitie 3 3 5" xfId="23699" xr:uid="{00000000-0005-0000-0000-0000AF180000}"/>
    <cellStyle name="Notitie 3 3 6" xfId="23700" xr:uid="{00000000-0005-0000-0000-0000B0180000}"/>
    <cellStyle name="Notitie 3 3 7" xfId="23701" xr:uid="{00000000-0005-0000-0000-0000B1180000}"/>
    <cellStyle name="Notitie 3 3 8" xfId="23702" xr:uid="{00000000-0005-0000-0000-0000B2180000}"/>
    <cellStyle name="Notitie 3 3 9" xfId="23703" xr:uid="{00000000-0005-0000-0000-0000B3180000}"/>
    <cellStyle name="Notitie 3 30" xfId="23704" xr:uid="{00000000-0005-0000-0000-0000B4180000}"/>
    <cellStyle name="Notitie 3 31" xfId="23705" xr:uid="{00000000-0005-0000-0000-0000B5180000}"/>
    <cellStyle name="Notitie 3 32" xfId="23706" xr:uid="{00000000-0005-0000-0000-0000B6180000}"/>
    <cellStyle name="Notitie 3 33" xfId="48125" xr:uid="{00000000-0005-0000-0000-0000B7180000}"/>
    <cellStyle name="Notitie 3 4" xfId="658" xr:uid="{00000000-0005-0000-0000-0000B8180000}"/>
    <cellStyle name="Notitie 3 4 10" xfId="23707" xr:uid="{00000000-0005-0000-0000-0000B9180000}"/>
    <cellStyle name="Notitie 3 4 11" xfId="23708" xr:uid="{00000000-0005-0000-0000-0000BA180000}"/>
    <cellStyle name="Notitie 3 4 12" xfId="23709" xr:uid="{00000000-0005-0000-0000-0000BB180000}"/>
    <cellStyle name="Notitie 3 4 13" xfId="23710" xr:uid="{00000000-0005-0000-0000-0000BC180000}"/>
    <cellStyle name="Notitie 3 4 14" xfId="23711" xr:uid="{00000000-0005-0000-0000-0000BD180000}"/>
    <cellStyle name="Notitie 3 4 15" xfId="23712" xr:uid="{00000000-0005-0000-0000-0000BE180000}"/>
    <cellStyle name="Notitie 3 4 16" xfId="23713" xr:uid="{00000000-0005-0000-0000-0000BF180000}"/>
    <cellStyle name="Notitie 3 4 17" xfId="23714" xr:uid="{00000000-0005-0000-0000-0000C0180000}"/>
    <cellStyle name="Notitie 3 4 18" xfId="23715" xr:uid="{00000000-0005-0000-0000-0000C1180000}"/>
    <cellStyle name="Notitie 3 4 19" xfId="23716" xr:uid="{00000000-0005-0000-0000-0000C2180000}"/>
    <cellStyle name="Notitie 3 4 2" xfId="1568" xr:uid="{00000000-0005-0000-0000-0000C3180000}"/>
    <cellStyle name="Notitie 3 4 2 2" xfId="4213" xr:uid="{00000000-0005-0000-0000-0000C4180000}"/>
    <cellStyle name="Notitie 3 4 2 2 2" xfId="4214" xr:uid="{00000000-0005-0000-0000-0000C5180000}"/>
    <cellStyle name="Notitie 3 4 2 2 2 2" xfId="4215" xr:uid="{00000000-0005-0000-0000-0000C6180000}"/>
    <cellStyle name="Notitie 3 4 2 2 2 2 2" xfId="4216" xr:uid="{00000000-0005-0000-0000-0000C7180000}"/>
    <cellStyle name="Notitie 3 4 2 2 2 3" xfId="4217" xr:uid="{00000000-0005-0000-0000-0000C8180000}"/>
    <cellStyle name="Notitie 3 4 2 2 3" xfId="4218" xr:uid="{00000000-0005-0000-0000-0000C9180000}"/>
    <cellStyle name="Notitie 3 4 2 2 3 2" xfId="4219" xr:uid="{00000000-0005-0000-0000-0000CA180000}"/>
    <cellStyle name="Notitie 3 4 2 2 3 2 2" xfId="4220" xr:uid="{00000000-0005-0000-0000-0000CB180000}"/>
    <cellStyle name="Notitie 3 4 2 2 4" xfId="4221" xr:uid="{00000000-0005-0000-0000-0000CC180000}"/>
    <cellStyle name="Notitie 3 4 2 2 4 2" xfId="4222" xr:uid="{00000000-0005-0000-0000-0000CD180000}"/>
    <cellStyle name="Notitie 3 4 2 3" xfId="4223" xr:uid="{00000000-0005-0000-0000-0000CE180000}"/>
    <cellStyle name="Notitie 3 4 2 3 2" xfId="4224" xr:uid="{00000000-0005-0000-0000-0000CF180000}"/>
    <cellStyle name="Notitie 3 4 2 3 2 2" xfId="4225" xr:uid="{00000000-0005-0000-0000-0000D0180000}"/>
    <cellStyle name="Notitie 3 4 2 3 3" xfId="4226" xr:uid="{00000000-0005-0000-0000-0000D1180000}"/>
    <cellStyle name="Notitie 3 4 2 4" xfId="4227" xr:uid="{00000000-0005-0000-0000-0000D2180000}"/>
    <cellStyle name="Notitie 3 4 2 4 2" xfId="4228" xr:uid="{00000000-0005-0000-0000-0000D3180000}"/>
    <cellStyle name="Notitie 3 4 2 4 2 2" xfId="4229" xr:uid="{00000000-0005-0000-0000-0000D4180000}"/>
    <cellStyle name="Notitie 3 4 2 5" xfId="4230" xr:uid="{00000000-0005-0000-0000-0000D5180000}"/>
    <cellStyle name="Notitie 3 4 2 5 2" xfId="4231" xr:uid="{00000000-0005-0000-0000-0000D6180000}"/>
    <cellStyle name="Notitie 3 4 2 6" xfId="23717" xr:uid="{00000000-0005-0000-0000-0000D7180000}"/>
    <cellStyle name="Notitie 3 4 2 7" xfId="23718" xr:uid="{00000000-0005-0000-0000-0000D8180000}"/>
    <cellStyle name="Notitie 3 4 20" xfId="23719" xr:uid="{00000000-0005-0000-0000-0000D9180000}"/>
    <cellStyle name="Notitie 3 4 21" xfId="23720" xr:uid="{00000000-0005-0000-0000-0000DA180000}"/>
    <cellStyle name="Notitie 3 4 22" xfId="23721" xr:uid="{00000000-0005-0000-0000-0000DB180000}"/>
    <cellStyle name="Notitie 3 4 23" xfId="23722" xr:uid="{00000000-0005-0000-0000-0000DC180000}"/>
    <cellStyle name="Notitie 3 4 24" xfId="23723" xr:uid="{00000000-0005-0000-0000-0000DD180000}"/>
    <cellStyle name="Notitie 3 4 25" xfId="23724" xr:uid="{00000000-0005-0000-0000-0000DE180000}"/>
    <cellStyle name="Notitie 3 4 26" xfId="23725" xr:uid="{00000000-0005-0000-0000-0000DF180000}"/>
    <cellStyle name="Notitie 3 4 27" xfId="23726" xr:uid="{00000000-0005-0000-0000-0000E0180000}"/>
    <cellStyle name="Notitie 3 4 28" xfId="48126" xr:uid="{00000000-0005-0000-0000-0000E1180000}"/>
    <cellStyle name="Notitie 3 4 3" xfId="4232" xr:uid="{00000000-0005-0000-0000-0000E2180000}"/>
    <cellStyle name="Notitie 3 4 4" xfId="23727" xr:uid="{00000000-0005-0000-0000-0000E3180000}"/>
    <cellStyle name="Notitie 3 4 5" xfId="23728" xr:uid="{00000000-0005-0000-0000-0000E4180000}"/>
    <cellStyle name="Notitie 3 4 6" xfId="23729" xr:uid="{00000000-0005-0000-0000-0000E5180000}"/>
    <cellStyle name="Notitie 3 4 7" xfId="23730" xr:uid="{00000000-0005-0000-0000-0000E6180000}"/>
    <cellStyle name="Notitie 3 4 8" xfId="23731" xr:uid="{00000000-0005-0000-0000-0000E7180000}"/>
    <cellStyle name="Notitie 3 4 9" xfId="23732" xr:uid="{00000000-0005-0000-0000-0000E8180000}"/>
    <cellStyle name="Notitie 3 5" xfId="659" xr:uid="{00000000-0005-0000-0000-0000E9180000}"/>
    <cellStyle name="Notitie 3 5 10" xfId="23733" xr:uid="{00000000-0005-0000-0000-0000EA180000}"/>
    <cellStyle name="Notitie 3 5 11" xfId="23734" xr:uid="{00000000-0005-0000-0000-0000EB180000}"/>
    <cellStyle name="Notitie 3 5 12" xfId="23735" xr:uid="{00000000-0005-0000-0000-0000EC180000}"/>
    <cellStyle name="Notitie 3 5 13" xfId="23736" xr:uid="{00000000-0005-0000-0000-0000ED180000}"/>
    <cellStyle name="Notitie 3 5 14" xfId="23737" xr:uid="{00000000-0005-0000-0000-0000EE180000}"/>
    <cellStyle name="Notitie 3 5 15" xfId="23738" xr:uid="{00000000-0005-0000-0000-0000EF180000}"/>
    <cellStyle name="Notitie 3 5 16" xfId="23739" xr:uid="{00000000-0005-0000-0000-0000F0180000}"/>
    <cellStyle name="Notitie 3 5 17" xfId="23740" xr:uid="{00000000-0005-0000-0000-0000F1180000}"/>
    <cellStyle name="Notitie 3 5 18" xfId="23741" xr:uid="{00000000-0005-0000-0000-0000F2180000}"/>
    <cellStyle name="Notitie 3 5 19" xfId="23742" xr:uid="{00000000-0005-0000-0000-0000F3180000}"/>
    <cellStyle name="Notitie 3 5 2" xfId="1569" xr:uid="{00000000-0005-0000-0000-0000F4180000}"/>
    <cellStyle name="Notitie 3 5 2 2" xfId="4233" xr:uid="{00000000-0005-0000-0000-0000F5180000}"/>
    <cellStyle name="Notitie 3 5 2 2 2" xfId="4234" xr:uid="{00000000-0005-0000-0000-0000F6180000}"/>
    <cellStyle name="Notitie 3 5 2 2 2 2" xfId="4235" xr:uid="{00000000-0005-0000-0000-0000F7180000}"/>
    <cellStyle name="Notitie 3 5 2 2 2 2 2" xfId="4236" xr:uid="{00000000-0005-0000-0000-0000F8180000}"/>
    <cellStyle name="Notitie 3 5 2 2 2 3" xfId="4237" xr:uid="{00000000-0005-0000-0000-0000F9180000}"/>
    <cellStyle name="Notitie 3 5 2 2 3" xfId="4238" xr:uid="{00000000-0005-0000-0000-0000FA180000}"/>
    <cellStyle name="Notitie 3 5 2 2 3 2" xfId="4239" xr:uid="{00000000-0005-0000-0000-0000FB180000}"/>
    <cellStyle name="Notitie 3 5 2 2 3 2 2" xfId="4240" xr:uid="{00000000-0005-0000-0000-0000FC180000}"/>
    <cellStyle name="Notitie 3 5 2 2 4" xfId="4241" xr:uid="{00000000-0005-0000-0000-0000FD180000}"/>
    <cellStyle name="Notitie 3 5 2 2 4 2" xfId="4242" xr:uid="{00000000-0005-0000-0000-0000FE180000}"/>
    <cellStyle name="Notitie 3 5 2 3" xfId="4243" xr:uid="{00000000-0005-0000-0000-0000FF180000}"/>
    <cellStyle name="Notitie 3 5 2 3 2" xfId="4244" xr:uid="{00000000-0005-0000-0000-000000190000}"/>
    <cellStyle name="Notitie 3 5 2 3 2 2" xfId="4245" xr:uid="{00000000-0005-0000-0000-000001190000}"/>
    <cellStyle name="Notitie 3 5 2 3 3" xfId="4246" xr:uid="{00000000-0005-0000-0000-000002190000}"/>
    <cellStyle name="Notitie 3 5 2 4" xfId="4247" xr:uid="{00000000-0005-0000-0000-000003190000}"/>
    <cellStyle name="Notitie 3 5 2 4 2" xfId="4248" xr:uid="{00000000-0005-0000-0000-000004190000}"/>
    <cellStyle name="Notitie 3 5 2 4 2 2" xfId="4249" xr:uid="{00000000-0005-0000-0000-000005190000}"/>
    <cellStyle name="Notitie 3 5 2 5" xfId="4250" xr:uid="{00000000-0005-0000-0000-000006190000}"/>
    <cellStyle name="Notitie 3 5 2 5 2" xfId="4251" xr:uid="{00000000-0005-0000-0000-000007190000}"/>
    <cellStyle name="Notitie 3 5 2 6" xfId="23743" xr:uid="{00000000-0005-0000-0000-000008190000}"/>
    <cellStyle name="Notitie 3 5 2 7" xfId="23744" xr:uid="{00000000-0005-0000-0000-000009190000}"/>
    <cellStyle name="Notitie 3 5 20" xfId="23745" xr:uid="{00000000-0005-0000-0000-00000A190000}"/>
    <cellStyle name="Notitie 3 5 21" xfId="23746" xr:uid="{00000000-0005-0000-0000-00000B190000}"/>
    <cellStyle name="Notitie 3 5 22" xfId="23747" xr:uid="{00000000-0005-0000-0000-00000C190000}"/>
    <cellStyle name="Notitie 3 5 23" xfId="23748" xr:uid="{00000000-0005-0000-0000-00000D190000}"/>
    <cellStyle name="Notitie 3 5 24" xfId="23749" xr:uid="{00000000-0005-0000-0000-00000E190000}"/>
    <cellStyle name="Notitie 3 5 25" xfId="23750" xr:uid="{00000000-0005-0000-0000-00000F190000}"/>
    <cellStyle name="Notitie 3 5 26" xfId="23751" xr:uid="{00000000-0005-0000-0000-000010190000}"/>
    <cellStyle name="Notitie 3 5 27" xfId="23752" xr:uid="{00000000-0005-0000-0000-000011190000}"/>
    <cellStyle name="Notitie 3 5 28" xfId="48127" xr:uid="{00000000-0005-0000-0000-000012190000}"/>
    <cellStyle name="Notitie 3 5 3" xfId="4252" xr:uid="{00000000-0005-0000-0000-000013190000}"/>
    <cellStyle name="Notitie 3 5 4" xfId="23753" xr:uid="{00000000-0005-0000-0000-000014190000}"/>
    <cellStyle name="Notitie 3 5 5" xfId="23754" xr:uid="{00000000-0005-0000-0000-000015190000}"/>
    <cellStyle name="Notitie 3 5 6" xfId="23755" xr:uid="{00000000-0005-0000-0000-000016190000}"/>
    <cellStyle name="Notitie 3 5 7" xfId="23756" xr:uid="{00000000-0005-0000-0000-000017190000}"/>
    <cellStyle name="Notitie 3 5 8" xfId="23757" xr:uid="{00000000-0005-0000-0000-000018190000}"/>
    <cellStyle name="Notitie 3 5 9" xfId="23758" xr:uid="{00000000-0005-0000-0000-000019190000}"/>
    <cellStyle name="Notitie 3 6" xfId="660" xr:uid="{00000000-0005-0000-0000-00001A190000}"/>
    <cellStyle name="Notitie 3 6 10" xfId="23759" xr:uid="{00000000-0005-0000-0000-00001B190000}"/>
    <cellStyle name="Notitie 3 6 11" xfId="23760" xr:uid="{00000000-0005-0000-0000-00001C190000}"/>
    <cellStyle name="Notitie 3 6 12" xfId="23761" xr:uid="{00000000-0005-0000-0000-00001D190000}"/>
    <cellStyle name="Notitie 3 6 13" xfId="23762" xr:uid="{00000000-0005-0000-0000-00001E190000}"/>
    <cellStyle name="Notitie 3 6 14" xfId="23763" xr:uid="{00000000-0005-0000-0000-00001F190000}"/>
    <cellStyle name="Notitie 3 6 15" xfId="23764" xr:uid="{00000000-0005-0000-0000-000020190000}"/>
    <cellStyle name="Notitie 3 6 16" xfId="23765" xr:uid="{00000000-0005-0000-0000-000021190000}"/>
    <cellStyle name="Notitie 3 6 17" xfId="23766" xr:uid="{00000000-0005-0000-0000-000022190000}"/>
    <cellStyle name="Notitie 3 6 18" xfId="23767" xr:uid="{00000000-0005-0000-0000-000023190000}"/>
    <cellStyle name="Notitie 3 6 19" xfId="23768" xr:uid="{00000000-0005-0000-0000-000024190000}"/>
    <cellStyle name="Notitie 3 6 2" xfId="1570" xr:uid="{00000000-0005-0000-0000-000025190000}"/>
    <cellStyle name="Notitie 3 6 2 2" xfId="4253" xr:uid="{00000000-0005-0000-0000-000026190000}"/>
    <cellStyle name="Notitie 3 6 2 2 2" xfId="4254" xr:uid="{00000000-0005-0000-0000-000027190000}"/>
    <cellStyle name="Notitie 3 6 2 2 2 2" xfId="4255" xr:uid="{00000000-0005-0000-0000-000028190000}"/>
    <cellStyle name="Notitie 3 6 2 2 2 2 2" xfId="4256" xr:uid="{00000000-0005-0000-0000-000029190000}"/>
    <cellStyle name="Notitie 3 6 2 2 2 3" xfId="4257" xr:uid="{00000000-0005-0000-0000-00002A190000}"/>
    <cellStyle name="Notitie 3 6 2 2 3" xfId="4258" xr:uid="{00000000-0005-0000-0000-00002B190000}"/>
    <cellStyle name="Notitie 3 6 2 2 3 2" xfId="4259" xr:uid="{00000000-0005-0000-0000-00002C190000}"/>
    <cellStyle name="Notitie 3 6 2 2 3 2 2" xfId="4260" xr:uid="{00000000-0005-0000-0000-00002D190000}"/>
    <cellStyle name="Notitie 3 6 2 2 4" xfId="4261" xr:uid="{00000000-0005-0000-0000-00002E190000}"/>
    <cellStyle name="Notitie 3 6 2 2 4 2" xfId="4262" xr:uid="{00000000-0005-0000-0000-00002F190000}"/>
    <cellStyle name="Notitie 3 6 2 3" xfId="4263" xr:uid="{00000000-0005-0000-0000-000030190000}"/>
    <cellStyle name="Notitie 3 6 2 3 2" xfId="4264" xr:uid="{00000000-0005-0000-0000-000031190000}"/>
    <cellStyle name="Notitie 3 6 2 3 2 2" xfId="4265" xr:uid="{00000000-0005-0000-0000-000032190000}"/>
    <cellStyle name="Notitie 3 6 2 3 3" xfId="4266" xr:uid="{00000000-0005-0000-0000-000033190000}"/>
    <cellStyle name="Notitie 3 6 2 4" xfId="4267" xr:uid="{00000000-0005-0000-0000-000034190000}"/>
    <cellStyle name="Notitie 3 6 2 4 2" xfId="4268" xr:uid="{00000000-0005-0000-0000-000035190000}"/>
    <cellStyle name="Notitie 3 6 2 4 2 2" xfId="4269" xr:uid="{00000000-0005-0000-0000-000036190000}"/>
    <cellStyle name="Notitie 3 6 2 5" xfId="4270" xr:uid="{00000000-0005-0000-0000-000037190000}"/>
    <cellStyle name="Notitie 3 6 2 5 2" xfId="4271" xr:uid="{00000000-0005-0000-0000-000038190000}"/>
    <cellStyle name="Notitie 3 6 2 6" xfId="23769" xr:uid="{00000000-0005-0000-0000-000039190000}"/>
    <cellStyle name="Notitie 3 6 2 7" xfId="23770" xr:uid="{00000000-0005-0000-0000-00003A190000}"/>
    <cellStyle name="Notitie 3 6 20" xfId="23771" xr:uid="{00000000-0005-0000-0000-00003B190000}"/>
    <cellStyle name="Notitie 3 6 21" xfId="23772" xr:uid="{00000000-0005-0000-0000-00003C190000}"/>
    <cellStyle name="Notitie 3 6 22" xfId="23773" xr:uid="{00000000-0005-0000-0000-00003D190000}"/>
    <cellStyle name="Notitie 3 6 23" xfId="23774" xr:uid="{00000000-0005-0000-0000-00003E190000}"/>
    <cellStyle name="Notitie 3 6 24" xfId="23775" xr:uid="{00000000-0005-0000-0000-00003F190000}"/>
    <cellStyle name="Notitie 3 6 25" xfId="23776" xr:uid="{00000000-0005-0000-0000-000040190000}"/>
    <cellStyle name="Notitie 3 6 26" xfId="23777" xr:uid="{00000000-0005-0000-0000-000041190000}"/>
    <cellStyle name="Notitie 3 6 27" xfId="23778" xr:uid="{00000000-0005-0000-0000-000042190000}"/>
    <cellStyle name="Notitie 3 6 28" xfId="48128" xr:uid="{00000000-0005-0000-0000-000043190000}"/>
    <cellStyle name="Notitie 3 6 3" xfId="4272" xr:uid="{00000000-0005-0000-0000-000044190000}"/>
    <cellStyle name="Notitie 3 6 4" xfId="23779" xr:uid="{00000000-0005-0000-0000-000045190000}"/>
    <cellStyle name="Notitie 3 6 5" xfId="23780" xr:uid="{00000000-0005-0000-0000-000046190000}"/>
    <cellStyle name="Notitie 3 6 6" xfId="23781" xr:uid="{00000000-0005-0000-0000-000047190000}"/>
    <cellStyle name="Notitie 3 6 7" xfId="23782" xr:uid="{00000000-0005-0000-0000-000048190000}"/>
    <cellStyle name="Notitie 3 6 8" xfId="23783" xr:uid="{00000000-0005-0000-0000-000049190000}"/>
    <cellStyle name="Notitie 3 6 9" xfId="23784" xr:uid="{00000000-0005-0000-0000-00004A190000}"/>
    <cellStyle name="Notitie 3 7" xfId="1571" xr:uid="{00000000-0005-0000-0000-00004B190000}"/>
    <cellStyle name="Notitie 3 7 2" xfId="4273" xr:uid="{00000000-0005-0000-0000-00004C190000}"/>
    <cellStyle name="Notitie 3 7 2 2" xfId="4274" xr:uid="{00000000-0005-0000-0000-00004D190000}"/>
    <cellStyle name="Notitie 3 7 2 2 2" xfId="4275" xr:uid="{00000000-0005-0000-0000-00004E190000}"/>
    <cellStyle name="Notitie 3 7 2 2 2 2" xfId="4276" xr:uid="{00000000-0005-0000-0000-00004F190000}"/>
    <cellStyle name="Notitie 3 7 2 2 3" xfId="4277" xr:uid="{00000000-0005-0000-0000-000050190000}"/>
    <cellStyle name="Notitie 3 7 2 3" xfId="4278" xr:uid="{00000000-0005-0000-0000-000051190000}"/>
    <cellStyle name="Notitie 3 7 2 3 2" xfId="4279" xr:uid="{00000000-0005-0000-0000-000052190000}"/>
    <cellStyle name="Notitie 3 7 2 3 2 2" xfId="4280" xr:uid="{00000000-0005-0000-0000-000053190000}"/>
    <cellStyle name="Notitie 3 7 2 4" xfId="4281" xr:uid="{00000000-0005-0000-0000-000054190000}"/>
    <cellStyle name="Notitie 3 7 2 4 2" xfId="4282" xr:uid="{00000000-0005-0000-0000-000055190000}"/>
    <cellStyle name="Notitie 3 7 3" xfId="4283" xr:uid="{00000000-0005-0000-0000-000056190000}"/>
    <cellStyle name="Notitie 3 7 3 2" xfId="4284" xr:uid="{00000000-0005-0000-0000-000057190000}"/>
    <cellStyle name="Notitie 3 7 3 2 2" xfId="4285" xr:uid="{00000000-0005-0000-0000-000058190000}"/>
    <cellStyle name="Notitie 3 7 3 3" xfId="4286" xr:uid="{00000000-0005-0000-0000-000059190000}"/>
    <cellStyle name="Notitie 3 7 4" xfId="4287" xr:uid="{00000000-0005-0000-0000-00005A190000}"/>
    <cellStyle name="Notitie 3 7 4 2" xfId="4288" xr:uid="{00000000-0005-0000-0000-00005B190000}"/>
    <cellStyle name="Notitie 3 7 4 2 2" xfId="4289" xr:uid="{00000000-0005-0000-0000-00005C190000}"/>
    <cellStyle name="Notitie 3 7 5" xfId="4290" xr:uid="{00000000-0005-0000-0000-00005D190000}"/>
    <cellStyle name="Notitie 3 7 5 2" xfId="4291" xr:uid="{00000000-0005-0000-0000-00005E190000}"/>
    <cellStyle name="Notitie 3 7 6" xfId="23785" xr:uid="{00000000-0005-0000-0000-00005F190000}"/>
    <cellStyle name="Notitie 3 7 7" xfId="23786" xr:uid="{00000000-0005-0000-0000-000060190000}"/>
    <cellStyle name="Notitie 3 8" xfId="4292" xr:uid="{00000000-0005-0000-0000-000061190000}"/>
    <cellStyle name="Notitie 3 9" xfId="23787" xr:uid="{00000000-0005-0000-0000-000062190000}"/>
    <cellStyle name="Notitie 4" xfId="399" xr:uid="{00000000-0005-0000-0000-000063190000}"/>
    <cellStyle name="Notitie 4 10" xfId="23788" xr:uid="{00000000-0005-0000-0000-000064190000}"/>
    <cellStyle name="Notitie 4 11" xfId="23789" xr:uid="{00000000-0005-0000-0000-000065190000}"/>
    <cellStyle name="Notitie 4 12" xfId="23790" xr:uid="{00000000-0005-0000-0000-000066190000}"/>
    <cellStyle name="Notitie 4 13" xfId="23791" xr:uid="{00000000-0005-0000-0000-000067190000}"/>
    <cellStyle name="Notitie 4 14" xfId="23792" xr:uid="{00000000-0005-0000-0000-000068190000}"/>
    <cellStyle name="Notitie 4 15" xfId="23793" xr:uid="{00000000-0005-0000-0000-000069190000}"/>
    <cellStyle name="Notitie 4 16" xfId="23794" xr:uid="{00000000-0005-0000-0000-00006A190000}"/>
    <cellStyle name="Notitie 4 17" xfId="23795" xr:uid="{00000000-0005-0000-0000-00006B190000}"/>
    <cellStyle name="Notitie 4 18" xfId="23796" xr:uid="{00000000-0005-0000-0000-00006C190000}"/>
    <cellStyle name="Notitie 4 19" xfId="23797" xr:uid="{00000000-0005-0000-0000-00006D190000}"/>
    <cellStyle name="Notitie 4 2" xfId="1572" xr:uid="{00000000-0005-0000-0000-00006E190000}"/>
    <cellStyle name="Notitie 4 2 2" xfId="4293" xr:uid="{00000000-0005-0000-0000-00006F190000}"/>
    <cellStyle name="Notitie 4 2 2 2" xfId="4294" xr:uid="{00000000-0005-0000-0000-000070190000}"/>
    <cellStyle name="Notitie 4 2 2 2 2" xfId="4295" xr:uid="{00000000-0005-0000-0000-000071190000}"/>
    <cellStyle name="Notitie 4 2 2 2 2 2" xfId="4296" xr:uid="{00000000-0005-0000-0000-000072190000}"/>
    <cellStyle name="Notitie 4 2 2 2 3" xfId="4297" xr:uid="{00000000-0005-0000-0000-000073190000}"/>
    <cellStyle name="Notitie 4 2 2 3" xfId="4298" xr:uid="{00000000-0005-0000-0000-000074190000}"/>
    <cellStyle name="Notitie 4 2 2 3 2" xfId="4299" xr:uid="{00000000-0005-0000-0000-000075190000}"/>
    <cellStyle name="Notitie 4 2 2 3 2 2" xfId="4300" xr:uid="{00000000-0005-0000-0000-000076190000}"/>
    <cellStyle name="Notitie 4 2 2 4" xfId="4301" xr:uid="{00000000-0005-0000-0000-000077190000}"/>
    <cellStyle name="Notitie 4 2 2 4 2" xfId="4302" xr:uid="{00000000-0005-0000-0000-000078190000}"/>
    <cellStyle name="Notitie 4 2 3" xfId="4303" xr:uid="{00000000-0005-0000-0000-000079190000}"/>
    <cellStyle name="Notitie 4 2 3 2" xfId="4304" xr:uid="{00000000-0005-0000-0000-00007A190000}"/>
    <cellStyle name="Notitie 4 2 3 2 2" xfId="4305" xr:uid="{00000000-0005-0000-0000-00007B190000}"/>
    <cellStyle name="Notitie 4 2 3 3" xfId="4306" xr:uid="{00000000-0005-0000-0000-00007C190000}"/>
    <cellStyle name="Notitie 4 2 4" xfId="4307" xr:uid="{00000000-0005-0000-0000-00007D190000}"/>
    <cellStyle name="Notitie 4 2 4 2" xfId="4308" xr:uid="{00000000-0005-0000-0000-00007E190000}"/>
    <cellStyle name="Notitie 4 2 4 2 2" xfId="4309" xr:uid="{00000000-0005-0000-0000-00007F190000}"/>
    <cellStyle name="Notitie 4 2 5" xfId="4310" xr:uid="{00000000-0005-0000-0000-000080190000}"/>
    <cellStyle name="Notitie 4 2 5 2" xfId="4311" xr:uid="{00000000-0005-0000-0000-000081190000}"/>
    <cellStyle name="Notitie 4 2 6" xfId="23798" xr:uid="{00000000-0005-0000-0000-000082190000}"/>
    <cellStyle name="Notitie 4 2 7" xfId="23799" xr:uid="{00000000-0005-0000-0000-000083190000}"/>
    <cellStyle name="Notitie 4 20" xfId="23800" xr:uid="{00000000-0005-0000-0000-000084190000}"/>
    <cellStyle name="Notitie 4 21" xfId="23801" xr:uid="{00000000-0005-0000-0000-000085190000}"/>
    <cellStyle name="Notitie 4 22" xfId="23802" xr:uid="{00000000-0005-0000-0000-000086190000}"/>
    <cellStyle name="Notitie 4 23" xfId="23803" xr:uid="{00000000-0005-0000-0000-000087190000}"/>
    <cellStyle name="Notitie 4 24" xfId="23804" xr:uid="{00000000-0005-0000-0000-000088190000}"/>
    <cellStyle name="Notitie 4 25" xfId="23805" xr:uid="{00000000-0005-0000-0000-000089190000}"/>
    <cellStyle name="Notitie 4 26" xfId="23806" xr:uid="{00000000-0005-0000-0000-00008A190000}"/>
    <cellStyle name="Notitie 4 27" xfId="23807" xr:uid="{00000000-0005-0000-0000-00008B190000}"/>
    <cellStyle name="Notitie 4 28" xfId="48129" xr:uid="{00000000-0005-0000-0000-00008C190000}"/>
    <cellStyle name="Notitie 4 3" xfId="4312" xr:uid="{00000000-0005-0000-0000-00008D190000}"/>
    <cellStyle name="Notitie 4 4" xfId="23808" xr:uid="{00000000-0005-0000-0000-00008E190000}"/>
    <cellStyle name="Notitie 4 5" xfId="23809" xr:uid="{00000000-0005-0000-0000-00008F190000}"/>
    <cellStyle name="Notitie 4 6" xfId="23810" xr:uid="{00000000-0005-0000-0000-000090190000}"/>
    <cellStyle name="Notitie 4 7" xfId="23811" xr:uid="{00000000-0005-0000-0000-000091190000}"/>
    <cellStyle name="Notitie 4 8" xfId="23812" xr:uid="{00000000-0005-0000-0000-000092190000}"/>
    <cellStyle name="Notitie 4 9" xfId="23813" xr:uid="{00000000-0005-0000-0000-000093190000}"/>
    <cellStyle name="Notitie 5" xfId="497" xr:uid="{00000000-0005-0000-0000-000094190000}"/>
    <cellStyle name="Notitie 5 10" xfId="23814" xr:uid="{00000000-0005-0000-0000-000095190000}"/>
    <cellStyle name="Notitie 5 11" xfId="23815" xr:uid="{00000000-0005-0000-0000-000096190000}"/>
    <cellStyle name="Notitie 5 12" xfId="23816" xr:uid="{00000000-0005-0000-0000-000097190000}"/>
    <cellStyle name="Notitie 5 13" xfId="23817" xr:uid="{00000000-0005-0000-0000-000098190000}"/>
    <cellStyle name="Notitie 5 14" xfId="23818" xr:uid="{00000000-0005-0000-0000-000099190000}"/>
    <cellStyle name="Notitie 5 15" xfId="23819" xr:uid="{00000000-0005-0000-0000-00009A190000}"/>
    <cellStyle name="Notitie 5 16" xfId="23820" xr:uid="{00000000-0005-0000-0000-00009B190000}"/>
    <cellStyle name="Notitie 5 17" xfId="23821" xr:uid="{00000000-0005-0000-0000-00009C190000}"/>
    <cellStyle name="Notitie 5 18" xfId="23822" xr:uid="{00000000-0005-0000-0000-00009D190000}"/>
    <cellStyle name="Notitie 5 19" xfId="23823" xr:uid="{00000000-0005-0000-0000-00009E190000}"/>
    <cellStyle name="Notitie 5 2" xfId="1573" xr:uid="{00000000-0005-0000-0000-00009F190000}"/>
    <cellStyle name="Notitie 5 2 2" xfId="4313" xr:uid="{00000000-0005-0000-0000-0000A0190000}"/>
    <cellStyle name="Notitie 5 2 2 2" xfId="4314" xr:uid="{00000000-0005-0000-0000-0000A1190000}"/>
    <cellStyle name="Notitie 5 2 2 2 2" xfId="4315" xr:uid="{00000000-0005-0000-0000-0000A2190000}"/>
    <cellStyle name="Notitie 5 2 2 2 2 2" xfId="4316" xr:uid="{00000000-0005-0000-0000-0000A3190000}"/>
    <cellStyle name="Notitie 5 2 2 2 3" xfId="4317" xr:uid="{00000000-0005-0000-0000-0000A4190000}"/>
    <cellStyle name="Notitie 5 2 2 3" xfId="4318" xr:uid="{00000000-0005-0000-0000-0000A5190000}"/>
    <cellStyle name="Notitie 5 2 2 3 2" xfId="4319" xr:uid="{00000000-0005-0000-0000-0000A6190000}"/>
    <cellStyle name="Notitie 5 2 2 3 2 2" xfId="4320" xr:uid="{00000000-0005-0000-0000-0000A7190000}"/>
    <cellStyle name="Notitie 5 2 2 4" xfId="4321" xr:uid="{00000000-0005-0000-0000-0000A8190000}"/>
    <cellStyle name="Notitie 5 2 2 4 2" xfId="4322" xr:uid="{00000000-0005-0000-0000-0000A9190000}"/>
    <cellStyle name="Notitie 5 2 3" xfId="4323" xr:uid="{00000000-0005-0000-0000-0000AA190000}"/>
    <cellStyle name="Notitie 5 2 3 2" xfId="4324" xr:uid="{00000000-0005-0000-0000-0000AB190000}"/>
    <cellStyle name="Notitie 5 2 3 2 2" xfId="4325" xr:uid="{00000000-0005-0000-0000-0000AC190000}"/>
    <cellStyle name="Notitie 5 2 3 3" xfId="4326" xr:uid="{00000000-0005-0000-0000-0000AD190000}"/>
    <cellStyle name="Notitie 5 2 4" xfId="4327" xr:uid="{00000000-0005-0000-0000-0000AE190000}"/>
    <cellStyle name="Notitie 5 2 4 2" xfId="4328" xr:uid="{00000000-0005-0000-0000-0000AF190000}"/>
    <cellStyle name="Notitie 5 2 4 2 2" xfId="4329" xr:uid="{00000000-0005-0000-0000-0000B0190000}"/>
    <cellStyle name="Notitie 5 2 5" xfId="4330" xr:uid="{00000000-0005-0000-0000-0000B1190000}"/>
    <cellStyle name="Notitie 5 2 5 2" xfId="4331" xr:uid="{00000000-0005-0000-0000-0000B2190000}"/>
    <cellStyle name="Notitie 5 2 6" xfId="23824" xr:uid="{00000000-0005-0000-0000-0000B3190000}"/>
    <cellStyle name="Notitie 5 2 7" xfId="23825" xr:uid="{00000000-0005-0000-0000-0000B4190000}"/>
    <cellStyle name="Notitie 5 20" xfId="23826" xr:uid="{00000000-0005-0000-0000-0000B5190000}"/>
    <cellStyle name="Notitie 5 21" xfId="23827" xr:uid="{00000000-0005-0000-0000-0000B6190000}"/>
    <cellStyle name="Notitie 5 22" xfId="23828" xr:uid="{00000000-0005-0000-0000-0000B7190000}"/>
    <cellStyle name="Notitie 5 23" xfId="23829" xr:uid="{00000000-0005-0000-0000-0000B8190000}"/>
    <cellStyle name="Notitie 5 24" xfId="23830" xr:uid="{00000000-0005-0000-0000-0000B9190000}"/>
    <cellStyle name="Notitie 5 25" xfId="23831" xr:uid="{00000000-0005-0000-0000-0000BA190000}"/>
    <cellStyle name="Notitie 5 26" xfId="23832" xr:uid="{00000000-0005-0000-0000-0000BB190000}"/>
    <cellStyle name="Notitie 5 27" xfId="23833" xr:uid="{00000000-0005-0000-0000-0000BC190000}"/>
    <cellStyle name="Notitie 5 28" xfId="48130" xr:uid="{00000000-0005-0000-0000-0000BD190000}"/>
    <cellStyle name="Notitie 5 3" xfId="4332" xr:uid="{00000000-0005-0000-0000-0000BE190000}"/>
    <cellStyle name="Notitie 5 4" xfId="23834" xr:uid="{00000000-0005-0000-0000-0000BF190000}"/>
    <cellStyle name="Notitie 5 5" xfId="23835" xr:uid="{00000000-0005-0000-0000-0000C0190000}"/>
    <cellStyle name="Notitie 5 6" xfId="23836" xr:uid="{00000000-0005-0000-0000-0000C1190000}"/>
    <cellStyle name="Notitie 5 7" xfId="23837" xr:uid="{00000000-0005-0000-0000-0000C2190000}"/>
    <cellStyle name="Notitie 5 8" xfId="23838" xr:uid="{00000000-0005-0000-0000-0000C3190000}"/>
    <cellStyle name="Notitie 5 9" xfId="23839" xr:uid="{00000000-0005-0000-0000-0000C4190000}"/>
    <cellStyle name="Notitie 6" xfId="661" xr:uid="{00000000-0005-0000-0000-0000C5190000}"/>
    <cellStyle name="Notitie 6 10" xfId="23840" xr:uid="{00000000-0005-0000-0000-0000C6190000}"/>
    <cellStyle name="Notitie 6 11" xfId="23841" xr:uid="{00000000-0005-0000-0000-0000C7190000}"/>
    <cellStyle name="Notitie 6 12" xfId="23842" xr:uid="{00000000-0005-0000-0000-0000C8190000}"/>
    <cellStyle name="Notitie 6 13" xfId="23843" xr:uid="{00000000-0005-0000-0000-0000C9190000}"/>
    <cellStyle name="Notitie 6 14" xfId="23844" xr:uid="{00000000-0005-0000-0000-0000CA190000}"/>
    <cellStyle name="Notitie 6 15" xfId="23845" xr:uid="{00000000-0005-0000-0000-0000CB190000}"/>
    <cellStyle name="Notitie 6 16" xfId="23846" xr:uid="{00000000-0005-0000-0000-0000CC190000}"/>
    <cellStyle name="Notitie 6 17" xfId="23847" xr:uid="{00000000-0005-0000-0000-0000CD190000}"/>
    <cellStyle name="Notitie 6 18" xfId="23848" xr:uid="{00000000-0005-0000-0000-0000CE190000}"/>
    <cellStyle name="Notitie 6 19" xfId="23849" xr:uid="{00000000-0005-0000-0000-0000CF190000}"/>
    <cellStyle name="Notitie 6 2" xfId="1574" xr:uid="{00000000-0005-0000-0000-0000D0190000}"/>
    <cellStyle name="Notitie 6 2 2" xfId="4333" xr:uid="{00000000-0005-0000-0000-0000D1190000}"/>
    <cellStyle name="Notitie 6 2 2 2" xfId="4334" xr:uid="{00000000-0005-0000-0000-0000D2190000}"/>
    <cellStyle name="Notitie 6 2 2 2 2" xfId="4335" xr:uid="{00000000-0005-0000-0000-0000D3190000}"/>
    <cellStyle name="Notitie 6 2 2 2 2 2" xfId="4336" xr:uid="{00000000-0005-0000-0000-0000D4190000}"/>
    <cellStyle name="Notitie 6 2 2 2 3" xfId="4337" xr:uid="{00000000-0005-0000-0000-0000D5190000}"/>
    <cellStyle name="Notitie 6 2 2 3" xfId="4338" xr:uid="{00000000-0005-0000-0000-0000D6190000}"/>
    <cellStyle name="Notitie 6 2 2 3 2" xfId="4339" xr:uid="{00000000-0005-0000-0000-0000D7190000}"/>
    <cellStyle name="Notitie 6 2 2 3 2 2" xfId="4340" xr:uid="{00000000-0005-0000-0000-0000D8190000}"/>
    <cellStyle name="Notitie 6 2 2 4" xfId="4341" xr:uid="{00000000-0005-0000-0000-0000D9190000}"/>
    <cellStyle name="Notitie 6 2 2 4 2" xfId="4342" xr:uid="{00000000-0005-0000-0000-0000DA190000}"/>
    <cellStyle name="Notitie 6 2 3" xfId="4343" xr:uid="{00000000-0005-0000-0000-0000DB190000}"/>
    <cellStyle name="Notitie 6 2 3 2" xfId="4344" xr:uid="{00000000-0005-0000-0000-0000DC190000}"/>
    <cellStyle name="Notitie 6 2 3 2 2" xfId="4345" xr:uid="{00000000-0005-0000-0000-0000DD190000}"/>
    <cellStyle name="Notitie 6 2 3 3" xfId="4346" xr:uid="{00000000-0005-0000-0000-0000DE190000}"/>
    <cellStyle name="Notitie 6 2 4" xfId="4347" xr:uid="{00000000-0005-0000-0000-0000DF190000}"/>
    <cellStyle name="Notitie 6 2 4 2" xfId="4348" xr:uid="{00000000-0005-0000-0000-0000E0190000}"/>
    <cellStyle name="Notitie 6 2 4 2 2" xfId="4349" xr:uid="{00000000-0005-0000-0000-0000E1190000}"/>
    <cellStyle name="Notitie 6 2 5" xfId="4350" xr:uid="{00000000-0005-0000-0000-0000E2190000}"/>
    <cellStyle name="Notitie 6 2 5 2" xfId="4351" xr:uid="{00000000-0005-0000-0000-0000E3190000}"/>
    <cellStyle name="Notitie 6 2 6" xfId="23850" xr:uid="{00000000-0005-0000-0000-0000E4190000}"/>
    <cellStyle name="Notitie 6 2 7" xfId="23851" xr:uid="{00000000-0005-0000-0000-0000E5190000}"/>
    <cellStyle name="Notitie 6 20" xfId="23852" xr:uid="{00000000-0005-0000-0000-0000E6190000}"/>
    <cellStyle name="Notitie 6 21" xfId="23853" xr:uid="{00000000-0005-0000-0000-0000E7190000}"/>
    <cellStyle name="Notitie 6 22" xfId="23854" xr:uid="{00000000-0005-0000-0000-0000E8190000}"/>
    <cellStyle name="Notitie 6 23" xfId="23855" xr:uid="{00000000-0005-0000-0000-0000E9190000}"/>
    <cellStyle name="Notitie 6 24" xfId="23856" xr:uid="{00000000-0005-0000-0000-0000EA190000}"/>
    <cellStyle name="Notitie 6 25" xfId="23857" xr:uid="{00000000-0005-0000-0000-0000EB190000}"/>
    <cellStyle name="Notitie 6 26" xfId="23858" xr:uid="{00000000-0005-0000-0000-0000EC190000}"/>
    <cellStyle name="Notitie 6 27" xfId="23859" xr:uid="{00000000-0005-0000-0000-0000ED190000}"/>
    <cellStyle name="Notitie 6 28" xfId="48131" xr:uid="{00000000-0005-0000-0000-0000EE190000}"/>
    <cellStyle name="Notitie 6 3" xfId="4352" xr:uid="{00000000-0005-0000-0000-0000EF190000}"/>
    <cellStyle name="Notitie 6 4" xfId="23860" xr:uid="{00000000-0005-0000-0000-0000F0190000}"/>
    <cellStyle name="Notitie 6 5" xfId="23861" xr:uid="{00000000-0005-0000-0000-0000F1190000}"/>
    <cellStyle name="Notitie 6 6" xfId="23862" xr:uid="{00000000-0005-0000-0000-0000F2190000}"/>
    <cellStyle name="Notitie 6 7" xfId="23863" xr:uid="{00000000-0005-0000-0000-0000F3190000}"/>
    <cellStyle name="Notitie 6 8" xfId="23864" xr:uid="{00000000-0005-0000-0000-0000F4190000}"/>
    <cellStyle name="Notitie 6 9" xfId="23865" xr:uid="{00000000-0005-0000-0000-0000F5190000}"/>
    <cellStyle name="Notitie 7" xfId="662" xr:uid="{00000000-0005-0000-0000-0000F6190000}"/>
    <cellStyle name="Notitie 7 10" xfId="23866" xr:uid="{00000000-0005-0000-0000-0000F7190000}"/>
    <cellStyle name="Notitie 7 11" xfId="23867" xr:uid="{00000000-0005-0000-0000-0000F8190000}"/>
    <cellStyle name="Notitie 7 12" xfId="23868" xr:uid="{00000000-0005-0000-0000-0000F9190000}"/>
    <cellStyle name="Notitie 7 13" xfId="23869" xr:uid="{00000000-0005-0000-0000-0000FA190000}"/>
    <cellStyle name="Notitie 7 14" xfId="23870" xr:uid="{00000000-0005-0000-0000-0000FB190000}"/>
    <cellStyle name="Notitie 7 15" xfId="23871" xr:uid="{00000000-0005-0000-0000-0000FC190000}"/>
    <cellStyle name="Notitie 7 16" xfId="23872" xr:uid="{00000000-0005-0000-0000-0000FD190000}"/>
    <cellStyle name="Notitie 7 17" xfId="23873" xr:uid="{00000000-0005-0000-0000-0000FE190000}"/>
    <cellStyle name="Notitie 7 18" xfId="23874" xr:uid="{00000000-0005-0000-0000-0000FF190000}"/>
    <cellStyle name="Notitie 7 19" xfId="23875" xr:uid="{00000000-0005-0000-0000-0000001A0000}"/>
    <cellStyle name="Notitie 7 2" xfId="1575" xr:uid="{00000000-0005-0000-0000-0000011A0000}"/>
    <cellStyle name="Notitie 7 2 2" xfId="4353" xr:uid="{00000000-0005-0000-0000-0000021A0000}"/>
    <cellStyle name="Notitie 7 2 2 2" xfId="4354" xr:uid="{00000000-0005-0000-0000-0000031A0000}"/>
    <cellStyle name="Notitie 7 2 2 2 2" xfId="4355" xr:uid="{00000000-0005-0000-0000-0000041A0000}"/>
    <cellStyle name="Notitie 7 2 2 2 2 2" xfId="4356" xr:uid="{00000000-0005-0000-0000-0000051A0000}"/>
    <cellStyle name="Notitie 7 2 2 2 3" xfId="4357" xr:uid="{00000000-0005-0000-0000-0000061A0000}"/>
    <cellStyle name="Notitie 7 2 2 3" xfId="4358" xr:uid="{00000000-0005-0000-0000-0000071A0000}"/>
    <cellStyle name="Notitie 7 2 2 3 2" xfId="4359" xr:uid="{00000000-0005-0000-0000-0000081A0000}"/>
    <cellStyle name="Notitie 7 2 2 3 2 2" xfId="4360" xr:uid="{00000000-0005-0000-0000-0000091A0000}"/>
    <cellStyle name="Notitie 7 2 2 4" xfId="4361" xr:uid="{00000000-0005-0000-0000-00000A1A0000}"/>
    <cellStyle name="Notitie 7 2 2 4 2" xfId="4362" xr:uid="{00000000-0005-0000-0000-00000B1A0000}"/>
    <cellStyle name="Notitie 7 2 3" xfId="4363" xr:uid="{00000000-0005-0000-0000-00000C1A0000}"/>
    <cellStyle name="Notitie 7 2 3 2" xfId="4364" xr:uid="{00000000-0005-0000-0000-00000D1A0000}"/>
    <cellStyle name="Notitie 7 2 3 2 2" xfId="4365" xr:uid="{00000000-0005-0000-0000-00000E1A0000}"/>
    <cellStyle name="Notitie 7 2 3 3" xfId="4366" xr:uid="{00000000-0005-0000-0000-00000F1A0000}"/>
    <cellStyle name="Notitie 7 2 4" xfId="4367" xr:uid="{00000000-0005-0000-0000-0000101A0000}"/>
    <cellStyle name="Notitie 7 2 4 2" xfId="4368" xr:uid="{00000000-0005-0000-0000-0000111A0000}"/>
    <cellStyle name="Notitie 7 2 4 2 2" xfId="4369" xr:uid="{00000000-0005-0000-0000-0000121A0000}"/>
    <cellStyle name="Notitie 7 2 5" xfId="4370" xr:uid="{00000000-0005-0000-0000-0000131A0000}"/>
    <cellStyle name="Notitie 7 2 5 2" xfId="4371" xr:uid="{00000000-0005-0000-0000-0000141A0000}"/>
    <cellStyle name="Notitie 7 2 6" xfId="23876" xr:uid="{00000000-0005-0000-0000-0000151A0000}"/>
    <cellStyle name="Notitie 7 2 7" xfId="23877" xr:uid="{00000000-0005-0000-0000-0000161A0000}"/>
    <cellStyle name="Notitie 7 20" xfId="23878" xr:uid="{00000000-0005-0000-0000-0000171A0000}"/>
    <cellStyle name="Notitie 7 21" xfId="23879" xr:uid="{00000000-0005-0000-0000-0000181A0000}"/>
    <cellStyle name="Notitie 7 22" xfId="23880" xr:uid="{00000000-0005-0000-0000-0000191A0000}"/>
    <cellStyle name="Notitie 7 23" xfId="23881" xr:uid="{00000000-0005-0000-0000-00001A1A0000}"/>
    <cellStyle name="Notitie 7 24" xfId="23882" xr:uid="{00000000-0005-0000-0000-00001B1A0000}"/>
    <cellStyle name="Notitie 7 25" xfId="23883" xr:uid="{00000000-0005-0000-0000-00001C1A0000}"/>
    <cellStyle name="Notitie 7 26" xfId="23884" xr:uid="{00000000-0005-0000-0000-00001D1A0000}"/>
    <cellStyle name="Notitie 7 27" xfId="23885" xr:uid="{00000000-0005-0000-0000-00001E1A0000}"/>
    <cellStyle name="Notitie 7 28" xfId="48132" xr:uid="{00000000-0005-0000-0000-00001F1A0000}"/>
    <cellStyle name="Notitie 7 3" xfId="4372" xr:uid="{00000000-0005-0000-0000-0000201A0000}"/>
    <cellStyle name="Notitie 7 4" xfId="23886" xr:uid="{00000000-0005-0000-0000-0000211A0000}"/>
    <cellStyle name="Notitie 7 5" xfId="23887" xr:uid="{00000000-0005-0000-0000-0000221A0000}"/>
    <cellStyle name="Notitie 7 6" xfId="23888" xr:uid="{00000000-0005-0000-0000-0000231A0000}"/>
    <cellStyle name="Notitie 7 7" xfId="23889" xr:uid="{00000000-0005-0000-0000-0000241A0000}"/>
    <cellStyle name="Notitie 7 8" xfId="23890" xr:uid="{00000000-0005-0000-0000-0000251A0000}"/>
    <cellStyle name="Notitie 7 9" xfId="23891" xr:uid="{00000000-0005-0000-0000-0000261A0000}"/>
    <cellStyle name="Notitie 8" xfId="1375" xr:uid="{00000000-0005-0000-0000-0000271A0000}"/>
    <cellStyle name="Notitie 8 2" xfId="1576" xr:uid="{00000000-0005-0000-0000-0000281A0000}"/>
    <cellStyle name="Notitie 8 2 2" xfId="2564" xr:uid="{00000000-0005-0000-0000-0000291A0000}"/>
    <cellStyle name="Notitie 8 2 2 2" xfId="4373" xr:uid="{00000000-0005-0000-0000-00002A1A0000}"/>
    <cellStyle name="Notitie 8 2 2 2 2" xfId="19810" xr:uid="{00000000-0005-0000-0000-00002B1A0000}"/>
    <cellStyle name="Notitie 8 2 2 3" xfId="19809" xr:uid="{00000000-0005-0000-0000-00002C1A0000}"/>
    <cellStyle name="Notitie 8 2 2 4" xfId="20024" xr:uid="{00000000-0005-0000-0000-00002D1A0000}"/>
    <cellStyle name="Notitie 8 2 3" xfId="4374" xr:uid="{00000000-0005-0000-0000-00002E1A0000}"/>
    <cellStyle name="Notitie 8 2 3 2" xfId="19811" xr:uid="{00000000-0005-0000-0000-00002F1A0000}"/>
    <cellStyle name="Notitie 8 2 4" xfId="19808" xr:uid="{00000000-0005-0000-0000-0000301A0000}"/>
    <cellStyle name="Notitie 8 2 5" xfId="20025" xr:uid="{00000000-0005-0000-0000-0000311A0000}"/>
    <cellStyle name="Notitie 8 2 6" xfId="49550" xr:uid="{00000000-0005-0000-0000-0000321A0000}"/>
    <cellStyle name="Notitie 8 3" xfId="2497" xr:uid="{00000000-0005-0000-0000-0000331A0000}"/>
    <cellStyle name="Notitie 8 3 2" xfId="4375" xr:uid="{00000000-0005-0000-0000-0000341A0000}"/>
    <cellStyle name="Notitie 8 3 2 2" xfId="4376" xr:uid="{00000000-0005-0000-0000-0000351A0000}"/>
    <cellStyle name="Notitie 8 3 2 2 2" xfId="4377" xr:uid="{00000000-0005-0000-0000-0000361A0000}"/>
    <cellStyle name="Notitie 8 3 2 3" xfId="4378" xr:uid="{00000000-0005-0000-0000-0000371A0000}"/>
    <cellStyle name="Notitie 8 3 3" xfId="4379" xr:uid="{00000000-0005-0000-0000-0000381A0000}"/>
    <cellStyle name="Notitie 8 3 3 2" xfId="4380" xr:uid="{00000000-0005-0000-0000-0000391A0000}"/>
    <cellStyle name="Notitie 8 3 3 2 2" xfId="4381" xr:uid="{00000000-0005-0000-0000-00003A1A0000}"/>
    <cellStyle name="Notitie 8 3 4" xfId="4382" xr:uid="{00000000-0005-0000-0000-00003B1A0000}"/>
    <cellStyle name="Notitie 8 3 4 2" xfId="4383" xr:uid="{00000000-0005-0000-0000-00003C1A0000}"/>
    <cellStyle name="Notitie 8 4" xfId="2539" xr:uid="{00000000-0005-0000-0000-00003D1A0000}"/>
    <cellStyle name="Notitie 8 4 2" xfId="4384" xr:uid="{00000000-0005-0000-0000-00003E1A0000}"/>
    <cellStyle name="Notitie 8 4 2 2" xfId="19813" xr:uid="{00000000-0005-0000-0000-00003F1A0000}"/>
    <cellStyle name="Notitie 8 4 3" xfId="19812" xr:uid="{00000000-0005-0000-0000-0000401A0000}"/>
    <cellStyle name="Notitie 8 4 4" xfId="20026" xr:uid="{00000000-0005-0000-0000-0000411A0000}"/>
    <cellStyle name="Notitie 8 5" xfId="4385" xr:uid="{00000000-0005-0000-0000-0000421A0000}"/>
    <cellStyle name="Notitie 8 5 2" xfId="19814" xr:uid="{00000000-0005-0000-0000-0000431A0000}"/>
    <cellStyle name="Notitie 8 6" xfId="19807" xr:uid="{00000000-0005-0000-0000-0000441A0000}"/>
    <cellStyle name="Notitie 8 7" xfId="20027" xr:uid="{00000000-0005-0000-0000-0000451A0000}"/>
    <cellStyle name="Notitie 9" xfId="1577" xr:uid="{00000000-0005-0000-0000-0000461A0000}"/>
    <cellStyle name="Notitie 9 2" xfId="2565" xr:uid="{00000000-0005-0000-0000-0000471A0000}"/>
    <cellStyle name="Notitie 9 2 2" xfId="4386" xr:uid="{00000000-0005-0000-0000-0000481A0000}"/>
    <cellStyle name="Notitie 9 2 2 2" xfId="19817" xr:uid="{00000000-0005-0000-0000-0000491A0000}"/>
    <cellStyle name="Notitie 9 2 3" xfId="19816" xr:uid="{00000000-0005-0000-0000-00004A1A0000}"/>
    <cellStyle name="Notitie 9 2 4" xfId="20028" xr:uid="{00000000-0005-0000-0000-00004B1A0000}"/>
    <cellStyle name="Notitie 9 3" xfId="4387" xr:uid="{00000000-0005-0000-0000-00004C1A0000}"/>
    <cellStyle name="Notitie 9 3 2" xfId="19818" xr:uid="{00000000-0005-0000-0000-00004D1A0000}"/>
    <cellStyle name="Notitie 9 4" xfId="19815" xr:uid="{00000000-0005-0000-0000-00004E1A0000}"/>
    <cellStyle name="Notitie 9 5" xfId="20029" xr:uid="{00000000-0005-0000-0000-00004F1A0000}"/>
    <cellStyle name="Notiz" xfId="208" xr:uid="{00000000-0005-0000-0000-0000501A0000}"/>
    <cellStyle name="Notiz 10" xfId="23892" xr:uid="{00000000-0005-0000-0000-0000511A0000}"/>
    <cellStyle name="Notiz 11" xfId="23893" xr:uid="{00000000-0005-0000-0000-0000521A0000}"/>
    <cellStyle name="Notiz 12" xfId="23894" xr:uid="{00000000-0005-0000-0000-0000531A0000}"/>
    <cellStyle name="Notiz 13" xfId="23895" xr:uid="{00000000-0005-0000-0000-0000541A0000}"/>
    <cellStyle name="Notiz 14" xfId="23896" xr:uid="{00000000-0005-0000-0000-0000551A0000}"/>
    <cellStyle name="Notiz 15" xfId="23897" xr:uid="{00000000-0005-0000-0000-0000561A0000}"/>
    <cellStyle name="Notiz 16" xfId="23898" xr:uid="{00000000-0005-0000-0000-0000571A0000}"/>
    <cellStyle name="Notiz 17" xfId="23899" xr:uid="{00000000-0005-0000-0000-0000581A0000}"/>
    <cellStyle name="Notiz 18" xfId="23900" xr:uid="{00000000-0005-0000-0000-0000591A0000}"/>
    <cellStyle name="Notiz 19" xfId="23901" xr:uid="{00000000-0005-0000-0000-00005A1A0000}"/>
    <cellStyle name="Notiz 2" xfId="1578" xr:uid="{00000000-0005-0000-0000-00005B1A0000}"/>
    <cellStyle name="Notiz 2 2" xfId="4388" xr:uid="{00000000-0005-0000-0000-00005C1A0000}"/>
    <cellStyle name="Notiz 2 2 2" xfId="4389" xr:uid="{00000000-0005-0000-0000-00005D1A0000}"/>
    <cellStyle name="Notiz 2 2 2 2" xfId="4390" xr:uid="{00000000-0005-0000-0000-00005E1A0000}"/>
    <cellStyle name="Notiz 2 2 2 2 2" xfId="4391" xr:uid="{00000000-0005-0000-0000-00005F1A0000}"/>
    <cellStyle name="Notiz 2 2 2 3" xfId="4392" xr:uid="{00000000-0005-0000-0000-0000601A0000}"/>
    <cellStyle name="Notiz 2 2 3" xfId="4393" xr:uid="{00000000-0005-0000-0000-0000611A0000}"/>
    <cellStyle name="Notiz 2 2 3 2" xfId="4394" xr:uid="{00000000-0005-0000-0000-0000621A0000}"/>
    <cellStyle name="Notiz 2 2 3 2 2" xfId="4395" xr:uid="{00000000-0005-0000-0000-0000631A0000}"/>
    <cellStyle name="Notiz 2 2 4" xfId="4396" xr:uid="{00000000-0005-0000-0000-0000641A0000}"/>
    <cellStyle name="Notiz 2 2 4 2" xfId="4397" xr:uid="{00000000-0005-0000-0000-0000651A0000}"/>
    <cellStyle name="Notiz 2 3" xfId="4398" xr:uid="{00000000-0005-0000-0000-0000661A0000}"/>
    <cellStyle name="Notiz 2 3 2" xfId="4399" xr:uid="{00000000-0005-0000-0000-0000671A0000}"/>
    <cellStyle name="Notiz 2 3 2 2" xfId="4400" xr:uid="{00000000-0005-0000-0000-0000681A0000}"/>
    <cellStyle name="Notiz 2 3 3" xfId="4401" xr:uid="{00000000-0005-0000-0000-0000691A0000}"/>
    <cellStyle name="Notiz 2 4" xfId="4402" xr:uid="{00000000-0005-0000-0000-00006A1A0000}"/>
    <cellStyle name="Notiz 2 4 2" xfId="4403" xr:uid="{00000000-0005-0000-0000-00006B1A0000}"/>
    <cellStyle name="Notiz 2 4 2 2" xfId="4404" xr:uid="{00000000-0005-0000-0000-00006C1A0000}"/>
    <cellStyle name="Notiz 2 5" xfId="4405" xr:uid="{00000000-0005-0000-0000-00006D1A0000}"/>
    <cellStyle name="Notiz 2 5 2" xfId="4406" xr:uid="{00000000-0005-0000-0000-00006E1A0000}"/>
    <cellStyle name="Notiz 2 6" xfId="23902" xr:uid="{00000000-0005-0000-0000-00006F1A0000}"/>
    <cellStyle name="Notiz 2 7" xfId="23903" xr:uid="{00000000-0005-0000-0000-0000701A0000}"/>
    <cellStyle name="Notiz 20" xfId="23904" xr:uid="{00000000-0005-0000-0000-0000711A0000}"/>
    <cellStyle name="Notiz 21" xfId="23905" xr:uid="{00000000-0005-0000-0000-0000721A0000}"/>
    <cellStyle name="Notiz 22" xfId="23906" xr:uid="{00000000-0005-0000-0000-0000731A0000}"/>
    <cellStyle name="Notiz 23" xfId="23907" xr:uid="{00000000-0005-0000-0000-0000741A0000}"/>
    <cellStyle name="Notiz 24" xfId="23908" xr:uid="{00000000-0005-0000-0000-0000751A0000}"/>
    <cellStyle name="Notiz 25" xfId="23909" xr:uid="{00000000-0005-0000-0000-0000761A0000}"/>
    <cellStyle name="Notiz 26" xfId="23910" xr:uid="{00000000-0005-0000-0000-0000771A0000}"/>
    <cellStyle name="Notiz 27" xfId="23911" xr:uid="{00000000-0005-0000-0000-0000781A0000}"/>
    <cellStyle name="Notiz 3" xfId="23912" xr:uid="{00000000-0005-0000-0000-0000791A0000}"/>
    <cellStyle name="Notiz 4" xfId="23913" xr:uid="{00000000-0005-0000-0000-00007A1A0000}"/>
    <cellStyle name="Notiz 5" xfId="23914" xr:uid="{00000000-0005-0000-0000-00007B1A0000}"/>
    <cellStyle name="Notiz 6" xfId="23915" xr:uid="{00000000-0005-0000-0000-00007C1A0000}"/>
    <cellStyle name="Notiz 7" xfId="23916" xr:uid="{00000000-0005-0000-0000-00007D1A0000}"/>
    <cellStyle name="Notiz 8" xfId="23917" xr:uid="{00000000-0005-0000-0000-00007E1A0000}"/>
    <cellStyle name="Notiz 9" xfId="23918" xr:uid="{00000000-0005-0000-0000-00007F1A0000}"/>
    <cellStyle name="nromal" xfId="23919" xr:uid="{00000000-0005-0000-0000-0000801A0000}"/>
    <cellStyle name="Num0Un" xfId="23920" xr:uid="{00000000-0005-0000-0000-0000811A0000}"/>
    <cellStyle name="Num1" xfId="23921" xr:uid="{00000000-0005-0000-0000-0000821A0000}"/>
    <cellStyle name="Num1Blue" xfId="23922" xr:uid="{00000000-0005-0000-0000-0000831A0000}"/>
    <cellStyle name="Num2" xfId="23923" xr:uid="{00000000-0005-0000-0000-0000841A0000}"/>
    <cellStyle name="Num2Un" xfId="23924" xr:uid="{00000000-0005-0000-0000-0000851A0000}"/>
    <cellStyle name="Number" xfId="23925" xr:uid="{00000000-0005-0000-0000-0000861A0000}"/>
    <cellStyle name="numbers" xfId="23926" xr:uid="{00000000-0005-0000-0000-0000871A0000}"/>
    <cellStyle name="NumRtAligned" xfId="23927" xr:uid="{00000000-0005-0000-0000-0000881A0000}"/>
    <cellStyle name="o%1" xfId="23928" xr:uid="{00000000-0005-0000-0000-0000891A0000}"/>
    <cellStyle name="Œ…‹æØ‚è [0.00]_Region Orders (2)" xfId="23929" xr:uid="{00000000-0005-0000-0000-00008A1A0000}"/>
    <cellStyle name="Œ…‹æØ‚è_Region Orders (2)" xfId="23930" xr:uid="{00000000-0005-0000-0000-00008B1A0000}"/>
    <cellStyle name="of" xfId="23931" xr:uid="{00000000-0005-0000-0000-00008C1A0000}"/>
    <cellStyle name="of 2" xfId="23932" xr:uid="{00000000-0005-0000-0000-00008D1A0000}"/>
    <cellStyle name="of_111212 Omzet calculatie def" xfId="23933" xr:uid="{00000000-0005-0000-0000-00008E1A0000}"/>
    <cellStyle name="Ongeldig 2" xfId="400" xr:uid="{00000000-0005-0000-0000-00008F1A0000}"/>
    <cellStyle name="Ongeldig 3" xfId="1579" xr:uid="{00000000-0005-0000-0000-0000901A0000}"/>
    <cellStyle name="OnOff" xfId="23934" xr:uid="{00000000-0005-0000-0000-0000911A0000}"/>
    <cellStyle name="OnOff 2" xfId="23935" xr:uid="{00000000-0005-0000-0000-0000921A0000}"/>
    <cellStyle name="Opm. INTERN" xfId="14" xr:uid="{00000000-0005-0000-0000-0000931A0000}"/>
    <cellStyle name="OSW_ColumnLabels" xfId="23936" xr:uid="{00000000-0005-0000-0000-0000941A0000}"/>
    <cellStyle name="Output" xfId="17" hidden="1" xr:uid="{00000000-0005-0000-0000-0000951A0000}"/>
    <cellStyle name="Output 10" xfId="23937" xr:uid="{00000000-0005-0000-0000-0000961A0000}"/>
    <cellStyle name="Output 11" xfId="23938" xr:uid="{00000000-0005-0000-0000-0000971A0000}"/>
    <cellStyle name="Output 12" xfId="23939" xr:uid="{00000000-0005-0000-0000-0000981A0000}"/>
    <cellStyle name="Output 13" xfId="23940" xr:uid="{00000000-0005-0000-0000-0000991A0000}"/>
    <cellStyle name="Output 14" xfId="23941" xr:uid="{00000000-0005-0000-0000-00009A1A0000}"/>
    <cellStyle name="Output 15" xfId="23942" xr:uid="{00000000-0005-0000-0000-00009B1A0000}"/>
    <cellStyle name="Output 16" xfId="23943" xr:uid="{00000000-0005-0000-0000-00009C1A0000}"/>
    <cellStyle name="Output 17" xfId="23944" xr:uid="{00000000-0005-0000-0000-00009D1A0000}"/>
    <cellStyle name="Output 18" xfId="23945" xr:uid="{00000000-0005-0000-0000-00009E1A0000}"/>
    <cellStyle name="Output 19" xfId="23946" xr:uid="{00000000-0005-0000-0000-00009F1A0000}"/>
    <cellStyle name="Output 2" xfId="209" xr:uid="{00000000-0005-0000-0000-0000A01A0000}"/>
    <cellStyle name="Output 2 10" xfId="23947" xr:uid="{00000000-0005-0000-0000-0000A11A0000}"/>
    <cellStyle name="Output 2 11" xfId="23948" xr:uid="{00000000-0005-0000-0000-0000A21A0000}"/>
    <cellStyle name="Output 2 12" xfId="23949" xr:uid="{00000000-0005-0000-0000-0000A31A0000}"/>
    <cellStyle name="Output 2 13" xfId="23950" xr:uid="{00000000-0005-0000-0000-0000A41A0000}"/>
    <cellStyle name="Output 2 14" xfId="23951" xr:uid="{00000000-0005-0000-0000-0000A51A0000}"/>
    <cellStyle name="Output 2 15" xfId="23952" xr:uid="{00000000-0005-0000-0000-0000A61A0000}"/>
    <cellStyle name="Output 2 16" xfId="23953" xr:uid="{00000000-0005-0000-0000-0000A71A0000}"/>
    <cellStyle name="Output 2 17" xfId="23954" xr:uid="{00000000-0005-0000-0000-0000A81A0000}"/>
    <cellStyle name="Output 2 18" xfId="23955" xr:uid="{00000000-0005-0000-0000-0000A91A0000}"/>
    <cellStyle name="Output 2 19" xfId="23956" xr:uid="{00000000-0005-0000-0000-0000AA1A0000}"/>
    <cellStyle name="Output 2 2" xfId="498" xr:uid="{00000000-0005-0000-0000-0000AB1A0000}"/>
    <cellStyle name="Output 2 2 10" xfId="23957" xr:uid="{00000000-0005-0000-0000-0000AC1A0000}"/>
    <cellStyle name="Output 2 2 11" xfId="23958" xr:uid="{00000000-0005-0000-0000-0000AD1A0000}"/>
    <cellStyle name="Output 2 2 12" xfId="23959" xr:uid="{00000000-0005-0000-0000-0000AE1A0000}"/>
    <cellStyle name="Output 2 2 13" xfId="23960" xr:uid="{00000000-0005-0000-0000-0000AF1A0000}"/>
    <cellStyle name="Output 2 2 14" xfId="23961" xr:uid="{00000000-0005-0000-0000-0000B01A0000}"/>
    <cellStyle name="Output 2 2 15" xfId="23962" xr:uid="{00000000-0005-0000-0000-0000B11A0000}"/>
    <cellStyle name="Output 2 2 16" xfId="23963" xr:uid="{00000000-0005-0000-0000-0000B21A0000}"/>
    <cellStyle name="Output 2 2 17" xfId="23964" xr:uid="{00000000-0005-0000-0000-0000B31A0000}"/>
    <cellStyle name="Output 2 2 18" xfId="23965" xr:uid="{00000000-0005-0000-0000-0000B41A0000}"/>
    <cellStyle name="Output 2 2 19" xfId="23966" xr:uid="{00000000-0005-0000-0000-0000B51A0000}"/>
    <cellStyle name="Output 2 2 2" xfId="1580" xr:uid="{00000000-0005-0000-0000-0000B61A0000}"/>
    <cellStyle name="Output 2 2 2 2" xfId="4407" xr:uid="{00000000-0005-0000-0000-0000B71A0000}"/>
    <cellStyle name="Output 2 2 2 2 2" xfId="4408" xr:uid="{00000000-0005-0000-0000-0000B81A0000}"/>
    <cellStyle name="Output 2 2 2 2 2 2" xfId="4409" xr:uid="{00000000-0005-0000-0000-0000B91A0000}"/>
    <cellStyle name="Output 2 2 2 2 2 2 2" xfId="4410" xr:uid="{00000000-0005-0000-0000-0000BA1A0000}"/>
    <cellStyle name="Output 2 2 2 2 2 3" xfId="4411" xr:uid="{00000000-0005-0000-0000-0000BB1A0000}"/>
    <cellStyle name="Output 2 2 2 2 3" xfId="4412" xr:uid="{00000000-0005-0000-0000-0000BC1A0000}"/>
    <cellStyle name="Output 2 2 2 2 3 2" xfId="4413" xr:uid="{00000000-0005-0000-0000-0000BD1A0000}"/>
    <cellStyle name="Output 2 2 2 2 3 2 2" xfId="4414" xr:uid="{00000000-0005-0000-0000-0000BE1A0000}"/>
    <cellStyle name="Output 2 2 2 2 4" xfId="4415" xr:uid="{00000000-0005-0000-0000-0000BF1A0000}"/>
    <cellStyle name="Output 2 2 2 2 4 2" xfId="4416" xr:uid="{00000000-0005-0000-0000-0000C01A0000}"/>
    <cellStyle name="Output 2 2 2 3" xfId="4417" xr:uid="{00000000-0005-0000-0000-0000C11A0000}"/>
    <cellStyle name="Output 2 2 2 3 2" xfId="4418" xr:uid="{00000000-0005-0000-0000-0000C21A0000}"/>
    <cellStyle name="Output 2 2 2 3 2 2" xfId="4419" xr:uid="{00000000-0005-0000-0000-0000C31A0000}"/>
    <cellStyle name="Output 2 2 2 3 3" xfId="4420" xr:uid="{00000000-0005-0000-0000-0000C41A0000}"/>
    <cellStyle name="Output 2 2 2 4" xfId="4421" xr:uid="{00000000-0005-0000-0000-0000C51A0000}"/>
    <cellStyle name="Output 2 2 2 4 2" xfId="4422" xr:uid="{00000000-0005-0000-0000-0000C61A0000}"/>
    <cellStyle name="Output 2 2 2 4 2 2" xfId="4423" xr:uid="{00000000-0005-0000-0000-0000C71A0000}"/>
    <cellStyle name="Output 2 2 2 5" xfId="4424" xr:uid="{00000000-0005-0000-0000-0000C81A0000}"/>
    <cellStyle name="Output 2 2 2 5 2" xfId="4425" xr:uid="{00000000-0005-0000-0000-0000C91A0000}"/>
    <cellStyle name="Output 2 2 2 6" xfId="23967" xr:uid="{00000000-0005-0000-0000-0000CA1A0000}"/>
    <cellStyle name="Output 2 2 2 7" xfId="23968" xr:uid="{00000000-0005-0000-0000-0000CB1A0000}"/>
    <cellStyle name="Output 2 2 20" xfId="23969" xr:uid="{00000000-0005-0000-0000-0000CC1A0000}"/>
    <cellStyle name="Output 2 2 21" xfId="23970" xr:uid="{00000000-0005-0000-0000-0000CD1A0000}"/>
    <cellStyle name="Output 2 2 22" xfId="23971" xr:uid="{00000000-0005-0000-0000-0000CE1A0000}"/>
    <cellStyle name="Output 2 2 23" xfId="23972" xr:uid="{00000000-0005-0000-0000-0000CF1A0000}"/>
    <cellStyle name="Output 2 2 24" xfId="23973" xr:uid="{00000000-0005-0000-0000-0000D01A0000}"/>
    <cellStyle name="Output 2 2 25" xfId="23974" xr:uid="{00000000-0005-0000-0000-0000D11A0000}"/>
    <cellStyle name="Output 2 2 26" xfId="23975" xr:uid="{00000000-0005-0000-0000-0000D21A0000}"/>
    <cellStyle name="Output 2 2 27" xfId="23976" xr:uid="{00000000-0005-0000-0000-0000D31A0000}"/>
    <cellStyle name="Output 2 2 28" xfId="48133" xr:uid="{00000000-0005-0000-0000-0000D41A0000}"/>
    <cellStyle name="Output 2 2 3" xfId="23977" xr:uid="{00000000-0005-0000-0000-0000D51A0000}"/>
    <cellStyle name="Output 2 2 4" xfId="23978" xr:uid="{00000000-0005-0000-0000-0000D61A0000}"/>
    <cellStyle name="Output 2 2 5" xfId="23979" xr:uid="{00000000-0005-0000-0000-0000D71A0000}"/>
    <cellStyle name="Output 2 2 6" xfId="23980" xr:uid="{00000000-0005-0000-0000-0000D81A0000}"/>
    <cellStyle name="Output 2 2 7" xfId="23981" xr:uid="{00000000-0005-0000-0000-0000D91A0000}"/>
    <cellStyle name="Output 2 2 8" xfId="23982" xr:uid="{00000000-0005-0000-0000-0000DA1A0000}"/>
    <cellStyle name="Output 2 2 9" xfId="23983" xr:uid="{00000000-0005-0000-0000-0000DB1A0000}"/>
    <cellStyle name="Output 2 20" xfId="23984" xr:uid="{00000000-0005-0000-0000-0000DC1A0000}"/>
    <cellStyle name="Output 2 21" xfId="23985" xr:uid="{00000000-0005-0000-0000-0000DD1A0000}"/>
    <cellStyle name="Output 2 22" xfId="23986" xr:uid="{00000000-0005-0000-0000-0000DE1A0000}"/>
    <cellStyle name="Output 2 23" xfId="23987" xr:uid="{00000000-0005-0000-0000-0000DF1A0000}"/>
    <cellStyle name="Output 2 24" xfId="23988" xr:uid="{00000000-0005-0000-0000-0000E01A0000}"/>
    <cellStyle name="Output 2 25" xfId="23989" xr:uid="{00000000-0005-0000-0000-0000E11A0000}"/>
    <cellStyle name="Output 2 26" xfId="23990" xr:uid="{00000000-0005-0000-0000-0000E21A0000}"/>
    <cellStyle name="Output 2 27" xfId="23991" xr:uid="{00000000-0005-0000-0000-0000E31A0000}"/>
    <cellStyle name="Output 2 28" xfId="23992" xr:uid="{00000000-0005-0000-0000-0000E41A0000}"/>
    <cellStyle name="Output 2 29" xfId="23993" xr:uid="{00000000-0005-0000-0000-0000E51A0000}"/>
    <cellStyle name="Output 2 3" xfId="663" xr:uid="{00000000-0005-0000-0000-0000E61A0000}"/>
    <cellStyle name="Output 2 3 10" xfId="23994" xr:uid="{00000000-0005-0000-0000-0000E71A0000}"/>
    <cellStyle name="Output 2 3 11" xfId="23995" xr:uid="{00000000-0005-0000-0000-0000E81A0000}"/>
    <cellStyle name="Output 2 3 12" xfId="23996" xr:uid="{00000000-0005-0000-0000-0000E91A0000}"/>
    <cellStyle name="Output 2 3 13" xfId="23997" xr:uid="{00000000-0005-0000-0000-0000EA1A0000}"/>
    <cellStyle name="Output 2 3 14" xfId="23998" xr:uid="{00000000-0005-0000-0000-0000EB1A0000}"/>
    <cellStyle name="Output 2 3 15" xfId="23999" xr:uid="{00000000-0005-0000-0000-0000EC1A0000}"/>
    <cellStyle name="Output 2 3 16" xfId="24000" xr:uid="{00000000-0005-0000-0000-0000ED1A0000}"/>
    <cellStyle name="Output 2 3 17" xfId="24001" xr:uid="{00000000-0005-0000-0000-0000EE1A0000}"/>
    <cellStyle name="Output 2 3 18" xfId="24002" xr:uid="{00000000-0005-0000-0000-0000EF1A0000}"/>
    <cellStyle name="Output 2 3 19" xfId="24003" xr:uid="{00000000-0005-0000-0000-0000F01A0000}"/>
    <cellStyle name="Output 2 3 2" xfId="1581" xr:uid="{00000000-0005-0000-0000-0000F11A0000}"/>
    <cellStyle name="Output 2 3 2 2" xfId="4426" xr:uid="{00000000-0005-0000-0000-0000F21A0000}"/>
    <cellStyle name="Output 2 3 2 2 2" xfId="4427" xr:uid="{00000000-0005-0000-0000-0000F31A0000}"/>
    <cellStyle name="Output 2 3 2 2 2 2" xfId="4428" xr:uid="{00000000-0005-0000-0000-0000F41A0000}"/>
    <cellStyle name="Output 2 3 2 2 2 2 2" xfId="4429" xr:uid="{00000000-0005-0000-0000-0000F51A0000}"/>
    <cellStyle name="Output 2 3 2 2 2 3" xfId="4430" xr:uid="{00000000-0005-0000-0000-0000F61A0000}"/>
    <cellStyle name="Output 2 3 2 2 3" xfId="4431" xr:uid="{00000000-0005-0000-0000-0000F71A0000}"/>
    <cellStyle name="Output 2 3 2 2 3 2" xfId="4432" xr:uid="{00000000-0005-0000-0000-0000F81A0000}"/>
    <cellStyle name="Output 2 3 2 2 3 2 2" xfId="4433" xr:uid="{00000000-0005-0000-0000-0000F91A0000}"/>
    <cellStyle name="Output 2 3 2 2 4" xfId="4434" xr:uid="{00000000-0005-0000-0000-0000FA1A0000}"/>
    <cellStyle name="Output 2 3 2 2 4 2" xfId="4435" xr:uid="{00000000-0005-0000-0000-0000FB1A0000}"/>
    <cellStyle name="Output 2 3 2 3" xfId="4436" xr:uid="{00000000-0005-0000-0000-0000FC1A0000}"/>
    <cellStyle name="Output 2 3 2 3 2" xfId="4437" xr:uid="{00000000-0005-0000-0000-0000FD1A0000}"/>
    <cellStyle name="Output 2 3 2 3 2 2" xfId="4438" xr:uid="{00000000-0005-0000-0000-0000FE1A0000}"/>
    <cellStyle name="Output 2 3 2 3 3" xfId="4439" xr:uid="{00000000-0005-0000-0000-0000FF1A0000}"/>
    <cellStyle name="Output 2 3 2 4" xfId="4440" xr:uid="{00000000-0005-0000-0000-0000001B0000}"/>
    <cellStyle name="Output 2 3 2 4 2" xfId="4441" xr:uid="{00000000-0005-0000-0000-0000011B0000}"/>
    <cellStyle name="Output 2 3 2 4 2 2" xfId="4442" xr:uid="{00000000-0005-0000-0000-0000021B0000}"/>
    <cellStyle name="Output 2 3 2 5" xfId="4443" xr:uid="{00000000-0005-0000-0000-0000031B0000}"/>
    <cellStyle name="Output 2 3 2 5 2" xfId="4444" xr:uid="{00000000-0005-0000-0000-0000041B0000}"/>
    <cellStyle name="Output 2 3 2 6" xfId="24004" xr:uid="{00000000-0005-0000-0000-0000051B0000}"/>
    <cellStyle name="Output 2 3 2 7" xfId="24005" xr:uid="{00000000-0005-0000-0000-0000061B0000}"/>
    <cellStyle name="Output 2 3 20" xfId="24006" xr:uid="{00000000-0005-0000-0000-0000071B0000}"/>
    <cellStyle name="Output 2 3 21" xfId="24007" xr:uid="{00000000-0005-0000-0000-0000081B0000}"/>
    <cellStyle name="Output 2 3 22" xfId="24008" xr:uid="{00000000-0005-0000-0000-0000091B0000}"/>
    <cellStyle name="Output 2 3 23" xfId="24009" xr:uid="{00000000-0005-0000-0000-00000A1B0000}"/>
    <cellStyle name="Output 2 3 24" xfId="24010" xr:uid="{00000000-0005-0000-0000-00000B1B0000}"/>
    <cellStyle name="Output 2 3 25" xfId="24011" xr:uid="{00000000-0005-0000-0000-00000C1B0000}"/>
    <cellStyle name="Output 2 3 26" xfId="24012" xr:uid="{00000000-0005-0000-0000-00000D1B0000}"/>
    <cellStyle name="Output 2 3 27" xfId="24013" xr:uid="{00000000-0005-0000-0000-00000E1B0000}"/>
    <cellStyle name="Output 2 3 28" xfId="48134" xr:uid="{00000000-0005-0000-0000-00000F1B0000}"/>
    <cellStyle name="Output 2 3 3" xfId="24014" xr:uid="{00000000-0005-0000-0000-0000101B0000}"/>
    <cellStyle name="Output 2 3 4" xfId="24015" xr:uid="{00000000-0005-0000-0000-0000111B0000}"/>
    <cellStyle name="Output 2 3 5" xfId="24016" xr:uid="{00000000-0005-0000-0000-0000121B0000}"/>
    <cellStyle name="Output 2 3 6" xfId="24017" xr:uid="{00000000-0005-0000-0000-0000131B0000}"/>
    <cellStyle name="Output 2 3 7" xfId="24018" xr:uid="{00000000-0005-0000-0000-0000141B0000}"/>
    <cellStyle name="Output 2 3 8" xfId="24019" xr:uid="{00000000-0005-0000-0000-0000151B0000}"/>
    <cellStyle name="Output 2 3 9" xfId="24020" xr:uid="{00000000-0005-0000-0000-0000161B0000}"/>
    <cellStyle name="Output 2 30" xfId="24021" xr:uid="{00000000-0005-0000-0000-0000171B0000}"/>
    <cellStyle name="Output 2 31" xfId="24022" xr:uid="{00000000-0005-0000-0000-0000181B0000}"/>
    <cellStyle name="Output 2 32" xfId="24023" xr:uid="{00000000-0005-0000-0000-0000191B0000}"/>
    <cellStyle name="Output 2 33" xfId="48135" xr:uid="{00000000-0005-0000-0000-00001A1B0000}"/>
    <cellStyle name="Output 2 4" xfId="664" xr:uid="{00000000-0005-0000-0000-00001B1B0000}"/>
    <cellStyle name="Output 2 4 10" xfId="24024" xr:uid="{00000000-0005-0000-0000-00001C1B0000}"/>
    <cellStyle name="Output 2 4 11" xfId="24025" xr:uid="{00000000-0005-0000-0000-00001D1B0000}"/>
    <cellStyle name="Output 2 4 12" xfId="24026" xr:uid="{00000000-0005-0000-0000-00001E1B0000}"/>
    <cellStyle name="Output 2 4 13" xfId="24027" xr:uid="{00000000-0005-0000-0000-00001F1B0000}"/>
    <cellStyle name="Output 2 4 14" xfId="24028" xr:uid="{00000000-0005-0000-0000-0000201B0000}"/>
    <cellStyle name="Output 2 4 15" xfId="24029" xr:uid="{00000000-0005-0000-0000-0000211B0000}"/>
    <cellStyle name="Output 2 4 16" xfId="24030" xr:uid="{00000000-0005-0000-0000-0000221B0000}"/>
    <cellStyle name="Output 2 4 17" xfId="24031" xr:uid="{00000000-0005-0000-0000-0000231B0000}"/>
    <cellStyle name="Output 2 4 18" xfId="24032" xr:uid="{00000000-0005-0000-0000-0000241B0000}"/>
    <cellStyle name="Output 2 4 19" xfId="24033" xr:uid="{00000000-0005-0000-0000-0000251B0000}"/>
    <cellStyle name="Output 2 4 2" xfId="1582" xr:uid="{00000000-0005-0000-0000-0000261B0000}"/>
    <cellStyle name="Output 2 4 2 2" xfId="4445" xr:uid="{00000000-0005-0000-0000-0000271B0000}"/>
    <cellStyle name="Output 2 4 2 2 2" xfId="4446" xr:uid="{00000000-0005-0000-0000-0000281B0000}"/>
    <cellStyle name="Output 2 4 2 2 2 2" xfId="4447" xr:uid="{00000000-0005-0000-0000-0000291B0000}"/>
    <cellStyle name="Output 2 4 2 2 2 2 2" xfId="4448" xr:uid="{00000000-0005-0000-0000-00002A1B0000}"/>
    <cellStyle name="Output 2 4 2 2 2 3" xfId="4449" xr:uid="{00000000-0005-0000-0000-00002B1B0000}"/>
    <cellStyle name="Output 2 4 2 2 3" xfId="4450" xr:uid="{00000000-0005-0000-0000-00002C1B0000}"/>
    <cellStyle name="Output 2 4 2 2 3 2" xfId="4451" xr:uid="{00000000-0005-0000-0000-00002D1B0000}"/>
    <cellStyle name="Output 2 4 2 2 3 2 2" xfId="4452" xr:uid="{00000000-0005-0000-0000-00002E1B0000}"/>
    <cellStyle name="Output 2 4 2 2 4" xfId="4453" xr:uid="{00000000-0005-0000-0000-00002F1B0000}"/>
    <cellStyle name="Output 2 4 2 2 4 2" xfId="4454" xr:uid="{00000000-0005-0000-0000-0000301B0000}"/>
    <cellStyle name="Output 2 4 2 3" xfId="4455" xr:uid="{00000000-0005-0000-0000-0000311B0000}"/>
    <cellStyle name="Output 2 4 2 3 2" xfId="4456" xr:uid="{00000000-0005-0000-0000-0000321B0000}"/>
    <cellStyle name="Output 2 4 2 3 2 2" xfId="4457" xr:uid="{00000000-0005-0000-0000-0000331B0000}"/>
    <cellStyle name="Output 2 4 2 3 3" xfId="4458" xr:uid="{00000000-0005-0000-0000-0000341B0000}"/>
    <cellStyle name="Output 2 4 2 4" xfId="4459" xr:uid="{00000000-0005-0000-0000-0000351B0000}"/>
    <cellStyle name="Output 2 4 2 4 2" xfId="4460" xr:uid="{00000000-0005-0000-0000-0000361B0000}"/>
    <cellStyle name="Output 2 4 2 4 2 2" xfId="4461" xr:uid="{00000000-0005-0000-0000-0000371B0000}"/>
    <cellStyle name="Output 2 4 2 5" xfId="4462" xr:uid="{00000000-0005-0000-0000-0000381B0000}"/>
    <cellStyle name="Output 2 4 2 5 2" xfId="4463" xr:uid="{00000000-0005-0000-0000-0000391B0000}"/>
    <cellStyle name="Output 2 4 2 6" xfId="24034" xr:uid="{00000000-0005-0000-0000-00003A1B0000}"/>
    <cellStyle name="Output 2 4 2 7" xfId="24035" xr:uid="{00000000-0005-0000-0000-00003B1B0000}"/>
    <cellStyle name="Output 2 4 20" xfId="24036" xr:uid="{00000000-0005-0000-0000-00003C1B0000}"/>
    <cellStyle name="Output 2 4 21" xfId="24037" xr:uid="{00000000-0005-0000-0000-00003D1B0000}"/>
    <cellStyle name="Output 2 4 22" xfId="24038" xr:uid="{00000000-0005-0000-0000-00003E1B0000}"/>
    <cellStyle name="Output 2 4 23" xfId="24039" xr:uid="{00000000-0005-0000-0000-00003F1B0000}"/>
    <cellStyle name="Output 2 4 24" xfId="24040" xr:uid="{00000000-0005-0000-0000-0000401B0000}"/>
    <cellStyle name="Output 2 4 25" xfId="24041" xr:uid="{00000000-0005-0000-0000-0000411B0000}"/>
    <cellStyle name="Output 2 4 26" xfId="24042" xr:uid="{00000000-0005-0000-0000-0000421B0000}"/>
    <cellStyle name="Output 2 4 27" xfId="24043" xr:uid="{00000000-0005-0000-0000-0000431B0000}"/>
    <cellStyle name="Output 2 4 28" xfId="48136" xr:uid="{00000000-0005-0000-0000-0000441B0000}"/>
    <cellStyle name="Output 2 4 3" xfId="24044" xr:uid="{00000000-0005-0000-0000-0000451B0000}"/>
    <cellStyle name="Output 2 4 4" xfId="24045" xr:uid="{00000000-0005-0000-0000-0000461B0000}"/>
    <cellStyle name="Output 2 4 5" xfId="24046" xr:uid="{00000000-0005-0000-0000-0000471B0000}"/>
    <cellStyle name="Output 2 4 6" xfId="24047" xr:uid="{00000000-0005-0000-0000-0000481B0000}"/>
    <cellStyle name="Output 2 4 7" xfId="24048" xr:uid="{00000000-0005-0000-0000-0000491B0000}"/>
    <cellStyle name="Output 2 4 8" xfId="24049" xr:uid="{00000000-0005-0000-0000-00004A1B0000}"/>
    <cellStyle name="Output 2 4 9" xfId="24050" xr:uid="{00000000-0005-0000-0000-00004B1B0000}"/>
    <cellStyle name="Output 2 5" xfId="665" xr:uid="{00000000-0005-0000-0000-00004C1B0000}"/>
    <cellStyle name="Output 2 5 10" xfId="24051" xr:uid="{00000000-0005-0000-0000-00004D1B0000}"/>
    <cellStyle name="Output 2 5 11" xfId="24052" xr:uid="{00000000-0005-0000-0000-00004E1B0000}"/>
    <cellStyle name="Output 2 5 12" xfId="24053" xr:uid="{00000000-0005-0000-0000-00004F1B0000}"/>
    <cellStyle name="Output 2 5 13" xfId="24054" xr:uid="{00000000-0005-0000-0000-0000501B0000}"/>
    <cellStyle name="Output 2 5 14" xfId="24055" xr:uid="{00000000-0005-0000-0000-0000511B0000}"/>
    <cellStyle name="Output 2 5 15" xfId="24056" xr:uid="{00000000-0005-0000-0000-0000521B0000}"/>
    <cellStyle name="Output 2 5 16" xfId="24057" xr:uid="{00000000-0005-0000-0000-0000531B0000}"/>
    <cellStyle name="Output 2 5 17" xfId="24058" xr:uid="{00000000-0005-0000-0000-0000541B0000}"/>
    <cellStyle name="Output 2 5 18" xfId="24059" xr:uid="{00000000-0005-0000-0000-0000551B0000}"/>
    <cellStyle name="Output 2 5 19" xfId="24060" xr:uid="{00000000-0005-0000-0000-0000561B0000}"/>
    <cellStyle name="Output 2 5 2" xfId="1583" xr:uid="{00000000-0005-0000-0000-0000571B0000}"/>
    <cellStyle name="Output 2 5 2 2" xfId="4464" xr:uid="{00000000-0005-0000-0000-0000581B0000}"/>
    <cellStyle name="Output 2 5 2 2 2" xfId="4465" xr:uid="{00000000-0005-0000-0000-0000591B0000}"/>
    <cellStyle name="Output 2 5 2 2 2 2" xfId="4466" xr:uid="{00000000-0005-0000-0000-00005A1B0000}"/>
    <cellStyle name="Output 2 5 2 2 2 2 2" xfId="4467" xr:uid="{00000000-0005-0000-0000-00005B1B0000}"/>
    <cellStyle name="Output 2 5 2 2 2 3" xfId="4468" xr:uid="{00000000-0005-0000-0000-00005C1B0000}"/>
    <cellStyle name="Output 2 5 2 2 3" xfId="4469" xr:uid="{00000000-0005-0000-0000-00005D1B0000}"/>
    <cellStyle name="Output 2 5 2 2 3 2" xfId="4470" xr:uid="{00000000-0005-0000-0000-00005E1B0000}"/>
    <cellStyle name="Output 2 5 2 2 3 2 2" xfId="4471" xr:uid="{00000000-0005-0000-0000-00005F1B0000}"/>
    <cellStyle name="Output 2 5 2 2 4" xfId="4472" xr:uid="{00000000-0005-0000-0000-0000601B0000}"/>
    <cellStyle name="Output 2 5 2 2 4 2" xfId="4473" xr:uid="{00000000-0005-0000-0000-0000611B0000}"/>
    <cellStyle name="Output 2 5 2 3" xfId="4474" xr:uid="{00000000-0005-0000-0000-0000621B0000}"/>
    <cellStyle name="Output 2 5 2 3 2" xfId="4475" xr:uid="{00000000-0005-0000-0000-0000631B0000}"/>
    <cellStyle name="Output 2 5 2 3 2 2" xfId="4476" xr:uid="{00000000-0005-0000-0000-0000641B0000}"/>
    <cellStyle name="Output 2 5 2 3 3" xfId="4477" xr:uid="{00000000-0005-0000-0000-0000651B0000}"/>
    <cellStyle name="Output 2 5 2 4" xfId="4478" xr:uid="{00000000-0005-0000-0000-0000661B0000}"/>
    <cellStyle name="Output 2 5 2 4 2" xfId="4479" xr:uid="{00000000-0005-0000-0000-0000671B0000}"/>
    <cellStyle name="Output 2 5 2 4 2 2" xfId="4480" xr:uid="{00000000-0005-0000-0000-0000681B0000}"/>
    <cellStyle name="Output 2 5 2 5" xfId="4481" xr:uid="{00000000-0005-0000-0000-0000691B0000}"/>
    <cellStyle name="Output 2 5 2 5 2" xfId="4482" xr:uid="{00000000-0005-0000-0000-00006A1B0000}"/>
    <cellStyle name="Output 2 5 2 6" xfId="24061" xr:uid="{00000000-0005-0000-0000-00006B1B0000}"/>
    <cellStyle name="Output 2 5 2 7" xfId="24062" xr:uid="{00000000-0005-0000-0000-00006C1B0000}"/>
    <cellStyle name="Output 2 5 20" xfId="24063" xr:uid="{00000000-0005-0000-0000-00006D1B0000}"/>
    <cellStyle name="Output 2 5 21" xfId="24064" xr:uid="{00000000-0005-0000-0000-00006E1B0000}"/>
    <cellStyle name="Output 2 5 22" xfId="24065" xr:uid="{00000000-0005-0000-0000-00006F1B0000}"/>
    <cellStyle name="Output 2 5 23" xfId="24066" xr:uid="{00000000-0005-0000-0000-0000701B0000}"/>
    <cellStyle name="Output 2 5 24" xfId="24067" xr:uid="{00000000-0005-0000-0000-0000711B0000}"/>
    <cellStyle name="Output 2 5 25" xfId="24068" xr:uid="{00000000-0005-0000-0000-0000721B0000}"/>
    <cellStyle name="Output 2 5 26" xfId="24069" xr:uid="{00000000-0005-0000-0000-0000731B0000}"/>
    <cellStyle name="Output 2 5 27" xfId="24070" xr:uid="{00000000-0005-0000-0000-0000741B0000}"/>
    <cellStyle name="Output 2 5 28" xfId="48137" xr:uid="{00000000-0005-0000-0000-0000751B0000}"/>
    <cellStyle name="Output 2 5 3" xfId="24071" xr:uid="{00000000-0005-0000-0000-0000761B0000}"/>
    <cellStyle name="Output 2 5 4" xfId="24072" xr:uid="{00000000-0005-0000-0000-0000771B0000}"/>
    <cellStyle name="Output 2 5 5" xfId="24073" xr:uid="{00000000-0005-0000-0000-0000781B0000}"/>
    <cellStyle name="Output 2 5 6" xfId="24074" xr:uid="{00000000-0005-0000-0000-0000791B0000}"/>
    <cellStyle name="Output 2 5 7" xfId="24075" xr:uid="{00000000-0005-0000-0000-00007A1B0000}"/>
    <cellStyle name="Output 2 5 8" xfId="24076" xr:uid="{00000000-0005-0000-0000-00007B1B0000}"/>
    <cellStyle name="Output 2 5 9" xfId="24077" xr:uid="{00000000-0005-0000-0000-00007C1B0000}"/>
    <cellStyle name="Output 2 6" xfId="666" xr:uid="{00000000-0005-0000-0000-00007D1B0000}"/>
    <cellStyle name="Output 2 6 10" xfId="24078" xr:uid="{00000000-0005-0000-0000-00007E1B0000}"/>
    <cellStyle name="Output 2 6 11" xfId="24079" xr:uid="{00000000-0005-0000-0000-00007F1B0000}"/>
    <cellStyle name="Output 2 6 12" xfId="24080" xr:uid="{00000000-0005-0000-0000-0000801B0000}"/>
    <cellStyle name="Output 2 6 13" xfId="24081" xr:uid="{00000000-0005-0000-0000-0000811B0000}"/>
    <cellStyle name="Output 2 6 14" xfId="24082" xr:uid="{00000000-0005-0000-0000-0000821B0000}"/>
    <cellStyle name="Output 2 6 15" xfId="24083" xr:uid="{00000000-0005-0000-0000-0000831B0000}"/>
    <cellStyle name="Output 2 6 16" xfId="24084" xr:uid="{00000000-0005-0000-0000-0000841B0000}"/>
    <cellStyle name="Output 2 6 17" xfId="24085" xr:uid="{00000000-0005-0000-0000-0000851B0000}"/>
    <cellStyle name="Output 2 6 18" xfId="24086" xr:uid="{00000000-0005-0000-0000-0000861B0000}"/>
    <cellStyle name="Output 2 6 19" xfId="24087" xr:uid="{00000000-0005-0000-0000-0000871B0000}"/>
    <cellStyle name="Output 2 6 2" xfId="1584" xr:uid="{00000000-0005-0000-0000-0000881B0000}"/>
    <cellStyle name="Output 2 6 2 2" xfId="4483" xr:uid="{00000000-0005-0000-0000-0000891B0000}"/>
    <cellStyle name="Output 2 6 2 2 2" xfId="4484" xr:uid="{00000000-0005-0000-0000-00008A1B0000}"/>
    <cellStyle name="Output 2 6 2 2 2 2" xfId="4485" xr:uid="{00000000-0005-0000-0000-00008B1B0000}"/>
    <cellStyle name="Output 2 6 2 2 2 2 2" xfId="4486" xr:uid="{00000000-0005-0000-0000-00008C1B0000}"/>
    <cellStyle name="Output 2 6 2 2 2 3" xfId="4487" xr:uid="{00000000-0005-0000-0000-00008D1B0000}"/>
    <cellStyle name="Output 2 6 2 2 3" xfId="4488" xr:uid="{00000000-0005-0000-0000-00008E1B0000}"/>
    <cellStyle name="Output 2 6 2 2 3 2" xfId="4489" xr:uid="{00000000-0005-0000-0000-00008F1B0000}"/>
    <cellStyle name="Output 2 6 2 2 3 2 2" xfId="4490" xr:uid="{00000000-0005-0000-0000-0000901B0000}"/>
    <cellStyle name="Output 2 6 2 2 4" xfId="4491" xr:uid="{00000000-0005-0000-0000-0000911B0000}"/>
    <cellStyle name="Output 2 6 2 2 4 2" xfId="4492" xr:uid="{00000000-0005-0000-0000-0000921B0000}"/>
    <cellStyle name="Output 2 6 2 3" xfId="4493" xr:uid="{00000000-0005-0000-0000-0000931B0000}"/>
    <cellStyle name="Output 2 6 2 3 2" xfId="4494" xr:uid="{00000000-0005-0000-0000-0000941B0000}"/>
    <cellStyle name="Output 2 6 2 3 2 2" xfId="4495" xr:uid="{00000000-0005-0000-0000-0000951B0000}"/>
    <cellStyle name="Output 2 6 2 3 3" xfId="4496" xr:uid="{00000000-0005-0000-0000-0000961B0000}"/>
    <cellStyle name="Output 2 6 2 4" xfId="4497" xr:uid="{00000000-0005-0000-0000-0000971B0000}"/>
    <cellStyle name="Output 2 6 2 4 2" xfId="4498" xr:uid="{00000000-0005-0000-0000-0000981B0000}"/>
    <cellStyle name="Output 2 6 2 4 2 2" xfId="4499" xr:uid="{00000000-0005-0000-0000-0000991B0000}"/>
    <cellStyle name="Output 2 6 2 5" xfId="4500" xr:uid="{00000000-0005-0000-0000-00009A1B0000}"/>
    <cellStyle name="Output 2 6 2 5 2" xfId="4501" xr:uid="{00000000-0005-0000-0000-00009B1B0000}"/>
    <cellStyle name="Output 2 6 2 6" xfId="24088" xr:uid="{00000000-0005-0000-0000-00009C1B0000}"/>
    <cellStyle name="Output 2 6 2 7" xfId="24089" xr:uid="{00000000-0005-0000-0000-00009D1B0000}"/>
    <cellStyle name="Output 2 6 20" xfId="24090" xr:uid="{00000000-0005-0000-0000-00009E1B0000}"/>
    <cellStyle name="Output 2 6 21" xfId="24091" xr:uid="{00000000-0005-0000-0000-00009F1B0000}"/>
    <cellStyle name="Output 2 6 22" xfId="24092" xr:uid="{00000000-0005-0000-0000-0000A01B0000}"/>
    <cellStyle name="Output 2 6 23" xfId="24093" xr:uid="{00000000-0005-0000-0000-0000A11B0000}"/>
    <cellStyle name="Output 2 6 24" xfId="24094" xr:uid="{00000000-0005-0000-0000-0000A21B0000}"/>
    <cellStyle name="Output 2 6 25" xfId="24095" xr:uid="{00000000-0005-0000-0000-0000A31B0000}"/>
    <cellStyle name="Output 2 6 26" xfId="24096" xr:uid="{00000000-0005-0000-0000-0000A41B0000}"/>
    <cellStyle name="Output 2 6 27" xfId="24097" xr:uid="{00000000-0005-0000-0000-0000A51B0000}"/>
    <cellStyle name="Output 2 6 28" xfId="48138" xr:uid="{00000000-0005-0000-0000-0000A61B0000}"/>
    <cellStyle name="Output 2 6 3" xfId="24098" xr:uid="{00000000-0005-0000-0000-0000A71B0000}"/>
    <cellStyle name="Output 2 6 4" xfId="24099" xr:uid="{00000000-0005-0000-0000-0000A81B0000}"/>
    <cellStyle name="Output 2 6 5" xfId="24100" xr:uid="{00000000-0005-0000-0000-0000A91B0000}"/>
    <cellStyle name="Output 2 6 6" xfId="24101" xr:uid="{00000000-0005-0000-0000-0000AA1B0000}"/>
    <cellStyle name="Output 2 6 7" xfId="24102" xr:uid="{00000000-0005-0000-0000-0000AB1B0000}"/>
    <cellStyle name="Output 2 6 8" xfId="24103" xr:uid="{00000000-0005-0000-0000-0000AC1B0000}"/>
    <cellStyle name="Output 2 6 9" xfId="24104" xr:uid="{00000000-0005-0000-0000-0000AD1B0000}"/>
    <cellStyle name="Output 2 7" xfId="1585" xr:uid="{00000000-0005-0000-0000-0000AE1B0000}"/>
    <cellStyle name="Output 2 7 2" xfId="4502" xr:uid="{00000000-0005-0000-0000-0000AF1B0000}"/>
    <cellStyle name="Output 2 7 2 2" xfId="4503" xr:uid="{00000000-0005-0000-0000-0000B01B0000}"/>
    <cellStyle name="Output 2 7 2 2 2" xfId="4504" xr:uid="{00000000-0005-0000-0000-0000B11B0000}"/>
    <cellStyle name="Output 2 7 2 2 2 2" xfId="4505" xr:uid="{00000000-0005-0000-0000-0000B21B0000}"/>
    <cellStyle name="Output 2 7 2 2 3" xfId="4506" xr:uid="{00000000-0005-0000-0000-0000B31B0000}"/>
    <cellStyle name="Output 2 7 2 3" xfId="4507" xr:uid="{00000000-0005-0000-0000-0000B41B0000}"/>
    <cellStyle name="Output 2 7 2 3 2" xfId="4508" xr:uid="{00000000-0005-0000-0000-0000B51B0000}"/>
    <cellStyle name="Output 2 7 2 3 2 2" xfId="4509" xr:uid="{00000000-0005-0000-0000-0000B61B0000}"/>
    <cellStyle name="Output 2 7 2 4" xfId="4510" xr:uid="{00000000-0005-0000-0000-0000B71B0000}"/>
    <cellStyle name="Output 2 7 2 4 2" xfId="4511" xr:uid="{00000000-0005-0000-0000-0000B81B0000}"/>
    <cellStyle name="Output 2 7 3" xfId="4512" xr:uid="{00000000-0005-0000-0000-0000B91B0000}"/>
    <cellStyle name="Output 2 7 3 2" xfId="4513" xr:uid="{00000000-0005-0000-0000-0000BA1B0000}"/>
    <cellStyle name="Output 2 7 3 2 2" xfId="4514" xr:uid="{00000000-0005-0000-0000-0000BB1B0000}"/>
    <cellStyle name="Output 2 7 3 3" xfId="4515" xr:uid="{00000000-0005-0000-0000-0000BC1B0000}"/>
    <cellStyle name="Output 2 7 4" xfId="4516" xr:uid="{00000000-0005-0000-0000-0000BD1B0000}"/>
    <cellStyle name="Output 2 7 4 2" xfId="4517" xr:uid="{00000000-0005-0000-0000-0000BE1B0000}"/>
    <cellStyle name="Output 2 7 4 2 2" xfId="4518" xr:uid="{00000000-0005-0000-0000-0000BF1B0000}"/>
    <cellStyle name="Output 2 7 5" xfId="4519" xr:uid="{00000000-0005-0000-0000-0000C01B0000}"/>
    <cellStyle name="Output 2 7 5 2" xfId="4520" xr:uid="{00000000-0005-0000-0000-0000C11B0000}"/>
    <cellStyle name="Output 2 7 6" xfId="24105" xr:uid="{00000000-0005-0000-0000-0000C21B0000}"/>
    <cellStyle name="Output 2 7 7" xfId="24106" xr:uid="{00000000-0005-0000-0000-0000C31B0000}"/>
    <cellStyle name="Output 2 8" xfId="24107" xr:uid="{00000000-0005-0000-0000-0000C41B0000}"/>
    <cellStyle name="Output 2 9" xfId="24108" xr:uid="{00000000-0005-0000-0000-0000C51B0000}"/>
    <cellStyle name="Output 20" xfId="24109" xr:uid="{00000000-0005-0000-0000-0000C61B0000}"/>
    <cellStyle name="Output 21" xfId="24110" xr:uid="{00000000-0005-0000-0000-0000C71B0000}"/>
    <cellStyle name="Output 22" xfId="24111" xr:uid="{00000000-0005-0000-0000-0000C81B0000}"/>
    <cellStyle name="Output 23" xfId="24112" xr:uid="{00000000-0005-0000-0000-0000C91B0000}"/>
    <cellStyle name="Output 24" xfId="24113" xr:uid="{00000000-0005-0000-0000-0000CA1B0000}"/>
    <cellStyle name="Output 25" xfId="24114" xr:uid="{00000000-0005-0000-0000-0000CB1B0000}"/>
    <cellStyle name="Output 26" xfId="24115" xr:uid="{00000000-0005-0000-0000-0000CC1B0000}"/>
    <cellStyle name="Output 27" xfId="24116" xr:uid="{00000000-0005-0000-0000-0000CD1B0000}"/>
    <cellStyle name="Output 28" xfId="24117" xr:uid="{00000000-0005-0000-0000-0000CE1B0000}"/>
    <cellStyle name="Output 29" xfId="24118" xr:uid="{00000000-0005-0000-0000-0000CF1B0000}"/>
    <cellStyle name="Output 3" xfId="667" xr:uid="{00000000-0005-0000-0000-0000D01B0000}"/>
    <cellStyle name="Output 3 10" xfId="24119" xr:uid="{00000000-0005-0000-0000-0000D11B0000}"/>
    <cellStyle name="Output 3 11" xfId="24120" xr:uid="{00000000-0005-0000-0000-0000D21B0000}"/>
    <cellStyle name="Output 3 12" xfId="24121" xr:uid="{00000000-0005-0000-0000-0000D31B0000}"/>
    <cellStyle name="Output 3 13" xfId="24122" xr:uid="{00000000-0005-0000-0000-0000D41B0000}"/>
    <cellStyle name="Output 3 14" xfId="24123" xr:uid="{00000000-0005-0000-0000-0000D51B0000}"/>
    <cellStyle name="Output 3 15" xfId="24124" xr:uid="{00000000-0005-0000-0000-0000D61B0000}"/>
    <cellStyle name="Output 3 16" xfId="24125" xr:uid="{00000000-0005-0000-0000-0000D71B0000}"/>
    <cellStyle name="Output 3 17" xfId="24126" xr:uid="{00000000-0005-0000-0000-0000D81B0000}"/>
    <cellStyle name="Output 3 18" xfId="24127" xr:uid="{00000000-0005-0000-0000-0000D91B0000}"/>
    <cellStyle name="Output 3 19" xfId="24128" xr:uid="{00000000-0005-0000-0000-0000DA1B0000}"/>
    <cellStyle name="Output 3 2" xfId="1586" xr:uid="{00000000-0005-0000-0000-0000DB1B0000}"/>
    <cellStyle name="Output 3 2 2" xfId="4521" xr:uid="{00000000-0005-0000-0000-0000DC1B0000}"/>
    <cellStyle name="Output 3 2 2 2" xfId="4522" xr:uid="{00000000-0005-0000-0000-0000DD1B0000}"/>
    <cellStyle name="Output 3 2 2 2 2" xfId="4523" xr:uid="{00000000-0005-0000-0000-0000DE1B0000}"/>
    <cellStyle name="Output 3 2 2 2 2 2" xfId="4524" xr:uid="{00000000-0005-0000-0000-0000DF1B0000}"/>
    <cellStyle name="Output 3 2 2 2 3" xfId="4525" xr:uid="{00000000-0005-0000-0000-0000E01B0000}"/>
    <cellStyle name="Output 3 2 2 3" xfId="4526" xr:uid="{00000000-0005-0000-0000-0000E11B0000}"/>
    <cellStyle name="Output 3 2 2 3 2" xfId="4527" xr:uid="{00000000-0005-0000-0000-0000E21B0000}"/>
    <cellStyle name="Output 3 2 2 3 2 2" xfId="4528" xr:uid="{00000000-0005-0000-0000-0000E31B0000}"/>
    <cellStyle name="Output 3 2 2 4" xfId="4529" xr:uid="{00000000-0005-0000-0000-0000E41B0000}"/>
    <cellStyle name="Output 3 2 2 4 2" xfId="4530" xr:uid="{00000000-0005-0000-0000-0000E51B0000}"/>
    <cellStyle name="Output 3 2 3" xfId="4531" xr:uid="{00000000-0005-0000-0000-0000E61B0000}"/>
    <cellStyle name="Output 3 2 3 2" xfId="4532" xr:uid="{00000000-0005-0000-0000-0000E71B0000}"/>
    <cellStyle name="Output 3 2 3 2 2" xfId="4533" xr:uid="{00000000-0005-0000-0000-0000E81B0000}"/>
    <cellStyle name="Output 3 2 3 3" xfId="4534" xr:uid="{00000000-0005-0000-0000-0000E91B0000}"/>
    <cellStyle name="Output 3 2 4" xfId="4535" xr:uid="{00000000-0005-0000-0000-0000EA1B0000}"/>
    <cellStyle name="Output 3 2 4 2" xfId="4536" xr:uid="{00000000-0005-0000-0000-0000EB1B0000}"/>
    <cellStyle name="Output 3 2 4 2 2" xfId="4537" xr:uid="{00000000-0005-0000-0000-0000EC1B0000}"/>
    <cellStyle name="Output 3 2 5" xfId="4538" xr:uid="{00000000-0005-0000-0000-0000ED1B0000}"/>
    <cellStyle name="Output 3 2 5 2" xfId="4539" xr:uid="{00000000-0005-0000-0000-0000EE1B0000}"/>
    <cellStyle name="Output 3 2 6" xfId="24129" xr:uid="{00000000-0005-0000-0000-0000EF1B0000}"/>
    <cellStyle name="Output 3 2 7" xfId="24130" xr:uid="{00000000-0005-0000-0000-0000F01B0000}"/>
    <cellStyle name="Output 3 20" xfId="24131" xr:uid="{00000000-0005-0000-0000-0000F11B0000}"/>
    <cellStyle name="Output 3 21" xfId="24132" xr:uid="{00000000-0005-0000-0000-0000F21B0000}"/>
    <cellStyle name="Output 3 22" xfId="24133" xr:uid="{00000000-0005-0000-0000-0000F31B0000}"/>
    <cellStyle name="Output 3 23" xfId="24134" xr:uid="{00000000-0005-0000-0000-0000F41B0000}"/>
    <cellStyle name="Output 3 24" xfId="24135" xr:uid="{00000000-0005-0000-0000-0000F51B0000}"/>
    <cellStyle name="Output 3 25" xfId="24136" xr:uid="{00000000-0005-0000-0000-0000F61B0000}"/>
    <cellStyle name="Output 3 26" xfId="24137" xr:uid="{00000000-0005-0000-0000-0000F71B0000}"/>
    <cellStyle name="Output 3 27" xfId="24138" xr:uid="{00000000-0005-0000-0000-0000F81B0000}"/>
    <cellStyle name="Output 3 28" xfId="48139" xr:uid="{00000000-0005-0000-0000-0000F91B0000}"/>
    <cellStyle name="Output 3 3" xfId="24139" xr:uid="{00000000-0005-0000-0000-0000FA1B0000}"/>
    <cellStyle name="Output 3 3 2" xfId="24140" xr:uid="{00000000-0005-0000-0000-0000FB1B0000}"/>
    <cellStyle name="Output 3 4" xfId="24141" xr:uid="{00000000-0005-0000-0000-0000FC1B0000}"/>
    <cellStyle name="Output 3 4 2" xfId="24142" xr:uid="{00000000-0005-0000-0000-0000FD1B0000}"/>
    <cellStyle name="Output 3 5" xfId="24143" xr:uid="{00000000-0005-0000-0000-0000FE1B0000}"/>
    <cellStyle name="Output 3 6" xfId="24144" xr:uid="{00000000-0005-0000-0000-0000FF1B0000}"/>
    <cellStyle name="Output 3 7" xfId="24145" xr:uid="{00000000-0005-0000-0000-0000001C0000}"/>
    <cellStyle name="Output 3 8" xfId="24146" xr:uid="{00000000-0005-0000-0000-0000011C0000}"/>
    <cellStyle name="Output 3 9" xfId="24147" xr:uid="{00000000-0005-0000-0000-0000021C0000}"/>
    <cellStyle name="Output 30" xfId="24148" xr:uid="{00000000-0005-0000-0000-0000031C0000}"/>
    <cellStyle name="Output 31" xfId="24149" xr:uid="{00000000-0005-0000-0000-0000041C0000}"/>
    <cellStyle name="Output 32" xfId="24150" xr:uid="{00000000-0005-0000-0000-0000051C0000}"/>
    <cellStyle name="Output 33" xfId="24151" xr:uid="{00000000-0005-0000-0000-0000061C0000}"/>
    <cellStyle name="Output 4" xfId="668" xr:uid="{00000000-0005-0000-0000-0000071C0000}"/>
    <cellStyle name="Output 4 10" xfId="24152" xr:uid="{00000000-0005-0000-0000-0000081C0000}"/>
    <cellStyle name="Output 4 11" xfId="24153" xr:uid="{00000000-0005-0000-0000-0000091C0000}"/>
    <cellStyle name="Output 4 12" xfId="24154" xr:uid="{00000000-0005-0000-0000-00000A1C0000}"/>
    <cellStyle name="Output 4 13" xfId="24155" xr:uid="{00000000-0005-0000-0000-00000B1C0000}"/>
    <cellStyle name="Output 4 14" xfId="24156" xr:uid="{00000000-0005-0000-0000-00000C1C0000}"/>
    <cellStyle name="Output 4 15" xfId="24157" xr:uid="{00000000-0005-0000-0000-00000D1C0000}"/>
    <cellStyle name="Output 4 16" xfId="24158" xr:uid="{00000000-0005-0000-0000-00000E1C0000}"/>
    <cellStyle name="Output 4 17" xfId="24159" xr:uid="{00000000-0005-0000-0000-00000F1C0000}"/>
    <cellStyle name="Output 4 18" xfId="24160" xr:uid="{00000000-0005-0000-0000-0000101C0000}"/>
    <cellStyle name="Output 4 19" xfId="24161" xr:uid="{00000000-0005-0000-0000-0000111C0000}"/>
    <cellStyle name="Output 4 2" xfId="1587" xr:uid="{00000000-0005-0000-0000-0000121C0000}"/>
    <cellStyle name="Output 4 2 2" xfId="4540" xr:uid="{00000000-0005-0000-0000-0000131C0000}"/>
    <cellStyle name="Output 4 2 2 2" xfId="4541" xr:uid="{00000000-0005-0000-0000-0000141C0000}"/>
    <cellStyle name="Output 4 2 2 2 2" xfId="4542" xr:uid="{00000000-0005-0000-0000-0000151C0000}"/>
    <cellStyle name="Output 4 2 2 2 2 2" xfId="4543" xr:uid="{00000000-0005-0000-0000-0000161C0000}"/>
    <cellStyle name="Output 4 2 2 2 3" xfId="4544" xr:uid="{00000000-0005-0000-0000-0000171C0000}"/>
    <cellStyle name="Output 4 2 2 3" xfId="4545" xr:uid="{00000000-0005-0000-0000-0000181C0000}"/>
    <cellStyle name="Output 4 2 2 3 2" xfId="4546" xr:uid="{00000000-0005-0000-0000-0000191C0000}"/>
    <cellStyle name="Output 4 2 2 3 2 2" xfId="4547" xr:uid="{00000000-0005-0000-0000-00001A1C0000}"/>
    <cellStyle name="Output 4 2 2 4" xfId="4548" xr:uid="{00000000-0005-0000-0000-00001B1C0000}"/>
    <cellStyle name="Output 4 2 2 4 2" xfId="4549" xr:uid="{00000000-0005-0000-0000-00001C1C0000}"/>
    <cellStyle name="Output 4 2 3" xfId="4550" xr:uid="{00000000-0005-0000-0000-00001D1C0000}"/>
    <cellStyle name="Output 4 2 3 2" xfId="4551" xr:uid="{00000000-0005-0000-0000-00001E1C0000}"/>
    <cellStyle name="Output 4 2 3 2 2" xfId="4552" xr:uid="{00000000-0005-0000-0000-00001F1C0000}"/>
    <cellStyle name="Output 4 2 3 3" xfId="4553" xr:uid="{00000000-0005-0000-0000-0000201C0000}"/>
    <cellStyle name="Output 4 2 4" xfId="4554" xr:uid="{00000000-0005-0000-0000-0000211C0000}"/>
    <cellStyle name="Output 4 2 4 2" xfId="4555" xr:uid="{00000000-0005-0000-0000-0000221C0000}"/>
    <cellStyle name="Output 4 2 4 2 2" xfId="4556" xr:uid="{00000000-0005-0000-0000-0000231C0000}"/>
    <cellStyle name="Output 4 2 5" xfId="4557" xr:uid="{00000000-0005-0000-0000-0000241C0000}"/>
    <cellStyle name="Output 4 2 5 2" xfId="4558" xr:uid="{00000000-0005-0000-0000-0000251C0000}"/>
    <cellStyle name="Output 4 2 6" xfId="24162" xr:uid="{00000000-0005-0000-0000-0000261C0000}"/>
    <cellStyle name="Output 4 2 7" xfId="24163" xr:uid="{00000000-0005-0000-0000-0000271C0000}"/>
    <cellStyle name="Output 4 20" xfId="24164" xr:uid="{00000000-0005-0000-0000-0000281C0000}"/>
    <cellStyle name="Output 4 21" xfId="24165" xr:uid="{00000000-0005-0000-0000-0000291C0000}"/>
    <cellStyle name="Output 4 22" xfId="24166" xr:uid="{00000000-0005-0000-0000-00002A1C0000}"/>
    <cellStyle name="Output 4 23" xfId="24167" xr:uid="{00000000-0005-0000-0000-00002B1C0000}"/>
    <cellStyle name="Output 4 24" xfId="24168" xr:uid="{00000000-0005-0000-0000-00002C1C0000}"/>
    <cellStyle name="Output 4 25" xfId="24169" xr:uid="{00000000-0005-0000-0000-00002D1C0000}"/>
    <cellStyle name="Output 4 26" xfId="24170" xr:uid="{00000000-0005-0000-0000-00002E1C0000}"/>
    <cellStyle name="Output 4 27" xfId="24171" xr:uid="{00000000-0005-0000-0000-00002F1C0000}"/>
    <cellStyle name="Output 4 28" xfId="48140" xr:uid="{00000000-0005-0000-0000-0000301C0000}"/>
    <cellStyle name="Output 4 3" xfId="24172" xr:uid="{00000000-0005-0000-0000-0000311C0000}"/>
    <cellStyle name="Output 4 4" xfId="24173" xr:uid="{00000000-0005-0000-0000-0000321C0000}"/>
    <cellStyle name="Output 4 5" xfId="24174" xr:uid="{00000000-0005-0000-0000-0000331C0000}"/>
    <cellStyle name="Output 4 6" xfId="24175" xr:uid="{00000000-0005-0000-0000-0000341C0000}"/>
    <cellStyle name="Output 4 7" xfId="24176" xr:uid="{00000000-0005-0000-0000-0000351C0000}"/>
    <cellStyle name="Output 4 8" xfId="24177" xr:uid="{00000000-0005-0000-0000-0000361C0000}"/>
    <cellStyle name="Output 4 9" xfId="24178" xr:uid="{00000000-0005-0000-0000-0000371C0000}"/>
    <cellStyle name="Output 5" xfId="669" xr:uid="{00000000-0005-0000-0000-0000381C0000}"/>
    <cellStyle name="Output 5 10" xfId="24179" xr:uid="{00000000-0005-0000-0000-0000391C0000}"/>
    <cellStyle name="Output 5 11" xfId="24180" xr:uid="{00000000-0005-0000-0000-00003A1C0000}"/>
    <cellStyle name="Output 5 12" xfId="24181" xr:uid="{00000000-0005-0000-0000-00003B1C0000}"/>
    <cellStyle name="Output 5 13" xfId="24182" xr:uid="{00000000-0005-0000-0000-00003C1C0000}"/>
    <cellStyle name="Output 5 14" xfId="24183" xr:uid="{00000000-0005-0000-0000-00003D1C0000}"/>
    <cellStyle name="Output 5 15" xfId="24184" xr:uid="{00000000-0005-0000-0000-00003E1C0000}"/>
    <cellStyle name="Output 5 16" xfId="24185" xr:uid="{00000000-0005-0000-0000-00003F1C0000}"/>
    <cellStyle name="Output 5 17" xfId="24186" xr:uid="{00000000-0005-0000-0000-0000401C0000}"/>
    <cellStyle name="Output 5 18" xfId="24187" xr:uid="{00000000-0005-0000-0000-0000411C0000}"/>
    <cellStyle name="Output 5 19" xfId="24188" xr:uid="{00000000-0005-0000-0000-0000421C0000}"/>
    <cellStyle name="Output 5 2" xfId="1588" xr:uid="{00000000-0005-0000-0000-0000431C0000}"/>
    <cellStyle name="Output 5 2 2" xfId="4559" xr:uid="{00000000-0005-0000-0000-0000441C0000}"/>
    <cellStyle name="Output 5 2 2 2" xfId="4560" xr:uid="{00000000-0005-0000-0000-0000451C0000}"/>
    <cellStyle name="Output 5 2 2 2 2" xfId="4561" xr:uid="{00000000-0005-0000-0000-0000461C0000}"/>
    <cellStyle name="Output 5 2 2 2 2 2" xfId="4562" xr:uid="{00000000-0005-0000-0000-0000471C0000}"/>
    <cellStyle name="Output 5 2 2 2 3" xfId="4563" xr:uid="{00000000-0005-0000-0000-0000481C0000}"/>
    <cellStyle name="Output 5 2 2 3" xfId="4564" xr:uid="{00000000-0005-0000-0000-0000491C0000}"/>
    <cellStyle name="Output 5 2 2 3 2" xfId="4565" xr:uid="{00000000-0005-0000-0000-00004A1C0000}"/>
    <cellStyle name="Output 5 2 2 3 2 2" xfId="4566" xr:uid="{00000000-0005-0000-0000-00004B1C0000}"/>
    <cellStyle name="Output 5 2 2 4" xfId="4567" xr:uid="{00000000-0005-0000-0000-00004C1C0000}"/>
    <cellStyle name="Output 5 2 2 4 2" xfId="4568" xr:uid="{00000000-0005-0000-0000-00004D1C0000}"/>
    <cellStyle name="Output 5 2 3" xfId="4569" xr:uid="{00000000-0005-0000-0000-00004E1C0000}"/>
    <cellStyle name="Output 5 2 3 2" xfId="4570" xr:uid="{00000000-0005-0000-0000-00004F1C0000}"/>
    <cellStyle name="Output 5 2 3 2 2" xfId="4571" xr:uid="{00000000-0005-0000-0000-0000501C0000}"/>
    <cellStyle name="Output 5 2 3 3" xfId="4572" xr:uid="{00000000-0005-0000-0000-0000511C0000}"/>
    <cellStyle name="Output 5 2 4" xfId="4573" xr:uid="{00000000-0005-0000-0000-0000521C0000}"/>
    <cellStyle name="Output 5 2 4 2" xfId="4574" xr:uid="{00000000-0005-0000-0000-0000531C0000}"/>
    <cellStyle name="Output 5 2 4 2 2" xfId="4575" xr:uid="{00000000-0005-0000-0000-0000541C0000}"/>
    <cellStyle name="Output 5 2 5" xfId="4576" xr:uid="{00000000-0005-0000-0000-0000551C0000}"/>
    <cellStyle name="Output 5 2 5 2" xfId="4577" xr:uid="{00000000-0005-0000-0000-0000561C0000}"/>
    <cellStyle name="Output 5 2 6" xfId="24189" xr:uid="{00000000-0005-0000-0000-0000571C0000}"/>
    <cellStyle name="Output 5 2 7" xfId="24190" xr:uid="{00000000-0005-0000-0000-0000581C0000}"/>
    <cellStyle name="Output 5 20" xfId="24191" xr:uid="{00000000-0005-0000-0000-0000591C0000}"/>
    <cellStyle name="Output 5 21" xfId="24192" xr:uid="{00000000-0005-0000-0000-00005A1C0000}"/>
    <cellStyle name="Output 5 22" xfId="24193" xr:uid="{00000000-0005-0000-0000-00005B1C0000}"/>
    <cellStyle name="Output 5 23" xfId="24194" xr:uid="{00000000-0005-0000-0000-00005C1C0000}"/>
    <cellStyle name="Output 5 24" xfId="24195" xr:uid="{00000000-0005-0000-0000-00005D1C0000}"/>
    <cellStyle name="Output 5 25" xfId="24196" xr:uid="{00000000-0005-0000-0000-00005E1C0000}"/>
    <cellStyle name="Output 5 26" xfId="24197" xr:uid="{00000000-0005-0000-0000-00005F1C0000}"/>
    <cellStyle name="Output 5 27" xfId="24198" xr:uid="{00000000-0005-0000-0000-0000601C0000}"/>
    <cellStyle name="Output 5 28" xfId="48141" xr:uid="{00000000-0005-0000-0000-0000611C0000}"/>
    <cellStyle name="Output 5 3" xfId="24199" xr:uid="{00000000-0005-0000-0000-0000621C0000}"/>
    <cellStyle name="Output 5 4" xfId="24200" xr:uid="{00000000-0005-0000-0000-0000631C0000}"/>
    <cellStyle name="Output 5 5" xfId="24201" xr:uid="{00000000-0005-0000-0000-0000641C0000}"/>
    <cellStyle name="Output 5 6" xfId="24202" xr:uid="{00000000-0005-0000-0000-0000651C0000}"/>
    <cellStyle name="Output 5 7" xfId="24203" xr:uid="{00000000-0005-0000-0000-0000661C0000}"/>
    <cellStyle name="Output 5 8" xfId="24204" xr:uid="{00000000-0005-0000-0000-0000671C0000}"/>
    <cellStyle name="Output 5 9" xfId="24205" xr:uid="{00000000-0005-0000-0000-0000681C0000}"/>
    <cellStyle name="Output 6" xfId="670" xr:uid="{00000000-0005-0000-0000-0000691C0000}"/>
    <cellStyle name="Output 6 10" xfId="24206" xr:uid="{00000000-0005-0000-0000-00006A1C0000}"/>
    <cellStyle name="Output 6 11" xfId="24207" xr:uid="{00000000-0005-0000-0000-00006B1C0000}"/>
    <cellStyle name="Output 6 12" xfId="24208" xr:uid="{00000000-0005-0000-0000-00006C1C0000}"/>
    <cellStyle name="Output 6 13" xfId="24209" xr:uid="{00000000-0005-0000-0000-00006D1C0000}"/>
    <cellStyle name="Output 6 14" xfId="24210" xr:uid="{00000000-0005-0000-0000-00006E1C0000}"/>
    <cellStyle name="Output 6 15" xfId="24211" xr:uid="{00000000-0005-0000-0000-00006F1C0000}"/>
    <cellStyle name="Output 6 16" xfId="24212" xr:uid="{00000000-0005-0000-0000-0000701C0000}"/>
    <cellStyle name="Output 6 17" xfId="24213" xr:uid="{00000000-0005-0000-0000-0000711C0000}"/>
    <cellStyle name="Output 6 18" xfId="24214" xr:uid="{00000000-0005-0000-0000-0000721C0000}"/>
    <cellStyle name="Output 6 19" xfId="24215" xr:uid="{00000000-0005-0000-0000-0000731C0000}"/>
    <cellStyle name="Output 6 2" xfId="1589" xr:uid="{00000000-0005-0000-0000-0000741C0000}"/>
    <cellStyle name="Output 6 2 2" xfId="4578" xr:uid="{00000000-0005-0000-0000-0000751C0000}"/>
    <cellStyle name="Output 6 2 2 2" xfId="4579" xr:uid="{00000000-0005-0000-0000-0000761C0000}"/>
    <cellStyle name="Output 6 2 2 2 2" xfId="4580" xr:uid="{00000000-0005-0000-0000-0000771C0000}"/>
    <cellStyle name="Output 6 2 2 2 2 2" xfId="4581" xr:uid="{00000000-0005-0000-0000-0000781C0000}"/>
    <cellStyle name="Output 6 2 2 2 3" xfId="4582" xr:uid="{00000000-0005-0000-0000-0000791C0000}"/>
    <cellStyle name="Output 6 2 2 3" xfId="4583" xr:uid="{00000000-0005-0000-0000-00007A1C0000}"/>
    <cellStyle name="Output 6 2 2 3 2" xfId="4584" xr:uid="{00000000-0005-0000-0000-00007B1C0000}"/>
    <cellStyle name="Output 6 2 2 3 2 2" xfId="4585" xr:uid="{00000000-0005-0000-0000-00007C1C0000}"/>
    <cellStyle name="Output 6 2 2 4" xfId="4586" xr:uid="{00000000-0005-0000-0000-00007D1C0000}"/>
    <cellStyle name="Output 6 2 2 4 2" xfId="4587" xr:uid="{00000000-0005-0000-0000-00007E1C0000}"/>
    <cellStyle name="Output 6 2 3" xfId="4588" xr:uid="{00000000-0005-0000-0000-00007F1C0000}"/>
    <cellStyle name="Output 6 2 3 2" xfId="4589" xr:uid="{00000000-0005-0000-0000-0000801C0000}"/>
    <cellStyle name="Output 6 2 3 2 2" xfId="4590" xr:uid="{00000000-0005-0000-0000-0000811C0000}"/>
    <cellStyle name="Output 6 2 3 3" xfId="4591" xr:uid="{00000000-0005-0000-0000-0000821C0000}"/>
    <cellStyle name="Output 6 2 4" xfId="4592" xr:uid="{00000000-0005-0000-0000-0000831C0000}"/>
    <cellStyle name="Output 6 2 4 2" xfId="4593" xr:uid="{00000000-0005-0000-0000-0000841C0000}"/>
    <cellStyle name="Output 6 2 4 2 2" xfId="4594" xr:uid="{00000000-0005-0000-0000-0000851C0000}"/>
    <cellStyle name="Output 6 2 5" xfId="4595" xr:uid="{00000000-0005-0000-0000-0000861C0000}"/>
    <cellStyle name="Output 6 2 5 2" xfId="4596" xr:uid="{00000000-0005-0000-0000-0000871C0000}"/>
    <cellStyle name="Output 6 2 6" xfId="24216" xr:uid="{00000000-0005-0000-0000-0000881C0000}"/>
    <cellStyle name="Output 6 2 7" xfId="24217" xr:uid="{00000000-0005-0000-0000-0000891C0000}"/>
    <cellStyle name="Output 6 20" xfId="24218" xr:uid="{00000000-0005-0000-0000-00008A1C0000}"/>
    <cellStyle name="Output 6 21" xfId="24219" xr:uid="{00000000-0005-0000-0000-00008B1C0000}"/>
    <cellStyle name="Output 6 22" xfId="24220" xr:uid="{00000000-0005-0000-0000-00008C1C0000}"/>
    <cellStyle name="Output 6 23" xfId="24221" xr:uid="{00000000-0005-0000-0000-00008D1C0000}"/>
    <cellStyle name="Output 6 24" xfId="24222" xr:uid="{00000000-0005-0000-0000-00008E1C0000}"/>
    <cellStyle name="Output 6 25" xfId="24223" xr:uid="{00000000-0005-0000-0000-00008F1C0000}"/>
    <cellStyle name="Output 6 26" xfId="24224" xr:uid="{00000000-0005-0000-0000-0000901C0000}"/>
    <cellStyle name="Output 6 27" xfId="24225" xr:uid="{00000000-0005-0000-0000-0000911C0000}"/>
    <cellStyle name="Output 6 28" xfId="48142" xr:uid="{00000000-0005-0000-0000-0000921C0000}"/>
    <cellStyle name="Output 6 3" xfId="24226" xr:uid="{00000000-0005-0000-0000-0000931C0000}"/>
    <cellStyle name="Output 6 4" xfId="24227" xr:uid="{00000000-0005-0000-0000-0000941C0000}"/>
    <cellStyle name="Output 6 5" xfId="24228" xr:uid="{00000000-0005-0000-0000-0000951C0000}"/>
    <cellStyle name="Output 6 6" xfId="24229" xr:uid="{00000000-0005-0000-0000-0000961C0000}"/>
    <cellStyle name="Output 6 7" xfId="24230" xr:uid="{00000000-0005-0000-0000-0000971C0000}"/>
    <cellStyle name="Output 6 8" xfId="24231" xr:uid="{00000000-0005-0000-0000-0000981C0000}"/>
    <cellStyle name="Output 6 9" xfId="24232" xr:uid="{00000000-0005-0000-0000-0000991C0000}"/>
    <cellStyle name="Output 7" xfId="1590" xr:uid="{00000000-0005-0000-0000-00009A1C0000}"/>
    <cellStyle name="Output 7 2" xfId="4597" xr:uid="{00000000-0005-0000-0000-00009B1C0000}"/>
    <cellStyle name="Output 7 2 2" xfId="4598" xr:uid="{00000000-0005-0000-0000-00009C1C0000}"/>
    <cellStyle name="Output 7 2 2 2" xfId="4599" xr:uid="{00000000-0005-0000-0000-00009D1C0000}"/>
    <cellStyle name="Output 7 2 2 2 2" xfId="4600" xr:uid="{00000000-0005-0000-0000-00009E1C0000}"/>
    <cellStyle name="Output 7 2 2 3" xfId="4601" xr:uid="{00000000-0005-0000-0000-00009F1C0000}"/>
    <cellStyle name="Output 7 2 3" xfId="4602" xr:uid="{00000000-0005-0000-0000-0000A01C0000}"/>
    <cellStyle name="Output 7 2 3 2" xfId="4603" xr:uid="{00000000-0005-0000-0000-0000A11C0000}"/>
    <cellStyle name="Output 7 2 3 2 2" xfId="4604" xr:uid="{00000000-0005-0000-0000-0000A21C0000}"/>
    <cellStyle name="Output 7 2 4" xfId="4605" xr:uid="{00000000-0005-0000-0000-0000A31C0000}"/>
    <cellStyle name="Output 7 2 4 2" xfId="4606" xr:uid="{00000000-0005-0000-0000-0000A41C0000}"/>
    <cellStyle name="Output 7 3" xfId="4607" xr:uid="{00000000-0005-0000-0000-0000A51C0000}"/>
    <cellStyle name="Output 7 3 2" xfId="4608" xr:uid="{00000000-0005-0000-0000-0000A61C0000}"/>
    <cellStyle name="Output 7 3 2 2" xfId="4609" xr:uid="{00000000-0005-0000-0000-0000A71C0000}"/>
    <cellStyle name="Output 7 3 3" xfId="4610" xr:uid="{00000000-0005-0000-0000-0000A81C0000}"/>
    <cellStyle name="Output 7 4" xfId="4611" xr:uid="{00000000-0005-0000-0000-0000A91C0000}"/>
    <cellStyle name="Output 7 4 2" xfId="4612" xr:uid="{00000000-0005-0000-0000-0000AA1C0000}"/>
    <cellStyle name="Output 7 4 2 2" xfId="4613" xr:uid="{00000000-0005-0000-0000-0000AB1C0000}"/>
    <cellStyle name="Output 7 5" xfId="4614" xr:uid="{00000000-0005-0000-0000-0000AC1C0000}"/>
    <cellStyle name="Output 7 5 2" xfId="4615" xr:uid="{00000000-0005-0000-0000-0000AD1C0000}"/>
    <cellStyle name="Output 7 6" xfId="24233" xr:uid="{00000000-0005-0000-0000-0000AE1C0000}"/>
    <cellStyle name="Output 7 7" xfId="24234" xr:uid="{00000000-0005-0000-0000-0000AF1C0000}"/>
    <cellStyle name="Output 8" xfId="4616" xr:uid="{00000000-0005-0000-0000-0000B01C0000}"/>
    <cellStyle name="Output 8 2" xfId="24235" xr:uid="{00000000-0005-0000-0000-0000B11C0000}"/>
    <cellStyle name="Output 9" xfId="24236" xr:uid="{00000000-0005-0000-0000-0000B21C0000}"/>
    <cellStyle name="Output Amounts" xfId="24237" xr:uid="{00000000-0005-0000-0000-0000B31C0000}"/>
    <cellStyle name="Output Column Headings" xfId="24238" xr:uid="{00000000-0005-0000-0000-0000B41C0000}"/>
    <cellStyle name="Output Line Items" xfId="24239" xr:uid="{00000000-0005-0000-0000-0000B51C0000}"/>
    <cellStyle name="Output Report Heading" xfId="24240" xr:uid="{00000000-0005-0000-0000-0000B61C0000}"/>
    <cellStyle name="Output Report Title" xfId="24241" xr:uid="{00000000-0005-0000-0000-0000B71C0000}"/>
    <cellStyle name="Output_GUD_ExEll phase 2" xfId="24242" xr:uid="{00000000-0005-0000-0000-0000B81C0000}"/>
    <cellStyle name="Output1_Back" xfId="24243" xr:uid="{00000000-0005-0000-0000-0000B91C0000}"/>
    <cellStyle name="Outputs (Locked)" xfId="24244" xr:uid="{00000000-0005-0000-0000-0000BA1C0000}"/>
    <cellStyle name="oZahl0" xfId="24245" xr:uid="{00000000-0005-0000-0000-0000BB1C0000}"/>
    <cellStyle name="oZahl2" xfId="24246" xr:uid="{00000000-0005-0000-0000-0000BC1C0000}"/>
    <cellStyle name="p" xfId="24247" xr:uid="{00000000-0005-0000-0000-0000BD1C0000}"/>
    <cellStyle name="Page Heading" xfId="24248" xr:uid="{00000000-0005-0000-0000-0000BE1C0000}"/>
    <cellStyle name="Page Heading Large" xfId="24249" xr:uid="{00000000-0005-0000-0000-0000BF1C0000}"/>
    <cellStyle name="Page Heading Small" xfId="24250" xr:uid="{00000000-0005-0000-0000-0000C01C0000}"/>
    <cellStyle name="Page Number" xfId="24251" xr:uid="{00000000-0005-0000-0000-0000C11C0000}"/>
    <cellStyle name="pb_page_heading_LS" xfId="24252" xr:uid="{00000000-0005-0000-0000-0000C21C0000}"/>
    <cellStyle name="per.style" xfId="24253" xr:uid="{00000000-0005-0000-0000-0000C31C0000}"/>
    <cellStyle name="Perc1" xfId="24254" xr:uid="{00000000-0005-0000-0000-0000C41C0000}"/>
    <cellStyle name="Percent (0)" xfId="24255" xr:uid="{00000000-0005-0000-0000-0000C51C0000}"/>
    <cellStyle name="Percent (1)" xfId="24256" xr:uid="{00000000-0005-0000-0000-0000C61C0000}"/>
    <cellStyle name="Percent [0]" xfId="24257" xr:uid="{00000000-0005-0000-0000-0000C71C0000}"/>
    <cellStyle name="Percent [00]" xfId="24258" xr:uid="{00000000-0005-0000-0000-0000C81C0000}"/>
    <cellStyle name="Percent [1]" xfId="24259" xr:uid="{00000000-0005-0000-0000-0000C91C0000}"/>
    <cellStyle name="Percent [2]" xfId="24260" xr:uid="{00000000-0005-0000-0000-0000CA1C0000}"/>
    <cellStyle name="Percent 10" xfId="24261" xr:uid="{00000000-0005-0000-0000-0000CB1C0000}"/>
    <cellStyle name="Percent 11" xfId="24262" xr:uid="{00000000-0005-0000-0000-0000CC1C0000}"/>
    <cellStyle name="Percent 12" xfId="24263" xr:uid="{00000000-0005-0000-0000-0000CD1C0000}"/>
    <cellStyle name="Percent 13" xfId="24264" xr:uid="{00000000-0005-0000-0000-0000CE1C0000}"/>
    <cellStyle name="Percent 14" xfId="24265" xr:uid="{00000000-0005-0000-0000-0000CF1C0000}"/>
    <cellStyle name="Percent 15" xfId="24266" xr:uid="{00000000-0005-0000-0000-0000D01C0000}"/>
    <cellStyle name="Percent 16" xfId="24267" xr:uid="{00000000-0005-0000-0000-0000D11C0000}"/>
    <cellStyle name="Percent 17" xfId="24268" xr:uid="{00000000-0005-0000-0000-0000D21C0000}"/>
    <cellStyle name="Percent 18" xfId="24269" xr:uid="{00000000-0005-0000-0000-0000D31C0000}"/>
    <cellStyle name="Percent 19" xfId="24270" xr:uid="{00000000-0005-0000-0000-0000D41C0000}"/>
    <cellStyle name="Percent 2" xfId="2518" xr:uid="{00000000-0005-0000-0000-0000D51C0000}"/>
    <cellStyle name="Percent 2 10" xfId="24271" xr:uid="{00000000-0005-0000-0000-0000D61C0000}"/>
    <cellStyle name="Percent 2 11" xfId="24272" xr:uid="{00000000-0005-0000-0000-0000D71C0000}"/>
    <cellStyle name="Percent 2 12" xfId="24273" xr:uid="{00000000-0005-0000-0000-0000D81C0000}"/>
    <cellStyle name="Percent 2 13" xfId="24274" xr:uid="{00000000-0005-0000-0000-0000D91C0000}"/>
    <cellStyle name="Percent 2 14" xfId="24275" xr:uid="{00000000-0005-0000-0000-0000DA1C0000}"/>
    <cellStyle name="Percent 2 15" xfId="24276" xr:uid="{00000000-0005-0000-0000-0000DB1C0000}"/>
    <cellStyle name="Percent 2 16" xfId="24277" xr:uid="{00000000-0005-0000-0000-0000DC1C0000}"/>
    <cellStyle name="Percent 2 17" xfId="24278" xr:uid="{00000000-0005-0000-0000-0000DD1C0000}"/>
    <cellStyle name="Percent 2 18" xfId="24279" xr:uid="{00000000-0005-0000-0000-0000DE1C0000}"/>
    <cellStyle name="Percent 2 19" xfId="24280" xr:uid="{00000000-0005-0000-0000-0000DF1C0000}"/>
    <cellStyle name="Percent 2 2" xfId="4617" xr:uid="{00000000-0005-0000-0000-0000E01C0000}"/>
    <cellStyle name="Percent 2 2 2" xfId="24281" xr:uid="{00000000-0005-0000-0000-0000E11C0000}"/>
    <cellStyle name="Percent 2 20" xfId="24282" xr:uid="{00000000-0005-0000-0000-0000E21C0000}"/>
    <cellStyle name="Percent 2 21" xfId="24283" xr:uid="{00000000-0005-0000-0000-0000E31C0000}"/>
    <cellStyle name="Percent 2 22" xfId="24284" xr:uid="{00000000-0005-0000-0000-0000E41C0000}"/>
    <cellStyle name="Percent 2 23" xfId="24285" xr:uid="{00000000-0005-0000-0000-0000E51C0000}"/>
    <cellStyle name="Percent 2 24" xfId="24286" xr:uid="{00000000-0005-0000-0000-0000E61C0000}"/>
    <cellStyle name="Percent 2 25" xfId="24287" xr:uid="{00000000-0005-0000-0000-0000E71C0000}"/>
    <cellStyle name="Percent 2 26" xfId="24288" xr:uid="{00000000-0005-0000-0000-0000E81C0000}"/>
    <cellStyle name="Percent 2 27" xfId="24289" xr:uid="{00000000-0005-0000-0000-0000E91C0000}"/>
    <cellStyle name="Percent 2 28" xfId="24290" xr:uid="{00000000-0005-0000-0000-0000EA1C0000}"/>
    <cellStyle name="Percent 2 28 2" xfId="24291" xr:uid="{00000000-0005-0000-0000-0000EB1C0000}"/>
    <cellStyle name="Percent 2 28_121204 Impairment test GTS" xfId="24292" xr:uid="{00000000-0005-0000-0000-0000EC1C0000}"/>
    <cellStyle name="Percent 2 29" xfId="24293" xr:uid="{00000000-0005-0000-0000-0000ED1C0000}"/>
    <cellStyle name="Percent 2 3" xfId="24294" xr:uid="{00000000-0005-0000-0000-0000EE1C0000}"/>
    <cellStyle name="Percent 2 30" xfId="24295" xr:uid="{00000000-0005-0000-0000-0000EF1C0000}"/>
    <cellStyle name="Percent 2 4" xfId="24296" xr:uid="{00000000-0005-0000-0000-0000F01C0000}"/>
    <cellStyle name="Percent 2 5" xfId="24297" xr:uid="{00000000-0005-0000-0000-0000F11C0000}"/>
    <cellStyle name="Percent 2 6" xfId="24298" xr:uid="{00000000-0005-0000-0000-0000F21C0000}"/>
    <cellStyle name="Percent 2 7" xfId="24299" xr:uid="{00000000-0005-0000-0000-0000F31C0000}"/>
    <cellStyle name="Percent 2 8" xfId="24300" xr:uid="{00000000-0005-0000-0000-0000F41C0000}"/>
    <cellStyle name="Percent 2 9" xfId="24301" xr:uid="{00000000-0005-0000-0000-0000F51C0000}"/>
    <cellStyle name="percent 2 decimal" xfId="24302" xr:uid="{00000000-0005-0000-0000-0000F61C0000}"/>
    <cellStyle name="Percent 2_111212 Omzet calculatie def" xfId="24303" xr:uid="{00000000-0005-0000-0000-0000F71C0000}"/>
    <cellStyle name="Percent 20" xfId="24304" xr:uid="{00000000-0005-0000-0000-0000F81C0000}"/>
    <cellStyle name="Percent 21" xfId="24305" xr:uid="{00000000-0005-0000-0000-0000F91C0000}"/>
    <cellStyle name="Percent 22" xfId="24306" xr:uid="{00000000-0005-0000-0000-0000FA1C0000}"/>
    <cellStyle name="Percent 23" xfId="24307" xr:uid="{00000000-0005-0000-0000-0000FB1C0000}"/>
    <cellStyle name="Percent 24" xfId="24308" xr:uid="{00000000-0005-0000-0000-0000FC1C0000}"/>
    <cellStyle name="Percent 25" xfId="24309" xr:uid="{00000000-0005-0000-0000-0000FD1C0000}"/>
    <cellStyle name="Percent 26" xfId="24310" xr:uid="{00000000-0005-0000-0000-0000FE1C0000}"/>
    <cellStyle name="Percent 27" xfId="24311" xr:uid="{00000000-0005-0000-0000-0000FF1C0000}"/>
    <cellStyle name="Percent 28" xfId="24312" xr:uid="{00000000-0005-0000-0000-0000001D0000}"/>
    <cellStyle name="Percent 29" xfId="24313" xr:uid="{00000000-0005-0000-0000-0000011D0000}"/>
    <cellStyle name="Percent 3" xfId="24314" xr:uid="{00000000-0005-0000-0000-0000021D0000}"/>
    <cellStyle name="Percent 3 2" xfId="24315" xr:uid="{00000000-0005-0000-0000-0000031D0000}"/>
    <cellStyle name="Percent 30" xfId="24316" xr:uid="{00000000-0005-0000-0000-0000041D0000}"/>
    <cellStyle name="Percent 31" xfId="116" xr:uid="{00000000-0005-0000-0000-0000051D0000}"/>
    <cellStyle name="Percent 4" xfId="24317" xr:uid="{00000000-0005-0000-0000-0000061D0000}"/>
    <cellStyle name="Percent 5" xfId="24318" xr:uid="{00000000-0005-0000-0000-0000071D0000}"/>
    <cellStyle name="Percent 6" xfId="24319" xr:uid="{00000000-0005-0000-0000-0000081D0000}"/>
    <cellStyle name="Percent 7" xfId="24320" xr:uid="{00000000-0005-0000-0000-0000091D0000}"/>
    <cellStyle name="Percent 8" xfId="24321" xr:uid="{00000000-0005-0000-0000-00000A1D0000}"/>
    <cellStyle name="Percent 9" xfId="24322" xr:uid="{00000000-0005-0000-0000-00000B1D0000}"/>
    <cellStyle name="Percent Hard" xfId="24323" xr:uid="{00000000-0005-0000-0000-00000C1D0000}"/>
    <cellStyle name="Percent*" xfId="24324" xr:uid="{00000000-0005-0000-0000-00000D1D0000}"/>
    <cellStyle name="Percent1" xfId="24325" xr:uid="{00000000-0005-0000-0000-00000E1D0000}"/>
    <cellStyle name="Percent1Blue" xfId="24326" xr:uid="{00000000-0005-0000-0000-00000F1D0000}"/>
    <cellStyle name="Percent2" xfId="24327" xr:uid="{00000000-0005-0000-0000-0000101D0000}"/>
    <cellStyle name="Percent2Blue" xfId="24328" xr:uid="{00000000-0005-0000-0000-0000111D0000}"/>
    <cellStyle name="Percentages_oorzaken" xfId="499" xr:uid="{00000000-0005-0000-0000-0000121D0000}"/>
    <cellStyle name="PercentPresentation" xfId="24329" xr:uid="{00000000-0005-0000-0000-0000131D0000}"/>
    <cellStyle name="percnet" xfId="24330" xr:uid="{00000000-0005-0000-0000-0000141D0000}"/>
    <cellStyle name="POPS" xfId="24331" xr:uid="{00000000-0005-0000-0000-0000151D0000}"/>
    <cellStyle name="pound" xfId="24332" xr:uid="{00000000-0005-0000-0000-0000161D0000}"/>
    <cellStyle name="Prämissen%" xfId="24333" xr:uid="{00000000-0005-0000-0000-0000171D0000}"/>
    <cellStyle name="Prämissen0" xfId="24334" xr:uid="{00000000-0005-0000-0000-0000181D0000}"/>
    <cellStyle name="prcie" xfId="24335" xr:uid="{00000000-0005-0000-0000-0000191D0000}"/>
    <cellStyle name="PrePop Currency (0)" xfId="24336" xr:uid="{00000000-0005-0000-0000-00001A1D0000}"/>
    <cellStyle name="PrePop Currency (2)" xfId="24337" xr:uid="{00000000-0005-0000-0000-00001B1D0000}"/>
    <cellStyle name="PrePop Units (0)" xfId="24338" xr:uid="{00000000-0005-0000-0000-00001C1D0000}"/>
    <cellStyle name="PrePop Units (1)" xfId="24339" xr:uid="{00000000-0005-0000-0000-00001D1D0000}"/>
    <cellStyle name="PrePop Units (2)" xfId="24340" xr:uid="{00000000-0005-0000-0000-00001E1D0000}"/>
    <cellStyle name="PresentationZero" xfId="24341" xr:uid="{00000000-0005-0000-0000-00001F1D0000}"/>
    <cellStyle name="pretty dollar" xfId="24342" xr:uid="{00000000-0005-0000-0000-0000201D0000}"/>
    <cellStyle name="Price" xfId="24343" xr:uid="{00000000-0005-0000-0000-0000211D0000}"/>
    <cellStyle name="PriceUn" xfId="24344" xr:uid="{00000000-0005-0000-0000-0000221D0000}"/>
    <cellStyle name="pricing" xfId="24345" xr:uid="{00000000-0005-0000-0000-0000231D0000}"/>
    <cellStyle name="prin" xfId="24346" xr:uid="{00000000-0005-0000-0000-0000241D0000}"/>
    <cellStyle name="Procent" xfId="27" builtinId="5" hidden="1"/>
    <cellStyle name="Procent" xfId="64" builtinId="5"/>
    <cellStyle name="Procent 2" xfId="210" xr:uid="{00000000-0005-0000-0000-0000271D0000}"/>
    <cellStyle name="Procent 2 2" xfId="401" xr:uid="{00000000-0005-0000-0000-0000281D0000}"/>
    <cellStyle name="Procent 2 2 2" xfId="4618" xr:uid="{00000000-0005-0000-0000-0000291D0000}"/>
    <cellStyle name="Procent 2 3" xfId="4619" xr:uid="{00000000-0005-0000-0000-00002A1D0000}"/>
    <cellStyle name="Procent 3" xfId="500" xr:uid="{00000000-0005-0000-0000-00002B1D0000}"/>
    <cellStyle name="Procent 3 2" xfId="1591" xr:uid="{00000000-0005-0000-0000-00002C1D0000}"/>
    <cellStyle name="Procent 3 2 2" xfId="4620" xr:uid="{00000000-0005-0000-0000-00002D1D0000}"/>
    <cellStyle name="Procent 3 3" xfId="24347" xr:uid="{00000000-0005-0000-0000-00002E1D0000}"/>
    <cellStyle name="Procent 4" xfId="1333" xr:uid="{00000000-0005-0000-0000-00002F1D0000}"/>
    <cellStyle name="Procent 4 2" xfId="1376" xr:uid="{00000000-0005-0000-0000-0000301D0000}"/>
    <cellStyle name="Procent 4 2 2" xfId="2540" xr:uid="{00000000-0005-0000-0000-0000311D0000}"/>
    <cellStyle name="Procent 4 2 2 2" xfId="4621" xr:uid="{00000000-0005-0000-0000-0000321D0000}"/>
    <cellStyle name="Procent 4 2 2 2 2" xfId="19821" xr:uid="{00000000-0005-0000-0000-0000331D0000}"/>
    <cellStyle name="Procent 4 2 2 3" xfId="19820" xr:uid="{00000000-0005-0000-0000-0000341D0000}"/>
    <cellStyle name="Procent 4 2 2 4" xfId="20030" xr:uid="{00000000-0005-0000-0000-0000351D0000}"/>
    <cellStyle name="Procent 4 2 3" xfId="4622" xr:uid="{00000000-0005-0000-0000-0000361D0000}"/>
    <cellStyle name="Procent 4 2 3 2" xfId="19822" xr:uid="{00000000-0005-0000-0000-0000371D0000}"/>
    <cellStyle name="Procent 4 2 4" xfId="19819" xr:uid="{00000000-0005-0000-0000-0000381D0000}"/>
    <cellStyle name="Procent 4 2 5" xfId="20031" xr:uid="{00000000-0005-0000-0000-0000391D0000}"/>
    <cellStyle name="Procent 4 3" xfId="4623" xr:uid="{00000000-0005-0000-0000-00003A1D0000}"/>
    <cellStyle name="Procent 5" xfId="1592" xr:uid="{00000000-0005-0000-0000-00003B1D0000}"/>
    <cellStyle name="Procent 5 2" xfId="4624" xr:uid="{00000000-0005-0000-0000-00003C1D0000}"/>
    <cellStyle name="Procent 6" xfId="1593" xr:uid="{00000000-0005-0000-0000-00003D1D0000}"/>
    <cellStyle name="Procent 6 2" xfId="2566" xr:uid="{00000000-0005-0000-0000-00003E1D0000}"/>
    <cellStyle name="Procent 6 2 2" xfId="4625" xr:uid="{00000000-0005-0000-0000-00003F1D0000}"/>
    <cellStyle name="Procent 6 2 2 2" xfId="19825" xr:uid="{00000000-0005-0000-0000-0000401D0000}"/>
    <cellStyle name="Procent 6 2 3" xfId="19824" xr:uid="{00000000-0005-0000-0000-0000411D0000}"/>
    <cellStyle name="Procent 6 2 4" xfId="20032" xr:uid="{00000000-0005-0000-0000-0000421D0000}"/>
    <cellStyle name="Procent 6 3" xfId="4626" xr:uid="{00000000-0005-0000-0000-0000431D0000}"/>
    <cellStyle name="Procent 6 3 2" xfId="19826" xr:uid="{00000000-0005-0000-0000-0000441D0000}"/>
    <cellStyle name="Procent 6 4" xfId="19823" xr:uid="{00000000-0005-0000-0000-0000451D0000}"/>
    <cellStyle name="Procent 6 5" xfId="20033" xr:uid="{00000000-0005-0000-0000-0000461D0000}"/>
    <cellStyle name="Procent 6 6" xfId="49035" xr:uid="{00000000-0005-0000-0000-0000471D0000}"/>
    <cellStyle name="Procent 7" xfId="4627" xr:uid="{00000000-0005-0000-0000-0000481D0000}"/>
    <cellStyle name="Procent 8" xfId="48956" xr:uid="{00000000-0005-0000-0000-0000491D0000}"/>
    <cellStyle name="Procent 9" xfId="50029" xr:uid="{00000000-0005-0000-0000-00004A1D0000}"/>
    <cellStyle name="PROJECT" xfId="24348" xr:uid="{00000000-0005-0000-0000-00004B1D0000}"/>
    <cellStyle name="PROJECT R" xfId="24349" xr:uid="{00000000-0005-0000-0000-00004C1D0000}"/>
    <cellStyle name="ProjectionInput" xfId="24350" xr:uid="{00000000-0005-0000-0000-00004D1D0000}"/>
    <cellStyle name="ProjectionInput 2" xfId="24351" xr:uid="{00000000-0005-0000-0000-00004E1D0000}"/>
    <cellStyle name="ProjectionInput_111212 Omzet calculatie def" xfId="24352" xr:uid="{00000000-0005-0000-0000-00004F1D0000}"/>
    <cellStyle name="Prozent 2" xfId="24353" xr:uid="{00000000-0005-0000-0000-0000501D0000}"/>
    <cellStyle name="Prozent 2 2" xfId="24354" xr:uid="{00000000-0005-0000-0000-0000511D0000}"/>
    <cellStyle name="Prozent 2 2 2" xfId="24355" xr:uid="{00000000-0005-0000-0000-0000521D0000}"/>
    <cellStyle name="Prozent 2 3" xfId="24356" xr:uid="{00000000-0005-0000-0000-0000531D0000}"/>
    <cellStyle name="Prozent 2 4" xfId="24357" xr:uid="{00000000-0005-0000-0000-0000541D0000}"/>
    <cellStyle name="Prozent 3" xfId="24358" xr:uid="{00000000-0005-0000-0000-0000551D0000}"/>
    <cellStyle name="Prozent 4" xfId="24359" xr:uid="{00000000-0005-0000-0000-0000561D0000}"/>
    <cellStyle name="Prozent 5" xfId="24360" xr:uid="{00000000-0005-0000-0000-0000571D0000}"/>
    <cellStyle name="PSChar" xfId="24361" xr:uid="{00000000-0005-0000-0000-0000581D0000}"/>
    <cellStyle name="PSDate" xfId="24362" xr:uid="{00000000-0005-0000-0000-0000591D0000}"/>
    <cellStyle name="PSDec" xfId="24363" xr:uid="{00000000-0005-0000-0000-00005A1D0000}"/>
    <cellStyle name="PSHeading" xfId="24364" xr:uid="{00000000-0005-0000-0000-00005B1D0000}"/>
    <cellStyle name="PSInt" xfId="24365" xr:uid="{00000000-0005-0000-0000-00005C1D0000}"/>
    <cellStyle name="PSSpacer" xfId="24366" xr:uid="{00000000-0005-0000-0000-00005D1D0000}"/>
    <cellStyle name="Ratio" xfId="211" xr:uid="{00000000-0005-0000-0000-00005E1D0000}"/>
    <cellStyle name="Red Text" xfId="24367" xr:uid="{00000000-0005-0000-0000-00005F1D0000}"/>
    <cellStyle name="RevList" xfId="24368" xr:uid="{00000000-0005-0000-0000-0000601D0000}"/>
    <cellStyle name="ri" xfId="24369" xr:uid="{00000000-0005-0000-0000-0000611D0000}"/>
    <cellStyle name="Row Ignore" xfId="24370" xr:uid="{00000000-0005-0000-0000-0000621D0000}"/>
    <cellStyle name="Row Sub Total" xfId="24371" xr:uid="{00000000-0005-0000-0000-0000631D0000}"/>
    <cellStyle name="Row Title 1" xfId="24372" xr:uid="{00000000-0005-0000-0000-0000641D0000}"/>
    <cellStyle name="Row Title 2" xfId="24373" xr:uid="{00000000-0005-0000-0000-0000651D0000}"/>
    <cellStyle name="Row Title 3" xfId="24374" xr:uid="{00000000-0005-0000-0000-0000661D0000}"/>
    <cellStyle name="Row Total" xfId="24375" xr:uid="{00000000-0005-0000-0000-0000671D0000}"/>
    <cellStyle name="s" xfId="24376" xr:uid="{00000000-0005-0000-0000-0000681D0000}"/>
    <cellStyle name="s_111212 Omzet calculatie def" xfId="24377" xr:uid="{00000000-0005-0000-0000-0000691D0000}"/>
    <cellStyle name="s_121204 Impairment test GTS" xfId="24378" xr:uid="{00000000-0005-0000-0000-00006A1D0000}"/>
    <cellStyle name="s_AdditionalPrint Code" xfId="24379" xr:uid="{00000000-0005-0000-0000-00006B1D0000}"/>
    <cellStyle name="s_AdditionalPrint Code_1" xfId="24380" xr:uid="{00000000-0005-0000-0000-00006C1D0000}"/>
    <cellStyle name="s_AdditionalPrint Code_1_111212 Omzet calculatie def" xfId="24381" xr:uid="{00000000-0005-0000-0000-00006D1D0000}"/>
    <cellStyle name="s_AdditionalPrint Code_1_121204 Impairment test GTS" xfId="24382" xr:uid="{00000000-0005-0000-0000-00006E1D0000}"/>
    <cellStyle name="s_AdditionalPrint Code_1_Backlog 30 Sep 2006" xfId="24383" xr:uid="{00000000-0005-0000-0000-00006F1D0000}"/>
    <cellStyle name="s_AdditionalPrint Code_1_Backlog 30 Sep 2006_111212 Omzet calculatie def" xfId="24384" xr:uid="{00000000-0005-0000-0000-0000701D0000}"/>
    <cellStyle name="s_AdditionalPrint Code_1_Backlog 30 Sep 2006_121204 Impairment test GTS" xfId="24385" xr:uid="{00000000-0005-0000-0000-0000711D0000}"/>
    <cellStyle name="s_AdditionalPrint Code_1_Backlog 30 Sep 2006_Delphi - Operating model v.1.1 011106" xfId="24386" xr:uid="{00000000-0005-0000-0000-0000721D0000}"/>
    <cellStyle name="s_AdditionalPrint Code_1_Backlog 30 Sep 2006_Delphi - Operating model v.1.1 011106_111212 Omzet calculatie def" xfId="24387" xr:uid="{00000000-0005-0000-0000-0000731D0000}"/>
    <cellStyle name="s_AdditionalPrint Code_1_Backlog 30 Sep 2006_Delphi - Operating model v.1.1 011106_121204 Impairment test GTS" xfId="24388" xr:uid="{00000000-0005-0000-0000-0000741D0000}"/>
    <cellStyle name="s_AdditionalPrint Code_1_Backlog 30 Sep 2006_Delphi_Operating_model_v 1.0 161106" xfId="24389" xr:uid="{00000000-0005-0000-0000-0000751D0000}"/>
    <cellStyle name="s_AdditionalPrint Code_1_Backlog 30 Sep 2006_Delphi_Operating_model_v 1.0 161106_111212 Omzet calculatie def" xfId="24390" xr:uid="{00000000-0005-0000-0000-0000761D0000}"/>
    <cellStyle name="s_AdditionalPrint Code_1_Backlog 30 Sep 2006_Delphi_Operating_model_v 1.0 161106_121204 Impairment test GTS" xfId="24391" xr:uid="{00000000-0005-0000-0000-0000771D0000}"/>
    <cellStyle name="s_AdditionalPrint Code_1_Backlog 30 Sep 2006_Delphi_Operating_model_v(1).1.3_081106" xfId="24392" xr:uid="{00000000-0005-0000-0000-0000781D0000}"/>
    <cellStyle name="s_AdditionalPrint Code_1_Backlog 30 Sep 2006_Delphi_Operating_model_v(1).1.3_081106_111212 Omzet calculatie def" xfId="24393" xr:uid="{00000000-0005-0000-0000-0000791D0000}"/>
    <cellStyle name="s_AdditionalPrint Code_1_Backlog 30 Sep 2006_Delphi_Operating_model_v(1).1.3_081106_121204 Impairment test GTS" xfId="24394" xr:uid="{00000000-0005-0000-0000-00007A1D0000}"/>
    <cellStyle name="s_AdditionalPrint Code_111212 Omzet calculatie def" xfId="24395" xr:uid="{00000000-0005-0000-0000-00007B1D0000}"/>
    <cellStyle name="s_AdditionalPrint Code_121204 Impairment test GTS" xfId="24396" xr:uid="{00000000-0005-0000-0000-00007C1D0000}"/>
    <cellStyle name="s_AdditionalPrint Code_2" xfId="24397" xr:uid="{00000000-0005-0000-0000-00007D1D0000}"/>
    <cellStyle name="s_AdditionalPrint Code_2_Backlog 30 Sep 2006" xfId="24398" xr:uid="{00000000-0005-0000-0000-00007E1D0000}"/>
    <cellStyle name="s_AdditionalPrint Code_2_Backlog 30 Sep 2006_Delphi - Operating model v.1.1 011106" xfId="24399" xr:uid="{00000000-0005-0000-0000-00007F1D0000}"/>
    <cellStyle name="s_AdditionalPrint Code_2_Backlog 30 Sep 2006_Delphi_Operating_model_v 1.0 161106" xfId="24400" xr:uid="{00000000-0005-0000-0000-0000801D0000}"/>
    <cellStyle name="s_AdditionalPrint Code_2_Backlog 30 Sep 2006_Delphi_Operating_model_v(1).1.3_081106" xfId="24401" xr:uid="{00000000-0005-0000-0000-0000811D0000}"/>
    <cellStyle name="s_AdditionalPrint Code_Backlog 30 Sep 2006" xfId="24402" xr:uid="{00000000-0005-0000-0000-0000821D0000}"/>
    <cellStyle name="s_AdditionalPrint Code_Backlog 30 Sep 2006_111212 Omzet calculatie def" xfId="24403" xr:uid="{00000000-0005-0000-0000-0000831D0000}"/>
    <cellStyle name="s_AdditionalPrint Code_Backlog 30 Sep 2006_121204 Impairment test GTS" xfId="24404" xr:uid="{00000000-0005-0000-0000-0000841D0000}"/>
    <cellStyle name="s_AdditionalPrint Code_Backlog 30 Sep 2006_Delphi - Operating model v.1.1 011106" xfId="24405" xr:uid="{00000000-0005-0000-0000-0000851D0000}"/>
    <cellStyle name="s_AdditionalPrint Code_Backlog 30 Sep 2006_Delphi - Operating model v.1.1 011106_111212 Omzet calculatie def" xfId="24406" xr:uid="{00000000-0005-0000-0000-0000861D0000}"/>
    <cellStyle name="s_AdditionalPrint Code_Backlog 30 Sep 2006_Delphi - Operating model v.1.1 011106_121204 Impairment test GTS" xfId="24407" xr:uid="{00000000-0005-0000-0000-0000871D0000}"/>
    <cellStyle name="s_AdditionalPrint Code_Backlog 30 Sep 2006_Delphi_Operating_model_v 1.0 161106" xfId="24408" xr:uid="{00000000-0005-0000-0000-0000881D0000}"/>
    <cellStyle name="s_AdditionalPrint Code_Backlog 30 Sep 2006_Delphi_Operating_model_v 1.0 161106_111212 Omzet calculatie def" xfId="24409" xr:uid="{00000000-0005-0000-0000-0000891D0000}"/>
    <cellStyle name="s_AdditionalPrint Code_Backlog 30 Sep 2006_Delphi_Operating_model_v 1.0 161106_121204 Impairment test GTS" xfId="24410" xr:uid="{00000000-0005-0000-0000-00008A1D0000}"/>
    <cellStyle name="s_AdditionalPrint Code_Backlog 30 Sep 2006_Delphi_Operating_model_v(1).1.3_081106" xfId="24411" xr:uid="{00000000-0005-0000-0000-00008B1D0000}"/>
    <cellStyle name="s_AdditionalPrint Code_Backlog 30 Sep 2006_Delphi_Operating_model_v(1).1.3_081106_111212 Omzet calculatie def" xfId="24412" xr:uid="{00000000-0005-0000-0000-00008C1D0000}"/>
    <cellStyle name="s_AdditionalPrint Code_Backlog 30 Sep 2006_Delphi_Operating_model_v(1).1.3_081106_121204 Impairment test GTS" xfId="24413" xr:uid="{00000000-0005-0000-0000-00008D1D0000}"/>
    <cellStyle name="s_Aero" xfId="24414" xr:uid="{00000000-0005-0000-0000-00008E1D0000}"/>
    <cellStyle name="s_Backlog 30 Sep 2006" xfId="24415" xr:uid="{00000000-0005-0000-0000-00008F1D0000}"/>
    <cellStyle name="s_Backlog 30 Sep 2006_111212 Omzet calculatie def" xfId="24416" xr:uid="{00000000-0005-0000-0000-0000901D0000}"/>
    <cellStyle name="s_Backlog 30 Sep 2006_121204 Impairment test GTS" xfId="24417" xr:uid="{00000000-0005-0000-0000-0000911D0000}"/>
    <cellStyle name="s_Backlog 30 Sep 2006_Delphi - Operating model v.1.1 011106" xfId="24418" xr:uid="{00000000-0005-0000-0000-0000921D0000}"/>
    <cellStyle name="s_Backlog 30 Sep 2006_Delphi - Operating model v.1.1 011106_111212 Omzet calculatie def" xfId="24419" xr:uid="{00000000-0005-0000-0000-0000931D0000}"/>
    <cellStyle name="s_Backlog 30 Sep 2006_Delphi - Operating model v.1.1 011106_121204 Impairment test GTS" xfId="24420" xr:uid="{00000000-0005-0000-0000-0000941D0000}"/>
    <cellStyle name="s_Backlog 30 Sep 2006_Delphi_Operating_model_v 1.0 161106" xfId="24421" xr:uid="{00000000-0005-0000-0000-0000951D0000}"/>
    <cellStyle name="s_Backlog 30 Sep 2006_Delphi_Operating_model_v 1.0 161106_111212 Omzet calculatie def" xfId="24422" xr:uid="{00000000-0005-0000-0000-0000961D0000}"/>
    <cellStyle name="s_Backlog 30 Sep 2006_Delphi_Operating_model_v 1.0 161106_121204 Impairment test GTS" xfId="24423" xr:uid="{00000000-0005-0000-0000-0000971D0000}"/>
    <cellStyle name="s_Backlog 30 Sep 2006_Delphi_Operating_model_v(1).1.3_081106" xfId="24424" xr:uid="{00000000-0005-0000-0000-0000981D0000}"/>
    <cellStyle name="s_Backlog 30 Sep 2006_Delphi_Operating_model_v(1).1.3_081106_111212 Omzet calculatie def" xfId="24425" xr:uid="{00000000-0005-0000-0000-0000991D0000}"/>
    <cellStyle name="s_Backlog 30 Sep 2006_Delphi_Operating_model_v(1).1.3_081106_121204 Impairment test GTS" xfId="24426" xr:uid="{00000000-0005-0000-0000-00009A1D0000}"/>
    <cellStyle name="s_Bal Sheets" xfId="24427" xr:uid="{00000000-0005-0000-0000-00009B1D0000}"/>
    <cellStyle name="s_Bal Sheets_1" xfId="24428" xr:uid="{00000000-0005-0000-0000-00009C1D0000}"/>
    <cellStyle name="s_Bal Sheets_1_111212 Omzet calculatie def" xfId="24429" xr:uid="{00000000-0005-0000-0000-00009D1D0000}"/>
    <cellStyle name="s_Bal Sheets_1_121204 Impairment test GTS" xfId="24430" xr:uid="{00000000-0005-0000-0000-00009E1D0000}"/>
    <cellStyle name="s_Bal Sheets_1_Backlog 30 Sep 2006" xfId="24431" xr:uid="{00000000-0005-0000-0000-00009F1D0000}"/>
    <cellStyle name="s_Bal Sheets_1_Backlog 30 Sep 2006_111212 Omzet calculatie def" xfId="24432" xr:uid="{00000000-0005-0000-0000-0000A01D0000}"/>
    <cellStyle name="s_Bal Sheets_1_Backlog 30 Sep 2006_121204 Impairment test GTS" xfId="24433" xr:uid="{00000000-0005-0000-0000-0000A11D0000}"/>
    <cellStyle name="s_Bal Sheets_1_Backlog 30 Sep 2006_Delphi - Operating model v.1.1 011106" xfId="24434" xr:uid="{00000000-0005-0000-0000-0000A21D0000}"/>
    <cellStyle name="s_Bal Sheets_1_Backlog 30 Sep 2006_Delphi - Operating model v.1.1 011106_111212 Omzet calculatie def" xfId="24435" xr:uid="{00000000-0005-0000-0000-0000A31D0000}"/>
    <cellStyle name="s_Bal Sheets_1_Backlog 30 Sep 2006_Delphi - Operating model v.1.1 011106_121204 Impairment test GTS" xfId="24436" xr:uid="{00000000-0005-0000-0000-0000A41D0000}"/>
    <cellStyle name="s_Bal Sheets_1_Backlog 30 Sep 2006_Delphi_Operating_model_v 1.0 161106" xfId="24437" xr:uid="{00000000-0005-0000-0000-0000A51D0000}"/>
    <cellStyle name="s_Bal Sheets_1_Backlog 30 Sep 2006_Delphi_Operating_model_v 1.0 161106_111212 Omzet calculatie def" xfId="24438" xr:uid="{00000000-0005-0000-0000-0000A61D0000}"/>
    <cellStyle name="s_Bal Sheets_1_Backlog 30 Sep 2006_Delphi_Operating_model_v 1.0 161106_121204 Impairment test GTS" xfId="24439" xr:uid="{00000000-0005-0000-0000-0000A71D0000}"/>
    <cellStyle name="s_Bal Sheets_1_Backlog 30 Sep 2006_Delphi_Operating_model_v(1).1.3_081106" xfId="24440" xr:uid="{00000000-0005-0000-0000-0000A81D0000}"/>
    <cellStyle name="s_Bal Sheets_1_Backlog 30 Sep 2006_Delphi_Operating_model_v(1).1.3_081106_111212 Omzet calculatie def" xfId="24441" xr:uid="{00000000-0005-0000-0000-0000A91D0000}"/>
    <cellStyle name="s_Bal Sheets_1_Backlog 30 Sep 2006_Delphi_Operating_model_v(1).1.3_081106_121204 Impairment test GTS" xfId="24442" xr:uid="{00000000-0005-0000-0000-0000AA1D0000}"/>
    <cellStyle name="s_Bal Sheets_1_Cases" xfId="24443" xr:uid="{00000000-0005-0000-0000-0000AB1D0000}"/>
    <cellStyle name="s_Bal Sheets_1_Cases_Backlog 30 Sep 2006" xfId="24444" xr:uid="{00000000-0005-0000-0000-0000AC1D0000}"/>
    <cellStyle name="s_Bal Sheets_1_Cases_Backlog 30 Sep 2006_Delphi - Operating model v.1.1 011106" xfId="24445" xr:uid="{00000000-0005-0000-0000-0000AD1D0000}"/>
    <cellStyle name="s_Bal Sheets_1_Cases_Backlog 30 Sep 2006_Delphi_Operating_model_v 1.0 161106" xfId="24446" xr:uid="{00000000-0005-0000-0000-0000AE1D0000}"/>
    <cellStyle name="s_Bal Sheets_1_Cases_Backlog 30 Sep 2006_Delphi_Operating_model_v(1).1.3_081106" xfId="24447" xr:uid="{00000000-0005-0000-0000-0000AF1D0000}"/>
    <cellStyle name="s_Bal Sheets_1_Valuation Summary" xfId="24448" xr:uid="{00000000-0005-0000-0000-0000B01D0000}"/>
    <cellStyle name="s_Bal Sheets_1_Valuation Summary_111212 Omzet calculatie def" xfId="24449" xr:uid="{00000000-0005-0000-0000-0000B11D0000}"/>
    <cellStyle name="s_Bal Sheets_1_Valuation Summary_121204 Impairment test GTS" xfId="24450" xr:uid="{00000000-0005-0000-0000-0000B21D0000}"/>
    <cellStyle name="s_Bal Sheets_1_Valuation Summary_Backlog 30 Sep 2006" xfId="24451" xr:uid="{00000000-0005-0000-0000-0000B31D0000}"/>
    <cellStyle name="s_Bal Sheets_1_Valuation Summary_Backlog 30 Sep 2006_111212 Omzet calculatie def" xfId="24452" xr:uid="{00000000-0005-0000-0000-0000B41D0000}"/>
    <cellStyle name="s_Bal Sheets_1_Valuation Summary_Backlog 30 Sep 2006_121204 Impairment test GTS" xfId="24453" xr:uid="{00000000-0005-0000-0000-0000B51D0000}"/>
    <cellStyle name="s_Bal Sheets_1_Valuation Summary_Backlog 30 Sep 2006_Delphi - Operating model v.1.1 011106" xfId="24454" xr:uid="{00000000-0005-0000-0000-0000B61D0000}"/>
    <cellStyle name="s_Bal Sheets_1_Valuation Summary_Backlog 30 Sep 2006_Delphi - Operating model v.1.1 011106_111212 Omzet calculatie def" xfId="24455" xr:uid="{00000000-0005-0000-0000-0000B71D0000}"/>
    <cellStyle name="s_Bal Sheets_1_Valuation Summary_Backlog 30 Sep 2006_Delphi - Operating model v.1.1 011106_121204 Impairment test GTS" xfId="24456" xr:uid="{00000000-0005-0000-0000-0000B81D0000}"/>
    <cellStyle name="s_Bal Sheets_1_Valuation Summary_Backlog 30 Sep 2006_Delphi_Operating_model_v 1.0 161106" xfId="24457" xr:uid="{00000000-0005-0000-0000-0000B91D0000}"/>
    <cellStyle name="s_Bal Sheets_1_Valuation Summary_Backlog 30 Sep 2006_Delphi_Operating_model_v 1.0 161106_111212 Omzet calculatie def" xfId="24458" xr:uid="{00000000-0005-0000-0000-0000BA1D0000}"/>
    <cellStyle name="s_Bal Sheets_1_Valuation Summary_Backlog 30 Sep 2006_Delphi_Operating_model_v 1.0 161106_121204 Impairment test GTS" xfId="24459" xr:uid="{00000000-0005-0000-0000-0000BB1D0000}"/>
    <cellStyle name="s_Bal Sheets_1_Valuation Summary_Backlog 30 Sep 2006_Delphi_Operating_model_v(1).1.3_081106" xfId="24460" xr:uid="{00000000-0005-0000-0000-0000BC1D0000}"/>
    <cellStyle name="s_Bal Sheets_1_Valuation Summary_Backlog 30 Sep 2006_Delphi_Operating_model_v(1).1.3_081106_111212 Omzet calculatie def" xfId="24461" xr:uid="{00000000-0005-0000-0000-0000BD1D0000}"/>
    <cellStyle name="s_Bal Sheets_1_Valuation Summary_Backlog 30 Sep 2006_Delphi_Operating_model_v(1).1.3_081106_121204 Impairment test GTS" xfId="24462" xr:uid="{00000000-0005-0000-0000-0000BE1D0000}"/>
    <cellStyle name="s_Bal Sheets_111212 Omzet calculatie def" xfId="24463" xr:uid="{00000000-0005-0000-0000-0000BF1D0000}"/>
    <cellStyle name="s_Bal Sheets_121204 Impairment test GTS" xfId="24464" xr:uid="{00000000-0005-0000-0000-0000C01D0000}"/>
    <cellStyle name="s_Bal Sheets_2" xfId="24465" xr:uid="{00000000-0005-0000-0000-0000C11D0000}"/>
    <cellStyle name="s_Bal Sheets_2_111212 Omzet calculatie def" xfId="24466" xr:uid="{00000000-0005-0000-0000-0000C21D0000}"/>
    <cellStyle name="s_Bal Sheets_2_121204 Impairment test GTS" xfId="24467" xr:uid="{00000000-0005-0000-0000-0000C31D0000}"/>
    <cellStyle name="s_Bal Sheets_2_Backlog 30 Sep 2006" xfId="24468" xr:uid="{00000000-0005-0000-0000-0000C41D0000}"/>
    <cellStyle name="s_Bal Sheets_2_Backlog 30 Sep 2006_111212 Omzet calculatie def" xfId="24469" xr:uid="{00000000-0005-0000-0000-0000C51D0000}"/>
    <cellStyle name="s_Bal Sheets_2_Backlog 30 Sep 2006_121204 Impairment test GTS" xfId="24470" xr:uid="{00000000-0005-0000-0000-0000C61D0000}"/>
    <cellStyle name="s_Bal Sheets_2_Backlog 30 Sep 2006_Delphi - Operating model v.1.1 011106" xfId="24471" xr:uid="{00000000-0005-0000-0000-0000C71D0000}"/>
    <cellStyle name="s_Bal Sheets_2_Backlog 30 Sep 2006_Delphi - Operating model v.1.1 011106_111212 Omzet calculatie def" xfId="24472" xr:uid="{00000000-0005-0000-0000-0000C81D0000}"/>
    <cellStyle name="s_Bal Sheets_2_Backlog 30 Sep 2006_Delphi - Operating model v.1.1 011106_121204 Impairment test GTS" xfId="24473" xr:uid="{00000000-0005-0000-0000-0000C91D0000}"/>
    <cellStyle name="s_Bal Sheets_2_Backlog 30 Sep 2006_Delphi_Operating_model_v 1.0 161106" xfId="24474" xr:uid="{00000000-0005-0000-0000-0000CA1D0000}"/>
    <cellStyle name="s_Bal Sheets_2_Backlog 30 Sep 2006_Delphi_Operating_model_v 1.0 161106_111212 Omzet calculatie def" xfId="24475" xr:uid="{00000000-0005-0000-0000-0000CB1D0000}"/>
    <cellStyle name="s_Bal Sheets_2_Backlog 30 Sep 2006_Delphi_Operating_model_v 1.0 161106_121204 Impairment test GTS" xfId="24476" xr:uid="{00000000-0005-0000-0000-0000CC1D0000}"/>
    <cellStyle name="s_Bal Sheets_2_Backlog 30 Sep 2006_Delphi_Operating_model_v(1).1.3_081106" xfId="24477" xr:uid="{00000000-0005-0000-0000-0000CD1D0000}"/>
    <cellStyle name="s_Bal Sheets_2_Backlog 30 Sep 2006_Delphi_Operating_model_v(1).1.3_081106_111212 Omzet calculatie def" xfId="24478" xr:uid="{00000000-0005-0000-0000-0000CE1D0000}"/>
    <cellStyle name="s_Bal Sheets_2_Backlog 30 Sep 2006_Delphi_Operating_model_v(1).1.3_081106_121204 Impairment test GTS" xfId="24479" xr:uid="{00000000-0005-0000-0000-0000CF1D0000}"/>
    <cellStyle name="s_Bal Sheets_Backlog 30 Sep 2006" xfId="24480" xr:uid="{00000000-0005-0000-0000-0000D01D0000}"/>
    <cellStyle name="s_Bal Sheets_Backlog 30 Sep 2006_111212 Omzet calculatie def" xfId="24481" xr:uid="{00000000-0005-0000-0000-0000D11D0000}"/>
    <cellStyle name="s_Bal Sheets_Backlog 30 Sep 2006_121204 Impairment test GTS" xfId="24482" xr:uid="{00000000-0005-0000-0000-0000D21D0000}"/>
    <cellStyle name="s_Bal Sheets_Backlog 30 Sep 2006_Delphi - Operating model v.1.1 011106" xfId="24483" xr:uid="{00000000-0005-0000-0000-0000D31D0000}"/>
    <cellStyle name="s_Bal Sheets_Backlog 30 Sep 2006_Delphi - Operating model v.1.1 011106_111212 Omzet calculatie def" xfId="24484" xr:uid="{00000000-0005-0000-0000-0000D41D0000}"/>
    <cellStyle name="s_Bal Sheets_Backlog 30 Sep 2006_Delphi - Operating model v.1.1 011106_121204 Impairment test GTS" xfId="24485" xr:uid="{00000000-0005-0000-0000-0000D51D0000}"/>
    <cellStyle name="s_Bal Sheets_Backlog 30 Sep 2006_Delphi_Operating_model_v 1.0 161106" xfId="24486" xr:uid="{00000000-0005-0000-0000-0000D61D0000}"/>
    <cellStyle name="s_Bal Sheets_Backlog 30 Sep 2006_Delphi_Operating_model_v 1.0 161106_111212 Omzet calculatie def" xfId="24487" xr:uid="{00000000-0005-0000-0000-0000D71D0000}"/>
    <cellStyle name="s_Bal Sheets_Backlog 30 Sep 2006_Delphi_Operating_model_v 1.0 161106_121204 Impairment test GTS" xfId="24488" xr:uid="{00000000-0005-0000-0000-0000D81D0000}"/>
    <cellStyle name="s_Bal Sheets_Backlog 30 Sep 2006_Delphi_Operating_model_v(1).1.3_081106" xfId="24489" xr:uid="{00000000-0005-0000-0000-0000D91D0000}"/>
    <cellStyle name="s_Bal Sheets_Backlog 30 Sep 2006_Delphi_Operating_model_v(1).1.3_081106_111212 Omzet calculatie def" xfId="24490" xr:uid="{00000000-0005-0000-0000-0000DA1D0000}"/>
    <cellStyle name="s_Bal Sheets_Backlog 30 Sep 2006_Delphi_Operating_model_v(1).1.3_081106_121204 Impairment test GTS" xfId="24491" xr:uid="{00000000-0005-0000-0000-0000DB1D0000}"/>
    <cellStyle name="s_Bal Sheets_Cases" xfId="24492" xr:uid="{00000000-0005-0000-0000-0000DC1D0000}"/>
    <cellStyle name="s_Bal Sheets_Cases_111212 Omzet calculatie def" xfId="24493" xr:uid="{00000000-0005-0000-0000-0000DD1D0000}"/>
    <cellStyle name="s_Bal Sheets_Cases_121204 Impairment test GTS" xfId="24494" xr:uid="{00000000-0005-0000-0000-0000DE1D0000}"/>
    <cellStyle name="s_Bal Sheets_Cases_Backlog 30 Sep 2006" xfId="24495" xr:uid="{00000000-0005-0000-0000-0000DF1D0000}"/>
    <cellStyle name="s_Bal Sheets_Cases_Backlog 30 Sep 2006_111212 Omzet calculatie def" xfId="24496" xr:uid="{00000000-0005-0000-0000-0000E01D0000}"/>
    <cellStyle name="s_Bal Sheets_Cases_Backlog 30 Sep 2006_121204 Impairment test GTS" xfId="24497" xr:uid="{00000000-0005-0000-0000-0000E11D0000}"/>
    <cellStyle name="s_Bal Sheets_Cases_Backlog 30 Sep 2006_Delphi - Operating model v.1.1 011106" xfId="24498" xr:uid="{00000000-0005-0000-0000-0000E21D0000}"/>
    <cellStyle name="s_Bal Sheets_Cases_Backlog 30 Sep 2006_Delphi - Operating model v.1.1 011106_111212 Omzet calculatie def" xfId="24499" xr:uid="{00000000-0005-0000-0000-0000E31D0000}"/>
    <cellStyle name="s_Bal Sheets_Cases_Backlog 30 Sep 2006_Delphi - Operating model v.1.1 011106_121204 Impairment test GTS" xfId="24500" xr:uid="{00000000-0005-0000-0000-0000E41D0000}"/>
    <cellStyle name="s_Bal Sheets_Cases_Backlog 30 Sep 2006_Delphi_Operating_model_v 1.0 161106" xfId="24501" xr:uid="{00000000-0005-0000-0000-0000E51D0000}"/>
    <cellStyle name="s_Bal Sheets_Cases_Backlog 30 Sep 2006_Delphi_Operating_model_v 1.0 161106_111212 Omzet calculatie def" xfId="24502" xr:uid="{00000000-0005-0000-0000-0000E61D0000}"/>
    <cellStyle name="s_Bal Sheets_Cases_Backlog 30 Sep 2006_Delphi_Operating_model_v 1.0 161106_121204 Impairment test GTS" xfId="24503" xr:uid="{00000000-0005-0000-0000-0000E71D0000}"/>
    <cellStyle name="s_Bal Sheets_Cases_Backlog 30 Sep 2006_Delphi_Operating_model_v(1).1.3_081106" xfId="24504" xr:uid="{00000000-0005-0000-0000-0000E81D0000}"/>
    <cellStyle name="s_Bal Sheets_Cases_Backlog 30 Sep 2006_Delphi_Operating_model_v(1).1.3_081106_111212 Omzet calculatie def" xfId="24505" xr:uid="{00000000-0005-0000-0000-0000E91D0000}"/>
    <cellStyle name="s_Bal Sheets_Cases_Backlog 30 Sep 2006_Delphi_Operating_model_v(1).1.3_081106_121204 Impairment test GTS" xfId="24506" xr:uid="{00000000-0005-0000-0000-0000EA1D0000}"/>
    <cellStyle name="s_Bal Sheets_Valuation Summary" xfId="24507" xr:uid="{00000000-0005-0000-0000-0000EB1D0000}"/>
    <cellStyle name="s_Bal Sheets_Valuation Summary_Backlog 30 Sep 2006" xfId="24508" xr:uid="{00000000-0005-0000-0000-0000EC1D0000}"/>
    <cellStyle name="s_Bal Sheets_Valuation Summary_Backlog 30 Sep 2006_Delphi - Operating model v.1.1 011106" xfId="24509" xr:uid="{00000000-0005-0000-0000-0000ED1D0000}"/>
    <cellStyle name="s_Bal Sheets_Valuation Summary_Backlog 30 Sep 2006_Delphi_Operating_model_v 1.0 161106" xfId="24510" xr:uid="{00000000-0005-0000-0000-0000EE1D0000}"/>
    <cellStyle name="s_Bal Sheets_Valuation Summary_Backlog 30 Sep 2006_Delphi_Operating_model_v(1).1.3_081106" xfId="24511" xr:uid="{00000000-0005-0000-0000-0000EF1D0000}"/>
    <cellStyle name="s_BISON BAL SHEET" xfId="24512" xr:uid="{00000000-0005-0000-0000-0000F01D0000}"/>
    <cellStyle name="s_BISON BAL SHEET_1" xfId="24513" xr:uid="{00000000-0005-0000-0000-0000F11D0000}"/>
    <cellStyle name="s_BISON BAL SHEET_1_Backlog 30 Sep 2006" xfId="24514" xr:uid="{00000000-0005-0000-0000-0000F21D0000}"/>
    <cellStyle name="s_BISON BAL SHEET_1_Backlog 30 Sep 2006_Delphi - Operating model v.1.1 011106" xfId="24515" xr:uid="{00000000-0005-0000-0000-0000F31D0000}"/>
    <cellStyle name="s_BISON BAL SHEET_1_Backlog 30 Sep 2006_Delphi_Operating_model_v 1.0 161106" xfId="24516" xr:uid="{00000000-0005-0000-0000-0000F41D0000}"/>
    <cellStyle name="s_BISON BAL SHEET_1_Backlog 30 Sep 2006_Delphi_Operating_model_v(1).1.3_081106" xfId="24517" xr:uid="{00000000-0005-0000-0000-0000F51D0000}"/>
    <cellStyle name="s_BISON BAL SHEET_111212 Omzet calculatie def" xfId="24518" xr:uid="{00000000-0005-0000-0000-0000F61D0000}"/>
    <cellStyle name="s_BISON BAL SHEET_121204 Impairment test GTS" xfId="24519" xr:uid="{00000000-0005-0000-0000-0000F71D0000}"/>
    <cellStyle name="s_BISON BAL SHEET_Backlog 30 Sep 2006" xfId="24520" xr:uid="{00000000-0005-0000-0000-0000F81D0000}"/>
    <cellStyle name="s_BISON BAL SHEET_Backlog 30 Sep 2006_111212 Omzet calculatie def" xfId="24521" xr:uid="{00000000-0005-0000-0000-0000F91D0000}"/>
    <cellStyle name="s_BISON BAL SHEET_Backlog 30 Sep 2006_121204 Impairment test GTS" xfId="24522" xr:uid="{00000000-0005-0000-0000-0000FA1D0000}"/>
    <cellStyle name="s_BISON BAL SHEET_Backlog 30 Sep 2006_Delphi - Operating model v.1.1 011106" xfId="24523" xr:uid="{00000000-0005-0000-0000-0000FB1D0000}"/>
    <cellStyle name="s_BISON BAL SHEET_Backlog 30 Sep 2006_Delphi - Operating model v.1.1 011106_111212 Omzet calculatie def" xfId="24524" xr:uid="{00000000-0005-0000-0000-0000FC1D0000}"/>
    <cellStyle name="s_BISON BAL SHEET_Backlog 30 Sep 2006_Delphi - Operating model v.1.1 011106_121204 Impairment test GTS" xfId="24525" xr:uid="{00000000-0005-0000-0000-0000FD1D0000}"/>
    <cellStyle name="s_BISON BAL SHEET_Backlog 30 Sep 2006_Delphi_Operating_model_v 1.0 161106" xfId="24526" xr:uid="{00000000-0005-0000-0000-0000FE1D0000}"/>
    <cellStyle name="s_BISON BAL SHEET_Backlog 30 Sep 2006_Delphi_Operating_model_v 1.0 161106_111212 Omzet calculatie def" xfId="24527" xr:uid="{00000000-0005-0000-0000-0000FF1D0000}"/>
    <cellStyle name="s_BISON BAL SHEET_Backlog 30 Sep 2006_Delphi_Operating_model_v 1.0 161106_121204 Impairment test GTS" xfId="24528" xr:uid="{00000000-0005-0000-0000-0000001E0000}"/>
    <cellStyle name="s_BISON BAL SHEET_Backlog 30 Sep 2006_Delphi_Operating_model_v(1).1.3_081106" xfId="24529" xr:uid="{00000000-0005-0000-0000-0000011E0000}"/>
    <cellStyle name="s_BISON BAL SHEET_Backlog 30 Sep 2006_Delphi_Operating_model_v(1).1.3_081106_111212 Omzet calculatie def" xfId="24530" xr:uid="{00000000-0005-0000-0000-0000021E0000}"/>
    <cellStyle name="s_BISON BAL SHEET_Backlog 30 Sep 2006_Delphi_Operating_model_v(1).1.3_081106_121204 Impairment test GTS" xfId="24531" xr:uid="{00000000-0005-0000-0000-0000031E0000}"/>
    <cellStyle name="s_BISON MAIN (2)" xfId="24532" xr:uid="{00000000-0005-0000-0000-0000041E0000}"/>
    <cellStyle name="s_BISON MAIN (2)_1" xfId="24533" xr:uid="{00000000-0005-0000-0000-0000051E0000}"/>
    <cellStyle name="s_BISON MAIN (2)_1_Backlog 30 Sep 2006" xfId="24534" xr:uid="{00000000-0005-0000-0000-0000061E0000}"/>
    <cellStyle name="s_BISON MAIN (2)_1_Backlog 30 Sep 2006_Delphi - Operating model v.1.1 011106" xfId="24535" xr:uid="{00000000-0005-0000-0000-0000071E0000}"/>
    <cellStyle name="s_BISON MAIN (2)_1_Backlog 30 Sep 2006_Delphi_Operating_model_v 1.0 161106" xfId="24536" xr:uid="{00000000-0005-0000-0000-0000081E0000}"/>
    <cellStyle name="s_BISON MAIN (2)_1_Backlog 30 Sep 2006_Delphi_Operating_model_v(1).1.3_081106" xfId="24537" xr:uid="{00000000-0005-0000-0000-0000091E0000}"/>
    <cellStyle name="s_BISON MAIN (2)_111212 Omzet calculatie def" xfId="24538" xr:uid="{00000000-0005-0000-0000-00000A1E0000}"/>
    <cellStyle name="s_BISON MAIN (2)_121204 Impairment test GTS" xfId="24539" xr:uid="{00000000-0005-0000-0000-00000B1E0000}"/>
    <cellStyle name="s_BISON MAIN (2)_Backlog 30 Sep 2006" xfId="24540" xr:uid="{00000000-0005-0000-0000-00000C1E0000}"/>
    <cellStyle name="s_BISON MAIN (2)_Backlog 30 Sep 2006_111212 Omzet calculatie def" xfId="24541" xr:uid="{00000000-0005-0000-0000-00000D1E0000}"/>
    <cellStyle name="s_BISON MAIN (2)_Backlog 30 Sep 2006_121204 Impairment test GTS" xfId="24542" xr:uid="{00000000-0005-0000-0000-00000E1E0000}"/>
    <cellStyle name="s_BISON MAIN (2)_Backlog 30 Sep 2006_Delphi - Operating model v.1.1 011106" xfId="24543" xr:uid="{00000000-0005-0000-0000-00000F1E0000}"/>
    <cellStyle name="s_BISON MAIN (2)_Backlog 30 Sep 2006_Delphi - Operating model v.1.1 011106_111212 Omzet calculatie def" xfId="24544" xr:uid="{00000000-0005-0000-0000-0000101E0000}"/>
    <cellStyle name="s_BISON MAIN (2)_Backlog 30 Sep 2006_Delphi - Operating model v.1.1 011106_121204 Impairment test GTS" xfId="24545" xr:uid="{00000000-0005-0000-0000-0000111E0000}"/>
    <cellStyle name="s_BISON MAIN (2)_Backlog 30 Sep 2006_Delphi_Operating_model_v 1.0 161106" xfId="24546" xr:uid="{00000000-0005-0000-0000-0000121E0000}"/>
    <cellStyle name="s_BISON MAIN (2)_Backlog 30 Sep 2006_Delphi_Operating_model_v 1.0 161106_111212 Omzet calculatie def" xfId="24547" xr:uid="{00000000-0005-0000-0000-0000131E0000}"/>
    <cellStyle name="s_BISON MAIN (2)_Backlog 30 Sep 2006_Delphi_Operating_model_v 1.0 161106_121204 Impairment test GTS" xfId="24548" xr:uid="{00000000-0005-0000-0000-0000141E0000}"/>
    <cellStyle name="s_BISON MAIN (2)_Backlog 30 Sep 2006_Delphi_Operating_model_v(1).1.3_081106" xfId="24549" xr:uid="{00000000-0005-0000-0000-0000151E0000}"/>
    <cellStyle name="s_BISON MAIN (2)_Backlog 30 Sep 2006_Delphi_Operating_model_v(1).1.3_081106_111212 Omzet calculatie def" xfId="24550" xr:uid="{00000000-0005-0000-0000-0000161E0000}"/>
    <cellStyle name="s_BISON MAIN (2)_Backlog 30 Sep 2006_Delphi_Operating_model_v(1).1.3_081106_121204 Impairment test GTS" xfId="24551" xr:uid="{00000000-0005-0000-0000-0000171E0000}"/>
    <cellStyle name="s_Case DMPR" xfId="24552" xr:uid="{00000000-0005-0000-0000-0000181E0000}"/>
    <cellStyle name="s_Case DMPR_1" xfId="24553" xr:uid="{00000000-0005-0000-0000-0000191E0000}"/>
    <cellStyle name="s_Case DMPR_1_Backlog 30 Sep 2006" xfId="24554" xr:uid="{00000000-0005-0000-0000-00001A1E0000}"/>
    <cellStyle name="s_Case DMPR_1_Backlog 30 Sep 2006_Delphi - Operating model v.1.1 011106" xfId="24555" xr:uid="{00000000-0005-0000-0000-00001B1E0000}"/>
    <cellStyle name="s_Case DMPR_1_Backlog 30 Sep 2006_Delphi_Operating_model_v 1.0 161106" xfId="24556" xr:uid="{00000000-0005-0000-0000-00001C1E0000}"/>
    <cellStyle name="s_Case DMPR_1_Backlog 30 Sep 2006_Delphi_Operating_model_v(1).1.3_081106" xfId="24557" xr:uid="{00000000-0005-0000-0000-00001D1E0000}"/>
    <cellStyle name="s_Case DMPR_111212 Omzet calculatie def" xfId="24558" xr:uid="{00000000-0005-0000-0000-00001E1E0000}"/>
    <cellStyle name="s_Case DMPR_121204 Impairment test GTS" xfId="24559" xr:uid="{00000000-0005-0000-0000-00001F1E0000}"/>
    <cellStyle name="s_Case DMPR_2" xfId="24560" xr:uid="{00000000-0005-0000-0000-0000201E0000}"/>
    <cellStyle name="s_Case DMPR_2_111212 Omzet calculatie def" xfId="24561" xr:uid="{00000000-0005-0000-0000-0000211E0000}"/>
    <cellStyle name="s_Case DMPR_2_121204 Impairment test GTS" xfId="24562" xr:uid="{00000000-0005-0000-0000-0000221E0000}"/>
    <cellStyle name="s_Case DMPR_2_Backlog 30 Sep 2006" xfId="24563" xr:uid="{00000000-0005-0000-0000-0000231E0000}"/>
    <cellStyle name="s_Case DMPR_2_Backlog 30 Sep 2006_111212 Omzet calculatie def" xfId="24564" xr:uid="{00000000-0005-0000-0000-0000241E0000}"/>
    <cellStyle name="s_Case DMPR_2_Backlog 30 Sep 2006_121204 Impairment test GTS" xfId="24565" xr:uid="{00000000-0005-0000-0000-0000251E0000}"/>
    <cellStyle name="s_Case DMPR_2_Backlog 30 Sep 2006_Delphi - Operating model v.1.1 011106" xfId="24566" xr:uid="{00000000-0005-0000-0000-0000261E0000}"/>
    <cellStyle name="s_Case DMPR_2_Backlog 30 Sep 2006_Delphi - Operating model v.1.1 011106_111212 Omzet calculatie def" xfId="24567" xr:uid="{00000000-0005-0000-0000-0000271E0000}"/>
    <cellStyle name="s_Case DMPR_2_Backlog 30 Sep 2006_Delphi - Operating model v.1.1 011106_121204 Impairment test GTS" xfId="24568" xr:uid="{00000000-0005-0000-0000-0000281E0000}"/>
    <cellStyle name="s_Case DMPR_2_Backlog 30 Sep 2006_Delphi_Operating_model_v 1.0 161106" xfId="24569" xr:uid="{00000000-0005-0000-0000-0000291E0000}"/>
    <cellStyle name="s_Case DMPR_2_Backlog 30 Sep 2006_Delphi_Operating_model_v 1.0 161106_111212 Omzet calculatie def" xfId="24570" xr:uid="{00000000-0005-0000-0000-00002A1E0000}"/>
    <cellStyle name="s_Case DMPR_2_Backlog 30 Sep 2006_Delphi_Operating_model_v 1.0 161106_121204 Impairment test GTS" xfId="24571" xr:uid="{00000000-0005-0000-0000-00002B1E0000}"/>
    <cellStyle name="s_Case DMPR_2_Backlog 30 Sep 2006_Delphi_Operating_model_v(1).1.3_081106" xfId="24572" xr:uid="{00000000-0005-0000-0000-00002C1E0000}"/>
    <cellStyle name="s_Case DMPR_2_Backlog 30 Sep 2006_Delphi_Operating_model_v(1).1.3_081106_111212 Omzet calculatie def" xfId="24573" xr:uid="{00000000-0005-0000-0000-00002D1E0000}"/>
    <cellStyle name="s_Case DMPR_2_Backlog 30 Sep 2006_Delphi_Operating_model_v(1).1.3_081106_121204 Impairment test GTS" xfId="24574" xr:uid="{00000000-0005-0000-0000-00002E1E0000}"/>
    <cellStyle name="s_Case DMPR_Backlog 30 Sep 2006" xfId="24575" xr:uid="{00000000-0005-0000-0000-00002F1E0000}"/>
    <cellStyle name="s_Case DMPR_Backlog 30 Sep 2006_111212 Omzet calculatie def" xfId="24576" xr:uid="{00000000-0005-0000-0000-0000301E0000}"/>
    <cellStyle name="s_Case DMPR_Backlog 30 Sep 2006_121204 Impairment test GTS" xfId="24577" xr:uid="{00000000-0005-0000-0000-0000311E0000}"/>
    <cellStyle name="s_Case DMPR_Backlog 30 Sep 2006_Delphi - Operating model v.1.1 011106" xfId="24578" xr:uid="{00000000-0005-0000-0000-0000321E0000}"/>
    <cellStyle name="s_Case DMPR_Backlog 30 Sep 2006_Delphi - Operating model v.1.1 011106_111212 Omzet calculatie def" xfId="24579" xr:uid="{00000000-0005-0000-0000-0000331E0000}"/>
    <cellStyle name="s_Case DMPR_Backlog 30 Sep 2006_Delphi - Operating model v.1.1 011106_121204 Impairment test GTS" xfId="24580" xr:uid="{00000000-0005-0000-0000-0000341E0000}"/>
    <cellStyle name="s_Case DMPR_Backlog 30 Sep 2006_Delphi_Operating_model_v 1.0 161106" xfId="24581" xr:uid="{00000000-0005-0000-0000-0000351E0000}"/>
    <cellStyle name="s_Case DMPR_Backlog 30 Sep 2006_Delphi_Operating_model_v 1.0 161106_111212 Omzet calculatie def" xfId="24582" xr:uid="{00000000-0005-0000-0000-0000361E0000}"/>
    <cellStyle name="s_Case DMPR_Backlog 30 Sep 2006_Delphi_Operating_model_v 1.0 161106_121204 Impairment test GTS" xfId="24583" xr:uid="{00000000-0005-0000-0000-0000371E0000}"/>
    <cellStyle name="s_Case DMPR_Backlog 30 Sep 2006_Delphi_Operating_model_v(1).1.3_081106" xfId="24584" xr:uid="{00000000-0005-0000-0000-0000381E0000}"/>
    <cellStyle name="s_Case DMPR_Backlog 30 Sep 2006_Delphi_Operating_model_v(1).1.3_081106_111212 Omzet calculatie def" xfId="24585" xr:uid="{00000000-0005-0000-0000-0000391E0000}"/>
    <cellStyle name="s_Case DMPR_Backlog 30 Sep 2006_Delphi_Operating_model_v(1).1.3_081106_121204 Impairment test GTS" xfId="24586" xr:uid="{00000000-0005-0000-0000-00003A1E0000}"/>
    <cellStyle name="s_Case Europe" xfId="24587" xr:uid="{00000000-0005-0000-0000-00003B1E0000}"/>
    <cellStyle name="s_Case Europe_1" xfId="24588" xr:uid="{00000000-0005-0000-0000-00003C1E0000}"/>
    <cellStyle name="s_Case Europe_1_Backlog 30 Sep 2006" xfId="24589" xr:uid="{00000000-0005-0000-0000-00003D1E0000}"/>
    <cellStyle name="s_Case Europe_1_Backlog 30 Sep 2006_Delphi - Operating model v.1.1 011106" xfId="24590" xr:uid="{00000000-0005-0000-0000-00003E1E0000}"/>
    <cellStyle name="s_Case Europe_1_Backlog 30 Sep 2006_Delphi_Operating_model_v 1.0 161106" xfId="24591" xr:uid="{00000000-0005-0000-0000-00003F1E0000}"/>
    <cellStyle name="s_Case Europe_1_Backlog 30 Sep 2006_Delphi_Operating_model_v(1).1.3_081106" xfId="24592" xr:uid="{00000000-0005-0000-0000-0000401E0000}"/>
    <cellStyle name="s_Case Europe_111212 Omzet calculatie def" xfId="24593" xr:uid="{00000000-0005-0000-0000-0000411E0000}"/>
    <cellStyle name="s_Case Europe_121204 Impairment test GTS" xfId="24594" xr:uid="{00000000-0005-0000-0000-0000421E0000}"/>
    <cellStyle name="s_Case Europe_2" xfId="24595" xr:uid="{00000000-0005-0000-0000-0000431E0000}"/>
    <cellStyle name="s_Case Europe_2_111212 Omzet calculatie def" xfId="24596" xr:uid="{00000000-0005-0000-0000-0000441E0000}"/>
    <cellStyle name="s_Case Europe_2_121204 Impairment test GTS" xfId="24597" xr:uid="{00000000-0005-0000-0000-0000451E0000}"/>
    <cellStyle name="s_Case Europe_2_Backlog 30 Sep 2006" xfId="24598" xr:uid="{00000000-0005-0000-0000-0000461E0000}"/>
    <cellStyle name="s_Case Europe_2_Backlog 30 Sep 2006_111212 Omzet calculatie def" xfId="24599" xr:uid="{00000000-0005-0000-0000-0000471E0000}"/>
    <cellStyle name="s_Case Europe_2_Backlog 30 Sep 2006_121204 Impairment test GTS" xfId="24600" xr:uid="{00000000-0005-0000-0000-0000481E0000}"/>
    <cellStyle name="s_Case Europe_2_Backlog 30 Sep 2006_Delphi - Operating model v.1.1 011106" xfId="24601" xr:uid="{00000000-0005-0000-0000-0000491E0000}"/>
    <cellStyle name="s_Case Europe_2_Backlog 30 Sep 2006_Delphi - Operating model v.1.1 011106_111212 Omzet calculatie def" xfId="24602" xr:uid="{00000000-0005-0000-0000-00004A1E0000}"/>
    <cellStyle name="s_Case Europe_2_Backlog 30 Sep 2006_Delphi - Operating model v.1.1 011106_121204 Impairment test GTS" xfId="24603" xr:uid="{00000000-0005-0000-0000-00004B1E0000}"/>
    <cellStyle name="s_Case Europe_2_Backlog 30 Sep 2006_Delphi_Operating_model_v 1.0 161106" xfId="24604" xr:uid="{00000000-0005-0000-0000-00004C1E0000}"/>
    <cellStyle name="s_Case Europe_2_Backlog 30 Sep 2006_Delphi_Operating_model_v 1.0 161106_111212 Omzet calculatie def" xfId="24605" xr:uid="{00000000-0005-0000-0000-00004D1E0000}"/>
    <cellStyle name="s_Case Europe_2_Backlog 30 Sep 2006_Delphi_Operating_model_v 1.0 161106_121204 Impairment test GTS" xfId="24606" xr:uid="{00000000-0005-0000-0000-00004E1E0000}"/>
    <cellStyle name="s_Case Europe_2_Backlog 30 Sep 2006_Delphi_Operating_model_v(1).1.3_081106" xfId="24607" xr:uid="{00000000-0005-0000-0000-00004F1E0000}"/>
    <cellStyle name="s_Case Europe_2_Backlog 30 Sep 2006_Delphi_Operating_model_v(1).1.3_081106_111212 Omzet calculatie def" xfId="24608" xr:uid="{00000000-0005-0000-0000-0000501E0000}"/>
    <cellStyle name="s_Case Europe_2_Backlog 30 Sep 2006_Delphi_Operating_model_v(1).1.3_081106_121204 Impairment test GTS" xfId="24609" xr:uid="{00000000-0005-0000-0000-0000511E0000}"/>
    <cellStyle name="s_Case Europe_Backlog 30 Sep 2006" xfId="24610" xr:uid="{00000000-0005-0000-0000-0000521E0000}"/>
    <cellStyle name="s_Case Europe_Backlog 30 Sep 2006_111212 Omzet calculatie def" xfId="24611" xr:uid="{00000000-0005-0000-0000-0000531E0000}"/>
    <cellStyle name="s_Case Europe_Backlog 30 Sep 2006_121204 Impairment test GTS" xfId="24612" xr:uid="{00000000-0005-0000-0000-0000541E0000}"/>
    <cellStyle name="s_Case Europe_Backlog 30 Sep 2006_Delphi - Operating model v.1.1 011106" xfId="24613" xr:uid="{00000000-0005-0000-0000-0000551E0000}"/>
    <cellStyle name="s_Case Europe_Backlog 30 Sep 2006_Delphi - Operating model v.1.1 011106_111212 Omzet calculatie def" xfId="24614" xr:uid="{00000000-0005-0000-0000-0000561E0000}"/>
    <cellStyle name="s_Case Europe_Backlog 30 Sep 2006_Delphi - Operating model v.1.1 011106_121204 Impairment test GTS" xfId="24615" xr:uid="{00000000-0005-0000-0000-0000571E0000}"/>
    <cellStyle name="s_Case Europe_Backlog 30 Sep 2006_Delphi_Operating_model_v 1.0 161106" xfId="24616" xr:uid="{00000000-0005-0000-0000-0000581E0000}"/>
    <cellStyle name="s_Case Europe_Backlog 30 Sep 2006_Delphi_Operating_model_v 1.0 161106_111212 Omzet calculatie def" xfId="24617" xr:uid="{00000000-0005-0000-0000-0000591E0000}"/>
    <cellStyle name="s_Case Europe_Backlog 30 Sep 2006_Delphi_Operating_model_v 1.0 161106_121204 Impairment test GTS" xfId="24618" xr:uid="{00000000-0005-0000-0000-00005A1E0000}"/>
    <cellStyle name="s_Case Europe_Backlog 30 Sep 2006_Delphi_Operating_model_v(1).1.3_081106" xfId="24619" xr:uid="{00000000-0005-0000-0000-00005B1E0000}"/>
    <cellStyle name="s_Case Europe_Backlog 30 Sep 2006_Delphi_Operating_model_v(1).1.3_081106_111212 Omzet calculatie def" xfId="24620" xr:uid="{00000000-0005-0000-0000-00005C1E0000}"/>
    <cellStyle name="s_Case Europe_Backlog 30 Sep 2006_Delphi_Operating_model_v(1).1.3_081106_121204 Impairment test GTS" xfId="24621" xr:uid="{00000000-0005-0000-0000-00005D1E0000}"/>
    <cellStyle name="s_Case Nabisco" xfId="24622" xr:uid="{00000000-0005-0000-0000-00005E1E0000}"/>
    <cellStyle name="s_Case Nabisco_1" xfId="24623" xr:uid="{00000000-0005-0000-0000-00005F1E0000}"/>
    <cellStyle name="s_Case Nabisco_1_Backlog 30 Sep 2006" xfId="24624" xr:uid="{00000000-0005-0000-0000-0000601E0000}"/>
    <cellStyle name="s_Case Nabisco_1_Backlog 30 Sep 2006_Delphi - Operating model v.1.1 011106" xfId="24625" xr:uid="{00000000-0005-0000-0000-0000611E0000}"/>
    <cellStyle name="s_Case Nabisco_1_Backlog 30 Sep 2006_Delphi_Operating_model_v 1.0 161106" xfId="24626" xr:uid="{00000000-0005-0000-0000-0000621E0000}"/>
    <cellStyle name="s_Case Nabisco_1_Backlog 30 Sep 2006_Delphi_Operating_model_v(1).1.3_081106" xfId="24627" xr:uid="{00000000-0005-0000-0000-0000631E0000}"/>
    <cellStyle name="s_Case Nabisco_111212 Omzet calculatie def" xfId="24628" xr:uid="{00000000-0005-0000-0000-0000641E0000}"/>
    <cellStyle name="s_Case Nabisco_121204 Impairment test GTS" xfId="24629" xr:uid="{00000000-0005-0000-0000-0000651E0000}"/>
    <cellStyle name="s_Case Nabisco_2" xfId="24630" xr:uid="{00000000-0005-0000-0000-0000661E0000}"/>
    <cellStyle name="s_Case Nabisco_2_111212 Omzet calculatie def" xfId="24631" xr:uid="{00000000-0005-0000-0000-0000671E0000}"/>
    <cellStyle name="s_Case Nabisco_2_121204 Impairment test GTS" xfId="24632" xr:uid="{00000000-0005-0000-0000-0000681E0000}"/>
    <cellStyle name="s_Case Nabisco_2_Backlog 30 Sep 2006" xfId="24633" xr:uid="{00000000-0005-0000-0000-0000691E0000}"/>
    <cellStyle name="s_Case Nabisco_2_Backlog 30 Sep 2006_111212 Omzet calculatie def" xfId="24634" xr:uid="{00000000-0005-0000-0000-00006A1E0000}"/>
    <cellStyle name="s_Case Nabisco_2_Backlog 30 Sep 2006_121204 Impairment test GTS" xfId="24635" xr:uid="{00000000-0005-0000-0000-00006B1E0000}"/>
    <cellStyle name="s_Case Nabisco_2_Backlog 30 Sep 2006_Delphi - Operating model v.1.1 011106" xfId="24636" xr:uid="{00000000-0005-0000-0000-00006C1E0000}"/>
    <cellStyle name="s_Case Nabisco_2_Backlog 30 Sep 2006_Delphi - Operating model v.1.1 011106_111212 Omzet calculatie def" xfId="24637" xr:uid="{00000000-0005-0000-0000-00006D1E0000}"/>
    <cellStyle name="s_Case Nabisco_2_Backlog 30 Sep 2006_Delphi - Operating model v.1.1 011106_121204 Impairment test GTS" xfId="24638" xr:uid="{00000000-0005-0000-0000-00006E1E0000}"/>
    <cellStyle name="s_Case Nabisco_2_Backlog 30 Sep 2006_Delphi_Operating_model_v 1.0 161106" xfId="24639" xr:uid="{00000000-0005-0000-0000-00006F1E0000}"/>
    <cellStyle name="s_Case Nabisco_2_Backlog 30 Sep 2006_Delphi_Operating_model_v 1.0 161106_111212 Omzet calculatie def" xfId="24640" xr:uid="{00000000-0005-0000-0000-0000701E0000}"/>
    <cellStyle name="s_Case Nabisco_2_Backlog 30 Sep 2006_Delphi_Operating_model_v 1.0 161106_121204 Impairment test GTS" xfId="24641" xr:uid="{00000000-0005-0000-0000-0000711E0000}"/>
    <cellStyle name="s_Case Nabisco_2_Backlog 30 Sep 2006_Delphi_Operating_model_v(1).1.3_081106" xfId="24642" xr:uid="{00000000-0005-0000-0000-0000721E0000}"/>
    <cellStyle name="s_Case Nabisco_2_Backlog 30 Sep 2006_Delphi_Operating_model_v(1).1.3_081106_111212 Omzet calculatie def" xfId="24643" xr:uid="{00000000-0005-0000-0000-0000731E0000}"/>
    <cellStyle name="s_Case Nabisco_2_Backlog 30 Sep 2006_Delphi_Operating_model_v(1).1.3_081106_121204 Impairment test GTS" xfId="24644" xr:uid="{00000000-0005-0000-0000-0000741E0000}"/>
    <cellStyle name="s_Case Nabisco_Backlog 30 Sep 2006" xfId="24645" xr:uid="{00000000-0005-0000-0000-0000751E0000}"/>
    <cellStyle name="s_Case Nabisco_Backlog 30 Sep 2006_111212 Omzet calculatie def" xfId="24646" xr:uid="{00000000-0005-0000-0000-0000761E0000}"/>
    <cellStyle name="s_Case Nabisco_Backlog 30 Sep 2006_121204 Impairment test GTS" xfId="24647" xr:uid="{00000000-0005-0000-0000-0000771E0000}"/>
    <cellStyle name="s_Case Nabisco_Backlog 30 Sep 2006_Delphi - Operating model v.1.1 011106" xfId="24648" xr:uid="{00000000-0005-0000-0000-0000781E0000}"/>
    <cellStyle name="s_Case Nabisco_Backlog 30 Sep 2006_Delphi - Operating model v.1.1 011106_111212 Omzet calculatie def" xfId="24649" xr:uid="{00000000-0005-0000-0000-0000791E0000}"/>
    <cellStyle name="s_Case Nabisco_Backlog 30 Sep 2006_Delphi - Operating model v.1.1 011106_121204 Impairment test GTS" xfId="24650" xr:uid="{00000000-0005-0000-0000-00007A1E0000}"/>
    <cellStyle name="s_Case Nabisco_Backlog 30 Sep 2006_Delphi_Operating_model_v 1.0 161106" xfId="24651" xr:uid="{00000000-0005-0000-0000-00007B1E0000}"/>
    <cellStyle name="s_Case Nabisco_Backlog 30 Sep 2006_Delphi_Operating_model_v 1.0 161106_111212 Omzet calculatie def" xfId="24652" xr:uid="{00000000-0005-0000-0000-00007C1E0000}"/>
    <cellStyle name="s_Case Nabisco_Backlog 30 Sep 2006_Delphi_Operating_model_v 1.0 161106_121204 Impairment test GTS" xfId="24653" xr:uid="{00000000-0005-0000-0000-00007D1E0000}"/>
    <cellStyle name="s_Case Nabisco_Backlog 30 Sep 2006_Delphi_Operating_model_v(1).1.3_081106" xfId="24654" xr:uid="{00000000-0005-0000-0000-00007E1E0000}"/>
    <cellStyle name="s_Case Nabisco_Backlog 30 Sep 2006_Delphi_Operating_model_v(1).1.3_081106_111212 Omzet calculatie def" xfId="24655" xr:uid="{00000000-0005-0000-0000-00007F1E0000}"/>
    <cellStyle name="s_Case Nabisco_Backlog 30 Sep 2006_Delphi_Operating_model_v(1).1.3_081106_121204 Impairment test GTS" xfId="24656" xr:uid="{00000000-0005-0000-0000-0000801E0000}"/>
    <cellStyle name="s_Cases" xfId="24657" xr:uid="{00000000-0005-0000-0000-0000811E0000}"/>
    <cellStyle name="s_Cases (2)" xfId="24658" xr:uid="{00000000-0005-0000-0000-0000821E0000}"/>
    <cellStyle name="s_Cases (2)_1" xfId="24659" xr:uid="{00000000-0005-0000-0000-0000831E0000}"/>
    <cellStyle name="s_Cases (2)_1_111212 Omzet calculatie def" xfId="24660" xr:uid="{00000000-0005-0000-0000-0000841E0000}"/>
    <cellStyle name="s_Cases (2)_1_121204 Impairment test GTS" xfId="24661" xr:uid="{00000000-0005-0000-0000-0000851E0000}"/>
    <cellStyle name="s_Cases (2)_1_Backlog 30 Sep 2006" xfId="24662" xr:uid="{00000000-0005-0000-0000-0000861E0000}"/>
    <cellStyle name="s_Cases (2)_1_Backlog 30 Sep 2006_111212 Omzet calculatie def" xfId="24663" xr:uid="{00000000-0005-0000-0000-0000871E0000}"/>
    <cellStyle name="s_Cases (2)_1_Backlog 30 Sep 2006_121204 Impairment test GTS" xfId="24664" xr:uid="{00000000-0005-0000-0000-0000881E0000}"/>
    <cellStyle name="s_Cases (2)_1_Backlog 30 Sep 2006_Delphi - Operating model v.1.1 011106" xfId="24665" xr:uid="{00000000-0005-0000-0000-0000891E0000}"/>
    <cellStyle name="s_Cases (2)_1_Backlog 30 Sep 2006_Delphi - Operating model v.1.1 011106_111212 Omzet calculatie def" xfId="24666" xr:uid="{00000000-0005-0000-0000-00008A1E0000}"/>
    <cellStyle name="s_Cases (2)_1_Backlog 30 Sep 2006_Delphi - Operating model v.1.1 011106_121204 Impairment test GTS" xfId="24667" xr:uid="{00000000-0005-0000-0000-00008B1E0000}"/>
    <cellStyle name="s_Cases (2)_1_Backlog 30 Sep 2006_Delphi_Operating_model_v 1.0 161106" xfId="24668" xr:uid="{00000000-0005-0000-0000-00008C1E0000}"/>
    <cellStyle name="s_Cases (2)_1_Backlog 30 Sep 2006_Delphi_Operating_model_v 1.0 161106_111212 Omzet calculatie def" xfId="24669" xr:uid="{00000000-0005-0000-0000-00008D1E0000}"/>
    <cellStyle name="s_Cases (2)_1_Backlog 30 Sep 2006_Delphi_Operating_model_v 1.0 161106_121204 Impairment test GTS" xfId="24670" xr:uid="{00000000-0005-0000-0000-00008E1E0000}"/>
    <cellStyle name="s_Cases (2)_1_Backlog 30 Sep 2006_Delphi_Operating_model_v(1).1.3_081106" xfId="24671" xr:uid="{00000000-0005-0000-0000-00008F1E0000}"/>
    <cellStyle name="s_Cases (2)_1_Backlog 30 Sep 2006_Delphi_Operating_model_v(1).1.3_081106_111212 Omzet calculatie def" xfId="24672" xr:uid="{00000000-0005-0000-0000-0000901E0000}"/>
    <cellStyle name="s_Cases (2)_1_Backlog 30 Sep 2006_Delphi_Operating_model_v(1).1.3_081106_121204 Impairment test GTS" xfId="24673" xr:uid="{00000000-0005-0000-0000-0000911E0000}"/>
    <cellStyle name="s_Cases (2)_Backlog 30 Sep 2006" xfId="24674" xr:uid="{00000000-0005-0000-0000-0000921E0000}"/>
    <cellStyle name="s_Cases (2)_Backlog 30 Sep 2006_Delphi - Operating model v.1.1 011106" xfId="24675" xr:uid="{00000000-0005-0000-0000-0000931E0000}"/>
    <cellStyle name="s_Cases (2)_Backlog 30 Sep 2006_Delphi_Operating_model_v 1.0 161106" xfId="24676" xr:uid="{00000000-0005-0000-0000-0000941E0000}"/>
    <cellStyle name="s_Cases (2)_Backlog 30 Sep 2006_Delphi_Operating_model_v(1).1.3_081106" xfId="24677" xr:uid="{00000000-0005-0000-0000-0000951E0000}"/>
    <cellStyle name="s_Cases (3)" xfId="24678" xr:uid="{00000000-0005-0000-0000-0000961E0000}"/>
    <cellStyle name="s_Cases (3)_1" xfId="24679" xr:uid="{00000000-0005-0000-0000-0000971E0000}"/>
    <cellStyle name="s_Cases (3)_1_111212 Omzet calculatie def" xfId="24680" xr:uid="{00000000-0005-0000-0000-0000981E0000}"/>
    <cellStyle name="s_Cases (3)_1_121204 Impairment test GTS" xfId="24681" xr:uid="{00000000-0005-0000-0000-0000991E0000}"/>
    <cellStyle name="s_Cases (3)_1_Backlog 30 Sep 2006" xfId="24682" xr:uid="{00000000-0005-0000-0000-00009A1E0000}"/>
    <cellStyle name="s_Cases (3)_1_Backlog 30 Sep 2006_111212 Omzet calculatie def" xfId="24683" xr:uid="{00000000-0005-0000-0000-00009B1E0000}"/>
    <cellStyle name="s_Cases (3)_1_Backlog 30 Sep 2006_121204 Impairment test GTS" xfId="24684" xr:uid="{00000000-0005-0000-0000-00009C1E0000}"/>
    <cellStyle name="s_Cases (3)_1_Backlog 30 Sep 2006_Delphi - Operating model v.1.1 011106" xfId="24685" xr:uid="{00000000-0005-0000-0000-00009D1E0000}"/>
    <cellStyle name="s_Cases (3)_1_Backlog 30 Sep 2006_Delphi - Operating model v.1.1 011106_111212 Omzet calculatie def" xfId="24686" xr:uid="{00000000-0005-0000-0000-00009E1E0000}"/>
    <cellStyle name="s_Cases (3)_1_Backlog 30 Sep 2006_Delphi - Operating model v.1.1 011106_121204 Impairment test GTS" xfId="24687" xr:uid="{00000000-0005-0000-0000-00009F1E0000}"/>
    <cellStyle name="s_Cases (3)_1_Backlog 30 Sep 2006_Delphi_Operating_model_v 1.0 161106" xfId="24688" xr:uid="{00000000-0005-0000-0000-0000A01E0000}"/>
    <cellStyle name="s_Cases (3)_1_Backlog 30 Sep 2006_Delphi_Operating_model_v 1.0 161106_111212 Omzet calculatie def" xfId="24689" xr:uid="{00000000-0005-0000-0000-0000A11E0000}"/>
    <cellStyle name="s_Cases (3)_1_Backlog 30 Sep 2006_Delphi_Operating_model_v 1.0 161106_121204 Impairment test GTS" xfId="24690" xr:uid="{00000000-0005-0000-0000-0000A21E0000}"/>
    <cellStyle name="s_Cases (3)_1_Backlog 30 Sep 2006_Delphi_Operating_model_v(1).1.3_081106" xfId="24691" xr:uid="{00000000-0005-0000-0000-0000A31E0000}"/>
    <cellStyle name="s_Cases (3)_1_Backlog 30 Sep 2006_Delphi_Operating_model_v(1).1.3_081106_111212 Omzet calculatie def" xfId="24692" xr:uid="{00000000-0005-0000-0000-0000A41E0000}"/>
    <cellStyle name="s_Cases (3)_1_Backlog 30 Sep 2006_Delphi_Operating_model_v(1).1.3_081106_121204 Impairment test GTS" xfId="24693" xr:uid="{00000000-0005-0000-0000-0000A51E0000}"/>
    <cellStyle name="s_Cases (3)_2" xfId="24694" xr:uid="{00000000-0005-0000-0000-0000A61E0000}"/>
    <cellStyle name="s_Cases (3)_2_111212 Omzet calculatie def" xfId="24695" xr:uid="{00000000-0005-0000-0000-0000A71E0000}"/>
    <cellStyle name="s_Cases (3)_2_121204 Impairment test GTS" xfId="24696" xr:uid="{00000000-0005-0000-0000-0000A81E0000}"/>
    <cellStyle name="s_Cases (3)_2_Backlog 30 Sep 2006" xfId="24697" xr:uid="{00000000-0005-0000-0000-0000A91E0000}"/>
    <cellStyle name="s_Cases (3)_2_Backlog 30 Sep 2006_111212 Omzet calculatie def" xfId="24698" xr:uid="{00000000-0005-0000-0000-0000AA1E0000}"/>
    <cellStyle name="s_Cases (3)_2_Backlog 30 Sep 2006_121204 Impairment test GTS" xfId="24699" xr:uid="{00000000-0005-0000-0000-0000AB1E0000}"/>
    <cellStyle name="s_Cases (3)_2_Backlog 30 Sep 2006_Delphi - Operating model v.1.1 011106" xfId="24700" xr:uid="{00000000-0005-0000-0000-0000AC1E0000}"/>
    <cellStyle name="s_Cases (3)_2_Backlog 30 Sep 2006_Delphi - Operating model v.1.1 011106_111212 Omzet calculatie def" xfId="24701" xr:uid="{00000000-0005-0000-0000-0000AD1E0000}"/>
    <cellStyle name="s_Cases (3)_2_Backlog 30 Sep 2006_Delphi - Operating model v.1.1 011106_121204 Impairment test GTS" xfId="24702" xr:uid="{00000000-0005-0000-0000-0000AE1E0000}"/>
    <cellStyle name="s_Cases (3)_2_Backlog 30 Sep 2006_Delphi_Operating_model_v 1.0 161106" xfId="24703" xr:uid="{00000000-0005-0000-0000-0000AF1E0000}"/>
    <cellStyle name="s_Cases (3)_2_Backlog 30 Sep 2006_Delphi_Operating_model_v 1.0 161106_111212 Omzet calculatie def" xfId="24704" xr:uid="{00000000-0005-0000-0000-0000B01E0000}"/>
    <cellStyle name="s_Cases (3)_2_Backlog 30 Sep 2006_Delphi_Operating_model_v 1.0 161106_121204 Impairment test GTS" xfId="24705" xr:uid="{00000000-0005-0000-0000-0000B11E0000}"/>
    <cellStyle name="s_Cases (3)_2_Backlog 30 Sep 2006_Delphi_Operating_model_v(1).1.3_081106" xfId="24706" xr:uid="{00000000-0005-0000-0000-0000B21E0000}"/>
    <cellStyle name="s_Cases (3)_2_Backlog 30 Sep 2006_Delphi_Operating_model_v(1).1.3_081106_111212 Omzet calculatie def" xfId="24707" xr:uid="{00000000-0005-0000-0000-0000B31E0000}"/>
    <cellStyle name="s_Cases (3)_2_Backlog 30 Sep 2006_Delphi_Operating_model_v(1).1.3_081106_121204 Impairment test GTS" xfId="24708" xr:uid="{00000000-0005-0000-0000-0000B41E0000}"/>
    <cellStyle name="s_Cases (3)_Backlog 30 Sep 2006" xfId="24709" xr:uid="{00000000-0005-0000-0000-0000B51E0000}"/>
    <cellStyle name="s_Cases (3)_Backlog 30 Sep 2006_Delphi - Operating model v.1.1 011106" xfId="24710" xr:uid="{00000000-0005-0000-0000-0000B61E0000}"/>
    <cellStyle name="s_Cases (3)_Backlog 30 Sep 2006_Delphi_Operating_model_v 1.0 161106" xfId="24711" xr:uid="{00000000-0005-0000-0000-0000B71E0000}"/>
    <cellStyle name="s_Cases (3)_Backlog 30 Sep 2006_Delphi_Operating_model_v(1).1.3_081106" xfId="24712" xr:uid="{00000000-0005-0000-0000-0000B81E0000}"/>
    <cellStyle name="s_Cases (4)" xfId="24713" xr:uid="{00000000-0005-0000-0000-0000B91E0000}"/>
    <cellStyle name="s_Cases (4)_1" xfId="24714" xr:uid="{00000000-0005-0000-0000-0000BA1E0000}"/>
    <cellStyle name="s_Cases (4)_1_111212 Omzet calculatie def" xfId="24715" xr:uid="{00000000-0005-0000-0000-0000BB1E0000}"/>
    <cellStyle name="s_Cases (4)_1_121204 Impairment test GTS" xfId="24716" xr:uid="{00000000-0005-0000-0000-0000BC1E0000}"/>
    <cellStyle name="s_Cases (4)_1_Backlog 30 Sep 2006" xfId="24717" xr:uid="{00000000-0005-0000-0000-0000BD1E0000}"/>
    <cellStyle name="s_Cases (4)_1_Backlog 30 Sep 2006_111212 Omzet calculatie def" xfId="24718" xr:uid="{00000000-0005-0000-0000-0000BE1E0000}"/>
    <cellStyle name="s_Cases (4)_1_Backlog 30 Sep 2006_121204 Impairment test GTS" xfId="24719" xr:uid="{00000000-0005-0000-0000-0000BF1E0000}"/>
    <cellStyle name="s_Cases (4)_1_Backlog 30 Sep 2006_Delphi - Operating model v.1.1 011106" xfId="24720" xr:uid="{00000000-0005-0000-0000-0000C01E0000}"/>
    <cellStyle name="s_Cases (4)_1_Backlog 30 Sep 2006_Delphi - Operating model v.1.1 011106_111212 Omzet calculatie def" xfId="24721" xr:uid="{00000000-0005-0000-0000-0000C11E0000}"/>
    <cellStyle name="s_Cases (4)_1_Backlog 30 Sep 2006_Delphi - Operating model v.1.1 011106_121204 Impairment test GTS" xfId="24722" xr:uid="{00000000-0005-0000-0000-0000C21E0000}"/>
    <cellStyle name="s_Cases (4)_1_Backlog 30 Sep 2006_Delphi_Operating_model_v 1.0 161106" xfId="24723" xr:uid="{00000000-0005-0000-0000-0000C31E0000}"/>
    <cellStyle name="s_Cases (4)_1_Backlog 30 Sep 2006_Delphi_Operating_model_v 1.0 161106_111212 Omzet calculatie def" xfId="24724" xr:uid="{00000000-0005-0000-0000-0000C41E0000}"/>
    <cellStyle name="s_Cases (4)_1_Backlog 30 Sep 2006_Delphi_Operating_model_v 1.0 161106_121204 Impairment test GTS" xfId="24725" xr:uid="{00000000-0005-0000-0000-0000C51E0000}"/>
    <cellStyle name="s_Cases (4)_1_Backlog 30 Sep 2006_Delphi_Operating_model_v(1).1.3_081106" xfId="24726" xr:uid="{00000000-0005-0000-0000-0000C61E0000}"/>
    <cellStyle name="s_Cases (4)_1_Backlog 30 Sep 2006_Delphi_Operating_model_v(1).1.3_081106_111212 Omzet calculatie def" xfId="24727" xr:uid="{00000000-0005-0000-0000-0000C71E0000}"/>
    <cellStyle name="s_Cases (4)_1_Backlog 30 Sep 2006_Delphi_Operating_model_v(1).1.3_081106_121204 Impairment test GTS" xfId="24728" xr:uid="{00000000-0005-0000-0000-0000C81E0000}"/>
    <cellStyle name="s_Cases (4)_Backlog 30 Sep 2006" xfId="24729" xr:uid="{00000000-0005-0000-0000-0000C91E0000}"/>
    <cellStyle name="s_Cases (4)_Backlog 30 Sep 2006_Delphi - Operating model v.1.1 011106" xfId="24730" xr:uid="{00000000-0005-0000-0000-0000CA1E0000}"/>
    <cellStyle name="s_Cases (4)_Backlog 30 Sep 2006_Delphi_Operating_model_v 1.0 161106" xfId="24731" xr:uid="{00000000-0005-0000-0000-0000CB1E0000}"/>
    <cellStyle name="s_Cases (4)_Backlog 30 Sep 2006_Delphi_Operating_model_v(1).1.3_081106" xfId="24732" xr:uid="{00000000-0005-0000-0000-0000CC1E0000}"/>
    <cellStyle name="s_Cases SMH" xfId="24733" xr:uid="{00000000-0005-0000-0000-0000CD1E0000}"/>
    <cellStyle name="s_Cases SMH (2)" xfId="24734" xr:uid="{00000000-0005-0000-0000-0000CE1E0000}"/>
    <cellStyle name="s_Cases SMH (2)_1" xfId="24735" xr:uid="{00000000-0005-0000-0000-0000CF1E0000}"/>
    <cellStyle name="s_Cases SMH (2)_1_111212 Omzet calculatie def" xfId="24736" xr:uid="{00000000-0005-0000-0000-0000D01E0000}"/>
    <cellStyle name="s_Cases SMH (2)_1_121204 Impairment test GTS" xfId="24737" xr:uid="{00000000-0005-0000-0000-0000D11E0000}"/>
    <cellStyle name="s_Cases SMH (2)_1_Backlog 30 Sep 2006" xfId="24738" xr:uid="{00000000-0005-0000-0000-0000D21E0000}"/>
    <cellStyle name="s_Cases SMH (2)_1_Backlog 30 Sep 2006_111212 Omzet calculatie def" xfId="24739" xr:uid="{00000000-0005-0000-0000-0000D31E0000}"/>
    <cellStyle name="s_Cases SMH (2)_1_Backlog 30 Sep 2006_121204 Impairment test GTS" xfId="24740" xr:uid="{00000000-0005-0000-0000-0000D41E0000}"/>
    <cellStyle name="s_Cases SMH (2)_1_Backlog 30 Sep 2006_Delphi - Operating model v.1.1 011106" xfId="24741" xr:uid="{00000000-0005-0000-0000-0000D51E0000}"/>
    <cellStyle name="s_Cases SMH (2)_1_Backlog 30 Sep 2006_Delphi - Operating model v.1.1 011106_111212 Omzet calculatie def" xfId="24742" xr:uid="{00000000-0005-0000-0000-0000D61E0000}"/>
    <cellStyle name="s_Cases SMH (2)_1_Backlog 30 Sep 2006_Delphi - Operating model v.1.1 011106_121204 Impairment test GTS" xfId="24743" xr:uid="{00000000-0005-0000-0000-0000D71E0000}"/>
    <cellStyle name="s_Cases SMH (2)_1_Backlog 30 Sep 2006_Delphi_Operating_model_v 1.0 161106" xfId="24744" xr:uid="{00000000-0005-0000-0000-0000D81E0000}"/>
    <cellStyle name="s_Cases SMH (2)_1_Backlog 30 Sep 2006_Delphi_Operating_model_v 1.0 161106_111212 Omzet calculatie def" xfId="24745" xr:uid="{00000000-0005-0000-0000-0000D91E0000}"/>
    <cellStyle name="s_Cases SMH (2)_1_Backlog 30 Sep 2006_Delphi_Operating_model_v 1.0 161106_121204 Impairment test GTS" xfId="24746" xr:uid="{00000000-0005-0000-0000-0000DA1E0000}"/>
    <cellStyle name="s_Cases SMH (2)_1_Backlog 30 Sep 2006_Delphi_Operating_model_v(1).1.3_081106" xfId="24747" xr:uid="{00000000-0005-0000-0000-0000DB1E0000}"/>
    <cellStyle name="s_Cases SMH (2)_1_Backlog 30 Sep 2006_Delphi_Operating_model_v(1).1.3_081106_111212 Omzet calculatie def" xfId="24748" xr:uid="{00000000-0005-0000-0000-0000DC1E0000}"/>
    <cellStyle name="s_Cases SMH (2)_1_Backlog 30 Sep 2006_Delphi_Operating_model_v(1).1.3_081106_121204 Impairment test GTS" xfId="24749" xr:uid="{00000000-0005-0000-0000-0000DD1E0000}"/>
    <cellStyle name="s_Cases SMH (2)_111212 Omzet calculatie def" xfId="24750" xr:uid="{00000000-0005-0000-0000-0000DE1E0000}"/>
    <cellStyle name="s_Cases SMH (2)_121204 Impairment test GTS" xfId="24751" xr:uid="{00000000-0005-0000-0000-0000DF1E0000}"/>
    <cellStyle name="s_Cases SMH (2)_Backlog 30 Sep 2006" xfId="24752" xr:uid="{00000000-0005-0000-0000-0000E01E0000}"/>
    <cellStyle name="s_Cases SMH (2)_Backlog 30 Sep 2006_111212 Omzet calculatie def" xfId="24753" xr:uid="{00000000-0005-0000-0000-0000E11E0000}"/>
    <cellStyle name="s_Cases SMH (2)_Backlog 30 Sep 2006_121204 Impairment test GTS" xfId="24754" xr:uid="{00000000-0005-0000-0000-0000E21E0000}"/>
    <cellStyle name="s_Cases SMH (2)_Backlog 30 Sep 2006_Delphi - Operating model v.1.1 011106" xfId="24755" xr:uid="{00000000-0005-0000-0000-0000E31E0000}"/>
    <cellStyle name="s_Cases SMH (2)_Backlog 30 Sep 2006_Delphi - Operating model v.1.1 011106_111212 Omzet calculatie def" xfId="24756" xr:uid="{00000000-0005-0000-0000-0000E41E0000}"/>
    <cellStyle name="s_Cases SMH (2)_Backlog 30 Sep 2006_Delphi - Operating model v.1.1 011106_121204 Impairment test GTS" xfId="24757" xr:uid="{00000000-0005-0000-0000-0000E51E0000}"/>
    <cellStyle name="s_Cases SMH (2)_Backlog 30 Sep 2006_Delphi_Operating_model_v 1.0 161106" xfId="24758" xr:uid="{00000000-0005-0000-0000-0000E61E0000}"/>
    <cellStyle name="s_Cases SMH (2)_Backlog 30 Sep 2006_Delphi_Operating_model_v 1.0 161106_111212 Omzet calculatie def" xfId="24759" xr:uid="{00000000-0005-0000-0000-0000E71E0000}"/>
    <cellStyle name="s_Cases SMH (2)_Backlog 30 Sep 2006_Delphi_Operating_model_v 1.0 161106_121204 Impairment test GTS" xfId="24760" xr:uid="{00000000-0005-0000-0000-0000E81E0000}"/>
    <cellStyle name="s_Cases SMH (2)_Backlog 30 Sep 2006_Delphi_Operating_model_v(1).1.3_081106" xfId="24761" xr:uid="{00000000-0005-0000-0000-0000E91E0000}"/>
    <cellStyle name="s_Cases SMH (2)_Backlog 30 Sep 2006_Delphi_Operating_model_v(1).1.3_081106_111212 Omzet calculatie def" xfId="24762" xr:uid="{00000000-0005-0000-0000-0000EA1E0000}"/>
    <cellStyle name="s_Cases SMH (2)_Backlog 30 Sep 2006_Delphi_Operating_model_v(1).1.3_081106_121204 Impairment test GTS" xfId="24763" xr:uid="{00000000-0005-0000-0000-0000EB1E0000}"/>
    <cellStyle name="s_Cases SMH_1" xfId="24764" xr:uid="{00000000-0005-0000-0000-0000EC1E0000}"/>
    <cellStyle name="s_Cases SMH_1_111212 Omzet calculatie def" xfId="24765" xr:uid="{00000000-0005-0000-0000-0000ED1E0000}"/>
    <cellStyle name="s_Cases SMH_1_121204 Impairment test GTS" xfId="24766" xr:uid="{00000000-0005-0000-0000-0000EE1E0000}"/>
    <cellStyle name="s_Cases SMH_1_Backlog 30 Sep 2006" xfId="24767" xr:uid="{00000000-0005-0000-0000-0000EF1E0000}"/>
    <cellStyle name="s_Cases SMH_1_Backlog 30 Sep 2006_111212 Omzet calculatie def" xfId="24768" xr:uid="{00000000-0005-0000-0000-0000F01E0000}"/>
    <cellStyle name="s_Cases SMH_1_Backlog 30 Sep 2006_121204 Impairment test GTS" xfId="24769" xr:uid="{00000000-0005-0000-0000-0000F11E0000}"/>
    <cellStyle name="s_Cases SMH_1_Backlog 30 Sep 2006_Delphi - Operating model v.1.1 011106" xfId="24770" xr:uid="{00000000-0005-0000-0000-0000F21E0000}"/>
    <cellStyle name="s_Cases SMH_1_Backlog 30 Sep 2006_Delphi - Operating model v.1.1 011106_111212 Omzet calculatie def" xfId="24771" xr:uid="{00000000-0005-0000-0000-0000F31E0000}"/>
    <cellStyle name="s_Cases SMH_1_Backlog 30 Sep 2006_Delphi - Operating model v.1.1 011106_121204 Impairment test GTS" xfId="24772" xr:uid="{00000000-0005-0000-0000-0000F41E0000}"/>
    <cellStyle name="s_Cases SMH_1_Backlog 30 Sep 2006_Delphi_Operating_model_v 1.0 161106" xfId="24773" xr:uid="{00000000-0005-0000-0000-0000F51E0000}"/>
    <cellStyle name="s_Cases SMH_1_Backlog 30 Sep 2006_Delphi_Operating_model_v 1.0 161106_111212 Omzet calculatie def" xfId="24774" xr:uid="{00000000-0005-0000-0000-0000F61E0000}"/>
    <cellStyle name="s_Cases SMH_1_Backlog 30 Sep 2006_Delphi_Operating_model_v 1.0 161106_121204 Impairment test GTS" xfId="24775" xr:uid="{00000000-0005-0000-0000-0000F71E0000}"/>
    <cellStyle name="s_Cases SMH_1_Backlog 30 Sep 2006_Delphi_Operating_model_v(1).1.3_081106" xfId="24776" xr:uid="{00000000-0005-0000-0000-0000F81E0000}"/>
    <cellStyle name="s_Cases SMH_1_Backlog 30 Sep 2006_Delphi_Operating_model_v(1).1.3_081106_111212 Omzet calculatie def" xfId="24777" xr:uid="{00000000-0005-0000-0000-0000F91E0000}"/>
    <cellStyle name="s_Cases SMH_1_Backlog 30 Sep 2006_Delphi_Operating_model_v(1).1.3_081106_121204 Impairment test GTS" xfId="24778" xr:uid="{00000000-0005-0000-0000-0000FA1E0000}"/>
    <cellStyle name="s_Cases SMH_2" xfId="24779" xr:uid="{00000000-0005-0000-0000-0000FB1E0000}"/>
    <cellStyle name="s_Cases SMH_2_111212 Omzet calculatie def" xfId="24780" xr:uid="{00000000-0005-0000-0000-0000FC1E0000}"/>
    <cellStyle name="s_Cases SMH_2_121204 Impairment test GTS" xfId="24781" xr:uid="{00000000-0005-0000-0000-0000FD1E0000}"/>
    <cellStyle name="s_Cases SMH_2_Backlog 30 Sep 2006" xfId="24782" xr:uid="{00000000-0005-0000-0000-0000FE1E0000}"/>
    <cellStyle name="s_Cases SMH_2_Backlog 30 Sep 2006_111212 Omzet calculatie def" xfId="24783" xr:uid="{00000000-0005-0000-0000-0000FF1E0000}"/>
    <cellStyle name="s_Cases SMH_2_Backlog 30 Sep 2006_121204 Impairment test GTS" xfId="24784" xr:uid="{00000000-0005-0000-0000-0000001F0000}"/>
    <cellStyle name="s_Cases SMH_2_Backlog 30 Sep 2006_Delphi - Operating model v.1.1 011106" xfId="24785" xr:uid="{00000000-0005-0000-0000-0000011F0000}"/>
    <cellStyle name="s_Cases SMH_2_Backlog 30 Sep 2006_Delphi - Operating model v.1.1 011106_111212 Omzet calculatie def" xfId="24786" xr:uid="{00000000-0005-0000-0000-0000021F0000}"/>
    <cellStyle name="s_Cases SMH_2_Backlog 30 Sep 2006_Delphi - Operating model v.1.1 011106_121204 Impairment test GTS" xfId="24787" xr:uid="{00000000-0005-0000-0000-0000031F0000}"/>
    <cellStyle name="s_Cases SMH_2_Backlog 30 Sep 2006_Delphi_Operating_model_v 1.0 161106" xfId="24788" xr:uid="{00000000-0005-0000-0000-0000041F0000}"/>
    <cellStyle name="s_Cases SMH_2_Backlog 30 Sep 2006_Delphi_Operating_model_v 1.0 161106_111212 Omzet calculatie def" xfId="24789" xr:uid="{00000000-0005-0000-0000-0000051F0000}"/>
    <cellStyle name="s_Cases SMH_2_Backlog 30 Sep 2006_Delphi_Operating_model_v 1.0 161106_121204 Impairment test GTS" xfId="24790" xr:uid="{00000000-0005-0000-0000-0000061F0000}"/>
    <cellStyle name="s_Cases SMH_2_Backlog 30 Sep 2006_Delphi_Operating_model_v(1).1.3_081106" xfId="24791" xr:uid="{00000000-0005-0000-0000-0000071F0000}"/>
    <cellStyle name="s_Cases SMH_2_Backlog 30 Sep 2006_Delphi_Operating_model_v(1).1.3_081106_111212 Omzet calculatie def" xfId="24792" xr:uid="{00000000-0005-0000-0000-0000081F0000}"/>
    <cellStyle name="s_Cases SMH_2_Backlog 30 Sep 2006_Delphi_Operating_model_v(1).1.3_081106_121204 Impairment test GTS" xfId="24793" xr:uid="{00000000-0005-0000-0000-0000091F0000}"/>
    <cellStyle name="s_Cases SMH_Backlog 30 Sep 2006" xfId="24794" xr:uid="{00000000-0005-0000-0000-00000A1F0000}"/>
    <cellStyle name="s_Cases SMH_Backlog 30 Sep 2006_Delphi - Operating model v.1.1 011106" xfId="24795" xr:uid="{00000000-0005-0000-0000-00000B1F0000}"/>
    <cellStyle name="s_Cases SMH_Backlog 30 Sep 2006_Delphi_Operating_model_v 1.0 161106" xfId="24796" xr:uid="{00000000-0005-0000-0000-00000C1F0000}"/>
    <cellStyle name="s_Cases SMH_Backlog 30 Sep 2006_Delphi_Operating_model_v(1).1.3_081106" xfId="24797" xr:uid="{00000000-0005-0000-0000-00000D1F0000}"/>
    <cellStyle name="s_Cases TAG" xfId="24798" xr:uid="{00000000-0005-0000-0000-00000E1F0000}"/>
    <cellStyle name="s_Cases TAG_1" xfId="24799" xr:uid="{00000000-0005-0000-0000-00000F1F0000}"/>
    <cellStyle name="s_Cases TAG_1_111212 Omzet calculatie def" xfId="24800" xr:uid="{00000000-0005-0000-0000-0000101F0000}"/>
    <cellStyle name="s_Cases TAG_1_121204 Impairment test GTS" xfId="24801" xr:uid="{00000000-0005-0000-0000-0000111F0000}"/>
    <cellStyle name="s_Cases TAG_1_Backlog 30 Sep 2006" xfId="24802" xr:uid="{00000000-0005-0000-0000-0000121F0000}"/>
    <cellStyle name="s_Cases TAG_1_Backlog 30 Sep 2006_111212 Omzet calculatie def" xfId="24803" xr:uid="{00000000-0005-0000-0000-0000131F0000}"/>
    <cellStyle name="s_Cases TAG_1_Backlog 30 Sep 2006_121204 Impairment test GTS" xfId="24804" xr:uid="{00000000-0005-0000-0000-0000141F0000}"/>
    <cellStyle name="s_Cases TAG_1_Backlog 30 Sep 2006_Delphi - Operating model v.1.1 011106" xfId="24805" xr:uid="{00000000-0005-0000-0000-0000151F0000}"/>
    <cellStyle name="s_Cases TAG_1_Backlog 30 Sep 2006_Delphi - Operating model v.1.1 011106_111212 Omzet calculatie def" xfId="24806" xr:uid="{00000000-0005-0000-0000-0000161F0000}"/>
    <cellStyle name="s_Cases TAG_1_Backlog 30 Sep 2006_Delphi - Operating model v.1.1 011106_121204 Impairment test GTS" xfId="24807" xr:uid="{00000000-0005-0000-0000-0000171F0000}"/>
    <cellStyle name="s_Cases TAG_1_Backlog 30 Sep 2006_Delphi_Operating_model_v 1.0 161106" xfId="24808" xr:uid="{00000000-0005-0000-0000-0000181F0000}"/>
    <cellStyle name="s_Cases TAG_1_Backlog 30 Sep 2006_Delphi_Operating_model_v 1.0 161106_111212 Omzet calculatie def" xfId="24809" xr:uid="{00000000-0005-0000-0000-0000191F0000}"/>
    <cellStyle name="s_Cases TAG_1_Backlog 30 Sep 2006_Delphi_Operating_model_v 1.0 161106_121204 Impairment test GTS" xfId="24810" xr:uid="{00000000-0005-0000-0000-00001A1F0000}"/>
    <cellStyle name="s_Cases TAG_1_Backlog 30 Sep 2006_Delphi_Operating_model_v(1).1.3_081106" xfId="24811" xr:uid="{00000000-0005-0000-0000-00001B1F0000}"/>
    <cellStyle name="s_Cases TAG_1_Backlog 30 Sep 2006_Delphi_Operating_model_v(1).1.3_081106_111212 Omzet calculatie def" xfId="24812" xr:uid="{00000000-0005-0000-0000-00001C1F0000}"/>
    <cellStyle name="s_Cases TAG_1_Backlog 30 Sep 2006_Delphi_Operating_model_v(1).1.3_081106_121204 Impairment test GTS" xfId="24813" xr:uid="{00000000-0005-0000-0000-00001D1F0000}"/>
    <cellStyle name="s_Cases TAG_2" xfId="24814" xr:uid="{00000000-0005-0000-0000-00001E1F0000}"/>
    <cellStyle name="s_Cases TAG_2_111212 Omzet calculatie def" xfId="24815" xr:uid="{00000000-0005-0000-0000-00001F1F0000}"/>
    <cellStyle name="s_Cases TAG_2_121204 Impairment test GTS" xfId="24816" xr:uid="{00000000-0005-0000-0000-0000201F0000}"/>
    <cellStyle name="s_Cases TAG_2_Backlog 30 Sep 2006" xfId="24817" xr:uid="{00000000-0005-0000-0000-0000211F0000}"/>
    <cellStyle name="s_Cases TAG_2_Backlog 30 Sep 2006_111212 Omzet calculatie def" xfId="24818" xr:uid="{00000000-0005-0000-0000-0000221F0000}"/>
    <cellStyle name="s_Cases TAG_2_Backlog 30 Sep 2006_121204 Impairment test GTS" xfId="24819" xr:uid="{00000000-0005-0000-0000-0000231F0000}"/>
    <cellStyle name="s_Cases TAG_2_Backlog 30 Sep 2006_Delphi - Operating model v.1.1 011106" xfId="24820" xr:uid="{00000000-0005-0000-0000-0000241F0000}"/>
    <cellStyle name="s_Cases TAG_2_Backlog 30 Sep 2006_Delphi - Operating model v.1.1 011106_111212 Omzet calculatie def" xfId="24821" xr:uid="{00000000-0005-0000-0000-0000251F0000}"/>
    <cellStyle name="s_Cases TAG_2_Backlog 30 Sep 2006_Delphi - Operating model v.1.1 011106_121204 Impairment test GTS" xfId="24822" xr:uid="{00000000-0005-0000-0000-0000261F0000}"/>
    <cellStyle name="s_Cases TAG_2_Backlog 30 Sep 2006_Delphi_Operating_model_v 1.0 161106" xfId="24823" xr:uid="{00000000-0005-0000-0000-0000271F0000}"/>
    <cellStyle name="s_Cases TAG_2_Backlog 30 Sep 2006_Delphi_Operating_model_v 1.0 161106_111212 Omzet calculatie def" xfId="24824" xr:uid="{00000000-0005-0000-0000-0000281F0000}"/>
    <cellStyle name="s_Cases TAG_2_Backlog 30 Sep 2006_Delphi_Operating_model_v 1.0 161106_121204 Impairment test GTS" xfId="24825" xr:uid="{00000000-0005-0000-0000-0000291F0000}"/>
    <cellStyle name="s_Cases TAG_2_Backlog 30 Sep 2006_Delphi_Operating_model_v(1).1.3_081106" xfId="24826" xr:uid="{00000000-0005-0000-0000-00002A1F0000}"/>
    <cellStyle name="s_Cases TAG_2_Backlog 30 Sep 2006_Delphi_Operating_model_v(1).1.3_081106_111212 Omzet calculatie def" xfId="24827" xr:uid="{00000000-0005-0000-0000-00002B1F0000}"/>
    <cellStyle name="s_Cases TAG_2_Backlog 30 Sep 2006_Delphi_Operating_model_v(1).1.3_081106_121204 Impairment test GTS" xfId="24828" xr:uid="{00000000-0005-0000-0000-00002C1F0000}"/>
    <cellStyle name="s_Cases TAG_Backlog 30 Sep 2006" xfId="24829" xr:uid="{00000000-0005-0000-0000-00002D1F0000}"/>
    <cellStyle name="s_Cases TAG_Backlog 30 Sep 2006_Delphi - Operating model v.1.1 011106" xfId="24830" xr:uid="{00000000-0005-0000-0000-00002E1F0000}"/>
    <cellStyle name="s_Cases TAG_Backlog 30 Sep 2006_Delphi_Operating_model_v 1.0 161106" xfId="24831" xr:uid="{00000000-0005-0000-0000-00002F1F0000}"/>
    <cellStyle name="s_Cases TAG_Backlog 30 Sep 2006_Delphi_Operating_model_v(1).1.3_081106" xfId="24832" xr:uid="{00000000-0005-0000-0000-0000301F0000}"/>
    <cellStyle name="s_Cases_1" xfId="24833" xr:uid="{00000000-0005-0000-0000-0000311F0000}"/>
    <cellStyle name="s_Cases_1_111212 Omzet calculatie def" xfId="24834" xr:uid="{00000000-0005-0000-0000-0000321F0000}"/>
    <cellStyle name="s_Cases_1_121204 Impairment test GTS" xfId="24835" xr:uid="{00000000-0005-0000-0000-0000331F0000}"/>
    <cellStyle name="s_Cases_1_Backlog 30 Sep 2006" xfId="24836" xr:uid="{00000000-0005-0000-0000-0000341F0000}"/>
    <cellStyle name="s_Cases_1_Backlog 30 Sep 2006_111212 Omzet calculatie def" xfId="24837" xr:uid="{00000000-0005-0000-0000-0000351F0000}"/>
    <cellStyle name="s_Cases_1_Backlog 30 Sep 2006_121204 Impairment test GTS" xfId="24838" xr:uid="{00000000-0005-0000-0000-0000361F0000}"/>
    <cellStyle name="s_Cases_1_Backlog 30 Sep 2006_Delphi - Operating model v.1.1 011106" xfId="24839" xr:uid="{00000000-0005-0000-0000-0000371F0000}"/>
    <cellStyle name="s_Cases_1_Backlog 30 Sep 2006_Delphi - Operating model v.1.1 011106_111212 Omzet calculatie def" xfId="24840" xr:uid="{00000000-0005-0000-0000-0000381F0000}"/>
    <cellStyle name="s_Cases_1_Backlog 30 Sep 2006_Delphi - Operating model v.1.1 011106_121204 Impairment test GTS" xfId="24841" xr:uid="{00000000-0005-0000-0000-0000391F0000}"/>
    <cellStyle name="s_Cases_1_Backlog 30 Sep 2006_Delphi_Operating_model_v 1.0 161106" xfId="24842" xr:uid="{00000000-0005-0000-0000-00003A1F0000}"/>
    <cellStyle name="s_Cases_1_Backlog 30 Sep 2006_Delphi_Operating_model_v 1.0 161106_111212 Omzet calculatie def" xfId="24843" xr:uid="{00000000-0005-0000-0000-00003B1F0000}"/>
    <cellStyle name="s_Cases_1_Backlog 30 Sep 2006_Delphi_Operating_model_v 1.0 161106_121204 Impairment test GTS" xfId="24844" xr:uid="{00000000-0005-0000-0000-00003C1F0000}"/>
    <cellStyle name="s_Cases_1_Backlog 30 Sep 2006_Delphi_Operating_model_v(1).1.3_081106" xfId="24845" xr:uid="{00000000-0005-0000-0000-00003D1F0000}"/>
    <cellStyle name="s_Cases_1_Backlog 30 Sep 2006_Delphi_Operating_model_v(1).1.3_081106_111212 Omzet calculatie def" xfId="24846" xr:uid="{00000000-0005-0000-0000-00003E1F0000}"/>
    <cellStyle name="s_Cases_1_Backlog 30 Sep 2006_Delphi_Operating_model_v(1).1.3_081106_121204 Impairment test GTS" xfId="24847" xr:uid="{00000000-0005-0000-0000-00003F1F0000}"/>
    <cellStyle name="s_Cases_1_Valuation Summary" xfId="24848" xr:uid="{00000000-0005-0000-0000-0000401F0000}"/>
    <cellStyle name="s_Cases_1_Valuation Summary_Backlog 30 Sep 2006" xfId="24849" xr:uid="{00000000-0005-0000-0000-0000411F0000}"/>
    <cellStyle name="s_Cases_1_Valuation Summary_Backlog 30 Sep 2006_Delphi - Operating model v.1.1 011106" xfId="24850" xr:uid="{00000000-0005-0000-0000-0000421F0000}"/>
    <cellStyle name="s_Cases_1_Valuation Summary_Backlog 30 Sep 2006_Delphi_Operating_model_v 1.0 161106" xfId="24851" xr:uid="{00000000-0005-0000-0000-0000431F0000}"/>
    <cellStyle name="s_Cases_1_Valuation Summary_Backlog 30 Sep 2006_Delphi_Operating_model_v(1).1.3_081106" xfId="24852" xr:uid="{00000000-0005-0000-0000-0000441F0000}"/>
    <cellStyle name="s_Cases_2" xfId="24853" xr:uid="{00000000-0005-0000-0000-0000451F0000}"/>
    <cellStyle name="s_Cases_2_111212 Omzet calculatie def" xfId="24854" xr:uid="{00000000-0005-0000-0000-0000461F0000}"/>
    <cellStyle name="s_Cases_2_121204 Impairment test GTS" xfId="24855" xr:uid="{00000000-0005-0000-0000-0000471F0000}"/>
    <cellStyle name="s_Cases_2_Backlog 30 Sep 2006" xfId="24856" xr:uid="{00000000-0005-0000-0000-0000481F0000}"/>
    <cellStyle name="s_Cases_2_Backlog 30 Sep 2006_111212 Omzet calculatie def" xfId="24857" xr:uid="{00000000-0005-0000-0000-0000491F0000}"/>
    <cellStyle name="s_Cases_2_Backlog 30 Sep 2006_121204 Impairment test GTS" xfId="24858" xr:uid="{00000000-0005-0000-0000-00004A1F0000}"/>
    <cellStyle name="s_Cases_2_Backlog 30 Sep 2006_Delphi - Operating model v.1.1 011106" xfId="24859" xr:uid="{00000000-0005-0000-0000-00004B1F0000}"/>
    <cellStyle name="s_Cases_2_Backlog 30 Sep 2006_Delphi - Operating model v.1.1 011106_111212 Omzet calculatie def" xfId="24860" xr:uid="{00000000-0005-0000-0000-00004C1F0000}"/>
    <cellStyle name="s_Cases_2_Backlog 30 Sep 2006_Delphi - Operating model v.1.1 011106_121204 Impairment test GTS" xfId="24861" xr:uid="{00000000-0005-0000-0000-00004D1F0000}"/>
    <cellStyle name="s_Cases_2_Backlog 30 Sep 2006_Delphi_Operating_model_v 1.0 161106" xfId="24862" xr:uid="{00000000-0005-0000-0000-00004E1F0000}"/>
    <cellStyle name="s_Cases_2_Backlog 30 Sep 2006_Delphi_Operating_model_v 1.0 161106_111212 Omzet calculatie def" xfId="24863" xr:uid="{00000000-0005-0000-0000-00004F1F0000}"/>
    <cellStyle name="s_Cases_2_Backlog 30 Sep 2006_Delphi_Operating_model_v 1.0 161106_121204 Impairment test GTS" xfId="24864" xr:uid="{00000000-0005-0000-0000-0000501F0000}"/>
    <cellStyle name="s_Cases_2_Backlog 30 Sep 2006_Delphi_Operating_model_v(1).1.3_081106" xfId="24865" xr:uid="{00000000-0005-0000-0000-0000511F0000}"/>
    <cellStyle name="s_Cases_2_Backlog 30 Sep 2006_Delphi_Operating_model_v(1).1.3_081106_111212 Omzet calculatie def" xfId="24866" xr:uid="{00000000-0005-0000-0000-0000521F0000}"/>
    <cellStyle name="s_Cases_2_Backlog 30 Sep 2006_Delphi_Operating_model_v(1).1.3_081106_121204 Impairment test GTS" xfId="24867" xr:uid="{00000000-0005-0000-0000-0000531F0000}"/>
    <cellStyle name="s_Cases_Backlog 30 Sep 2006" xfId="24868" xr:uid="{00000000-0005-0000-0000-0000541F0000}"/>
    <cellStyle name="s_Cases_Backlog 30 Sep 2006_Delphi - Operating model v.1.1 011106" xfId="24869" xr:uid="{00000000-0005-0000-0000-0000551F0000}"/>
    <cellStyle name="s_Cases_Backlog 30 Sep 2006_Delphi_Operating_model_v 1.0 161106" xfId="24870" xr:uid="{00000000-0005-0000-0000-0000561F0000}"/>
    <cellStyle name="s_Cases_Backlog 30 Sep 2006_Delphi_Operating_model_v(1).1.3_081106" xfId="24871" xr:uid="{00000000-0005-0000-0000-0000571F0000}"/>
    <cellStyle name="s_Cases_Valuation Summary" xfId="24872" xr:uid="{00000000-0005-0000-0000-0000581F0000}"/>
    <cellStyle name="s_Cases_Valuation Summary_111212 Omzet calculatie def" xfId="24873" xr:uid="{00000000-0005-0000-0000-0000591F0000}"/>
    <cellStyle name="s_Cases_Valuation Summary_121204 Impairment test GTS" xfId="24874" xr:uid="{00000000-0005-0000-0000-00005A1F0000}"/>
    <cellStyle name="s_Cases_Valuation Summary_Backlog 30 Sep 2006" xfId="24875" xr:uid="{00000000-0005-0000-0000-00005B1F0000}"/>
    <cellStyle name="s_Cases_Valuation Summary_Backlog 30 Sep 2006_111212 Omzet calculatie def" xfId="24876" xr:uid="{00000000-0005-0000-0000-00005C1F0000}"/>
    <cellStyle name="s_Cases_Valuation Summary_Backlog 30 Sep 2006_121204 Impairment test GTS" xfId="24877" xr:uid="{00000000-0005-0000-0000-00005D1F0000}"/>
    <cellStyle name="s_Cases_Valuation Summary_Backlog 30 Sep 2006_Delphi - Operating model v.1.1 011106" xfId="24878" xr:uid="{00000000-0005-0000-0000-00005E1F0000}"/>
    <cellStyle name="s_Cases_Valuation Summary_Backlog 30 Sep 2006_Delphi - Operating model v.1.1 011106_111212 Omzet calculatie def" xfId="24879" xr:uid="{00000000-0005-0000-0000-00005F1F0000}"/>
    <cellStyle name="s_Cases_Valuation Summary_Backlog 30 Sep 2006_Delphi - Operating model v.1.1 011106_121204 Impairment test GTS" xfId="24880" xr:uid="{00000000-0005-0000-0000-0000601F0000}"/>
    <cellStyle name="s_Cases_Valuation Summary_Backlog 30 Sep 2006_Delphi_Operating_model_v 1.0 161106" xfId="24881" xr:uid="{00000000-0005-0000-0000-0000611F0000}"/>
    <cellStyle name="s_Cases_Valuation Summary_Backlog 30 Sep 2006_Delphi_Operating_model_v 1.0 161106_111212 Omzet calculatie def" xfId="24882" xr:uid="{00000000-0005-0000-0000-0000621F0000}"/>
    <cellStyle name="s_Cases_Valuation Summary_Backlog 30 Sep 2006_Delphi_Operating_model_v 1.0 161106_121204 Impairment test GTS" xfId="24883" xr:uid="{00000000-0005-0000-0000-0000631F0000}"/>
    <cellStyle name="s_Cases_Valuation Summary_Backlog 30 Sep 2006_Delphi_Operating_model_v(1).1.3_081106" xfId="24884" xr:uid="{00000000-0005-0000-0000-0000641F0000}"/>
    <cellStyle name="s_Cases_Valuation Summary_Backlog 30 Sep 2006_Delphi_Operating_model_v(1).1.3_081106_111212 Omzet calculatie def" xfId="24885" xr:uid="{00000000-0005-0000-0000-0000651F0000}"/>
    <cellStyle name="s_Cases_Valuation Summary_Backlog 30 Sep 2006_Delphi_Operating_model_v(1).1.3_081106_121204 Impairment test GTS" xfId="24886" xr:uid="{00000000-0005-0000-0000-0000661F0000}"/>
    <cellStyle name="s_CasesDialog" xfId="24887" xr:uid="{00000000-0005-0000-0000-0000671F0000}"/>
    <cellStyle name="s_CasesDialog_1" xfId="24888" xr:uid="{00000000-0005-0000-0000-0000681F0000}"/>
    <cellStyle name="s_CasesDialog_1_111212 Omzet calculatie def" xfId="24889" xr:uid="{00000000-0005-0000-0000-0000691F0000}"/>
    <cellStyle name="s_CasesDialog_1_121204 Impairment test GTS" xfId="24890" xr:uid="{00000000-0005-0000-0000-00006A1F0000}"/>
    <cellStyle name="s_CasesDialog_1_Backlog 30 Sep 2006" xfId="24891" xr:uid="{00000000-0005-0000-0000-00006B1F0000}"/>
    <cellStyle name="s_CasesDialog_1_Backlog 30 Sep 2006_111212 Omzet calculatie def" xfId="24892" xr:uid="{00000000-0005-0000-0000-00006C1F0000}"/>
    <cellStyle name="s_CasesDialog_1_Backlog 30 Sep 2006_121204 Impairment test GTS" xfId="24893" xr:uid="{00000000-0005-0000-0000-00006D1F0000}"/>
    <cellStyle name="s_CasesDialog_1_Backlog 30 Sep 2006_Delphi - Operating model v.1.1 011106" xfId="24894" xr:uid="{00000000-0005-0000-0000-00006E1F0000}"/>
    <cellStyle name="s_CasesDialog_1_Backlog 30 Sep 2006_Delphi - Operating model v.1.1 011106_111212 Omzet calculatie def" xfId="24895" xr:uid="{00000000-0005-0000-0000-00006F1F0000}"/>
    <cellStyle name="s_CasesDialog_1_Backlog 30 Sep 2006_Delphi - Operating model v.1.1 011106_121204 Impairment test GTS" xfId="24896" xr:uid="{00000000-0005-0000-0000-0000701F0000}"/>
    <cellStyle name="s_CasesDialog_1_Backlog 30 Sep 2006_Delphi_Operating_model_v 1.0 161106" xfId="24897" xr:uid="{00000000-0005-0000-0000-0000711F0000}"/>
    <cellStyle name="s_CasesDialog_1_Backlog 30 Sep 2006_Delphi_Operating_model_v 1.0 161106_111212 Omzet calculatie def" xfId="24898" xr:uid="{00000000-0005-0000-0000-0000721F0000}"/>
    <cellStyle name="s_CasesDialog_1_Backlog 30 Sep 2006_Delphi_Operating_model_v 1.0 161106_121204 Impairment test GTS" xfId="24899" xr:uid="{00000000-0005-0000-0000-0000731F0000}"/>
    <cellStyle name="s_CasesDialog_1_Backlog 30 Sep 2006_Delphi_Operating_model_v(1).1.3_081106" xfId="24900" xr:uid="{00000000-0005-0000-0000-0000741F0000}"/>
    <cellStyle name="s_CasesDialog_1_Backlog 30 Sep 2006_Delphi_Operating_model_v(1).1.3_081106_111212 Omzet calculatie def" xfId="24901" xr:uid="{00000000-0005-0000-0000-0000751F0000}"/>
    <cellStyle name="s_CasesDialog_1_Backlog 30 Sep 2006_Delphi_Operating_model_v(1).1.3_081106_121204 Impairment test GTS" xfId="24902" xr:uid="{00000000-0005-0000-0000-0000761F0000}"/>
    <cellStyle name="s_CasesDialog_1_Cases" xfId="24903" xr:uid="{00000000-0005-0000-0000-0000771F0000}"/>
    <cellStyle name="s_CasesDialog_1_Cases_Backlog 30 Sep 2006" xfId="24904" xr:uid="{00000000-0005-0000-0000-0000781F0000}"/>
    <cellStyle name="s_CasesDialog_1_Cases_Backlog 30 Sep 2006_Delphi - Operating model v.1.1 011106" xfId="24905" xr:uid="{00000000-0005-0000-0000-0000791F0000}"/>
    <cellStyle name="s_CasesDialog_1_Cases_Backlog 30 Sep 2006_Delphi_Operating_model_v 1.0 161106" xfId="24906" xr:uid="{00000000-0005-0000-0000-00007A1F0000}"/>
    <cellStyle name="s_CasesDialog_1_Cases_Backlog 30 Sep 2006_Delphi_Operating_model_v(1).1.3_081106" xfId="24907" xr:uid="{00000000-0005-0000-0000-00007B1F0000}"/>
    <cellStyle name="s_CasesDialog_1_Valuation Summary" xfId="24908" xr:uid="{00000000-0005-0000-0000-00007C1F0000}"/>
    <cellStyle name="s_CasesDialog_1_Valuation Summary_111212 Omzet calculatie def" xfId="24909" xr:uid="{00000000-0005-0000-0000-00007D1F0000}"/>
    <cellStyle name="s_CasesDialog_1_Valuation Summary_121204 Impairment test GTS" xfId="24910" xr:uid="{00000000-0005-0000-0000-00007E1F0000}"/>
    <cellStyle name="s_CasesDialog_1_Valuation Summary_Backlog 30 Sep 2006" xfId="24911" xr:uid="{00000000-0005-0000-0000-00007F1F0000}"/>
    <cellStyle name="s_CasesDialog_1_Valuation Summary_Backlog 30 Sep 2006_111212 Omzet calculatie def" xfId="24912" xr:uid="{00000000-0005-0000-0000-0000801F0000}"/>
    <cellStyle name="s_CasesDialog_1_Valuation Summary_Backlog 30 Sep 2006_121204 Impairment test GTS" xfId="24913" xr:uid="{00000000-0005-0000-0000-0000811F0000}"/>
    <cellStyle name="s_CasesDialog_1_Valuation Summary_Backlog 30 Sep 2006_Delphi - Operating model v.1.1 011106" xfId="24914" xr:uid="{00000000-0005-0000-0000-0000821F0000}"/>
    <cellStyle name="s_CasesDialog_1_Valuation Summary_Backlog 30 Sep 2006_Delphi - Operating model v.1.1 011106_111212 Omzet calculatie def" xfId="24915" xr:uid="{00000000-0005-0000-0000-0000831F0000}"/>
    <cellStyle name="s_CasesDialog_1_Valuation Summary_Backlog 30 Sep 2006_Delphi - Operating model v.1.1 011106_121204 Impairment test GTS" xfId="24916" xr:uid="{00000000-0005-0000-0000-0000841F0000}"/>
    <cellStyle name="s_CasesDialog_1_Valuation Summary_Backlog 30 Sep 2006_Delphi_Operating_model_v 1.0 161106" xfId="24917" xr:uid="{00000000-0005-0000-0000-0000851F0000}"/>
    <cellStyle name="s_CasesDialog_1_Valuation Summary_Backlog 30 Sep 2006_Delphi_Operating_model_v 1.0 161106_111212 Omzet calculatie def" xfId="24918" xr:uid="{00000000-0005-0000-0000-0000861F0000}"/>
    <cellStyle name="s_CasesDialog_1_Valuation Summary_Backlog 30 Sep 2006_Delphi_Operating_model_v 1.0 161106_121204 Impairment test GTS" xfId="24919" xr:uid="{00000000-0005-0000-0000-0000871F0000}"/>
    <cellStyle name="s_CasesDialog_1_Valuation Summary_Backlog 30 Sep 2006_Delphi_Operating_model_v(1).1.3_081106" xfId="24920" xr:uid="{00000000-0005-0000-0000-0000881F0000}"/>
    <cellStyle name="s_CasesDialog_1_Valuation Summary_Backlog 30 Sep 2006_Delphi_Operating_model_v(1).1.3_081106_111212 Omzet calculatie def" xfId="24921" xr:uid="{00000000-0005-0000-0000-0000891F0000}"/>
    <cellStyle name="s_CasesDialog_1_Valuation Summary_Backlog 30 Sep 2006_Delphi_Operating_model_v(1).1.3_081106_121204 Impairment test GTS" xfId="24922" xr:uid="{00000000-0005-0000-0000-00008A1F0000}"/>
    <cellStyle name="s_CasesDialog_111212 Omzet calculatie def" xfId="24923" xr:uid="{00000000-0005-0000-0000-00008B1F0000}"/>
    <cellStyle name="s_CasesDialog_121204 Impairment test GTS" xfId="24924" xr:uid="{00000000-0005-0000-0000-00008C1F0000}"/>
    <cellStyle name="s_CasesDialog_2" xfId="24925" xr:uid="{00000000-0005-0000-0000-00008D1F0000}"/>
    <cellStyle name="s_CasesDialog_2_111212 Omzet calculatie def" xfId="24926" xr:uid="{00000000-0005-0000-0000-00008E1F0000}"/>
    <cellStyle name="s_CasesDialog_2_121204 Impairment test GTS" xfId="24927" xr:uid="{00000000-0005-0000-0000-00008F1F0000}"/>
    <cellStyle name="s_CasesDialog_2_Backlog 30 Sep 2006" xfId="24928" xr:uid="{00000000-0005-0000-0000-0000901F0000}"/>
    <cellStyle name="s_CasesDialog_2_Backlog 30 Sep 2006_111212 Omzet calculatie def" xfId="24929" xr:uid="{00000000-0005-0000-0000-0000911F0000}"/>
    <cellStyle name="s_CasesDialog_2_Backlog 30 Sep 2006_121204 Impairment test GTS" xfId="24930" xr:uid="{00000000-0005-0000-0000-0000921F0000}"/>
    <cellStyle name="s_CasesDialog_2_Backlog 30 Sep 2006_Delphi - Operating model v.1.1 011106" xfId="24931" xr:uid="{00000000-0005-0000-0000-0000931F0000}"/>
    <cellStyle name="s_CasesDialog_2_Backlog 30 Sep 2006_Delphi - Operating model v.1.1 011106_111212 Omzet calculatie def" xfId="24932" xr:uid="{00000000-0005-0000-0000-0000941F0000}"/>
    <cellStyle name="s_CasesDialog_2_Backlog 30 Sep 2006_Delphi - Operating model v.1.1 011106_121204 Impairment test GTS" xfId="24933" xr:uid="{00000000-0005-0000-0000-0000951F0000}"/>
    <cellStyle name="s_CasesDialog_2_Backlog 30 Sep 2006_Delphi_Operating_model_v 1.0 161106" xfId="24934" xr:uid="{00000000-0005-0000-0000-0000961F0000}"/>
    <cellStyle name="s_CasesDialog_2_Backlog 30 Sep 2006_Delphi_Operating_model_v 1.0 161106_111212 Omzet calculatie def" xfId="24935" xr:uid="{00000000-0005-0000-0000-0000971F0000}"/>
    <cellStyle name="s_CasesDialog_2_Backlog 30 Sep 2006_Delphi_Operating_model_v 1.0 161106_121204 Impairment test GTS" xfId="24936" xr:uid="{00000000-0005-0000-0000-0000981F0000}"/>
    <cellStyle name="s_CasesDialog_2_Backlog 30 Sep 2006_Delphi_Operating_model_v(1).1.3_081106" xfId="24937" xr:uid="{00000000-0005-0000-0000-0000991F0000}"/>
    <cellStyle name="s_CasesDialog_2_Backlog 30 Sep 2006_Delphi_Operating_model_v(1).1.3_081106_111212 Omzet calculatie def" xfId="24938" xr:uid="{00000000-0005-0000-0000-00009A1F0000}"/>
    <cellStyle name="s_CasesDialog_2_Backlog 30 Sep 2006_Delphi_Operating_model_v(1).1.3_081106_121204 Impairment test GTS" xfId="24939" xr:uid="{00000000-0005-0000-0000-00009B1F0000}"/>
    <cellStyle name="s_CasesDialog_Backlog 30 Sep 2006" xfId="24940" xr:uid="{00000000-0005-0000-0000-00009C1F0000}"/>
    <cellStyle name="s_CasesDialog_Backlog 30 Sep 2006_111212 Omzet calculatie def" xfId="24941" xr:uid="{00000000-0005-0000-0000-00009D1F0000}"/>
    <cellStyle name="s_CasesDialog_Backlog 30 Sep 2006_121204 Impairment test GTS" xfId="24942" xr:uid="{00000000-0005-0000-0000-00009E1F0000}"/>
    <cellStyle name="s_CasesDialog_Backlog 30 Sep 2006_Delphi - Operating model v.1.1 011106" xfId="24943" xr:uid="{00000000-0005-0000-0000-00009F1F0000}"/>
    <cellStyle name="s_CasesDialog_Backlog 30 Sep 2006_Delphi - Operating model v.1.1 011106_111212 Omzet calculatie def" xfId="24944" xr:uid="{00000000-0005-0000-0000-0000A01F0000}"/>
    <cellStyle name="s_CasesDialog_Backlog 30 Sep 2006_Delphi - Operating model v.1.1 011106_121204 Impairment test GTS" xfId="24945" xr:uid="{00000000-0005-0000-0000-0000A11F0000}"/>
    <cellStyle name="s_CasesDialog_Backlog 30 Sep 2006_Delphi_Operating_model_v 1.0 161106" xfId="24946" xr:uid="{00000000-0005-0000-0000-0000A21F0000}"/>
    <cellStyle name="s_CasesDialog_Backlog 30 Sep 2006_Delphi_Operating_model_v 1.0 161106_111212 Omzet calculatie def" xfId="24947" xr:uid="{00000000-0005-0000-0000-0000A31F0000}"/>
    <cellStyle name="s_CasesDialog_Backlog 30 Sep 2006_Delphi_Operating_model_v 1.0 161106_121204 Impairment test GTS" xfId="24948" xr:uid="{00000000-0005-0000-0000-0000A41F0000}"/>
    <cellStyle name="s_CasesDialog_Backlog 30 Sep 2006_Delphi_Operating_model_v(1).1.3_081106" xfId="24949" xr:uid="{00000000-0005-0000-0000-0000A51F0000}"/>
    <cellStyle name="s_CasesDialog_Backlog 30 Sep 2006_Delphi_Operating_model_v(1).1.3_081106_111212 Omzet calculatie def" xfId="24950" xr:uid="{00000000-0005-0000-0000-0000A61F0000}"/>
    <cellStyle name="s_CasesDialog_Backlog 30 Sep 2006_Delphi_Operating_model_v(1).1.3_081106_121204 Impairment test GTS" xfId="24951" xr:uid="{00000000-0005-0000-0000-0000A71F0000}"/>
    <cellStyle name="s_CasesDialog_Cases" xfId="24952" xr:uid="{00000000-0005-0000-0000-0000A81F0000}"/>
    <cellStyle name="s_CasesDialog_Cases_111212 Omzet calculatie def" xfId="24953" xr:uid="{00000000-0005-0000-0000-0000A91F0000}"/>
    <cellStyle name="s_CasesDialog_Cases_121204 Impairment test GTS" xfId="24954" xr:uid="{00000000-0005-0000-0000-0000AA1F0000}"/>
    <cellStyle name="s_CasesDialog_Cases_Backlog 30 Sep 2006" xfId="24955" xr:uid="{00000000-0005-0000-0000-0000AB1F0000}"/>
    <cellStyle name="s_CasesDialog_Cases_Backlog 30 Sep 2006_111212 Omzet calculatie def" xfId="24956" xr:uid="{00000000-0005-0000-0000-0000AC1F0000}"/>
    <cellStyle name="s_CasesDialog_Cases_Backlog 30 Sep 2006_121204 Impairment test GTS" xfId="24957" xr:uid="{00000000-0005-0000-0000-0000AD1F0000}"/>
    <cellStyle name="s_CasesDialog_Cases_Backlog 30 Sep 2006_Delphi - Operating model v.1.1 011106" xfId="24958" xr:uid="{00000000-0005-0000-0000-0000AE1F0000}"/>
    <cellStyle name="s_CasesDialog_Cases_Backlog 30 Sep 2006_Delphi - Operating model v.1.1 011106_111212 Omzet calculatie def" xfId="24959" xr:uid="{00000000-0005-0000-0000-0000AF1F0000}"/>
    <cellStyle name="s_CasesDialog_Cases_Backlog 30 Sep 2006_Delphi - Operating model v.1.1 011106_121204 Impairment test GTS" xfId="24960" xr:uid="{00000000-0005-0000-0000-0000B01F0000}"/>
    <cellStyle name="s_CasesDialog_Cases_Backlog 30 Sep 2006_Delphi_Operating_model_v 1.0 161106" xfId="24961" xr:uid="{00000000-0005-0000-0000-0000B11F0000}"/>
    <cellStyle name="s_CasesDialog_Cases_Backlog 30 Sep 2006_Delphi_Operating_model_v 1.0 161106_111212 Omzet calculatie def" xfId="24962" xr:uid="{00000000-0005-0000-0000-0000B21F0000}"/>
    <cellStyle name="s_CasesDialog_Cases_Backlog 30 Sep 2006_Delphi_Operating_model_v 1.0 161106_121204 Impairment test GTS" xfId="24963" xr:uid="{00000000-0005-0000-0000-0000B31F0000}"/>
    <cellStyle name="s_CasesDialog_Cases_Backlog 30 Sep 2006_Delphi_Operating_model_v(1).1.3_081106" xfId="24964" xr:uid="{00000000-0005-0000-0000-0000B41F0000}"/>
    <cellStyle name="s_CasesDialog_Cases_Backlog 30 Sep 2006_Delphi_Operating_model_v(1).1.3_081106_111212 Omzet calculatie def" xfId="24965" xr:uid="{00000000-0005-0000-0000-0000B51F0000}"/>
    <cellStyle name="s_CasesDialog_Cases_Backlog 30 Sep 2006_Delphi_Operating_model_v(1).1.3_081106_121204 Impairment test GTS" xfId="24966" xr:uid="{00000000-0005-0000-0000-0000B61F0000}"/>
    <cellStyle name="s_CasesDialog_Valuation Summary" xfId="24967" xr:uid="{00000000-0005-0000-0000-0000B71F0000}"/>
    <cellStyle name="s_CasesDialog_Valuation Summary_Backlog 30 Sep 2006" xfId="24968" xr:uid="{00000000-0005-0000-0000-0000B81F0000}"/>
    <cellStyle name="s_CasesDialog_Valuation Summary_Backlog 30 Sep 2006_Delphi - Operating model v.1.1 011106" xfId="24969" xr:uid="{00000000-0005-0000-0000-0000B91F0000}"/>
    <cellStyle name="s_CasesDialog_Valuation Summary_Backlog 30 Sep 2006_Delphi_Operating_model_v 1.0 161106" xfId="24970" xr:uid="{00000000-0005-0000-0000-0000BA1F0000}"/>
    <cellStyle name="s_CasesDialog_Valuation Summary_Backlog 30 Sep 2006_Delphi_Operating_model_v(1).1.3_081106" xfId="24971" xr:uid="{00000000-0005-0000-0000-0000BB1F0000}"/>
    <cellStyle name="s_ChinaOtherTable" xfId="24972" xr:uid="{00000000-0005-0000-0000-0000BC1F0000}"/>
    <cellStyle name="s_ChinaOtherTable_1" xfId="24973" xr:uid="{00000000-0005-0000-0000-0000BD1F0000}"/>
    <cellStyle name="s_ChinaOtherTable_1_111212 Omzet calculatie def" xfId="24974" xr:uid="{00000000-0005-0000-0000-0000BE1F0000}"/>
    <cellStyle name="s_ChinaOtherTable_1_121204 Impairment test GTS" xfId="24975" xr:uid="{00000000-0005-0000-0000-0000BF1F0000}"/>
    <cellStyle name="s_ChinaOtherTable_1_Backlog 30 Sep 2006" xfId="24976" xr:uid="{00000000-0005-0000-0000-0000C01F0000}"/>
    <cellStyle name="s_ChinaOtherTable_1_Backlog 30 Sep 2006_111212 Omzet calculatie def" xfId="24977" xr:uid="{00000000-0005-0000-0000-0000C11F0000}"/>
    <cellStyle name="s_ChinaOtherTable_1_Backlog 30 Sep 2006_121204 Impairment test GTS" xfId="24978" xr:uid="{00000000-0005-0000-0000-0000C21F0000}"/>
    <cellStyle name="s_ChinaOtherTable_1_Backlog 30 Sep 2006_Delphi - Operating model v.1.1 011106" xfId="24979" xr:uid="{00000000-0005-0000-0000-0000C31F0000}"/>
    <cellStyle name="s_ChinaOtherTable_1_Backlog 30 Sep 2006_Delphi - Operating model v.1.1 011106_111212 Omzet calculatie def" xfId="24980" xr:uid="{00000000-0005-0000-0000-0000C41F0000}"/>
    <cellStyle name="s_ChinaOtherTable_1_Backlog 30 Sep 2006_Delphi - Operating model v.1.1 011106_121204 Impairment test GTS" xfId="24981" xr:uid="{00000000-0005-0000-0000-0000C51F0000}"/>
    <cellStyle name="s_ChinaOtherTable_1_Backlog 30 Sep 2006_Delphi_Operating_model_v 1.0 161106" xfId="24982" xr:uid="{00000000-0005-0000-0000-0000C61F0000}"/>
    <cellStyle name="s_ChinaOtherTable_1_Backlog 30 Sep 2006_Delphi_Operating_model_v 1.0 161106_111212 Omzet calculatie def" xfId="24983" xr:uid="{00000000-0005-0000-0000-0000C71F0000}"/>
    <cellStyle name="s_ChinaOtherTable_1_Backlog 30 Sep 2006_Delphi_Operating_model_v 1.0 161106_121204 Impairment test GTS" xfId="24984" xr:uid="{00000000-0005-0000-0000-0000C81F0000}"/>
    <cellStyle name="s_ChinaOtherTable_1_Backlog 30 Sep 2006_Delphi_Operating_model_v(1).1.3_081106" xfId="24985" xr:uid="{00000000-0005-0000-0000-0000C91F0000}"/>
    <cellStyle name="s_ChinaOtherTable_1_Backlog 30 Sep 2006_Delphi_Operating_model_v(1).1.3_081106_111212 Omzet calculatie def" xfId="24986" xr:uid="{00000000-0005-0000-0000-0000CA1F0000}"/>
    <cellStyle name="s_ChinaOtherTable_1_Backlog 30 Sep 2006_Delphi_Operating_model_v(1).1.3_081106_121204 Impairment test GTS" xfId="24987" xr:uid="{00000000-0005-0000-0000-0000CB1F0000}"/>
    <cellStyle name="s_ChinaOtherTable_Backlog 30 Sep 2006" xfId="24988" xr:uid="{00000000-0005-0000-0000-0000CC1F0000}"/>
    <cellStyle name="s_ChinaOtherTable_Backlog 30 Sep 2006_Delphi - Operating model v.1.1 011106" xfId="24989" xr:uid="{00000000-0005-0000-0000-0000CD1F0000}"/>
    <cellStyle name="s_ChinaOtherTable_Backlog 30 Sep 2006_Delphi_Operating_model_v 1.0 161106" xfId="24990" xr:uid="{00000000-0005-0000-0000-0000CE1F0000}"/>
    <cellStyle name="s_ChinaOtherTable_Backlog 30 Sep 2006_Delphi_Operating_model_v(1).1.3_081106" xfId="24991" xr:uid="{00000000-0005-0000-0000-0000CF1F0000}"/>
    <cellStyle name="s_Credit Graph" xfId="24992" xr:uid="{00000000-0005-0000-0000-0000D01F0000}"/>
    <cellStyle name="s_Credit Graph_1" xfId="24993" xr:uid="{00000000-0005-0000-0000-0000D11F0000}"/>
    <cellStyle name="s_Credit Graph_1_111212 Omzet calculatie def" xfId="24994" xr:uid="{00000000-0005-0000-0000-0000D21F0000}"/>
    <cellStyle name="s_Credit Graph_1_121204 Impairment test GTS" xfId="24995" xr:uid="{00000000-0005-0000-0000-0000D31F0000}"/>
    <cellStyle name="s_Credit Graph_1_Backlog 30 Sep 2006" xfId="24996" xr:uid="{00000000-0005-0000-0000-0000D41F0000}"/>
    <cellStyle name="s_Credit Graph_1_Backlog 30 Sep 2006_111212 Omzet calculatie def" xfId="24997" xr:uid="{00000000-0005-0000-0000-0000D51F0000}"/>
    <cellStyle name="s_Credit Graph_1_Backlog 30 Sep 2006_121204 Impairment test GTS" xfId="24998" xr:uid="{00000000-0005-0000-0000-0000D61F0000}"/>
    <cellStyle name="s_Credit Graph_1_Backlog 30 Sep 2006_Delphi - Operating model v.1.1 011106" xfId="24999" xr:uid="{00000000-0005-0000-0000-0000D71F0000}"/>
    <cellStyle name="s_Credit Graph_1_Backlog 30 Sep 2006_Delphi - Operating model v.1.1 011106_111212 Omzet calculatie def" xfId="25000" xr:uid="{00000000-0005-0000-0000-0000D81F0000}"/>
    <cellStyle name="s_Credit Graph_1_Backlog 30 Sep 2006_Delphi - Operating model v.1.1 011106_121204 Impairment test GTS" xfId="25001" xr:uid="{00000000-0005-0000-0000-0000D91F0000}"/>
    <cellStyle name="s_Credit Graph_1_Backlog 30 Sep 2006_Delphi_Operating_model_v 1.0 161106" xfId="25002" xr:uid="{00000000-0005-0000-0000-0000DA1F0000}"/>
    <cellStyle name="s_Credit Graph_1_Backlog 30 Sep 2006_Delphi_Operating_model_v 1.0 161106_111212 Omzet calculatie def" xfId="25003" xr:uid="{00000000-0005-0000-0000-0000DB1F0000}"/>
    <cellStyle name="s_Credit Graph_1_Backlog 30 Sep 2006_Delphi_Operating_model_v 1.0 161106_121204 Impairment test GTS" xfId="25004" xr:uid="{00000000-0005-0000-0000-0000DC1F0000}"/>
    <cellStyle name="s_Credit Graph_1_Backlog 30 Sep 2006_Delphi_Operating_model_v(1).1.3_081106" xfId="25005" xr:uid="{00000000-0005-0000-0000-0000DD1F0000}"/>
    <cellStyle name="s_Credit Graph_1_Backlog 30 Sep 2006_Delphi_Operating_model_v(1).1.3_081106_111212 Omzet calculatie def" xfId="25006" xr:uid="{00000000-0005-0000-0000-0000DE1F0000}"/>
    <cellStyle name="s_Credit Graph_1_Backlog 30 Sep 2006_Delphi_Operating_model_v(1).1.3_081106_121204 Impairment test GTS" xfId="25007" xr:uid="{00000000-0005-0000-0000-0000DF1F0000}"/>
    <cellStyle name="s_Credit Graph_1_Cases" xfId="25008" xr:uid="{00000000-0005-0000-0000-0000E01F0000}"/>
    <cellStyle name="s_Credit Graph_1_Cases_Backlog 30 Sep 2006" xfId="25009" xr:uid="{00000000-0005-0000-0000-0000E11F0000}"/>
    <cellStyle name="s_Credit Graph_1_Cases_Backlog 30 Sep 2006_Delphi - Operating model v.1.1 011106" xfId="25010" xr:uid="{00000000-0005-0000-0000-0000E21F0000}"/>
    <cellStyle name="s_Credit Graph_1_Cases_Backlog 30 Sep 2006_Delphi_Operating_model_v 1.0 161106" xfId="25011" xr:uid="{00000000-0005-0000-0000-0000E31F0000}"/>
    <cellStyle name="s_Credit Graph_1_Cases_Backlog 30 Sep 2006_Delphi_Operating_model_v(1).1.3_081106" xfId="25012" xr:uid="{00000000-0005-0000-0000-0000E41F0000}"/>
    <cellStyle name="s_Credit Graph_2" xfId="25013" xr:uid="{00000000-0005-0000-0000-0000E51F0000}"/>
    <cellStyle name="s_Credit Graph_2_111212 Omzet calculatie def" xfId="25014" xr:uid="{00000000-0005-0000-0000-0000E61F0000}"/>
    <cellStyle name="s_Credit Graph_2_121204 Impairment test GTS" xfId="25015" xr:uid="{00000000-0005-0000-0000-0000E71F0000}"/>
    <cellStyle name="s_Credit Graph_2_Backlog 30 Sep 2006" xfId="25016" xr:uid="{00000000-0005-0000-0000-0000E81F0000}"/>
    <cellStyle name="s_Credit Graph_2_Backlog 30 Sep 2006_111212 Omzet calculatie def" xfId="25017" xr:uid="{00000000-0005-0000-0000-0000E91F0000}"/>
    <cellStyle name="s_Credit Graph_2_Backlog 30 Sep 2006_121204 Impairment test GTS" xfId="25018" xr:uid="{00000000-0005-0000-0000-0000EA1F0000}"/>
    <cellStyle name="s_Credit Graph_2_Backlog 30 Sep 2006_Delphi - Operating model v.1.1 011106" xfId="25019" xr:uid="{00000000-0005-0000-0000-0000EB1F0000}"/>
    <cellStyle name="s_Credit Graph_2_Backlog 30 Sep 2006_Delphi - Operating model v.1.1 011106_111212 Omzet calculatie def" xfId="25020" xr:uid="{00000000-0005-0000-0000-0000EC1F0000}"/>
    <cellStyle name="s_Credit Graph_2_Backlog 30 Sep 2006_Delphi - Operating model v.1.1 011106_121204 Impairment test GTS" xfId="25021" xr:uid="{00000000-0005-0000-0000-0000ED1F0000}"/>
    <cellStyle name="s_Credit Graph_2_Backlog 30 Sep 2006_Delphi_Operating_model_v 1.0 161106" xfId="25022" xr:uid="{00000000-0005-0000-0000-0000EE1F0000}"/>
    <cellStyle name="s_Credit Graph_2_Backlog 30 Sep 2006_Delphi_Operating_model_v 1.0 161106_111212 Omzet calculatie def" xfId="25023" xr:uid="{00000000-0005-0000-0000-0000EF1F0000}"/>
    <cellStyle name="s_Credit Graph_2_Backlog 30 Sep 2006_Delphi_Operating_model_v 1.0 161106_121204 Impairment test GTS" xfId="25024" xr:uid="{00000000-0005-0000-0000-0000F01F0000}"/>
    <cellStyle name="s_Credit Graph_2_Backlog 30 Sep 2006_Delphi_Operating_model_v(1).1.3_081106" xfId="25025" xr:uid="{00000000-0005-0000-0000-0000F11F0000}"/>
    <cellStyle name="s_Credit Graph_2_Backlog 30 Sep 2006_Delphi_Operating_model_v(1).1.3_081106_111212 Omzet calculatie def" xfId="25026" xr:uid="{00000000-0005-0000-0000-0000F21F0000}"/>
    <cellStyle name="s_Credit Graph_2_Backlog 30 Sep 2006_Delphi_Operating_model_v(1).1.3_081106_121204 Impairment test GTS" xfId="25027" xr:uid="{00000000-0005-0000-0000-0000F31F0000}"/>
    <cellStyle name="s_Credit Graph_Backlog 30 Sep 2006" xfId="25028" xr:uid="{00000000-0005-0000-0000-0000F41F0000}"/>
    <cellStyle name="s_Credit Graph_Backlog 30 Sep 2006_Delphi - Operating model v.1.1 011106" xfId="25029" xr:uid="{00000000-0005-0000-0000-0000F51F0000}"/>
    <cellStyle name="s_Credit Graph_Backlog 30 Sep 2006_Delphi_Operating_model_v 1.0 161106" xfId="25030" xr:uid="{00000000-0005-0000-0000-0000F61F0000}"/>
    <cellStyle name="s_Credit Graph_Backlog 30 Sep 2006_Delphi_Operating_model_v(1).1.3_081106" xfId="25031" xr:uid="{00000000-0005-0000-0000-0000F71F0000}"/>
    <cellStyle name="s_Credit Graph_Cases" xfId="25032" xr:uid="{00000000-0005-0000-0000-0000F81F0000}"/>
    <cellStyle name="s_Credit Graph_Cases_111212 Omzet calculatie def" xfId="25033" xr:uid="{00000000-0005-0000-0000-0000F91F0000}"/>
    <cellStyle name="s_Credit Graph_Cases_121204 Impairment test GTS" xfId="25034" xr:uid="{00000000-0005-0000-0000-0000FA1F0000}"/>
    <cellStyle name="s_Credit Graph_Cases_Backlog 30 Sep 2006" xfId="25035" xr:uid="{00000000-0005-0000-0000-0000FB1F0000}"/>
    <cellStyle name="s_Credit Graph_Cases_Backlog 30 Sep 2006_111212 Omzet calculatie def" xfId="25036" xr:uid="{00000000-0005-0000-0000-0000FC1F0000}"/>
    <cellStyle name="s_Credit Graph_Cases_Backlog 30 Sep 2006_121204 Impairment test GTS" xfId="25037" xr:uid="{00000000-0005-0000-0000-0000FD1F0000}"/>
    <cellStyle name="s_Credit Graph_Cases_Backlog 30 Sep 2006_Delphi - Operating model v.1.1 011106" xfId="25038" xr:uid="{00000000-0005-0000-0000-0000FE1F0000}"/>
    <cellStyle name="s_Credit Graph_Cases_Backlog 30 Sep 2006_Delphi - Operating model v.1.1 011106_111212 Omzet calculatie def" xfId="25039" xr:uid="{00000000-0005-0000-0000-0000FF1F0000}"/>
    <cellStyle name="s_Credit Graph_Cases_Backlog 30 Sep 2006_Delphi - Operating model v.1.1 011106_121204 Impairment test GTS" xfId="25040" xr:uid="{00000000-0005-0000-0000-000000200000}"/>
    <cellStyle name="s_Credit Graph_Cases_Backlog 30 Sep 2006_Delphi_Operating_model_v 1.0 161106" xfId="25041" xr:uid="{00000000-0005-0000-0000-000001200000}"/>
    <cellStyle name="s_Credit Graph_Cases_Backlog 30 Sep 2006_Delphi_Operating_model_v 1.0 161106_111212 Omzet calculatie def" xfId="25042" xr:uid="{00000000-0005-0000-0000-000002200000}"/>
    <cellStyle name="s_Credit Graph_Cases_Backlog 30 Sep 2006_Delphi_Operating_model_v 1.0 161106_121204 Impairment test GTS" xfId="25043" xr:uid="{00000000-0005-0000-0000-000003200000}"/>
    <cellStyle name="s_Credit Graph_Cases_Backlog 30 Sep 2006_Delphi_Operating_model_v(1).1.3_081106" xfId="25044" xr:uid="{00000000-0005-0000-0000-000004200000}"/>
    <cellStyle name="s_Credit Graph_Cases_Backlog 30 Sep 2006_Delphi_Operating_model_v(1).1.3_081106_111212 Omzet calculatie def" xfId="25045" xr:uid="{00000000-0005-0000-0000-000005200000}"/>
    <cellStyle name="s_Credit Graph_Cases_Backlog 30 Sep 2006_Delphi_Operating_model_v(1).1.3_081106_121204 Impairment test GTS" xfId="25046" xr:uid="{00000000-0005-0000-0000-000006200000}"/>
    <cellStyle name="s_CSP (2)" xfId="25047" xr:uid="{00000000-0005-0000-0000-000007200000}"/>
    <cellStyle name="s_DCF" xfId="25048" xr:uid="{00000000-0005-0000-0000-000008200000}"/>
    <cellStyle name="s_DCF Inputs" xfId="25049" xr:uid="{00000000-0005-0000-0000-000009200000}"/>
    <cellStyle name="s_DCF Inputs_1" xfId="25050" xr:uid="{00000000-0005-0000-0000-00000A200000}"/>
    <cellStyle name="s_DCF Inputs_1_Backlog 30 Sep 2006" xfId="25051" xr:uid="{00000000-0005-0000-0000-00000B200000}"/>
    <cellStyle name="s_DCF Inputs_1_Backlog 30 Sep 2006_Delphi - Operating model v.1.1 011106" xfId="25052" xr:uid="{00000000-0005-0000-0000-00000C200000}"/>
    <cellStyle name="s_DCF Inputs_1_Backlog 30 Sep 2006_Delphi_Operating_model_v 1.0 161106" xfId="25053" xr:uid="{00000000-0005-0000-0000-00000D200000}"/>
    <cellStyle name="s_DCF Inputs_1_Backlog 30 Sep 2006_Delphi_Operating_model_v(1).1.3_081106" xfId="25054" xr:uid="{00000000-0005-0000-0000-00000E200000}"/>
    <cellStyle name="s_DCF Inputs_1_Cases" xfId="25055" xr:uid="{00000000-0005-0000-0000-00000F200000}"/>
    <cellStyle name="s_DCF Inputs_1_Cases_Backlog 30 Sep 2006" xfId="25056" xr:uid="{00000000-0005-0000-0000-000010200000}"/>
    <cellStyle name="s_DCF Inputs_1_Cases_Backlog 30 Sep 2006_Delphi - Operating model v.1.1 011106" xfId="25057" xr:uid="{00000000-0005-0000-0000-000011200000}"/>
    <cellStyle name="s_DCF Inputs_1_Cases_Backlog 30 Sep 2006_Delphi_Operating_model_v 1.0 161106" xfId="25058" xr:uid="{00000000-0005-0000-0000-000012200000}"/>
    <cellStyle name="s_DCF Inputs_1_Cases_Backlog 30 Sep 2006_Delphi_Operating_model_v(1).1.3_081106" xfId="25059" xr:uid="{00000000-0005-0000-0000-000013200000}"/>
    <cellStyle name="s_DCF Inputs_1_Print_Manager" xfId="25060" xr:uid="{00000000-0005-0000-0000-000014200000}"/>
    <cellStyle name="s_DCF Inputs_1_Print_Manager_111212 Omzet calculatie def" xfId="25061" xr:uid="{00000000-0005-0000-0000-000015200000}"/>
    <cellStyle name="s_DCF Inputs_1_Print_Manager_121204 Impairment test GTS" xfId="25062" xr:uid="{00000000-0005-0000-0000-000016200000}"/>
    <cellStyle name="s_DCF Inputs_1_Print_Manager_Backlog 30 Sep 2006" xfId="25063" xr:uid="{00000000-0005-0000-0000-000017200000}"/>
    <cellStyle name="s_DCF Inputs_1_Print_Manager_Backlog 30 Sep 2006_111212 Omzet calculatie def" xfId="25064" xr:uid="{00000000-0005-0000-0000-000018200000}"/>
    <cellStyle name="s_DCF Inputs_1_Print_Manager_Backlog 30 Sep 2006_121204 Impairment test GTS" xfId="25065" xr:uid="{00000000-0005-0000-0000-000019200000}"/>
    <cellStyle name="s_DCF Inputs_1_Print_Manager_Backlog 30 Sep 2006_Delphi - Operating model v.1.1 011106" xfId="25066" xr:uid="{00000000-0005-0000-0000-00001A200000}"/>
    <cellStyle name="s_DCF Inputs_1_Print_Manager_Backlog 30 Sep 2006_Delphi - Operating model v.1.1 011106_111212 Omzet calculatie def" xfId="25067" xr:uid="{00000000-0005-0000-0000-00001B200000}"/>
    <cellStyle name="s_DCF Inputs_1_Print_Manager_Backlog 30 Sep 2006_Delphi - Operating model v.1.1 011106_121204 Impairment test GTS" xfId="25068" xr:uid="{00000000-0005-0000-0000-00001C200000}"/>
    <cellStyle name="s_DCF Inputs_1_Print_Manager_Backlog 30 Sep 2006_Delphi_Operating_model_v 1.0 161106" xfId="25069" xr:uid="{00000000-0005-0000-0000-00001D200000}"/>
    <cellStyle name="s_DCF Inputs_1_Print_Manager_Backlog 30 Sep 2006_Delphi_Operating_model_v 1.0 161106_111212 Omzet calculatie def" xfId="25070" xr:uid="{00000000-0005-0000-0000-00001E200000}"/>
    <cellStyle name="s_DCF Inputs_1_Print_Manager_Backlog 30 Sep 2006_Delphi_Operating_model_v 1.0 161106_121204 Impairment test GTS" xfId="25071" xr:uid="{00000000-0005-0000-0000-00001F200000}"/>
    <cellStyle name="s_DCF Inputs_1_Print_Manager_Backlog 30 Sep 2006_Delphi_Operating_model_v(1).1.3_081106" xfId="25072" xr:uid="{00000000-0005-0000-0000-000020200000}"/>
    <cellStyle name="s_DCF Inputs_1_Print_Manager_Backlog 30 Sep 2006_Delphi_Operating_model_v(1).1.3_081106_111212 Omzet calculatie def" xfId="25073" xr:uid="{00000000-0005-0000-0000-000021200000}"/>
    <cellStyle name="s_DCF Inputs_1_Print_Manager_Backlog 30 Sep 2006_Delphi_Operating_model_v(1).1.3_081106_121204 Impairment test GTS" xfId="25074" xr:uid="{00000000-0005-0000-0000-000022200000}"/>
    <cellStyle name="s_DCF Inputs_1_Scenario_Macro" xfId="25075" xr:uid="{00000000-0005-0000-0000-000023200000}"/>
    <cellStyle name="s_DCF Inputs_1_Scenario_Macro_111212 Omzet calculatie def" xfId="25076" xr:uid="{00000000-0005-0000-0000-000024200000}"/>
    <cellStyle name="s_DCF Inputs_1_Scenario_Macro_121204 Impairment test GTS" xfId="25077" xr:uid="{00000000-0005-0000-0000-000025200000}"/>
    <cellStyle name="s_DCF Inputs_1_Scenario_Macro_Backlog 30 Sep 2006" xfId="25078" xr:uid="{00000000-0005-0000-0000-000026200000}"/>
    <cellStyle name="s_DCF Inputs_1_Scenario_Macro_Backlog 30 Sep 2006_111212 Omzet calculatie def" xfId="25079" xr:uid="{00000000-0005-0000-0000-000027200000}"/>
    <cellStyle name="s_DCF Inputs_1_Scenario_Macro_Backlog 30 Sep 2006_121204 Impairment test GTS" xfId="25080" xr:uid="{00000000-0005-0000-0000-000028200000}"/>
    <cellStyle name="s_DCF Inputs_1_Scenario_Macro_Backlog 30 Sep 2006_Delphi - Operating model v.1.1 011106" xfId="25081" xr:uid="{00000000-0005-0000-0000-000029200000}"/>
    <cellStyle name="s_DCF Inputs_1_Scenario_Macro_Backlog 30 Sep 2006_Delphi - Operating model v.1.1 011106_111212 Omzet calculatie def" xfId="25082" xr:uid="{00000000-0005-0000-0000-00002A200000}"/>
    <cellStyle name="s_DCF Inputs_1_Scenario_Macro_Backlog 30 Sep 2006_Delphi - Operating model v.1.1 011106_121204 Impairment test GTS" xfId="25083" xr:uid="{00000000-0005-0000-0000-00002B200000}"/>
    <cellStyle name="s_DCF Inputs_1_Scenario_Macro_Backlog 30 Sep 2006_Delphi_Operating_model_v 1.0 161106" xfId="25084" xr:uid="{00000000-0005-0000-0000-00002C200000}"/>
    <cellStyle name="s_DCF Inputs_1_Scenario_Macro_Backlog 30 Sep 2006_Delphi_Operating_model_v 1.0 161106_111212 Omzet calculatie def" xfId="25085" xr:uid="{00000000-0005-0000-0000-00002D200000}"/>
    <cellStyle name="s_DCF Inputs_1_Scenario_Macro_Backlog 30 Sep 2006_Delphi_Operating_model_v 1.0 161106_121204 Impairment test GTS" xfId="25086" xr:uid="{00000000-0005-0000-0000-00002E200000}"/>
    <cellStyle name="s_DCF Inputs_1_Scenario_Macro_Backlog 30 Sep 2006_Delphi_Operating_model_v(1).1.3_081106" xfId="25087" xr:uid="{00000000-0005-0000-0000-00002F200000}"/>
    <cellStyle name="s_DCF Inputs_1_Scenario_Macro_Backlog 30 Sep 2006_Delphi_Operating_model_v(1).1.3_081106_111212 Omzet calculatie def" xfId="25088" xr:uid="{00000000-0005-0000-0000-000030200000}"/>
    <cellStyle name="s_DCF Inputs_1_Scenario_Macro_Backlog 30 Sep 2006_Delphi_Operating_model_v(1).1.3_081106_121204 Impairment test GTS" xfId="25089" xr:uid="{00000000-0005-0000-0000-000031200000}"/>
    <cellStyle name="s_DCF Inputs_1_Scenario_Manager" xfId="25090" xr:uid="{00000000-0005-0000-0000-000032200000}"/>
    <cellStyle name="s_DCF Inputs_1_Scenario_Manager_111212 Omzet calculatie def" xfId="25091" xr:uid="{00000000-0005-0000-0000-000033200000}"/>
    <cellStyle name="s_DCF Inputs_1_Scenario_Manager_121204 Impairment test GTS" xfId="25092" xr:uid="{00000000-0005-0000-0000-000034200000}"/>
    <cellStyle name="s_DCF Inputs_1_Scenario_Manager_Backlog 30 Sep 2006" xfId="25093" xr:uid="{00000000-0005-0000-0000-000035200000}"/>
    <cellStyle name="s_DCF Inputs_1_Scenario_Manager_Backlog 30 Sep 2006_111212 Omzet calculatie def" xfId="25094" xr:uid="{00000000-0005-0000-0000-000036200000}"/>
    <cellStyle name="s_DCF Inputs_1_Scenario_Manager_Backlog 30 Sep 2006_121204 Impairment test GTS" xfId="25095" xr:uid="{00000000-0005-0000-0000-000037200000}"/>
    <cellStyle name="s_DCF Inputs_1_Scenario_Manager_Backlog 30 Sep 2006_Delphi - Operating model v.1.1 011106" xfId="25096" xr:uid="{00000000-0005-0000-0000-000038200000}"/>
    <cellStyle name="s_DCF Inputs_1_Scenario_Manager_Backlog 30 Sep 2006_Delphi - Operating model v.1.1 011106_111212 Omzet calculatie def" xfId="25097" xr:uid="{00000000-0005-0000-0000-000039200000}"/>
    <cellStyle name="s_DCF Inputs_1_Scenario_Manager_Backlog 30 Sep 2006_Delphi - Operating model v.1.1 011106_121204 Impairment test GTS" xfId="25098" xr:uid="{00000000-0005-0000-0000-00003A200000}"/>
    <cellStyle name="s_DCF Inputs_1_Scenario_Manager_Backlog 30 Sep 2006_Delphi_Operating_model_v 1.0 161106" xfId="25099" xr:uid="{00000000-0005-0000-0000-00003B200000}"/>
    <cellStyle name="s_DCF Inputs_1_Scenario_Manager_Backlog 30 Sep 2006_Delphi_Operating_model_v 1.0 161106_111212 Omzet calculatie def" xfId="25100" xr:uid="{00000000-0005-0000-0000-00003C200000}"/>
    <cellStyle name="s_DCF Inputs_1_Scenario_Manager_Backlog 30 Sep 2006_Delphi_Operating_model_v 1.0 161106_121204 Impairment test GTS" xfId="25101" xr:uid="{00000000-0005-0000-0000-00003D200000}"/>
    <cellStyle name="s_DCF Inputs_1_Scenario_Manager_Backlog 30 Sep 2006_Delphi_Operating_model_v(1).1.3_081106" xfId="25102" xr:uid="{00000000-0005-0000-0000-00003E200000}"/>
    <cellStyle name="s_DCF Inputs_1_Scenario_Manager_Backlog 30 Sep 2006_Delphi_Operating_model_v(1).1.3_081106_111212 Omzet calculatie def" xfId="25103" xr:uid="{00000000-0005-0000-0000-00003F200000}"/>
    <cellStyle name="s_DCF Inputs_1_Scenario_Manager_Backlog 30 Sep 2006_Delphi_Operating_model_v(1).1.3_081106_121204 Impairment test GTS" xfId="25104" xr:uid="{00000000-0005-0000-0000-000040200000}"/>
    <cellStyle name="s_DCF Inputs_111212 Omzet calculatie def" xfId="25105" xr:uid="{00000000-0005-0000-0000-000041200000}"/>
    <cellStyle name="s_DCF Inputs_121204 Impairment test GTS" xfId="25106" xr:uid="{00000000-0005-0000-0000-000042200000}"/>
    <cellStyle name="s_DCF Inputs_2" xfId="25107" xr:uid="{00000000-0005-0000-0000-000043200000}"/>
    <cellStyle name="s_DCF Inputs_2_111212 Omzet calculatie def" xfId="25108" xr:uid="{00000000-0005-0000-0000-000044200000}"/>
    <cellStyle name="s_DCF Inputs_2_121204 Impairment test GTS" xfId="25109" xr:uid="{00000000-0005-0000-0000-000045200000}"/>
    <cellStyle name="s_DCF Inputs_2_Backlog 30 Sep 2006" xfId="25110" xr:uid="{00000000-0005-0000-0000-000046200000}"/>
    <cellStyle name="s_DCF Inputs_2_Backlog 30 Sep 2006_111212 Omzet calculatie def" xfId="25111" xr:uid="{00000000-0005-0000-0000-000047200000}"/>
    <cellStyle name="s_DCF Inputs_2_Backlog 30 Sep 2006_121204 Impairment test GTS" xfId="25112" xr:uid="{00000000-0005-0000-0000-000048200000}"/>
    <cellStyle name="s_DCF Inputs_2_Backlog 30 Sep 2006_Delphi - Operating model v.1.1 011106" xfId="25113" xr:uid="{00000000-0005-0000-0000-000049200000}"/>
    <cellStyle name="s_DCF Inputs_2_Backlog 30 Sep 2006_Delphi - Operating model v.1.1 011106_111212 Omzet calculatie def" xfId="25114" xr:uid="{00000000-0005-0000-0000-00004A200000}"/>
    <cellStyle name="s_DCF Inputs_2_Backlog 30 Sep 2006_Delphi - Operating model v.1.1 011106_121204 Impairment test GTS" xfId="25115" xr:uid="{00000000-0005-0000-0000-00004B200000}"/>
    <cellStyle name="s_DCF Inputs_2_Backlog 30 Sep 2006_Delphi_Operating_model_v 1.0 161106" xfId="25116" xr:uid="{00000000-0005-0000-0000-00004C200000}"/>
    <cellStyle name="s_DCF Inputs_2_Backlog 30 Sep 2006_Delphi_Operating_model_v 1.0 161106_111212 Omzet calculatie def" xfId="25117" xr:uid="{00000000-0005-0000-0000-00004D200000}"/>
    <cellStyle name="s_DCF Inputs_2_Backlog 30 Sep 2006_Delphi_Operating_model_v 1.0 161106_121204 Impairment test GTS" xfId="25118" xr:uid="{00000000-0005-0000-0000-00004E200000}"/>
    <cellStyle name="s_DCF Inputs_2_Backlog 30 Sep 2006_Delphi_Operating_model_v(1).1.3_081106" xfId="25119" xr:uid="{00000000-0005-0000-0000-00004F200000}"/>
    <cellStyle name="s_DCF Inputs_2_Backlog 30 Sep 2006_Delphi_Operating_model_v(1).1.3_081106_111212 Omzet calculatie def" xfId="25120" xr:uid="{00000000-0005-0000-0000-000050200000}"/>
    <cellStyle name="s_DCF Inputs_2_Backlog 30 Sep 2006_Delphi_Operating_model_v(1).1.3_081106_121204 Impairment test GTS" xfId="25121" xr:uid="{00000000-0005-0000-0000-000051200000}"/>
    <cellStyle name="s_DCF Inputs_Backlog 30 Sep 2006" xfId="25122" xr:uid="{00000000-0005-0000-0000-000052200000}"/>
    <cellStyle name="s_DCF Inputs_Backlog 30 Sep 2006_111212 Omzet calculatie def" xfId="25123" xr:uid="{00000000-0005-0000-0000-000053200000}"/>
    <cellStyle name="s_DCF Inputs_Backlog 30 Sep 2006_121204 Impairment test GTS" xfId="25124" xr:uid="{00000000-0005-0000-0000-000054200000}"/>
    <cellStyle name="s_DCF Inputs_Backlog 30 Sep 2006_Delphi - Operating model v.1.1 011106" xfId="25125" xr:uid="{00000000-0005-0000-0000-000055200000}"/>
    <cellStyle name="s_DCF Inputs_Backlog 30 Sep 2006_Delphi - Operating model v.1.1 011106_111212 Omzet calculatie def" xfId="25126" xr:uid="{00000000-0005-0000-0000-000056200000}"/>
    <cellStyle name="s_DCF Inputs_Backlog 30 Sep 2006_Delphi - Operating model v.1.1 011106_121204 Impairment test GTS" xfId="25127" xr:uid="{00000000-0005-0000-0000-000057200000}"/>
    <cellStyle name="s_DCF Inputs_Backlog 30 Sep 2006_Delphi_Operating_model_v 1.0 161106" xfId="25128" xr:uid="{00000000-0005-0000-0000-000058200000}"/>
    <cellStyle name="s_DCF Inputs_Backlog 30 Sep 2006_Delphi_Operating_model_v 1.0 161106_111212 Omzet calculatie def" xfId="25129" xr:uid="{00000000-0005-0000-0000-000059200000}"/>
    <cellStyle name="s_DCF Inputs_Backlog 30 Sep 2006_Delphi_Operating_model_v 1.0 161106_121204 Impairment test GTS" xfId="25130" xr:uid="{00000000-0005-0000-0000-00005A200000}"/>
    <cellStyle name="s_DCF Inputs_Backlog 30 Sep 2006_Delphi_Operating_model_v(1).1.3_081106" xfId="25131" xr:uid="{00000000-0005-0000-0000-00005B200000}"/>
    <cellStyle name="s_DCF Inputs_Backlog 30 Sep 2006_Delphi_Operating_model_v(1).1.3_081106_111212 Omzet calculatie def" xfId="25132" xr:uid="{00000000-0005-0000-0000-00005C200000}"/>
    <cellStyle name="s_DCF Inputs_Backlog 30 Sep 2006_Delphi_Operating_model_v(1).1.3_081106_121204 Impairment test GTS" xfId="25133" xr:uid="{00000000-0005-0000-0000-00005D200000}"/>
    <cellStyle name="s_DCF Inputs_Cases" xfId="25134" xr:uid="{00000000-0005-0000-0000-00005E200000}"/>
    <cellStyle name="s_DCF Inputs_Cases_111212 Omzet calculatie def" xfId="25135" xr:uid="{00000000-0005-0000-0000-00005F200000}"/>
    <cellStyle name="s_DCF Inputs_Cases_121204 Impairment test GTS" xfId="25136" xr:uid="{00000000-0005-0000-0000-000060200000}"/>
    <cellStyle name="s_DCF Inputs_Cases_Backlog 30 Sep 2006" xfId="25137" xr:uid="{00000000-0005-0000-0000-000061200000}"/>
    <cellStyle name="s_DCF Inputs_Cases_Backlog 30 Sep 2006_111212 Omzet calculatie def" xfId="25138" xr:uid="{00000000-0005-0000-0000-000062200000}"/>
    <cellStyle name="s_DCF Inputs_Cases_Backlog 30 Sep 2006_121204 Impairment test GTS" xfId="25139" xr:uid="{00000000-0005-0000-0000-000063200000}"/>
    <cellStyle name="s_DCF Inputs_Cases_Backlog 30 Sep 2006_Delphi - Operating model v.1.1 011106" xfId="25140" xr:uid="{00000000-0005-0000-0000-000064200000}"/>
    <cellStyle name="s_DCF Inputs_Cases_Backlog 30 Sep 2006_Delphi - Operating model v.1.1 011106_111212 Omzet calculatie def" xfId="25141" xr:uid="{00000000-0005-0000-0000-000065200000}"/>
    <cellStyle name="s_DCF Inputs_Cases_Backlog 30 Sep 2006_Delphi - Operating model v.1.1 011106_121204 Impairment test GTS" xfId="25142" xr:uid="{00000000-0005-0000-0000-000066200000}"/>
    <cellStyle name="s_DCF Inputs_Cases_Backlog 30 Sep 2006_Delphi_Operating_model_v 1.0 161106" xfId="25143" xr:uid="{00000000-0005-0000-0000-000067200000}"/>
    <cellStyle name="s_DCF Inputs_Cases_Backlog 30 Sep 2006_Delphi_Operating_model_v 1.0 161106_111212 Omzet calculatie def" xfId="25144" xr:uid="{00000000-0005-0000-0000-000068200000}"/>
    <cellStyle name="s_DCF Inputs_Cases_Backlog 30 Sep 2006_Delphi_Operating_model_v 1.0 161106_121204 Impairment test GTS" xfId="25145" xr:uid="{00000000-0005-0000-0000-000069200000}"/>
    <cellStyle name="s_DCF Inputs_Cases_Backlog 30 Sep 2006_Delphi_Operating_model_v(1).1.3_081106" xfId="25146" xr:uid="{00000000-0005-0000-0000-00006A200000}"/>
    <cellStyle name="s_DCF Inputs_Cases_Backlog 30 Sep 2006_Delphi_Operating_model_v(1).1.3_081106_111212 Omzet calculatie def" xfId="25147" xr:uid="{00000000-0005-0000-0000-00006B200000}"/>
    <cellStyle name="s_DCF Inputs_Cases_Backlog 30 Sep 2006_Delphi_Operating_model_v(1).1.3_081106_121204 Impairment test GTS" xfId="25148" xr:uid="{00000000-0005-0000-0000-00006C200000}"/>
    <cellStyle name="s_DCF Inputs_Print_Manager" xfId="25149" xr:uid="{00000000-0005-0000-0000-00006D200000}"/>
    <cellStyle name="s_DCF Inputs_Print_Manager_Backlog 30 Sep 2006" xfId="25150" xr:uid="{00000000-0005-0000-0000-00006E200000}"/>
    <cellStyle name="s_DCF Inputs_Print_Manager_Backlog 30 Sep 2006_Delphi - Operating model v.1.1 011106" xfId="25151" xr:uid="{00000000-0005-0000-0000-00006F200000}"/>
    <cellStyle name="s_DCF Inputs_Print_Manager_Backlog 30 Sep 2006_Delphi_Operating_model_v 1.0 161106" xfId="25152" xr:uid="{00000000-0005-0000-0000-000070200000}"/>
    <cellStyle name="s_DCF Inputs_Print_Manager_Backlog 30 Sep 2006_Delphi_Operating_model_v(1).1.3_081106" xfId="25153" xr:uid="{00000000-0005-0000-0000-000071200000}"/>
    <cellStyle name="s_DCF Inputs_Scenario_Macro" xfId="25154" xr:uid="{00000000-0005-0000-0000-000072200000}"/>
    <cellStyle name="s_DCF Inputs_Scenario_Macro_Backlog 30 Sep 2006" xfId="25155" xr:uid="{00000000-0005-0000-0000-000073200000}"/>
    <cellStyle name="s_DCF Inputs_Scenario_Macro_Backlog 30 Sep 2006_Delphi - Operating model v.1.1 011106" xfId="25156" xr:uid="{00000000-0005-0000-0000-000074200000}"/>
    <cellStyle name="s_DCF Inputs_Scenario_Macro_Backlog 30 Sep 2006_Delphi_Operating_model_v 1.0 161106" xfId="25157" xr:uid="{00000000-0005-0000-0000-000075200000}"/>
    <cellStyle name="s_DCF Inputs_Scenario_Macro_Backlog 30 Sep 2006_Delphi_Operating_model_v(1).1.3_081106" xfId="25158" xr:uid="{00000000-0005-0000-0000-000076200000}"/>
    <cellStyle name="s_DCF Inputs_Scenario_Manager" xfId="25159" xr:uid="{00000000-0005-0000-0000-000077200000}"/>
    <cellStyle name="s_DCF Inputs_Scenario_Manager_Backlog 30 Sep 2006" xfId="25160" xr:uid="{00000000-0005-0000-0000-000078200000}"/>
    <cellStyle name="s_DCF Inputs_Scenario_Manager_Backlog 30 Sep 2006_Delphi - Operating model v.1.1 011106" xfId="25161" xr:uid="{00000000-0005-0000-0000-000079200000}"/>
    <cellStyle name="s_DCF Inputs_Scenario_Manager_Backlog 30 Sep 2006_Delphi_Operating_model_v 1.0 161106" xfId="25162" xr:uid="{00000000-0005-0000-0000-00007A200000}"/>
    <cellStyle name="s_DCF Inputs_Scenario_Manager_Backlog 30 Sep 2006_Delphi_Operating_model_v(1).1.3_081106" xfId="25163" xr:uid="{00000000-0005-0000-0000-00007B200000}"/>
    <cellStyle name="s_DCF Matrix" xfId="25164" xr:uid="{00000000-0005-0000-0000-00007C200000}"/>
    <cellStyle name="s_DCF Matrix_1" xfId="25165" xr:uid="{00000000-0005-0000-0000-00007D200000}"/>
    <cellStyle name="s_DCF Matrix_1_Backlog 30 Sep 2006" xfId="25166" xr:uid="{00000000-0005-0000-0000-00007E200000}"/>
    <cellStyle name="s_DCF Matrix_1_Backlog 30 Sep 2006_Delphi - Operating model v.1.1 011106" xfId="25167" xr:uid="{00000000-0005-0000-0000-00007F200000}"/>
    <cellStyle name="s_DCF Matrix_1_Backlog 30 Sep 2006_Delphi_Operating_model_v 1.0 161106" xfId="25168" xr:uid="{00000000-0005-0000-0000-000080200000}"/>
    <cellStyle name="s_DCF Matrix_1_Backlog 30 Sep 2006_Delphi_Operating_model_v(1).1.3_081106" xfId="25169" xr:uid="{00000000-0005-0000-0000-000081200000}"/>
    <cellStyle name="s_DCF Matrix_1_Cases" xfId="25170" xr:uid="{00000000-0005-0000-0000-000082200000}"/>
    <cellStyle name="s_DCF Matrix_1_Cases_Backlog 30 Sep 2006" xfId="25171" xr:uid="{00000000-0005-0000-0000-000083200000}"/>
    <cellStyle name="s_DCF Matrix_1_Cases_Backlog 30 Sep 2006_Delphi - Operating model v.1.1 011106" xfId="25172" xr:uid="{00000000-0005-0000-0000-000084200000}"/>
    <cellStyle name="s_DCF Matrix_1_Cases_Backlog 30 Sep 2006_Delphi_Operating_model_v 1.0 161106" xfId="25173" xr:uid="{00000000-0005-0000-0000-000085200000}"/>
    <cellStyle name="s_DCF Matrix_1_Cases_Backlog 30 Sep 2006_Delphi_Operating_model_v(1).1.3_081106" xfId="25174" xr:uid="{00000000-0005-0000-0000-000086200000}"/>
    <cellStyle name="s_DCF Matrix_1_Print_Manager" xfId="25175" xr:uid="{00000000-0005-0000-0000-000087200000}"/>
    <cellStyle name="s_DCF Matrix_1_Print_Manager_111212 Omzet calculatie def" xfId="25176" xr:uid="{00000000-0005-0000-0000-000088200000}"/>
    <cellStyle name="s_DCF Matrix_1_Print_Manager_121204 Impairment test GTS" xfId="25177" xr:uid="{00000000-0005-0000-0000-000089200000}"/>
    <cellStyle name="s_DCF Matrix_1_Print_Manager_Backlog 30 Sep 2006" xfId="25178" xr:uid="{00000000-0005-0000-0000-00008A200000}"/>
    <cellStyle name="s_DCF Matrix_1_Print_Manager_Backlog 30 Sep 2006_111212 Omzet calculatie def" xfId="25179" xr:uid="{00000000-0005-0000-0000-00008B200000}"/>
    <cellStyle name="s_DCF Matrix_1_Print_Manager_Backlog 30 Sep 2006_121204 Impairment test GTS" xfId="25180" xr:uid="{00000000-0005-0000-0000-00008C200000}"/>
    <cellStyle name="s_DCF Matrix_1_Print_Manager_Backlog 30 Sep 2006_Delphi - Operating model v.1.1 011106" xfId="25181" xr:uid="{00000000-0005-0000-0000-00008D200000}"/>
    <cellStyle name="s_DCF Matrix_1_Print_Manager_Backlog 30 Sep 2006_Delphi - Operating model v.1.1 011106_111212 Omzet calculatie def" xfId="25182" xr:uid="{00000000-0005-0000-0000-00008E200000}"/>
    <cellStyle name="s_DCF Matrix_1_Print_Manager_Backlog 30 Sep 2006_Delphi - Operating model v.1.1 011106_121204 Impairment test GTS" xfId="25183" xr:uid="{00000000-0005-0000-0000-00008F200000}"/>
    <cellStyle name="s_DCF Matrix_1_Print_Manager_Backlog 30 Sep 2006_Delphi_Operating_model_v 1.0 161106" xfId="25184" xr:uid="{00000000-0005-0000-0000-000090200000}"/>
    <cellStyle name="s_DCF Matrix_1_Print_Manager_Backlog 30 Sep 2006_Delphi_Operating_model_v 1.0 161106_111212 Omzet calculatie def" xfId="25185" xr:uid="{00000000-0005-0000-0000-000091200000}"/>
    <cellStyle name="s_DCF Matrix_1_Print_Manager_Backlog 30 Sep 2006_Delphi_Operating_model_v 1.0 161106_121204 Impairment test GTS" xfId="25186" xr:uid="{00000000-0005-0000-0000-000092200000}"/>
    <cellStyle name="s_DCF Matrix_1_Print_Manager_Backlog 30 Sep 2006_Delphi_Operating_model_v(1).1.3_081106" xfId="25187" xr:uid="{00000000-0005-0000-0000-000093200000}"/>
    <cellStyle name="s_DCF Matrix_1_Print_Manager_Backlog 30 Sep 2006_Delphi_Operating_model_v(1).1.3_081106_111212 Omzet calculatie def" xfId="25188" xr:uid="{00000000-0005-0000-0000-000094200000}"/>
    <cellStyle name="s_DCF Matrix_1_Print_Manager_Backlog 30 Sep 2006_Delphi_Operating_model_v(1).1.3_081106_121204 Impairment test GTS" xfId="25189" xr:uid="{00000000-0005-0000-0000-000095200000}"/>
    <cellStyle name="s_DCF Matrix_1_Scenario_Macro" xfId="25190" xr:uid="{00000000-0005-0000-0000-000096200000}"/>
    <cellStyle name="s_DCF Matrix_1_Scenario_Macro_111212 Omzet calculatie def" xfId="25191" xr:uid="{00000000-0005-0000-0000-000097200000}"/>
    <cellStyle name="s_DCF Matrix_1_Scenario_Macro_121204 Impairment test GTS" xfId="25192" xr:uid="{00000000-0005-0000-0000-000098200000}"/>
    <cellStyle name="s_DCF Matrix_1_Scenario_Macro_Backlog 30 Sep 2006" xfId="25193" xr:uid="{00000000-0005-0000-0000-000099200000}"/>
    <cellStyle name="s_DCF Matrix_1_Scenario_Macro_Backlog 30 Sep 2006_111212 Omzet calculatie def" xfId="25194" xr:uid="{00000000-0005-0000-0000-00009A200000}"/>
    <cellStyle name="s_DCF Matrix_1_Scenario_Macro_Backlog 30 Sep 2006_121204 Impairment test GTS" xfId="25195" xr:uid="{00000000-0005-0000-0000-00009B200000}"/>
    <cellStyle name="s_DCF Matrix_1_Scenario_Macro_Backlog 30 Sep 2006_Delphi - Operating model v.1.1 011106" xfId="25196" xr:uid="{00000000-0005-0000-0000-00009C200000}"/>
    <cellStyle name="s_DCF Matrix_1_Scenario_Macro_Backlog 30 Sep 2006_Delphi - Operating model v.1.1 011106_111212 Omzet calculatie def" xfId="25197" xr:uid="{00000000-0005-0000-0000-00009D200000}"/>
    <cellStyle name="s_DCF Matrix_1_Scenario_Macro_Backlog 30 Sep 2006_Delphi - Operating model v.1.1 011106_121204 Impairment test GTS" xfId="25198" xr:uid="{00000000-0005-0000-0000-00009E200000}"/>
    <cellStyle name="s_DCF Matrix_1_Scenario_Macro_Backlog 30 Sep 2006_Delphi_Operating_model_v 1.0 161106" xfId="25199" xr:uid="{00000000-0005-0000-0000-00009F200000}"/>
    <cellStyle name="s_DCF Matrix_1_Scenario_Macro_Backlog 30 Sep 2006_Delphi_Operating_model_v 1.0 161106_111212 Omzet calculatie def" xfId="25200" xr:uid="{00000000-0005-0000-0000-0000A0200000}"/>
    <cellStyle name="s_DCF Matrix_1_Scenario_Macro_Backlog 30 Sep 2006_Delphi_Operating_model_v 1.0 161106_121204 Impairment test GTS" xfId="25201" xr:uid="{00000000-0005-0000-0000-0000A1200000}"/>
    <cellStyle name="s_DCF Matrix_1_Scenario_Macro_Backlog 30 Sep 2006_Delphi_Operating_model_v(1).1.3_081106" xfId="25202" xr:uid="{00000000-0005-0000-0000-0000A2200000}"/>
    <cellStyle name="s_DCF Matrix_1_Scenario_Macro_Backlog 30 Sep 2006_Delphi_Operating_model_v(1).1.3_081106_111212 Omzet calculatie def" xfId="25203" xr:uid="{00000000-0005-0000-0000-0000A3200000}"/>
    <cellStyle name="s_DCF Matrix_1_Scenario_Macro_Backlog 30 Sep 2006_Delphi_Operating_model_v(1).1.3_081106_121204 Impairment test GTS" xfId="25204" xr:uid="{00000000-0005-0000-0000-0000A4200000}"/>
    <cellStyle name="s_DCF Matrix_1_Scenario_Manager" xfId="25205" xr:uid="{00000000-0005-0000-0000-0000A5200000}"/>
    <cellStyle name="s_DCF Matrix_1_Scenario_Manager_111212 Omzet calculatie def" xfId="25206" xr:uid="{00000000-0005-0000-0000-0000A6200000}"/>
    <cellStyle name="s_DCF Matrix_1_Scenario_Manager_121204 Impairment test GTS" xfId="25207" xr:uid="{00000000-0005-0000-0000-0000A7200000}"/>
    <cellStyle name="s_DCF Matrix_1_Scenario_Manager_Backlog 30 Sep 2006" xfId="25208" xr:uid="{00000000-0005-0000-0000-0000A8200000}"/>
    <cellStyle name="s_DCF Matrix_1_Scenario_Manager_Backlog 30 Sep 2006_111212 Omzet calculatie def" xfId="25209" xr:uid="{00000000-0005-0000-0000-0000A9200000}"/>
    <cellStyle name="s_DCF Matrix_1_Scenario_Manager_Backlog 30 Sep 2006_121204 Impairment test GTS" xfId="25210" xr:uid="{00000000-0005-0000-0000-0000AA200000}"/>
    <cellStyle name="s_DCF Matrix_1_Scenario_Manager_Backlog 30 Sep 2006_Delphi - Operating model v.1.1 011106" xfId="25211" xr:uid="{00000000-0005-0000-0000-0000AB200000}"/>
    <cellStyle name="s_DCF Matrix_1_Scenario_Manager_Backlog 30 Sep 2006_Delphi - Operating model v.1.1 011106_111212 Omzet calculatie def" xfId="25212" xr:uid="{00000000-0005-0000-0000-0000AC200000}"/>
    <cellStyle name="s_DCF Matrix_1_Scenario_Manager_Backlog 30 Sep 2006_Delphi - Operating model v.1.1 011106_121204 Impairment test GTS" xfId="25213" xr:uid="{00000000-0005-0000-0000-0000AD200000}"/>
    <cellStyle name="s_DCF Matrix_1_Scenario_Manager_Backlog 30 Sep 2006_Delphi_Operating_model_v 1.0 161106" xfId="25214" xr:uid="{00000000-0005-0000-0000-0000AE200000}"/>
    <cellStyle name="s_DCF Matrix_1_Scenario_Manager_Backlog 30 Sep 2006_Delphi_Operating_model_v 1.0 161106_111212 Omzet calculatie def" xfId="25215" xr:uid="{00000000-0005-0000-0000-0000AF200000}"/>
    <cellStyle name="s_DCF Matrix_1_Scenario_Manager_Backlog 30 Sep 2006_Delphi_Operating_model_v 1.0 161106_121204 Impairment test GTS" xfId="25216" xr:uid="{00000000-0005-0000-0000-0000B0200000}"/>
    <cellStyle name="s_DCF Matrix_1_Scenario_Manager_Backlog 30 Sep 2006_Delphi_Operating_model_v(1).1.3_081106" xfId="25217" xr:uid="{00000000-0005-0000-0000-0000B1200000}"/>
    <cellStyle name="s_DCF Matrix_1_Scenario_Manager_Backlog 30 Sep 2006_Delphi_Operating_model_v(1).1.3_081106_111212 Omzet calculatie def" xfId="25218" xr:uid="{00000000-0005-0000-0000-0000B2200000}"/>
    <cellStyle name="s_DCF Matrix_1_Scenario_Manager_Backlog 30 Sep 2006_Delphi_Operating_model_v(1).1.3_081106_121204 Impairment test GTS" xfId="25219" xr:uid="{00000000-0005-0000-0000-0000B3200000}"/>
    <cellStyle name="s_DCF Matrix_111212 Omzet calculatie def" xfId="25220" xr:uid="{00000000-0005-0000-0000-0000B4200000}"/>
    <cellStyle name="s_DCF Matrix_121204 Impairment test GTS" xfId="25221" xr:uid="{00000000-0005-0000-0000-0000B5200000}"/>
    <cellStyle name="s_DCF Matrix_2" xfId="25222" xr:uid="{00000000-0005-0000-0000-0000B6200000}"/>
    <cellStyle name="s_DCF Matrix_2_111212 Omzet calculatie def" xfId="25223" xr:uid="{00000000-0005-0000-0000-0000B7200000}"/>
    <cellStyle name="s_DCF Matrix_2_121204 Impairment test GTS" xfId="25224" xr:uid="{00000000-0005-0000-0000-0000B8200000}"/>
    <cellStyle name="s_DCF Matrix_2_Backlog 30 Sep 2006" xfId="25225" xr:uid="{00000000-0005-0000-0000-0000B9200000}"/>
    <cellStyle name="s_DCF Matrix_2_Backlog 30 Sep 2006_111212 Omzet calculatie def" xfId="25226" xr:uid="{00000000-0005-0000-0000-0000BA200000}"/>
    <cellStyle name="s_DCF Matrix_2_Backlog 30 Sep 2006_121204 Impairment test GTS" xfId="25227" xr:uid="{00000000-0005-0000-0000-0000BB200000}"/>
    <cellStyle name="s_DCF Matrix_2_Backlog 30 Sep 2006_Delphi - Operating model v.1.1 011106" xfId="25228" xr:uid="{00000000-0005-0000-0000-0000BC200000}"/>
    <cellStyle name="s_DCF Matrix_2_Backlog 30 Sep 2006_Delphi - Operating model v.1.1 011106_111212 Omzet calculatie def" xfId="25229" xr:uid="{00000000-0005-0000-0000-0000BD200000}"/>
    <cellStyle name="s_DCF Matrix_2_Backlog 30 Sep 2006_Delphi - Operating model v.1.1 011106_121204 Impairment test GTS" xfId="25230" xr:uid="{00000000-0005-0000-0000-0000BE200000}"/>
    <cellStyle name="s_DCF Matrix_2_Backlog 30 Sep 2006_Delphi_Operating_model_v 1.0 161106" xfId="25231" xr:uid="{00000000-0005-0000-0000-0000BF200000}"/>
    <cellStyle name="s_DCF Matrix_2_Backlog 30 Sep 2006_Delphi_Operating_model_v 1.0 161106_111212 Omzet calculatie def" xfId="25232" xr:uid="{00000000-0005-0000-0000-0000C0200000}"/>
    <cellStyle name="s_DCF Matrix_2_Backlog 30 Sep 2006_Delphi_Operating_model_v 1.0 161106_121204 Impairment test GTS" xfId="25233" xr:uid="{00000000-0005-0000-0000-0000C1200000}"/>
    <cellStyle name="s_DCF Matrix_2_Backlog 30 Sep 2006_Delphi_Operating_model_v(1).1.3_081106" xfId="25234" xr:uid="{00000000-0005-0000-0000-0000C2200000}"/>
    <cellStyle name="s_DCF Matrix_2_Backlog 30 Sep 2006_Delphi_Operating_model_v(1).1.3_081106_111212 Omzet calculatie def" xfId="25235" xr:uid="{00000000-0005-0000-0000-0000C3200000}"/>
    <cellStyle name="s_DCF Matrix_2_Backlog 30 Sep 2006_Delphi_Operating_model_v(1).1.3_081106_121204 Impairment test GTS" xfId="25236" xr:uid="{00000000-0005-0000-0000-0000C4200000}"/>
    <cellStyle name="s_DCF Matrix_Backlog 30 Sep 2006" xfId="25237" xr:uid="{00000000-0005-0000-0000-0000C5200000}"/>
    <cellStyle name="s_DCF Matrix_Backlog 30 Sep 2006_111212 Omzet calculatie def" xfId="25238" xr:uid="{00000000-0005-0000-0000-0000C6200000}"/>
    <cellStyle name="s_DCF Matrix_Backlog 30 Sep 2006_121204 Impairment test GTS" xfId="25239" xr:uid="{00000000-0005-0000-0000-0000C7200000}"/>
    <cellStyle name="s_DCF Matrix_Backlog 30 Sep 2006_Delphi - Operating model v.1.1 011106" xfId="25240" xr:uid="{00000000-0005-0000-0000-0000C8200000}"/>
    <cellStyle name="s_DCF Matrix_Backlog 30 Sep 2006_Delphi - Operating model v.1.1 011106_111212 Omzet calculatie def" xfId="25241" xr:uid="{00000000-0005-0000-0000-0000C9200000}"/>
    <cellStyle name="s_DCF Matrix_Backlog 30 Sep 2006_Delphi - Operating model v.1.1 011106_121204 Impairment test GTS" xfId="25242" xr:uid="{00000000-0005-0000-0000-0000CA200000}"/>
    <cellStyle name="s_DCF Matrix_Backlog 30 Sep 2006_Delphi_Operating_model_v 1.0 161106" xfId="25243" xr:uid="{00000000-0005-0000-0000-0000CB200000}"/>
    <cellStyle name="s_DCF Matrix_Backlog 30 Sep 2006_Delphi_Operating_model_v 1.0 161106_111212 Omzet calculatie def" xfId="25244" xr:uid="{00000000-0005-0000-0000-0000CC200000}"/>
    <cellStyle name="s_DCF Matrix_Backlog 30 Sep 2006_Delphi_Operating_model_v 1.0 161106_121204 Impairment test GTS" xfId="25245" xr:uid="{00000000-0005-0000-0000-0000CD200000}"/>
    <cellStyle name="s_DCF Matrix_Backlog 30 Sep 2006_Delphi_Operating_model_v(1).1.3_081106" xfId="25246" xr:uid="{00000000-0005-0000-0000-0000CE200000}"/>
    <cellStyle name="s_DCF Matrix_Backlog 30 Sep 2006_Delphi_Operating_model_v(1).1.3_081106_111212 Omzet calculatie def" xfId="25247" xr:uid="{00000000-0005-0000-0000-0000CF200000}"/>
    <cellStyle name="s_DCF Matrix_Backlog 30 Sep 2006_Delphi_Operating_model_v(1).1.3_081106_121204 Impairment test GTS" xfId="25248" xr:uid="{00000000-0005-0000-0000-0000D0200000}"/>
    <cellStyle name="s_DCF Matrix_Cases" xfId="25249" xr:uid="{00000000-0005-0000-0000-0000D1200000}"/>
    <cellStyle name="s_DCF Matrix_Cases_111212 Omzet calculatie def" xfId="25250" xr:uid="{00000000-0005-0000-0000-0000D2200000}"/>
    <cellStyle name="s_DCF Matrix_Cases_121204 Impairment test GTS" xfId="25251" xr:uid="{00000000-0005-0000-0000-0000D3200000}"/>
    <cellStyle name="s_DCF Matrix_Cases_Backlog 30 Sep 2006" xfId="25252" xr:uid="{00000000-0005-0000-0000-0000D4200000}"/>
    <cellStyle name="s_DCF Matrix_Cases_Backlog 30 Sep 2006_111212 Omzet calculatie def" xfId="25253" xr:uid="{00000000-0005-0000-0000-0000D5200000}"/>
    <cellStyle name="s_DCF Matrix_Cases_Backlog 30 Sep 2006_121204 Impairment test GTS" xfId="25254" xr:uid="{00000000-0005-0000-0000-0000D6200000}"/>
    <cellStyle name="s_DCF Matrix_Cases_Backlog 30 Sep 2006_Delphi - Operating model v.1.1 011106" xfId="25255" xr:uid="{00000000-0005-0000-0000-0000D7200000}"/>
    <cellStyle name="s_DCF Matrix_Cases_Backlog 30 Sep 2006_Delphi - Operating model v.1.1 011106_111212 Omzet calculatie def" xfId="25256" xr:uid="{00000000-0005-0000-0000-0000D8200000}"/>
    <cellStyle name="s_DCF Matrix_Cases_Backlog 30 Sep 2006_Delphi - Operating model v.1.1 011106_121204 Impairment test GTS" xfId="25257" xr:uid="{00000000-0005-0000-0000-0000D9200000}"/>
    <cellStyle name="s_DCF Matrix_Cases_Backlog 30 Sep 2006_Delphi_Operating_model_v 1.0 161106" xfId="25258" xr:uid="{00000000-0005-0000-0000-0000DA200000}"/>
    <cellStyle name="s_DCF Matrix_Cases_Backlog 30 Sep 2006_Delphi_Operating_model_v 1.0 161106_111212 Omzet calculatie def" xfId="25259" xr:uid="{00000000-0005-0000-0000-0000DB200000}"/>
    <cellStyle name="s_DCF Matrix_Cases_Backlog 30 Sep 2006_Delphi_Operating_model_v 1.0 161106_121204 Impairment test GTS" xfId="25260" xr:uid="{00000000-0005-0000-0000-0000DC200000}"/>
    <cellStyle name="s_DCF Matrix_Cases_Backlog 30 Sep 2006_Delphi_Operating_model_v(1).1.3_081106" xfId="25261" xr:uid="{00000000-0005-0000-0000-0000DD200000}"/>
    <cellStyle name="s_DCF Matrix_Cases_Backlog 30 Sep 2006_Delphi_Operating_model_v(1).1.3_081106_111212 Omzet calculatie def" xfId="25262" xr:uid="{00000000-0005-0000-0000-0000DE200000}"/>
    <cellStyle name="s_DCF Matrix_Cases_Backlog 30 Sep 2006_Delphi_Operating_model_v(1).1.3_081106_121204 Impairment test GTS" xfId="25263" xr:uid="{00000000-0005-0000-0000-0000DF200000}"/>
    <cellStyle name="s_DCF Matrix_Print_Manager" xfId="25264" xr:uid="{00000000-0005-0000-0000-0000E0200000}"/>
    <cellStyle name="s_DCF Matrix_Print_Manager_Backlog 30 Sep 2006" xfId="25265" xr:uid="{00000000-0005-0000-0000-0000E1200000}"/>
    <cellStyle name="s_DCF Matrix_Print_Manager_Backlog 30 Sep 2006_Delphi - Operating model v.1.1 011106" xfId="25266" xr:uid="{00000000-0005-0000-0000-0000E2200000}"/>
    <cellStyle name="s_DCF Matrix_Print_Manager_Backlog 30 Sep 2006_Delphi_Operating_model_v 1.0 161106" xfId="25267" xr:uid="{00000000-0005-0000-0000-0000E3200000}"/>
    <cellStyle name="s_DCF Matrix_Print_Manager_Backlog 30 Sep 2006_Delphi_Operating_model_v(1).1.3_081106" xfId="25268" xr:uid="{00000000-0005-0000-0000-0000E4200000}"/>
    <cellStyle name="s_DCF Matrix_Scenario_Macro" xfId="25269" xr:uid="{00000000-0005-0000-0000-0000E5200000}"/>
    <cellStyle name="s_DCF Matrix_Scenario_Macro_Backlog 30 Sep 2006" xfId="25270" xr:uid="{00000000-0005-0000-0000-0000E6200000}"/>
    <cellStyle name="s_DCF Matrix_Scenario_Macro_Backlog 30 Sep 2006_Delphi - Operating model v.1.1 011106" xfId="25271" xr:uid="{00000000-0005-0000-0000-0000E7200000}"/>
    <cellStyle name="s_DCF Matrix_Scenario_Macro_Backlog 30 Sep 2006_Delphi_Operating_model_v 1.0 161106" xfId="25272" xr:uid="{00000000-0005-0000-0000-0000E8200000}"/>
    <cellStyle name="s_DCF Matrix_Scenario_Macro_Backlog 30 Sep 2006_Delphi_Operating_model_v(1).1.3_081106" xfId="25273" xr:uid="{00000000-0005-0000-0000-0000E9200000}"/>
    <cellStyle name="s_DCF Matrix_Scenario_Manager" xfId="25274" xr:uid="{00000000-0005-0000-0000-0000EA200000}"/>
    <cellStyle name="s_DCF Matrix_Scenario_Manager_Backlog 30 Sep 2006" xfId="25275" xr:uid="{00000000-0005-0000-0000-0000EB200000}"/>
    <cellStyle name="s_DCF Matrix_Scenario_Manager_Backlog 30 Sep 2006_Delphi - Operating model v.1.1 011106" xfId="25276" xr:uid="{00000000-0005-0000-0000-0000EC200000}"/>
    <cellStyle name="s_DCF Matrix_Scenario_Manager_Backlog 30 Sep 2006_Delphi_Operating_model_v 1.0 161106" xfId="25277" xr:uid="{00000000-0005-0000-0000-0000ED200000}"/>
    <cellStyle name="s_DCF Matrix_Scenario_Manager_Backlog 30 Sep 2006_Delphi_Operating_model_v(1).1.3_081106" xfId="25278" xr:uid="{00000000-0005-0000-0000-0000EE200000}"/>
    <cellStyle name="s_DCF_1" xfId="25279" xr:uid="{00000000-0005-0000-0000-0000EF200000}"/>
    <cellStyle name="s_DCF_1_111212 Omzet calculatie def" xfId="25280" xr:uid="{00000000-0005-0000-0000-0000F0200000}"/>
    <cellStyle name="s_DCF_1_121204 Impairment test GTS" xfId="25281" xr:uid="{00000000-0005-0000-0000-0000F1200000}"/>
    <cellStyle name="s_DCF_1_Backlog 30 Sep 2006" xfId="25282" xr:uid="{00000000-0005-0000-0000-0000F2200000}"/>
    <cellStyle name="s_DCF_1_Backlog 30 Sep 2006_111212 Omzet calculatie def" xfId="25283" xr:uid="{00000000-0005-0000-0000-0000F3200000}"/>
    <cellStyle name="s_DCF_1_Backlog 30 Sep 2006_121204 Impairment test GTS" xfId="25284" xr:uid="{00000000-0005-0000-0000-0000F4200000}"/>
    <cellStyle name="s_DCF_1_Backlog 30 Sep 2006_Delphi - Operating model v.1.1 011106" xfId="25285" xr:uid="{00000000-0005-0000-0000-0000F5200000}"/>
    <cellStyle name="s_DCF_1_Backlog 30 Sep 2006_Delphi - Operating model v.1.1 011106_111212 Omzet calculatie def" xfId="25286" xr:uid="{00000000-0005-0000-0000-0000F6200000}"/>
    <cellStyle name="s_DCF_1_Backlog 30 Sep 2006_Delphi - Operating model v.1.1 011106_121204 Impairment test GTS" xfId="25287" xr:uid="{00000000-0005-0000-0000-0000F7200000}"/>
    <cellStyle name="s_DCF_1_Backlog 30 Sep 2006_Delphi_Operating_model_v 1.0 161106" xfId="25288" xr:uid="{00000000-0005-0000-0000-0000F8200000}"/>
    <cellStyle name="s_DCF_1_Backlog 30 Sep 2006_Delphi_Operating_model_v 1.0 161106_111212 Omzet calculatie def" xfId="25289" xr:uid="{00000000-0005-0000-0000-0000F9200000}"/>
    <cellStyle name="s_DCF_1_Backlog 30 Sep 2006_Delphi_Operating_model_v 1.0 161106_121204 Impairment test GTS" xfId="25290" xr:uid="{00000000-0005-0000-0000-0000FA200000}"/>
    <cellStyle name="s_DCF_1_Backlog 30 Sep 2006_Delphi_Operating_model_v(1).1.3_081106" xfId="25291" xr:uid="{00000000-0005-0000-0000-0000FB200000}"/>
    <cellStyle name="s_DCF_1_Backlog 30 Sep 2006_Delphi_Operating_model_v(1).1.3_081106_111212 Omzet calculatie def" xfId="25292" xr:uid="{00000000-0005-0000-0000-0000FC200000}"/>
    <cellStyle name="s_DCF_1_Backlog 30 Sep 2006_Delphi_Operating_model_v(1).1.3_081106_121204 Impairment test GTS" xfId="25293" xr:uid="{00000000-0005-0000-0000-0000FD200000}"/>
    <cellStyle name="s_DCF_1_Cases" xfId="25294" xr:uid="{00000000-0005-0000-0000-0000FE200000}"/>
    <cellStyle name="s_DCF_1_Cases_Backlog 30 Sep 2006" xfId="25295" xr:uid="{00000000-0005-0000-0000-0000FF200000}"/>
    <cellStyle name="s_DCF_1_Cases_Backlog 30 Sep 2006_Delphi - Operating model v.1.1 011106" xfId="25296" xr:uid="{00000000-0005-0000-0000-000000210000}"/>
    <cellStyle name="s_DCF_1_Cases_Backlog 30 Sep 2006_Delphi_Operating_model_v 1.0 161106" xfId="25297" xr:uid="{00000000-0005-0000-0000-000001210000}"/>
    <cellStyle name="s_DCF_1_Cases_Backlog 30 Sep 2006_Delphi_Operating_model_v(1).1.3_081106" xfId="25298" xr:uid="{00000000-0005-0000-0000-000002210000}"/>
    <cellStyle name="s_DCF_2" xfId="25299" xr:uid="{00000000-0005-0000-0000-000003210000}"/>
    <cellStyle name="s_DCF_2_111212 Omzet calculatie def" xfId="25300" xr:uid="{00000000-0005-0000-0000-000004210000}"/>
    <cellStyle name="s_DCF_2_121204 Impairment test GTS" xfId="25301" xr:uid="{00000000-0005-0000-0000-000005210000}"/>
    <cellStyle name="s_DCF_2_Backlog 30 Sep 2006" xfId="25302" xr:uid="{00000000-0005-0000-0000-000006210000}"/>
    <cellStyle name="s_DCF_2_Backlog 30 Sep 2006_111212 Omzet calculatie def" xfId="25303" xr:uid="{00000000-0005-0000-0000-000007210000}"/>
    <cellStyle name="s_DCF_2_Backlog 30 Sep 2006_121204 Impairment test GTS" xfId="25304" xr:uid="{00000000-0005-0000-0000-000008210000}"/>
    <cellStyle name="s_DCF_2_Backlog 30 Sep 2006_Delphi - Operating model v.1.1 011106" xfId="25305" xr:uid="{00000000-0005-0000-0000-000009210000}"/>
    <cellStyle name="s_DCF_2_Backlog 30 Sep 2006_Delphi - Operating model v.1.1 011106_111212 Omzet calculatie def" xfId="25306" xr:uid="{00000000-0005-0000-0000-00000A210000}"/>
    <cellStyle name="s_DCF_2_Backlog 30 Sep 2006_Delphi - Operating model v.1.1 011106_121204 Impairment test GTS" xfId="25307" xr:uid="{00000000-0005-0000-0000-00000B210000}"/>
    <cellStyle name="s_DCF_2_Backlog 30 Sep 2006_Delphi_Operating_model_v 1.0 161106" xfId="25308" xr:uid="{00000000-0005-0000-0000-00000C210000}"/>
    <cellStyle name="s_DCF_2_Backlog 30 Sep 2006_Delphi_Operating_model_v 1.0 161106_111212 Omzet calculatie def" xfId="25309" xr:uid="{00000000-0005-0000-0000-00000D210000}"/>
    <cellStyle name="s_DCF_2_Backlog 30 Sep 2006_Delphi_Operating_model_v 1.0 161106_121204 Impairment test GTS" xfId="25310" xr:uid="{00000000-0005-0000-0000-00000E210000}"/>
    <cellStyle name="s_DCF_2_Backlog 30 Sep 2006_Delphi_Operating_model_v(1).1.3_081106" xfId="25311" xr:uid="{00000000-0005-0000-0000-00000F210000}"/>
    <cellStyle name="s_DCF_2_Backlog 30 Sep 2006_Delphi_Operating_model_v(1).1.3_081106_111212 Omzet calculatie def" xfId="25312" xr:uid="{00000000-0005-0000-0000-000010210000}"/>
    <cellStyle name="s_DCF_2_Backlog 30 Sep 2006_Delphi_Operating_model_v(1).1.3_081106_121204 Impairment test GTS" xfId="25313" xr:uid="{00000000-0005-0000-0000-000011210000}"/>
    <cellStyle name="s_DCF_Backlog 30 Sep 2006" xfId="25314" xr:uid="{00000000-0005-0000-0000-000012210000}"/>
    <cellStyle name="s_DCF_Backlog 30 Sep 2006_Delphi - Operating model v.1.1 011106" xfId="25315" xr:uid="{00000000-0005-0000-0000-000013210000}"/>
    <cellStyle name="s_DCF_Backlog 30 Sep 2006_Delphi_Operating_model_v 1.0 161106" xfId="25316" xr:uid="{00000000-0005-0000-0000-000014210000}"/>
    <cellStyle name="s_DCF_Backlog 30 Sep 2006_Delphi_Operating_model_v(1).1.3_081106" xfId="25317" xr:uid="{00000000-0005-0000-0000-000015210000}"/>
    <cellStyle name="s_DCF_Cases" xfId="25318" xr:uid="{00000000-0005-0000-0000-000016210000}"/>
    <cellStyle name="s_DCF_Cases_111212 Omzet calculatie def" xfId="25319" xr:uid="{00000000-0005-0000-0000-000017210000}"/>
    <cellStyle name="s_DCF_Cases_121204 Impairment test GTS" xfId="25320" xr:uid="{00000000-0005-0000-0000-000018210000}"/>
    <cellStyle name="s_DCF_Cases_Backlog 30 Sep 2006" xfId="25321" xr:uid="{00000000-0005-0000-0000-000019210000}"/>
    <cellStyle name="s_DCF_Cases_Backlog 30 Sep 2006_111212 Omzet calculatie def" xfId="25322" xr:uid="{00000000-0005-0000-0000-00001A210000}"/>
    <cellStyle name="s_DCF_Cases_Backlog 30 Sep 2006_121204 Impairment test GTS" xfId="25323" xr:uid="{00000000-0005-0000-0000-00001B210000}"/>
    <cellStyle name="s_DCF_Cases_Backlog 30 Sep 2006_Delphi - Operating model v.1.1 011106" xfId="25324" xr:uid="{00000000-0005-0000-0000-00001C210000}"/>
    <cellStyle name="s_DCF_Cases_Backlog 30 Sep 2006_Delphi - Operating model v.1.1 011106_111212 Omzet calculatie def" xfId="25325" xr:uid="{00000000-0005-0000-0000-00001D210000}"/>
    <cellStyle name="s_DCF_Cases_Backlog 30 Sep 2006_Delphi - Operating model v.1.1 011106_121204 Impairment test GTS" xfId="25326" xr:uid="{00000000-0005-0000-0000-00001E210000}"/>
    <cellStyle name="s_DCF_Cases_Backlog 30 Sep 2006_Delphi_Operating_model_v 1.0 161106" xfId="25327" xr:uid="{00000000-0005-0000-0000-00001F210000}"/>
    <cellStyle name="s_DCF_Cases_Backlog 30 Sep 2006_Delphi_Operating_model_v 1.0 161106_111212 Omzet calculatie def" xfId="25328" xr:uid="{00000000-0005-0000-0000-000020210000}"/>
    <cellStyle name="s_DCF_Cases_Backlog 30 Sep 2006_Delphi_Operating_model_v 1.0 161106_121204 Impairment test GTS" xfId="25329" xr:uid="{00000000-0005-0000-0000-000021210000}"/>
    <cellStyle name="s_DCF_Cases_Backlog 30 Sep 2006_Delphi_Operating_model_v(1).1.3_081106" xfId="25330" xr:uid="{00000000-0005-0000-0000-000022210000}"/>
    <cellStyle name="s_DCF_Cases_Backlog 30 Sep 2006_Delphi_Operating_model_v(1).1.3_081106_111212 Omzet calculatie def" xfId="25331" xr:uid="{00000000-0005-0000-0000-000023210000}"/>
    <cellStyle name="s_DCF_Cases_Backlog 30 Sep 2006_Delphi_Operating_model_v(1).1.3_081106_121204 Impairment test GTS" xfId="25332" xr:uid="{00000000-0005-0000-0000-000024210000}"/>
    <cellStyle name="s_DCFLBO Code" xfId="25333" xr:uid="{00000000-0005-0000-0000-000025210000}"/>
    <cellStyle name="s_DCFLBO Code_1" xfId="25334" xr:uid="{00000000-0005-0000-0000-000026210000}"/>
    <cellStyle name="s_DCFLBO Code_1_111212 Omzet calculatie def" xfId="25335" xr:uid="{00000000-0005-0000-0000-000027210000}"/>
    <cellStyle name="s_DCFLBO Code_1_121204 Impairment test GTS" xfId="25336" xr:uid="{00000000-0005-0000-0000-000028210000}"/>
    <cellStyle name="s_DCFLBO Code_1_Backlog 30 Sep 2006" xfId="25337" xr:uid="{00000000-0005-0000-0000-000029210000}"/>
    <cellStyle name="s_DCFLBO Code_1_Backlog 30 Sep 2006_111212 Omzet calculatie def" xfId="25338" xr:uid="{00000000-0005-0000-0000-00002A210000}"/>
    <cellStyle name="s_DCFLBO Code_1_Backlog 30 Sep 2006_121204 Impairment test GTS" xfId="25339" xr:uid="{00000000-0005-0000-0000-00002B210000}"/>
    <cellStyle name="s_DCFLBO Code_1_Backlog 30 Sep 2006_Delphi - Operating model v.1.1 011106" xfId="25340" xr:uid="{00000000-0005-0000-0000-00002C210000}"/>
    <cellStyle name="s_DCFLBO Code_1_Backlog 30 Sep 2006_Delphi - Operating model v.1.1 011106_111212 Omzet calculatie def" xfId="25341" xr:uid="{00000000-0005-0000-0000-00002D210000}"/>
    <cellStyle name="s_DCFLBO Code_1_Backlog 30 Sep 2006_Delphi - Operating model v.1.1 011106_121204 Impairment test GTS" xfId="25342" xr:uid="{00000000-0005-0000-0000-00002E210000}"/>
    <cellStyle name="s_DCFLBO Code_1_Backlog 30 Sep 2006_Delphi_Operating_model_v 1.0 161106" xfId="25343" xr:uid="{00000000-0005-0000-0000-00002F210000}"/>
    <cellStyle name="s_DCFLBO Code_1_Backlog 30 Sep 2006_Delphi_Operating_model_v 1.0 161106_111212 Omzet calculatie def" xfId="25344" xr:uid="{00000000-0005-0000-0000-000030210000}"/>
    <cellStyle name="s_DCFLBO Code_1_Backlog 30 Sep 2006_Delphi_Operating_model_v 1.0 161106_121204 Impairment test GTS" xfId="25345" xr:uid="{00000000-0005-0000-0000-000031210000}"/>
    <cellStyle name="s_DCFLBO Code_1_Backlog 30 Sep 2006_Delphi_Operating_model_v(1).1.3_081106" xfId="25346" xr:uid="{00000000-0005-0000-0000-000032210000}"/>
    <cellStyle name="s_DCFLBO Code_1_Backlog 30 Sep 2006_Delphi_Operating_model_v(1).1.3_081106_111212 Omzet calculatie def" xfId="25347" xr:uid="{00000000-0005-0000-0000-000033210000}"/>
    <cellStyle name="s_DCFLBO Code_1_Backlog 30 Sep 2006_Delphi_Operating_model_v(1).1.3_081106_121204 Impairment test GTS" xfId="25348" xr:uid="{00000000-0005-0000-0000-000034210000}"/>
    <cellStyle name="s_DCFLBO Code_1_cfroi" xfId="25349" xr:uid="{00000000-0005-0000-0000-000035210000}"/>
    <cellStyle name="s_DCFLBO Code_1_cfroi_111212 Omzet calculatie def" xfId="25350" xr:uid="{00000000-0005-0000-0000-000036210000}"/>
    <cellStyle name="s_DCFLBO Code_1_cfroi_121204 Impairment test GTS" xfId="25351" xr:uid="{00000000-0005-0000-0000-000037210000}"/>
    <cellStyle name="s_DCFLBO Code_1_cfroi_Backlog 30 Sep 2006" xfId="25352" xr:uid="{00000000-0005-0000-0000-000038210000}"/>
    <cellStyle name="s_DCFLBO Code_1_cfroi_Backlog 30 Sep 2006_111212 Omzet calculatie def" xfId="25353" xr:uid="{00000000-0005-0000-0000-000039210000}"/>
    <cellStyle name="s_DCFLBO Code_1_cfroi_Backlog 30 Sep 2006_121204 Impairment test GTS" xfId="25354" xr:uid="{00000000-0005-0000-0000-00003A210000}"/>
    <cellStyle name="s_DCFLBO Code_1_cfroi_Backlog 30 Sep 2006_Delphi - Operating model v.1.1 011106" xfId="25355" xr:uid="{00000000-0005-0000-0000-00003B210000}"/>
    <cellStyle name="s_DCFLBO Code_1_cfroi_Backlog 30 Sep 2006_Delphi - Operating model v.1.1 011106_111212 Omzet calculatie def" xfId="25356" xr:uid="{00000000-0005-0000-0000-00003C210000}"/>
    <cellStyle name="s_DCFLBO Code_1_cfroi_Backlog 30 Sep 2006_Delphi - Operating model v.1.1 011106_121204 Impairment test GTS" xfId="25357" xr:uid="{00000000-0005-0000-0000-00003D210000}"/>
    <cellStyle name="s_DCFLBO Code_1_cfroi_Backlog 30 Sep 2006_Delphi_Operating_model_v 1.0 161106" xfId="25358" xr:uid="{00000000-0005-0000-0000-00003E210000}"/>
    <cellStyle name="s_DCFLBO Code_1_cfroi_Backlog 30 Sep 2006_Delphi_Operating_model_v 1.0 161106_111212 Omzet calculatie def" xfId="25359" xr:uid="{00000000-0005-0000-0000-00003F210000}"/>
    <cellStyle name="s_DCFLBO Code_1_cfroi_Backlog 30 Sep 2006_Delphi_Operating_model_v 1.0 161106_121204 Impairment test GTS" xfId="25360" xr:uid="{00000000-0005-0000-0000-000040210000}"/>
    <cellStyle name="s_DCFLBO Code_1_cfroi_Backlog 30 Sep 2006_Delphi_Operating_model_v(1).1.3_081106" xfId="25361" xr:uid="{00000000-0005-0000-0000-000041210000}"/>
    <cellStyle name="s_DCFLBO Code_1_cfroi_Backlog 30 Sep 2006_Delphi_Operating_model_v(1).1.3_081106_111212 Omzet calculatie def" xfId="25362" xr:uid="{00000000-0005-0000-0000-000042210000}"/>
    <cellStyle name="s_DCFLBO Code_1_cfroi_Backlog 30 Sep 2006_Delphi_Operating_model_v(1).1.3_081106_121204 Impairment test GTS" xfId="25363" xr:uid="{00000000-0005-0000-0000-000043210000}"/>
    <cellStyle name="s_DCFLBO Code_1_MergeSumm" xfId="25364" xr:uid="{00000000-0005-0000-0000-000044210000}"/>
    <cellStyle name="s_DCFLBO Code_1_MergeSumm_111212 Omzet calculatie def" xfId="25365" xr:uid="{00000000-0005-0000-0000-000045210000}"/>
    <cellStyle name="s_DCFLBO Code_1_MergeSumm_121204 Impairment test GTS" xfId="25366" xr:uid="{00000000-0005-0000-0000-000046210000}"/>
    <cellStyle name="s_DCFLBO Code_1_MergeSumm_Backlog 30 Sep 2006" xfId="25367" xr:uid="{00000000-0005-0000-0000-000047210000}"/>
    <cellStyle name="s_DCFLBO Code_1_MergeSumm_Backlog 30 Sep 2006_111212 Omzet calculatie def" xfId="25368" xr:uid="{00000000-0005-0000-0000-000048210000}"/>
    <cellStyle name="s_DCFLBO Code_1_MergeSumm_Backlog 30 Sep 2006_121204 Impairment test GTS" xfId="25369" xr:uid="{00000000-0005-0000-0000-000049210000}"/>
    <cellStyle name="s_DCFLBO Code_1_MergeSumm_Backlog 30 Sep 2006_Delphi - Operating model v.1.1 011106" xfId="25370" xr:uid="{00000000-0005-0000-0000-00004A210000}"/>
    <cellStyle name="s_DCFLBO Code_1_MergeSumm_Backlog 30 Sep 2006_Delphi - Operating model v.1.1 011106_111212 Omzet calculatie def" xfId="25371" xr:uid="{00000000-0005-0000-0000-00004B210000}"/>
    <cellStyle name="s_DCFLBO Code_1_MergeSumm_Backlog 30 Sep 2006_Delphi - Operating model v.1.1 011106_121204 Impairment test GTS" xfId="25372" xr:uid="{00000000-0005-0000-0000-00004C210000}"/>
    <cellStyle name="s_DCFLBO Code_1_MergeSumm_Backlog 30 Sep 2006_Delphi_Operating_model_v 1.0 161106" xfId="25373" xr:uid="{00000000-0005-0000-0000-00004D210000}"/>
    <cellStyle name="s_DCFLBO Code_1_MergeSumm_Backlog 30 Sep 2006_Delphi_Operating_model_v 1.0 161106_111212 Omzet calculatie def" xfId="25374" xr:uid="{00000000-0005-0000-0000-00004E210000}"/>
    <cellStyle name="s_DCFLBO Code_1_MergeSumm_Backlog 30 Sep 2006_Delphi_Operating_model_v 1.0 161106_121204 Impairment test GTS" xfId="25375" xr:uid="{00000000-0005-0000-0000-00004F210000}"/>
    <cellStyle name="s_DCFLBO Code_1_MergeSumm_Backlog 30 Sep 2006_Delphi_Operating_model_v(1).1.3_081106" xfId="25376" xr:uid="{00000000-0005-0000-0000-000050210000}"/>
    <cellStyle name="s_DCFLBO Code_1_MergeSumm_Backlog 30 Sep 2006_Delphi_Operating_model_v(1).1.3_081106_111212 Omzet calculatie def" xfId="25377" xr:uid="{00000000-0005-0000-0000-000051210000}"/>
    <cellStyle name="s_DCFLBO Code_1_MergeSumm_Backlog 30 Sep 2006_Delphi_Operating_model_v(1).1.3_081106_121204 Impairment test GTS" xfId="25378" xr:uid="{00000000-0005-0000-0000-000052210000}"/>
    <cellStyle name="s_DCFLBO Code_1_Print_Manager" xfId="25379" xr:uid="{00000000-0005-0000-0000-000053210000}"/>
    <cellStyle name="s_DCFLBO Code_1_Print_Manager_111212 Omzet calculatie def" xfId="25380" xr:uid="{00000000-0005-0000-0000-000054210000}"/>
    <cellStyle name="s_DCFLBO Code_1_Print_Manager_121204 Impairment test GTS" xfId="25381" xr:uid="{00000000-0005-0000-0000-000055210000}"/>
    <cellStyle name="s_DCFLBO Code_1_Print_Manager_Backlog 30 Sep 2006" xfId="25382" xr:uid="{00000000-0005-0000-0000-000056210000}"/>
    <cellStyle name="s_DCFLBO Code_1_Print_Manager_Backlog 30 Sep 2006_111212 Omzet calculatie def" xfId="25383" xr:uid="{00000000-0005-0000-0000-000057210000}"/>
    <cellStyle name="s_DCFLBO Code_1_Print_Manager_Backlog 30 Sep 2006_121204 Impairment test GTS" xfId="25384" xr:uid="{00000000-0005-0000-0000-000058210000}"/>
    <cellStyle name="s_DCFLBO Code_1_Print_Manager_Backlog 30 Sep 2006_Delphi - Operating model v.1.1 011106" xfId="25385" xr:uid="{00000000-0005-0000-0000-000059210000}"/>
    <cellStyle name="s_DCFLBO Code_1_Print_Manager_Backlog 30 Sep 2006_Delphi - Operating model v.1.1 011106_111212 Omzet calculatie def" xfId="25386" xr:uid="{00000000-0005-0000-0000-00005A210000}"/>
    <cellStyle name="s_DCFLBO Code_1_Print_Manager_Backlog 30 Sep 2006_Delphi - Operating model v.1.1 011106_121204 Impairment test GTS" xfId="25387" xr:uid="{00000000-0005-0000-0000-00005B210000}"/>
    <cellStyle name="s_DCFLBO Code_1_Print_Manager_Backlog 30 Sep 2006_Delphi_Operating_model_v 1.0 161106" xfId="25388" xr:uid="{00000000-0005-0000-0000-00005C210000}"/>
    <cellStyle name="s_DCFLBO Code_1_Print_Manager_Backlog 30 Sep 2006_Delphi_Operating_model_v 1.0 161106_111212 Omzet calculatie def" xfId="25389" xr:uid="{00000000-0005-0000-0000-00005D210000}"/>
    <cellStyle name="s_DCFLBO Code_1_Print_Manager_Backlog 30 Sep 2006_Delphi_Operating_model_v 1.0 161106_121204 Impairment test GTS" xfId="25390" xr:uid="{00000000-0005-0000-0000-00005E210000}"/>
    <cellStyle name="s_DCFLBO Code_1_Print_Manager_Backlog 30 Sep 2006_Delphi_Operating_model_v(1).1.3_081106" xfId="25391" xr:uid="{00000000-0005-0000-0000-00005F210000}"/>
    <cellStyle name="s_DCFLBO Code_1_Print_Manager_Backlog 30 Sep 2006_Delphi_Operating_model_v(1).1.3_081106_111212 Omzet calculatie def" xfId="25392" xr:uid="{00000000-0005-0000-0000-000060210000}"/>
    <cellStyle name="s_DCFLBO Code_1_Print_Manager_Backlog 30 Sep 2006_Delphi_Operating_model_v(1).1.3_081106_121204 Impairment test GTS" xfId="25393" xr:uid="{00000000-0005-0000-0000-000061210000}"/>
    <cellStyle name="s_DCFLBO Code_1_Probability" xfId="25394" xr:uid="{00000000-0005-0000-0000-000062210000}"/>
    <cellStyle name="s_DCFLBO Code_1_Probability_111212 Omzet calculatie def" xfId="25395" xr:uid="{00000000-0005-0000-0000-000063210000}"/>
    <cellStyle name="s_DCFLBO Code_1_Probability_121204 Impairment test GTS" xfId="25396" xr:uid="{00000000-0005-0000-0000-000064210000}"/>
    <cellStyle name="s_DCFLBO Code_1_Probability_Backlog 30 Sep 2006" xfId="25397" xr:uid="{00000000-0005-0000-0000-000065210000}"/>
    <cellStyle name="s_DCFLBO Code_1_Probability_Backlog 30 Sep 2006_111212 Omzet calculatie def" xfId="25398" xr:uid="{00000000-0005-0000-0000-000066210000}"/>
    <cellStyle name="s_DCFLBO Code_1_Probability_Backlog 30 Sep 2006_121204 Impairment test GTS" xfId="25399" xr:uid="{00000000-0005-0000-0000-000067210000}"/>
    <cellStyle name="s_DCFLBO Code_1_Probability_Backlog 30 Sep 2006_Delphi - Operating model v.1.1 011106" xfId="25400" xr:uid="{00000000-0005-0000-0000-000068210000}"/>
    <cellStyle name="s_DCFLBO Code_1_Probability_Backlog 30 Sep 2006_Delphi - Operating model v.1.1 011106_111212 Omzet calculatie def" xfId="25401" xr:uid="{00000000-0005-0000-0000-000069210000}"/>
    <cellStyle name="s_DCFLBO Code_1_Probability_Backlog 30 Sep 2006_Delphi - Operating model v.1.1 011106_121204 Impairment test GTS" xfId="25402" xr:uid="{00000000-0005-0000-0000-00006A210000}"/>
    <cellStyle name="s_DCFLBO Code_1_Probability_Backlog 30 Sep 2006_Delphi_Operating_model_v 1.0 161106" xfId="25403" xr:uid="{00000000-0005-0000-0000-00006B210000}"/>
    <cellStyle name="s_DCFLBO Code_1_Probability_Backlog 30 Sep 2006_Delphi_Operating_model_v 1.0 161106_111212 Omzet calculatie def" xfId="25404" xr:uid="{00000000-0005-0000-0000-00006C210000}"/>
    <cellStyle name="s_DCFLBO Code_1_Probability_Backlog 30 Sep 2006_Delphi_Operating_model_v 1.0 161106_121204 Impairment test GTS" xfId="25405" xr:uid="{00000000-0005-0000-0000-00006D210000}"/>
    <cellStyle name="s_DCFLBO Code_1_Probability_Backlog 30 Sep 2006_Delphi_Operating_model_v(1).1.3_081106" xfId="25406" xr:uid="{00000000-0005-0000-0000-00006E210000}"/>
    <cellStyle name="s_DCFLBO Code_1_Probability_Backlog 30 Sep 2006_Delphi_Operating_model_v(1).1.3_081106_111212 Omzet calculatie def" xfId="25407" xr:uid="{00000000-0005-0000-0000-00006F210000}"/>
    <cellStyle name="s_DCFLBO Code_1_Probability_Backlog 30 Sep 2006_Delphi_Operating_model_v(1).1.3_081106_121204 Impairment test GTS" xfId="25408" xr:uid="{00000000-0005-0000-0000-000070210000}"/>
    <cellStyle name="s_DCFLBO Code_1_Scenario_Macro" xfId="25409" xr:uid="{00000000-0005-0000-0000-000071210000}"/>
    <cellStyle name="s_DCFLBO Code_1_Scenario_Macro_111212 Omzet calculatie def" xfId="25410" xr:uid="{00000000-0005-0000-0000-000072210000}"/>
    <cellStyle name="s_DCFLBO Code_1_Scenario_Macro_121204 Impairment test GTS" xfId="25411" xr:uid="{00000000-0005-0000-0000-000073210000}"/>
    <cellStyle name="s_DCFLBO Code_1_Scenario_Macro_Backlog 30 Sep 2006" xfId="25412" xr:uid="{00000000-0005-0000-0000-000074210000}"/>
    <cellStyle name="s_DCFLBO Code_1_Scenario_Macro_Backlog 30 Sep 2006_111212 Omzet calculatie def" xfId="25413" xr:uid="{00000000-0005-0000-0000-000075210000}"/>
    <cellStyle name="s_DCFLBO Code_1_Scenario_Macro_Backlog 30 Sep 2006_121204 Impairment test GTS" xfId="25414" xr:uid="{00000000-0005-0000-0000-000076210000}"/>
    <cellStyle name="s_DCFLBO Code_1_Scenario_Macro_Backlog 30 Sep 2006_Delphi - Operating model v.1.1 011106" xfId="25415" xr:uid="{00000000-0005-0000-0000-000077210000}"/>
    <cellStyle name="s_DCFLBO Code_1_Scenario_Macro_Backlog 30 Sep 2006_Delphi - Operating model v.1.1 011106_111212 Omzet calculatie def" xfId="25416" xr:uid="{00000000-0005-0000-0000-000078210000}"/>
    <cellStyle name="s_DCFLBO Code_1_Scenario_Macro_Backlog 30 Sep 2006_Delphi - Operating model v.1.1 011106_121204 Impairment test GTS" xfId="25417" xr:uid="{00000000-0005-0000-0000-000079210000}"/>
    <cellStyle name="s_DCFLBO Code_1_Scenario_Macro_Backlog 30 Sep 2006_Delphi_Operating_model_v 1.0 161106" xfId="25418" xr:uid="{00000000-0005-0000-0000-00007A210000}"/>
    <cellStyle name="s_DCFLBO Code_1_Scenario_Macro_Backlog 30 Sep 2006_Delphi_Operating_model_v 1.0 161106_111212 Omzet calculatie def" xfId="25419" xr:uid="{00000000-0005-0000-0000-00007B210000}"/>
    <cellStyle name="s_DCFLBO Code_1_Scenario_Macro_Backlog 30 Sep 2006_Delphi_Operating_model_v 1.0 161106_121204 Impairment test GTS" xfId="25420" xr:uid="{00000000-0005-0000-0000-00007C210000}"/>
    <cellStyle name="s_DCFLBO Code_1_Scenario_Macro_Backlog 30 Sep 2006_Delphi_Operating_model_v(1).1.3_081106" xfId="25421" xr:uid="{00000000-0005-0000-0000-00007D210000}"/>
    <cellStyle name="s_DCFLBO Code_1_Scenario_Macro_Backlog 30 Sep 2006_Delphi_Operating_model_v(1).1.3_081106_111212 Omzet calculatie def" xfId="25422" xr:uid="{00000000-0005-0000-0000-00007E210000}"/>
    <cellStyle name="s_DCFLBO Code_1_Scenario_Macro_Backlog 30 Sep 2006_Delphi_Operating_model_v(1).1.3_081106_121204 Impairment test GTS" xfId="25423" xr:uid="{00000000-0005-0000-0000-00007F210000}"/>
    <cellStyle name="s_DCFLBO Code_1_Scenario_Manager" xfId="25424" xr:uid="{00000000-0005-0000-0000-000080210000}"/>
    <cellStyle name="s_DCFLBO Code_1_Scenario_Manager_111212 Omzet calculatie def" xfId="25425" xr:uid="{00000000-0005-0000-0000-000081210000}"/>
    <cellStyle name="s_DCFLBO Code_1_Scenario_Manager_121204 Impairment test GTS" xfId="25426" xr:uid="{00000000-0005-0000-0000-000082210000}"/>
    <cellStyle name="s_DCFLBO Code_1_Scenario_Manager_Backlog 30 Sep 2006" xfId="25427" xr:uid="{00000000-0005-0000-0000-000083210000}"/>
    <cellStyle name="s_DCFLBO Code_1_Scenario_Manager_Backlog 30 Sep 2006_111212 Omzet calculatie def" xfId="25428" xr:uid="{00000000-0005-0000-0000-000084210000}"/>
    <cellStyle name="s_DCFLBO Code_1_Scenario_Manager_Backlog 30 Sep 2006_121204 Impairment test GTS" xfId="25429" xr:uid="{00000000-0005-0000-0000-000085210000}"/>
    <cellStyle name="s_DCFLBO Code_1_Scenario_Manager_Backlog 30 Sep 2006_Delphi - Operating model v.1.1 011106" xfId="25430" xr:uid="{00000000-0005-0000-0000-000086210000}"/>
    <cellStyle name="s_DCFLBO Code_1_Scenario_Manager_Backlog 30 Sep 2006_Delphi - Operating model v.1.1 011106_111212 Omzet calculatie def" xfId="25431" xr:uid="{00000000-0005-0000-0000-000087210000}"/>
    <cellStyle name="s_DCFLBO Code_1_Scenario_Manager_Backlog 30 Sep 2006_Delphi - Operating model v.1.1 011106_121204 Impairment test GTS" xfId="25432" xr:uid="{00000000-0005-0000-0000-000088210000}"/>
    <cellStyle name="s_DCFLBO Code_1_Scenario_Manager_Backlog 30 Sep 2006_Delphi_Operating_model_v 1.0 161106" xfId="25433" xr:uid="{00000000-0005-0000-0000-000089210000}"/>
    <cellStyle name="s_DCFLBO Code_1_Scenario_Manager_Backlog 30 Sep 2006_Delphi_Operating_model_v 1.0 161106_111212 Omzet calculatie def" xfId="25434" xr:uid="{00000000-0005-0000-0000-00008A210000}"/>
    <cellStyle name="s_DCFLBO Code_1_Scenario_Manager_Backlog 30 Sep 2006_Delphi_Operating_model_v 1.0 161106_121204 Impairment test GTS" xfId="25435" xr:uid="{00000000-0005-0000-0000-00008B210000}"/>
    <cellStyle name="s_DCFLBO Code_1_Scenario_Manager_Backlog 30 Sep 2006_Delphi_Operating_model_v(1).1.3_081106" xfId="25436" xr:uid="{00000000-0005-0000-0000-00008C210000}"/>
    <cellStyle name="s_DCFLBO Code_1_Scenario_Manager_Backlog 30 Sep 2006_Delphi_Operating_model_v(1).1.3_081106_111212 Omzet calculatie def" xfId="25437" xr:uid="{00000000-0005-0000-0000-00008D210000}"/>
    <cellStyle name="s_DCFLBO Code_1_Scenario_Manager_Backlog 30 Sep 2006_Delphi_Operating_model_v(1).1.3_081106_121204 Impairment test GTS" xfId="25438" xr:uid="{00000000-0005-0000-0000-00008E210000}"/>
    <cellStyle name="s_DCFLBO Code_1_sputz matrix" xfId="25439" xr:uid="{00000000-0005-0000-0000-00008F210000}"/>
    <cellStyle name="s_DCFLBO Code_1_sputz matrix_111212 Omzet calculatie def" xfId="25440" xr:uid="{00000000-0005-0000-0000-000090210000}"/>
    <cellStyle name="s_DCFLBO Code_1_sputz matrix_121204 Impairment test GTS" xfId="25441" xr:uid="{00000000-0005-0000-0000-000091210000}"/>
    <cellStyle name="s_DCFLBO Code_1_sputz matrix_Backlog 30 Sep 2006" xfId="25442" xr:uid="{00000000-0005-0000-0000-000092210000}"/>
    <cellStyle name="s_DCFLBO Code_1_sputz matrix_Backlog 30 Sep 2006_111212 Omzet calculatie def" xfId="25443" xr:uid="{00000000-0005-0000-0000-000093210000}"/>
    <cellStyle name="s_DCFLBO Code_1_sputz matrix_Backlog 30 Sep 2006_121204 Impairment test GTS" xfId="25444" xr:uid="{00000000-0005-0000-0000-000094210000}"/>
    <cellStyle name="s_DCFLBO Code_1_sputz matrix_Backlog 30 Sep 2006_Delphi - Operating model v.1.1 011106" xfId="25445" xr:uid="{00000000-0005-0000-0000-000095210000}"/>
    <cellStyle name="s_DCFLBO Code_1_sputz matrix_Backlog 30 Sep 2006_Delphi - Operating model v.1.1 011106_111212 Omzet calculatie def" xfId="25446" xr:uid="{00000000-0005-0000-0000-000096210000}"/>
    <cellStyle name="s_DCFLBO Code_1_sputz matrix_Backlog 30 Sep 2006_Delphi - Operating model v.1.1 011106_121204 Impairment test GTS" xfId="25447" xr:uid="{00000000-0005-0000-0000-000097210000}"/>
    <cellStyle name="s_DCFLBO Code_1_sputz matrix_Backlog 30 Sep 2006_Delphi_Operating_model_v 1.0 161106" xfId="25448" xr:uid="{00000000-0005-0000-0000-000098210000}"/>
    <cellStyle name="s_DCFLBO Code_1_sputz matrix_Backlog 30 Sep 2006_Delphi_Operating_model_v 1.0 161106_111212 Omzet calculatie def" xfId="25449" xr:uid="{00000000-0005-0000-0000-000099210000}"/>
    <cellStyle name="s_DCFLBO Code_1_sputz matrix_Backlog 30 Sep 2006_Delphi_Operating_model_v 1.0 161106_121204 Impairment test GTS" xfId="25450" xr:uid="{00000000-0005-0000-0000-00009A210000}"/>
    <cellStyle name="s_DCFLBO Code_1_sputz matrix_Backlog 30 Sep 2006_Delphi_Operating_model_v(1).1.3_081106" xfId="25451" xr:uid="{00000000-0005-0000-0000-00009B210000}"/>
    <cellStyle name="s_DCFLBO Code_1_sputz matrix_Backlog 30 Sep 2006_Delphi_Operating_model_v(1).1.3_081106_111212 Omzet calculatie def" xfId="25452" xr:uid="{00000000-0005-0000-0000-00009C210000}"/>
    <cellStyle name="s_DCFLBO Code_1_sputz matrix_Backlog 30 Sep 2006_Delphi_Operating_model_v(1).1.3_081106_121204 Impairment test GTS" xfId="25453" xr:uid="{00000000-0005-0000-0000-00009D210000}"/>
    <cellStyle name="s_DCFLBO Code_2" xfId="25454" xr:uid="{00000000-0005-0000-0000-00009E210000}"/>
    <cellStyle name="s_DCFLBO Code_2_Backlog 30 Sep 2006" xfId="25455" xr:uid="{00000000-0005-0000-0000-00009F210000}"/>
    <cellStyle name="s_DCFLBO Code_2_Backlog 30 Sep 2006_Delphi - Operating model v.1.1 011106" xfId="25456" xr:uid="{00000000-0005-0000-0000-0000A0210000}"/>
    <cellStyle name="s_DCFLBO Code_2_Backlog 30 Sep 2006_Delphi_Operating_model_v 1.0 161106" xfId="25457" xr:uid="{00000000-0005-0000-0000-0000A1210000}"/>
    <cellStyle name="s_DCFLBO Code_2_Backlog 30 Sep 2006_Delphi_Operating_model_v(1).1.3_081106" xfId="25458" xr:uid="{00000000-0005-0000-0000-0000A2210000}"/>
    <cellStyle name="s_DCFLBO Code_Backlog 30 Sep 2006" xfId="25459" xr:uid="{00000000-0005-0000-0000-0000A3210000}"/>
    <cellStyle name="s_DCFLBO Code_Backlog 30 Sep 2006_Delphi - Operating model v.1.1 011106" xfId="25460" xr:uid="{00000000-0005-0000-0000-0000A4210000}"/>
    <cellStyle name="s_DCFLBO Code_Backlog 30 Sep 2006_Delphi_Operating_model_v 1.0 161106" xfId="25461" xr:uid="{00000000-0005-0000-0000-0000A5210000}"/>
    <cellStyle name="s_DCFLBO Code_Backlog 30 Sep 2006_Delphi_Operating_model_v(1).1.3_081106" xfId="25462" xr:uid="{00000000-0005-0000-0000-0000A6210000}"/>
    <cellStyle name="s_DCFLBO Code_Cases" xfId="25463" xr:uid="{00000000-0005-0000-0000-0000A7210000}"/>
    <cellStyle name="s_DCFLBO Code_Cases_Backlog 30 Sep 2006" xfId="25464" xr:uid="{00000000-0005-0000-0000-0000A8210000}"/>
    <cellStyle name="s_DCFLBO Code_Cases_Backlog 30 Sep 2006_Delphi - Operating model v.1.1 011106" xfId="25465" xr:uid="{00000000-0005-0000-0000-0000A9210000}"/>
    <cellStyle name="s_DCFLBO Code_Cases_Backlog 30 Sep 2006_Delphi_Operating_model_v 1.0 161106" xfId="25466" xr:uid="{00000000-0005-0000-0000-0000AA210000}"/>
    <cellStyle name="s_DCFLBO Code_Cases_Backlog 30 Sep 2006_Delphi_Operating_model_v(1).1.3_081106" xfId="25467" xr:uid="{00000000-0005-0000-0000-0000AB210000}"/>
    <cellStyle name="s_DCFLBO Code_Valuation Summary" xfId="25468" xr:uid="{00000000-0005-0000-0000-0000AC210000}"/>
    <cellStyle name="s_DCFLBO Code_Valuation Summary_Backlog 30 Sep 2006" xfId="25469" xr:uid="{00000000-0005-0000-0000-0000AD210000}"/>
    <cellStyle name="s_DCFLBO Code_Valuation Summary_Backlog 30 Sep 2006_Delphi - Operating model v.1.1 011106" xfId="25470" xr:uid="{00000000-0005-0000-0000-0000AE210000}"/>
    <cellStyle name="s_DCFLBO Code_Valuation Summary_Backlog 30 Sep 2006_Delphi_Operating_model_v 1.0 161106" xfId="25471" xr:uid="{00000000-0005-0000-0000-0000AF210000}"/>
    <cellStyle name="s_DCFLBO Code_Valuation Summary_Backlog 30 Sep 2006_Delphi_Operating_model_v(1).1.3_081106" xfId="25472" xr:uid="{00000000-0005-0000-0000-0000B0210000}"/>
    <cellStyle name="s_DMPR" xfId="25473" xr:uid="{00000000-0005-0000-0000-0000B1210000}"/>
    <cellStyle name="s_DMPR_1" xfId="25474" xr:uid="{00000000-0005-0000-0000-0000B2210000}"/>
    <cellStyle name="s_DMPR_1_Backlog 30 Sep 2006" xfId="25475" xr:uid="{00000000-0005-0000-0000-0000B3210000}"/>
    <cellStyle name="s_DMPR_1_Backlog 30 Sep 2006_Delphi - Operating model v.1.1 011106" xfId="25476" xr:uid="{00000000-0005-0000-0000-0000B4210000}"/>
    <cellStyle name="s_DMPR_1_Backlog 30 Sep 2006_Delphi_Operating_model_v 1.0 161106" xfId="25477" xr:uid="{00000000-0005-0000-0000-0000B5210000}"/>
    <cellStyle name="s_DMPR_1_Backlog 30 Sep 2006_Delphi_Operating_model_v(1).1.3_081106" xfId="25478" xr:uid="{00000000-0005-0000-0000-0000B6210000}"/>
    <cellStyle name="s_DMPR_2" xfId="25479" xr:uid="{00000000-0005-0000-0000-0000B7210000}"/>
    <cellStyle name="s_DMPR_2_Backlog 30 Sep 2006" xfId="25480" xr:uid="{00000000-0005-0000-0000-0000B8210000}"/>
    <cellStyle name="s_DMPR_2_Backlog 30 Sep 2006_Delphi - Operating model v.1.1 011106" xfId="25481" xr:uid="{00000000-0005-0000-0000-0000B9210000}"/>
    <cellStyle name="s_DMPR_2_Backlog 30 Sep 2006_Delphi_Operating_model_v 1.0 161106" xfId="25482" xr:uid="{00000000-0005-0000-0000-0000BA210000}"/>
    <cellStyle name="s_DMPR_2_Backlog 30 Sep 2006_Delphi_Operating_model_v(1).1.3_081106" xfId="25483" xr:uid="{00000000-0005-0000-0000-0000BB210000}"/>
    <cellStyle name="s_DMPR_Backlog 30 Sep 2006" xfId="25484" xr:uid="{00000000-0005-0000-0000-0000BC210000}"/>
    <cellStyle name="s_DMPR_Backlog 30 Sep 2006_Delphi - Operating model v.1.1 011106" xfId="25485" xr:uid="{00000000-0005-0000-0000-0000BD210000}"/>
    <cellStyle name="s_DMPR_Backlog 30 Sep 2006_Delphi_Operating_model_v 1.0 161106" xfId="25486" xr:uid="{00000000-0005-0000-0000-0000BE210000}"/>
    <cellStyle name="s_DMPR_Backlog 30 Sep 2006_Delphi_Operating_model_v(1).1.3_081106" xfId="25487" xr:uid="{00000000-0005-0000-0000-0000BF210000}"/>
    <cellStyle name="s_E (2)" xfId="25488" xr:uid="{00000000-0005-0000-0000-0000C0210000}"/>
    <cellStyle name="s_E (2)_1" xfId="25489" xr:uid="{00000000-0005-0000-0000-0000C1210000}"/>
    <cellStyle name="s_E (2)_1_Backlog 30 Sep 2006" xfId="25490" xr:uid="{00000000-0005-0000-0000-0000C2210000}"/>
    <cellStyle name="s_E (2)_1_Backlog 30 Sep 2006_Delphi - Operating model v.1.1 011106" xfId="25491" xr:uid="{00000000-0005-0000-0000-0000C3210000}"/>
    <cellStyle name="s_E (2)_1_Backlog 30 Sep 2006_Delphi_Operating_model_v 1.0 161106" xfId="25492" xr:uid="{00000000-0005-0000-0000-0000C4210000}"/>
    <cellStyle name="s_E (2)_1_Backlog 30 Sep 2006_Delphi_Operating_model_v(1).1.3_081106" xfId="25493" xr:uid="{00000000-0005-0000-0000-0000C5210000}"/>
    <cellStyle name="s_E (2)_Backlog 30 Sep 2006" xfId="25494" xr:uid="{00000000-0005-0000-0000-0000C6210000}"/>
    <cellStyle name="s_E (2)_Backlog 30 Sep 2006_Delphi - Operating model v.1.1 011106" xfId="25495" xr:uid="{00000000-0005-0000-0000-0000C7210000}"/>
    <cellStyle name="s_E (2)_Backlog 30 Sep 2006_Delphi_Operating_model_v 1.0 161106" xfId="25496" xr:uid="{00000000-0005-0000-0000-0000C8210000}"/>
    <cellStyle name="s_E (2)_Backlog 30 Sep 2006_Delphi_Operating_model_v(1).1.3_081106" xfId="25497" xr:uid="{00000000-0005-0000-0000-0000C9210000}"/>
    <cellStyle name="s_Earnings" xfId="25498" xr:uid="{00000000-0005-0000-0000-0000CA210000}"/>
    <cellStyle name="s_Earnings " xfId="25499" xr:uid="{00000000-0005-0000-0000-0000CB210000}"/>
    <cellStyle name="s_Earnings (2)" xfId="25500" xr:uid="{00000000-0005-0000-0000-0000CC210000}"/>
    <cellStyle name="s_Earnings (2)_1" xfId="25501" xr:uid="{00000000-0005-0000-0000-0000CD210000}"/>
    <cellStyle name="s_Earnings (2)_1_Backlog 30 Sep 2006" xfId="25502" xr:uid="{00000000-0005-0000-0000-0000CE210000}"/>
    <cellStyle name="s_Earnings (2)_1_Backlog 30 Sep 2006_Delphi - Operating model v.1.1 011106" xfId="25503" xr:uid="{00000000-0005-0000-0000-0000CF210000}"/>
    <cellStyle name="s_Earnings (2)_1_Backlog 30 Sep 2006_Delphi_Operating_model_v 1.0 161106" xfId="25504" xr:uid="{00000000-0005-0000-0000-0000D0210000}"/>
    <cellStyle name="s_Earnings (2)_1_Backlog 30 Sep 2006_Delphi_Operating_model_v(1).1.3_081106" xfId="25505" xr:uid="{00000000-0005-0000-0000-0000D1210000}"/>
    <cellStyle name="s_Earnings (2)_1_Print_Manager" xfId="25506" xr:uid="{00000000-0005-0000-0000-0000D2210000}"/>
    <cellStyle name="s_Earnings (2)_1_Print_Manager_Backlog 30 Sep 2006" xfId="25507" xr:uid="{00000000-0005-0000-0000-0000D3210000}"/>
    <cellStyle name="s_Earnings (2)_1_Print_Manager_Backlog 30 Sep 2006_Delphi - Operating model v.1.1 011106" xfId="25508" xr:uid="{00000000-0005-0000-0000-0000D4210000}"/>
    <cellStyle name="s_Earnings (2)_1_Print_Manager_Backlog 30 Sep 2006_Delphi_Operating_model_v 1.0 161106" xfId="25509" xr:uid="{00000000-0005-0000-0000-0000D5210000}"/>
    <cellStyle name="s_Earnings (2)_1_Print_Manager_Backlog 30 Sep 2006_Delphi_Operating_model_v(1).1.3_081106" xfId="25510" xr:uid="{00000000-0005-0000-0000-0000D6210000}"/>
    <cellStyle name="s_Earnings (2)_1_Scenario_Macro" xfId="25511" xr:uid="{00000000-0005-0000-0000-0000D7210000}"/>
    <cellStyle name="s_Earnings (2)_1_Scenario_Macro_Backlog 30 Sep 2006" xfId="25512" xr:uid="{00000000-0005-0000-0000-0000D8210000}"/>
    <cellStyle name="s_Earnings (2)_1_Scenario_Macro_Backlog 30 Sep 2006_Delphi - Operating model v.1.1 011106" xfId="25513" xr:uid="{00000000-0005-0000-0000-0000D9210000}"/>
    <cellStyle name="s_Earnings (2)_1_Scenario_Macro_Backlog 30 Sep 2006_Delphi_Operating_model_v 1.0 161106" xfId="25514" xr:uid="{00000000-0005-0000-0000-0000DA210000}"/>
    <cellStyle name="s_Earnings (2)_1_Scenario_Macro_Backlog 30 Sep 2006_Delphi_Operating_model_v(1).1.3_081106" xfId="25515" xr:uid="{00000000-0005-0000-0000-0000DB210000}"/>
    <cellStyle name="s_Earnings (2)_1_Scenario_Manager" xfId="25516" xr:uid="{00000000-0005-0000-0000-0000DC210000}"/>
    <cellStyle name="s_Earnings (2)_1_Scenario_Manager_Backlog 30 Sep 2006" xfId="25517" xr:uid="{00000000-0005-0000-0000-0000DD210000}"/>
    <cellStyle name="s_Earnings (2)_1_Scenario_Manager_Backlog 30 Sep 2006_Delphi - Operating model v.1.1 011106" xfId="25518" xr:uid="{00000000-0005-0000-0000-0000DE210000}"/>
    <cellStyle name="s_Earnings (2)_1_Scenario_Manager_Backlog 30 Sep 2006_Delphi_Operating_model_v 1.0 161106" xfId="25519" xr:uid="{00000000-0005-0000-0000-0000DF210000}"/>
    <cellStyle name="s_Earnings (2)_1_Scenario_Manager_Backlog 30 Sep 2006_Delphi_Operating_model_v(1).1.3_081106" xfId="25520" xr:uid="{00000000-0005-0000-0000-0000E0210000}"/>
    <cellStyle name="s_Earnings (2)_2" xfId="25521" xr:uid="{00000000-0005-0000-0000-0000E1210000}"/>
    <cellStyle name="s_Earnings (2)_2_Backlog 30 Sep 2006" xfId="25522" xr:uid="{00000000-0005-0000-0000-0000E2210000}"/>
    <cellStyle name="s_Earnings (2)_2_Backlog 30 Sep 2006_Delphi - Operating model v.1.1 011106" xfId="25523" xr:uid="{00000000-0005-0000-0000-0000E3210000}"/>
    <cellStyle name="s_Earnings (2)_2_Backlog 30 Sep 2006_Delphi_Operating_model_v 1.0 161106" xfId="25524" xr:uid="{00000000-0005-0000-0000-0000E4210000}"/>
    <cellStyle name="s_Earnings (2)_2_Backlog 30 Sep 2006_Delphi_Operating_model_v(1).1.3_081106" xfId="25525" xr:uid="{00000000-0005-0000-0000-0000E5210000}"/>
    <cellStyle name="s_Earnings (2)_Backlog 30 Sep 2006" xfId="25526" xr:uid="{00000000-0005-0000-0000-0000E6210000}"/>
    <cellStyle name="s_Earnings (2)_Backlog 30 Sep 2006_Delphi - Operating model v.1.1 011106" xfId="25527" xr:uid="{00000000-0005-0000-0000-0000E7210000}"/>
    <cellStyle name="s_Earnings (2)_Backlog 30 Sep 2006_Delphi_Operating_model_v 1.0 161106" xfId="25528" xr:uid="{00000000-0005-0000-0000-0000E8210000}"/>
    <cellStyle name="s_Earnings (2)_Backlog 30 Sep 2006_Delphi_Operating_model_v(1).1.3_081106" xfId="25529" xr:uid="{00000000-0005-0000-0000-0000E9210000}"/>
    <cellStyle name="s_Earnings (2)_Print_Manager" xfId="25530" xr:uid="{00000000-0005-0000-0000-0000EA210000}"/>
    <cellStyle name="s_Earnings (2)_Print_Manager_Backlog 30 Sep 2006" xfId="25531" xr:uid="{00000000-0005-0000-0000-0000EB210000}"/>
    <cellStyle name="s_Earnings (2)_Print_Manager_Backlog 30 Sep 2006_Delphi - Operating model v.1.1 011106" xfId="25532" xr:uid="{00000000-0005-0000-0000-0000EC210000}"/>
    <cellStyle name="s_Earnings (2)_Print_Manager_Backlog 30 Sep 2006_Delphi_Operating_model_v 1.0 161106" xfId="25533" xr:uid="{00000000-0005-0000-0000-0000ED210000}"/>
    <cellStyle name="s_Earnings (2)_Print_Manager_Backlog 30 Sep 2006_Delphi_Operating_model_v(1).1.3_081106" xfId="25534" xr:uid="{00000000-0005-0000-0000-0000EE210000}"/>
    <cellStyle name="s_Earnings (2)_Scenario_Macro" xfId="25535" xr:uid="{00000000-0005-0000-0000-0000EF210000}"/>
    <cellStyle name="s_Earnings (2)_Scenario_Macro_Backlog 30 Sep 2006" xfId="25536" xr:uid="{00000000-0005-0000-0000-0000F0210000}"/>
    <cellStyle name="s_Earnings (2)_Scenario_Macro_Backlog 30 Sep 2006_Delphi - Operating model v.1.1 011106" xfId="25537" xr:uid="{00000000-0005-0000-0000-0000F1210000}"/>
    <cellStyle name="s_Earnings (2)_Scenario_Macro_Backlog 30 Sep 2006_Delphi_Operating_model_v 1.0 161106" xfId="25538" xr:uid="{00000000-0005-0000-0000-0000F2210000}"/>
    <cellStyle name="s_Earnings (2)_Scenario_Macro_Backlog 30 Sep 2006_Delphi_Operating_model_v(1).1.3_081106" xfId="25539" xr:uid="{00000000-0005-0000-0000-0000F3210000}"/>
    <cellStyle name="s_Earnings (2)_Scenario_Manager" xfId="25540" xr:uid="{00000000-0005-0000-0000-0000F4210000}"/>
    <cellStyle name="s_Earnings (2)_Scenario_Manager_Backlog 30 Sep 2006" xfId="25541" xr:uid="{00000000-0005-0000-0000-0000F5210000}"/>
    <cellStyle name="s_Earnings (2)_Scenario_Manager_Backlog 30 Sep 2006_Delphi - Operating model v.1.1 011106" xfId="25542" xr:uid="{00000000-0005-0000-0000-0000F6210000}"/>
    <cellStyle name="s_Earnings (2)_Scenario_Manager_Backlog 30 Sep 2006_Delphi_Operating_model_v 1.0 161106" xfId="25543" xr:uid="{00000000-0005-0000-0000-0000F7210000}"/>
    <cellStyle name="s_Earnings (2)_Scenario_Manager_Backlog 30 Sep 2006_Delphi_Operating_model_v(1).1.3_081106" xfId="25544" xr:uid="{00000000-0005-0000-0000-0000F8210000}"/>
    <cellStyle name="s_Earnings (3)" xfId="25545" xr:uid="{00000000-0005-0000-0000-0000F9210000}"/>
    <cellStyle name="s_Earnings (3)_1" xfId="25546" xr:uid="{00000000-0005-0000-0000-0000FA210000}"/>
    <cellStyle name="s_Earnings (3)_1_Backlog 30 Sep 2006" xfId="25547" xr:uid="{00000000-0005-0000-0000-0000FB210000}"/>
    <cellStyle name="s_Earnings (3)_1_Backlog 30 Sep 2006_Delphi - Operating model v.1.1 011106" xfId="25548" xr:uid="{00000000-0005-0000-0000-0000FC210000}"/>
    <cellStyle name="s_Earnings (3)_1_Backlog 30 Sep 2006_Delphi_Operating_model_v 1.0 161106" xfId="25549" xr:uid="{00000000-0005-0000-0000-0000FD210000}"/>
    <cellStyle name="s_Earnings (3)_1_Backlog 30 Sep 2006_Delphi_Operating_model_v(1).1.3_081106" xfId="25550" xr:uid="{00000000-0005-0000-0000-0000FE210000}"/>
    <cellStyle name="s_Earnings (3)_Backlog 30 Sep 2006" xfId="25551" xr:uid="{00000000-0005-0000-0000-0000FF210000}"/>
    <cellStyle name="s_Earnings (3)_Backlog 30 Sep 2006_Delphi - Operating model v.1.1 011106" xfId="25552" xr:uid="{00000000-0005-0000-0000-000000220000}"/>
    <cellStyle name="s_Earnings (3)_Backlog 30 Sep 2006_Delphi_Operating_model_v 1.0 161106" xfId="25553" xr:uid="{00000000-0005-0000-0000-000001220000}"/>
    <cellStyle name="s_Earnings (3)_Backlog 30 Sep 2006_Delphi_Operating_model_v(1).1.3_081106" xfId="25554" xr:uid="{00000000-0005-0000-0000-000002220000}"/>
    <cellStyle name="s_Earnings _1" xfId="25555" xr:uid="{00000000-0005-0000-0000-000003220000}"/>
    <cellStyle name="s_Earnings _1_Backlog 30 Sep 2006" xfId="25556" xr:uid="{00000000-0005-0000-0000-000004220000}"/>
    <cellStyle name="s_Earnings _1_Backlog 30 Sep 2006_Delphi - Operating model v.1.1 011106" xfId="25557" xr:uid="{00000000-0005-0000-0000-000005220000}"/>
    <cellStyle name="s_Earnings _1_Backlog 30 Sep 2006_Delphi_Operating_model_v 1.0 161106" xfId="25558" xr:uid="{00000000-0005-0000-0000-000006220000}"/>
    <cellStyle name="s_Earnings _1_Backlog 30 Sep 2006_Delphi_Operating_model_v(1).1.3_081106" xfId="25559" xr:uid="{00000000-0005-0000-0000-000007220000}"/>
    <cellStyle name="s_Earnings _2" xfId="25560" xr:uid="{00000000-0005-0000-0000-000008220000}"/>
    <cellStyle name="s_Earnings _2_Backlog 30 Sep 2006" xfId="25561" xr:uid="{00000000-0005-0000-0000-000009220000}"/>
    <cellStyle name="s_Earnings _2_Backlog 30 Sep 2006_Delphi - Operating model v.1.1 011106" xfId="25562" xr:uid="{00000000-0005-0000-0000-00000A220000}"/>
    <cellStyle name="s_Earnings _2_Backlog 30 Sep 2006_Delphi_Operating_model_v 1.0 161106" xfId="25563" xr:uid="{00000000-0005-0000-0000-00000B220000}"/>
    <cellStyle name="s_Earnings _2_Backlog 30 Sep 2006_Delphi_Operating_model_v(1).1.3_081106" xfId="25564" xr:uid="{00000000-0005-0000-0000-00000C220000}"/>
    <cellStyle name="s_Earnings _Backlog 30 Sep 2006" xfId="25565" xr:uid="{00000000-0005-0000-0000-00000D220000}"/>
    <cellStyle name="s_Earnings _Backlog 30 Sep 2006_Delphi - Operating model v.1.1 011106" xfId="25566" xr:uid="{00000000-0005-0000-0000-00000E220000}"/>
    <cellStyle name="s_Earnings _Backlog 30 Sep 2006_Delphi_Operating_model_v 1.0 161106" xfId="25567" xr:uid="{00000000-0005-0000-0000-00000F220000}"/>
    <cellStyle name="s_Earnings _Backlog 30 Sep 2006_Delphi_Operating_model_v(1).1.3_081106" xfId="25568" xr:uid="{00000000-0005-0000-0000-000010220000}"/>
    <cellStyle name="s_Earnings SMH" xfId="25569" xr:uid="{00000000-0005-0000-0000-000011220000}"/>
    <cellStyle name="s_Earnings SMH_1" xfId="25570" xr:uid="{00000000-0005-0000-0000-000012220000}"/>
    <cellStyle name="s_Earnings SMH_1_Backlog 30 Sep 2006" xfId="25571" xr:uid="{00000000-0005-0000-0000-000013220000}"/>
    <cellStyle name="s_Earnings SMH_1_Backlog 30 Sep 2006_Delphi - Operating model v.1.1 011106" xfId="25572" xr:uid="{00000000-0005-0000-0000-000014220000}"/>
    <cellStyle name="s_Earnings SMH_1_Backlog 30 Sep 2006_Delphi_Operating_model_v 1.0 161106" xfId="25573" xr:uid="{00000000-0005-0000-0000-000015220000}"/>
    <cellStyle name="s_Earnings SMH_1_Backlog 30 Sep 2006_Delphi_Operating_model_v(1).1.3_081106" xfId="25574" xr:uid="{00000000-0005-0000-0000-000016220000}"/>
    <cellStyle name="s_Earnings SMH_2" xfId="25575" xr:uid="{00000000-0005-0000-0000-000017220000}"/>
    <cellStyle name="s_Earnings SMH_2_Backlog 30 Sep 2006" xfId="25576" xr:uid="{00000000-0005-0000-0000-000018220000}"/>
    <cellStyle name="s_Earnings SMH_2_Backlog 30 Sep 2006_Delphi - Operating model v.1.1 011106" xfId="25577" xr:uid="{00000000-0005-0000-0000-000019220000}"/>
    <cellStyle name="s_Earnings SMH_2_Backlog 30 Sep 2006_Delphi_Operating_model_v 1.0 161106" xfId="25578" xr:uid="{00000000-0005-0000-0000-00001A220000}"/>
    <cellStyle name="s_Earnings SMH_2_Backlog 30 Sep 2006_Delphi_Operating_model_v(1).1.3_081106" xfId="25579" xr:uid="{00000000-0005-0000-0000-00001B220000}"/>
    <cellStyle name="s_Earnings SMH_Backlog 30 Sep 2006" xfId="25580" xr:uid="{00000000-0005-0000-0000-00001C220000}"/>
    <cellStyle name="s_Earnings SMH_Backlog 30 Sep 2006_Delphi - Operating model v.1.1 011106" xfId="25581" xr:uid="{00000000-0005-0000-0000-00001D220000}"/>
    <cellStyle name="s_Earnings SMH_Backlog 30 Sep 2006_Delphi_Operating_model_v 1.0 161106" xfId="25582" xr:uid="{00000000-0005-0000-0000-00001E220000}"/>
    <cellStyle name="s_Earnings SMH_Backlog 30 Sep 2006_Delphi_Operating_model_v(1).1.3_081106" xfId="25583" xr:uid="{00000000-0005-0000-0000-00001F220000}"/>
    <cellStyle name="s_Earnings TAG" xfId="25584" xr:uid="{00000000-0005-0000-0000-000020220000}"/>
    <cellStyle name="s_Earnings TAG_1" xfId="25585" xr:uid="{00000000-0005-0000-0000-000021220000}"/>
    <cellStyle name="s_Earnings TAG_1_Backlog 30 Sep 2006" xfId="25586" xr:uid="{00000000-0005-0000-0000-000022220000}"/>
    <cellStyle name="s_Earnings TAG_1_Backlog 30 Sep 2006_Delphi - Operating model v.1.1 011106" xfId="25587" xr:uid="{00000000-0005-0000-0000-000023220000}"/>
    <cellStyle name="s_Earnings TAG_1_Backlog 30 Sep 2006_Delphi_Operating_model_v 1.0 161106" xfId="25588" xr:uid="{00000000-0005-0000-0000-000024220000}"/>
    <cellStyle name="s_Earnings TAG_1_Backlog 30 Sep 2006_Delphi_Operating_model_v(1).1.3_081106" xfId="25589" xr:uid="{00000000-0005-0000-0000-000025220000}"/>
    <cellStyle name="s_Earnings TAG_2" xfId="25590" xr:uid="{00000000-0005-0000-0000-000026220000}"/>
    <cellStyle name="s_Earnings TAG_2_Backlog 30 Sep 2006" xfId="25591" xr:uid="{00000000-0005-0000-0000-000027220000}"/>
    <cellStyle name="s_Earnings TAG_2_Backlog 30 Sep 2006_Delphi - Operating model v.1.1 011106" xfId="25592" xr:uid="{00000000-0005-0000-0000-000028220000}"/>
    <cellStyle name="s_Earnings TAG_2_Backlog 30 Sep 2006_Delphi_Operating_model_v 1.0 161106" xfId="25593" xr:uid="{00000000-0005-0000-0000-000029220000}"/>
    <cellStyle name="s_Earnings TAG_2_Backlog 30 Sep 2006_Delphi_Operating_model_v(1).1.3_081106" xfId="25594" xr:uid="{00000000-0005-0000-0000-00002A220000}"/>
    <cellStyle name="s_Earnings TAG_Backlog 30 Sep 2006" xfId="25595" xr:uid="{00000000-0005-0000-0000-00002B220000}"/>
    <cellStyle name="s_Earnings TAG_Backlog 30 Sep 2006_Delphi - Operating model v.1.1 011106" xfId="25596" xr:uid="{00000000-0005-0000-0000-00002C220000}"/>
    <cellStyle name="s_Earnings TAG_Backlog 30 Sep 2006_Delphi_Operating_model_v 1.0 161106" xfId="25597" xr:uid="{00000000-0005-0000-0000-00002D220000}"/>
    <cellStyle name="s_Earnings TAG_Backlog 30 Sep 2006_Delphi_Operating_model_v(1).1.3_081106" xfId="25598" xr:uid="{00000000-0005-0000-0000-00002E220000}"/>
    <cellStyle name="s_Earnings_1" xfId="25599" xr:uid="{00000000-0005-0000-0000-00002F220000}"/>
    <cellStyle name="s_Earnings_1_Backlog 30 Sep 2006" xfId="25600" xr:uid="{00000000-0005-0000-0000-000030220000}"/>
    <cellStyle name="s_Earnings_1_Backlog 30 Sep 2006_Delphi - Operating model v.1.1 011106" xfId="25601" xr:uid="{00000000-0005-0000-0000-000031220000}"/>
    <cellStyle name="s_Earnings_1_Backlog 30 Sep 2006_Delphi_Operating_model_v 1.0 161106" xfId="25602" xr:uid="{00000000-0005-0000-0000-000032220000}"/>
    <cellStyle name="s_Earnings_1_Backlog 30 Sep 2006_Delphi_Operating_model_v(1).1.3_081106" xfId="25603" xr:uid="{00000000-0005-0000-0000-000033220000}"/>
    <cellStyle name="s_Earnings_1_Valuation Summary" xfId="25604" xr:uid="{00000000-0005-0000-0000-000034220000}"/>
    <cellStyle name="s_Earnings_1_Valuation Summary_Backlog 30 Sep 2006" xfId="25605" xr:uid="{00000000-0005-0000-0000-000035220000}"/>
    <cellStyle name="s_Earnings_1_Valuation Summary_Backlog 30 Sep 2006_Delphi - Operating model v.1.1 011106" xfId="25606" xr:uid="{00000000-0005-0000-0000-000036220000}"/>
    <cellStyle name="s_Earnings_1_Valuation Summary_Backlog 30 Sep 2006_Delphi_Operating_model_v 1.0 161106" xfId="25607" xr:uid="{00000000-0005-0000-0000-000037220000}"/>
    <cellStyle name="s_Earnings_1_Valuation Summary_Backlog 30 Sep 2006_Delphi_Operating_model_v(1).1.3_081106" xfId="25608" xr:uid="{00000000-0005-0000-0000-000038220000}"/>
    <cellStyle name="s_Earnings_2" xfId="25609" xr:uid="{00000000-0005-0000-0000-000039220000}"/>
    <cellStyle name="s_Earnings_2_Backlog 30 Sep 2006" xfId="25610" xr:uid="{00000000-0005-0000-0000-00003A220000}"/>
    <cellStyle name="s_Earnings_2_Backlog 30 Sep 2006_Delphi - Operating model v.1.1 011106" xfId="25611" xr:uid="{00000000-0005-0000-0000-00003B220000}"/>
    <cellStyle name="s_Earnings_2_Backlog 30 Sep 2006_Delphi_Operating_model_v 1.0 161106" xfId="25612" xr:uid="{00000000-0005-0000-0000-00003C220000}"/>
    <cellStyle name="s_Earnings_2_Backlog 30 Sep 2006_Delphi_Operating_model_v(1).1.3_081106" xfId="25613" xr:uid="{00000000-0005-0000-0000-00003D220000}"/>
    <cellStyle name="s_Earnings_2_Valuation Summary" xfId="25614" xr:uid="{00000000-0005-0000-0000-00003E220000}"/>
    <cellStyle name="s_Earnings_2_Valuation Summary_Backlog 30 Sep 2006" xfId="25615" xr:uid="{00000000-0005-0000-0000-00003F220000}"/>
    <cellStyle name="s_Earnings_2_Valuation Summary_Backlog 30 Sep 2006_Delphi - Operating model v.1.1 011106" xfId="25616" xr:uid="{00000000-0005-0000-0000-000040220000}"/>
    <cellStyle name="s_Earnings_2_Valuation Summary_Backlog 30 Sep 2006_Delphi_Operating_model_v 1.0 161106" xfId="25617" xr:uid="{00000000-0005-0000-0000-000041220000}"/>
    <cellStyle name="s_Earnings_2_Valuation Summary_Backlog 30 Sep 2006_Delphi_Operating_model_v(1).1.3_081106" xfId="25618" xr:uid="{00000000-0005-0000-0000-000042220000}"/>
    <cellStyle name="s_Earnings_Backlog 30 Sep 2006" xfId="25619" xr:uid="{00000000-0005-0000-0000-000043220000}"/>
    <cellStyle name="s_Earnings_Backlog 30 Sep 2006_Delphi - Operating model v.1.1 011106" xfId="25620" xr:uid="{00000000-0005-0000-0000-000044220000}"/>
    <cellStyle name="s_Earnings_Backlog 30 Sep 2006_Delphi_Operating_model_v 1.0 161106" xfId="25621" xr:uid="{00000000-0005-0000-0000-000045220000}"/>
    <cellStyle name="s_Earnings_Backlog 30 Sep 2006_Delphi_Operating_model_v(1).1.3_081106" xfId="25622" xr:uid="{00000000-0005-0000-0000-000046220000}"/>
    <cellStyle name="s_Earnings_Valuation Summary" xfId="25623" xr:uid="{00000000-0005-0000-0000-000047220000}"/>
    <cellStyle name="s_Earnings_Valuation Summary_Backlog 30 Sep 2006" xfId="25624" xr:uid="{00000000-0005-0000-0000-000048220000}"/>
    <cellStyle name="s_Earnings_Valuation Summary_Backlog 30 Sep 2006_Delphi - Operating model v.1.1 011106" xfId="25625" xr:uid="{00000000-0005-0000-0000-000049220000}"/>
    <cellStyle name="s_Earnings_Valuation Summary_Backlog 30 Sep 2006_Delphi_Operating_model_v 1.0 161106" xfId="25626" xr:uid="{00000000-0005-0000-0000-00004A220000}"/>
    <cellStyle name="s_Earnings_Valuation Summary_Backlog 30 Sep 2006_Delphi_Operating_model_v(1).1.3_081106" xfId="25627" xr:uid="{00000000-0005-0000-0000-00004B220000}"/>
    <cellStyle name="s_Europe" xfId="25628" xr:uid="{00000000-0005-0000-0000-00004C220000}"/>
    <cellStyle name="s_Europe_1" xfId="25629" xr:uid="{00000000-0005-0000-0000-00004D220000}"/>
    <cellStyle name="s_Europe_1_Backlog 30 Sep 2006" xfId="25630" xr:uid="{00000000-0005-0000-0000-00004E220000}"/>
    <cellStyle name="s_Europe_1_Backlog 30 Sep 2006_Delphi - Operating model v.1.1 011106" xfId="25631" xr:uid="{00000000-0005-0000-0000-00004F220000}"/>
    <cellStyle name="s_Europe_1_Backlog 30 Sep 2006_Delphi_Operating_model_v 1.0 161106" xfId="25632" xr:uid="{00000000-0005-0000-0000-000050220000}"/>
    <cellStyle name="s_Europe_1_Backlog 30 Sep 2006_Delphi_Operating_model_v(1).1.3_081106" xfId="25633" xr:uid="{00000000-0005-0000-0000-000051220000}"/>
    <cellStyle name="s_Europe_2" xfId="25634" xr:uid="{00000000-0005-0000-0000-000052220000}"/>
    <cellStyle name="s_Europe_2_Backlog 30 Sep 2006" xfId="25635" xr:uid="{00000000-0005-0000-0000-000053220000}"/>
    <cellStyle name="s_Europe_2_Backlog 30 Sep 2006_Delphi - Operating model v.1.1 011106" xfId="25636" xr:uid="{00000000-0005-0000-0000-000054220000}"/>
    <cellStyle name="s_Europe_2_Backlog 30 Sep 2006_Delphi_Operating_model_v 1.0 161106" xfId="25637" xr:uid="{00000000-0005-0000-0000-000055220000}"/>
    <cellStyle name="s_Europe_2_Backlog 30 Sep 2006_Delphi_Operating_model_v(1).1.3_081106" xfId="25638" xr:uid="{00000000-0005-0000-0000-000056220000}"/>
    <cellStyle name="s_Europe_Backlog 30 Sep 2006" xfId="25639" xr:uid="{00000000-0005-0000-0000-000057220000}"/>
    <cellStyle name="s_Europe_Backlog 30 Sep 2006_Delphi - Operating model v.1.1 011106" xfId="25640" xr:uid="{00000000-0005-0000-0000-000058220000}"/>
    <cellStyle name="s_Europe_Backlog 30 Sep 2006_Delphi_Operating_model_v 1.0 161106" xfId="25641" xr:uid="{00000000-0005-0000-0000-000059220000}"/>
    <cellStyle name="s_Europe_Backlog 30 Sep 2006_Delphi_Operating_model_v(1).1.3_081106" xfId="25642" xr:uid="{00000000-0005-0000-0000-00005A220000}"/>
    <cellStyle name="s_Fin Graph" xfId="25643" xr:uid="{00000000-0005-0000-0000-00005B220000}"/>
    <cellStyle name="s_Fin Graph_1" xfId="25644" xr:uid="{00000000-0005-0000-0000-00005C220000}"/>
    <cellStyle name="s_Fin Graph_1_Backlog 30 Sep 2006" xfId="25645" xr:uid="{00000000-0005-0000-0000-00005D220000}"/>
    <cellStyle name="s_Fin Graph_1_Backlog 30 Sep 2006_Delphi - Operating model v.1.1 011106" xfId="25646" xr:uid="{00000000-0005-0000-0000-00005E220000}"/>
    <cellStyle name="s_Fin Graph_1_Backlog 30 Sep 2006_Delphi_Operating_model_v 1.0 161106" xfId="25647" xr:uid="{00000000-0005-0000-0000-00005F220000}"/>
    <cellStyle name="s_Fin Graph_1_Backlog 30 Sep 2006_Delphi_Operating_model_v(1).1.3_081106" xfId="25648" xr:uid="{00000000-0005-0000-0000-000060220000}"/>
    <cellStyle name="s_Fin Graph_1_Cases" xfId="25649" xr:uid="{00000000-0005-0000-0000-000061220000}"/>
    <cellStyle name="s_Fin Graph_1_Cases_Backlog 30 Sep 2006" xfId="25650" xr:uid="{00000000-0005-0000-0000-000062220000}"/>
    <cellStyle name="s_Fin Graph_1_Cases_Backlog 30 Sep 2006_Delphi - Operating model v.1.1 011106" xfId="25651" xr:uid="{00000000-0005-0000-0000-000063220000}"/>
    <cellStyle name="s_Fin Graph_1_Cases_Backlog 30 Sep 2006_Delphi_Operating_model_v 1.0 161106" xfId="25652" xr:uid="{00000000-0005-0000-0000-000064220000}"/>
    <cellStyle name="s_Fin Graph_1_Cases_Backlog 30 Sep 2006_Delphi_Operating_model_v(1).1.3_081106" xfId="25653" xr:uid="{00000000-0005-0000-0000-000065220000}"/>
    <cellStyle name="s_Fin Graph_2" xfId="25654" xr:uid="{00000000-0005-0000-0000-000066220000}"/>
    <cellStyle name="s_Fin Graph_2_Backlog 30 Sep 2006" xfId="25655" xr:uid="{00000000-0005-0000-0000-000067220000}"/>
    <cellStyle name="s_Fin Graph_2_Backlog 30 Sep 2006_Delphi - Operating model v.1.1 011106" xfId="25656" xr:uid="{00000000-0005-0000-0000-000068220000}"/>
    <cellStyle name="s_Fin Graph_2_Backlog 30 Sep 2006_Delphi_Operating_model_v 1.0 161106" xfId="25657" xr:uid="{00000000-0005-0000-0000-000069220000}"/>
    <cellStyle name="s_Fin Graph_2_Backlog 30 Sep 2006_Delphi_Operating_model_v(1).1.3_081106" xfId="25658" xr:uid="{00000000-0005-0000-0000-00006A220000}"/>
    <cellStyle name="s_Fin Graph_Backlog 30 Sep 2006" xfId="25659" xr:uid="{00000000-0005-0000-0000-00006B220000}"/>
    <cellStyle name="s_Fin Graph_Backlog 30 Sep 2006_Delphi - Operating model v.1.1 011106" xfId="25660" xr:uid="{00000000-0005-0000-0000-00006C220000}"/>
    <cellStyle name="s_Fin Graph_Backlog 30 Sep 2006_Delphi_Operating_model_v 1.0 161106" xfId="25661" xr:uid="{00000000-0005-0000-0000-00006D220000}"/>
    <cellStyle name="s_Fin Graph_Backlog 30 Sep 2006_Delphi_Operating_model_v(1).1.3_081106" xfId="25662" xr:uid="{00000000-0005-0000-0000-00006E220000}"/>
    <cellStyle name="s_Fin Graph_Cases" xfId="25663" xr:uid="{00000000-0005-0000-0000-00006F220000}"/>
    <cellStyle name="s_Fin Graph_Cases_Backlog 30 Sep 2006" xfId="25664" xr:uid="{00000000-0005-0000-0000-000070220000}"/>
    <cellStyle name="s_Fin Graph_Cases_Backlog 30 Sep 2006_Delphi - Operating model v.1.1 011106" xfId="25665" xr:uid="{00000000-0005-0000-0000-000071220000}"/>
    <cellStyle name="s_Fin Graph_Cases_Backlog 30 Sep 2006_Delphi_Operating_model_v 1.0 161106" xfId="25666" xr:uid="{00000000-0005-0000-0000-000072220000}"/>
    <cellStyle name="s_Fin Graph_Cases_Backlog 30 Sep 2006_Delphi_Operating_model_v(1).1.3_081106" xfId="25667" xr:uid="{00000000-0005-0000-0000-000073220000}"/>
    <cellStyle name="s_Fin Info SMH" xfId="25668" xr:uid="{00000000-0005-0000-0000-000074220000}"/>
    <cellStyle name="s_Fin Info SMH_1" xfId="25669" xr:uid="{00000000-0005-0000-0000-000075220000}"/>
    <cellStyle name="s_Fin Info SMH_1_Backlog 30 Sep 2006" xfId="25670" xr:uid="{00000000-0005-0000-0000-000076220000}"/>
    <cellStyle name="s_Fin Info SMH_1_Backlog 30 Sep 2006_Delphi - Operating model v.1.1 011106" xfId="25671" xr:uid="{00000000-0005-0000-0000-000077220000}"/>
    <cellStyle name="s_Fin Info SMH_1_Backlog 30 Sep 2006_Delphi_Operating_model_v 1.0 161106" xfId="25672" xr:uid="{00000000-0005-0000-0000-000078220000}"/>
    <cellStyle name="s_Fin Info SMH_1_Backlog 30 Sep 2006_Delphi_Operating_model_v(1).1.3_081106" xfId="25673" xr:uid="{00000000-0005-0000-0000-000079220000}"/>
    <cellStyle name="s_Fin Info SMH_2" xfId="25674" xr:uid="{00000000-0005-0000-0000-00007A220000}"/>
    <cellStyle name="s_Fin Info SMH_2_Backlog 30 Sep 2006" xfId="25675" xr:uid="{00000000-0005-0000-0000-00007B220000}"/>
    <cellStyle name="s_Fin Info SMH_2_Backlog 30 Sep 2006_Delphi - Operating model v.1.1 011106" xfId="25676" xr:uid="{00000000-0005-0000-0000-00007C220000}"/>
    <cellStyle name="s_Fin Info SMH_2_Backlog 30 Sep 2006_Delphi_Operating_model_v 1.0 161106" xfId="25677" xr:uid="{00000000-0005-0000-0000-00007D220000}"/>
    <cellStyle name="s_Fin Info SMH_2_Backlog 30 Sep 2006_Delphi_Operating_model_v(1).1.3_081106" xfId="25678" xr:uid="{00000000-0005-0000-0000-00007E220000}"/>
    <cellStyle name="s_Fin Info SMH_Backlog 30 Sep 2006" xfId="25679" xr:uid="{00000000-0005-0000-0000-00007F220000}"/>
    <cellStyle name="s_Fin Info SMH_Backlog 30 Sep 2006_Delphi - Operating model v.1.1 011106" xfId="25680" xr:uid="{00000000-0005-0000-0000-000080220000}"/>
    <cellStyle name="s_Fin Info SMH_Backlog 30 Sep 2006_Delphi_Operating_model_v 1.0 161106" xfId="25681" xr:uid="{00000000-0005-0000-0000-000081220000}"/>
    <cellStyle name="s_Fin Info SMH_Backlog 30 Sep 2006_Delphi_Operating_model_v(1).1.3_081106" xfId="25682" xr:uid="{00000000-0005-0000-0000-000082220000}"/>
    <cellStyle name="s_Fin Info TAG" xfId="25683" xr:uid="{00000000-0005-0000-0000-000083220000}"/>
    <cellStyle name="s_Fin Info TAG_1" xfId="25684" xr:uid="{00000000-0005-0000-0000-000084220000}"/>
    <cellStyle name="s_Fin Info TAG_1_Backlog 30 Sep 2006" xfId="25685" xr:uid="{00000000-0005-0000-0000-000085220000}"/>
    <cellStyle name="s_Fin Info TAG_1_Backlog 30 Sep 2006_Delphi - Operating model v.1.1 011106" xfId="25686" xr:uid="{00000000-0005-0000-0000-000086220000}"/>
    <cellStyle name="s_Fin Info TAG_1_Backlog 30 Sep 2006_Delphi_Operating_model_v 1.0 161106" xfId="25687" xr:uid="{00000000-0005-0000-0000-000087220000}"/>
    <cellStyle name="s_Fin Info TAG_1_Backlog 30 Sep 2006_Delphi_Operating_model_v(1).1.3_081106" xfId="25688" xr:uid="{00000000-0005-0000-0000-000088220000}"/>
    <cellStyle name="s_Fin Info TAG_2" xfId="25689" xr:uid="{00000000-0005-0000-0000-000089220000}"/>
    <cellStyle name="s_Fin Info TAG_2_Backlog 30 Sep 2006" xfId="25690" xr:uid="{00000000-0005-0000-0000-00008A220000}"/>
    <cellStyle name="s_Fin Info TAG_2_Backlog 30 Sep 2006_Delphi - Operating model v.1.1 011106" xfId="25691" xr:uid="{00000000-0005-0000-0000-00008B220000}"/>
    <cellStyle name="s_Fin Info TAG_2_Backlog 30 Sep 2006_Delphi_Operating_model_v 1.0 161106" xfId="25692" xr:uid="{00000000-0005-0000-0000-00008C220000}"/>
    <cellStyle name="s_Fin Info TAG_2_Backlog 30 Sep 2006_Delphi_Operating_model_v(1).1.3_081106" xfId="25693" xr:uid="{00000000-0005-0000-0000-00008D220000}"/>
    <cellStyle name="s_Fin Info TAG_Backlog 30 Sep 2006" xfId="25694" xr:uid="{00000000-0005-0000-0000-00008E220000}"/>
    <cellStyle name="s_Fin Info TAG_Backlog 30 Sep 2006_Delphi - Operating model v.1.1 011106" xfId="25695" xr:uid="{00000000-0005-0000-0000-00008F220000}"/>
    <cellStyle name="s_Fin Info TAG_Backlog 30 Sep 2006_Delphi_Operating_model_v 1.0 161106" xfId="25696" xr:uid="{00000000-0005-0000-0000-000090220000}"/>
    <cellStyle name="s_Fin Info TAG_Backlog 30 Sep 2006_Delphi_Operating_model_v(1).1.3_081106" xfId="25697" xr:uid="{00000000-0005-0000-0000-000091220000}"/>
    <cellStyle name="s_G" xfId="25698" xr:uid="{00000000-0005-0000-0000-000092220000}"/>
    <cellStyle name="s_G_1" xfId="25699" xr:uid="{00000000-0005-0000-0000-000093220000}"/>
    <cellStyle name="s_G_1_Backlog 30 Sep 2006" xfId="25700" xr:uid="{00000000-0005-0000-0000-000094220000}"/>
    <cellStyle name="s_G_1_Backlog 30 Sep 2006_Delphi - Operating model v.1.1 011106" xfId="25701" xr:uid="{00000000-0005-0000-0000-000095220000}"/>
    <cellStyle name="s_G_1_Backlog 30 Sep 2006_Delphi_Operating_model_v 1.0 161106" xfId="25702" xr:uid="{00000000-0005-0000-0000-000096220000}"/>
    <cellStyle name="s_G_1_Backlog 30 Sep 2006_Delphi_Operating_model_v(1).1.3_081106" xfId="25703" xr:uid="{00000000-0005-0000-0000-000097220000}"/>
    <cellStyle name="s_G_Backlog 30 Sep 2006" xfId="25704" xr:uid="{00000000-0005-0000-0000-000098220000}"/>
    <cellStyle name="s_G_Backlog 30 Sep 2006_Delphi - Operating model v.1.1 011106" xfId="25705" xr:uid="{00000000-0005-0000-0000-000099220000}"/>
    <cellStyle name="s_G_Backlog 30 Sep 2006_Delphi_Operating_model_v 1.0 161106" xfId="25706" xr:uid="{00000000-0005-0000-0000-00009A220000}"/>
    <cellStyle name="s_G_Backlog 30 Sep 2006_Delphi_Operating_model_v(1).1.3_081106" xfId="25707" xr:uid="{00000000-0005-0000-0000-00009B220000}"/>
    <cellStyle name="s_HerbicideTable (2)" xfId="25708" xr:uid="{00000000-0005-0000-0000-00009C220000}"/>
    <cellStyle name="s_HerbicideTable (2)_1" xfId="25709" xr:uid="{00000000-0005-0000-0000-00009D220000}"/>
    <cellStyle name="s_HerbicideTable (2)_1_Backlog 30 Sep 2006" xfId="25710" xr:uid="{00000000-0005-0000-0000-00009E220000}"/>
    <cellStyle name="s_HerbicideTable (2)_1_Backlog 30 Sep 2006_Delphi - Operating model v.1.1 011106" xfId="25711" xr:uid="{00000000-0005-0000-0000-00009F220000}"/>
    <cellStyle name="s_HerbicideTable (2)_1_Backlog 30 Sep 2006_Delphi_Operating_model_v 1.0 161106" xfId="25712" xr:uid="{00000000-0005-0000-0000-0000A0220000}"/>
    <cellStyle name="s_HerbicideTable (2)_1_Backlog 30 Sep 2006_Delphi_Operating_model_v(1).1.3_081106" xfId="25713" xr:uid="{00000000-0005-0000-0000-0000A1220000}"/>
    <cellStyle name="s_HerbicideTable (2)_Backlog 30 Sep 2006" xfId="25714" xr:uid="{00000000-0005-0000-0000-0000A2220000}"/>
    <cellStyle name="s_HerbicideTable (2)_Backlog 30 Sep 2006_Delphi - Operating model v.1.1 011106" xfId="25715" xr:uid="{00000000-0005-0000-0000-0000A3220000}"/>
    <cellStyle name="s_HerbicideTable (2)_Backlog 30 Sep 2006_Delphi_Operating_model_v 1.0 161106" xfId="25716" xr:uid="{00000000-0005-0000-0000-0000A4220000}"/>
    <cellStyle name="s_HerbicideTable (2)_Backlog 30 Sep 2006_Delphi_Operating_model_v(1).1.3_081106" xfId="25717" xr:uid="{00000000-0005-0000-0000-0000A5220000}"/>
    <cellStyle name="s_Hist Graph" xfId="25718" xr:uid="{00000000-0005-0000-0000-0000A6220000}"/>
    <cellStyle name="s_Hist Graph_1" xfId="25719" xr:uid="{00000000-0005-0000-0000-0000A7220000}"/>
    <cellStyle name="s_Hist Graph_1_Backlog 30 Sep 2006" xfId="25720" xr:uid="{00000000-0005-0000-0000-0000A8220000}"/>
    <cellStyle name="s_Hist Graph_1_Backlog 30 Sep 2006_Delphi - Operating model v.1.1 011106" xfId="25721" xr:uid="{00000000-0005-0000-0000-0000A9220000}"/>
    <cellStyle name="s_Hist Graph_1_Backlog 30 Sep 2006_Delphi_Operating_model_v 1.0 161106" xfId="25722" xr:uid="{00000000-0005-0000-0000-0000AA220000}"/>
    <cellStyle name="s_Hist Graph_1_Backlog 30 Sep 2006_Delphi_Operating_model_v(1).1.3_081106" xfId="25723" xr:uid="{00000000-0005-0000-0000-0000AB220000}"/>
    <cellStyle name="s_Hist Graph_1_Cases" xfId="25724" xr:uid="{00000000-0005-0000-0000-0000AC220000}"/>
    <cellStyle name="s_Hist Graph_1_Cases_Backlog 30 Sep 2006" xfId="25725" xr:uid="{00000000-0005-0000-0000-0000AD220000}"/>
    <cellStyle name="s_Hist Graph_1_Cases_Backlog 30 Sep 2006_Delphi - Operating model v.1.1 011106" xfId="25726" xr:uid="{00000000-0005-0000-0000-0000AE220000}"/>
    <cellStyle name="s_Hist Graph_1_Cases_Backlog 30 Sep 2006_Delphi_Operating_model_v 1.0 161106" xfId="25727" xr:uid="{00000000-0005-0000-0000-0000AF220000}"/>
    <cellStyle name="s_Hist Graph_1_Cases_Backlog 30 Sep 2006_Delphi_Operating_model_v(1).1.3_081106" xfId="25728" xr:uid="{00000000-0005-0000-0000-0000B0220000}"/>
    <cellStyle name="s_Hist Graph_2" xfId="25729" xr:uid="{00000000-0005-0000-0000-0000B1220000}"/>
    <cellStyle name="s_Hist Graph_2_Backlog 30 Sep 2006" xfId="25730" xr:uid="{00000000-0005-0000-0000-0000B2220000}"/>
    <cellStyle name="s_Hist Graph_2_Backlog 30 Sep 2006_Delphi - Operating model v.1.1 011106" xfId="25731" xr:uid="{00000000-0005-0000-0000-0000B3220000}"/>
    <cellStyle name="s_Hist Graph_2_Backlog 30 Sep 2006_Delphi_Operating_model_v 1.0 161106" xfId="25732" xr:uid="{00000000-0005-0000-0000-0000B4220000}"/>
    <cellStyle name="s_Hist Graph_2_Backlog 30 Sep 2006_Delphi_Operating_model_v(1).1.3_081106" xfId="25733" xr:uid="{00000000-0005-0000-0000-0000B5220000}"/>
    <cellStyle name="s_Hist Graph_Backlog 30 Sep 2006" xfId="25734" xr:uid="{00000000-0005-0000-0000-0000B6220000}"/>
    <cellStyle name="s_Hist Graph_Backlog 30 Sep 2006_Delphi - Operating model v.1.1 011106" xfId="25735" xr:uid="{00000000-0005-0000-0000-0000B7220000}"/>
    <cellStyle name="s_Hist Graph_Backlog 30 Sep 2006_Delphi_Operating_model_v 1.0 161106" xfId="25736" xr:uid="{00000000-0005-0000-0000-0000B8220000}"/>
    <cellStyle name="s_Hist Graph_Backlog 30 Sep 2006_Delphi_Operating_model_v(1).1.3_081106" xfId="25737" xr:uid="{00000000-0005-0000-0000-0000B9220000}"/>
    <cellStyle name="s_Hist Graph_Cases" xfId="25738" xr:uid="{00000000-0005-0000-0000-0000BA220000}"/>
    <cellStyle name="s_Hist Graph_Cases_Backlog 30 Sep 2006" xfId="25739" xr:uid="{00000000-0005-0000-0000-0000BB220000}"/>
    <cellStyle name="s_Hist Graph_Cases_Backlog 30 Sep 2006_Delphi - Operating model v.1.1 011106" xfId="25740" xr:uid="{00000000-0005-0000-0000-0000BC220000}"/>
    <cellStyle name="s_Hist Graph_Cases_Backlog 30 Sep 2006_Delphi_Operating_model_v 1.0 161106" xfId="25741" xr:uid="{00000000-0005-0000-0000-0000BD220000}"/>
    <cellStyle name="s_Hist Graph_Cases_Backlog 30 Sep 2006_Delphi_Operating_model_v(1).1.3_081106" xfId="25742" xr:uid="{00000000-0005-0000-0000-0000BE220000}"/>
    <cellStyle name="s_Hist Inputs" xfId="25743" xr:uid="{00000000-0005-0000-0000-0000BF220000}"/>
    <cellStyle name="s_Hist Inputs (2)" xfId="25744" xr:uid="{00000000-0005-0000-0000-0000C0220000}"/>
    <cellStyle name="s_Hist Inputs (2)_1" xfId="25745" xr:uid="{00000000-0005-0000-0000-0000C1220000}"/>
    <cellStyle name="s_Hist Inputs (2)_1_Backlog 30 Sep 2006" xfId="25746" xr:uid="{00000000-0005-0000-0000-0000C2220000}"/>
    <cellStyle name="s_Hist Inputs (2)_1_Backlog 30 Sep 2006_Delphi - Operating model v.1.1 011106" xfId="25747" xr:uid="{00000000-0005-0000-0000-0000C3220000}"/>
    <cellStyle name="s_Hist Inputs (2)_1_Backlog 30 Sep 2006_Delphi_Operating_model_v 1.0 161106" xfId="25748" xr:uid="{00000000-0005-0000-0000-0000C4220000}"/>
    <cellStyle name="s_Hist Inputs (2)_1_Backlog 30 Sep 2006_Delphi_Operating_model_v(1).1.3_081106" xfId="25749" xr:uid="{00000000-0005-0000-0000-0000C5220000}"/>
    <cellStyle name="s_Hist Inputs (2)_1_Cases" xfId="25750" xr:uid="{00000000-0005-0000-0000-0000C6220000}"/>
    <cellStyle name="s_Hist Inputs (2)_1_Cases_Backlog 30 Sep 2006" xfId="25751" xr:uid="{00000000-0005-0000-0000-0000C7220000}"/>
    <cellStyle name="s_Hist Inputs (2)_1_Cases_Backlog 30 Sep 2006_Delphi - Operating model v.1.1 011106" xfId="25752" xr:uid="{00000000-0005-0000-0000-0000C8220000}"/>
    <cellStyle name="s_Hist Inputs (2)_1_Cases_Backlog 30 Sep 2006_Delphi_Operating_model_v 1.0 161106" xfId="25753" xr:uid="{00000000-0005-0000-0000-0000C9220000}"/>
    <cellStyle name="s_Hist Inputs (2)_1_Cases_Backlog 30 Sep 2006_Delphi_Operating_model_v(1).1.3_081106" xfId="25754" xr:uid="{00000000-0005-0000-0000-0000CA220000}"/>
    <cellStyle name="s_Hist Inputs (2)_Backlog 30 Sep 2006" xfId="25755" xr:uid="{00000000-0005-0000-0000-0000CB220000}"/>
    <cellStyle name="s_Hist Inputs (2)_Backlog 30 Sep 2006_Delphi - Operating model v.1.1 011106" xfId="25756" xr:uid="{00000000-0005-0000-0000-0000CC220000}"/>
    <cellStyle name="s_Hist Inputs (2)_Backlog 30 Sep 2006_Delphi_Operating_model_v 1.0 161106" xfId="25757" xr:uid="{00000000-0005-0000-0000-0000CD220000}"/>
    <cellStyle name="s_Hist Inputs (2)_Backlog 30 Sep 2006_Delphi_Operating_model_v(1).1.3_081106" xfId="25758" xr:uid="{00000000-0005-0000-0000-0000CE220000}"/>
    <cellStyle name="s_Hist Inputs (2)_Cases" xfId="25759" xr:uid="{00000000-0005-0000-0000-0000CF220000}"/>
    <cellStyle name="s_Hist Inputs (2)_Cases_Backlog 30 Sep 2006" xfId="25760" xr:uid="{00000000-0005-0000-0000-0000D0220000}"/>
    <cellStyle name="s_Hist Inputs (2)_Cases_Backlog 30 Sep 2006_Delphi - Operating model v.1.1 011106" xfId="25761" xr:uid="{00000000-0005-0000-0000-0000D1220000}"/>
    <cellStyle name="s_Hist Inputs (2)_Cases_Backlog 30 Sep 2006_Delphi_Operating_model_v 1.0 161106" xfId="25762" xr:uid="{00000000-0005-0000-0000-0000D2220000}"/>
    <cellStyle name="s_Hist Inputs (2)_Cases_Backlog 30 Sep 2006_Delphi_Operating_model_v(1).1.3_081106" xfId="25763" xr:uid="{00000000-0005-0000-0000-0000D3220000}"/>
    <cellStyle name="s_Hist Inputs (3)" xfId="25764" xr:uid="{00000000-0005-0000-0000-0000D4220000}"/>
    <cellStyle name="s_Hist Inputs (3)_1" xfId="25765" xr:uid="{00000000-0005-0000-0000-0000D5220000}"/>
    <cellStyle name="s_Hist Inputs (3)_1_Backlog 30 Sep 2006" xfId="25766" xr:uid="{00000000-0005-0000-0000-0000D6220000}"/>
    <cellStyle name="s_Hist Inputs (3)_1_Backlog 30 Sep 2006_Delphi - Operating model v.1.1 011106" xfId="25767" xr:uid="{00000000-0005-0000-0000-0000D7220000}"/>
    <cellStyle name="s_Hist Inputs (3)_1_Backlog 30 Sep 2006_Delphi_Operating_model_v 1.0 161106" xfId="25768" xr:uid="{00000000-0005-0000-0000-0000D8220000}"/>
    <cellStyle name="s_Hist Inputs (3)_1_Backlog 30 Sep 2006_Delphi_Operating_model_v(1).1.3_081106" xfId="25769" xr:uid="{00000000-0005-0000-0000-0000D9220000}"/>
    <cellStyle name="s_Hist Inputs (3)_Backlog 30 Sep 2006" xfId="25770" xr:uid="{00000000-0005-0000-0000-0000DA220000}"/>
    <cellStyle name="s_Hist Inputs (3)_Backlog 30 Sep 2006_Delphi - Operating model v.1.1 011106" xfId="25771" xr:uid="{00000000-0005-0000-0000-0000DB220000}"/>
    <cellStyle name="s_Hist Inputs (3)_Backlog 30 Sep 2006_Delphi_Operating_model_v 1.0 161106" xfId="25772" xr:uid="{00000000-0005-0000-0000-0000DC220000}"/>
    <cellStyle name="s_Hist Inputs (3)_Backlog 30 Sep 2006_Delphi_Operating_model_v(1).1.3_081106" xfId="25773" xr:uid="{00000000-0005-0000-0000-0000DD220000}"/>
    <cellStyle name="s_Hist Inputs (4)" xfId="25774" xr:uid="{00000000-0005-0000-0000-0000DE220000}"/>
    <cellStyle name="s_Hist Inputs (4)_1" xfId="25775" xr:uid="{00000000-0005-0000-0000-0000DF220000}"/>
    <cellStyle name="s_Hist Inputs (4)_1_Backlog 30 Sep 2006" xfId="25776" xr:uid="{00000000-0005-0000-0000-0000E0220000}"/>
    <cellStyle name="s_Hist Inputs (4)_1_Backlog 30 Sep 2006_Delphi - Operating model v.1.1 011106" xfId="25777" xr:uid="{00000000-0005-0000-0000-0000E1220000}"/>
    <cellStyle name="s_Hist Inputs (4)_1_Backlog 30 Sep 2006_Delphi_Operating_model_v 1.0 161106" xfId="25778" xr:uid="{00000000-0005-0000-0000-0000E2220000}"/>
    <cellStyle name="s_Hist Inputs (4)_1_Backlog 30 Sep 2006_Delphi_Operating_model_v(1).1.3_081106" xfId="25779" xr:uid="{00000000-0005-0000-0000-0000E3220000}"/>
    <cellStyle name="s_Hist Inputs (4)_Backlog 30 Sep 2006" xfId="25780" xr:uid="{00000000-0005-0000-0000-0000E4220000}"/>
    <cellStyle name="s_Hist Inputs (4)_Backlog 30 Sep 2006_Delphi - Operating model v.1.1 011106" xfId="25781" xr:uid="{00000000-0005-0000-0000-0000E5220000}"/>
    <cellStyle name="s_Hist Inputs (4)_Backlog 30 Sep 2006_Delphi_Operating_model_v 1.0 161106" xfId="25782" xr:uid="{00000000-0005-0000-0000-0000E6220000}"/>
    <cellStyle name="s_Hist Inputs (4)_Backlog 30 Sep 2006_Delphi_Operating_model_v(1).1.3_081106" xfId="25783" xr:uid="{00000000-0005-0000-0000-0000E7220000}"/>
    <cellStyle name="s_Hist Inputs SMH" xfId="25784" xr:uid="{00000000-0005-0000-0000-0000E8220000}"/>
    <cellStyle name="s_Hist Inputs SMH_1" xfId="25785" xr:uid="{00000000-0005-0000-0000-0000E9220000}"/>
    <cellStyle name="s_Hist Inputs SMH_1_Backlog 30 Sep 2006" xfId="25786" xr:uid="{00000000-0005-0000-0000-0000EA220000}"/>
    <cellStyle name="s_Hist Inputs SMH_1_Backlog 30 Sep 2006_Delphi - Operating model v.1.1 011106" xfId="25787" xr:uid="{00000000-0005-0000-0000-0000EB220000}"/>
    <cellStyle name="s_Hist Inputs SMH_1_Backlog 30 Sep 2006_Delphi_Operating_model_v 1.0 161106" xfId="25788" xr:uid="{00000000-0005-0000-0000-0000EC220000}"/>
    <cellStyle name="s_Hist Inputs SMH_1_Backlog 30 Sep 2006_Delphi_Operating_model_v(1).1.3_081106" xfId="25789" xr:uid="{00000000-0005-0000-0000-0000ED220000}"/>
    <cellStyle name="s_Hist Inputs SMH_2" xfId="25790" xr:uid="{00000000-0005-0000-0000-0000EE220000}"/>
    <cellStyle name="s_Hist Inputs SMH_2_Backlog 30 Sep 2006" xfId="25791" xr:uid="{00000000-0005-0000-0000-0000EF220000}"/>
    <cellStyle name="s_Hist Inputs SMH_2_Backlog 30 Sep 2006_Delphi - Operating model v.1.1 011106" xfId="25792" xr:uid="{00000000-0005-0000-0000-0000F0220000}"/>
    <cellStyle name="s_Hist Inputs SMH_2_Backlog 30 Sep 2006_Delphi_Operating_model_v 1.0 161106" xfId="25793" xr:uid="{00000000-0005-0000-0000-0000F1220000}"/>
    <cellStyle name="s_Hist Inputs SMH_2_Backlog 30 Sep 2006_Delphi_Operating_model_v(1).1.3_081106" xfId="25794" xr:uid="{00000000-0005-0000-0000-0000F2220000}"/>
    <cellStyle name="s_Hist Inputs SMH_Backlog 30 Sep 2006" xfId="25795" xr:uid="{00000000-0005-0000-0000-0000F3220000}"/>
    <cellStyle name="s_Hist Inputs SMH_Backlog 30 Sep 2006_Delphi - Operating model v.1.1 011106" xfId="25796" xr:uid="{00000000-0005-0000-0000-0000F4220000}"/>
    <cellStyle name="s_Hist Inputs SMH_Backlog 30 Sep 2006_Delphi_Operating_model_v 1.0 161106" xfId="25797" xr:uid="{00000000-0005-0000-0000-0000F5220000}"/>
    <cellStyle name="s_Hist Inputs SMH_Backlog 30 Sep 2006_Delphi_Operating_model_v(1).1.3_081106" xfId="25798" xr:uid="{00000000-0005-0000-0000-0000F6220000}"/>
    <cellStyle name="s_Hist Inputs TAG" xfId="25799" xr:uid="{00000000-0005-0000-0000-0000F7220000}"/>
    <cellStyle name="s_Hist Inputs TAG_1" xfId="25800" xr:uid="{00000000-0005-0000-0000-0000F8220000}"/>
    <cellStyle name="s_Hist Inputs TAG_1_Backlog 30 Sep 2006" xfId="25801" xr:uid="{00000000-0005-0000-0000-0000F9220000}"/>
    <cellStyle name="s_Hist Inputs TAG_1_Backlog 30 Sep 2006_Delphi - Operating model v.1.1 011106" xfId="25802" xr:uid="{00000000-0005-0000-0000-0000FA220000}"/>
    <cellStyle name="s_Hist Inputs TAG_1_Backlog 30 Sep 2006_Delphi_Operating_model_v 1.0 161106" xfId="25803" xr:uid="{00000000-0005-0000-0000-0000FB220000}"/>
    <cellStyle name="s_Hist Inputs TAG_1_Backlog 30 Sep 2006_Delphi_Operating_model_v(1).1.3_081106" xfId="25804" xr:uid="{00000000-0005-0000-0000-0000FC220000}"/>
    <cellStyle name="s_Hist Inputs TAG_2" xfId="25805" xr:uid="{00000000-0005-0000-0000-0000FD220000}"/>
    <cellStyle name="s_Hist Inputs TAG_2_Backlog 30 Sep 2006" xfId="25806" xr:uid="{00000000-0005-0000-0000-0000FE220000}"/>
    <cellStyle name="s_Hist Inputs TAG_2_Backlog 30 Sep 2006_Delphi - Operating model v.1.1 011106" xfId="25807" xr:uid="{00000000-0005-0000-0000-0000FF220000}"/>
    <cellStyle name="s_Hist Inputs TAG_2_Backlog 30 Sep 2006_Delphi_Operating_model_v 1.0 161106" xfId="25808" xr:uid="{00000000-0005-0000-0000-000000230000}"/>
    <cellStyle name="s_Hist Inputs TAG_2_Backlog 30 Sep 2006_Delphi_Operating_model_v(1).1.3_081106" xfId="25809" xr:uid="{00000000-0005-0000-0000-000001230000}"/>
    <cellStyle name="s_Hist Inputs TAG_Backlog 30 Sep 2006" xfId="25810" xr:uid="{00000000-0005-0000-0000-000002230000}"/>
    <cellStyle name="s_Hist Inputs TAG_Backlog 30 Sep 2006_Delphi - Operating model v.1.1 011106" xfId="25811" xr:uid="{00000000-0005-0000-0000-000003230000}"/>
    <cellStyle name="s_Hist Inputs TAG_Backlog 30 Sep 2006_Delphi_Operating_model_v 1.0 161106" xfId="25812" xr:uid="{00000000-0005-0000-0000-000004230000}"/>
    <cellStyle name="s_Hist Inputs TAG_Backlog 30 Sep 2006_Delphi_Operating_model_v(1).1.3_081106" xfId="25813" xr:uid="{00000000-0005-0000-0000-000005230000}"/>
    <cellStyle name="s_Hist Inputs_1" xfId="25814" xr:uid="{00000000-0005-0000-0000-000006230000}"/>
    <cellStyle name="s_Hist Inputs_1_Backlog 30 Sep 2006" xfId="25815" xr:uid="{00000000-0005-0000-0000-000007230000}"/>
    <cellStyle name="s_Hist Inputs_1_Backlog 30 Sep 2006_Delphi - Operating model v.1.1 011106" xfId="25816" xr:uid="{00000000-0005-0000-0000-000008230000}"/>
    <cellStyle name="s_Hist Inputs_1_Backlog 30 Sep 2006_Delphi_Operating_model_v 1.0 161106" xfId="25817" xr:uid="{00000000-0005-0000-0000-000009230000}"/>
    <cellStyle name="s_Hist Inputs_1_Backlog 30 Sep 2006_Delphi_Operating_model_v(1).1.3_081106" xfId="25818" xr:uid="{00000000-0005-0000-0000-00000A230000}"/>
    <cellStyle name="s_Hist Inputs_2" xfId="25819" xr:uid="{00000000-0005-0000-0000-00000B230000}"/>
    <cellStyle name="s_Hist Inputs_2_Backlog 30 Sep 2006" xfId="25820" xr:uid="{00000000-0005-0000-0000-00000C230000}"/>
    <cellStyle name="s_Hist Inputs_2_Backlog 30 Sep 2006_Delphi - Operating model v.1.1 011106" xfId="25821" xr:uid="{00000000-0005-0000-0000-00000D230000}"/>
    <cellStyle name="s_Hist Inputs_2_Backlog 30 Sep 2006_Delphi_Operating_model_v 1.0 161106" xfId="25822" xr:uid="{00000000-0005-0000-0000-00000E230000}"/>
    <cellStyle name="s_Hist Inputs_2_Backlog 30 Sep 2006_Delphi_Operating_model_v(1).1.3_081106" xfId="25823" xr:uid="{00000000-0005-0000-0000-00000F230000}"/>
    <cellStyle name="s_Hist Inputs_Backlog 30 Sep 2006" xfId="25824" xr:uid="{00000000-0005-0000-0000-000010230000}"/>
    <cellStyle name="s_Hist Inputs_Backlog 30 Sep 2006_Delphi - Operating model v.1.1 011106" xfId="25825" xr:uid="{00000000-0005-0000-0000-000011230000}"/>
    <cellStyle name="s_Hist Inputs_Backlog 30 Sep 2006_Delphi_Operating_model_v 1.0 161106" xfId="25826" xr:uid="{00000000-0005-0000-0000-000012230000}"/>
    <cellStyle name="s_Hist Inputs_Backlog 30 Sep 2006_Delphi_Operating_model_v(1).1.3_081106" xfId="25827" xr:uid="{00000000-0005-0000-0000-000013230000}"/>
    <cellStyle name="s_Incremental (2)" xfId="25828" xr:uid="{00000000-0005-0000-0000-000014230000}"/>
    <cellStyle name="s_Incremental (2)_1" xfId="25829" xr:uid="{00000000-0005-0000-0000-000015230000}"/>
    <cellStyle name="s_Incremental (2)_1_Backlog 30 Sep 2006" xfId="25830" xr:uid="{00000000-0005-0000-0000-000016230000}"/>
    <cellStyle name="s_Incremental (2)_1_Backlog 30 Sep 2006_Delphi - Operating model v.1.1 011106" xfId="25831" xr:uid="{00000000-0005-0000-0000-000017230000}"/>
    <cellStyle name="s_Incremental (2)_1_Backlog 30 Sep 2006_Delphi_Operating_model_v 1.0 161106" xfId="25832" xr:uid="{00000000-0005-0000-0000-000018230000}"/>
    <cellStyle name="s_Incremental (2)_1_Backlog 30 Sep 2006_Delphi_Operating_model_v(1).1.3_081106" xfId="25833" xr:uid="{00000000-0005-0000-0000-000019230000}"/>
    <cellStyle name="s_Incremental (2)_Backlog 30 Sep 2006" xfId="25834" xr:uid="{00000000-0005-0000-0000-00001A230000}"/>
    <cellStyle name="s_Incremental (2)_Backlog 30 Sep 2006_Delphi - Operating model v.1.1 011106" xfId="25835" xr:uid="{00000000-0005-0000-0000-00001B230000}"/>
    <cellStyle name="s_Incremental (2)_Backlog 30 Sep 2006_Delphi_Operating_model_v 1.0 161106" xfId="25836" xr:uid="{00000000-0005-0000-0000-00001C230000}"/>
    <cellStyle name="s_Incremental (2)_Backlog 30 Sep 2006_Delphi_Operating_model_v(1).1.3_081106" xfId="25837" xr:uid="{00000000-0005-0000-0000-00001D230000}"/>
    <cellStyle name="s_InitialPrintDialog" xfId="25838" xr:uid="{00000000-0005-0000-0000-00001E230000}"/>
    <cellStyle name="s_InitialPrintDialog_1" xfId="25839" xr:uid="{00000000-0005-0000-0000-00001F230000}"/>
    <cellStyle name="s_InitialPrintDialog_1_Backlog 30 Sep 2006" xfId="25840" xr:uid="{00000000-0005-0000-0000-000020230000}"/>
    <cellStyle name="s_InitialPrintDialog_1_Backlog 30 Sep 2006_Delphi - Operating model v.1.1 011106" xfId="25841" xr:uid="{00000000-0005-0000-0000-000021230000}"/>
    <cellStyle name="s_InitialPrintDialog_1_Backlog 30 Sep 2006_Delphi_Operating_model_v 1.0 161106" xfId="25842" xr:uid="{00000000-0005-0000-0000-000022230000}"/>
    <cellStyle name="s_InitialPrintDialog_1_Backlog 30 Sep 2006_Delphi_Operating_model_v(1).1.3_081106" xfId="25843" xr:uid="{00000000-0005-0000-0000-000023230000}"/>
    <cellStyle name="s_InitialPrintDialog_1_Cases" xfId="25844" xr:uid="{00000000-0005-0000-0000-000024230000}"/>
    <cellStyle name="s_InitialPrintDialog_1_Cases_Backlog 30 Sep 2006" xfId="25845" xr:uid="{00000000-0005-0000-0000-000025230000}"/>
    <cellStyle name="s_InitialPrintDialog_1_Cases_Backlog 30 Sep 2006_Delphi - Operating model v.1.1 011106" xfId="25846" xr:uid="{00000000-0005-0000-0000-000026230000}"/>
    <cellStyle name="s_InitialPrintDialog_1_Cases_Backlog 30 Sep 2006_Delphi_Operating_model_v 1.0 161106" xfId="25847" xr:uid="{00000000-0005-0000-0000-000027230000}"/>
    <cellStyle name="s_InitialPrintDialog_1_Cases_Backlog 30 Sep 2006_Delphi_Operating_model_v(1).1.3_081106" xfId="25848" xr:uid="{00000000-0005-0000-0000-000028230000}"/>
    <cellStyle name="s_InitialPrintDialog_1_Valuation Summary" xfId="25849" xr:uid="{00000000-0005-0000-0000-000029230000}"/>
    <cellStyle name="s_InitialPrintDialog_1_Valuation Summary_Backlog 30 Sep 2006" xfId="25850" xr:uid="{00000000-0005-0000-0000-00002A230000}"/>
    <cellStyle name="s_InitialPrintDialog_1_Valuation Summary_Backlog 30 Sep 2006_Delphi - Operating model v.1.1 011106" xfId="25851" xr:uid="{00000000-0005-0000-0000-00002B230000}"/>
    <cellStyle name="s_InitialPrintDialog_1_Valuation Summary_Backlog 30 Sep 2006_Delphi_Operating_model_v 1.0 161106" xfId="25852" xr:uid="{00000000-0005-0000-0000-00002C230000}"/>
    <cellStyle name="s_InitialPrintDialog_1_Valuation Summary_Backlog 30 Sep 2006_Delphi_Operating_model_v(1).1.3_081106" xfId="25853" xr:uid="{00000000-0005-0000-0000-00002D230000}"/>
    <cellStyle name="s_InitialPrintDialog_2" xfId="25854" xr:uid="{00000000-0005-0000-0000-00002E230000}"/>
    <cellStyle name="s_InitialPrintDialog_2_Backlog 30 Sep 2006" xfId="25855" xr:uid="{00000000-0005-0000-0000-00002F230000}"/>
    <cellStyle name="s_InitialPrintDialog_2_Backlog 30 Sep 2006_Delphi - Operating model v.1.1 011106" xfId="25856" xr:uid="{00000000-0005-0000-0000-000030230000}"/>
    <cellStyle name="s_InitialPrintDialog_2_Backlog 30 Sep 2006_Delphi_Operating_model_v 1.0 161106" xfId="25857" xr:uid="{00000000-0005-0000-0000-000031230000}"/>
    <cellStyle name="s_InitialPrintDialog_2_Backlog 30 Sep 2006_Delphi_Operating_model_v(1).1.3_081106" xfId="25858" xr:uid="{00000000-0005-0000-0000-000032230000}"/>
    <cellStyle name="s_InitialPrintDialog_Backlog 30 Sep 2006" xfId="25859" xr:uid="{00000000-0005-0000-0000-000033230000}"/>
    <cellStyle name="s_InitialPrintDialog_Backlog 30 Sep 2006_Delphi - Operating model v.1.1 011106" xfId="25860" xr:uid="{00000000-0005-0000-0000-000034230000}"/>
    <cellStyle name="s_InitialPrintDialog_Backlog 30 Sep 2006_Delphi_Operating_model_v 1.0 161106" xfId="25861" xr:uid="{00000000-0005-0000-0000-000035230000}"/>
    <cellStyle name="s_InitialPrintDialog_Backlog 30 Sep 2006_Delphi_Operating_model_v(1).1.3_081106" xfId="25862" xr:uid="{00000000-0005-0000-0000-000036230000}"/>
    <cellStyle name="s_InitialPrintDialog_Cases" xfId="25863" xr:uid="{00000000-0005-0000-0000-000037230000}"/>
    <cellStyle name="s_InitialPrintDialog_Cases_Backlog 30 Sep 2006" xfId="25864" xr:uid="{00000000-0005-0000-0000-000038230000}"/>
    <cellStyle name="s_InitialPrintDialog_Cases_Backlog 30 Sep 2006_Delphi - Operating model v.1.1 011106" xfId="25865" xr:uid="{00000000-0005-0000-0000-000039230000}"/>
    <cellStyle name="s_InitialPrintDialog_Cases_Backlog 30 Sep 2006_Delphi_Operating_model_v 1.0 161106" xfId="25866" xr:uid="{00000000-0005-0000-0000-00003A230000}"/>
    <cellStyle name="s_InitialPrintDialog_Cases_Backlog 30 Sep 2006_Delphi_Operating_model_v(1).1.3_081106" xfId="25867" xr:uid="{00000000-0005-0000-0000-00003B230000}"/>
    <cellStyle name="s_InitialPrintDialog_Valuation Summary" xfId="25868" xr:uid="{00000000-0005-0000-0000-00003C230000}"/>
    <cellStyle name="s_InitialPrintDialog_Valuation Summary_Backlog 30 Sep 2006" xfId="25869" xr:uid="{00000000-0005-0000-0000-00003D230000}"/>
    <cellStyle name="s_InitialPrintDialog_Valuation Summary_Backlog 30 Sep 2006_Delphi - Operating model v.1.1 011106" xfId="25870" xr:uid="{00000000-0005-0000-0000-00003E230000}"/>
    <cellStyle name="s_InitialPrintDialog_Valuation Summary_Backlog 30 Sep 2006_Delphi_Operating_model_v 1.0 161106" xfId="25871" xr:uid="{00000000-0005-0000-0000-00003F230000}"/>
    <cellStyle name="s_InitialPrintDialog_Valuation Summary_Backlog 30 Sep 2006_Delphi_Operating_model_v(1).1.3_081106" xfId="25872" xr:uid="{00000000-0005-0000-0000-000040230000}"/>
    <cellStyle name="s_Inputs" xfId="25873" xr:uid="{00000000-0005-0000-0000-000041230000}"/>
    <cellStyle name="s_Inputs_1" xfId="25874" xr:uid="{00000000-0005-0000-0000-000042230000}"/>
    <cellStyle name="s_Inputs_1_Backlog 30 Sep 2006" xfId="25875" xr:uid="{00000000-0005-0000-0000-000043230000}"/>
    <cellStyle name="s_Inputs_1_Backlog 30 Sep 2006_Delphi - Operating model v.1.1 011106" xfId="25876" xr:uid="{00000000-0005-0000-0000-000044230000}"/>
    <cellStyle name="s_Inputs_1_Backlog 30 Sep 2006_Delphi_Operating_model_v 1.0 161106" xfId="25877" xr:uid="{00000000-0005-0000-0000-000045230000}"/>
    <cellStyle name="s_Inputs_1_Backlog 30 Sep 2006_Delphi_Operating_model_v(1).1.3_081106" xfId="25878" xr:uid="{00000000-0005-0000-0000-000046230000}"/>
    <cellStyle name="s_Inputs_1_Cases" xfId="25879" xr:uid="{00000000-0005-0000-0000-000047230000}"/>
    <cellStyle name="s_Inputs_1_Cases_Backlog 30 Sep 2006" xfId="25880" xr:uid="{00000000-0005-0000-0000-000048230000}"/>
    <cellStyle name="s_Inputs_1_Cases_Backlog 30 Sep 2006_Delphi - Operating model v.1.1 011106" xfId="25881" xr:uid="{00000000-0005-0000-0000-000049230000}"/>
    <cellStyle name="s_Inputs_1_Cases_Backlog 30 Sep 2006_Delphi_Operating_model_v 1.0 161106" xfId="25882" xr:uid="{00000000-0005-0000-0000-00004A230000}"/>
    <cellStyle name="s_Inputs_1_Cases_Backlog 30 Sep 2006_Delphi_Operating_model_v(1).1.3_081106" xfId="25883" xr:uid="{00000000-0005-0000-0000-00004B230000}"/>
    <cellStyle name="s_Inputs_2" xfId="25884" xr:uid="{00000000-0005-0000-0000-00004C230000}"/>
    <cellStyle name="s_Inputs_2_Backlog 30 Sep 2006" xfId="25885" xr:uid="{00000000-0005-0000-0000-00004D230000}"/>
    <cellStyle name="s_Inputs_2_Backlog 30 Sep 2006_Delphi - Operating model v.1.1 011106" xfId="25886" xr:uid="{00000000-0005-0000-0000-00004E230000}"/>
    <cellStyle name="s_Inputs_2_Backlog 30 Sep 2006_Delphi_Operating_model_v 1.0 161106" xfId="25887" xr:uid="{00000000-0005-0000-0000-00004F230000}"/>
    <cellStyle name="s_Inputs_2_Backlog 30 Sep 2006_Delphi_Operating_model_v(1).1.3_081106" xfId="25888" xr:uid="{00000000-0005-0000-0000-000050230000}"/>
    <cellStyle name="s_Inputs_Backlog 30 Sep 2006" xfId="25889" xr:uid="{00000000-0005-0000-0000-000051230000}"/>
    <cellStyle name="s_Inputs_Backlog 30 Sep 2006_Delphi - Operating model v.1.1 011106" xfId="25890" xr:uid="{00000000-0005-0000-0000-000052230000}"/>
    <cellStyle name="s_Inputs_Backlog 30 Sep 2006_Delphi_Operating_model_v 1.0 161106" xfId="25891" xr:uid="{00000000-0005-0000-0000-000053230000}"/>
    <cellStyle name="s_Inputs_Backlog 30 Sep 2006_Delphi_Operating_model_v(1).1.3_081106" xfId="25892" xr:uid="{00000000-0005-0000-0000-000054230000}"/>
    <cellStyle name="s_Inputs_Cases" xfId="25893" xr:uid="{00000000-0005-0000-0000-000055230000}"/>
    <cellStyle name="s_Inputs_Cases_Backlog 30 Sep 2006" xfId="25894" xr:uid="{00000000-0005-0000-0000-000056230000}"/>
    <cellStyle name="s_Inputs_Cases_Backlog 30 Sep 2006_Delphi - Operating model v.1.1 011106" xfId="25895" xr:uid="{00000000-0005-0000-0000-000057230000}"/>
    <cellStyle name="s_Inputs_Cases_Backlog 30 Sep 2006_Delphi_Operating_model_v 1.0 161106" xfId="25896" xr:uid="{00000000-0005-0000-0000-000058230000}"/>
    <cellStyle name="s_Inputs_Cases_Backlog 30 Sep 2006_Delphi_Operating_model_v(1).1.3_081106" xfId="25897" xr:uid="{00000000-0005-0000-0000-000059230000}"/>
    <cellStyle name="s_Insecticide DataTable (2)" xfId="25898" xr:uid="{00000000-0005-0000-0000-00005A230000}"/>
    <cellStyle name="s_Insecticide DataTable (2)_1" xfId="25899" xr:uid="{00000000-0005-0000-0000-00005B230000}"/>
    <cellStyle name="s_Insecticide DataTable (2)_1_Backlog 30 Sep 2006" xfId="25900" xr:uid="{00000000-0005-0000-0000-00005C230000}"/>
    <cellStyle name="s_Insecticide DataTable (2)_1_Backlog 30 Sep 2006_Delphi - Operating model v.1.1 011106" xfId="25901" xr:uid="{00000000-0005-0000-0000-00005D230000}"/>
    <cellStyle name="s_Insecticide DataTable (2)_1_Backlog 30 Sep 2006_Delphi_Operating_model_v 1.0 161106" xfId="25902" xr:uid="{00000000-0005-0000-0000-00005E230000}"/>
    <cellStyle name="s_Insecticide DataTable (2)_1_Backlog 30 Sep 2006_Delphi_Operating_model_v(1).1.3_081106" xfId="25903" xr:uid="{00000000-0005-0000-0000-00005F230000}"/>
    <cellStyle name="s_Insecticide DataTable (2)_Backlog 30 Sep 2006" xfId="25904" xr:uid="{00000000-0005-0000-0000-000060230000}"/>
    <cellStyle name="s_Insecticide DataTable (2)_Backlog 30 Sep 2006_Delphi - Operating model v.1.1 011106" xfId="25905" xr:uid="{00000000-0005-0000-0000-000061230000}"/>
    <cellStyle name="s_Insecticide DataTable (2)_Backlog 30 Sep 2006_Delphi_Operating_model_v 1.0 161106" xfId="25906" xr:uid="{00000000-0005-0000-0000-000062230000}"/>
    <cellStyle name="s_Insecticide DataTable (2)_Backlog 30 Sep 2006_Delphi_Operating_model_v(1).1.3_081106" xfId="25907" xr:uid="{00000000-0005-0000-0000-000063230000}"/>
    <cellStyle name="s_InsecticideTable" xfId="25908" xr:uid="{00000000-0005-0000-0000-000064230000}"/>
    <cellStyle name="s_InsecticideTable_1" xfId="25909" xr:uid="{00000000-0005-0000-0000-000065230000}"/>
    <cellStyle name="s_InsecticideTable_1_Backlog 30 Sep 2006" xfId="25910" xr:uid="{00000000-0005-0000-0000-000066230000}"/>
    <cellStyle name="s_InsecticideTable_1_Backlog 30 Sep 2006_Delphi - Operating model v.1.1 011106" xfId="25911" xr:uid="{00000000-0005-0000-0000-000067230000}"/>
    <cellStyle name="s_InsecticideTable_1_Backlog 30 Sep 2006_Delphi_Operating_model_v 1.0 161106" xfId="25912" xr:uid="{00000000-0005-0000-0000-000068230000}"/>
    <cellStyle name="s_InsecticideTable_1_Backlog 30 Sep 2006_Delphi_Operating_model_v(1).1.3_081106" xfId="25913" xr:uid="{00000000-0005-0000-0000-000069230000}"/>
    <cellStyle name="s_InsecticideTable_Backlog 30 Sep 2006" xfId="25914" xr:uid="{00000000-0005-0000-0000-00006A230000}"/>
    <cellStyle name="s_InsecticideTable_Backlog 30 Sep 2006_Delphi - Operating model v.1.1 011106" xfId="25915" xr:uid="{00000000-0005-0000-0000-00006B230000}"/>
    <cellStyle name="s_InsecticideTable_Backlog 30 Sep 2006_Delphi_Operating_model_v 1.0 161106" xfId="25916" xr:uid="{00000000-0005-0000-0000-00006C230000}"/>
    <cellStyle name="s_InsecticideTable_Backlog 30 Sep 2006_Delphi_Operating_model_v(1).1.3_081106" xfId="25917" xr:uid="{00000000-0005-0000-0000-00006D230000}"/>
    <cellStyle name="s_ISPREAD (2)" xfId="25918" xr:uid="{00000000-0005-0000-0000-00006E230000}"/>
    <cellStyle name="s_ISPREAD (2)_1" xfId="25919" xr:uid="{00000000-0005-0000-0000-00006F230000}"/>
    <cellStyle name="s_ISPREAD (2)_1_Backlog 30 Sep 2006" xfId="25920" xr:uid="{00000000-0005-0000-0000-000070230000}"/>
    <cellStyle name="s_ISPREAD (2)_1_Backlog 30 Sep 2006_Delphi - Operating model v.1.1 011106" xfId="25921" xr:uid="{00000000-0005-0000-0000-000071230000}"/>
    <cellStyle name="s_ISPREAD (2)_1_Backlog 30 Sep 2006_Delphi_Operating_model_v 1.0 161106" xfId="25922" xr:uid="{00000000-0005-0000-0000-000072230000}"/>
    <cellStyle name="s_ISPREAD (2)_1_Backlog 30 Sep 2006_Delphi_Operating_model_v(1).1.3_081106" xfId="25923" xr:uid="{00000000-0005-0000-0000-000073230000}"/>
    <cellStyle name="s_ISPREAD (2)_2" xfId="25924" xr:uid="{00000000-0005-0000-0000-000074230000}"/>
    <cellStyle name="s_ISPREAD (2)_2_Backlog 30 Sep 2006" xfId="25925" xr:uid="{00000000-0005-0000-0000-000075230000}"/>
    <cellStyle name="s_ISPREAD (2)_2_Backlog 30 Sep 2006_Delphi - Operating model v.1.1 011106" xfId="25926" xr:uid="{00000000-0005-0000-0000-000076230000}"/>
    <cellStyle name="s_ISPREAD (2)_2_Backlog 30 Sep 2006_Delphi_Operating_model_v 1.0 161106" xfId="25927" xr:uid="{00000000-0005-0000-0000-000077230000}"/>
    <cellStyle name="s_ISPREAD (2)_2_Backlog 30 Sep 2006_Delphi_Operating_model_v(1).1.3_081106" xfId="25928" xr:uid="{00000000-0005-0000-0000-000078230000}"/>
    <cellStyle name="s_ISPREAD (2)_Backlog 30 Sep 2006" xfId="25929" xr:uid="{00000000-0005-0000-0000-000079230000}"/>
    <cellStyle name="s_ISPREAD (2)_Backlog 30 Sep 2006_Delphi - Operating model v.1.1 011106" xfId="25930" xr:uid="{00000000-0005-0000-0000-00007A230000}"/>
    <cellStyle name="s_ISPREAD (2)_Backlog 30 Sep 2006_Delphi_Operating_model_v 1.0 161106" xfId="25931" xr:uid="{00000000-0005-0000-0000-00007B230000}"/>
    <cellStyle name="s_ISPREAD (2)_Backlog 30 Sep 2006_Delphi_Operating_model_v(1).1.3_081106" xfId="25932" xr:uid="{00000000-0005-0000-0000-00007C230000}"/>
    <cellStyle name="s_LBO" xfId="25933" xr:uid="{00000000-0005-0000-0000-00007D230000}"/>
    <cellStyle name="s_LBO IRR" xfId="25934" xr:uid="{00000000-0005-0000-0000-00007E230000}"/>
    <cellStyle name="s_LBO IRR_1" xfId="25935" xr:uid="{00000000-0005-0000-0000-00007F230000}"/>
    <cellStyle name="s_LBO IRR_1_Backlog 30 Sep 2006" xfId="25936" xr:uid="{00000000-0005-0000-0000-000080230000}"/>
    <cellStyle name="s_LBO IRR_1_Backlog 30 Sep 2006_Delphi - Operating model v.1.1 011106" xfId="25937" xr:uid="{00000000-0005-0000-0000-000081230000}"/>
    <cellStyle name="s_LBO IRR_1_Backlog 30 Sep 2006_Delphi_Operating_model_v 1.0 161106" xfId="25938" xr:uid="{00000000-0005-0000-0000-000082230000}"/>
    <cellStyle name="s_LBO IRR_1_Backlog 30 Sep 2006_Delphi_Operating_model_v(1).1.3_081106" xfId="25939" xr:uid="{00000000-0005-0000-0000-000083230000}"/>
    <cellStyle name="s_LBO IRR_1_Cases" xfId="25940" xr:uid="{00000000-0005-0000-0000-000084230000}"/>
    <cellStyle name="s_LBO IRR_1_Cases_Backlog 30 Sep 2006" xfId="25941" xr:uid="{00000000-0005-0000-0000-000085230000}"/>
    <cellStyle name="s_LBO IRR_1_Cases_Backlog 30 Sep 2006_Delphi - Operating model v.1.1 011106" xfId="25942" xr:uid="{00000000-0005-0000-0000-000086230000}"/>
    <cellStyle name="s_LBO IRR_1_Cases_Backlog 30 Sep 2006_Delphi_Operating_model_v 1.0 161106" xfId="25943" xr:uid="{00000000-0005-0000-0000-000087230000}"/>
    <cellStyle name="s_LBO IRR_1_Cases_Backlog 30 Sep 2006_Delphi_Operating_model_v(1).1.3_081106" xfId="25944" xr:uid="{00000000-0005-0000-0000-000088230000}"/>
    <cellStyle name="s_LBO IRR_1_Valuation Summary" xfId="25945" xr:uid="{00000000-0005-0000-0000-000089230000}"/>
    <cellStyle name="s_LBO IRR_1_Valuation Summary_Backlog 30 Sep 2006" xfId="25946" xr:uid="{00000000-0005-0000-0000-00008A230000}"/>
    <cellStyle name="s_LBO IRR_1_Valuation Summary_Backlog 30 Sep 2006_Delphi - Operating model v.1.1 011106" xfId="25947" xr:uid="{00000000-0005-0000-0000-00008B230000}"/>
    <cellStyle name="s_LBO IRR_1_Valuation Summary_Backlog 30 Sep 2006_Delphi_Operating_model_v 1.0 161106" xfId="25948" xr:uid="{00000000-0005-0000-0000-00008C230000}"/>
    <cellStyle name="s_LBO IRR_1_Valuation Summary_Backlog 30 Sep 2006_Delphi_Operating_model_v(1).1.3_081106" xfId="25949" xr:uid="{00000000-0005-0000-0000-00008D230000}"/>
    <cellStyle name="s_LBO IRR_2" xfId="25950" xr:uid="{00000000-0005-0000-0000-00008E230000}"/>
    <cellStyle name="s_LBO IRR_2_Backlog 30 Sep 2006" xfId="25951" xr:uid="{00000000-0005-0000-0000-00008F230000}"/>
    <cellStyle name="s_LBO IRR_2_Backlog 30 Sep 2006_Delphi - Operating model v.1.1 011106" xfId="25952" xr:uid="{00000000-0005-0000-0000-000090230000}"/>
    <cellStyle name="s_LBO IRR_2_Backlog 30 Sep 2006_Delphi_Operating_model_v 1.0 161106" xfId="25953" xr:uid="{00000000-0005-0000-0000-000091230000}"/>
    <cellStyle name="s_LBO IRR_2_Backlog 30 Sep 2006_Delphi_Operating_model_v(1).1.3_081106" xfId="25954" xr:uid="{00000000-0005-0000-0000-000092230000}"/>
    <cellStyle name="s_LBO IRR_Backlog 30 Sep 2006" xfId="25955" xr:uid="{00000000-0005-0000-0000-000093230000}"/>
    <cellStyle name="s_LBO IRR_Backlog 30 Sep 2006_Delphi - Operating model v.1.1 011106" xfId="25956" xr:uid="{00000000-0005-0000-0000-000094230000}"/>
    <cellStyle name="s_LBO IRR_Backlog 30 Sep 2006_Delphi_Operating_model_v 1.0 161106" xfId="25957" xr:uid="{00000000-0005-0000-0000-000095230000}"/>
    <cellStyle name="s_LBO IRR_Backlog 30 Sep 2006_Delphi_Operating_model_v(1).1.3_081106" xfId="25958" xr:uid="{00000000-0005-0000-0000-000096230000}"/>
    <cellStyle name="s_LBO IRR_Cases" xfId="25959" xr:uid="{00000000-0005-0000-0000-000097230000}"/>
    <cellStyle name="s_LBO IRR_Cases_Backlog 30 Sep 2006" xfId="25960" xr:uid="{00000000-0005-0000-0000-000098230000}"/>
    <cellStyle name="s_LBO IRR_Cases_Backlog 30 Sep 2006_Delphi - Operating model v.1.1 011106" xfId="25961" xr:uid="{00000000-0005-0000-0000-000099230000}"/>
    <cellStyle name="s_LBO IRR_Cases_Backlog 30 Sep 2006_Delphi_Operating_model_v 1.0 161106" xfId="25962" xr:uid="{00000000-0005-0000-0000-00009A230000}"/>
    <cellStyle name="s_LBO IRR_Cases_Backlog 30 Sep 2006_Delphi_Operating_model_v(1).1.3_081106" xfId="25963" xr:uid="{00000000-0005-0000-0000-00009B230000}"/>
    <cellStyle name="s_LBO IRR_Valuation Summary" xfId="25964" xr:uid="{00000000-0005-0000-0000-00009C230000}"/>
    <cellStyle name="s_LBO IRR_Valuation Summary_Backlog 30 Sep 2006" xfId="25965" xr:uid="{00000000-0005-0000-0000-00009D230000}"/>
    <cellStyle name="s_LBO IRR_Valuation Summary_Backlog 30 Sep 2006_Delphi - Operating model v.1.1 011106" xfId="25966" xr:uid="{00000000-0005-0000-0000-00009E230000}"/>
    <cellStyle name="s_LBO IRR_Valuation Summary_Backlog 30 Sep 2006_Delphi_Operating_model_v 1.0 161106" xfId="25967" xr:uid="{00000000-0005-0000-0000-00009F230000}"/>
    <cellStyle name="s_LBO IRR_Valuation Summary_Backlog 30 Sep 2006_Delphi_Operating_model_v(1).1.3_081106" xfId="25968" xr:uid="{00000000-0005-0000-0000-0000A0230000}"/>
    <cellStyle name="s_LBO Sens" xfId="25969" xr:uid="{00000000-0005-0000-0000-0000A1230000}"/>
    <cellStyle name="s_LBO Sens_1" xfId="25970" xr:uid="{00000000-0005-0000-0000-0000A2230000}"/>
    <cellStyle name="s_LBO Sens_1_Backlog 30 Sep 2006" xfId="25971" xr:uid="{00000000-0005-0000-0000-0000A3230000}"/>
    <cellStyle name="s_LBO Sens_1_Backlog 30 Sep 2006_Delphi - Operating model v.1.1 011106" xfId="25972" xr:uid="{00000000-0005-0000-0000-0000A4230000}"/>
    <cellStyle name="s_LBO Sens_1_Backlog 30 Sep 2006_Delphi_Operating_model_v 1.0 161106" xfId="25973" xr:uid="{00000000-0005-0000-0000-0000A5230000}"/>
    <cellStyle name="s_LBO Sens_1_Backlog 30 Sep 2006_Delphi_Operating_model_v(1).1.3_081106" xfId="25974" xr:uid="{00000000-0005-0000-0000-0000A6230000}"/>
    <cellStyle name="s_LBO Sens_1_Cases" xfId="25975" xr:uid="{00000000-0005-0000-0000-0000A7230000}"/>
    <cellStyle name="s_LBO Sens_1_Cases_Backlog 30 Sep 2006" xfId="25976" xr:uid="{00000000-0005-0000-0000-0000A8230000}"/>
    <cellStyle name="s_LBO Sens_1_Cases_Backlog 30 Sep 2006_Delphi - Operating model v.1.1 011106" xfId="25977" xr:uid="{00000000-0005-0000-0000-0000A9230000}"/>
    <cellStyle name="s_LBO Sens_1_Cases_Backlog 30 Sep 2006_Delphi_Operating_model_v 1.0 161106" xfId="25978" xr:uid="{00000000-0005-0000-0000-0000AA230000}"/>
    <cellStyle name="s_LBO Sens_1_Cases_Backlog 30 Sep 2006_Delphi_Operating_model_v(1).1.3_081106" xfId="25979" xr:uid="{00000000-0005-0000-0000-0000AB230000}"/>
    <cellStyle name="s_LBO Sens_1_Valuation Summary" xfId="25980" xr:uid="{00000000-0005-0000-0000-0000AC230000}"/>
    <cellStyle name="s_LBO Sens_1_Valuation Summary_Backlog 30 Sep 2006" xfId="25981" xr:uid="{00000000-0005-0000-0000-0000AD230000}"/>
    <cellStyle name="s_LBO Sens_1_Valuation Summary_Backlog 30 Sep 2006_Delphi - Operating model v.1.1 011106" xfId="25982" xr:uid="{00000000-0005-0000-0000-0000AE230000}"/>
    <cellStyle name="s_LBO Sens_1_Valuation Summary_Backlog 30 Sep 2006_Delphi_Operating_model_v 1.0 161106" xfId="25983" xr:uid="{00000000-0005-0000-0000-0000AF230000}"/>
    <cellStyle name="s_LBO Sens_1_Valuation Summary_Backlog 30 Sep 2006_Delphi_Operating_model_v(1).1.3_081106" xfId="25984" xr:uid="{00000000-0005-0000-0000-0000B0230000}"/>
    <cellStyle name="s_LBO Sens_2" xfId="25985" xr:uid="{00000000-0005-0000-0000-0000B1230000}"/>
    <cellStyle name="s_LBO Sens_2_Backlog 30 Sep 2006" xfId="25986" xr:uid="{00000000-0005-0000-0000-0000B2230000}"/>
    <cellStyle name="s_LBO Sens_2_Backlog 30 Sep 2006_Delphi - Operating model v.1.1 011106" xfId="25987" xr:uid="{00000000-0005-0000-0000-0000B3230000}"/>
    <cellStyle name="s_LBO Sens_2_Backlog 30 Sep 2006_Delphi_Operating_model_v 1.0 161106" xfId="25988" xr:uid="{00000000-0005-0000-0000-0000B4230000}"/>
    <cellStyle name="s_LBO Sens_2_Backlog 30 Sep 2006_Delphi_Operating_model_v(1).1.3_081106" xfId="25989" xr:uid="{00000000-0005-0000-0000-0000B5230000}"/>
    <cellStyle name="s_LBO Sens_Backlog 30 Sep 2006" xfId="25990" xr:uid="{00000000-0005-0000-0000-0000B6230000}"/>
    <cellStyle name="s_LBO Sens_Backlog 30 Sep 2006_Delphi - Operating model v.1.1 011106" xfId="25991" xr:uid="{00000000-0005-0000-0000-0000B7230000}"/>
    <cellStyle name="s_LBO Sens_Backlog 30 Sep 2006_Delphi_Operating_model_v 1.0 161106" xfId="25992" xr:uid="{00000000-0005-0000-0000-0000B8230000}"/>
    <cellStyle name="s_LBO Sens_Backlog 30 Sep 2006_Delphi_Operating_model_v(1).1.3_081106" xfId="25993" xr:uid="{00000000-0005-0000-0000-0000B9230000}"/>
    <cellStyle name="s_LBO Sens_Cases" xfId="25994" xr:uid="{00000000-0005-0000-0000-0000BA230000}"/>
    <cellStyle name="s_LBO Sens_Cases_Backlog 30 Sep 2006" xfId="25995" xr:uid="{00000000-0005-0000-0000-0000BB230000}"/>
    <cellStyle name="s_LBO Sens_Cases_Backlog 30 Sep 2006_Delphi - Operating model v.1.1 011106" xfId="25996" xr:uid="{00000000-0005-0000-0000-0000BC230000}"/>
    <cellStyle name="s_LBO Sens_Cases_Backlog 30 Sep 2006_Delphi_Operating_model_v 1.0 161106" xfId="25997" xr:uid="{00000000-0005-0000-0000-0000BD230000}"/>
    <cellStyle name="s_LBO Sens_Cases_Backlog 30 Sep 2006_Delphi_Operating_model_v(1).1.3_081106" xfId="25998" xr:uid="{00000000-0005-0000-0000-0000BE230000}"/>
    <cellStyle name="s_LBO Sens_Valuation Summary" xfId="25999" xr:uid="{00000000-0005-0000-0000-0000BF230000}"/>
    <cellStyle name="s_LBO Sens_Valuation Summary_Backlog 30 Sep 2006" xfId="26000" xr:uid="{00000000-0005-0000-0000-0000C0230000}"/>
    <cellStyle name="s_LBO Sens_Valuation Summary_Backlog 30 Sep 2006_Delphi - Operating model v.1.1 011106" xfId="26001" xr:uid="{00000000-0005-0000-0000-0000C1230000}"/>
    <cellStyle name="s_LBO Sens_Valuation Summary_Backlog 30 Sep 2006_Delphi_Operating_model_v 1.0 161106" xfId="26002" xr:uid="{00000000-0005-0000-0000-0000C2230000}"/>
    <cellStyle name="s_LBO Sens_Valuation Summary_Backlog 30 Sep 2006_Delphi_Operating_model_v(1).1.3_081106" xfId="26003" xr:uid="{00000000-0005-0000-0000-0000C3230000}"/>
    <cellStyle name="s_LBO Summary" xfId="26004" xr:uid="{00000000-0005-0000-0000-0000C4230000}"/>
    <cellStyle name="s_LBO Summary_1" xfId="26005" xr:uid="{00000000-0005-0000-0000-0000C5230000}"/>
    <cellStyle name="s_LBO Summary_1_Backlog 30 Sep 2006" xfId="26006" xr:uid="{00000000-0005-0000-0000-0000C6230000}"/>
    <cellStyle name="s_LBO Summary_1_Backlog 30 Sep 2006_Delphi - Operating model v.1.1 011106" xfId="26007" xr:uid="{00000000-0005-0000-0000-0000C7230000}"/>
    <cellStyle name="s_LBO Summary_1_Backlog 30 Sep 2006_Delphi_Operating_model_v 1.0 161106" xfId="26008" xr:uid="{00000000-0005-0000-0000-0000C8230000}"/>
    <cellStyle name="s_LBO Summary_1_Backlog 30 Sep 2006_Delphi_Operating_model_v(1).1.3_081106" xfId="26009" xr:uid="{00000000-0005-0000-0000-0000C9230000}"/>
    <cellStyle name="s_LBO Summary_1_Cases" xfId="26010" xr:uid="{00000000-0005-0000-0000-0000CA230000}"/>
    <cellStyle name="s_LBO Summary_1_Cases_Backlog 30 Sep 2006" xfId="26011" xr:uid="{00000000-0005-0000-0000-0000CB230000}"/>
    <cellStyle name="s_LBO Summary_1_Cases_Backlog 30 Sep 2006_Delphi - Operating model v.1.1 011106" xfId="26012" xr:uid="{00000000-0005-0000-0000-0000CC230000}"/>
    <cellStyle name="s_LBO Summary_1_Cases_Backlog 30 Sep 2006_Delphi_Operating_model_v 1.0 161106" xfId="26013" xr:uid="{00000000-0005-0000-0000-0000CD230000}"/>
    <cellStyle name="s_LBO Summary_1_Cases_Backlog 30 Sep 2006_Delphi_Operating_model_v(1).1.3_081106" xfId="26014" xr:uid="{00000000-0005-0000-0000-0000CE230000}"/>
    <cellStyle name="s_LBO Summary_1_Valuation Summary" xfId="26015" xr:uid="{00000000-0005-0000-0000-0000CF230000}"/>
    <cellStyle name="s_LBO Summary_1_Valuation Summary_Backlog 30 Sep 2006" xfId="26016" xr:uid="{00000000-0005-0000-0000-0000D0230000}"/>
    <cellStyle name="s_LBO Summary_1_Valuation Summary_Backlog 30 Sep 2006_Delphi - Operating model v.1.1 011106" xfId="26017" xr:uid="{00000000-0005-0000-0000-0000D1230000}"/>
    <cellStyle name="s_LBO Summary_1_Valuation Summary_Backlog 30 Sep 2006_Delphi_Operating_model_v 1.0 161106" xfId="26018" xr:uid="{00000000-0005-0000-0000-0000D2230000}"/>
    <cellStyle name="s_LBO Summary_1_Valuation Summary_Backlog 30 Sep 2006_Delphi_Operating_model_v(1).1.3_081106" xfId="26019" xr:uid="{00000000-0005-0000-0000-0000D3230000}"/>
    <cellStyle name="s_LBO Summary_2" xfId="26020" xr:uid="{00000000-0005-0000-0000-0000D4230000}"/>
    <cellStyle name="s_LBO Summary_2_Backlog 30 Sep 2006" xfId="26021" xr:uid="{00000000-0005-0000-0000-0000D5230000}"/>
    <cellStyle name="s_LBO Summary_2_Backlog 30 Sep 2006_Delphi - Operating model v.1.1 011106" xfId="26022" xr:uid="{00000000-0005-0000-0000-0000D6230000}"/>
    <cellStyle name="s_LBO Summary_2_Backlog 30 Sep 2006_Delphi_Operating_model_v 1.0 161106" xfId="26023" xr:uid="{00000000-0005-0000-0000-0000D7230000}"/>
    <cellStyle name="s_LBO Summary_2_Backlog 30 Sep 2006_Delphi_Operating_model_v(1).1.3_081106" xfId="26024" xr:uid="{00000000-0005-0000-0000-0000D8230000}"/>
    <cellStyle name="s_LBO Summary_Backlog 30 Sep 2006" xfId="26025" xr:uid="{00000000-0005-0000-0000-0000D9230000}"/>
    <cellStyle name="s_LBO Summary_Backlog 30 Sep 2006_Delphi - Operating model v.1.1 011106" xfId="26026" xr:uid="{00000000-0005-0000-0000-0000DA230000}"/>
    <cellStyle name="s_LBO Summary_Backlog 30 Sep 2006_Delphi_Operating_model_v 1.0 161106" xfId="26027" xr:uid="{00000000-0005-0000-0000-0000DB230000}"/>
    <cellStyle name="s_LBO Summary_Backlog 30 Sep 2006_Delphi_Operating_model_v(1).1.3_081106" xfId="26028" xr:uid="{00000000-0005-0000-0000-0000DC230000}"/>
    <cellStyle name="s_LBO Summary_Cases" xfId="26029" xr:uid="{00000000-0005-0000-0000-0000DD230000}"/>
    <cellStyle name="s_LBO Summary_Cases_Backlog 30 Sep 2006" xfId="26030" xr:uid="{00000000-0005-0000-0000-0000DE230000}"/>
    <cellStyle name="s_LBO Summary_Cases_Backlog 30 Sep 2006_Delphi - Operating model v.1.1 011106" xfId="26031" xr:uid="{00000000-0005-0000-0000-0000DF230000}"/>
    <cellStyle name="s_LBO Summary_Cases_Backlog 30 Sep 2006_Delphi_Operating_model_v 1.0 161106" xfId="26032" xr:uid="{00000000-0005-0000-0000-0000E0230000}"/>
    <cellStyle name="s_LBO Summary_Cases_Backlog 30 Sep 2006_Delphi_Operating_model_v(1).1.3_081106" xfId="26033" xr:uid="{00000000-0005-0000-0000-0000E1230000}"/>
    <cellStyle name="s_LBO Summary_Valuation Summary" xfId="26034" xr:uid="{00000000-0005-0000-0000-0000E2230000}"/>
    <cellStyle name="s_LBO Summary_Valuation Summary_Backlog 30 Sep 2006" xfId="26035" xr:uid="{00000000-0005-0000-0000-0000E3230000}"/>
    <cellStyle name="s_LBO Summary_Valuation Summary_Backlog 30 Sep 2006_Delphi - Operating model v.1.1 011106" xfId="26036" xr:uid="{00000000-0005-0000-0000-0000E4230000}"/>
    <cellStyle name="s_LBO Summary_Valuation Summary_Backlog 30 Sep 2006_Delphi_Operating_model_v 1.0 161106" xfId="26037" xr:uid="{00000000-0005-0000-0000-0000E5230000}"/>
    <cellStyle name="s_LBO Summary_Valuation Summary_Backlog 30 Sep 2006_Delphi_Operating_model_v(1).1.3_081106" xfId="26038" xr:uid="{00000000-0005-0000-0000-0000E6230000}"/>
    <cellStyle name="s_LBO_1" xfId="26039" xr:uid="{00000000-0005-0000-0000-0000E7230000}"/>
    <cellStyle name="s_LBO_1_Backlog 30 Sep 2006" xfId="26040" xr:uid="{00000000-0005-0000-0000-0000E8230000}"/>
    <cellStyle name="s_LBO_1_Backlog 30 Sep 2006_Delphi - Operating model v.1.1 011106" xfId="26041" xr:uid="{00000000-0005-0000-0000-0000E9230000}"/>
    <cellStyle name="s_LBO_1_Backlog 30 Sep 2006_Delphi_Operating_model_v 1.0 161106" xfId="26042" xr:uid="{00000000-0005-0000-0000-0000EA230000}"/>
    <cellStyle name="s_LBO_1_Backlog 30 Sep 2006_Delphi_Operating_model_v(1).1.3_081106" xfId="26043" xr:uid="{00000000-0005-0000-0000-0000EB230000}"/>
    <cellStyle name="s_LBO_1_Cases" xfId="26044" xr:uid="{00000000-0005-0000-0000-0000EC230000}"/>
    <cellStyle name="s_LBO_1_Cases_Backlog 30 Sep 2006" xfId="26045" xr:uid="{00000000-0005-0000-0000-0000ED230000}"/>
    <cellStyle name="s_LBO_1_Cases_Backlog 30 Sep 2006_Delphi - Operating model v.1.1 011106" xfId="26046" xr:uid="{00000000-0005-0000-0000-0000EE230000}"/>
    <cellStyle name="s_LBO_1_Cases_Backlog 30 Sep 2006_Delphi_Operating_model_v 1.0 161106" xfId="26047" xr:uid="{00000000-0005-0000-0000-0000EF230000}"/>
    <cellStyle name="s_LBO_1_Cases_Backlog 30 Sep 2006_Delphi_Operating_model_v(1).1.3_081106" xfId="26048" xr:uid="{00000000-0005-0000-0000-0000F0230000}"/>
    <cellStyle name="s_LBO_1_Valuation Summary" xfId="26049" xr:uid="{00000000-0005-0000-0000-0000F1230000}"/>
    <cellStyle name="s_LBO_1_Valuation Summary_Backlog 30 Sep 2006" xfId="26050" xr:uid="{00000000-0005-0000-0000-0000F2230000}"/>
    <cellStyle name="s_LBO_1_Valuation Summary_Backlog 30 Sep 2006_Delphi - Operating model v.1.1 011106" xfId="26051" xr:uid="{00000000-0005-0000-0000-0000F3230000}"/>
    <cellStyle name="s_LBO_1_Valuation Summary_Backlog 30 Sep 2006_Delphi_Operating_model_v 1.0 161106" xfId="26052" xr:uid="{00000000-0005-0000-0000-0000F4230000}"/>
    <cellStyle name="s_LBO_1_Valuation Summary_Backlog 30 Sep 2006_Delphi_Operating_model_v(1).1.3_081106" xfId="26053" xr:uid="{00000000-0005-0000-0000-0000F5230000}"/>
    <cellStyle name="s_LBO_2" xfId="26054" xr:uid="{00000000-0005-0000-0000-0000F6230000}"/>
    <cellStyle name="s_LBO_2_Backlog 30 Sep 2006" xfId="26055" xr:uid="{00000000-0005-0000-0000-0000F7230000}"/>
    <cellStyle name="s_LBO_2_Backlog 30 Sep 2006_Delphi - Operating model v.1.1 011106" xfId="26056" xr:uid="{00000000-0005-0000-0000-0000F8230000}"/>
    <cellStyle name="s_LBO_2_Backlog 30 Sep 2006_Delphi_Operating_model_v 1.0 161106" xfId="26057" xr:uid="{00000000-0005-0000-0000-0000F9230000}"/>
    <cellStyle name="s_LBO_2_Backlog 30 Sep 2006_Delphi_Operating_model_v(1).1.3_081106" xfId="26058" xr:uid="{00000000-0005-0000-0000-0000FA230000}"/>
    <cellStyle name="s_LBO_Backlog 30 Sep 2006" xfId="26059" xr:uid="{00000000-0005-0000-0000-0000FB230000}"/>
    <cellStyle name="s_LBO_Backlog 30 Sep 2006_Delphi - Operating model v.1.1 011106" xfId="26060" xr:uid="{00000000-0005-0000-0000-0000FC230000}"/>
    <cellStyle name="s_LBO_Backlog 30 Sep 2006_Delphi_Operating_model_v 1.0 161106" xfId="26061" xr:uid="{00000000-0005-0000-0000-0000FD230000}"/>
    <cellStyle name="s_LBO_Backlog 30 Sep 2006_Delphi_Operating_model_v(1).1.3_081106" xfId="26062" xr:uid="{00000000-0005-0000-0000-0000FE230000}"/>
    <cellStyle name="s_LBO_Cases" xfId="26063" xr:uid="{00000000-0005-0000-0000-0000FF230000}"/>
    <cellStyle name="s_LBO_Cases_Backlog 30 Sep 2006" xfId="26064" xr:uid="{00000000-0005-0000-0000-000000240000}"/>
    <cellStyle name="s_LBO_Cases_Backlog 30 Sep 2006_Delphi - Operating model v.1.1 011106" xfId="26065" xr:uid="{00000000-0005-0000-0000-000001240000}"/>
    <cellStyle name="s_LBO_Cases_Backlog 30 Sep 2006_Delphi_Operating_model_v 1.0 161106" xfId="26066" xr:uid="{00000000-0005-0000-0000-000002240000}"/>
    <cellStyle name="s_LBO_Cases_Backlog 30 Sep 2006_Delphi_Operating_model_v(1).1.3_081106" xfId="26067" xr:uid="{00000000-0005-0000-0000-000003240000}"/>
    <cellStyle name="s_LBO_Valuation Summary" xfId="26068" xr:uid="{00000000-0005-0000-0000-000004240000}"/>
    <cellStyle name="s_LBO_Valuation Summary_Backlog 30 Sep 2006" xfId="26069" xr:uid="{00000000-0005-0000-0000-000005240000}"/>
    <cellStyle name="s_LBO_Valuation Summary_Backlog 30 Sep 2006_Delphi - Operating model v.1.1 011106" xfId="26070" xr:uid="{00000000-0005-0000-0000-000006240000}"/>
    <cellStyle name="s_LBO_Valuation Summary_Backlog 30 Sep 2006_Delphi_Operating_model_v 1.0 161106" xfId="26071" xr:uid="{00000000-0005-0000-0000-000007240000}"/>
    <cellStyle name="s_LBO_Valuation Summary_Backlog 30 Sep 2006_Delphi_Operating_model_v(1).1.3_081106" xfId="26072" xr:uid="{00000000-0005-0000-0000-000008240000}"/>
    <cellStyle name="s_MainPrint Code" xfId="26073" xr:uid="{00000000-0005-0000-0000-000009240000}"/>
    <cellStyle name="s_MainPrint Code_1" xfId="26074" xr:uid="{00000000-0005-0000-0000-00000A240000}"/>
    <cellStyle name="s_MainPrint Code_1_Backlog 30 Sep 2006" xfId="26075" xr:uid="{00000000-0005-0000-0000-00000B240000}"/>
    <cellStyle name="s_MainPrint Code_1_Backlog 30 Sep 2006_Delphi - Operating model v.1.1 011106" xfId="26076" xr:uid="{00000000-0005-0000-0000-00000C240000}"/>
    <cellStyle name="s_MainPrint Code_1_Backlog 30 Sep 2006_Delphi_Operating_model_v 1.0 161106" xfId="26077" xr:uid="{00000000-0005-0000-0000-00000D240000}"/>
    <cellStyle name="s_MainPrint Code_1_Backlog 30 Sep 2006_Delphi_Operating_model_v(1).1.3_081106" xfId="26078" xr:uid="{00000000-0005-0000-0000-00000E240000}"/>
    <cellStyle name="s_MainPrint Code_2" xfId="26079" xr:uid="{00000000-0005-0000-0000-00000F240000}"/>
    <cellStyle name="s_MainPrint Code_2_Backlog 30 Sep 2006" xfId="26080" xr:uid="{00000000-0005-0000-0000-000010240000}"/>
    <cellStyle name="s_MainPrint Code_2_Backlog 30 Sep 2006_Delphi - Operating model v.1.1 011106" xfId="26081" xr:uid="{00000000-0005-0000-0000-000011240000}"/>
    <cellStyle name="s_MainPrint Code_2_Backlog 30 Sep 2006_Delphi_Operating_model_v 1.0 161106" xfId="26082" xr:uid="{00000000-0005-0000-0000-000012240000}"/>
    <cellStyle name="s_MainPrint Code_2_Backlog 30 Sep 2006_Delphi_Operating_model_v(1).1.3_081106" xfId="26083" xr:uid="{00000000-0005-0000-0000-000013240000}"/>
    <cellStyle name="s_MainPrint Code_Backlog 30 Sep 2006" xfId="26084" xr:uid="{00000000-0005-0000-0000-000014240000}"/>
    <cellStyle name="s_MainPrint Code_Backlog 30 Sep 2006_Delphi - Operating model v.1.1 011106" xfId="26085" xr:uid="{00000000-0005-0000-0000-000015240000}"/>
    <cellStyle name="s_MainPrint Code_Backlog 30 Sep 2006_Delphi_Operating_model_v 1.0 161106" xfId="26086" xr:uid="{00000000-0005-0000-0000-000016240000}"/>
    <cellStyle name="s_MainPrint Code_Backlog 30 Sep 2006_Delphi_Operating_model_v(1).1.3_081106" xfId="26087" xr:uid="{00000000-0005-0000-0000-000017240000}"/>
    <cellStyle name="s_Module1" xfId="26088" xr:uid="{00000000-0005-0000-0000-000018240000}"/>
    <cellStyle name="s_Module1_1" xfId="26089" xr:uid="{00000000-0005-0000-0000-000019240000}"/>
    <cellStyle name="s_Module1_1_Backlog 30 Sep 2006" xfId="26090" xr:uid="{00000000-0005-0000-0000-00001A240000}"/>
    <cellStyle name="s_Module1_1_Backlog 30 Sep 2006_Delphi - Operating model v.1.1 011106" xfId="26091" xr:uid="{00000000-0005-0000-0000-00001B240000}"/>
    <cellStyle name="s_Module1_1_Backlog 30 Sep 2006_Delphi_Operating_model_v 1.0 161106" xfId="26092" xr:uid="{00000000-0005-0000-0000-00001C240000}"/>
    <cellStyle name="s_Module1_1_Backlog 30 Sep 2006_Delphi_Operating_model_v(1).1.3_081106" xfId="26093" xr:uid="{00000000-0005-0000-0000-00001D240000}"/>
    <cellStyle name="s_Module1_Backlog 30 Sep 2006" xfId="26094" xr:uid="{00000000-0005-0000-0000-00001E240000}"/>
    <cellStyle name="s_Module1_Backlog 30 Sep 2006_Delphi - Operating model v.1.1 011106" xfId="26095" xr:uid="{00000000-0005-0000-0000-00001F240000}"/>
    <cellStyle name="s_Module1_Backlog 30 Sep 2006_Delphi_Operating_model_v 1.0 161106" xfId="26096" xr:uid="{00000000-0005-0000-0000-000020240000}"/>
    <cellStyle name="s_Module1_Backlog 30 Sep 2006_Delphi_Operating_model_v(1).1.3_081106" xfId="26097" xr:uid="{00000000-0005-0000-0000-000021240000}"/>
    <cellStyle name="s_Nabisco" xfId="26098" xr:uid="{00000000-0005-0000-0000-000022240000}"/>
    <cellStyle name="s_Nabisco_1" xfId="26099" xr:uid="{00000000-0005-0000-0000-000023240000}"/>
    <cellStyle name="s_Nabisco_1_Backlog 30 Sep 2006" xfId="26100" xr:uid="{00000000-0005-0000-0000-000024240000}"/>
    <cellStyle name="s_Nabisco_1_Backlog 30 Sep 2006_Delphi - Operating model v.1.1 011106" xfId="26101" xr:uid="{00000000-0005-0000-0000-000025240000}"/>
    <cellStyle name="s_Nabisco_1_Backlog 30 Sep 2006_Delphi_Operating_model_v 1.0 161106" xfId="26102" xr:uid="{00000000-0005-0000-0000-000026240000}"/>
    <cellStyle name="s_Nabisco_1_Backlog 30 Sep 2006_Delphi_Operating_model_v(1).1.3_081106" xfId="26103" xr:uid="{00000000-0005-0000-0000-000027240000}"/>
    <cellStyle name="s_Nabisco_2" xfId="26104" xr:uid="{00000000-0005-0000-0000-000028240000}"/>
    <cellStyle name="s_Nabisco_2_Backlog 30 Sep 2006" xfId="26105" xr:uid="{00000000-0005-0000-0000-000029240000}"/>
    <cellStyle name="s_Nabisco_2_Backlog 30 Sep 2006_Delphi - Operating model v.1.1 011106" xfId="26106" xr:uid="{00000000-0005-0000-0000-00002A240000}"/>
    <cellStyle name="s_Nabisco_2_Backlog 30 Sep 2006_Delphi_Operating_model_v 1.0 161106" xfId="26107" xr:uid="{00000000-0005-0000-0000-00002B240000}"/>
    <cellStyle name="s_Nabisco_2_Backlog 30 Sep 2006_Delphi_Operating_model_v(1).1.3_081106" xfId="26108" xr:uid="{00000000-0005-0000-0000-00002C240000}"/>
    <cellStyle name="s_Nabisco_Backlog 30 Sep 2006" xfId="26109" xr:uid="{00000000-0005-0000-0000-00002D240000}"/>
    <cellStyle name="s_Nabisco_Backlog 30 Sep 2006_Delphi - Operating model v.1.1 011106" xfId="26110" xr:uid="{00000000-0005-0000-0000-00002E240000}"/>
    <cellStyle name="s_Nabisco_Backlog 30 Sep 2006_Delphi_Operating_model_v 1.0 161106" xfId="26111" xr:uid="{00000000-0005-0000-0000-00002F240000}"/>
    <cellStyle name="s_Nabisco_Backlog 30 Sep 2006_Delphi_Operating_model_v(1).1.3_081106" xfId="26112" xr:uid="{00000000-0005-0000-0000-000030240000}"/>
    <cellStyle name="s_NBA AVP" xfId="26113" xr:uid="{00000000-0005-0000-0000-000031240000}"/>
    <cellStyle name="s_NOL" xfId="26114" xr:uid="{00000000-0005-0000-0000-000032240000}"/>
    <cellStyle name="s_NOL_1" xfId="26115" xr:uid="{00000000-0005-0000-0000-000033240000}"/>
    <cellStyle name="s_NOL_1_Backlog 30 Sep 2006" xfId="26116" xr:uid="{00000000-0005-0000-0000-000034240000}"/>
    <cellStyle name="s_NOL_1_Backlog 30 Sep 2006_Delphi - Operating model v.1.1 011106" xfId="26117" xr:uid="{00000000-0005-0000-0000-000035240000}"/>
    <cellStyle name="s_NOL_1_Backlog 30 Sep 2006_Delphi_Operating_model_v 1.0 161106" xfId="26118" xr:uid="{00000000-0005-0000-0000-000036240000}"/>
    <cellStyle name="s_NOL_1_Backlog 30 Sep 2006_Delphi_Operating_model_v(1).1.3_081106" xfId="26119" xr:uid="{00000000-0005-0000-0000-000037240000}"/>
    <cellStyle name="s_NOL_2" xfId="26120" xr:uid="{00000000-0005-0000-0000-000038240000}"/>
    <cellStyle name="s_NOL_2_Backlog 30 Sep 2006" xfId="26121" xr:uid="{00000000-0005-0000-0000-000039240000}"/>
    <cellStyle name="s_NOL_2_Backlog 30 Sep 2006_Delphi - Operating model v.1.1 011106" xfId="26122" xr:uid="{00000000-0005-0000-0000-00003A240000}"/>
    <cellStyle name="s_NOL_2_Backlog 30 Sep 2006_Delphi_Operating_model_v 1.0 161106" xfId="26123" xr:uid="{00000000-0005-0000-0000-00003B240000}"/>
    <cellStyle name="s_NOL_2_Backlog 30 Sep 2006_Delphi_Operating_model_v(1).1.3_081106" xfId="26124" xr:uid="{00000000-0005-0000-0000-00003C240000}"/>
    <cellStyle name="s_NOL_Backlog 30 Sep 2006" xfId="26125" xr:uid="{00000000-0005-0000-0000-00003D240000}"/>
    <cellStyle name="s_NOL_Backlog 30 Sep 2006_Delphi - Operating model v.1.1 011106" xfId="26126" xr:uid="{00000000-0005-0000-0000-00003E240000}"/>
    <cellStyle name="s_NOL_Backlog 30 Sep 2006_Delphi_Operating_model_v 1.0 161106" xfId="26127" xr:uid="{00000000-0005-0000-0000-00003F240000}"/>
    <cellStyle name="s_NOL_Backlog 30 Sep 2006_Delphi_Operating_model_v(1).1.3_081106" xfId="26128" xr:uid="{00000000-0005-0000-0000-000040240000}"/>
    <cellStyle name="s_PFMA Cap" xfId="26129" xr:uid="{00000000-0005-0000-0000-000041240000}"/>
    <cellStyle name="s_PFMA Cap_1" xfId="26130" xr:uid="{00000000-0005-0000-0000-000042240000}"/>
    <cellStyle name="s_PFMA Cap_1_Backlog 30 Sep 2006" xfId="26131" xr:uid="{00000000-0005-0000-0000-000043240000}"/>
    <cellStyle name="s_PFMA Cap_1_Backlog 30 Sep 2006_Delphi - Operating model v.1.1 011106" xfId="26132" xr:uid="{00000000-0005-0000-0000-000044240000}"/>
    <cellStyle name="s_PFMA Cap_1_Backlog 30 Sep 2006_Delphi_Operating_model_v 1.0 161106" xfId="26133" xr:uid="{00000000-0005-0000-0000-000045240000}"/>
    <cellStyle name="s_PFMA Cap_1_Backlog 30 Sep 2006_Delphi_Operating_model_v(1).1.3_081106" xfId="26134" xr:uid="{00000000-0005-0000-0000-000046240000}"/>
    <cellStyle name="s_PFMA Cap_1_Cases" xfId="26135" xr:uid="{00000000-0005-0000-0000-000047240000}"/>
    <cellStyle name="s_PFMA Cap_1_Cases_Backlog 30 Sep 2006" xfId="26136" xr:uid="{00000000-0005-0000-0000-000048240000}"/>
    <cellStyle name="s_PFMA Cap_1_Cases_Backlog 30 Sep 2006_Delphi - Operating model v.1.1 011106" xfId="26137" xr:uid="{00000000-0005-0000-0000-000049240000}"/>
    <cellStyle name="s_PFMA Cap_1_Cases_Backlog 30 Sep 2006_Delphi_Operating_model_v 1.0 161106" xfId="26138" xr:uid="{00000000-0005-0000-0000-00004A240000}"/>
    <cellStyle name="s_PFMA Cap_1_Cases_Backlog 30 Sep 2006_Delphi_Operating_model_v(1).1.3_081106" xfId="26139" xr:uid="{00000000-0005-0000-0000-00004B240000}"/>
    <cellStyle name="s_PFMA Cap_2" xfId="26140" xr:uid="{00000000-0005-0000-0000-00004C240000}"/>
    <cellStyle name="s_PFMA Cap_2_Backlog 30 Sep 2006" xfId="26141" xr:uid="{00000000-0005-0000-0000-00004D240000}"/>
    <cellStyle name="s_PFMA Cap_2_Backlog 30 Sep 2006_Delphi - Operating model v.1.1 011106" xfId="26142" xr:uid="{00000000-0005-0000-0000-00004E240000}"/>
    <cellStyle name="s_PFMA Cap_2_Backlog 30 Sep 2006_Delphi_Operating_model_v 1.0 161106" xfId="26143" xr:uid="{00000000-0005-0000-0000-00004F240000}"/>
    <cellStyle name="s_PFMA Cap_2_Backlog 30 Sep 2006_Delphi_Operating_model_v(1).1.3_081106" xfId="26144" xr:uid="{00000000-0005-0000-0000-000050240000}"/>
    <cellStyle name="s_PFMA Cap_Backlog 30 Sep 2006" xfId="26145" xr:uid="{00000000-0005-0000-0000-000051240000}"/>
    <cellStyle name="s_PFMA Cap_Backlog 30 Sep 2006_Delphi - Operating model v.1.1 011106" xfId="26146" xr:uid="{00000000-0005-0000-0000-000052240000}"/>
    <cellStyle name="s_PFMA Cap_Backlog 30 Sep 2006_Delphi_Operating_model_v 1.0 161106" xfId="26147" xr:uid="{00000000-0005-0000-0000-000053240000}"/>
    <cellStyle name="s_PFMA Cap_Backlog 30 Sep 2006_Delphi_Operating_model_v(1).1.3_081106" xfId="26148" xr:uid="{00000000-0005-0000-0000-000054240000}"/>
    <cellStyle name="s_PFMA Cap_Cases" xfId="26149" xr:uid="{00000000-0005-0000-0000-000055240000}"/>
    <cellStyle name="s_PFMA Cap_Cases_Backlog 30 Sep 2006" xfId="26150" xr:uid="{00000000-0005-0000-0000-000056240000}"/>
    <cellStyle name="s_PFMA Cap_Cases_Backlog 30 Sep 2006_Delphi - Operating model v.1.1 011106" xfId="26151" xr:uid="{00000000-0005-0000-0000-000057240000}"/>
    <cellStyle name="s_PFMA Cap_Cases_Backlog 30 Sep 2006_Delphi_Operating_model_v 1.0 161106" xfId="26152" xr:uid="{00000000-0005-0000-0000-000058240000}"/>
    <cellStyle name="s_PFMA Cap_Cases_Backlog 30 Sep 2006_Delphi_Operating_model_v(1).1.3_081106" xfId="26153" xr:uid="{00000000-0005-0000-0000-000059240000}"/>
    <cellStyle name="s_PFMA Credit" xfId="26154" xr:uid="{00000000-0005-0000-0000-00005A240000}"/>
    <cellStyle name="s_PFMA Credit_1" xfId="26155" xr:uid="{00000000-0005-0000-0000-00005B240000}"/>
    <cellStyle name="s_PFMA Credit_1_Backlog 30 Sep 2006" xfId="26156" xr:uid="{00000000-0005-0000-0000-00005C240000}"/>
    <cellStyle name="s_PFMA Credit_1_Backlog 30 Sep 2006_Delphi - Operating model v.1.1 011106" xfId="26157" xr:uid="{00000000-0005-0000-0000-00005D240000}"/>
    <cellStyle name="s_PFMA Credit_1_Backlog 30 Sep 2006_Delphi_Operating_model_v 1.0 161106" xfId="26158" xr:uid="{00000000-0005-0000-0000-00005E240000}"/>
    <cellStyle name="s_PFMA Credit_1_Backlog 30 Sep 2006_Delphi_Operating_model_v(1).1.3_081106" xfId="26159" xr:uid="{00000000-0005-0000-0000-00005F240000}"/>
    <cellStyle name="s_PFMA Credit_1_Cases" xfId="26160" xr:uid="{00000000-0005-0000-0000-000060240000}"/>
    <cellStyle name="s_PFMA Credit_1_Cases_Backlog 30 Sep 2006" xfId="26161" xr:uid="{00000000-0005-0000-0000-000061240000}"/>
    <cellStyle name="s_PFMA Credit_1_Cases_Backlog 30 Sep 2006_Delphi - Operating model v.1.1 011106" xfId="26162" xr:uid="{00000000-0005-0000-0000-000062240000}"/>
    <cellStyle name="s_PFMA Credit_1_Cases_Backlog 30 Sep 2006_Delphi_Operating_model_v 1.0 161106" xfId="26163" xr:uid="{00000000-0005-0000-0000-000063240000}"/>
    <cellStyle name="s_PFMA Credit_1_Cases_Backlog 30 Sep 2006_Delphi_Operating_model_v(1).1.3_081106" xfId="26164" xr:uid="{00000000-0005-0000-0000-000064240000}"/>
    <cellStyle name="s_PFMA Credit_2" xfId="26165" xr:uid="{00000000-0005-0000-0000-000065240000}"/>
    <cellStyle name="s_PFMA Credit_2_Backlog 30 Sep 2006" xfId="26166" xr:uid="{00000000-0005-0000-0000-000066240000}"/>
    <cellStyle name="s_PFMA Credit_2_Backlog 30 Sep 2006_Delphi - Operating model v.1.1 011106" xfId="26167" xr:uid="{00000000-0005-0000-0000-000067240000}"/>
    <cellStyle name="s_PFMA Credit_2_Backlog 30 Sep 2006_Delphi_Operating_model_v 1.0 161106" xfId="26168" xr:uid="{00000000-0005-0000-0000-000068240000}"/>
    <cellStyle name="s_PFMA Credit_2_Backlog 30 Sep 2006_Delphi_Operating_model_v(1).1.3_081106" xfId="26169" xr:uid="{00000000-0005-0000-0000-000069240000}"/>
    <cellStyle name="s_PFMA Credit_Backlog 30 Sep 2006" xfId="26170" xr:uid="{00000000-0005-0000-0000-00006A240000}"/>
    <cellStyle name="s_PFMA Credit_Backlog 30 Sep 2006_Delphi - Operating model v.1.1 011106" xfId="26171" xr:uid="{00000000-0005-0000-0000-00006B240000}"/>
    <cellStyle name="s_PFMA Credit_Backlog 30 Sep 2006_Delphi_Operating_model_v 1.0 161106" xfId="26172" xr:uid="{00000000-0005-0000-0000-00006C240000}"/>
    <cellStyle name="s_PFMA Credit_Backlog 30 Sep 2006_Delphi_Operating_model_v(1).1.3_081106" xfId="26173" xr:uid="{00000000-0005-0000-0000-00006D240000}"/>
    <cellStyle name="s_PFMA Credit_Cases" xfId="26174" xr:uid="{00000000-0005-0000-0000-00006E240000}"/>
    <cellStyle name="s_PFMA Credit_Cases_Backlog 30 Sep 2006" xfId="26175" xr:uid="{00000000-0005-0000-0000-00006F240000}"/>
    <cellStyle name="s_PFMA Credit_Cases_Backlog 30 Sep 2006_Delphi - Operating model v.1.1 011106" xfId="26176" xr:uid="{00000000-0005-0000-0000-000070240000}"/>
    <cellStyle name="s_PFMA Credit_Cases_Backlog 30 Sep 2006_Delphi_Operating_model_v 1.0 161106" xfId="26177" xr:uid="{00000000-0005-0000-0000-000071240000}"/>
    <cellStyle name="s_PFMA Credit_Cases_Backlog 30 Sep 2006_Delphi_Operating_model_v(1).1.3_081106" xfId="26178" xr:uid="{00000000-0005-0000-0000-000072240000}"/>
    <cellStyle name="s_PFMA Fin Sum" xfId="26179" xr:uid="{00000000-0005-0000-0000-000073240000}"/>
    <cellStyle name="s_PFMA Fin Sum_1" xfId="26180" xr:uid="{00000000-0005-0000-0000-000074240000}"/>
    <cellStyle name="s_PFMA Fin Sum_1_Backlog 30 Sep 2006" xfId="26181" xr:uid="{00000000-0005-0000-0000-000075240000}"/>
    <cellStyle name="s_PFMA Fin Sum_1_Backlog 30 Sep 2006_Delphi - Operating model v.1.1 011106" xfId="26182" xr:uid="{00000000-0005-0000-0000-000076240000}"/>
    <cellStyle name="s_PFMA Fin Sum_1_Backlog 30 Sep 2006_Delphi_Operating_model_v 1.0 161106" xfId="26183" xr:uid="{00000000-0005-0000-0000-000077240000}"/>
    <cellStyle name="s_PFMA Fin Sum_1_Backlog 30 Sep 2006_Delphi_Operating_model_v(1).1.3_081106" xfId="26184" xr:uid="{00000000-0005-0000-0000-000078240000}"/>
    <cellStyle name="s_PFMA Fin Sum_1_Cases" xfId="26185" xr:uid="{00000000-0005-0000-0000-000079240000}"/>
    <cellStyle name="s_PFMA Fin Sum_1_Cases_Backlog 30 Sep 2006" xfId="26186" xr:uid="{00000000-0005-0000-0000-00007A240000}"/>
    <cellStyle name="s_PFMA Fin Sum_1_Cases_Backlog 30 Sep 2006_Delphi - Operating model v.1.1 011106" xfId="26187" xr:uid="{00000000-0005-0000-0000-00007B240000}"/>
    <cellStyle name="s_PFMA Fin Sum_1_Cases_Backlog 30 Sep 2006_Delphi_Operating_model_v 1.0 161106" xfId="26188" xr:uid="{00000000-0005-0000-0000-00007C240000}"/>
    <cellStyle name="s_PFMA Fin Sum_1_Cases_Backlog 30 Sep 2006_Delphi_Operating_model_v(1).1.3_081106" xfId="26189" xr:uid="{00000000-0005-0000-0000-00007D240000}"/>
    <cellStyle name="s_PFMA Fin Sum_2" xfId="26190" xr:uid="{00000000-0005-0000-0000-00007E240000}"/>
    <cellStyle name="s_PFMA Fin Sum_2_Backlog 30 Sep 2006" xfId="26191" xr:uid="{00000000-0005-0000-0000-00007F240000}"/>
    <cellStyle name="s_PFMA Fin Sum_2_Backlog 30 Sep 2006_Delphi - Operating model v.1.1 011106" xfId="26192" xr:uid="{00000000-0005-0000-0000-000080240000}"/>
    <cellStyle name="s_PFMA Fin Sum_2_Backlog 30 Sep 2006_Delphi_Operating_model_v 1.0 161106" xfId="26193" xr:uid="{00000000-0005-0000-0000-000081240000}"/>
    <cellStyle name="s_PFMA Fin Sum_2_Backlog 30 Sep 2006_Delphi_Operating_model_v(1).1.3_081106" xfId="26194" xr:uid="{00000000-0005-0000-0000-000082240000}"/>
    <cellStyle name="s_PFMA Fin Sum_Backlog 30 Sep 2006" xfId="26195" xr:uid="{00000000-0005-0000-0000-000083240000}"/>
    <cellStyle name="s_PFMA Fin Sum_Backlog 30 Sep 2006_Delphi - Operating model v.1.1 011106" xfId="26196" xr:uid="{00000000-0005-0000-0000-000084240000}"/>
    <cellStyle name="s_PFMA Fin Sum_Backlog 30 Sep 2006_Delphi_Operating_model_v 1.0 161106" xfId="26197" xr:uid="{00000000-0005-0000-0000-000085240000}"/>
    <cellStyle name="s_PFMA Fin Sum_Backlog 30 Sep 2006_Delphi_Operating_model_v(1).1.3_081106" xfId="26198" xr:uid="{00000000-0005-0000-0000-000086240000}"/>
    <cellStyle name="s_PFMA Fin Sum_Cases" xfId="26199" xr:uid="{00000000-0005-0000-0000-000087240000}"/>
    <cellStyle name="s_PFMA Fin Sum_Cases_Backlog 30 Sep 2006" xfId="26200" xr:uid="{00000000-0005-0000-0000-000088240000}"/>
    <cellStyle name="s_PFMA Fin Sum_Cases_Backlog 30 Sep 2006_Delphi - Operating model v.1.1 011106" xfId="26201" xr:uid="{00000000-0005-0000-0000-000089240000}"/>
    <cellStyle name="s_PFMA Fin Sum_Cases_Backlog 30 Sep 2006_Delphi_Operating_model_v 1.0 161106" xfId="26202" xr:uid="{00000000-0005-0000-0000-00008A240000}"/>
    <cellStyle name="s_PFMA Fin Sum_Cases_Backlog 30 Sep 2006_Delphi_Operating_model_v(1).1.3_081106" xfId="26203" xr:uid="{00000000-0005-0000-0000-00008B240000}"/>
    <cellStyle name="s_PFMA Statements" xfId="26204" xr:uid="{00000000-0005-0000-0000-00008C240000}"/>
    <cellStyle name="s_PFMA Statements_1" xfId="26205" xr:uid="{00000000-0005-0000-0000-00008D240000}"/>
    <cellStyle name="s_PFMA Statements_1_Backlog 30 Sep 2006" xfId="26206" xr:uid="{00000000-0005-0000-0000-00008E240000}"/>
    <cellStyle name="s_PFMA Statements_1_Backlog 30 Sep 2006_Delphi - Operating model v.1.1 011106" xfId="26207" xr:uid="{00000000-0005-0000-0000-00008F240000}"/>
    <cellStyle name="s_PFMA Statements_1_Backlog 30 Sep 2006_Delphi_Operating_model_v 1.0 161106" xfId="26208" xr:uid="{00000000-0005-0000-0000-000090240000}"/>
    <cellStyle name="s_PFMA Statements_1_Backlog 30 Sep 2006_Delphi_Operating_model_v(1).1.3_081106" xfId="26209" xr:uid="{00000000-0005-0000-0000-000091240000}"/>
    <cellStyle name="s_PFMA Statements_1_Cases" xfId="26210" xr:uid="{00000000-0005-0000-0000-000092240000}"/>
    <cellStyle name="s_PFMA Statements_1_Cases_Backlog 30 Sep 2006" xfId="26211" xr:uid="{00000000-0005-0000-0000-000093240000}"/>
    <cellStyle name="s_PFMA Statements_1_Cases_Backlog 30 Sep 2006_Delphi - Operating model v.1.1 011106" xfId="26212" xr:uid="{00000000-0005-0000-0000-000094240000}"/>
    <cellStyle name="s_PFMA Statements_1_Cases_Backlog 30 Sep 2006_Delphi_Operating_model_v 1.0 161106" xfId="26213" xr:uid="{00000000-0005-0000-0000-000095240000}"/>
    <cellStyle name="s_PFMA Statements_1_Cases_Backlog 30 Sep 2006_Delphi_Operating_model_v(1).1.3_081106" xfId="26214" xr:uid="{00000000-0005-0000-0000-000096240000}"/>
    <cellStyle name="s_PFMA Statements_1_Valuation Summary" xfId="26215" xr:uid="{00000000-0005-0000-0000-000097240000}"/>
    <cellStyle name="s_PFMA Statements_1_Valuation Summary_Backlog 30 Sep 2006" xfId="26216" xr:uid="{00000000-0005-0000-0000-000098240000}"/>
    <cellStyle name="s_PFMA Statements_1_Valuation Summary_Backlog 30 Sep 2006_Delphi - Operating model v.1.1 011106" xfId="26217" xr:uid="{00000000-0005-0000-0000-000099240000}"/>
    <cellStyle name="s_PFMA Statements_1_Valuation Summary_Backlog 30 Sep 2006_Delphi_Operating_model_v 1.0 161106" xfId="26218" xr:uid="{00000000-0005-0000-0000-00009A240000}"/>
    <cellStyle name="s_PFMA Statements_1_Valuation Summary_Backlog 30 Sep 2006_Delphi_Operating_model_v(1).1.3_081106" xfId="26219" xr:uid="{00000000-0005-0000-0000-00009B240000}"/>
    <cellStyle name="s_PFMA Statements_2" xfId="26220" xr:uid="{00000000-0005-0000-0000-00009C240000}"/>
    <cellStyle name="s_PFMA Statements_2_Backlog 30 Sep 2006" xfId="26221" xr:uid="{00000000-0005-0000-0000-00009D240000}"/>
    <cellStyle name="s_PFMA Statements_2_Backlog 30 Sep 2006_Delphi - Operating model v.1.1 011106" xfId="26222" xr:uid="{00000000-0005-0000-0000-00009E240000}"/>
    <cellStyle name="s_PFMA Statements_2_Backlog 30 Sep 2006_Delphi_Operating_model_v 1.0 161106" xfId="26223" xr:uid="{00000000-0005-0000-0000-00009F240000}"/>
    <cellStyle name="s_PFMA Statements_2_Backlog 30 Sep 2006_Delphi_Operating_model_v(1).1.3_081106" xfId="26224" xr:uid="{00000000-0005-0000-0000-0000A0240000}"/>
    <cellStyle name="s_PFMA Statements_Backlog 30 Sep 2006" xfId="26225" xr:uid="{00000000-0005-0000-0000-0000A1240000}"/>
    <cellStyle name="s_PFMA Statements_Backlog 30 Sep 2006_Delphi - Operating model v.1.1 011106" xfId="26226" xr:uid="{00000000-0005-0000-0000-0000A2240000}"/>
    <cellStyle name="s_PFMA Statements_Backlog 30 Sep 2006_Delphi_Operating_model_v 1.0 161106" xfId="26227" xr:uid="{00000000-0005-0000-0000-0000A3240000}"/>
    <cellStyle name="s_PFMA Statements_Backlog 30 Sep 2006_Delphi_Operating_model_v(1).1.3_081106" xfId="26228" xr:uid="{00000000-0005-0000-0000-0000A4240000}"/>
    <cellStyle name="s_PFMA Statements_Cases" xfId="26229" xr:uid="{00000000-0005-0000-0000-0000A5240000}"/>
    <cellStyle name="s_PFMA Statements_Cases_Backlog 30 Sep 2006" xfId="26230" xr:uid="{00000000-0005-0000-0000-0000A6240000}"/>
    <cellStyle name="s_PFMA Statements_Cases_Backlog 30 Sep 2006_Delphi - Operating model v.1.1 011106" xfId="26231" xr:uid="{00000000-0005-0000-0000-0000A7240000}"/>
    <cellStyle name="s_PFMA Statements_Cases_Backlog 30 Sep 2006_Delphi_Operating_model_v 1.0 161106" xfId="26232" xr:uid="{00000000-0005-0000-0000-0000A8240000}"/>
    <cellStyle name="s_PFMA Statements_Cases_Backlog 30 Sep 2006_Delphi_Operating_model_v(1).1.3_081106" xfId="26233" xr:uid="{00000000-0005-0000-0000-0000A9240000}"/>
    <cellStyle name="s_PFMA Statements_Valuation Summary" xfId="26234" xr:uid="{00000000-0005-0000-0000-0000AA240000}"/>
    <cellStyle name="s_PFMA Statements_Valuation Summary_Backlog 30 Sep 2006" xfId="26235" xr:uid="{00000000-0005-0000-0000-0000AB240000}"/>
    <cellStyle name="s_PFMA Statements_Valuation Summary_Backlog 30 Sep 2006_Delphi - Operating model v.1.1 011106" xfId="26236" xr:uid="{00000000-0005-0000-0000-0000AC240000}"/>
    <cellStyle name="s_PFMA Statements_Valuation Summary_Backlog 30 Sep 2006_Delphi_Operating_model_v 1.0 161106" xfId="26237" xr:uid="{00000000-0005-0000-0000-0000AD240000}"/>
    <cellStyle name="s_PFMA Statements_Valuation Summary_Backlog 30 Sep 2006_Delphi_Operating_model_v(1).1.3_081106" xfId="26238" xr:uid="{00000000-0005-0000-0000-0000AE240000}"/>
    <cellStyle name="s_Proj Graph" xfId="26239" xr:uid="{00000000-0005-0000-0000-0000AF240000}"/>
    <cellStyle name="s_Proj Graph_1" xfId="26240" xr:uid="{00000000-0005-0000-0000-0000B0240000}"/>
    <cellStyle name="s_Proj Graph_1_Backlog 30 Sep 2006" xfId="26241" xr:uid="{00000000-0005-0000-0000-0000B1240000}"/>
    <cellStyle name="s_Proj Graph_1_Backlog 30 Sep 2006_Delphi - Operating model v.1.1 011106" xfId="26242" xr:uid="{00000000-0005-0000-0000-0000B2240000}"/>
    <cellStyle name="s_Proj Graph_1_Backlog 30 Sep 2006_Delphi_Operating_model_v 1.0 161106" xfId="26243" xr:uid="{00000000-0005-0000-0000-0000B3240000}"/>
    <cellStyle name="s_Proj Graph_1_Backlog 30 Sep 2006_Delphi_Operating_model_v(1).1.3_081106" xfId="26244" xr:uid="{00000000-0005-0000-0000-0000B4240000}"/>
    <cellStyle name="s_Proj Graph_1_Cases" xfId="26245" xr:uid="{00000000-0005-0000-0000-0000B5240000}"/>
    <cellStyle name="s_Proj Graph_1_Cases_Backlog 30 Sep 2006" xfId="26246" xr:uid="{00000000-0005-0000-0000-0000B6240000}"/>
    <cellStyle name="s_Proj Graph_1_Cases_Backlog 30 Sep 2006_Delphi - Operating model v.1.1 011106" xfId="26247" xr:uid="{00000000-0005-0000-0000-0000B7240000}"/>
    <cellStyle name="s_Proj Graph_1_Cases_Backlog 30 Sep 2006_Delphi_Operating_model_v 1.0 161106" xfId="26248" xr:uid="{00000000-0005-0000-0000-0000B8240000}"/>
    <cellStyle name="s_Proj Graph_1_Cases_Backlog 30 Sep 2006_Delphi_Operating_model_v(1).1.3_081106" xfId="26249" xr:uid="{00000000-0005-0000-0000-0000B9240000}"/>
    <cellStyle name="s_Proj Graph_2" xfId="26250" xr:uid="{00000000-0005-0000-0000-0000BA240000}"/>
    <cellStyle name="s_Proj Graph_2_Backlog 30 Sep 2006" xfId="26251" xr:uid="{00000000-0005-0000-0000-0000BB240000}"/>
    <cellStyle name="s_Proj Graph_2_Backlog 30 Sep 2006_Delphi - Operating model v.1.1 011106" xfId="26252" xr:uid="{00000000-0005-0000-0000-0000BC240000}"/>
    <cellStyle name="s_Proj Graph_2_Backlog 30 Sep 2006_Delphi_Operating_model_v 1.0 161106" xfId="26253" xr:uid="{00000000-0005-0000-0000-0000BD240000}"/>
    <cellStyle name="s_Proj Graph_2_Backlog 30 Sep 2006_Delphi_Operating_model_v(1).1.3_081106" xfId="26254" xr:uid="{00000000-0005-0000-0000-0000BE240000}"/>
    <cellStyle name="s_Proj Graph_Backlog 30 Sep 2006" xfId="26255" xr:uid="{00000000-0005-0000-0000-0000BF240000}"/>
    <cellStyle name="s_Proj Graph_Backlog 30 Sep 2006_Delphi - Operating model v.1.1 011106" xfId="26256" xr:uid="{00000000-0005-0000-0000-0000C0240000}"/>
    <cellStyle name="s_Proj Graph_Backlog 30 Sep 2006_Delphi_Operating_model_v 1.0 161106" xfId="26257" xr:uid="{00000000-0005-0000-0000-0000C1240000}"/>
    <cellStyle name="s_Proj Graph_Backlog 30 Sep 2006_Delphi_Operating_model_v(1).1.3_081106" xfId="26258" xr:uid="{00000000-0005-0000-0000-0000C2240000}"/>
    <cellStyle name="s_Proj Graph_Cases" xfId="26259" xr:uid="{00000000-0005-0000-0000-0000C3240000}"/>
    <cellStyle name="s_Proj Graph_Cases_Backlog 30 Sep 2006" xfId="26260" xr:uid="{00000000-0005-0000-0000-0000C4240000}"/>
    <cellStyle name="s_Proj Graph_Cases_Backlog 30 Sep 2006_Delphi - Operating model v.1.1 011106" xfId="26261" xr:uid="{00000000-0005-0000-0000-0000C5240000}"/>
    <cellStyle name="s_Proj Graph_Cases_Backlog 30 Sep 2006_Delphi_Operating_model_v 1.0 161106" xfId="26262" xr:uid="{00000000-0005-0000-0000-0000C6240000}"/>
    <cellStyle name="s_Proj Graph_Cases_Backlog 30 Sep 2006_Delphi_Operating_model_v(1).1.3_081106" xfId="26263" xr:uid="{00000000-0005-0000-0000-0000C7240000}"/>
    <cellStyle name="s_Sales Info" xfId="26264" xr:uid="{00000000-0005-0000-0000-0000C8240000}"/>
    <cellStyle name="s_Sales Info_1" xfId="26265" xr:uid="{00000000-0005-0000-0000-0000C9240000}"/>
    <cellStyle name="s_Sales Info_1_Backlog 30 Sep 2006" xfId="26266" xr:uid="{00000000-0005-0000-0000-0000CA240000}"/>
    <cellStyle name="s_Sales Info_1_Backlog 30 Sep 2006_Delphi - Operating model v.1.1 011106" xfId="26267" xr:uid="{00000000-0005-0000-0000-0000CB240000}"/>
    <cellStyle name="s_Sales Info_1_Backlog 30 Sep 2006_Delphi_Operating_model_v 1.0 161106" xfId="26268" xr:uid="{00000000-0005-0000-0000-0000CC240000}"/>
    <cellStyle name="s_Sales Info_1_Backlog 30 Sep 2006_Delphi_Operating_model_v(1).1.3_081106" xfId="26269" xr:uid="{00000000-0005-0000-0000-0000CD240000}"/>
    <cellStyle name="s_Sales Info_2" xfId="26270" xr:uid="{00000000-0005-0000-0000-0000CE240000}"/>
    <cellStyle name="s_Sales Info_2_Backlog 30 Sep 2006" xfId="26271" xr:uid="{00000000-0005-0000-0000-0000CF240000}"/>
    <cellStyle name="s_Sales Info_2_Backlog 30 Sep 2006_Delphi - Operating model v.1.1 011106" xfId="26272" xr:uid="{00000000-0005-0000-0000-0000D0240000}"/>
    <cellStyle name="s_Sales Info_2_Backlog 30 Sep 2006_Delphi_Operating_model_v 1.0 161106" xfId="26273" xr:uid="{00000000-0005-0000-0000-0000D1240000}"/>
    <cellStyle name="s_Sales Info_2_Backlog 30 Sep 2006_Delphi_Operating_model_v(1).1.3_081106" xfId="26274" xr:uid="{00000000-0005-0000-0000-0000D2240000}"/>
    <cellStyle name="s_Sales Info_Backlog 30 Sep 2006" xfId="26275" xr:uid="{00000000-0005-0000-0000-0000D3240000}"/>
    <cellStyle name="s_Sales Info_Backlog 30 Sep 2006_Delphi - Operating model v.1.1 011106" xfId="26276" xr:uid="{00000000-0005-0000-0000-0000D4240000}"/>
    <cellStyle name="s_Sales Info_Backlog 30 Sep 2006_Delphi_Operating_model_v 1.0 161106" xfId="26277" xr:uid="{00000000-0005-0000-0000-0000D5240000}"/>
    <cellStyle name="s_Sales Info_Backlog 30 Sep 2006_Delphi_Operating_model_v(1).1.3_081106" xfId="26278" xr:uid="{00000000-0005-0000-0000-0000D6240000}"/>
    <cellStyle name="s_Schedules" xfId="26279" xr:uid="{00000000-0005-0000-0000-0000D7240000}"/>
    <cellStyle name="s_Schedules_1" xfId="26280" xr:uid="{00000000-0005-0000-0000-0000D8240000}"/>
    <cellStyle name="s_Schedules_1_Backlog 30 Sep 2006" xfId="26281" xr:uid="{00000000-0005-0000-0000-0000D9240000}"/>
    <cellStyle name="s_Schedules_1_Backlog 30 Sep 2006_Delphi - Operating model v.1.1 011106" xfId="26282" xr:uid="{00000000-0005-0000-0000-0000DA240000}"/>
    <cellStyle name="s_Schedules_1_Backlog 30 Sep 2006_Delphi_Operating_model_v 1.0 161106" xfId="26283" xr:uid="{00000000-0005-0000-0000-0000DB240000}"/>
    <cellStyle name="s_Schedules_1_Backlog 30 Sep 2006_Delphi_Operating_model_v(1).1.3_081106" xfId="26284" xr:uid="{00000000-0005-0000-0000-0000DC240000}"/>
    <cellStyle name="s_Schedules_1_Cases" xfId="26285" xr:uid="{00000000-0005-0000-0000-0000DD240000}"/>
    <cellStyle name="s_Schedules_1_Cases_Backlog 30 Sep 2006" xfId="26286" xr:uid="{00000000-0005-0000-0000-0000DE240000}"/>
    <cellStyle name="s_Schedules_1_Cases_Backlog 30 Sep 2006_Delphi - Operating model v.1.1 011106" xfId="26287" xr:uid="{00000000-0005-0000-0000-0000DF240000}"/>
    <cellStyle name="s_Schedules_1_Cases_Backlog 30 Sep 2006_Delphi_Operating_model_v 1.0 161106" xfId="26288" xr:uid="{00000000-0005-0000-0000-0000E0240000}"/>
    <cellStyle name="s_Schedules_1_Cases_Backlog 30 Sep 2006_Delphi_Operating_model_v(1).1.3_081106" xfId="26289" xr:uid="{00000000-0005-0000-0000-0000E1240000}"/>
    <cellStyle name="s_Schedules_1_Valuation Summary" xfId="26290" xr:uid="{00000000-0005-0000-0000-0000E2240000}"/>
    <cellStyle name="s_Schedules_1_Valuation Summary_Backlog 30 Sep 2006" xfId="26291" xr:uid="{00000000-0005-0000-0000-0000E3240000}"/>
    <cellStyle name="s_Schedules_1_Valuation Summary_Backlog 30 Sep 2006_Delphi - Operating model v.1.1 011106" xfId="26292" xr:uid="{00000000-0005-0000-0000-0000E4240000}"/>
    <cellStyle name="s_Schedules_1_Valuation Summary_Backlog 30 Sep 2006_Delphi_Operating_model_v 1.0 161106" xfId="26293" xr:uid="{00000000-0005-0000-0000-0000E5240000}"/>
    <cellStyle name="s_Schedules_1_Valuation Summary_Backlog 30 Sep 2006_Delphi_Operating_model_v(1).1.3_081106" xfId="26294" xr:uid="{00000000-0005-0000-0000-0000E6240000}"/>
    <cellStyle name="s_Schedules_2" xfId="26295" xr:uid="{00000000-0005-0000-0000-0000E7240000}"/>
    <cellStyle name="s_Schedules_2_Backlog 30 Sep 2006" xfId="26296" xr:uid="{00000000-0005-0000-0000-0000E8240000}"/>
    <cellStyle name="s_Schedules_2_Backlog 30 Sep 2006_Delphi - Operating model v.1.1 011106" xfId="26297" xr:uid="{00000000-0005-0000-0000-0000E9240000}"/>
    <cellStyle name="s_Schedules_2_Backlog 30 Sep 2006_Delphi_Operating_model_v 1.0 161106" xfId="26298" xr:uid="{00000000-0005-0000-0000-0000EA240000}"/>
    <cellStyle name="s_Schedules_2_Backlog 30 Sep 2006_Delphi_Operating_model_v(1).1.3_081106" xfId="26299" xr:uid="{00000000-0005-0000-0000-0000EB240000}"/>
    <cellStyle name="s_Schedules_Backlog 30 Sep 2006" xfId="26300" xr:uid="{00000000-0005-0000-0000-0000EC240000}"/>
    <cellStyle name="s_Schedules_Backlog 30 Sep 2006_Delphi - Operating model v.1.1 011106" xfId="26301" xr:uid="{00000000-0005-0000-0000-0000ED240000}"/>
    <cellStyle name="s_Schedules_Backlog 30 Sep 2006_Delphi_Operating_model_v 1.0 161106" xfId="26302" xr:uid="{00000000-0005-0000-0000-0000EE240000}"/>
    <cellStyle name="s_Schedules_Backlog 30 Sep 2006_Delphi_Operating_model_v(1).1.3_081106" xfId="26303" xr:uid="{00000000-0005-0000-0000-0000EF240000}"/>
    <cellStyle name="s_Schedules_Cases" xfId="26304" xr:uid="{00000000-0005-0000-0000-0000F0240000}"/>
    <cellStyle name="s_Schedules_Cases_Backlog 30 Sep 2006" xfId="26305" xr:uid="{00000000-0005-0000-0000-0000F1240000}"/>
    <cellStyle name="s_Schedules_Cases_Backlog 30 Sep 2006_Delphi - Operating model v.1.1 011106" xfId="26306" xr:uid="{00000000-0005-0000-0000-0000F2240000}"/>
    <cellStyle name="s_Schedules_Cases_Backlog 30 Sep 2006_Delphi_Operating_model_v 1.0 161106" xfId="26307" xr:uid="{00000000-0005-0000-0000-0000F3240000}"/>
    <cellStyle name="s_Schedules_Cases_Backlog 30 Sep 2006_Delphi_Operating_model_v(1).1.3_081106" xfId="26308" xr:uid="{00000000-0005-0000-0000-0000F4240000}"/>
    <cellStyle name="s_Schedules_Valuation Summary" xfId="26309" xr:uid="{00000000-0005-0000-0000-0000F5240000}"/>
    <cellStyle name="s_Schedules_Valuation Summary_Backlog 30 Sep 2006" xfId="26310" xr:uid="{00000000-0005-0000-0000-0000F6240000}"/>
    <cellStyle name="s_Schedules_Valuation Summary_Backlog 30 Sep 2006_Delphi - Operating model v.1.1 011106" xfId="26311" xr:uid="{00000000-0005-0000-0000-0000F7240000}"/>
    <cellStyle name="s_Schedules_Valuation Summary_Backlog 30 Sep 2006_Delphi_Operating_model_v 1.0 161106" xfId="26312" xr:uid="{00000000-0005-0000-0000-0000F8240000}"/>
    <cellStyle name="s_Schedules_Valuation Summary_Backlog 30 Sep 2006_Delphi_Operating_model_v(1).1.3_081106" xfId="26313" xr:uid="{00000000-0005-0000-0000-0000F9240000}"/>
    <cellStyle name="s_Sens1" xfId="26314" xr:uid="{00000000-0005-0000-0000-0000FA240000}"/>
    <cellStyle name="s_Sens1 (2)" xfId="26315" xr:uid="{00000000-0005-0000-0000-0000FB240000}"/>
    <cellStyle name="s_Sens1 (2)_1" xfId="26316" xr:uid="{00000000-0005-0000-0000-0000FC240000}"/>
    <cellStyle name="s_Sens1 (2)_1_Backlog 30 Sep 2006" xfId="26317" xr:uid="{00000000-0005-0000-0000-0000FD240000}"/>
    <cellStyle name="s_Sens1 (2)_1_Backlog 30 Sep 2006_Delphi - Operating model v.1.1 011106" xfId="26318" xr:uid="{00000000-0005-0000-0000-0000FE240000}"/>
    <cellStyle name="s_Sens1 (2)_1_Backlog 30 Sep 2006_Delphi_Operating_model_v 1.0 161106" xfId="26319" xr:uid="{00000000-0005-0000-0000-0000FF240000}"/>
    <cellStyle name="s_Sens1 (2)_1_Backlog 30 Sep 2006_Delphi_Operating_model_v(1).1.3_081106" xfId="26320" xr:uid="{00000000-0005-0000-0000-000000250000}"/>
    <cellStyle name="s_Sens1 (2)_Backlog 30 Sep 2006" xfId="26321" xr:uid="{00000000-0005-0000-0000-000001250000}"/>
    <cellStyle name="s_Sens1 (2)_Backlog 30 Sep 2006_Delphi - Operating model v.1.1 011106" xfId="26322" xr:uid="{00000000-0005-0000-0000-000002250000}"/>
    <cellStyle name="s_Sens1 (2)_Backlog 30 Sep 2006_Delphi_Operating_model_v 1.0 161106" xfId="26323" xr:uid="{00000000-0005-0000-0000-000003250000}"/>
    <cellStyle name="s_Sens1 (2)_Backlog 30 Sep 2006_Delphi_Operating_model_v(1).1.3_081106" xfId="26324" xr:uid="{00000000-0005-0000-0000-000004250000}"/>
    <cellStyle name="s_Sens1_1" xfId="26325" xr:uid="{00000000-0005-0000-0000-000005250000}"/>
    <cellStyle name="s_Sens1_1_Backlog 30 Sep 2006" xfId="26326" xr:uid="{00000000-0005-0000-0000-000006250000}"/>
    <cellStyle name="s_Sens1_1_Backlog 30 Sep 2006_Delphi - Operating model v.1.1 011106" xfId="26327" xr:uid="{00000000-0005-0000-0000-000007250000}"/>
    <cellStyle name="s_Sens1_1_Backlog 30 Sep 2006_Delphi_Operating_model_v 1.0 161106" xfId="26328" xr:uid="{00000000-0005-0000-0000-000008250000}"/>
    <cellStyle name="s_Sens1_1_Backlog 30 Sep 2006_Delphi_Operating_model_v(1).1.3_081106" xfId="26329" xr:uid="{00000000-0005-0000-0000-000009250000}"/>
    <cellStyle name="s_Sens1_Backlog 30 Sep 2006" xfId="26330" xr:uid="{00000000-0005-0000-0000-00000A250000}"/>
    <cellStyle name="s_Sens1_Backlog 30 Sep 2006_Delphi - Operating model v.1.1 011106" xfId="26331" xr:uid="{00000000-0005-0000-0000-00000B250000}"/>
    <cellStyle name="s_Sens1_Backlog 30 Sep 2006_Delphi_Operating_model_v 1.0 161106" xfId="26332" xr:uid="{00000000-0005-0000-0000-00000C250000}"/>
    <cellStyle name="s_Sens1_Backlog 30 Sep 2006_Delphi_Operating_model_v(1).1.3_081106" xfId="26333" xr:uid="{00000000-0005-0000-0000-00000D250000}"/>
    <cellStyle name="s_Sens2" xfId="26334" xr:uid="{00000000-0005-0000-0000-00000E250000}"/>
    <cellStyle name="s_Sens2 (2)" xfId="26335" xr:uid="{00000000-0005-0000-0000-00000F250000}"/>
    <cellStyle name="s_Sens2 (2)_1" xfId="26336" xr:uid="{00000000-0005-0000-0000-000010250000}"/>
    <cellStyle name="s_Sens2 (2)_1_Backlog 30 Sep 2006" xfId="26337" xr:uid="{00000000-0005-0000-0000-000011250000}"/>
    <cellStyle name="s_Sens2 (2)_1_Backlog 30 Sep 2006_Delphi - Operating model v.1.1 011106" xfId="26338" xr:uid="{00000000-0005-0000-0000-000012250000}"/>
    <cellStyle name="s_Sens2 (2)_1_Backlog 30 Sep 2006_Delphi_Operating_model_v 1.0 161106" xfId="26339" xr:uid="{00000000-0005-0000-0000-000013250000}"/>
    <cellStyle name="s_Sens2 (2)_1_Backlog 30 Sep 2006_Delphi_Operating_model_v(1).1.3_081106" xfId="26340" xr:uid="{00000000-0005-0000-0000-000014250000}"/>
    <cellStyle name="s_Sens2 (2)_Backlog 30 Sep 2006" xfId="26341" xr:uid="{00000000-0005-0000-0000-000015250000}"/>
    <cellStyle name="s_Sens2 (2)_Backlog 30 Sep 2006_Delphi - Operating model v.1.1 011106" xfId="26342" xr:uid="{00000000-0005-0000-0000-000016250000}"/>
    <cellStyle name="s_Sens2 (2)_Backlog 30 Sep 2006_Delphi_Operating_model_v 1.0 161106" xfId="26343" xr:uid="{00000000-0005-0000-0000-000017250000}"/>
    <cellStyle name="s_Sens2 (2)_Backlog 30 Sep 2006_Delphi_Operating_model_v(1).1.3_081106" xfId="26344" xr:uid="{00000000-0005-0000-0000-000018250000}"/>
    <cellStyle name="s_Sens2_1" xfId="26345" xr:uid="{00000000-0005-0000-0000-000019250000}"/>
    <cellStyle name="s_Sens2_1_Backlog 30 Sep 2006" xfId="26346" xr:uid="{00000000-0005-0000-0000-00001A250000}"/>
    <cellStyle name="s_Sens2_1_Backlog 30 Sep 2006_Delphi - Operating model v.1.1 011106" xfId="26347" xr:uid="{00000000-0005-0000-0000-00001B250000}"/>
    <cellStyle name="s_Sens2_1_Backlog 30 Sep 2006_Delphi_Operating_model_v 1.0 161106" xfId="26348" xr:uid="{00000000-0005-0000-0000-00001C250000}"/>
    <cellStyle name="s_Sens2_1_Backlog 30 Sep 2006_Delphi_Operating_model_v(1).1.3_081106" xfId="26349" xr:uid="{00000000-0005-0000-0000-00001D250000}"/>
    <cellStyle name="s_Sens2_Backlog 30 Sep 2006" xfId="26350" xr:uid="{00000000-0005-0000-0000-00001E250000}"/>
    <cellStyle name="s_Sens2_Backlog 30 Sep 2006_Delphi - Operating model v.1.1 011106" xfId="26351" xr:uid="{00000000-0005-0000-0000-00001F250000}"/>
    <cellStyle name="s_Sens2_Backlog 30 Sep 2006_Delphi_Operating_model_v 1.0 161106" xfId="26352" xr:uid="{00000000-0005-0000-0000-000020250000}"/>
    <cellStyle name="s_Sens2_Backlog 30 Sep 2006_Delphi_Operating_model_v(1).1.3_081106" xfId="26353" xr:uid="{00000000-0005-0000-0000-000021250000}"/>
    <cellStyle name="s_Sens3" xfId="26354" xr:uid="{00000000-0005-0000-0000-000022250000}"/>
    <cellStyle name="s_Sens3_1" xfId="26355" xr:uid="{00000000-0005-0000-0000-000023250000}"/>
    <cellStyle name="s_Sens3_1_Backlog 30 Sep 2006" xfId="26356" xr:uid="{00000000-0005-0000-0000-000024250000}"/>
    <cellStyle name="s_Sens3_1_Backlog 30 Sep 2006_Delphi - Operating model v.1.1 011106" xfId="26357" xr:uid="{00000000-0005-0000-0000-000025250000}"/>
    <cellStyle name="s_Sens3_1_Backlog 30 Sep 2006_Delphi_Operating_model_v 1.0 161106" xfId="26358" xr:uid="{00000000-0005-0000-0000-000026250000}"/>
    <cellStyle name="s_Sens3_1_Backlog 30 Sep 2006_Delphi_Operating_model_v(1).1.3_081106" xfId="26359" xr:uid="{00000000-0005-0000-0000-000027250000}"/>
    <cellStyle name="s_Sens3_Backlog 30 Sep 2006" xfId="26360" xr:uid="{00000000-0005-0000-0000-000028250000}"/>
    <cellStyle name="s_Sens3_Backlog 30 Sep 2006_Delphi - Operating model v.1.1 011106" xfId="26361" xr:uid="{00000000-0005-0000-0000-000029250000}"/>
    <cellStyle name="s_Sens3_Backlog 30 Sep 2006_Delphi_Operating_model_v 1.0 161106" xfId="26362" xr:uid="{00000000-0005-0000-0000-00002A250000}"/>
    <cellStyle name="s_Sens3_Backlog 30 Sep 2006_Delphi_Operating_model_v(1).1.3_081106" xfId="26363" xr:uid="{00000000-0005-0000-0000-00002B250000}"/>
    <cellStyle name="s_Sensitivity (2)" xfId="26364" xr:uid="{00000000-0005-0000-0000-00002C250000}"/>
    <cellStyle name="s_Sensitivity (2)_1" xfId="26365" xr:uid="{00000000-0005-0000-0000-00002D250000}"/>
    <cellStyle name="s_Sensitivity (2)_1_Backlog 30 Sep 2006" xfId="26366" xr:uid="{00000000-0005-0000-0000-00002E250000}"/>
    <cellStyle name="s_Sensitivity (2)_1_Backlog 30 Sep 2006_Delphi - Operating model v.1.1 011106" xfId="26367" xr:uid="{00000000-0005-0000-0000-00002F250000}"/>
    <cellStyle name="s_Sensitivity (2)_1_Backlog 30 Sep 2006_Delphi_Operating_model_v 1.0 161106" xfId="26368" xr:uid="{00000000-0005-0000-0000-000030250000}"/>
    <cellStyle name="s_Sensitivity (2)_1_Backlog 30 Sep 2006_Delphi_Operating_model_v(1).1.3_081106" xfId="26369" xr:uid="{00000000-0005-0000-0000-000031250000}"/>
    <cellStyle name="s_Sensitivity (2)_Backlog 30 Sep 2006" xfId="26370" xr:uid="{00000000-0005-0000-0000-000032250000}"/>
    <cellStyle name="s_Sensitivity (2)_Backlog 30 Sep 2006_Delphi - Operating model v.1.1 011106" xfId="26371" xr:uid="{00000000-0005-0000-0000-000033250000}"/>
    <cellStyle name="s_Sensitivity (2)_Backlog 30 Sep 2006_Delphi_Operating_model_v 1.0 161106" xfId="26372" xr:uid="{00000000-0005-0000-0000-000034250000}"/>
    <cellStyle name="s_Sensitivity (2)_Backlog 30 Sep 2006_Delphi_Operating_model_v(1).1.3_081106" xfId="26373" xr:uid="{00000000-0005-0000-0000-000035250000}"/>
    <cellStyle name="s_SILK (2)" xfId="26374" xr:uid="{00000000-0005-0000-0000-000036250000}"/>
    <cellStyle name="s_SILK (2)_1" xfId="26375" xr:uid="{00000000-0005-0000-0000-000037250000}"/>
    <cellStyle name="s_SILK (2)_1_Backlog 30 Sep 2006" xfId="26376" xr:uid="{00000000-0005-0000-0000-000038250000}"/>
    <cellStyle name="s_SILK (2)_1_Backlog 30 Sep 2006_Delphi - Operating model v.1.1 011106" xfId="26377" xr:uid="{00000000-0005-0000-0000-000039250000}"/>
    <cellStyle name="s_SILK (2)_1_Backlog 30 Sep 2006_Delphi_Operating_model_v 1.0 161106" xfId="26378" xr:uid="{00000000-0005-0000-0000-00003A250000}"/>
    <cellStyle name="s_SILK (2)_1_Backlog 30 Sep 2006_Delphi_Operating_model_v(1).1.3_081106" xfId="26379" xr:uid="{00000000-0005-0000-0000-00003B250000}"/>
    <cellStyle name="s_SILK (2)_2" xfId="26380" xr:uid="{00000000-0005-0000-0000-00003C250000}"/>
    <cellStyle name="s_SILK (2)_2_Backlog 30 Sep 2006" xfId="26381" xr:uid="{00000000-0005-0000-0000-00003D250000}"/>
    <cellStyle name="s_SILK (2)_2_Backlog 30 Sep 2006_Delphi - Operating model v.1.1 011106" xfId="26382" xr:uid="{00000000-0005-0000-0000-00003E250000}"/>
    <cellStyle name="s_SILK (2)_2_Backlog 30 Sep 2006_Delphi_Operating_model_v 1.0 161106" xfId="26383" xr:uid="{00000000-0005-0000-0000-00003F250000}"/>
    <cellStyle name="s_SILK (2)_2_Backlog 30 Sep 2006_Delphi_Operating_model_v(1).1.3_081106" xfId="26384" xr:uid="{00000000-0005-0000-0000-000040250000}"/>
    <cellStyle name="s_SILK (2)_Backlog 30 Sep 2006" xfId="26385" xr:uid="{00000000-0005-0000-0000-000041250000}"/>
    <cellStyle name="s_SILK (2)_Backlog 30 Sep 2006_Delphi - Operating model v.1.1 011106" xfId="26386" xr:uid="{00000000-0005-0000-0000-000042250000}"/>
    <cellStyle name="s_SILK (2)_Backlog 30 Sep 2006_Delphi_Operating_model_v 1.0 161106" xfId="26387" xr:uid="{00000000-0005-0000-0000-000043250000}"/>
    <cellStyle name="s_SILK (2)_Backlog 30 Sep 2006_Delphi_Operating_model_v(1).1.3_081106" xfId="26388" xr:uid="{00000000-0005-0000-0000-000044250000}"/>
    <cellStyle name="s_SourceUse" xfId="26389" xr:uid="{00000000-0005-0000-0000-000045250000}"/>
    <cellStyle name="s_SourceUse (2)" xfId="26390" xr:uid="{00000000-0005-0000-0000-000046250000}"/>
    <cellStyle name="s_SourceUse (2)_1" xfId="26391" xr:uid="{00000000-0005-0000-0000-000047250000}"/>
    <cellStyle name="s_SourceUse (2)_1_Backlog 30 Sep 2006" xfId="26392" xr:uid="{00000000-0005-0000-0000-000048250000}"/>
    <cellStyle name="s_SourceUse (2)_1_Backlog 30 Sep 2006_Delphi - Operating model v.1.1 011106" xfId="26393" xr:uid="{00000000-0005-0000-0000-000049250000}"/>
    <cellStyle name="s_SourceUse (2)_1_Backlog 30 Sep 2006_Delphi_Operating_model_v 1.0 161106" xfId="26394" xr:uid="{00000000-0005-0000-0000-00004A250000}"/>
    <cellStyle name="s_SourceUse (2)_1_Backlog 30 Sep 2006_Delphi_Operating_model_v(1).1.3_081106" xfId="26395" xr:uid="{00000000-0005-0000-0000-00004B250000}"/>
    <cellStyle name="s_SourceUse (2)_2" xfId="26396" xr:uid="{00000000-0005-0000-0000-00004C250000}"/>
    <cellStyle name="s_SourceUse (2)_2_Backlog 30 Sep 2006" xfId="26397" xr:uid="{00000000-0005-0000-0000-00004D250000}"/>
    <cellStyle name="s_SourceUse (2)_2_Backlog 30 Sep 2006_Delphi - Operating model v.1.1 011106" xfId="26398" xr:uid="{00000000-0005-0000-0000-00004E250000}"/>
    <cellStyle name="s_SourceUse (2)_2_Backlog 30 Sep 2006_Delphi_Operating_model_v 1.0 161106" xfId="26399" xr:uid="{00000000-0005-0000-0000-00004F250000}"/>
    <cellStyle name="s_SourceUse (2)_2_Backlog 30 Sep 2006_Delphi_Operating_model_v(1).1.3_081106" xfId="26400" xr:uid="{00000000-0005-0000-0000-000050250000}"/>
    <cellStyle name="s_SourceUse (2)_Backlog 30 Sep 2006" xfId="26401" xr:uid="{00000000-0005-0000-0000-000051250000}"/>
    <cellStyle name="s_SourceUse (2)_Backlog 30 Sep 2006_Delphi - Operating model v.1.1 011106" xfId="26402" xr:uid="{00000000-0005-0000-0000-000052250000}"/>
    <cellStyle name="s_SourceUse (2)_Backlog 30 Sep 2006_Delphi_Operating_model_v 1.0 161106" xfId="26403" xr:uid="{00000000-0005-0000-0000-000053250000}"/>
    <cellStyle name="s_SourceUse (2)_Backlog 30 Sep 2006_Delphi_Operating_model_v(1).1.3_081106" xfId="26404" xr:uid="{00000000-0005-0000-0000-000054250000}"/>
    <cellStyle name="s_SourceUse_1" xfId="26405" xr:uid="{00000000-0005-0000-0000-000055250000}"/>
    <cellStyle name="s_SourceUse_1_Backlog 30 Sep 2006" xfId="26406" xr:uid="{00000000-0005-0000-0000-000056250000}"/>
    <cellStyle name="s_SourceUse_1_Backlog 30 Sep 2006_Delphi - Operating model v.1.1 011106" xfId="26407" xr:uid="{00000000-0005-0000-0000-000057250000}"/>
    <cellStyle name="s_SourceUse_1_Backlog 30 Sep 2006_Delphi_Operating_model_v 1.0 161106" xfId="26408" xr:uid="{00000000-0005-0000-0000-000058250000}"/>
    <cellStyle name="s_SourceUse_1_Backlog 30 Sep 2006_Delphi_Operating_model_v(1).1.3_081106" xfId="26409" xr:uid="{00000000-0005-0000-0000-000059250000}"/>
    <cellStyle name="s_SourceUse_Backlog 30 Sep 2006" xfId="26410" xr:uid="{00000000-0005-0000-0000-00005A250000}"/>
    <cellStyle name="s_SourceUse_Backlog 30 Sep 2006_Delphi - Operating model v.1.1 011106" xfId="26411" xr:uid="{00000000-0005-0000-0000-00005B250000}"/>
    <cellStyle name="s_SourceUse_Backlog 30 Sep 2006_Delphi_Operating_model_v 1.0 161106" xfId="26412" xr:uid="{00000000-0005-0000-0000-00005C250000}"/>
    <cellStyle name="s_SourceUse_Backlog 30 Sep 2006_Delphi_Operating_model_v(1).1.3_081106" xfId="26413" xr:uid="{00000000-0005-0000-0000-00005D250000}"/>
    <cellStyle name="s_Standalone" xfId="26414" xr:uid="{00000000-0005-0000-0000-00005E250000}"/>
    <cellStyle name="s_Standalone (2)" xfId="26415" xr:uid="{00000000-0005-0000-0000-00005F250000}"/>
    <cellStyle name="s_Standalone (2)_1" xfId="26416" xr:uid="{00000000-0005-0000-0000-000060250000}"/>
    <cellStyle name="s_Standalone (2)_1_Backlog 30 Sep 2006" xfId="26417" xr:uid="{00000000-0005-0000-0000-000061250000}"/>
    <cellStyle name="s_Standalone (2)_1_Backlog 30 Sep 2006_Delphi - Operating model v.1.1 011106" xfId="26418" xr:uid="{00000000-0005-0000-0000-000062250000}"/>
    <cellStyle name="s_Standalone (2)_1_Backlog 30 Sep 2006_Delphi_Operating_model_v 1.0 161106" xfId="26419" xr:uid="{00000000-0005-0000-0000-000063250000}"/>
    <cellStyle name="s_Standalone (2)_1_Backlog 30 Sep 2006_Delphi_Operating_model_v(1).1.3_081106" xfId="26420" xr:uid="{00000000-0005-0000-0000-000064250000}"/>
    <cellStyle name="s_Standalone (2)_Backlog 30 Sep 2006" xfId="26421" xr:uid="{00000000-0005-0000-0000-000065250000}"/>
    <cellStyle name="s_Standalone (2)_Backlog 30 Sep 2006_Delphi - Operating model v.1.1 011106" xfId="26422" xr:uid="{00000000-0005-0000-0000-000066250000}"/>
    <cellStyle name="s_Standalone (2)_Backlog 30 Sep 2006_Delphi_Operating_model_v 1.0 161106" xfId="26423" xr:uid="{00000000-0005-0000-0000-000067250000}"/>
    <cellStyle name="s_Standalone (2)_Backlog 30 Sep 2006_Delphi_Operating_model_v(1).1.3_081106" xfId="26424" xr:uid="{00000000-0005-0000-0000-000068250000}"/>
    <cellStyle name="s_Standalone_1" xfId="26425" xr:uid="{00000000-0005-0000-0000-000069250000}"/>
    <cellStyle name="s_Standalone_1_Backlog 30 Sep 2006" xfId="26426" xr:uid="{00000000-0005-0000-0000-00006A250000}"/>
    <cellStyle name="s_Standalone_1_Backlog 30 Sep 2006_Delphi - Operating model v.1.1 011106" xfId="26427" xr:uid="{00000000-0005-0000-0000-00006B250000}"/>
    <cellStyle name="s_Standalone_1_Backlog 30 Sep 2006_Delphi_Operating_model_v 1.0 161106" xfId="26428" xr:uid="{00000000-0005-0000-0000-00006C250000}"/>
    <cellStyle name="s_Standalone_1_Backlog 30 Sep 2006_Delphi_Operating_model_v(1).1.3_081106" xfId="26429" xr:uid="{00000000-0005-0000-0000-00006D250000}"/>
    <cellStyle name="s_Standalone_1_Cases" xfId="26430" xr:uid="{00000000-0005-0000-0000-00006E250000}"/>
    <cellStyle name="s_Standalone_1_Cases_Backlog 30 Sep 2006" xfId="26431" xr:uid="{00000000-0005-0000-0000-00006F250000}"/>
    <cellStyle name="s_Standalone_1_Cases_Backlog 30 Sep 2006_Delphi - Operating model v.1.1 011106" xfId="26432" xr:uid="{00000000-0005-0000-0000-000070250000}"/>
    <cellStyle name="s_Standalone_1_Cases_Backlog 30 Sep 2006_Delphi_Operating_model_v 1.0 161106" xfId="26433" xr:uid="{00000000-0005-0000-0000-000071250000}"/>
    <cellStyle name="s_Standalone_1_Cases_Backlog 30 Sep 2006_Delphi_Operating_model_v(1).1.3_081106" xfId="26434" xr:uid="{00000000-0005-0000-0000-000072250000}"/>
    <cellStyle name="s_Standalone_1_Valuation Summary" xfId="26435" xr:uid="{00000000-0005-0000-0000-000073250000}"/>
    <cellStyle name="s_Standalone_1_Valuation Summary_Backlog 30 Sep 2006" xfId="26436" xr:uid="{00000000-0005-0000-0000-000074250000}"/>
    <cellStyle name="s_Standalone_1_Valuation Summary_Backlog 30 Sep 2006_Delphi - Operating model v.1.1 011106" xfId="26437" xr:uid="{00000000-0005-0000-0000-000075250000}"/>
    <cellStyle name="s_Standalone_1_Valuation Summary_Backlog 30 Sep 2006_Delphi_Operating_model_v 1.0 161106" xfId="26438" xr:uid="{00000000-0005-0000-0000-000076250000}"/>
    <cellStyle name="s_Standalone_1_Valuation Summary_Backlog 30 Sep 2006_Delphi_Operating_model_v(1).1.3_081106" xfId="26439" xr:uid="{00000000-0005-0000-0000-000077250000}"/>
    <cellStyle name="s_Standalone_2" xfId="26440" xr:uid="{00000000-0005-0000-0000-000078250000}"/>
    <cellStyle name="s_Standalone_2_Backlog 30 Sep 2006" xfId="26441" xr:uid="{00000000-0005-0000-0000-000079250000}"/>
    <cellStyle name="s_Standalone_2_Backlog 30 Sep 2006_Delphi - Operating model v.1.1 011106" xfId="26442" xr:uid="{00000000-0005-0000-0000-00007A250000}"/>
    <cellStyle name="s_Standalone_2_Backlog 30 Sep 2006_Delphi_Operating_model_v 1.0 161106" xfId="26443" xr:uid="{00000000-0005-0000-0000-00007B250000}"/>
    <cellStyle name="s_Standalone_2_Backlog 30 Sep 2006_Delphi_Operating_model_v(1).1.3_081106" xfId="26444" xr:uid="{00000000-0005-0000-0000-00007C250000}"/>
    <cellStyle name="s_Standalone_Backlog 30 Sep 2006" xfId="26445" xr:uid="{00000000-0005-0000-0000-00007D250000}"/>
    <cellStyle name="s_Standalone_Backlog 30 Sep 2006_Delphi - Operating model v.1.1 011106" xfId="26446" xr:uid="{00000000-0005-0000-0000-00007E250000}"/>
    <cellStyle name="s_Standalone_Backlog 30 Sep 2006_Delphi_Operating_model_v 1.0 161106" xfId="26447" xr:uid="{00000000-0005-0000-0000-00007F250000}"/>
    <cellStyle name="s_Standalone_Backlog 30 Sep 2006_Delphi_Operating_model_v(1).1.3_081106" xfId="26448" xr:uid="{00000000-0005-0000-0000-000080250000}"/>
    <cellStyle name="s_Standalone_Cases" xfId="26449" xr:uid="{00000000-0005-0000-0000-000081250000}"/>
    <cellStyle name="s_Standalone_Cases_Backlog 30 Sep 2006" xfId="26450" xr:uid="{00000000-0005-0000-0000-000082250000}"/>
    <cellStyle name="s_Standalone_Cases_Backlog 30 Sep 2006_Delphi - Operating model v.1.1 011106" xfId="26451" xr:uid="{00000000-0005-0000-0000-000083250000}"/>
    <cellStyle name="s_Standalone_Cases_Backlog 30 Sep 2006_Delphi_Operating_model_v 1.0 161106" xfId="26452" xr:uid="{00000000-0005-0000-0000-000084250000}"/>
    <cellStyle name="s_Standalone_Cases_Backlog 30 Sep 2006_Delphi_Operating_model_v(1).1.3_081106" xfId="26453" xr:uid="{00000000-0005-0000-0000-000085250000}"/>
    <cellStyle name="s_Standalone_Valuation Summary" xfId="26454" xr:uid="{00000000-0005-0000-0000-000086250000}"/>
    <cellStyle name="s_Standalone_Valuation Summary_Backlog 30 Sep 2006" xfId="26455" xr:uid="{00000000-0005-0000-0000-000087250000}"/>
    <cellStyle name="s_Standalone_Valuation Summary_Backlog 30 Sep 2006_Delphi - Operating model v.1.1 011106" xfId="26456" xr:uid="{00000000-0005-0000-0000-000088250000}"/>
    <cellStyle name="s_Standalone_Valuation Summary_Backlog 30 Sep 2006_Delphi_Operating_model_v 1.0 161106" xfId="26457" xr:uid="{00000000-0005-0000-0000-000089250000}"/>
    <cellStyle name="s_Standalone_Valuation Summary_Backlog 30 Sep 2006_Delphi_Operating_model_v(1).1.3_081106" xfId="26458" xr:uid="{00000000-0005-0000-0000-00008A250000}"/>
    <cellStyle name="s_Trading Val Calc" xfId="26459" xr:uid="{00000000-0005-0000-0000-00008B250000}"/>
    <cellStyle name="s_Trading Val Calc_1" xfId="26460" xr:uid="{00000000-0005-0000-0000-00008C250000}"/>
    <cellStyle name="s_Trading Val Calc_1_Backlog 30 Sep 2006" xfId="26461" xr:uid="{00000000-0005-0000-0000-00008D250000}"/>
    <cellStyle name="s_Trading Val Calc_1_Backlog 30 Sep 2006_Delphi - Operating model v.1.1 011106" xfId="26462" xr:uid="{00000000-0005-0000-0000-00008E250000}"/>
    <cellStyle name="s_Trading Val Calc_1_Backlog 30 Sep 2006_Delphi_Operating_model_v 1.0 161106" xfId="26463" xr:uid="{00000000-0005-0000-0000-00008F250000}"/>
    <cellStyle name="s_Trading Val Calc_1_Backlog 30 Sep 2006_Delphi_Operating_model_v(1).1.3_081106" xfId="26464" xr:uid="{00000000-0005-0000-0000-000090250000}"/>
    <cellStyle name="s_Trading Val Calc_1_Cases" xfId="26465" xr:uid="{00000000-0005-0000-0000-000091250000}"/>
    <cellStyle name="s_Trading Val Calc_1_Cases_Backlog 30 Sep 2006" xfId="26466" xr:uid="{00000000-0005-0000-0000-000092250000}"/>
    <cellStyle name="s_Trading Val Calc_1_Cases_Backlog 30 Sep 2006_Delphi - Operating model v.1.1 011106" xfId="26467" xr:uid="{00000000-0005-0000-0000-000093250000}"/>
    <cellStyle name="s_Trading Val Calc_1_Cases_Backlog 30 Sep 2006_Delphi_Operating_model_v 1.0 161106" xfId="26468" xr:uid="{00000000-0005-0000-0000-000094250000}"/>
    <cellStyle name="s_Trading Val Calc_1_Cases_Backlog 30 Sep 2006_Delphi_Operating_model_v(1).1.3_081106" xfId="26469" xr:uid="{00000000-0005-0000-0000-000095250000}"/>
    <cellStyle name="s_Trading Val Calc_2" xfId="26470" xr:uid="{00000000-0005-0000-0000-000096250000}"/>
    <cellStyle name="s_Trading Val Calc_2_Backlog 30 Sep 2006" xfId="26471" xr:uid="{00000000-0005-0000-0000-000097250000}"/>
    <cellStyle name="s_Trading Val Calc_2_Backlog 30 Sep 2006_Delphi - Operating model v.1.1 011106" xfId="26472" xr:uid="{00000000-0005-0000-0000-000098250000}"/>
    <cellStyle name="s_Trading Val Calc_2_Backlog 30 Sep 2006_Delphi_Operating_model_v 1.0 161106" xfId="26473" xr:uid="{00000000-0005-0000-0000-000099250000}"/>
    <cellStyle name="s_Trading Val Calc_2_Backlog 30 Sep 2006_Delphi_Operating_model_v(1).1.3_081106" xfId="26474" xr:uid="{00000000-0005-0000-0000-00009A250000}"/>
    <cellStyle name="s_Trading Val Calc_Backlog 30 Sep 2006" xfId="26475" xr:uid="{00000000-0005-0000-0000-00009B250000}"/>
    <cellStyle name="s_Trading Val Calc_Backlog 30 Sep 2006_Delphi - Operating model v.1.1 011106" xfId="26476" xr:uid="{00000000-0005-0000-0000-00009C250000}"/>
    <cellStyle name="s_Trading Val Calc_Backlog 30 Sep 2006_Delphi_Operating_model_v 1.0 161106" xfId="26477" xr:uid="{00000000-0005-0000-0000-00009D250000}"/>
    <cellStyle name="s_Trading Val Calc_Backlog 30 Sep 2006_Delphi_Operating_model_v(1).1.3_081106" xfId="26478" xr:uid="{00000000-0005-0000-0000-00009E250000}"/>
    <cellStyle name="s_Trading Val Calc_Cases" xfId="26479" xr:uid="{00000000-0005-0000-0000-00009F250000}"/>
    <cellStyle name="s_Trading Val Calc_Cases_Backlog 30 Sep 2006" xfId="26480" xr:uid="{00000000-0005-0000-0000-0000A0250000}"/>
    <cellStyle name="s_Trading Val Calc_Cases_Backlog 30 Sep 2006_Delphi - Operating model v.1.1 011106" xfId="26481" xr:uid="{00000000-0005-0000-0000-0000A1250000}"/>
    <cellStyle name="s_Trading Val Calc_Cases_Backlog 30 Sep 2006_Delphi_Operating_model_v 1.0 161106" xfId="26482" xr:uid="{00000000-0005-0000-0000-0000A2250000}"/>
    <cellStyle name="s_Trading Val Calc_Cases_Backlog 30 Sep 2006_Delphi_Operating_model_v(1).1.3_081106" xfId="26483" xr:uid="{00000000-0005-0000-0000-0000A3250000}"/>
    <cellStyle name="s_Trading Value" xfId="26484" xr:uid="{00000000-0005-0000-0000-0000A4250000}"/>
    <cellStyle name="s_Trading Value_1" xfId="26485" xr:uid="{00000000-0005-0000-0000-0000A5250000}"/>
    <cellStyle name="s_Trading Value_1_Backlog 30 Sep 2006" xfId="26486" xr:uid="{00000000-0005-0000-0000-0000A6250000}"/>
    <cellStyle name="s_Trading Value_1_Backlog 30 Sep 2006_Delphi - Operating model v.1.1 011106" xfId="26487" xr:uid="{00000000-0005-0000-0000-0000A7250000}"/>
    <cellStyle name="s_Trading Value_1_Backlog 30 Sep 2006_Delphi_Operating_model_v 1.0 161106" xfId="26488" xr:uid="{00000000-0005-0000-0000-0000A8250000}"/>
    <cellStyle name="s_Trading Value_1_Backlog 30 Sep 2006_Delphi_Operating_model_v(1).1.3_081106" xfId="26489" xr:uid="{00000000-0005-0000-0000-0000A9250000}"/>
    <cellStyle name="s_Trading Value_1_Cases" xfId="26490" xr:uid="{00000000-0005-0000-0000-0000AA250000}"/>
    <cellStyle name="s_Trading Value_1_Cases_Backlog 30 Sep 2006" xfId="26491" xr:uid="{00000000-0005-0000-0000-0000AB250000}"/>
    <cellStyle name="s_Trading Value_1_Cases_Backlog 30 Sep 2006_Delphi - Operating model v.1.1 011106" xfId="26492" xr:uid="{00000000-0005-0000-0000-0000AC250000}"/>
    <cellStyle name="s_Trading Value_1_Cases_Backlog 30 Sep 2006_Delphi_Operating_model_v 1.0 161106" xfId="26493" xr:uid="{00000000-0005-0000-0000-0000AD250000}"/>
    <cellStyle name="s_Trading Value_1_Cases_Backlog 30 Sep 2006_Delphi_Operating_model_v(1).1.3_081106" xfId="26494" xr:uid="{00000000-0005-0000-0000-0000AE250000}"/>
    <cellStyle name="s_Trading Value_2" xfId="26495" xr:uid="{00000000-0005-0000-0000-0000AF250000}"/>
    <cellStyle name="s_Trading Value_2_Backlog 30 Sep 2006" xfId="26496" xr:uid="{00000000-0005-0000-0000-0000B0250000}"/>
    <cellStyle name="s_Trading Value_2_Backlog 30 Sep 2006_Delphi - Operating model v.1.1 011106" xfId="26497" xr:uid="{00000000-0005-0000-0000-0000B1250000}"/>
    <cellStyle name="s_Trading Value_2_Backlog 30 Sep 2006_Delphi_Operating_model_v 1.0 161106" xfId="26498" xr:uid="{00000000-0005-0000-0000-0000B2250000}"/>
    <cellStyle name="s_Trading Value_2_Backlog 30 Sep 2006_Delphi_Operating_model_v(1).1.3_081106" xfId="26499" xr:uid="{00000000-0005-0000-0000-0000B3250000}"/>
    <cellStyle name="s_Trading Value_Backlog 30 Sep 2006" xfId="26500" xr:uid="{00000000-0005-0000-0000-0000B4250000}"/>
    <cellStyle name="s_Trading Value_Backlog 30 Sep 2006_Delphi - Operating model v.1.1 011106" xfId="26501" xr:uid="{00000000-0005-0000-0000-0000B5250000}"/>
    <cellStyle name="s_Trading Value_Backlog 30 Sep 2006_Delphi_Operating_model_v 1.0 161106" xfId="26502" xr:uid="{00000000-0005-0000-0000-0000B6250000}"/>
    <cellStyle name="s_Trading Value_Backlog 30 Sep 2006_Delphi_Operating_model_v(1).1.3_081106" xfId="26503" xr:uid="{00000000-0005-0000-0000-0000B7250000}"/>
    <cellStyle name="s_Trading Value_Cases" xfId="26504" xr:uid="{00000000-0005-0000-0000-0000B8250000}"/>
    <cellStyle name="s_Trading Value_Cases_Backlog 30 Sep 2006" xfId="26505" xr:uid="{00000000-0005-0000-0000-0000B9250000}"/>
    <cellStyle name="s_Trading Value_Cases_Backlog 30 Sep 2006_Delphi - Operating model v.1.1 011106" xfId="26506" xr:uid="{00000000-0005-0000-0000-0000BA250000}"/>
    <cellStyle name="s_Trading Value_Cases_Backlog 30 Sep 2006_Delphi_Operating_model_v 1.0 161106" xfId="26507" xr:uid="{00000000-0005-0000-0000-0000BB250000}"/>
    <cellStyle name="s_Trading Value_Cases_Backlog 30 Sep 2006_Delphi_Operating_model_v(1).1.3_081106" xfId="26508" xr:uid="{00000000-0005-0000-0000-0000BC250000}"/>
    <cellStyle name="s_Trans Assump" xfId="26509" xr:uid="{00000000-0005-0000-0000-0000BD250000}"/>
    <cellStyle name="s_Trans Assump (2)" xfId="26510" xr:uid="{00000000-0005-0000-0000-0000BE250000}"/>
    <cellStyle name="s_Trans Assump (2)_1" xfId="26511" xr:uid="{00000000-0005-0000-0000-0000BF250000}"/>
    <cellStyle name="s_Trans Assump (2)_1_Backlog 30 Sep 2006" xfId="26512" xr:uid="{00000000-0005-0000-0000-0000C0250000}"/>
    <cellStyle name="s_Trans Assump (2)_1_Backlog 30 Sep 2006_Delphi - Operating model v.1.1 011106" xfId="26513" xr:uid="{00000000-0005-0000-0000-0000C1250000}"/>
    <cellStyle name="s_Trans Assump (2)_1_Backlog 30 Sep 2006_Delphi_Operating_model_v 1.0 161106" xfId="26514" xr:uid="{00000000-0005-0000-0000-0000C2250000}"/>
    <cellStyle name="s_Trans Assump (2)_1_Backlog 30 Sep 2006_Delphi_Operating_model_v(1).1.3_081106" xfId="26515" xr:uid="{00000000-0005-0000-0000-0000C3250000}"/>
    <cellStyle name="s_Trans Assump (2)_2" xfId="26516" xr:uid="{00000000-0005-0000-0000-0000C4250000}"/>
    <cellStyle name="s_Trans Assump (2)_2_Backlog 30 Sep 2006" xfId="26517" xr:uid="{00000000-0005-0000-0000-0000C5250000}"/>
    <cellStyle name="s_Trans Assump (2)_2_Backlog 30 Sep 2006_Delphi - Operating model v.1.1 011106" xfId="26518" xr:uid="{00000000-0005-0000-0000-0000C6250000}"/>
    <cellStyle name="s_Trans Assump (2)_2_Backlog 30 Sep 2006_Delphi_Operating_model_v 1.0 161106" xfId="26519" xr:uid="{00000000-0005-0000-0000-0000C7250000}"/>
    <cellStyle name="s_Trans Assump (2)_2_Backlog 30 Sep 2006_Delphi_Operating_model_v(1).1.3_081106" xfId="26520" xr:uid="{00000000-0005-0000-0000-0000C8250000}"/>
    <cellStyle name="s_Trans Assump (2)_Backlog 30 Sep 2006" xfId="26521" xr:uid="{00000000-0005-0000-0000-0000C9250000}"/>
    <cellStyle name="s_Trans Assump (2)_Backlog 30 Sep 2006_Delphi - Operating model v.1.1 011106" xfId="26522" xr:uid="{00000000-0005-0000-0000-0000CA250000}"/>
    <cellStyle name="s_Trans Assump (2)_Backlog 30 Sep 2006_Delphi_Operating_model_v 1.0 161106" xfId="26523" xr:uid="{00000000-0005-0000-0000-0000CB250000}"/>
    <cellStyle name="s_Trans Assump (2)_Backlog 30 Sep 2006_Delphi_Operating_model_v(1).1.3_081106" xfId="26524" xr:uid="{00000000-0005-0000-0000-0000CC250000}"/>
    <cellStyle name="s_Trans Assump_1" xfId="26525" xr:uid="{00000000-0005-0000-0000-0000CD250000}"/>
    <cellStyle name="s_Trans Assump_1_Backlog 30 Sep 2006" xfId="26526" xr:uid="{00000000-0005-0000-0000-0000CE250000}"/>
    <cellStyle name="s_Trans Assump_1_Backlog 30 Sep 2006_Delphi - Operating model v.1.1 011106" xfId="26527" xr:uid="{00000000-0005-0000-0000-0000CF250000}"/>
    <cellStyle name="s_Trans Assump_1_Backlog 30 Sep 2006_Delphi_Operating_model_v 1.0 161106" xfId="26528" xr:uid="{00000000-0005-0000-0000-0000D0250000}"/>
    <cellStyle name="s_Trans Assump_1_Backlog 30 Sep 2006_Delphi_Operating_model_v(1).1.3_081106" xfId="26529" xr:uid="{00000000-0005-0000-0000-0000D1250000}"/>
    <cellStyle name="s_Trans Assump_1_Cases" xfId="26530" xr:uid="{00000000-0005-0000-0000-0000D2250000}"/>
    <cellStyle name="s_Trans Assump_1_Cases_Backlog 30 Sep 2006" xfId="26531" xr:uid="{00000000-0005-0000-0000-0000D3250000}"/>
    <cellStyle name="s_Trans Assump_1_Cases_Backlog 30 Sep 2006_Delphi - Operating model v.1.1 011106" xfId="26532" xr:uid="{00000000-0005-0000-0000-0000D4250000}"/>
    <cellStyle name="s_Trans Assump_1_Cases_Backlog 30 Sep 2006_Delphi_Operating_model_v 1.0 161106" xfId="26533" xr:uid="{00000000-0005-0000-0000-0000D5250000}"/>
    <cellStyle name="s_Trans Assump_1_Cases_Backlog 30 Sep 2006_Delphi_Operating_model_v(1).1.3_081106" xfId="26534" xr:uid="{00000000-0005-0000-0000-0000D6250000}"/>
    <cellStyle name="s_Trans Assump_1_Valuation Summary" xfId="26535" xr:uid="{00000000-0005-0000-0000-0000D7250000}"/>
    <cellStyle name="s_Trans Assump_1_Valuation Summary_Backlog 30 Sep 2006" xfId="26536" xr:uid="{00000000-0005-0000-0000-0000D8250000}"/>
    <cellStyle name="s_Trans Assump_1_Valuation Summary_Backlog 30 Sep 2006_Delphi - Operating model v.1.1 011106" xfId="26537" xr:uid="{00000000-0005-0000-0000-0000D9250000}"/>
    <cellStyle name="s_Trans Assump_1_Valuation Summary_Backlog 30 Sep 2006_Delphi_Operating_model_v 1.0 161106" xfId="26538" xr:uid="{00000000-0005-0000-0000-0000DA250000}"/>
    <cellStyle name="s_Trans Assump_1_Valuation Summary_Backlog 30 Sep 2006_Delphi_Operating_model_v(1).1.3_081106" xfId="26539" xr:uid="{00000000-0005-0000-0000-0000DB250000}"/>
    <cellStyle name="s_Trans Assump_2" xfId="26540" xr:uid="{00000000-0005-0000-0000-0000DC250000}"/>
    <cellStyle name="s_Trans Assump_2_Backlog 30 Sep 2006" xfId="26541" xr:uid="{00000000-0005-0000-0000-0000DD250000}"/>
    <cellStyle name="s_Trans Assump_2_Backlog 30 Sep 2006_Delphi - Operating model v.1.1 011106" xfId="26542" xr:uid="{00000000-0005-0000-0000-0000DE250000}"/>
    <cellStyle name="s_Trans Assump_2_Backlog 30 Sep 2006_Delphi_Operating_model_v 1.0 161106" xfId="26543" xr:uid="{00000000-0005-0000-0000-0000DF250000}"/>
    <cellStyle name="s_Trans Assump_2_Backlog 30 Sep 2006_Delphi_Operating_model_v(1).1.3_081106" xfId="26544" xr:uid="{00000000-0005-0000-0000-0000E0250000}"/>
    <cellStyle name="s_Trans Assump_Backlog 30 Sep 2006" xfId="26545" xr:uid="{00000000-0005-0000-0000-0000E1250000}"/>
    <cellStyle name="s_Trans Assump_Backlog 30 Sep 2006_Delphi - Operating model v.1.1 011106" xfId="26546" xr:uid="{00000000-0005-0000-0000-0000E2250000}"/>
    <cellStyle name="s_Trans Assump_Backlog 30 Sep 2006_Delphi_Operating_model_v 1.0 161106" xfId="26547" xr:uid="{00000000-0005-0000-0000-0000E3250000}"/>
    <cellStyle name="s_Trans Assump_Backlog 30 Sep 2006_Delphi_Operating_model_v(1).1.3_081106" xfId="26548" xr:uid="{00000000-0005-0000-0000-0000E4250000}"/>
    <cellStyle name="s_Trans Assump_Cases" xfId="26549" xr:uid="{00000000-0005-0000-0000-0000E5250000}"/>
    <cellStyle name="s_Trans Assump_Cases_Backlog 30 Sep 2006" xfId="26550" xr:uid="{00000000-0005-0000-0000-0000E6250000}"/>
    <cellStyle name="s_Trans Assump_Cases_Backlog 30 Sep 2006_Delphi - Operating model v.1.1 011106" xfId="26551" xr:uid="{00000000-0005-0000-0000-0000E7250000}"/>
    <cellStyle name="s_Trans Assump_Cases_Backlog 30 Sep 2006_Delphi_Operating_model_v 1.0 161106" xfId="26552" xr:uid="{00000000-0005-0000-0000-0000E8250000}"/>
    <cellStyle name="s_Trans Assump_Cases_Backlog 30 Sep 2006_Delphi_Operating_model_v(1).1.3_081106" xfId="26553" xr:uid="{00000000-0005-0000-0000-0000E9250000}"/>
    <cellStyle name="s_Trans Assump_Valuation Summary" xfId="26554" xr:uid="{00000000-0005-0000-0000-0000EA250000}"/>
    <cellStyle name="s_Trans Assump_Valuation Summary_Backlog 30 Sep 2006" xfId="26555" xr:uid="{00000000-0005-0000-0000-0000EB250000}"/>
    <cellStyle name="s_Trans Assump_Valuation Summary_Backlog 30 Sep 2006_Delphi - Operating model v.1.1 011106" xfId="26556" xr:uid="{00000000-0005-0000-0000-0000EC250000}"/>
    <cellStyle name="s_Trans Assump_Valuation Summary_Backlog 30 Sep 2006_Delphi_Operating_model_v 1.0 161106" xfId="26557" xr:uid="{00000000-0005-0000-0000-0000ED250000}"/>
    <cellStyle name="s_Trans Assump_Valuation Summary_Backlog 30 Sep 2006_Delphi_Operating_model_v(1).1.3_081106" xfId="26558" xr:uid="{00000000-0005-0000-0000-0000EE250000}"/>
    <cellStyle name="s_Valuation Summary" xfId="26559" xr:uid="{00000000-0005-0000-0000-0000EF250000}"/>
    <cellStyle name="s_Valuation Summary_Backlog 30 Sep 2006" xfId="26560" xr:uid="{00000000-0005-0000-0000-0000F0250000}"/>
    <cellStyle name="s_Valuation Summary_Backlog 30 Sep 2006_Delphi - Operating model v.1.1 011106" xfId="26561" xr:uid="{00000000-0005-0000-0000-0000F1250000}"/>
    <cellStyle name="s_Valuation Summary_Backlog 30 Sep 2006_Delphi_Operating_model_v 1.0 161106" xfId="26562" xr:uid="{00000000-0005-0000-0000-0000F2250000}"/>
    <cellStyle name="s_Valuation Summary_Backlog 30 Sep 2006_Delphi_Operating_model_v(1).1.3_081106" xfId="26563" xr:uid="{00000000-0005-0000-0000-0000F3250000}"/>
    <cellStyle name="SAPBEXaggData" xfId="117" xr:uid="{00000000-0005-0000-0000-0000F4250000}"/>
    <cellStyle name="SAPBEXaggData 10" xfId="4628" xr:uid="{00000000-0005-0000-0000-0000F5250000}"/>
    <cellStyle name="SAPBEXaggData 10 2" xfId="4629" xr:uid="{00000000-0005-0000-0000-0000F6250000}"/>
    <cellStyle name="SAPBEXaggData 10 2 2" xfId="4630" xr:uid="{00000000-0005-0000-0000-0000F7250000}"/>
    <cellStyle name="SAPBEXaggData 10 2 2 2" xfId="4631" xr:uid="{00000000-0005-0000-0000-0000F8250000}"/>
    <cellStyle name="SAPBEXaggData 10 2 3" xfId="4632" xr:uid="{00000000-0005-0000-0000-0000F9250000}"/>
    <cellStyle name="SAPBEXaggData 10 3" xfId="4633" xr:uid="{00000000-0005-0000-0000-0000FA250000}"/>
    <cellStyle name="SAPBEXaggData 10 3 2" xfId="4634" xr:uid="{00000000-0005-0000-0000-0000FB250000}"/>
    <cellStyle name="SAPBEXaggData 10 3 2 2" xfId="4635" xr:uid="{00000000-0005-0000-0000-0000FC250000}"/>
    <cellStyle name="SAPBEXaggData 10 4" xfId="4636" xr:uid="{00000000-0005-0000-0000-0000FD250000}"/>
    <cellStyle name="SAPBEXaggData 10 4 2" xfId="4637" xr:uid="{00000000-0005-0000-0000-0000FE250000}"/>
    <cellStyle name="SAPBEXaggData 10 5" xfId="26564" xr:uid="{00000000-0005-0000-0000-0000FF250000}"/>
    <cellStyle name="SAPBEXaggData 10 6" xfId="26565" xr:uid="{00000000-0005-0000-0000-000000260000}"/>
    <cellStyle name="SAPBEXaggData 10 7" xfId="26566" xr:uid="{00000000-0005-0000-0000-000001260000}"/>
    <cellStyle name="SAPBEXaggData 10 8" xfId="49551" xr:uid="{00000000-0005-0000-0000-000002260000}"/>
    <cellStyle name="SAPBEXaggData 11" xfId="26567" xr:uid="{00000000-0005-0000-0000-000003260000}"/>
    <cellStyle name="SAPBEXaggData 12" xfId="26568" xr:uid="{00000000-0005-0000-0000-000004260000}"/>
    <cellStyle name="SAPBEXaggData 13" xfId="26569" xr:uid="{00000000-0005-0000-0000-000005260000}"/>
    <cellStyle name="SAPBEXaggData 14" xfId="26570" xr:uid="{00000000-0005-0000-0000-000006260000}"/>
    <cellStyle name="SAPBEXaggData 15" xfId="26571" xr:uid="{00000000-0005-0000-0000-000007260000}"/>
    <cellStyle name="SAPBEXaggData 16" xfId="26572" xr:uid="{00000000-0005-0000-0000-000008260000}"/>
    <cellStyle name="SAPBEXaggData 17" xfId="26573" xr:uid="{00000000-0005-0000-0000-000009260000}"/>
    <cellStyle name="SAPBEXaggData 18" xfId="26574" xr:uid="{00000000-0005-0000-0000-00000A260000}"/>
    <cellStyle name="SAPBEXaggData 19" xfId="26575" xr:uid="{00000000-0005-0000-0000-00000B260000}"/>
    <cellStyle name="SAPBEXaggData 2" xfId="402" xr:uid="{00000000-0005-0000-0000-00000C260000}"/>
    <cellStyle name="SAPBEXaggData 2 10" xfId="26576" xr:uid="{00000000-0005-0000-0000-00000D260000}"/>
    <cellStyle name="SAPBEXaggData 2 11" xfId="26577" xr:uid="{00000000-0005-0000-0000-00000E260000}"/>
    <cellStyle name="SAPBEXaggData 2 12" xfId="26578" xr:uid="{00000000-0005-0000-0000-00000F260000}"/>
    <cellStyle name="SAPBEXaggData 2 13" xfId="26579" xr:uid="{00000000-0005-0000-0000-000010260000}"/>
    <cellStyle name="SAPBEXaggData 2 14" xfId="26580" xr:uid="{00000000-0005-0000-0000-000011260000}"/>
    <cellStyle name="SAPBEXaggData 2 15" xfId="26581" xr:uid="{00000000-0005-0000-0000-000012260000}"/>
    <cellStyle name="SAPBEXaggData 2 16" xfId="26582" xr:uid="{00000000-0005-0000-0000-000013260000}"/>
    <cellStyle name="SAPBEXaggData 2 17" xfId="26583" xr:uid="{00000000-0005-0000-0000-000014260000}"/>
    <cellStyle name="SAPBEXaggData 2 18" xfId="26584" xr:uid="{00000000-0005-0000-0000-000015260000}"/>
    <cellStyle name="SAPBEXaggData 2 19" xfId="26585" xr:uid="{00000000-0005-0000-0000-000016260000}"/>
    <cellStyle name="SAPBEXaggData 2 2" xfId="501" xr:uid="{00000000-0005-0000-0000-000017260000}"/>
    <cellStyle name="SAPBEXaggData 2 2 10" xfId="26586" xr:uid="{00000000-0005-0000-0000-000018260000}"/>
    <cellStyle name="SAPBEXaggData 2 2 11" xfId="26587" xr:uid="{00000000-0005-0000-0000-000019260000}"/>
    <cellStyle name="SAPBEXaggData 2 2 12" xfId="26588" xr:uid="{00000000-0005-0000-0000-00001A260000}"/>
    <cellStyle name="SAPBEXaggData 2 2 13" xfId="26589" xr:uid="{00000000-0005-0000-0000-00001B260000}"/>
    <cellStyle name="SAPBEXaggData 2 2 14" xfId="26590" xr:uid="{00000000-0005-0000-0000-00001C260000}"/>
    <cellStyle name="SAPBEXaggData 2 2 15" xfId="26591" xr:uid="{00000000-0005-0000-0000-00001D260000}"/>
    <cellStyle name="SAPBEXaggData 2 2 16" xfId="26592" xr:uid="{00000000-0005-0000-0000-00001E260000}"/>
    <cellStyle name="SAPBEXaggData 2 2 17" xfId="26593" xr:uid="{00000000-0005-0000-0000-00001F260000}"/>
    <cellStyle name="SAPBEXaggData 2 2 18" xfId="26594" xr:uid="{00000000-0005-0000-0000-000020260000}"/>
    <cellStyle name="SAPBEXaggData 2 2 19" xfId="26595" xr:uid="{00000000-0005-0000-0000-000021260000}"/>
    <cellStyle name="SAPBEXaggData 2 2 2" xfId="672" xr:uid="{00000000-0005-0000-0000-000022260000}"/>
    <cellStyle name="SAPBEXaggData 2 2 2 10" xfId="26596" xr:uid="{00000000-0005-0000-0000-000023260000}"/>
    <cellStyle name="SAPBEXaggData 2 2 2 11" xfId="26597" xr:uid="{00000000-0005-0000-0000-000024260000}"/>
    <cellStyle name="SAPBEXaggData 2 2 2 12" xfId="26598" xr:uid="{00000000-0005-0000-0000-000025260000}"/>
    <cellStyle name="SAPBEXaggData 2 2 2 13" xfId="26599" xr:uid="{00000000-0005-0000-0000-000026260000}"/>
    <cellStyle name="SAPBEXaggData 2 2 2 14" xfId="26600" xr:uid="{00000000-0005-0000-0000-000027260000}"/>
    <cellStyle name="SAPBEXaggData 2 2 2 15" xfId="26601" xr:uid="{00000000-0005-0000-0000-000028260000}"/>
    <cellStyle name="SAPBEXaggData 2 2 2 16" xfId="26602" xr:uid="{00000000-0005-0000-0000-000029260000}"/>
    <cellStyle name="SAPBEXaggData 2 2 2 17" xfId="26603" xr:uid="{00000000-0005-0000-0000-00002A260000}"/>
    <cellStyle name="SAPBEXaggData 2 2 2 18" xfId="26604" xr:uid="{00000000-0005-0000-0000-00002B260000}"/>
    <cellStyle name="SAPBEXaggData 2 2 2 19" xfId="26605" xr:uid="{00000000-0005-0000-0000-00002C260000}"/>
    <cellStyle name="SAPBEXaggData 2 2 2 2" xfId="1594" xr:uid="{00000000-0005-0000-0000-00002D260000}"/>
    <cellStyle name="SAPBEXaggData 2 2 2 2 2" xfId="4638" xr:uid="{00000000-0005-0000-0000-00002E260000}"/>
    <cellStyle name="SAPBEXaggData 2 2 2 2 2 2" xfId="4639" xr:uid="{00000000-0005-0000-0000-00002F260000}"/>
    <cellStyle name="SAPBEXaggData 2 2 2 2 2 2 2" xfId="4640" xr:uid="{00000000-0005-0000-0000-000030260000}"/>
    <cellStyle name="SAPBEXaggData 2 2 2 2 2 2 2 2" xfId="4641" xr:uid="{00000000-0005-0000-0000-000031260000}"/>
    <cellStyle name="SAPBEXaggData 2 2 2 2 2 2 3" xfId="4642" xr:uid="{00000000-0005-0000-0000-000032260000}"/>
    <cellStyle name="SAPBEXaggData 2 2 2 2 2 3" xfId="4643" xr:uid="{00000000-0005-0000-0000-000033260000}"/>
    <cellStyle name="SAPBEXaggData 2 2 2 2 2 3 2" xfId="4644" xr:uid="{00000000-0005-0000-0000-000034260000}"/>
    <cellStyle name="SAPBEXaggData 2 2 2 2 2 3 2 2" xfId="4645" xr:uid="{00000000-0005-0000-0000-000035260000}"/>
    <cellStyle name="SAPBEXaggData 2 2 2 2 2 4" xfId="4646" xr:uid="{00000000-0005-0000-0000-000036260000}"/>
    <cellStyle name="SAPBEXaggData 2 2 2 2 2 4 2" xfId="4647" xr:uid="{00000000-0005-0000-0000-000037260000}"/>
    <cellStyle name="SAPBEXaggData 2 2 2 2 3" xfId="4648" xr:uid="{00000000-0005-0000-0000-000038260000}"/>
    <cellStyle name="SAPBEXaggData 2 2 2 2 3 2" xfId="4649" xr:uid="{00000000-0005-0000-0000-000039260000}"/>
    <cellStyle name="SAPBEXaggData 2 2 2 2 3 2 2" xfId="4650" xr:uid="{00000000-0005-0000-0000-00003A260000}"/>
    <cellStyle name="SAPBEXaggData 2 2 2 2 3 3" xfId="4651" xr:uid="{00000000-0005-0000-0000-00003B260000}"/>
    <cellStyle name="SAPBEXaggData 2 2 2 2 4" xfId="4652" xr:uid="{00000000-0005-0000-0000-00003C260000}"/>
    <cellStyle name="SAPBEXaggData 2 2 2 2 4 2" xfId="4653" xr:uid="{00000000-0005-0000-0000-00003D260000}"/>
    <cellStyle name="SAPBEXaggData 2 2 2 2 4 2 2" xfId="4654" xr:uid="{00000000-0005-0000-0000-00003E260000}"/>
    <cellStyle name="SAPBEXaggData 2 2 2 2 5" xfId="4655" xr:uid="{00000000-0005-0000-0000-00003F260000}"/>
    <cellStyle name="SAPBEXaggData 2 2 2 2 5 2" xfId="4656" xr:uid="{00000000-0005-0000-0000-000040260000}"/>
    <cellStyle name="SAPBEXaggData 2 2 2 2 6" xfId="26606" xr:uid="{00000000-0005-0000-0000-000041260000}"/>
    <cellStyle name="SAPBEXaggData 2 2 2 2 7" xfId="26607" xr:uid="{00000000-0005-0000-0000-000042260000}"/>
    <cellStyle name="SAPBEXaggData 2 2 2 2 8" xfId="49554" xr:uid="{00000000-0005-0000-0000-000043260000}"/>
    <cellStyle name="SAPBEXaggData 2 2 2 20" xfId="26608" xr:uid="{00000000-0005-0000-0000-000044260000}"/>
    <cellStyle name="SAPBEXaggData 2 2 2 21" xfId="26609" xr:uid="{00000000-0005-0000-0000-000045260000}"/>
    <cellStyle name="SAPBEXaggData 2 2 2 22" xfId="26610" xr:uid="{00000000-0005-0000-0000-000046260000}"/>
    <cellStyle name="SAPBEXaggData 2 2 2 23" xfId="26611" xr:uid="{00000000-0005-0000-0000-000047260000}"/>
    <cellStyle name="SAPBEXaggData 2 2 2 24" xfId="26612" xr:uid="{00000000-0005-0000-0000-000048260000}"/>
    <cellStyle name="SAPBEXaggData 2 2 2 25" xfId="26613" xr:uid="{00000000-0005-0000-0000-000049260000}"/>
    <cellStyle name="SAPBEXaggData 2 2 2 26" xfId="26614" xr:uid="{00000000-0005-0000-0000-00004A260000}"/>
    <cellStyle name="SAPBEXaggData 2 2 2 27" xfId="26615" xr:uid="{00000000-0005-0000-0000-00004B260000}"/>
    <cellStyle name="SAPBEXaggData 2 2 2 28" xfId="48143" xr:uid="{00000000-0005-0000-0000-00004C260000}"/>
    <cellStyle name="SAPBEXaggData 2 2 2 29" xfId="49039" xr:uid="{00000000-0005-0000-0000-00004D260000}"/>
    <cellStyle name="SAPBEXaggData 2 2 2 3" xfId="26616" xr:uid="{00000000-0005-0000-0000-00004E260000}"/>
    <cellStyle name="SAPBEXaggData 2 2 2 4" xfId="26617" xr:uid="{00000000-0005-0000-0000-00004F260000}"/>
    <cellStyle name="SAPBEXaggData 2 2 2 5" xfId="26618" xr:uid="{00000000-0005-0000-0000-000050260000}"/>
    <cellStyle name="SAPBEXaggData 2 2 2 6" xfId="26619" xr:uid="{00000000-0005-0000-0000-000051260000}"/>
    <cellStyle name="SAPBEXaggData 2 2 2 7" xfId="26620" xr:uid="{00000000-0005-0000-0000-000052260000}"/>
    <cellStyle name="SAPBEXaggData 2 2 2 8" xfId="26621" xr:uid="{00000000-0005-0000-0000-000053260000}"/>
    <cellStyle name="SAPBEXaggData 2 2 2 9" xfId="26622" xr:uid="{00000000-0005-0000-0000-000054260000}"/>
    <cellStyle name="SAPBEXaggData 2 2 20" xfId="26623" xr:uid="{00000000-0005-0000-0000-000055260000}"/>
    <cellStyle name="SAPBEXaggData 2 2 21" xfId="26624" xr:uid="{00000000-0005-0000-0000-000056260000}"/>
    <cellStyle name="SAPBEXaggData 2 2 22" xfId="26625" xr:uid="{00000000-0005-0000-0000-000057260000}"/>
    <cellStyle name="SAPBEXaggData 2 2 23" xfId="26626" xr:uid="{00000000-0005-0000-0000-000058260000}"/>
    <cellStyle name="SAPBEXaggData 2 2 24" xfId="26627" xr:uid="{00000000-0005-0000-0000-000059260000}"/>
    <cellStyle name="SAPBEXaggData 2 2 25" xfId="26628" xr:uid="{00000000-0005-0000-0000-00005A260000}"/>
    <cellStyle name="SAPBEXaggData 2 2 26" xfId="26629" xr:uid="{00000000-0005-0000-0000-00005B260000}"/>
    <cellStyle name="SAPBEXaggData 2 2 27" xfId="26630" xr:uid="{00000000-0005-0000-0000-00005C260000}"/>
    <cellStyle name="SAPBEXaggData 2 2 28" xfId="26631" xr:uid="{00000000-0005-0000-0000-00005D260000}"/>
    <cellStyle name="SAPBEXaggData 2 2 29" xfId="26632" xr:uid="{00000000-0005-0000-0000-00005E260000}"/>
    <cellStyle name="SAPBEXaggData 2 2 3" xfId="673" xr:uid="{00000000-0005-0000-0000-00005F260000}"/>
    <cellStyle name="SAPBEXaggData 2 2 3 10" xfId="26633" xr:uid="{00000000-0005-0000-0000-000060260000}"/>
    <cellStyle name="SAPBEXaggData 2 2 3 11" xfId="26634" xr:uid="{00000000-0005-0000-0000-000061260000}"/>
    <cellStyle name="SAPBEXaggData 2 2 3 12" xfId="26635" xr:uid="{00000000-0005-0000-0000-000062260000}"/>
    <cellStyle name="SAPBEXaggData 2 2 3 13" xfId="26636" xr:uid="{00000000-0005-0000-0000-000063260000}"/>
    <cellStyle name="SAPBEXaggData 2 2 3 14" xfId="26637" xr:uid="{00000000-0005-0000-0000-000064260000}"/>
    <cellStyle name="SAPBEXaggData 2 2 3 15" xfId="26638" xr:uid="{00000000-0005-0000-0000-000065260000}"/>
    <cellStyle name="SAPBEXaggData 2 2 3 16" xfId="26639" xr:uid="{00000000-0005-0000-0000-000066260000}"/>
    <cellStyle name="SAPBEXaggData 2 2 3 17" xfId="26640" xr:uid="{00000000-0005-0000-0000-000067260000}"/>
    <cellStyle name="SAPBEXaggData 2 2 3 18" xfId="26641" xr:uid="{00000000-0005-0000-0000-000068260000}"/>
    <cellStyle name="SAPBEXaggData 2 2 3 19" xfId="26642" xr:uid="{00000000-0005-0000-0000-000069260000}"/>
    <cellStyle name="SAPBEXaggData 2 2 3 2" xfId="1595" xr:uid="{00000000-0005-0000-0000-00006A260000}"/>
    <cellStyle name="SAPBEXaggData 2 2 3 2 2" xfId="4657" xr:uid="{00000000-0005-0000-0000-00006B260000}"/>
    <cellStyle name="SAPBEXaggData 2 2 3 2 2 2" xfId="4658" xr:uid="{00000000-0005-0000-0000-00006C260000}"/>
    <cellStyle name="SAPBEXaggData 2 2 3 2 2 2 2" xfId="4659" xr:uid="{00000000-0005-0000-0000-00006D260000}"/>
    <cellStyle name="SAPBEXaggData 2 2 3 2 2 2 2 2" xfId="4660" xr:uid="{00000000-0005-0000-0000-00006E260000}"/>
    <cellStyle name="SAPBEXaggData 2 2 3 2 2 2 3" xfId="4661" xr:uid="{00000000-0005-0000-0000-00006F260000}"/>
    <cellStyle name="SAPBEXaggData 2 2 3 2 2 3" xfId="4662" xr:uid="{00000000-0005-0000-0000-000070260000}"/>
    <cellStyle name="SAPBEXaggData 2 2 3 2 2 3 2" xfId="4663" xr:uid="{00000000-0005-0000-0000-000071260000}"/>
    <cellStyle name="SAPBEXaggData 2 2 3 2 2 3 2 2" xfId="4664" xr:uid="{00000000-0005-0000-0000-000072260000}"/>
    <cellStyle name="SAPBEXaggData 2 2 3 2 2 4" xfId="4665" xr:uid="{00000000-0005-0000-0000-000073260000}"/>
    <cellStyle name="SAPBEXaggData 2 2 3 2 2 4 2" xfId="4666" xr:uid="{00000000-0005-0000-0000-000074260000}"/>
    <cellStyle name="SAPBEXaggData 2 2 3 2 3" xfId="4667" xr:uid="{00000000-0005-0000-0000-000075260000}"/>
    <cellStyle name="SAPBEXaggData 2 2 3 2 3 2" xfId="4668" xr:uid="{00000000-0005-0000-0000-000076260000}"/>
    <cellStyle name="SAPBEXaggData 2 2 3 2 3 2 2" xfId="4669" xr:uid="{00000000-0005-0000-0000-000077260000}"/>
    <cellStyle name="SAPBEXaggData 2 2 3 2 3 3" xfId="4670" xr:uid="{00000000-0005-0000-0000-000078260000}"/>
    <cellStyle name="SAPBEXaggData 2 2 3 2 4" xfId="4671" xr:uid="{00000000-0005-0000-0000-000079260000}"/>
    <cellStyle name="SAPBEXaggData 2 2 3 2 4 2" xfId="4672" xr:uid="{00000000-0005-0000-0000-00007A260000}"/>
    <cellStyle name="SAPBEXaggData 2 2 3 2 4 2 2" xfId="4673" xr:uid="{00000000-0005-0000-0000-00007B260000}"/>
    <cellStyle name="SAPBEXaggData 2 2 3 2 5" xfId="4674" xr:uid="{00000000-0005-0000-0000-00007C260000}"/>
    <cellStyle name="SAPBEXaggData 2 2 3 2 5 2" xfId="4675" xr:uid="{00000000-0005-0000-0000-00007D260000}"/>
    <cellStyle name="SAPBEXaggData 2 2 3 2 6" xfId="26643" xr:uid="{00000000-0005-0000-0000-00007E260000}"/>
    <cellStyle name="SAPBEXaggData 2 2 3 2 7" xfId="26644" xr:uid="{00000000-0005-0000-0000-00007F260000}"/>
    <cellStyle name="SAPBEXaggData 2 2 3 2 8" xfId="49555" xr:uid="{00000000-0005-0000-0000-000080260000}"/>
    <cellStyle name="SAPBEXaggData 2 2 3 20" xfId="26645" xr:uid="{00000000-0005-0000-0000-000081260000}"/>
    <cellStyle name="SAPBEXaggData 2 2 3 21" xfId="26646" xr:uid="{00000000-0005-0000-0000-000082260000}"/>
    <cellStyle name="SAPBEXaggData 2 2 3 22" xfId="26647" xr:uid="{00000000-0005-0000-0000-000083260000}"/>
    <cellStyle name="SAPBEXaggData 2 2 3 23" xfId="26648" xr:uid="{00000000-0005-0000-0000-000084260000}"/>
    <cellStyle name="SAPBEXaggData 2 2 3 24" xfId="26649" xr:uid="{00000000-0005-0000-0000-000085260000}"/>
    <cellStyle name="SAPBEXaggData 2 2 3 25" xfId="26650" xr:uid="{00000000-0005-0000-0000-000086260000}"/>
    <cellStyle name="SAPBEXaggData 2 2 3 26" xfId="26651" xr:uid="{00000000-0005-0000-0000-000087260000}"/>
    <cellStyle name="SAPBEXaggData 2 2 3 27" xfId="26652" xr:uid="{00000000-0005-0000-0000-000088260000}"/>
    <cellStyle name="SAPBEXaggData 2 2 3 28" xfId="48144" xr:uid="{00000000-0005-0000-0000-000089260000}"/>
    <cellStyle name="SAPBEXaggData 2 2 3 29" xfId="49040" xr:uid="{00000000-0005-0000-0000-00008A260000}"/>
    <cellStyle name="SAPBEXaggData 2 2 3 3" xfId="26653" xr:uid="{00000000-0005-0000-0000-00008B260000}"/>
    <cellStyle name="SAPBEXaggData 2 2 3 4" xfId="26654" xr:uid="{00000000-0005-0000-0000-00008C260000}"/>
    <cellStyle name="SAPBEXaggData 2 2 3 5" xfId="26655" xr:uid="{00000000-0005-0000-0000-00008D260000}"/>
    <cellStyle name="SAPBEXaggData 2 2 3 6" xfId="26656" xr:uid="{00000000-0005-0000-0000-00008E260000}"/>
    <cellStyle name="SAPBEXaggData 2 2 3 7" xfId="26657" xr:uid="{00000000-0005-0000-0000-00008F260000}"/>
    <cellStyle name="SAPBEXaggData 2 2 3 8" xfId="26658" xr:uid="{00000000-0005-0000-0000-000090260000}"/>
    <cellStyle name="SAPBEXaggData 2 2 3 9" xfId="26659" xr:uid="{00000000-0005-0000-0000-000091260000}"/>
    <cellStyle name="SAPBEXaggData 2 2 30" xfId="26660" xr:uid="{00000000-0005-0000-0000-000092260000}"/>
    <cellStyle name="SAPBEXaggData 2 2 31" xfId="26661" xr:uid="{00000000-0005-0000-0000-000093260000}"/>
    <cellStyle name="SAPBEXaggData 2 2 32" xfId="26662" xr:uid="{00000000-0005-0000-0000-000094260000}"/>
    <cellStyle name="SAPBEXaggData 2 2 33" xfId="48145" xr:uid="{00000000-0005-0000-0000-000095260000}"/>
    <cellStyle name="SAPBEXaggData 2 2 34" xfId="49038" xr:uid="{00000000-0005-0000-0000-000096260000}"/>
    <cellStyle name="SAPBEXaggData 2 2 4" xfId="674" xr:uid="{00000000-0005-0000-0000-000097260000}"/>
    <cellStyle name="SAPBEXaggData 2 2 4 10" xfId="26663" xr:uid="{00000000-0005-0000-0000-000098260000}"/>
    <cellStyle name="SAPBEXaggData 2 2 4 11" xfId="26664" xr:uid="{00000000-0005-0000-0000-000099260000}"/>
    <cellStyle name="SAPBEXaggData 2 2 4 12" xfId="26665" xr:uid="{00000000-0005-0000-0000-00009A260000}"/>
    <cellStyle name="SAPBEXaggData 2 2 4 13" xfId="26666" xr:uid="{00000000-0005-0000-0000-00009B260000}"/>
    <cellStyle name="SAPBEXaggData 2 2 4 14" xfId="26667" xr:uid="{00000000-0005-0000-0000-00009C260000}"/>
    <cellStyle name="SAPBEXaggData 2 2 4 15" xfId="26668" xr:uid="{00000000-0005-0000-0000-00009D260000}"/>
    <cellStyle name="SAPBEXaggData 2 2 4 16" xfId="26669" xr:uid="{00000000-0005-0000-0000-00009E260000}"/>
    <cellStyle name="SAPBEXaggData 2 2 4 17" xfId="26670" xr:uid="{00000000-0005-0000-0000-00009F260000}"/>
    <cellStyle name="SAPBEXaggData 2 2 4 18" xfId="26671" xr:uid="{00000000-0005-0000-0000-0000A0260000}"/>
    <cellStyle name="SAPBEXaggData 2 2 4 19" xfId="26672" xr:uid="{00000000-0005-0000-0000-0000A1260000}"/>
    <cellStyle name="SAPBEXaggData 2 2 4 2" xfId="1596" xr:uid="{00000000-0005-0000-0000-0000A2260000}"/>
    <cellStyle name="SAPBEXaggData 2 2 4 2 2" xfId="4676" xr:uid="{00000000-0005-0000-0000-0000A3260000}"/>
    <cellStyle name="SAPBEXaggData 2 2 4 2 2 2" xfId="4677" xr:uid="{00000000-0005-0000-0000-0000A4260000}"/>
    <cellStyle name="SAPBEXaggData 2 2 4 2 2 2 2" xfId="4678" xr:uid="{00000000-0005-0000-0000-0000A5260000}"/>
    <cellStyle name="SAPBEXaggData 2 2 4 2 2 2 2 2" xfId="4679" xr:uid="{00000000-0005-0000-0000-0000A6260000}"/>
    <cellStyle name="SAPBEXaggData 2 2 4 2 2 2 3" xfId="4680" xr:uid="{00000000-0005-0000-0000-0000A7260000}"/>
    <cellStyle name="SAPBEXaggData 2 2 4 2 2 3" xfId="4681" xr:uid="{00000000-0005-0000-0000-0000A8260000}"/>
    <cellStyle name="SAPBEXaggData 2 2 4 2 2 3 2" xfId="4682" xr:uid="{00000000-0005-0000-0000-0000A9260000}"/>
    <cellStyle name="SAPBEXaggData 2 2 4 2 2 3 2 2" xfId="4683" xr:uid="{00000000-0005-0000-0000-0000AA260000}"/>
    <cellStyle name="SAPBEXaggData 2 2 4 2 2 4" xfId="4684" xr:uid="{00000000-0005-0000-0000-0000AB260000}"/>
    <cellStyle name="SAPBEXaggData 2 2 4 2 2 4 2" xfId="4685" xr:uid="{00000000-0005-0000-0000-0000AC260000}"/>
    <cellStyle name="SAPBEXaggData 2 2 4 2 3" xfId="4686" xr:uid="{00000000-0005-0000-0000-0000AD260000}"/>
    <cellStyle name="SAPBEXaggData 2 2 4 2 3 2" xfId="4687" xr:uid="{00000000-0005-0000-0000-0000AE260000}"/>
    <cellStyle name="SAPBEXaggData 2 2 4 2 3 2 2" xfId="4688" xr:uid="{00000000-0005-0000-0000-0000AF260000}"/>
    <cellStyle name="SAPBEXaggData 2 2 4 2 3 3" xfId="4689" xr:uid="{00000000-0005-0000-0000-0000B0260000}"/>
    <cellStyle name="SAPBEXaggData 2 2 4 2 4" xfId="4690" xr:uid="{00000000-0005-0000-0000-0000B1260000}"/>
    <cellStyle name="SAPBEXaggData 2 2 4 2 4 2" xfId="4691" xr:uid="{00000000-0005-0000-0000-0000B2260000}"/>
    <cellStyle name="SAPBEXaggData 2 2 4 2 4 2 2" xfId="4692" xr:uid="{00000000-0005-0000-0000-0000B3260000}"/>
    <cellStyle name="SAPBEXaggData 2 2 4 2 5" xfId="4693" xr:uid="{00000000-0005-0000-0000-0000B4260000}"/>
    <cellStyle name="SAPBEXaggData 2 2 4 2 5 2" xfId="4694" xr:uid="{00000000-0005-0000-0000-0000B5260000}"/>
    <cellStyle name="SAPBEXaggData 2 2 4 2 6" xfId="26673" xr:uid="{00000000-0005-0000-0000-0000B6260000}"/>
    <cellStyle name="SAPBEXaggData 2 2 4 2 7" xfId="26674" xr:uid="{00000000-0005-0000-0000-0000B7260000}"/>
    <cellStyle name="SAPBEXaggData 2 2 4 2 8" xfId="49556" xr:uid="{00000000-0005-0000-0000-0000B8260000}"/>
    <cellStyle name="SAPBEXaggData 2 2 4 20" xfId="26675" xr:uid="{00000000-0005-0000-0000-0000B9260000}"/>
    <cellStyle name="SAPBEXaggData 2 2 4 21" xfId="26676" xr:uid="{00000000-0005-0000-0000-0000BA260000}"/>
    <cellStyle name="SAPBEXaggData 2 2 4 22" xfId="26677" xr:uid="{00000000-0005-0000-0000-0000BB260000}"/>
    <cellStyle name="SAPBEXaggData 2 2 4 23" xfId="26678" xr:uid="{00000000-0005-0000-0000-0000BC260000}"/>
    <cellStyle name="SAPBEXaggData 2 2 4 24" xfId="26679" xr:uid="{00000000-0005-0000-0000-0000BD260000}"/>
    <cellStyle name="SAPBEXaggData 2 2 4 25" xfId="26680" xr:uid="{00000000-0005-0000-0000-0000BE260000}"/>
    <cellStyle name="SAPBEXaggData 2 2 4 26" xfId="26681" xr:uid="{00000000-0005-0000-0000-0000BF260000}"/>
    <cellStyle name="SAPBEXaggData 2 2 4 27" xfId="26682" xr:uid="{00000000-0005-0000-0000-0000C0260000}"/>
    <cellStyle name="SAPBEXaggData 2 2 4 28" xfId="48146" xr:uid="{00000000-0005-0000-0000-0000C1260000}"/>
    <cellStyle name="SAPBEXaggData 2 2 4 29" xfId="49041" xr:uid="{00000000-0005-0000-0000-0000C2260000}"/>
    <cellStyle name="SAPBEXaggData 2 2 4 3" xfId="26683" xr:uid="{00000000-0005-0000-0000-0000C3260000}"/>
    <cellStyle name="SAPBEXaggData 2 2 4 4" xfId="26684" xr:uid="{00000000-0005-0000-0000-0000C4260000}"/>
    <cellStyle name="SAPBEXaggData 2 2 4 5" xfId="26685" xr:uid="{00000000-0005-0000-0000-0000C5260000}"/>
    <cellStyle name="SAPBEXaggData 2 2 4 6" xfId="26686" xr:uid="{00000000-0005-0000-0000-0000C6260000}"/>
    <cellStyle name="SAPBEXaggData 2 2 4 7" xfId="26687" xr:uid="{00000000-0005-0000-0000-0000C7260000}"/>
    <cellStyle name="SAPBEXaggData 2 2 4 8" xfId="26688" xr:uid="{00000000-0005-0000-0000-0000C8260000}"/>
    <cellStyle name="SAPBEXaggData 2 2 4 9" xfId="26689" xr:uid="{00000000-0005-0000-0000-0000C9260000}"/>
    <cellStyle name="SAPBEXaggData 2 2 5" xfId="675" xr:uid="{00000000-0005-0000-0000-0000CA260000}"/>
    <cellStyle name="SAPBEXaggData 2 2 5 10" xfId="26690" xr:uid="{00000000-0005-0000-0000-0000CB260000}"/>
    <cellStyle name="SAPBEXaggData 2 2 5 11" xfId="26691" xr:uid="{00000000-0005-0000-0000-0000CC260000}"/>
    <cellStyle name="SAPBEXaggData 2 2 5 12" xfId="26692" xr:uid="{00000000-0005-0000-0000-0000CD260000}"/>
    <cellStyle name="SAPBEXaggData 2 2 5 13" xfId="26693" xr:uid="{00000000-0005-0000-0000-0000CE260000}"/>
    <cellStyle name="SAPBEXaggData 2 2 5 14" xfId="26694" xr:uid="{00000000-0005-0000-0000-0000CF260000}"/>
    <cellStyle name="SAPBEXaggData 2 2 5 15" xfId="26695" xr:uid="{00000000-0005-0000-0000-0000D0260000}"/>
    <cellStyle name="SAPBEXaggData 2 2 5 16" xfId="26696" xr:uid="{00000000-0005-0000-0000-0000D1260000}"/>
    <cellStyle name="SAPBEXaggData 2 2 5 17" xfId="26697" xr:uid="{00000000-0005-0000-0000-0000D2260000}"/>
    <cellStyle name="SAPBEXaggData 2 2 5 18" xfId="26698" xr:uid="{00000000-0005-0000-0000-0000D3260000}"/>
    <cellStyle name="SAPBEXaggData 2 2 5 19" xfId="26699" xr:uid="{00000000-0005-0000-0000-0000D4260000}"/>
    <cellStyle name="SAPBEXaggData 2 2 5 2" xfId="1597" xr:uid="{00000000-0005-0000-0000-0000D5260000}"/>
    <cellStyle name="SAPBEXaggData 2 2 5 2 2" xfId="4695" xr:uid="{00000000-0005-0000-0000-0000D6260000}"/>
    <cellStyle name="SAPBEXaggData 2 2 5 2 2 2" xfId="4696" xr:uid="{00000000-0005-0000-0000-0000D7260000}"/>
    <cellStyle name="SAPBEXaggData 2 2 5 2 2 2 2" xfId="4697" xr:uid="{00000000-0005-0000-0000-0000D8260000}"/>
    <cellStyle name="SAPBEXaggData 2 2 5 2 2 2 2 2" xfId="4698" xr:uid="{00000000-0005-0000-0000-0000D9260000}"/>
    <cellStyle name="SAPBEXaggData 2 2 5 2 2 2 3" xfId="4699" xr:uid="{00000000-0005-0000-0000-0000DA260000}"/>
    <cellStyle name="SAPBEXaggData 2 2 5 2 2 3" xfId="4700" xr:uid="{00000000-0005-0000-0000-0000DB260000}"/>
    <cellStyle name="SAPBEXaggData 2 2 5 2 2 3 2" xfId="4701" xr:uid="{00000000-0005-0000-0000-0000DC260000}"/>
    <cellStyle name="SAPBEXaggData 2 2 5 2 2 3 2 2" xfId="4702" xr:uid="{00000000-0005-0000-0000-0000DD260000}"/>
    <cellStyle name="SAPBEXaggData 2 2 5 2 2 4" xfId="4703" xr:uid="{00000000-0005-0000-0000-0000DE260000}"/>
    <cellStyle name="SAPBEXaggData 2 2 5 2 2 4 2" xfId="4704" xr:uid="{00000000-0005-0000-0000-0000DF260000}"/>
    <cellStyle name="SAPBEXaggData 2 2 5 2 3" xfId="4705" xr:uid="{00000000-0005-0000-0000-0000E0260000}"/>
    <cellStyle name="SAPBEXaggData 2 2 5 2 3 2" xfId="4706" xr:uid="{00000000-0005-0000-0000-0000E1260000}"/>
    <cellStyle name="SAPBEXaggData 2 2 5 2 3 2 2" xfId="4707" xr:uid="{00000000-0005-0000-0000-0000E2260000}"/>
    <cellStyle name="SAPBEXaggData 2 2 5 2 3 3" xfId="4708" xr:uid="{00000000-0005-0000-0000-0000E3260000}"/>
    <cellStyle name="SAPBEXaggData 2 2 5 2 4" xfId="4709" xr:uid="{00000000-0005-0000-0000-0000E4260000}"/>
    <cellStyle name="SAPBEXaggData 2 2 5 2 4 2" xfId="4710" xr:uid="{00000000-0005-0000-0000-0000E5260000}"/>
    <cellStyle name="SAPBEXaggData 2 2 5 2 4 2 2" xfId="4711" xr:uid="{00000000-0005-0000-0000-0000E6260000}"/>
    <cellStyle name="SAPBEXaggData 2 2 5 2 5" xfId="4712" xr:uid="{00000000-0005-0000-0000-0000E7260000}"/>
    <cellStyle name="SAPBEXaggData 2 2 5 2 5 2" xfId="4713" xr:uid="{00000000-0005-0000-0000-0000E8260000}"/>
    <cellStyle name="SAPBEXaggData 2 2 5 2 6" xfId="26700" xr:uid="{00000000-0005-0000-0000-0000E9260000}"/>
    <cellStyle name="SAPBEXaggData 2 2 5 2 7" xfId="26701" xr:uid="{00000000-0005-0000-0000-0000EA260000}"/>
    <cellStyle name="SAPBEXaggData 2 2 5 2 8" xfId="49557" xr:uid="{00000000-0005-0000-0000-0000EB260000}"/>
    <cellStyle name="SAPBEXaggData 2 2 5 20" xfId="26702" xr:uid="{00000000-0005-0000-0000-0000EC260000}"/>
    <cellStyle name="SAPBEXaggData 2 2 5 21" xfId="26703" xr:uid="{00000000-0005-0000-0000-0000ED260000}"/>
    <cellStyle name="SAPBEXaggData 2 2 5 22" xfId="26704" xr:uid="{00000000-0005-0000-0000-0000EE260000}"/>
    <cellStyle name="SAPBEXaggData 2 2 5 23" xfId="26705" xr:uid="{00000000-0005-0000-0000-0000EF260000}"/>
    <cellStyle name="SAPBEXaggData 2 2 5 24" xfId="26706" xr:uid="{00000000-0005-0000-0000-0000F0260000}"/>
    <cellStyle name="SAPBEXaggData 2 2 5 25" xfId="26707" xr:uid="{00000000-0005-0000-0000-0000F1260000}"/>
    <cellStyle name="SAPBEXaggData 2 2 5 26" xfId="26708" xr:uid="{00000000-0005-0000-0000-0000F2260000}"/>
    <cellStyle name="SAPBEXaggData 2 2 5 27" xfId="26709" xr:uid="{00000000-0005-0000-0000-0000F3260000}"/>
    <cellStyle name="SAPBEXaggData 2 2 5 28" xfId="48147" xr:uid="{00000000-0005-0000-0000-0000F4260000}"/>
    <cellStyle name="SAPBEXaggData 2 2 5 29" xfId="49042" xr:uid="{00000000-0005-0000-0000-0000F5260000}"/>
    <cellStyle name="SAPBEXaggData 2 2 5 3" xfId="26710" xr:uid="{00000000-0005-0000-0000-0000F6260000}"/>
    <cellStyle name="SAPBEXaggData 2 2 5 4" xfId="26711" xr:uid="{00000000-0005-0000-0000-0000F7260000}"/>
    <cellStyle name="SAPBEXaggData 2 2 5 5" xfId="26712" xr:uid="{00000000-0005-0000-0000-0000F8260000}"/>
    <cellStyle name="SAPBEXaggData 2 2 5 6" xfId="26713" xr:uid="{00000000-0005-0000-0000-0000F9260000}"/>
    <cellStyle name="SAPBEXaggData 2 2 5 7" xfId="26714" xr:uid="{00000000-0005-0000-0000-0000FA260000}"/>
    <cellStyle name="SAPBEXaggData 2 2 5 8" xfId="26715" xr:uid="{00000000-0005-0000-0000-0000FB260000}"/>
    <cellStyle name="SAPBEXaggData 2 2 5 9" xfId="26716" xr:uid="{00000000-0005-0000-0000-0000FC260000}"/>
    <cellStyle name="SAPBEXaggData 2 2 6" xfId="676" xr:uid="{00000000-0005-0000-0000-0000FD260000}"/>
    <cellStyle name="SAPBEXaggData 2 2 6 10" xfId="26717" xr:uid="{00000000-0005-0000-0000-0000FE260000}"/>
    <cellStyle name="SAPBEXaggData 2 2 6 11" xfId="26718" xr:uid="{00000000-0005-0000-0000-0000FF260000}"/>
    <cellStyle name="SAPBEXaggData 2 2 6 12" xfId="26719" xr:uid="{00000000-0005-0000-0000-000000270000}"/>
    <cellStyle name="SAPBEXaggData 2 2 6 13" xfId="26720" xr:uid="{00000000-0005-0000-0000-000001270000}"/>
    <cellStyle name="SAPBEXaggData 2 2 6 14" xfId="26721" xr:uid="{00000000-0005-0000-0000-000002270000}"/>
    <cellStyle name="SAPBEXaggData 2 2 6 15" xfId="26722" xr:uid="{00000000-0005-0000-0000-000003270000}"/>
    <cellStyle name="SAPBEXaggData 2 2 6 16" xfId="26723" xr:uid="{00000000-0005-0000-0000-000004270000}"/>
    <cellStyle name="SAPBEXaggData 2 2 6 17" xfId="26724" xr:uid="{00000000-0005-0000-0000-000005270000}"/>
    <cellStyle name="SAPBEXaggData 2 2 6 18" xfId="26725" xr:uid="{00000000-0005-0000-0000-000006270000}"/>
    <cellStyle name="SAPBEXaggData 2 2 6 19" xfId="26726" xr:uid="{00000000-0005-0000-0000-000007270000}"/>
    <cellStyle name="SAPBEXaggData 2 2 6 2" xfId="1598" xr:uid="{00000000-0005-0000-0000-000008270000}"/>
    <cellStyle name="SAPBEXaggData 2 2 6 2 2" xfId="4714" xr:uid="{00000000-0005-0000-0000-000009270000}"/>
    <cellStyle name="SAPBEXaggData 2 2 6 2 2 2" xfId="4715" xr:uid="{00000000-0005-0000-0000-00000A270000}"/>
    <cellStyle name="SAPBEXaggData 2 2 6 2 2 2 2" xfId="4716" xr:uid="{00000000-0005-0000-0000-00000B270000}"/>
    <cellStyle name="SAPBEXaggData 2 2 6 2 2 2 2 2" xfId="4717" xr:uid="{00000000-0005-0000-0000-00000C270000}"/>
    <cellStyle name="SAPBEXaggData 2 2 6 2 2 2 3" xfId="4718" xr:uid="{00000000-0005-0000-0000-00000D270000}"/>
    <cellStyle name="SAPBEXaggData 2 2 6 2 2 3" xfId="4719" xr:uid="{00000000-0005-0000-0000-00000E270000}"/>
    <cellStyle name="SAPBEXaggData 2 2 6 2 2 3 2" xfId="4720" xr:uid="{00000000-0005-0000-0000-00000F270000}"/>
    <cellStyle name="SAPBEXaggData 2 2 6 2 2 3 2 2" xfId="4721" xr:uid="{00000000-0005-0000-0000-000010270000}"/>
    <cellStyle name="SAPBEXaggData 2 2 6 2 2 4" xfId="4722" xr:uid="{00000000-0005-0000-0000-000011270000}"/>
    <cellStyle name="SAPBEXaggData 2 2 6 2 2 4 2" xfId="4723" xr:uid="{00000000-0005-0000-0000-000012270000}"/>
    <cellStyle name="SAPBEXaggData 2 2 6 2 3" xfId="4724" xr:uid="{00000000-0005-0000-0000-000013270000}"/>
    <cellStyle name="SAPBEXaggData 2 2 6 2 3 2" xfId="4725" xr:uid="{00000000-0005-0000-0000-000014270000}"/>
    <cellStyle name="SAPBEXaggData 2 2 6 2 3 2 2" xfId="4726" xr:uid="{00000000-0005-0000-0000-000015270000}"/>
    <cellStyle name="SAPBEXaggData 2 2 6 2 3 3" xfId="4727" xr:uid="{00000000-0005-0000-0000-000016270000}"/>
    <cellStyle name="SAPBEXaggData 2 2 6 2 4" xfId="4728" xr:uid="{00000000-0005-0000-0000-000017270000}"/>
    <cellStyle name="SAPBEXaggData 2 2 6 2 4 2" xfId="4729" xr:uid="{00000000-0005-0000-0000-000018270000}"/>
    <cellStyle name="SAPBEXaggData 2 2 6 2 4 2 2" xfId="4730" xr:uid="{00000000-0005-0000-0000-000019270000}"/>
    <cellStyle name="SAPBEXaggData 2 2 6 2 5" xfId="4731" xr:uid="{00000000-0005-0000-0000-00001A270000}"/>
    <cellStyle name="SAPBEXaggData 2 2 6 2 5 2" xfId="4732" xr:uid="{00000000-0005-0000-0000-00001B270000}"/>
    <cellStyle name="SAPBEXaggData 2 2 6 2 6" xfId="26727" xr:uid="{00000000-0005-0000-0000-00001C270000}"/>
    <cellStyle name="SAPBEXaggData 2 2 6 2 7" xfId="26728" xr:uid="{00000000-0005-0000-0000-00001D270000}"/>
    <cellStyle name="SAPBEXaggData 2 2 6 2 8" xfId="49558" xr:uid="{00000000-0005-0000-0000-00001E270000}"/>
    <cellStyle name="SAPBEXaggData 2 2 6 20" xfId="26729" xr:uid="{00000000-0005-0000-0000-00001F270000}"/>
    <cellStyle name="SAPBEXaggData 2 2 6 21" xfId="26730" xr:uid="{00000000-0005-0000-0000-000020270000}"/>
    <cellStyle name="SAPBEXaggData 2 2 6 22" xfId="26731" xr:uid="{00000000-0005-0000-0000-000021270000}"/>
    <cellStyle name="SAPBEXaggData 2 2 6 23" xfId="26732" xr:uid="{00000000-0005-0000-0000-000022270000}"/>
    <cellStyle name="SAPBEXaggData 2 2 6 24" xfId="26733" xr:uid="{00000000-0005-0000-0000-000023270000}"/>
    <cellStyle name="SAPBEXaggData 2 2 6 25" xfId="26734" xr:uid="{00000000-0005-0000-0000-000024270000}"/>
    <cellStyle name="SAPBEXaggData 2 2 6 26" xfId="26735" xr:uid="{00000000-0005-0000-0000-000025270000}"/>
    <cellStyle name="SAPBEXaggData 2 2 6 27" xfId="26736" xr:uid="{00000000-0005-0000-0000-000026270000}"/>
    <cellStyle name="SAPBEXaggData 2 2 6 28" xfId="48148" xr:uid="{00000000-0005-0000-0000-000027270000}"/>
    <cellStyle name="SAPBEXaggData 2 2 6 29" xfId="49043" xr:uid="{00000000-0005-0000-0000-000028270000}"/>
    <cellStyle name="SAPBEXaggData 2 2 6 3" xfId="26737" xr:uid="{00000000-0005-0000-0000-000029270000}"/>
    <cellStyle name="SAPBEXaggData 2 2 6 4" xfId="26738" xr:uid="{00000000-0005-0000-0000-00002A270000}"/>
    <cellStyle name="SAPBEXaggData 2 2 6 5" xfId="26739" xr:uid="{00000000-0005-0000-0000-00002B270000}"/>
    <cellStyle name="SAPBEXaggData 2 2 6 6" xfId="26740" xr:uid="{00000000-0005-0000-0000-00002C270000}"/>
    <cellStyle name="SAPBEXaggData 2 2 6 7" xfId="26741" xr:uid="{00000000-0005-0000-0000-00002D270000}"/>
    <cellStyle name="SAPBEXaggData 2 2 6 8" xfId="26742" xr:uid="{00000000-0005-0000-0000-00002E270000}"/>
    <cellStyle name="SAPBEXaggData 2 2 6 9" xfId="26743" xr:uid="{00000000-0005-0000-0000-00002F270000}"/>
    <cellStyle name="SAPBEXaggData 2 2 7" xfId="1599" xr:uid="{00000000-0005-0000-0000-000030270000}"/>
    <cellStyle name="SAPBEXaggData 2 2 7 2" xfId="4733" xr:uid="{00000000-0005-0000-0000-000031270000}"/>
    <cellStyle name="SAPBEXaggData 2 2 7 2 2" xfId="4734" xr:uid="{00000000-0005-0000-0000-000032270000}"/>
    <cellStyle name="SAPBEXaggData 2 2 7 2 2 2" xfId="4735" xr:uid="{00000000-0005-0000-0000-000033270000}"/>
    <cellStyle name="SAPBEXaggData 2 2 7 2 2 2 2" xfId="4736" xr:uid="{00000000-0005-0000-0000-000034270000}"/>
    <cellStyle name="SAPBEXaggData 2 2 7 2 2 3" xfId="4737" xr:uid="{00000000-0005-0000-0000-000035270000}"/>
    <cellStyle name="SAPBEXaggData 2 2 7 2 3" xfId="4738" xr:uid="{00000000-0005-0000-0000-000036270000}"/>
    <cellStyle name="SAPBEXaggData 2 2 7 2 3 2" xfId="4739" xr:uid="{00000000-0005-0000-0000-000037270000}"/>
    <cellStyle name="SAPBEXaggData 2 2 7 2 3 2 2" xfId="4740" xr:uid="{00000000-0005-0000-0000-000038270000}"/>
    <cellStyle name="SAPBEXaggData 2 2 7 2 4" xfId="4741" xr:uid="{00000000-0005-0000-0000-000039270000}"/>
    <cellStyle name="SAPBEXaggData 2 2 7 2 4 2" xfId="4742" xr:uid="{00000000-0005-0000-0000-00003A270000}"/>
    <cellStyle name="SAPBEXaggData 2 2 7 3" xfId="4743" xr:uid="{00000000-0005-0000-0000-00003B270000}"/>
    <cellStyle name="SAPBEXaggData 2 2 7 3 2" xfId="4744" xr:uid="{00000000-0005-0000-0000-00003C270000}"/>
    <cellStyle name="SAPBEXaggData 2 2 7 3 2 2" xfId="4745" xr:uid="{00000000-0005-0000-0000-00003D270000}"/>
    <cellStyle name="SAPBEXaggData 2 2 7 3 3" xfId="4746" xr:uid="{00000000-0005-0000-0000-00003E270000}"/>
    <cellStyle name="SAPBEXaggData 2 2 7 4" xfId="4747" xr:uid="{00000000-0005-0000-0000-00003F270000}"/>
    <cellStyle name="SAPBEXaggData 2 2 7 4 2" xfId="4748" xr:uid="{00000000-0005-0000-0000-000040270000}"/>
    <cellStyle name="SAPBEXaggData 2 2 7 4 2 2" xfId="4749" xr:uid="{00000000-0005-0000-0000-000041270000}"/>
    <cellStyle name="SAPBEXaggData 2 2 7 5" xfId="4750" xr:uid="{00000000-0005-0000-0000-000042270000}"/>
    <cellStyle name="SAPBEXaggData 2 2 7 5 2" xfId="4751" xr:uid="{00000000-0005-0000-0000-000043270000}"/>
    <cellStyle name="SAPBEXaggData 2 2 7 6" xfId="26744" xr:uid="{00000000-0005-0000-0000-000044270000}"/>
    <cellStyle name="SAPBEXaggData 2 2 7 7" xfId="26745" xr:uid="{00000000-0005-0000-0000-000045270000}"/>
    <cellStyle name="SAPBEXaggData 2 2 7 8" xfId="49553" xr:uid="{00000000-0005-0000-0000-000046270000}"/>
    <cellStyle name="SAPBEXaggData 2 2 8" xfId="26746" xr:uid="{00000000-0005-0000-0000-000047270000}"/>
    <cellStyle name="SAPBEXaggData 2 2 9" xfId="26747" xr:uid="{00000000-0005-0000-0000-000048270000}"/>
    <cellStyle name="SAPBEXaggData 2 20" xfId="26748" xr:uid="{00000000-0005-0000-0000-000049270000}"/>
    <cellStyle name="SAPBEXaggData 2 21" xfId="26749" xr:uid="{00000000-0005-0000-0000-00004A270000}"/>
    <cellStyle name="SAPBEXaggData 2 22" xfId="26750" xr:uid="{00000000-0005-0000-0000-00004B270000}"/>
    <cellStyle name="SAPBEXaggData 2 23" xfId="26751" xr:uid="{00000000-0005-0000-0000-00004C270000}"/>
    <cellStyle name="SAPBEXaggData 2 24" xfId="26752" xr:uid="{00000000-0005-0000-0000-00004D270000}"/>
    <cellStyle name="SAPBEXaggData 2 25" xfId="26753" xr:uid="{00000000-0005-0000-0000-00004E270000}"/>
    <cellStyle name="SAPBEXaggData 2 26" xfId="26754" xr:uid="{00000000-0005-0000-0000-00004F270000}"/>
    <cellStyle name="SAPBEXaggData 2 27" xfId="26755" xr:uid="{00000000-0005-0000-0000-000050270000}"/>
    <cellStyle name="SAPBEXaggData 2 28" xfId="26756" xr:uid="{00000000-0005-0000-0000-000051270000}"/>
    <cellStyle name="SAPBEXaggData 2 29" xfId="26757" xr:uid="{00000000-0005-0000-0000-000052270000}"/>
    <cellStyle name="SAPBEXaggData 2 3" xfId="677" xr:uid="{00000000-0005-0000-0000-000053270000}"/>
    <cellStyle name="SAPBEXaggData 2 3 10" xfId="26758" xr:uid="{00000000-0005-0000-0000-000054270000}"/>
    <cellStyle name="SAPBEXaggData 2 3 11" xfId="26759" xr:uid="{00000000-0005-0000-0000-000055270000}"/>
    <cellStyle name="SAPBEXaggData 2 3 12" xfId="26760" xr:uid="{00000000-0005-0000-0000-000056270000}"/>
    <cellStyle name="SAPBEXaggData 2 3 13" xfId="26761" xr:uid="{00000000-0005-0000-0000-000057270000}"/>
    <cellStyle name="SAPBEXaggData 2 3 14" xfId="26762" xr:uid="{00000000-0005-0000-0000-000058270000}"/>
    <cellStyle name="SAPBEXaggData 2 3 15" xfId="26763" xr:uid="{00000000-0005-0000-0000-000059270000}"/>
    <cellStyle name="SAPBEXaggData 2 3 16" xfId="26764" xr:uid="{00000000-0005-0000-0000-00005A270000}"/>
    <cellStyle name="SAPBEXaggData 2 3 17" xfId="26765" xr:uid="{00000000-0005-0000-0000-00005B270000}"/>
    <cellStyle name="SAPBEXaggData 2 3 18" xfId="26766" xr:uid="{00000000-0005-0000-0000-00005C270000}"/>
    <cellStyle name="SAPBEXaggData 2 3 19" xfId="26767" xr:uid="{00000000-0005-0000-0000-00005D270000}"/>
    <cellStyle name="SAPBEXaggData 2 3 2" xfId="1600" xr:uid="{00000000-0005-0000-0000-00005E270000}"/>
    <cellStyle name="SAPBEXaggData 2 3 2 2" xfId="4752" xr:uid="{00000000-0005-0000-0000-00005F270000}"/>
    <cellStyle name="SAPBEXaggData 2 3 2 2 2" xfId="4753" xr:uid="{00000000-0005-0000-0000-000060270000}"/>
    <cellStyle name="SAPBEXaggData 2 3 2 2 2 2" xfId="4754" xr:uid="{00000000-0005-0000-0000-000061270000}"/>
    <cellStyle name="SAPBEXaggData 2 3 2 2 2 2 2" xfId="4755" xr:uid="{00000000-0005-0000-0000-000062270000}"/>
    <cellStyle name="SAPBEXaggData 2 3 2 2 2 3" xfId="4756" xr:uid="{00000000-0005-0000-0000-000063270000}"/>
    <cellStyle name="SAPBEXaggData 2 3 2 2 3" xfId="4757" xr:uid="{00000000-0005-0000-0000-000064270000}"/>
    <cellStyle name="SAPBEXaggData 2 3 2 2 3 2" xfId="4758" xr:uid="{00000000-0005-0000-0000-000065270000}"/>
    <cellStyle name="SAPBEXaggData 2 3 2 2 3 2 2" xfId="4759" xr:uid="{00000000-0005-0000-0000-000066270000}"/>
    <cellStyle name="SAPBEXaggData 2 3 2 2 4" xfId="4760" xr:uid="{00000000-0005-0000-0000-000067270000}"/>
    <cellStyle name="SAPBEXaggData 2 3 2 2 4 2" xfId="4761" xr:uid="{00000000-0005-0000-0000-000068270000}"/>
    <cellStyle name="SAPBEXaggData 2 3 2 3" xfId="4762" xr:uid="{00000000-0005-0000-0000-000069270000}"/>
    <cellStyle name="SAPBEXaggData 2 3 2 3 2" xfId="4763" xr:uid="{00000000-0005-0000-0000-00006A270000}"/>
    <cellStyle name="SAPBEXaggData 2 3 2 3 2 2" xfId="4764" xr:uid="{00000000-0005-0000-0000-00006B270000}"/>
    <cellStyle name="SAPBEXaggData 2 3 2 3 3" xfId="4765" xr:uid="{00000000-0005-0000-0000-00006C270000}"/>
    <cellStyle name="SAPBEXaggData 2 3 2 4" xfId="4766" xr:uid="{00000000-0005-0000-0000-00006D270000}"/>
    <cellStyle name="SAPBEXaggData 2 3 2 4 2" xfId="4767" xr:uid="{00000000-0005-0000-0000-00006E270000}"/>
    <cellStyle name="SAPBEXaggData 2 3 2 4 2 2" xfId="4768" xr:uid="{00000000-0005-0000-0000-00006F270000}"/>
    <cellStyle name="SAPBEXaggData 2 3 2 5" xfId="4769" xr:uid="{00000000-0005-0000-0000-000070270000}"/>
    <cellStyle name="SAPBEXaggData 2 3 2 5 2" xfId="4770" xr:uid="{00000000-0005-0000-0000-000071270000}"/>
    <cellStyle name="SAPBEXaggData 2 3 2 6" xfId="26768" xr:uid="{00000000-0005-0000-0000-000072270000}"/>
    <cellStyle name="SAPBEXaggData 2 3 2 7" xfId="26769" xr:uid="{00000000-0005-0000-0000-000073270000}"/>
    <cellStyle name="SAPBEXaggData 2 3 2 8" xfId="49559" xr:uid="{00000000-0005-0000-0000-000074270000}"/>
    <cellStyle name="SAPBEXaggData 2 3 20" xfId="26770" xr:uid="{00000000-0005-0000-0000-000075270000}"/>
    <cellStyle name="SAPBEXaggData 2 3 21" xfId="26771" xr:uid="{00000000-0005-0000-0000-000076270000}"/>
    <cellStyle name="SAPBEXaggData 2 3 22" xfId="26772" xr:uid="{00000000-0005-0000-0000-000077270000}"/>
    <cellStyle name="SAPBEXaggData 2 3 23" xfId="26773" xr:uid="{00000000-0005-0000-0000-000078270000}"/>
    <cellStyle name="SAPBEXaggData 2 3 24" xfId="26774" xr:uid="{00000000-0005-0000-0000-000079270000}"/>
    <cellStyle name="SAPBEXaggData 2 3 25" xfId="26775" xr:uid="{00000000-0005-0000-0000-00007A270000}"/>
    <cellStyle name="SAPBEXaggData 2 3 26" xfId="26776" xr:uid="{00000000-0005-0000-0000-00007B270000}"/>
    <cellStyle name="SAPBEXaggData 2 3 27" xfId="26777" xr:uid="{00000000-0005-0000-0000-00007C270000}"/>
    <cellStyle name="SAPBEXaggData 2 3 28" xfId="48149" xr:uid="{00000000-0005-0000-0000-00007D270000}"/>
    <cellStyle name="SAPBEXaggData 2 3 29" xfId="49044" xr:uid="{00000000-0005-0000-0000-00007E270000}"/>
    <cellStyle name="SAPBEXaggData 2 3 3" xfId="26778" xr:uid="{00000000-0005-0000-0000-00007F270000}"/>
    <cellStyle name="SAPBEXaggData 2 3 4" xfId="26779" xr:uid="{00000000-0005-0000-0000-000080270000}"/>
    <cellStyle name="SAPBEXaggData 2 3 5" xfId="26780" xr:uid="{00000000-0005-0000-0000-000081270000}"/>
    <cellStyle name="SAPBEXaggData 2 3 6" xfId="26781" xr:uid="{00000000-0005-0000-0000-000082270000}"/>
    <cellStyle name="SAPBEXaggData 2 3 7" xfId="26782" xr:uid="{00000000-0005-0000-0000-000083270000}"/>
    <cellStyle name="SAPBEXaggData 2 3 8" xfId="26783" xr:uid="{00000000-0005-0000-0000-000084270000}"/>
    <cellStyle name="SAPBEXaggData 2 3 9" xfId="26784" xr:uid="{00000000-0005-0000-0000-000085270000}"/>
    <cellStyle name="SAPBEXaggData 2 30" xfId="26785" xr:uid="{00000000-0005-0000-0000-000086270000}"/>
    <cellStyle name="SAPBEXaggData 2 31" xfId="26786" xr:uid="{00000000-0005-0000-0000-000087270000}"/>
    <cellStyle name="SAPBEXaggData 2 32" xfId="26787" xr:uid="{00000000-0005-0000-0000-000088270000}"/>
    <cellStyle name="SAPBEXaggData 2 33" xfId="48150" xr:uid="{00000000-0005-0000-0000-000089270000}"/>
    <cellStyle name="SAPBEXaggData 2 34" xfId="49037" xr:uid="{00000000-0005-0000-0000-00008A270000}"/>
    <cellStyle name="SAPBEXaggData 2 4" xfId="678" xr:uid="{00000000-0005-0000-0000-00008B270000}"/>
    <cellStyle name="SAPBEXaggData 2 4 10" xfId="26788" xr:uid="{00000000-0005-0000-0000-00008C270000}"/>
    <cellStyle name="SAPBEXaggData 2 4 11" xfId="26789" xr:uid="{00000000-0005-0000-0000-00008D270000}"/>
    <cellStyle name="SAPBEXaggData 2 4 12" xfId="26790" xr:uid="{00000000-0005-0000-0000-00008E270000}"/>
    <cellStyle name="SAPBEXaggData 2 4 13" xfId="26791" xr:uid="{00000000-0005-0000-0000-00008F270000}"/>
    <cellStyle name="SAPBEXaggData 2 4 14" xfId="26792" xr:uid="{00000000-0005-0000-0000-000090270000}"/>
    <cellStyle name="SAPBEXaggData 2 4 15" xfId="26793" xr:uid="{00000000-0005-0000-0000-000091270000}"/>
    <cellStyle name="SAPBEXaggData 2 4 16" xfId="26794" xr:uid="{00000000-0005-0000-0000-000092270000}"/>
    <cellStyle name="SAPBEXaggData 2 4 17" xfId="26795" xr:uid="{00000000-0005-0000-0000-000093270000}"/>
    <cellStyle name="SAPBEXaggData 2 4 18" xfId="26796" xr:uid="{00000000-0005-0000-0000-000094270000}"/>
    <cellStyle name="SAPBEXaggData 2 4 19" xfId="26797" xr:uid="{00000000-0005-0000-0000-000095270000}"/>
    <cellStyle name="SAPBEXaggData 2 4 2" xfId="1601" xr:uid="{00000000-0005-0000-0000-000096270000}"/>
    <cellStyle name="SAPBEXaggData 2 4 2 2" xfId="4771" xr:uid="{00000000-0005-0000-0000-000097270000}"/>
    <cellStyle name="SAPBEXaggData 2 4 2 2 2" xfId="4772" xr:uid="{00000000-0005-0000-0000-000098270000}"/>
    <cellStyle name="SAPBEXaggData 2 4 2 2 2 2" xfId="4773" xr:uid="{00000000-0005-0000-0000-000099270000}"/>
    <cellStyle name="SAPBEXaggData 2 4 2 2 2 2 2" xfId="4774" xr:uid="{00000000-0005-0000-0000-00009A270000}"/>
    <cellStyle name="SAPBEXaggData 2 4 2 2 2 3" xfId="4775" xr:uid="{00000000-0005-0000-0000-00009B270000}"/>
    <cellStyle name="SAPBEXaggData 2 4 2 2 3" xfId="4776" xr:uid="{00000000-0005-0000-0000-00009C270000}"/>
    <cellStyle name="SAPBEXaggData 2 4 2 2 3 2" xfId="4777" xr:uid="{00000000-0005-0000-0000-00009D270000}"/>
    <cellStyle name="SAPBEXaggData 2 4 2 2 3 2 2" xfId="4778" xr:uid="{00000000-0005-0000-0000-00009E270000}"/>
    <cellStyle name="SAPBEXaggData 2 4 2 2 4" xfId="4779" xr:uid="{00000000-0005-0000-0000-00009F270000}"/>
    <cellStyle name="SAPBEXaggData 2 4 2 2 4 2" xfId="4780" xr:uid="{00000000-0005-0000-0000-0000A0270000}"/>
    <cellStyle name="SAPBEXaggData 2 4 2 3" xfId="4781" xr:uid="{00000000-0005-0000-0000-0000A1270000}"/>
    <cellStyle name="SAPBEXaggData 2 4 2 3 2" xfId="4782" xr:uid="{00000000-0005-0000-0000-0000A2270000}"/>
    <cellStyle name="SAPBEXaggData 2 4 2 3 2 2" xfId="4783" xr:uid="{00000000-0005-0000-0000-0000A3270000}"/>
    <cellStyle name="SAPBEXaggData 2 4 2 3 3" xfId="4784" xr:uid="{00000000-0005-0000-0000-0000A4270000}"/>
    <cellStyle name="SAPBEXaggData 2 4 2 4" xfId="4785" xr:uid="{00000000-0005-0000-0000-0000A5270000}"/>
    <cellStyle name="SAPBEXaggData 2 4 2 4 2" xfId="4786" xr:uid="{00000000-0005-0000-0000-0000A6270000}"/>
    <cellStyle name="SAPBEXaggData 2 4 2 4 2 2" xfId="4787" xr:uid="{00000000-0005-0000-0000-0000A7270000}"/>
    <cellStyle name="SAPBEXaggData 2 4 2 5" xfId="4788" xr:uid="{00000000-0005-0000-0000-0000A8270000}"/>
    <cellStyle name="SAPBEXaggData 2 4 2 5 2" xfId="4789" xr:uid="{00000000-0005-0000-0000-0000A9270000}"/>
    <cellStyle name="SAPBEXaggData 2 4 2 6" xfId="26798" xr:uid="{00000000-0005-0000-0000-0000AA270000}"/>
    <cellStyle name="SAPBEXaggData 2 4 2 7" xfId="26799" xr:uid="{00000000-0005-0000-0000-0000AB270000}"/>
    <cellStyle name="SAPBEXaggData 2 4 2 8" xfId="49560" xr:uid="{00000000-0005-0000-0000-0000AC270000}"/>
    <cellStyle name="SAPBEXaggData 2 4 20" xfId="26800" xr:uid="{00000000-0005-0000-0000-0000AD270000}"/>
    <cellStyle name="SAPBEXaggData 2 4 21" xfId="26801" xr:uid="{00000000-0005-0000-0000-0000AE270000}"/>
    <cellStyle name="SAPBEXaggData 2 4 22" xfId="26802" xr:uid="{00000000-0005-0000-0000-0000AF270000}"/>
    <cellStyle name="SAPBEXaggData 2 4 23" xfId="26803" xr:uid="{00000000-0005-0000-0000-0000B0270000}"/>
    <cellStyle name="SAPBEXaggData 2 4 24" xfId="26804" xr:uid="{00000000-0005-0000-0000-0000B1270000}"/>
    <cellStyle name="SAPBEXaggData 2 4 25" xfId="26805" xr:uid="{00000000-0005-0000-0000-0000B2270000}"/>
    <cellStyle name="SAPBEXaggData 2 4 26" xfId="26806" xr:uid="{00000000-0005-0000-0000-0000B3270000}"/>
    <cellStyle name="SAPBEXaggData 2 4 27" xfId="26807" xr:uid="{00000000-0005-0000-0000-0000B4270000}"/>
    <cellStyle name="SAPBEXaggData 2 4 28" xfId="48151" xr:uid="{00000000-0005-0000-0000-0000B5270000}"/>
    <cellStyle name="SAPBEXaggData 2 4 29" xfId="49045" xr:uid="{00000000-0005-0000-0000-0000B6270000}"/>
    <cellStyle name="SAPBEXaggData 2 4 3" xfId="26808" xr:uid="{00000000-0005-0000-0000-0000B7270000}"/>
    <cellStyle name="SAPBEXaggData 2 4 4" xfId="26809" xr:uid="{00000000-0005-0000-0000-0000B8270000}"/>
    <cellStyle name="SAPBEXaggData 2 4 5" xfId="26810" xr:uid="{00000000-0005-0000-0000-0000B9270000}"/>
    <cellStyle name="SAPBEXaggData 2 4 6" xfId="26811" xr:uid="{00000000-0005-0000-0000-0000BA270000}"/>
    <cellStyle name="SAPBEXaggData 2 4 7" xfId="26812" xr:uid="{00000000-0005-0000-0000-0000BB270000}"/>
    <cellStyle name="SAPBEXaggData 2 4 8" xfId="26813" xr:uid="{00000000-0005-0000-0000-0000BC270000}"/>
    <cellStyle name="SAPBEXaggData 2 4 9" xfId="26814" xr:uid="{00000000-0005-0000-0000-0000BD270000}"/>
    <cellStyle name="SAPBEXaggData 2 5" xfId="679" xr:uid="{00000000-0005-0000-0000-0000BE270000}"/>
    <cellStyle name="SAPBEXaggData 2 5 10" xfId="26815" xr:uid="{00000000-0005-0000-0000-0000BF270000}"/>
    <cellStyle name="SAPBEXaggData 2 5 11" xfId="26816" xr:uid="{00000000-0005-0000-0000-0000C0270000}"/>
    <cellStyle name="SAPBEXaggData 2 5 12" xfId="26817" xr:uid="{00000000-0005-0000-0000-0000C1270000}"/>
    <cellStyle name="SAPBEXaggData 2 5 13" xfId="26818" xr:uid="{00000000-0005-0000-0000-0000C2270000}"/>
    <cellStyle name="SAPBEXaggData 2 5 14" xfId="26819" xr:uid="{00000000-0005-0000-0000-0000C3270000}"/>
    <cellStyle name="SAPBEXaggData 2 5 15" xfId="26820" xr:uid="{00000000-0005-0000-0000-0000C4270000}"/>
    <cellStyle name="SAPBEXaggData 2 5 16" xfId="26821" xr:uid="{00000000-0005-0000-0000-0000C5270000}"/>
    <cellStyle name="SAPBEXaggData 2 5 17" xfId="26822" xr:uid="{00000000-0005-0000-0000-0000C6270000}"/>
    <cellStyle name="SAPBEXaggData 2 5 18" xfId="26823" xr:uid="{00000000-0005-0000-0000-0000C7270000}"/>
    <cellStyle name="SAPBEXaggData 2 5 19" xfId="26824" xr:uid="{00000000-0005-0000-0000-0000C8270000}"/>
    <cellStyle name="SAPBEXaggData 2 5 2" xfId="1602" xr:uid="{00000000-0005-0000-0000-0000C9270000}"/>
    <cellStyle name="SAPBEXaggData 2 5 2 2" xfId="4790" xr:uid="{00000000-0005-0000-0000-0000CA270000}"/>
    <cellStyle name="SAPBEXaggData 2 5 2 2 2" xfId="4791" xr:uid="{00000000-0005-0000-0000-0000CB270000}"/>
    <cellStyle name="SAPBEXaggData 2 5 2 2 2 2" xfId="4792" xr:uid="{00000000-0005-0000-0000-0000CC270000}"/>
    <cellStyle name="SAPBEXaggData 2 5 2 2 2 2 2" xfId="4793" xr:uid="{00000000-0005-0000-0000-0000CD270000}"/>
    <cellStyle name="SAPBEXaggData 2 5 2 2 2 3" xfId="4794" xr:uid="{00000000-0005-0000-0000-0000CE270000}"/>
    <cellStyle name="SAPBEXaggData 2 5 2 2 3" xfId="4795" xr:uid="{00000000-0005-0000-0000-0000CF270000}"/>
    <cellStyle name="SAPBEXaggData 2 5 2 2 3 2" xfId="4796" xr:uid="{00000000-0005-0000-0000-0000D0270000}"/>
    <cellStyle name="SAPBEXaggData 2 5 2 2 3 2 2" xfId="4797" xr:uid="{00000000-0005-0000-0000-0000D1270000}"/>
    <cellStyle name="SAPBEXaggData 2 5 2 2 4" xfId="4798" xr:uid="{00000000-0005-0000-0000-0000D2270000}"/>
    <cellStyle name="SAPBEXaggData 2 5 2 2 4 2" xfId="4799" xr:uid="{00000000-0005-0000-0000-0000D3270000}"/>
    <cellStyle name="SAPBEXaggData 2 5 2 3" xfId="4800" xr:uid="{00000000-0005-0000-0000-0000D4270000}"/>
    <cellStyle name="SAPBEXaggData 2 5 2 3 2" xfId="4801" xr:uid="{00000000-0005-0000-0000-0000D5270000}"/>
    <cellStyle name="SAPBEXaggData 2 5 2 3 2 2" xfId="4802" xr:uid="{00000000-0005-0000-0000-0000D6270000}"/>
    <cellStyle name="SAPBEXaggData 2 5 2 3 3" xfId="4803" xr:uid="{00000000-0005-0000-0000-0000D7270000}"/>
    <cellStyle name="SAPBEXaggData 2 5 2 4" xfId="4804" xr:uid="{00000000-0005-0000-0000-0000D8270000}"/>
    <cellStyle name="SAPBEXaggData 2 5 2 4 2" xfId="4805" xr:uid="{00000000-0005-0000-0000-0000D9270000}"/>
    <cellStyle name="SAPBEXaggData 2 5 2 4 2 2" xfId="4806" xr:uid="{00000000-0005-0000-0000-0000DA270000}"/>
    <cellStyle name="SAPBEXaggData 2 5 2 5" xfId="4807" xr:uid="{00000000-0005-0000-0000-0000DB270000}"/>
    <cellStyle name="SAPBEXaggData 2 5 2 5 2" xfId="4808" xr:uid="{00000000-0005-0000-0000-0000DC270000}"/>
    <cellStyle name="SAPBEXaggData 2 5 2 6" xfId="26825" xr:uid="{00000000-0005-0000-0000-0000DD270000}"/>
    <cellStyle name="SAPBEXaggData 2 5 2 7" xfId="26826" xr:uid="{00000000-0005-0000-0000-0000DE270000}"/>
    <cellStyle name="SAPBEXaggData 2 5 2 8" xfId="49561" xr:uid="{00000000-0005-0000-0000-0000DF270000}"/>
    <cellStyle name="SAPBEXaggData 2 5 20" xfId="26827" xr:uid="{00000000-0005-0000-0000-0000E0270000}"/>
    <cellStyle name="SAPBEXaggData 2 5 21" xfId="26828" xr:uid="{00000000-0005-0000-0000-0000E1270000}"/>
    <cellStyle name="SAPBEXaggData 2 5 22" xfId="26829" xr:uid="{00000000-0005-0000-0000-0000E2270000}"/>
    <cellStyle name="SAPBEXaggData 2 5 23" xfId="26830" xr:uid="{00000000-0005-0000-0000-0000E3270000}"/>
    <cellStyle name="SAPBEXaggData 2 5 24" xfId="26831" xr:uid="{00000000-0005-0000-0000-0000E4270000}"/>
    <cellStyle name="SAPBEXaggData 2 5 25" xfId="26832" xr:uid="{00000000-0005-0000-0000-0000E5270000}"/>
    <cellStyle name="SAPBEXaggData 2 5 26" xfId="26833" xr:uid="{00000000-0005-0000-0000-0000E6270000}"/>
    <cellStyle name="SAPBEXaggData 2 5 27" xfId="26834" xr:uid="{00000000-0005-0000-0000-0000E7270000}"/>
    <cellStyle name="SAPBEXaggData 2 5 28" xfId="48152" xr:uid="{00000000-0005-0000-0000-0000E8270000}"/>
    <cellStyle name="SAPBEXaggData 2 5 29" xfId="49046" xr:uid="{00000000-0005-0000-0000-0000E9270000}"/>
    <cellStyle name="SAPBEXaggData 2 5 3" xfId="26835" xr:uid="{00000000-0005-0000-0000-0000EA270000}"/>
    <cellStyle name="SAPBEXaggData 2 5 4" xfId="26836" xr:uid="{00000000-0005-0000-0000-0000EB270000}"/>
    <cellStyle name="SAPBEXaggData 2 5 5" xfId="26837" xr:uid="{00000000-0005-0000-0000-0000EC270000}"/>
    <cellStyle name="SAPBEXaggData 2 5 6" xfId="26838" xr:uid="{00000000-0005-0000-0000-0000ED270000}"/>
    <cellStyle name="SAPBEXaggData 2 5 7" xfId="26839" xr:uid="{00000000-0005-0000-0000-0000EE270000}"/>
    <cellStyle name="SAPBEXaggData 2 5 8" xfId="26840" xr:uid="{00000000-0005-0000-0000-0000EF270000}"/>
    <cellStyle name="SAPBEXaggData 2 5 9" xfId="26841" xr:uid="{00000000-0005-0000-0000-0000F0270000}"/>
    <cellStyle name="SAPBEXaggData 2 6" xfId="680" xr:uid="{00000000-0005-0000-0000-0000F1270000}"/>
    <cellStyle name="SAPBEXaggData 2 6 10" xfId="26842" xr:uid="{00000000-0005-0000-0000-0000F2270000}"/>
    <cellStyle name="SAPBEXaggData 2 6 11" xfId="26843" xr:uid="{00000000-0005-0000-0000-0000F3270000}"/>
    <cellStyle name="SAPBEXaggData 2 6 12" xfId="26844" xr:uid="{00000000-0005-0000-0000-0000F4270000}"/>
    <cellStyle name="SAPBEXaggData 2 6 13" xfId="26845" xr:uid="{00000000-0005-0000-0000-0000F5270000}"/>
    <cellStyle name="SAPBEXaggData 2 6 14" xfId="26846" xr:uid="{00000000-0005-0000-0000-0000F6270000}"/>
    <cellStyle name="SAPBEXaggData 2 6 15" xfId="26847" xr:uid="{00000000-0005-0000-0000-0000F7270000}"/>
    <cellStyle name="SAPBEXaggData 2 6 16" xfId="26848" xr:uid="{00000000-0005-0000-0000-0000F8270000}"/>
    <cellStyle name="SAPBEXaggData 2 6 17" xfId="26849" xr:uid="{00000000-0005-0000-0000-0000F9270000}"/>
    <cellStyle name="SAPBEXaggData 2 6 18" xfId="26850" xr:uid="{00000000-0005-0000-0000-0000FA270000}"/>
    <cellStyle name="SAPBEXaggData 2 6 19" xfId="26851" xr:uid="{00000000-0005-0000-0000-0000FB270000}"/>
    <cellStyle name="SAPBEXaggData 2 6 2" xfId="1603" xr:uid="{00000000-0005-0000-0000-0000FC270000}"/>
    <cellStyle name="SAPBEXaggData 2 6 2 2" xfId="4809" xr:uid="{00000000-0005-0000-0000-0000FD270000}"/>
    <cellStyle name="SAPBEXaggData 2 6 2 2 2" xfId="4810" xr:uid="{00000000-0005-0000-0000-0000FE270000}"/>
    <cellStyle name="SAPBEXaggData 2 6 2 2 2 2" xfId="4811" xr:uid="{00000000-0005-0000-0000-0000FF270000}"/>
    <cellStyle name="SAPBEXaggData 2 6 2 2 2 2 2" xfId="4812" xr:uid="{00000000-0005-0000-0000-000000280000}"/>
    <cellStyle name="SAPBEXaggData 2 6 2 2 2 3" xfId="4813" xr:uid="{00000000-0005-0000-0000-000001280000}"/>
    <cellStyle name="SAPBEXaggData 2 6 2 2 3" xfId="4814" xr:uid="{00000000-0005-0000-0000-000002280000}"/>
    <cellStyle name="SAPBEXaggData 2 6 2 2 3 2" xfId="4815" xr:uid="{00000000-0005-0000-0000-000003280000}"/>
    <cellStyle name="SAPBEXaggData 2 6 2 2 3 2 2" xfId="4816" xr:uid="{00000000-0005-0000-0000-000004280000}"/>
    <cellStyle name="SAPBEXaggData 2 6 2 2 4" xfId="4817" xr:uid="{00000000-0005-0000-0000-000005280000}"/>
    <cellStyle name="SAPBEXaggData 2 6 2 2 4 2" xfId="4818" xr:uid="{00000000-0005-0000-0000-000006280000}"/>
    <cellStyle name="SAPBEXaggData 2 6 2 3" xfId="4819" xr:uid="{00000000-0005-0000-0000-000007280000}"/>
    <cellStyle name="SAPBEXaggData 2 6 2 3 2" xfId="4820" xr:uid="{00000000-0005-0000-0000-000008280000}"/>
    <cellStyle name="SAPBEXaggData 2 6 2 3 2 2" xfId="4821" xr:uid="{00000000-0005-0000-0000-000009280000}"/>
    <cellStyle name="SAPBEXaggData 2 6 2 3 3" xfId="4822" xr:uid="{00000000-0005-0000-0000-00000A280000}"/>
    <cellStyle name="SAPBEXaggData 2 6 2 4" xfId="4823" xr:uid="{00000000-0005-0000-0000-00000B280000}"/>
    <cellStyle name="SAPBEXaggData 2 6 2 4 2" xfId="4824" xr:uid="{00000000-0005-0000-0000-00000C280000}"/>
    <cellStyle name="SAPBEXaggData 2 6 2 4 2 2" xfId="4825" xr:uid="{00000000-0005-0000-0000-00000D280000}"/>
    <cellStyle name="SAPBEXaggData 2 6 2 5" xfId="4826" xr:uid="{00000000-0005-0000-0000-00000E280000}"/>
    <cellStyle name="SAPBEXaggData 2 6 2 5 2" xfId="4827" xr:uid="{00000000-0005-0000-0000-00000F280000}"/>
    <cellStyle name="SAPBEXaggData 2 6 2 6" xfId="26852" xr:uid="{00000000-0005-0000-0000-000010280000}"/>
    <cellStyle name="SAPBEXaggData 2 6 2 7" xfId="26853" xr:uid="{00000000-0005-0000-0000-000011280000}"/>
    <cellStyle name="SAPBEXaggData 2 6 2 8" xfId="49562" xr:uid="{00000000-0005-0000-0000-000012280000}"/>
    <cellStyle name="SAPBEXaggData 2 6 20" xfId="26854" xr:uid="{00000000-0005-0000-0000-000013280000}"/>
    <cellStyle name="SAPBEXaggData 2 6 21" xfId="26855" xr:uid="{00000000-0005-0000-0000-000014280000}"/>
    <cellStyle name="SAPBEXaggData 2 6 22" xfId="26856" xr:uid="{00000000-0005-0000-0000-000015280000}"/>
    <cellStyle name="SAPBEXaggData 2 6 23" xfId="26857" xr:uid="{00000000-0005-0000-0000-000016280000}"/>
    <cellStyle name="SAPBEXaggData 2 6 24" xfId="26858" xr:uid="{00000000-0005-0000-0000-000017280000}"/>
    <cellStyle name="SAPBEXaggData 2 6 25" xfId="26859" xr:uid="{00000000-0005-0000-0000-000018280000}"/>
    <cellStyle name="SAPBEXaggData 2 6 26" xfId="26860" xr:uid="{00000000-0005-0000-0000-000019280000}"/>
    <cellStyle name="SAPBEXaggData 2 6 27" xfId="26861" xr:uid="{00000000-0005-0000-0000-00001A280000}"/>
    <cellStyle name="SAPBEXaggData 2 6 28" xfId="48153" xr:uid="{00000000-0005-0000-0000-00001B280000}"/>
    <cellStyle name="SAPBEXaggData 2 6 29" xfId="49047" xr:uid="{00000000-0005-0000-0000-00001C280000}"/>
    <cellStyle name="SAPBEXaggData 2 6 3" xfId="26862" xr:uid="{00000000-0005-0000-0000-00001D280000}"/>
    <cellStyle name="SAPBEXaggData 2 6 4" xfId="26863" xr:uid="{00000000-0005-0000-0000-00001E280000}"/>
    <cellStyle name="SAPBEXaggData 2 6 5" xfId="26864" xr:uid="{00000000-0005-0000-0000-00001F280000}"/>
    <cellStyle name="SAPBEXaggData 2 6 6" xfId="26865" xr:uid="{00000000-0005-0000-0000-000020280000}"/>
    <cellStyle name="SAPBEXaggData 2 6 7" xfId="26866" xr:uid="{00000000-0005-0000-0000-000021280000}"/>
    <cellStyle name="SAPBEXaggData 2 6 8" xfId="26867" xr:uid="{00000000-0005-0000-0000-000022280000}"/>
    <cellStyle name="SAPBEXaggData 2 6 9" xfId="26868" xr:uid="{00000000-0005-0000-0000-000023280000}"/>
    <cellStyle name="SAPBEXaggData 2 7" xfId="1604" xr:uid="{00000000-0005-0000-0000-000024280000}"/>
    <cellStyle name="SAPBEXaggData 2 7 2" xfId="1605" xr:uid="{00000000-0005-0000-0000-000025280000}"/>
    <cellStyle name="SAPBEXaggData 2 7 2 2" xfId="4828" xr:uid="{00000000-0005-0000-0000-000026280000}"/>
    <cellStyle name="SAPBEXaggData 2 7 2 2 2" xfId="4829" xr:uid="{00000000-0005-0000-0000-000027280000}"/>
    <cellStyle name="SAPBEXaggData 2 7 2 2 2 2" xfId="4830" xr:uid="{00000000-0005-0000-0000-000028280000}"/>
    <cellStyle name="SAPBEXaggData 2 7 2 2 3" xfId="4831" xr:uid="{00000000-0005-0000-0000-000029280000}"/>
    <cellStyle name="SAPBEXaggData 2 7 2 3" xfId="4832" xr:uid="{00000000-0005-0000-0000-00002A280000}"/>
    <cellStyle name="SAPBEXaggData 2 7 2 3 2" xfId="4833" xr:uid="{00000000-0005-0000-0000-00002B280000}"/>
    <cellStyle name="SAPBEXaggData 2 7 2 3 2 2" xfId="4834" xr:uid="{00000000-0005-0000-0000-00002C280000}"/>
    <cellStyle name="SAPBEXaggData 2 7 2 4" xfId="4835" xr:uid="{00000000-0005-0000-0000-00002D280000}"/>
    <cellStyle name="SAPBEXaggData 2 7 2 4 2" xfId="4836" xr:uid="{00000000-0005-0000-0000-00002E280000}"/>
    <cellStyle name="SAPBEXaggData 2 7 2 5" xfId="49563" xr:uid="{00000000-0005-0000-0000-00002F280000}"/>
    <cellStyle name="SAPBEXaggData 2 7 3" xfId="4837" xr:uid="{00000000-0005-0000-0000-000030280000}"/>
    <cellStyle name="SAPBEXaggData 2 7 3 2" xfId="4838" xr:uid="{00000000-0005-0000-0000-000031280000}"/>
    <cellStyle name="SAPBEXaggData 2 7 3 2 2" xfId="4839" xr:uid="{00000000-0005-0000-0000-000032280000}"/>
    <cellStyle name="SAPBEXaggData 2 7 3 2 2 2" xfId="4840" xr:uid="{00000000-0005-0000-0000-000033280000}"/>
    <cellStyle name="SAPBEXaggData 2 7 3 2 3" xfId="4841" xr:uid="{00000000-0005-0000-0000-000034280000}"/>
    <cellStyle name="SAPBEXaggData 2 7 3 3" xfId="4842" xr:uid="{00000000-0005-0000-0000-000035280000}"/>
    <cellStyle name="SAPBEXaggData 2 7 3 3 2" xfId="4843" xr:uid="{00000000-0005-0000-0000-000036280000}"/>
    <cellStyle name="SAPBEXaggData 2 7 3 3 2 2" xfId="4844" xr:uid="{00000000-0005-0000-0000-000037280000}"/>
    <cellStyle name="SAPBEXaggData 2 7 3 4" xfId="4845" xr:uid="{00000000-0005-0000-0000-000038280000}"/>
    <cellStyle name="SAPBEXaggData 2 7 3 4 2" xfId="4846" xr:uid="{00000000-0005-0000-0000-000039280000}"/>
    <cellStyle name="SAPBEXaggData 2 7 3 5" xfId="26869" xr:uid="{00000000-0005-0000-0000-00003A280000}"/>
    <cellStyle name="SAPBEXaggData 2 7 4" xfId="4847" xr:uid="{00000000-0005-0000-0000-00003B280000}"/>
    <cellStyle name="SAPBEXaggData 2 7 4 2" xfId="4848" xr:uid="{00000000-0005-0000-0000-00003C280000}"/>
    <cellStyle name="SAPBEXaggData 2 7 4 2 2" xfId="4849" xr:uid="{00000000-0005-0000-0000-00003D280000}"/>
    <cellStyle name="SAPBEXaggData 2 7 4 2 2 2" xfId="4850" xr:uid="{00000000-0005-0000-0000-00003E280000}"/>
    <cellStyle name="SAPBEXaggData 2 7 4 3" xfId="4851" xr:uid="{00000000-0005-0000-0000-00003F280000}"/>
    <cellStyle name="SAPBEXaggData 2 7 4 3 2" xfId="4852" xr:uid="{00000000-0005-0000-0000-000040280000}"/>
    <cellStyle name="SAPBEXaggData 2 7 5" xfId="4853" xr:uid="{00000000-0005-0000-0000-000041280000}"/>
    <cellStyle name="SAPBEXaggData 2 7 5 2" xfId="4854" xr:uid="{00000000-0005-0000-0000-000042280000}"/>
    <cellStyle name="SAPBEXaggData 2 7 5 2 2" xfId="4855" xr:uid="{00000000-0005-0000-0000-000043280000}"/>
    <cellStyle name="SAPBEXaggData 2 7 5 3" xfId="4856" xr:uid="{00000000-0005-0000-0000-000044280000}"/>
    <cellStyle name="SAPBEXaggData 2 7 6" xfId="4857" xr:uid="{00000000-0005-0000-0000-000045280000}"/>
    <cellStyle name="SAPBEXaggData 2 7 6 2" xfId="4858" xr:uid="{00000000-0005-0000-0000-000046280000}"/>
    <cellStyle name="SAPBEXaggData 2 7 6 2 2" xfId="4859" xr:uid="{00000000-0005-0000-0000-000047280000}"/>
    <cellStyle name="SAPBEXaggData 2 7 7" xfId="4860" xr:uid="{00000000-0005-0000-0000-000048280000}"/>
    <cellStyle name="SAPBEXaggData 2 7 7 2" xfId="4861" xr:uid="{00000000-0005-0000-0000-000049280000}"/>
    <cellStyle name="SAPBEXaggData 2 7 8" xfId="48154" xr:uid="{00000000-0005-0000-0000-00004A280000}"/>
    <cellStyle name="SAPBEXaggData 2 7 9" xfId="49048" xr:uid="{00000000-0005-0000-0000-00004B280000}"/>
    <cellStyle name="SAPBEXaggData 2 8" xfId="26870" xr:uid="{00000000-0005-0000-0000-00004C280000}"/>
    <cellStyle name="SAPBEXaggData 2 8 2" xfId="49552" xr:uid="{00000000-0005-0000-0000-00004D280000}"/>
    <cellStyle name="SAPBEXaggData 2 9" xfId="26871" xr:uid="{00000000-0005-0000-0000-00004E280000}"/>
    <cellStyle name="SAPBEXaggData 20" xfId="26872" xr:uid="{00000000-0005-0000-0000-00004F280000}"/>
    <cellStyle name="SAPBEXaggData 21" xfId="26873" xr:uid="{00000000-0005-0000-0000-000050280000}"/>
    <cellStyle name="SAPBEXaggData 22" xfId="26874" xr:uid="{00000000-0005-0000-0000-000051280000}"/>
    <cellStyle name="SAPBEXaggData 23" xfId="26875" xr:uid="{00000000-0005-0000-0000-000052280000}"/>
    <cellStyle name="SAPBEXaggData 24" xfId="26876" xr:uid="{00000000-0005-0000-0000-000053280000}"/>
    <cellStyle name="SAPBEXaggData 25" xfId="26877" xr:uid="{00000000-0005-0000-0000-000054280000}"/>
    <cellStyle name="SAPBEXaggData 26" xfId="26878" xr:uid="{00000000-0005-0000-0000-000055280000}"/>
    <cellStyle name="SAPBEXaggData 27" xfId="26879" xr:uid="{00000000-0005-0000-0000-000056280000}"/>
    <cellStyle name="SAPBEXaggData 28" xfId="26880" xr:uid="{00000000-0005-0000-0000-000057280000}"/>
    <cellStyle name="SAPBEXaggData 29" xfId="26881" xr:uid="{00000000-0005-0000-0000-000058280000}"/>
    <cellStyle name="SAPBEXaggData 3" xfId="502" xr:uid="{00000000-0005-0000-0000-000059280000}"/>
    <cellStyle name="SAPBEXaggData 3 10" xfId="26882" xr:uid="{00000000-0005-0000-0000-00005A280000}"/>
    <cellStyle name="SAPBEXaggData 3 11" xfId="26883" xr:uid="{00000000-0005-0000-0000-00005B280000}"/>
    <cellStyle name="SAPBEXaggData 3 12" xfId="26884" xr:uid="{00000000-0005-0000-0000-00005C280000}"/>
    <cellStyle name="SAPBEXaggData 3 13" xfId="26885" xr:uid="{00000000-0005-0000-0000-00005D280000}"/>
    <cellStyle name="SAPBEXaggData 3 14" xfId="26886" xr:uid="{00000000-0005-0000-0000-00005E280000}"/>
    <cellStyle name="SAPBEXaggData 3 15" xfId="26887" xr:uid="{00000000-0005-0000-0000-00005F280000}"/>
    <cellStyle name="SAPBEXaggData 3 16" xfId="26888" xr:uid="{00000000-0005-0000-0000-000060280000}"/>
    <cellStyle name="SAPBEXaggData 3 17" xfId="26889" xr:uid="{00000000-0005-0000-0000-000061280000}"/>
    <cellStyle name="SAPBEXaggData 3 18" xfId="26890" xr:uid="{00000000-0005-0000-0000-000062280000}"/>
    <cellStyle name="SAPBEXaggData 3 19" xfId="26891" xr:uid="{00000000-0005-0000-0000-000063280000}"/>
    <cellStyle name="SAPBEXaggData 3 2" xfId="681" xr:uid="{00000000-0005-0000-0000-000064280000}"/>
    <cellStyle name="SAPBEXaggData 3 2 10" xfId="26892" xr:uid="{00000000-0005-0000-0000-000065280000}"/>
    <cellStyle name="SAPBEXaggData 3 2 11" xfId="26893" xr:uid="{00000000-0005-0000-0000-000066280000}"/>
    <cellStyle name="SAPBEXaggData 3 2 12" xfId="26894" xr:uid="{00000000-0005-0000-0000-000067280000}"/>
    <cellStyle name="SAPBEXaggData 3 2 13" xfId="26895" xr:uid="{00000000-0005-0000-0000-000068280000}"/>
    <cellStyle name="SAPBEXaggData 3 2 14" xfId="26896" xr:uid="{00000000-0005-0000-0000-000069280000}"/>
    <cellStyle name="SAPBEXaggData 3 2 15" xfId="26897" xr:uid="{00000000-0005-0000-0000-00006A280000}"/>
    <cellStyle name="SAPBEXaggData 3 2 16" xfId="26898" xr:uid="{00000000-0005-0000-0000-00006B280000}"/>
    <cellStyle name="SAPBEXaggData 3 2 17" xfId="26899" xr:uid="{00000000-0005-0000-0000-00006C280000}"/>
    <cellStyle name="SAPBEXaggData 3 2 18" xfId="26900" xr:uid="{00000000-0005-0000-0000-00006D280000}"/>
    <cellStyle name="SAPBEXaggData 3 2 19" xfId="26901" xr:uid="{00000000-0005-0000-0000-00006E280000}"/>
    <cellStyle name="SAPBEXaggData 3 2 2" xfId="1606" xr:uid="{00000000-0005-0000-0000-00006F280000}"/>
    <cellStyle name="SAPBEXaggData 3 2 2 2" xfId="4862" xr:uid="{00000000-0005-0000-0000-000070280000}"/>
    <cellStyle name="SAPBEXaggData 3 2 2 2 2" xfId="4863" xr:uid="{00000000-0005-0000-0000-000071280000}"/>
    <cellStyle name="SAPBEXaggData 3 2 2 2 2 2" xfId="4864" xr:uid="{00000000-0005-0000-0000-000072280000}"/>
    <cellStyle name="SAPBEXaggData 3 2 2 2 2 2 2" xfId="4865" xr:uid="{00000000-0005-0000-0000-000073280000}"/>
    <cellStyle name="SAPBEXaggData 3 2 2 2 2 3" xfId="4866" xr:uid="{00000000-0005-0000-0000-000074280000}"/>
    <cellStyle name="SAPBEXaggData 3 2 2 2 3" xfId="4867" xr:uid="{00000000-0005-0000-0000-000075280000}"/>
    <cellStyle name="SAPBEXaggData 3 2 2 2 3 2" xfId="4868" xr:uid="{00000000-0005-0000-0000-000076280000}"/>
    <cellStyle name="SAPBEXaggData 3 2 2 2 3 2 2" xfId="4869" xr:uid="{00000000-0005-0000-0000-000077280000}"/>
    <cellStyle name="SAPBEXaggData 3 2 2 2 4" xfId="4870" xr:uid="{00000000-0005-0000-0000-000078280000}"/>
    <cellStyle name="SAPBEXaggData 3 2 2 2 4 2" xfId="4871" xr:uid="{00000000-0005-0000-0000-000079280000}"/>
    <cellStyle name="SAPBEXaggData 3 2 2 3" xfId="4872" xr:uid="{00000000-0005-0000-0000-00007A280000}"/>
    <cellStyle name="SAPBEXaggData 3 2 2 3 2" xfId="4873" xr:uid="{00000000-0005-0000-0000-00007B280000}"/>
    <cellStyle name="SAPBEXaggData 3 2 2 3 2 2" xfId="4874" xr:uid="{00000000-0005-0000-0000-00007C280000}"/>
    <cellStyle name="SAPBEXaggData 3 2 2 3 3" xfId="4875" xr:uid="{00000000-0005-0000-0000-00007D280000}"/>
    <cellStyle name="SAPBEXaggData 3 2 2 4" xfId="4876" xr:uid="{00000000-0005-0000-0000-00007E280000}"/>
    <cellStyle name="SAPBEXaggData 3 2 2 4 2" xfId="4877" xr:uid="{00000000-0005-0000-0000-00007F280000}"/>
    <cellStyle name="SAPBEXaggData 3 2 2 4 2 2" xfId="4878" xr:uid="{00000000-0005-0000-0000-000080280000}"/>
    <cellStyle name="SAPBEXaggData 3 2 2 5" xfId="4879" xr:uid="{00000000-0005-0000-0000-000081280000}"/>
    <cellStyle name="SAPBEXaggData 3 2 2 5 2" xfId="4880" xr:uid="{00000000-0005-0000-0000-000082280000}"/>
    <cellStyle name="SAPBEXaggData 3 2 2 6" xfId="26902" xr:uid="{00000000-0005-0000-0000-000083280000}"/>
    <cellStyle name="SAPBEXaggData 3 2 2 7" xfId="26903" xr:uid="{00000000-0005-0000-0000-000084280000}"/>
    <cellStyle name="SAPBEXaggData 3 2 2 8" xfId="49565" xr:uid="{00000000-0005-0000-0000-000085280000}"/>
    <cellStyle name="SAPBEXaggData 3 2 20" xfId="26904" xr:uid="{00000000-0005-0000-0000-000086280000}"/>
    <cellStyle name="SAPBEXaggData 3 2 21" xfId="26905" xr:uid="{00000000-0005-0000-0000-000087280000}"/>
    <cellStyle name="SAPBEXaggData 3 2 22" xfId="26906" xr:uid="{00000000-0005-0000-0000-000088280000}"/>
    <cellStyle name="SAPBEXaggData 3 2 23" xfId="26907" xr:uid="{00000000-0005-0000-0000-000089280000}"/>
    <cellStyle name="SAPBEXaggData 3 2 24" xfId="26908" xr:uid="{00000000-0005-0000-0000-00008A280000}"/>
    <cellStyle name="SAPBEXaggData 3 2 25" xfId="26909" xr:uid="{00000000-0005-0000-0000-00008B280000}"/>
    <cellStyle name="SAPBEXaggData 3 2 26" xfId="26910" xr:uid="{00000000-0005-0000-0000-00008C280000}"/>
    <cellStyle name="SAPBEXaggData 3 2 27" xfId="26911" xr:uid="{00000000-0005-0000-0000-00008D280000}"/>
    <cellStyle name="SAPBEXaggData 3 2 28" xfId="48155" xr:uid="{00000000-0005-0000-0000-00008E280000}"/>
    <cellStyle name="SAPBEXaggData 3 2 29" xfId="49050" xr:uid="{00000000-0005-0000-0000-00008F280000}"/>
    <cellStyle name="SAPBEXaggData 3 2 3" xfId="26912" xr:uid="{00000000-0005-0000-0000-000090280000}"/>
    <cellStyle name="SAPBEXaggData 3 2 4" xfId="26913" xr:uid="{00000000-0005-0000-0000-000091280000}"/>
    <cellStyle name="SAPBEXaggData 3 2 5" xfId="26914" xr:uid="{00000000-0005-0000-0000-000092280000}"/>
    <cellStyle name="SAPBEXaggData 3 2 6" xfId="26915" xr:uid="{00000000-0005-0000-0000-000093280000}"/>
    <cellStyle name="SAPBEXaggData 3 2 7" xfId="26916" xr:uid="{00000000-0005-0000-0000-000094280000}"/>
    <cellStyle name="SAPBEXaggData 3 2 8" xfId="26917" xr:uid="{00000000-0005-0000-0000-000095280000}"/>
    <cellStyle name="SAPBEXaggData 3 2 9" xfId="26918" xr:uid="{00000000-0005-0000-0000-000096280000}"/>
    <cellStyle name="SAPBEXaggData 3 20" xfId="26919" xr:uid="{00000000-0005-0000-0000-000097280000}"/>
    <cellStyle name="SAPBEXaggData 3 21" xfId="26920" xr:uid="{00000000-0005-0000-0000-000098280000}"/>
    <cellStyle name="SAPBEXaggData 3 22" xfId="26921" xr:uid="{00000000-0005-0000-0000-000099280000}"/>
    <cellStyle name="SAPBEXaggData 3 23" xfId="26922" xr:uid="{00000000-0005-0000-0000-00009A280000}"/>
    <cellStyle name="SAPBEXaggData 3 24" xfId="26923" xr:uid="{00000000-0005-0000-0000-00009B280000}"/>
    <cellStyle name="SAPBEXaggData 3 25" xfId="26924" xr:uid="{00000000-0005-0000-0000-00009C280000}"/>
    <cellStyle name="SAPBEXaggData 3 26" xfId="26925" xr:uid="{00000000-0005-0000-0000-00009D280000}"/>
    <cellStyle name="SAPBEXaggData 3 27" xfId="26926" xr:uid="{00000000-0005-0000-0000-00009E280000}"/>
    <cellStyle name="SAPBEXaggData 3 28" xfId="26927" xr:uid="{00000000-0005-0000-0000-00009F280000}"/>
    <cellStyle name="SAPBEXaggData 3 29" xfId="26928" xr:uid="{00000000-0005-0000-0000-0000A0280000}"/>
    <cellStyle name="SAPBEXaggData 3 3" xfId="682" xr:uid="{00000000-0005-0000-0000-0000A1280000}"/>
    <cellStyle name="SAPBEXaggData 3 3 10" xfId="26929" xr:uid="{00000000-0005-0000-0000-0000A2280000}"/>
    <cellStyle name="SAPBEXaggData 3 3 11" xfId="26930" xr:uid="{00000000-0005-0000-0000-0000A3280000}"/>
    <cellStyle name="SAPBEXaggData 3 3 12" xfId="26931" xr:uid="{00000000-0005-0000-0000-0000A4280000}"/>
    <cellStyle name="SAPBEXaggData 3 3 13" xfId="26932" xr:uid="{00000000-0005-0000-0000-0000A5280000}"/>
    <cellStyle name="SAPBEXaggData 3 3 14" xfId="26933" xr:uid="{00000000-0005-0000-0000-0000A6280000}"/>
    <cellStyle name="SAPBEXaggData 3 3 15" xfId="26934" xr:uid="{00000000-0005-0000-0000-0000A7280000}"/>
    <cellStyle name="SAPBEXaggData 3 3 16" xfId="26935" xr:uid="{00000000-0005-0000-0000-0000A8280000}"/>
    <cellStyle name="SAPBEXaggData 3 3 17" xfId="26936" xr:uid="{00000000-0005-0000-0000-0000A9280000}"/>
    <cellStyle name="SAPBEXaggData 3 3 18" xfId="26937" xr:uid="{00000000-0005-0000-0000-0000AA280000}"/>
    <cellStyle name="SAPBEXaggData 3 3 19" xfId="26938" xr:uid="{00000000-0005-0000-0000-0000AB280000}"/>
    <cellStyle name="SAPBEXaggData 3 3 2" xfId="1607" xr:uid="{00000000-0005-0000-0000-0000AC280000}"/>
    <cellStyle name="SAPBEXaggData 3 3 2 2" xfId="4881" xr:uid="{00000000-0005-0000-0000-0000AD280000}"/>
    <cellStyle name="SAPBEXaggData 3 3 2 2 2" xfId="4882" xr:uid="{00000000-0005-0000-0000-0000AE280000}"/>
    <cellStyle name="SAPBEXaggData 3 3 2 2 2 2" xfId="4883" xr:uid="{00000000-0005-0000-0000-0000AF280000}"/>
    <cellStyle name="SAPBEXaggData 3 3 2 2 2 2 2" xfId="4884" xr:uid="{00000000-0005-0000-0000-0000B0280000}"/>
    <cellStyle name="SAPBEXaggData 3 3 2 2 2 3" xfId="4885" xr:uid="{00000000-0005-0000-0000-0000B1280000}"/>
    <cellStyle name="SAPBEXaggData 3 3 2 2 3" xfId="4886" xr:uid="{00000000-0005-0000-0000-0000B2280000}"/>
    <cellStyle name="SAPBEXaggData 3 3 2 2 3 2" xfId="4887" xr:uid="{00000000-0005-0000-0000-0000B3280000}"/>
    <cellStyle name="SAPBEXaggData 3 3 2 2 3 2 2" xfId="4888" xr:uid="{00000000-0005-0000-0000-0000B4280000}"/>
    <cellStyle name="SAPBEXaggData 3 3 2 2 4" xfId="4889" xr:uid="{00000000-0005-0000-0000-0000B5280000}"/>
    <cellStyle name="SAPBEXaggData 3 3 2 2 4 2" xfId="4890" xr:uid="{00000000-0005-0000-0000-0000B6280000}"/>
    <cellStyle name="SAPBEXaggData 3 3 2 3" xfId="4891" xr:uid="{00000000-0005-0000-0000-0000B7280000}"/>
    <cellStyle name="SAPBEXaggData 3 3 2 3 2" xfId="4892" xr:uid="{00000000-0005-0000-0000-0000B8280000}"/>
    <cellStyle name="SAPBEXaggData 3 3 2 3 2 2" xfId="4893" xr:uid="{00000000-0005-0000-0000-0000B9280000}"/>
    <cellStyle name="SAPBEXaggData 3 3 2 3 3" xfId="4894" xr:uid="{00000000-0005-0000-0000-0000BA280000}"/>
    <cellStyle name="SAPBEXaggData 3 3 2 4" xfId="4895" xr:uid="{00000000-0005-0000-0000-0000BB280000}"/>
    <cellStyle name="SAPBEXaggData 3 3 2 4 2" xfId="4896" xr:uid="{00000000-0005-0000-0000-0000BC280000}"/>
    <cellStyle name="SAPBEXaggData 3 3 2 4 2 2" xfId="4897" xr:uid="{00000000-0005-0000-0000-0000BD280000}"/>
    <cellStyle name="SAPBEXaggData 3 3 2 5" xfId="4898" xr:uid="{00000000-0005-0000-0000-0000BE280000}"/>
    <cellStyle name="SAPBEXaggData 3 3 2 5 2" xfId="4899" xr:uid="{00000000-0005-0000-0000-0000BF280000}"/>
    <cellStyle name="SAPBEXaggData 3 3 2 6" xfId="26939" xr:uid="{00000000-0005-0000-0000-0000C0280000}"/>
    <cellStyle name="SAPBEXaggData 3 3 2 7" xfId="26940" xr:uid="{00000000-0005-0000-0000-0000C1280000}"/>
    <cellStyle name="SAPBEXaggData 3 3 2 8" xfId="49566" xr:uid="{00000000-0005-0000-0000-0000C2280000}"/>
    <cellStyle name="SAPBEXaggData 3 3 20" xfId="26941" xr:uid="{00000000-0005-0000-0000-0000C3280000}"/>
    <cellStyle name="SAPBEXaggData 3 3 21" xfId="26942" xr:uid="{00000000-0005-0000-0000-0000C4280000}"/>
    <cellStyle name="SAPBEXaggData 3 3 22" xfId="26943" xr:uid="{00000000-0005-0000-0000-0000C5280000}"/>
    <cellStyle name="SAPBEXaggData 3 3 23" xfId="26944" xr:uid="{00000000-0005-0000-0000-0000C6280000}"/>
    <cellStyle name="SAPBEXaggData 3 3 24" xfId="26945" xr:uid="{00000000-0005-0000-0000-0000C7280000}"/>
    <cellStyle name="SAPBEXaggData 3 3 25" xfId="26946" xr:uid="{00000000-0005-0000-0000-0000C8280000}"/>
    <cellStyle name="SAPBEXaggData 3 3 26" xfId="26947" xr:uid="{00000000-0005-0000-0000-0000C9280000}"/>
    <cellStyle name="SAPBEXaggData 3 3 27" xfId="26948" xr:uid="{00000000-0005-0000-0000-0000CA280000}"/>
    <cellStyle name="SAPBEXaggData 3 3 28" xfId="48156" xr:uid="{00000000-0005-0000-0000-0000CB280000}"/>
    <cellStyle name="SAPBEXaggData 3 3 29" xfId="49051" xr:uid="{00000000-0005-0000-0000-0000CC280000}"/>
    <cellStyle name="SAPBEXaggData 3 3 3" xfId="26949" xr:uid="{00000000-0005-0000-0000-0000CD280000}"/>
    <cellStyle name="SAPBEXaggData 3 3 4" xfId="26950" xr:uid="{00000000-0005-0000-0000-0000CE280000}"/>
    <cellStyle name="SAPBEXaggData 3 3 5" xfId="26951" xr:uid="{00000000-0005-0000-0000-0000CF280000}"/>
    <cellStyle name="SAPBEXaggData 3 3 6" xfId="26952" xr:uid="{00000000-0005-0000-0000-0000D0280000}"/>
    <cellStyle name="SAPBEXaggData 3 3 7" xfId="26953" xr:uid="{00000000-0005-0000-0000-0000D1280000}"/>
    <cellStyle name="SAPBEXaggData 3 3 8" xfId="26954" xr:uid="{00000000-0005-0000-0000-0000D2280000}"/>
    <cellStyle name="SAPBEXaggData 3 3 9" xfId="26955" xr:uid="{00000000-0005-0000-0000-0000D3280000}"/>
    <cellStyle name="SAPBEXaggData 3 30" xfId="26956" xr:uid="{00000000-0005-0000-0000-0000D4280000}"/>
    <cellStyle name="SAPBEXaggData 3 31" xfId="26957" xr:uid="{00000000-0005-0000-0000-0000D5280000}"/>
    <cellStyle name="SAPBEXaggData 3 32" xfId="26958" xr:uid="{00000000-0005-0000-0000-0000D6280000}"/>
    <cellStyle name="SAPBEXaggData 3 33" xfId="48157" xr:uid="{00000000-0005-0000-0000-0000D7280000}"/>
    <cellStyle name="SAPBEXaggData 3 34" xfId="49049" xr:uid="{00000000-0005-0000-0000-0000D8280000}"/>
    <cellStyle name="SAPBEXaggData 3 4" xfId="683" xr:uid="{00000000-0005-0000-0000-0000D9280000}"/>
    <cellStyle name="SAPBEXaggData 3 4 10" xfId="26959" xr:uid="{00000000-0005-0000-0000-0000DA280000}"/>
    <cellStyle name="SAPBEXaggData 3 4 11" xfId="26960" xr:uid="{00000000-0005-0000-0000-0000DB280000}"/>
    <cellStyle name="SAPBEXaggData 3 4 12" xfId="26961" xr:uid="{00000000-0005-0000-0000-0000DC280000}"/>
    <cellStyle name="SAPBEXaggData 3 4 13" xfId="26962" xr:uid="{00000000-0005-0000-0000-0000DD280000}"/>
    <cellStyle name="SAPBEXaggData 3 4 14" xfId="26963" xr:uid="{00000000-0005-0000-0000-0000DE280000}"/>
    <cellStyle name="SAPBEXaggData 3 4 15" xfId="26964" xr:uid="{00000000-0005-0000-0000-0000DF280000}"/>
    <cellStyle name="SAPBEXaggData 3 4 16" xfId="26965" xr:uid="{00000000-0005-0000-0000-0000E0280000}"/>
    <cellStyle name="SAPBEXaggData 3 4 17" xfId="26966" xr:uid="{00000000-0005-0000-0000-0000E1280000}"/>
    <cellStyle name="SAPBEXaggData 3 4 18" xfId="26967" xr:uid="{00000000-0005-0000-0000-0000E2280000}"/>
    <cellStyle name="SAPBEXaggData 3 4 19" xfId="26968" xr:uid="{00000000-0005-0000-0000-0000E3280000}"/>
    <cellStyle name="SAPBEXaggData 3 4 2" xfId="1608" xr:uid="{00000000-0005-0000-0000-0000E4280000}"/>
    <cellStyle name="SAPBEXaggData 3 4 2 2" xfId="4900" xr:uid="{00000000-0005-0000-0000-0000E5280000}"/>
    <cellStyle name="SAPBEXaggData 3 4 2 2 2" xfId="4901" xr:uid="{00000000-0005-0000-0000-0000E6280000}"/>
    <cellStyle name="SAPBEXaggData 3 4 2 2 2 2" xfId="4902" xr:uid="{00000000-0005-0000-0000-0000E7280000}"/>
    <cellStyle name="SAPBEXaggData 3 4 2 2 2 2 2" xfId="4903" xr:uid="{00000000-0005-0000-0000-0000E8280000}"/>
    <cellStyle name="SAPBEXaggData 3 4 2 2 2 3" xfId="4904" xr:uid="{00000000-0005-0000-0000-0000E9280000}"/>
    <cellStyle name="SAPBEXaggData 3 4 2 2 3" xfId="4905" xr:uid="{00000000-0005-0000-0000-0000EA280000}"/>
    <cellStyle name="SAPBEXaggData 3 4 2 2 3 2" xfId="4906" xr:uid="{00000000-0005-0000-0000-0000EB280000}"/>
    <cellStyle name="SAPBEXaggData 3 4 2 2 3 2 2" xfId="4907" xr:uid="{00000000-0005-0000-0000-0000EC280000}"/>
    <cellStyle name="SAPBEXaggData 3 4 2 2 4" xfId="4908" xr:uid="{00000000-0005-0000-0000-0000ED280000}"/>
    <cellStyle name="SAPBEXaggData 3 4 2 2 4 2" xfId="4909" xr:uid="{00000000-0005-0000-0000-0000EE280000}"/>
    <cellStyle name="SAPBEXaggData 3 4 2 3" xfId="4910" xr:uid="{00000000-0005-0000-0000-0000EF280000}"/>
    <cellStyle name="SAPBEXaggData 3 4 2 3 2" xfId="4911" xr:uid="{00000000-0005-0000-0000-0000F0280000}"/>
    <cellStyle name="SAPBEXaggData 3 4 2 3 2 2" xfId="4912" xr:uid="{00000000-0005-0000-0000-0000F1280000}"/>
    <cellStyle name="SAPBEXaggData 3 4 2 3 3" xfId="4913" xr:uid="{00000000-0005-0000-0000-0000F2280000}"/>
    <cellStyle name="SAPBEXaggData 3 4 2 4" xfId="4914" xr:uid="{00000000-0005-0000-0000-0000F3280000}"/>
    <cellStyle name="SAPBEXaggData 3 4 2 4 2" xfId="4915" xr:uid="{00000000-0005-0000-0000-0000F4280000}"/>
    <cellStyle name="SAPBEXaggData 3 4 2 4 2 2" xfId="4916" xr:uid="{00000000-0005-0000-0000-0000F5280000}"/>
    <cellStyle name="SAPBEXaggData 3 4 2 5" xfId="4917" xr:uid="{00000000-0005-0000-0000-0000F6280000}"/>
    <cellStyle name="SAPBEXaggData 3 4 2 5 2" xfId="4918" xr:uid="{00000000-0005-0000-0000-0000F7280000}"/>
    <cellStyle name="SAPBEXaggData 3 4 2 6" xfId="26969" xr:uid="{00000000-0005-0000-0000-0000F8280000}"/>
    <cellStyle name="SAPBEXaggData 3 4 2 7" xfId="26970" xr:uid="{00000000-0005-0000-0000-0000F9280000}"/>
    <cellStyle name="SAPBEXaggData 3 4 2 8" xfId="49567" xr:uid="{00000000-0005-0000-0000-0000FA280000}"/>
    <cellStyle name="SAPBEXaggData 3 4 20" xfId="26971" xr:uid="{00000000-0005-0000-0000-0000FB280000}"/>
    <cellStyle name="SAPBEXaggData 3 4 21" xfId="26972" xr:uid="{00000000-0005-0000-0000-0000FC280000}"/>
    <cellStyle name="SAPBEXaggData 3 4 22" xfId="26973" xr:uid="{00000000-0005-0000-0000-0000FD280000}"/>
    <cellStyle name="SAPBEXaggData 3 4 23" xfId="26974" xr:uid="{00000000-0005-0000-0000-0000FE280000}"/>
    <cellStyle name="SAPBEXaggData 3 4 24" xfId="26975" xr:uid="{00000000-0005-0000-0000-0000FF280000}"/>
    <cellStyle name="SAPBEXaggData 3 4 25" xfId="26976" xr:uid="{00000000-0005-0000-0000-000000290000}"/>
    <cellStyle name="SAPBEXaggData 3 4 26" xfId="26977" xr:uid="{00000000-0005-0000-0000-000001290000}"/>
    <cellStyle name="SAPBEXaggData 3 4 27" xfId="26978" xr:uid="{00000000-0005-0000-0000-000002290000}"/>
    <cellStyle name="SAPBEXaggData 3 4 28" xfId="48158" xr:uid="{00000000-0005-0000-0000-000003290000}"/>
    <cellStyle name="SAPBEXaggData 3 4 29" xfId="49052" xr:uid="{00000000-0005-0000-0000-000004290000}"/>
    <cellStyle name="SAPBEXaggData 3 4 3" xfId="26979" xr:uid="{00000000-0005-0000-0000-000005290000}"/>
    <cellStyle name="SAPBEXaggData 3 4 4" xfId="26980" xr:uid="{00000000-0005-0000-0000-000006290000}"/>
    <cellStyle name="SAPBEXaggData 3 4 5" xfId="26981" xr:uid="{00000000-0005-0000-0000-000007290000}"/>
    <cellStyle name="SAPBEXaggData 3 4 6" xfId="26982" xr:uid="{00000000-0005-0000-0000-000008290000}"/>
    <cellStyle name="SAPBEXaggData 3 4 7" xfId="26983" xr:uid="{00000000-0005-0000-0000-000009290000}"/>
    <cellStyle name="SAPBEXaggData 3 4 8" xfId="26984" xr:uid="{00000000-0005-0000-0000-00000A290000}"/>
    <cellStyle name="SAPBEXaggData 3 4 9" xfId="26985" xr:uid="{00000000-0005-0000-0000-00000B290000}"/>
    <cellStyle name="SAPBEXaggData 3 5" xfId="684" xr:uid="{00000000-0005-0000-0000-00000C290000}"/>
    <cellStyle name="SAPBEXaggData 3 5 10" xfId="26986" xr:uid="{00000000-0005-0000-0000-00000D290000}"/>
    <cellStyle name="SAPBEXaggData 3 5 11" xfId="26987" xr:uid="{00000000-0005-0000-0000-00000E290000}"/>
    <cellStyle name="SAPBEXaggData 3 5 12" xfId="26988" xr:uid="{00000000-0005-0000-0000-00000F290000}"/>
    <cellStyle name="SAPBEXaggData 3 5 13" xfId="26989" xr:uid="{00000000-0005-0000-0000-000010290000}"/>
    <cellStyle name="SAPBEXaggData 3 5 14" xfId="26990" xr:uid="{00000000-0005-0000-0000-000011290000}"/>
    <cellStyle name="SAPBEXaggData 3 5 15" xfId="26991" xr:uid="{00000000-0005-0000-0000-000012290000}"/>
    <cellStyle name="SAPBEXaggData 3 5 16" xfId="26992" xr:uid="{00000000-0005-0000-0000-000013290000}"/>
    <cellStyle name="SAPBEXaggData 3 5 17" xfId="26993" xr:uid="{00000000-0005-0000-0000-000014290000}"/>
    <cellStyle name="SAPBEXaggData 3 5 18" xfId="26994" xr:uid="{00000000-0005-0000-0000-000015290000}"/>
    <cellStyle name="SAPBEXaggData 3 5 19" xfId="26995" xr:uid="{00000000-0005-0000-0000-000016290000}"/>
    <cellStyle name="SAPBEXaggData 3 5 2" xfId="1609" xr:uid="{00000000-0005-0000-0000-000017290000}"/>
    <cellStyle name="SAPBEXaggData 3 5 2 2" xfId="4919" xr:uid="{00000000-0005-0000-0000-000018290000}"/>
    <cellStyle name="SAPBEXaggData 3 5 2 2 2" xfId="4920" xr:uid="{00000000-0005-0000-0000-000019290000}"/>
    <cellStyle name="SAPBEXaggData 3 5 2 2 2 2" xfId="4921" xr:uid="{00000000-0005-0000-0000-00001A290000}"/>
    <cellStyle name="SAPBEXaggData 3 5 2 2 2 2 2" xfId="4922" xr:uid="{00000000-0005-0000-0000-00001B290000}"/>
    <cellStyle name="SAPBEXaggData 3 5 2 2 2 3" xfId="4923" xr:uid="{00000000-0005-0000-0000-00001C290000}"/>
    <cellStyle name="SAPBEXaggData 3 5 2 2 3" xfId="4924" xr:uid="{00000000-0005-0000-0000-00001D290000}"/>
    <cellStyle name="SAPBEXaggData 3 5 2 2 3 2" xfId="4925" xr:uid="{00000000-0005-0000-0000-00001E290000}"/>
    <cellStyle name="SAPBEXaggData 3 5 2 2 3 2 2" xfId="4926" xr:uid="{00000000-0005-0000-0000-00001F290000}"/>
    <cellStyle name="SAPBEXaggData 3 5 2 2 4" xfId="4927" xr:uid="{00000000-0005-0000-0000-000020290000}"/>
    <cellStyle name="SAPBEXaggData 3 5 2 2 4 2" xfId="4928" xr:uid="{00000000-0005-0000-0000-000021290000}"/>
    <cellStyle name="SAPBEXaggData 3 5 2 3" xfId="4929" xr:uid="{00000000-0005-0000-0000-000022290000}"/>
    <cellStyle name="SAPBEXaggData 3 5 2 3 2" xfId="4930" xr:uid="{00000000-0005-0000-0000-000023290000}"/>
    <cellStyle name="SAPBEXaggData 3 5 2 3 2 2" xfId="4931" xr:uid="{00000000-0005-0000-0000-000024290000}"/>
    <cellStyle name="SAPBEXaggData 3 5 2 3 3" xfId="4932" xr:uid="{00000000-0005-0000-0000-000025290000}"/>
    <cellStyle name="SAPBEXaggData 3 5 2 4" xfId="4933" xr:uid="{00000000-0005-0000-0000-000026290000}"/>
    <cellStyle name="SAPBEXaggData 3 5 2 4 2" xfId="4934" xr:uid="{00000000-0005-0000-0000-000027290000}"/>
    <cellStyle name="SAPBEXaggData 3 5 2 4 2 2" xfId="4935" xr:uid="{00000000-0005-0000-0000-000028290000}"/>
    <cellStyle name="SAPBEXaggData 3 5 2 5" xfId="4936" xr:uid="{00000000-0005-0000-0000-000029290000}"/>
    <cellStyle name="SAPBEXaggData 3 5 2 5 2" xfId="4937" xr:uid="{00000000-0005-0000-0000-00002A290000}"/>
    <cellStyle name="SAPBEXaggData 3 5 2 6" xfId="26996" xr:uid="{00000000-0005-0000-0000-00002B290000}"/>
    <cellStyle name="SAPBEXaggData 3 5 2 7" xfId="26997" xr:uid="{00000000-0005-0000-0000-00002C290000}"/>
    <cellStyle name="SAPBEXaggData 3 5 2 8" xfId="49568" xr:uid="{00000000-0005-0000-0000-00002D290000}"/>
    <cellStyle name="SAPBEXaggData 3 5 20" xfId="26998" xr:uid="{00000000-0005-0000-0000-00002E290000}"/>
    <cellStyle name="SAPBEXaggData 3 5 21" xfId="26999" xr:uid="{00000000-0005-0000-0000-00002F290000}"/>
    <cellStyle name="SAPBEXaggData 3 5 22" xfId="27000" xr:uid="{00000000-0005-0000-0000-000030290000}"/>
    <cellStyle name="SAPBEXaggData 3 5 23" xfId="27001" xr:uid="{00000000-0005-0000-0000-000031290000}"/>
    <cellStyle name="SAPBEXaggData 3 5 24" xfId="27002" xr:uid="{00000000-0005-0000-0000-000032290000}"/>
    <cellStyle name="SAPBEXaggData 3 5 25" xfId="27003" xr:uid="{00000000-0005-0000-0000-000033290000}"/>
    <cellStyle name="SAPBEXaggData 3 5 26" xfId="27004" xr:uid="{00000000-0005-0000-0000-000034290000}"/>
    <cellStyle name="SAPBEXaggData 3 5 27" xfId="27005" xr:uid="{00000000-0005-0000-0000-000035290000}"/>
    <cellStyle name="SAPBEXaggData 3 5 28" xfId="48159" xr:uid="{00000000-0005-0000-0000-000036290000}"/>
    <cellStyle name="SAPBEXaggData 3 5 29" xfId="49053" xr:uid="{00000000-0005-0000-0000-000037290000}"/>
    <cellStyle name="SAPBEXaggData 3 5 3" xfId="27006" xr:uid="{00000000-0005-0000-0000-000038290000}"/>
    <cellStyle name="SAPBEXaggData 3 5 4" xfId="27007" xr:uid="{00000000-0005-0000-0000-000039290000}"/>
    <cellStyle name="SAPBEXaggData 3 5 5" xfId="27008" xr:uid="{00000000-0005-0000-0000-00003A290000}"/>
    <cellStyle name="SAPBEXaggData 3 5 6" xfId="27009" xr:uid="{00000000-0005-0000-0000-00003B290000}"/>
    <cellStyle name="SAPBEXaggData 3 5 7" xfId="27010" xr:uid="{00000000-0005-0000-0000-00003C290000}"/>
    <cellStyle name="SAPBEXaggData 3 5 8" xfId="27011" xr:uid="{00000000-0005-0000-0000-00003D290000}"/>
    <cellStyle name="SAPBEXaggData 3 5 9" xfId="27012" xr:uid="{00000000-0005-0000-0000-00003E290000}"/>
    <cellStyle name="SAPBEXaggData 3 6" xfId="685" xr:uid="{00000000-0005-0000-0000-00003F290000}"/>
    <cellStyle name="SAPBEXaggData 3 6 10" xfId="27013" xr:uid="{00000000-0005-0000-0000-000040290000}"/>
    <cellStyle name="SAPBEXaggData 3 6 11" xfId="27014" xr:uid="{00000000-0005-0000-0000-000041290000}"/>
    <cellStyle name="SAPBEXaggData 3 6 12" xfId="27015" xr:uid="{00000000-0005-0000-0000-000042290000}"/>
    <cellStyle name="SAPBEXaggData 3 6 13" xfId="27016" xr:uid="{00000000-0005-0000-0000-000043290000}"/>
    <cellStyle name="SAPBEXaggData 3 6 14" xfId="27017" xr:uid="{00000000-0005-0000-0000-000044290000}"/>
    <cellStyle name="SAPBEXaggData 3 6 15" xfId="27018" xr:uid="{00000000-0005-0000-0000-000045290000}"/>
    <cellStyle name="SAPBEXaggData 3 6 16" xfId="27019" xr:uid="{00000000-0005-0000-0000-000046290000}"/>
    <cellStyle name="SAPBEXaggData 3 6 17" xfId="27020" xr:uid="{00000000-0005-0000-0000-000047290000}"/>
    <cellStyle name="SAPBEXaggData 3 6 18" xfId="27021" xr:uid="{00000000-0005-0000-0000-000048290000}"/>
    <cellStyle name="SAPBEXaggData 3 6 19" xfId="27022" xr:uid="{00000000-0005-0000-0000-000049290000}"/>
    <cellStyle name="SAPBEXaggData 3 6 2" xfId="1610" xr:uid="{00000000-0005-0000-0000-00004A290000}"/>
    <cellStyle name="SAPBEXaggData 3 6 2 2" xfId="4938" xr:uid="{00000000-0005-0000-0000-00004B290000}"/>
    <cellStyle name="SAPBEXaggData 3 6 2 2 2" xfId="4939" xr:uid="{00000000-0005-0000-0000-00004C290000}"/>
    <cellStyle name="SAPBEXaggData 3 6 2 2 2 2" xfId="4940" xr:uid="{00000000-0005-0000-0000-00004D290000}"/>
    <cellStyle name="SAPBEXaggData 3 6 2 2 2 2 2" xfId="4941" xr:uid="{00000000-0005-0000-0000-00004E290000}"/>
    <cellStyle name="SAPBEXaggData 3 6 2 2 2 3" xfId="4942" xr:uid="{00000000-0005-0000-0000-00004F290000}"/>
    <cellStyle name="SAPBEXaggData 3 6 2 2 3" xfId="4943" xr:uid="{00000000-0005-0000-0000-000050290000}"/>
    <cellStyle name="SAPBEXaggData 3 6 2 2 3 2" xfId="4944" xr:uid="{00000000-0005-0000-0000-000051290000}"/>
    <cellStyle name="SAPBEXaggData 3 6 2 2 3 2 2" xfId="4945" xr:uid="{00000000-0005-0000-0000-000052290000}"/>
    <cellStyle name="SAPBEXaggData 3 6 2 2 4" xfId="4946" xr:uid="{00000000-0005-0000-0000-000053290000}"/>
    <cellStyle name="SAPBEXaggData 3 6 2 2 4 2" xfId="4947" xr:uid="{00000000-0005-0000-0000-000054290000}"/>
    <cellStyle name="SAPBEXaggData 3 6 2 3" xfId="4948" xr:uid="{00000000-0005-0000-0000-000055290000}"/>
    <cellStyle name="SAPBEXaggData 3 6 2 3 2" xfId="4949" xr:uid="{00000000-0005-0000-0000-000056290000}"/>
    <cellStyle name="SAPBEXaggData 3 6 2 3 2 2" xfId="4950" xr:uid="{00000000-0005-0000-0000-000057290000}"/>
    <cellStyle name="SAPBEXaggData 3 6 2 3 3" xfId="4951" xr:uid="{00000000-0005-0000-0000-000058290000}"/>
    <cellStyle name="SAPBEXaggData 3 6 2 4" xfId="4952" xr:uid="{00000000-0005-0000-0000-000059290000}"/>
    <cellStyle name="SAPBEXaggData 3 6 2 4 2" xfId="4953" xr:uid="{00000000-0005-0000-0000-00005A290000}"/>
    <cellStyle name="SAPBEXaggData 3 6 2 4 2 2" xfId="4954" xr:uid="{00000000-0005-0000-0000-00005B290000}"/>
    <cellStyle name="SAPBEXaggData 3 6 2 5" xfId="4955" xr:uid="{00000000-0005-0000-0000-00005C290000}"/>
    <cellStyle name="SAPBEXaggData 3 6 2 5 2" xfId="4956" xr:uid="{00000000-0005-0000-0000-00005D290000}"/>
    <cellStyle name="SAPBEXaggData 3 6 2 6" xfId="27023" xr:uid="{00000000-0005-0000-0000-00005E290000}"/>
    <cellStyle name="SAPBEXaggData 3 6 2 7" xfId="27024" xr:uid="{00000000-0005-0000-0000-00005F290000}"/>
    <cellStyle name="SAPBEXaggData 3 6 2 8" xfId="49569" xr:uid="{00000000-0005-0000-0000-000060290000}"/>
    <cellStyle name="SAPBEXaggData 3 6 20" xfId="27025" xr:uid="{00000000-0005-0000-0000-000061290000}"/>
    <cellStyle name="SAPBEXaggData 3 6 21" xfId="27026" xr:uid="{00000000-0005-0000-0000-000062290000}"/>
    <cellStyle name="SAPBEXaggData 3 6 22" xfId="27027" xr:uid="{00000000-0005-0000-0000-000063290000}"/>
    <cellStyle name="SAPBEXaggData 3 6 23" xfId="27028" xr:uid="{00000000-0005-0000-0000-000064290000}"/>
    <cellStyle name="SAPBEXaggData 3 6 24" xfId="27029" xr:uid="{00000000-0005-0000-0000-000065290000}"/>
    <cellStyle name="SAPBEXaggData 3 6 25" xfId="27030" xr:uid="{00000000-0005-0000-0000-000066290000}"/>
    <cellStyle name="SAPBEXaggData 3 6 26" xfId="27031" xr:uid="{00000000-0005-0000-0000-000067290000}"/>
    <cellStyle name="SAPBEXaggData 3 6 27" xfId="27032" xr:uid="{00000000-0005-0000-0000-000068290000}"/>
    <cellStyle name="SAPBEXaggData 3 6 28" xfId="48160" xr:uid="{00000000-0005-0000-0000-000069290000}"/>
    <cellStyle name="SAPBEXaggData 3 6 29" xfId="49054" xr:uid="{00000000-0005-0000-0000-00006A290000}"/>
    <cellStyle name="SAPBEXaggData 3 6 3" xfId="27033" xr:uid="{00000000-0005-0000-0000-00006B290000}"/>
    <cellStyle name="SAPBEXaggData 3 6 4" xfId="27034" xr:uid="{00000000-0005-0000-0000-00006C290000}"/>
    <cellStyle name="SAPBEXaggData 3 6 5" xfId="27035" xr:uid="{00000000-0005-0000-0000-00006D290000}"/>
    <cellStyle name="SAPBEXaggData 3 6 6" xfId="27036" xr:uid="{00000000-0005-0000-0000-00006E290000}"/>
    <cellStyle name="SAPBEXaggData 3 6 7" xfId="27037" xr:uid="{00000000-0005-0000-0000-00006F290000}"/>
    <cellStyle name="SAPBEXaggData 3 6 8" xfId="27038" xr:uid="{00000000-0005-0000-0000-000070290000}"/>
    <cellStyle name="SAPBEXaggData 3 6 9" xfId="27039" xr:uid="{00000000-0005-0000-0000-000071290000}"/>
    <cellStyle name="SAPBEXaggData 3 7" xfId="1611" xr:uid="{00000000-0005-0000-0000-000072290000}"/>
    <cellStyle name="SAPBEXaggData 3 7 2" xfId="4957" xr:uid="{00000000-0005-0000-0000-000073290000}"/>
    <cellStyle name="SAPBEXaggData 3 7 2 2" xfId="4958" xr:uid="{00000000-0005-0000-0000-000074290000}"/>
    <cellStyle name="SAPBEXaggData 3 7 2 2 2" xfId="4959" xr:uid="{00000000-0005-0000-0000-000075290000}"/>
    <cellStyle name="SAPBEXaggData 3 7 2 2 2 2" xfId="4960" xr:uid="{00000000-0005-0000-0000-000076290000}"/>
    <cellStyle name="SAPBEXaggData 3 7 2 2 3" xfId="4961" xr:uid="{00000000-0005-0000-0000-000077290000}"/>
    <cellStyle name="SAPBEXaggData 3 7 2 3" xfId="4962" xr:uid="{00000000-0005-0000-0000-000078290000}"/>
    <cellStyle name="SAPBEXaggData 3 7 2 3 2" xfId="4963" xr:uid="{00000000-0005-0000-0000-000079290000}"/>
    <cellStyle name="SAPBEXaggData 3 7 2 3 2 2" xfId="4964" xr:uid="{00000000-0005-0000-0000-00007A290000}"/>
    <cellStyle name="SAPBEXaggData 3 7 2 4" xfId="4965" xr:uid="{00000000-0005-0000-0000-00007B290000}"/>
    <cellStyle name="SAPBEXaggData 3 7 2 4 2" xfId="4966" xr:uid="{00000000-0005-0000-0000-00007C290000}"/>
    <cellStyle name="SAPBEXaggData 3 7 3" xfId="4967" xr:uid="{00000000-0005-0000-0000-00007D290000}"/>
    <cellStyle name="SAPBEXaggData 3 7 3 2" xfId="4968" xr:uid="{00000000-0005-0000-0000-00007E290000}"/>
    <cellStyle name="SAPBEXaggData 3 7 3 2 2" xfId="4969" xr:uid="{00000000-0005-0000-0000-00007F290000}"/>
    <cellStyle name="SAPBEXaggData 3 7 3 3" xfId="4970" xr:uid="{00000000-0005-0000-0000-000080290000}"/>
    <cellStyle name="SAPBEXaggData 3 7 4" xfId="4971" xr:uid="{00000000-0005-0000-0000-000081290000}"/>
    <cellStyle name="SAPBEXaggData 3 7 4 2" xfId="4972" xr:uid="{00000000-0005-0000-0000-000082290000}"/>
    <cellStyle name="SAPBEXaggData 3 7 4 2 2" xfId="4973" xr:uid="{00000000-0005-0000-0000-000083290000}"/>
    <cellStyle name="SAPBEXaggData 3 7 5" xfId="4974" xr:uid="{00000000-0005-0000-0000-000084290000}"/>
    <cellStyle name="SAPBEXaggData 3 7 5 2" xfId="4975" xr:uid="{00000000-0005-0000-0000-000085290000}"/>
    <cellStyle name="SAPBEXaggData 3 7 6" xfId="27040" xr:uid="{00000000-0005-0000-0000-000086290000}"/>
    <cellStyle name="SAPBEXaggData 3 7 7" xfId="27041" xr:uid="{00000000-0005-0000-0000-000087290000}"/>
    <cellStyle name="SAPBEXaggData 3 7 8" xfId="49564" xr:uid="{00000000-0005-0000-0000-000088290000}"/>
    <cellStyle name="SAPBEXaggData 3 8" xfId="27042" xr:uid="{00000000-0005-0000-0000-000089290000}"/>
    <cellStyle name="SAPBEXaggData 3 9" xfId="27043" xr:uid="{00000000-0005-0000-0000-00008A290000}"/>
    <cellStyle name="SAPBEXaggData 30" xfId="27044" xr:uid="{00000000-0005-0000-0000-00008B290000}"/>
    <cellStyle name="SAPBEXaggData 31" xfId="27045" xr:uid="{00000000-0005-0000-0000-00008C290000}"/>
    <cellStyle name="SAPBEXaggData 32" xfId="27046" xr:uid="{00000000-0005-0000-0000-00008D290000}"/>
    <cellStyle name="SAPBEXaggData 33" xfId="27047" xr:uid="{00000000-0005-0000-0000-00008E290000}"/>
    <cellStyle name="SAPBEXaggData 34" xfId="27048" xr:uid="{00000000-0005-0000-0000-00008F290000}"/>
    <cellStyle name="SAPBEXaggData 35" xfId="27049" xr:uid="{00000000-0005-0000-0000-000090290000}"/>
    <cellStyle name="SAPBEXaggData 36" xfId="48161" xr:uid="{00000000-0005-0000-0000-000091290000}"/>
    <cellStyle name="SAPBEXaggData 37" xfId="49036" xr:uid="{00000000-0005-0000-0000-000092290000}"/>
    <cellStyle name="SAPBEXaggData 4" xfId="686" xr:uid="{00000000-0005-0000-0000-000093290000}"/>
    <cellStyle name="SAPBEXaggData 4 10" xfId="27050" xr:uid="{00000000-0005-0000-0000-000094290000}"/>
    <cellStyle name="SAPBEXaggData 4 11" xfId="27051" xr:uid="{00000000-0005-0000-0000-000095290000}"/>
    <cellStyle name="SAPBEXaggData 4 12" xfId="27052" xr:uid="{00000000-0005-0000-0000-000096290000}"/>
    <cellStyle name="SAPBEXaggData 4 13" xfId="27053" xr:uid="{00000000-0005-0000-0000-000097290000}"/>
    <cellStyle name="SAPBEXaggData 4 14" xfId="27054" xr:uid="{00000000-0005-0000-0000-000098290000}"/>
    <cellStyle name="SAPBEXaggData 4 15" xfId="27055" xr:uid="{00000000-0005-0000-0000-000099290000}"/>
    <cellStyle name="SAPBEXaggData 4 16" xfId="27056" xr:uid="{00000000-0005-0000-0000-00009A290000}"/>
    <cellStyle name="SAPBEXaggData 4 17" xfId="27057" xr:uid="{00000000-0005-0000-0000-00009B290000}"/>
    <cellStyle name="SAPBEXaggData 4 18" xfId="27058" xr:uid="{00000000-0005-0000-0000-00009C290000}"/>
    <cellStyle name="SAPBEXaggData 4 19" xfId="27059" xr:uid="{00000000-0005-0000-0000-00009D290000}"/>
    <cellStyle name="SAPBEXaggData 4 2" xfId="1612" xr:uid="{00000000-0005-0000-0000-00009E290000}"/>
    <cellStyle name="SAPBEXaggData 4 2 2" xfId="4976" xr:uid="{00000000-0005-0000-0000-00009F290000}"/>
    <cellStyle name="SAPBEXaggData 4 2 2 2" xfId="4977" xr:uid="{00000000-0005-0000-0000-0000A0290000}"/>
    <cellStyle name="SAPBEXaggData 4 2 2 2 2" xfId="4978" xr:uid="{00000000-0005-0000-0000-0000A1290000}"/>
    <cellStyle name="SAPBEXaggData 4 2 2 2 2 2" xfId="4979" xr:uid="{00000000-0005-0000-0000-0000A2290000}"/>
    <cellStyle name="SAPBEXaggData 4 2 2 2 3" xfId="4980" xr:uid="{00000000-0005-0000-0000-0000A3290000}"/>
    <cellStyle name="SAPBEXaggData 4 2 2 3" xfId="4981" xr:uid="{00000000-0005-0000-0000-0000A4290000}"/>
    <cellStyle name="SAPBEXaggData 4 2 2 3 2" xfId="4982" xr:uid="{00000000-0005-0000-0000-0000A5290000}"/>
    <cellStyle name="SAPBEXaggData 4 2 2 3 2 2" xfId="4983" xr:uid="{00000000-0005-0000-0000-0000A6290000}"/>
    <cellStyle name="SAPBEXaggData 4 2 2 4" xfId="4984" xr:uid="{00000000-0005-0000-0000-0000A7290000}"/>
    <cellStyle name="SAPBEXaggData 4 2 2 4 2" xfId="4985" xr:uid="{00000000-0005-0000-0000-0000A8290000}"/>
    <cellStyle name="SAPBEXaggData 4 2 3" xfId="4986" xr:uid="{00000000-0005-0000-0000-0000A9290000}"/>
    <cellStyle name="SAPBEXaggData 4 2 3 2" xfId="4987" xr:uid="{00000000-0005-0000-0000-0000AA290000}"/>
    <cellStyle name="SAPBEXaggData 4 2 3 2 2" xfId="4988" xr:uid="{00000000-0005-0000-0000-0000AB290000}"/>
    <cellStyle name="SAPBEXaggData 4 2 3 3" xfId="4989" xr:uid="{00000000-0005-0000-0000-0000AC290000}"/>
    <cellStyle name="SAPBEXaggData 4 2 4" xfId="4990" xr:uid="{00000000-0005-0000-0000-0000AD290000}"/>
    <cellStyle name="SAPBEXaggData 4 2 4 2" xfId="4991" xr:uid="{00000000-0005-0000-0000-0000AE290000}"/>
    <cellStyle name="SAPBEXaggData 4 2 4 2 2" xfId="4992" xr:uid="{00000000-0005-0000-0000-0000AF290000}"/>
    <cellStyle name="SAPBEXaggData 4 2 5" xfId="4993" xr:uid="{00000000-0005-0000-0000-0000B0290000}"/>
    <cellStyle name="SAPBEXaggData 4 2 5 2" xfId="4994" xr:uid="{00000000-0005-0000-0000-0000B1290000}"/>
    <cellStyle name="SAPBEXaggData 4 2 6" xfId="27060" xr:uid="{00000000-0005-0000-0000-0000B2290000}"/>
    <cellStyle name="SAPBEXaggData 4 2 7" xfId="27061" xr:uid="{00000000-0005-0000-0000-0000B3290000}"/>
    <cellStyle name="SAPBEXaggData 4 2 8" xfId="49570" xr:uid="{00000000-0005-0000-0000-0000B4290000}"/>
    <cellStyle name="SAPBEXaggData 4 20" xfId="27062" xr:uid="{00000000-0005-0000-0000-0000B5290000}"/>
    <cellStyle name="SAPBEXaggData 4 21" xfId="27063" xr:uid="{00000000-0005-0000-0000-0000B6290000}"/>
    <cellStyle name="SAPBEXaggData 4 22" xfId="27064" xr:uid="{00000000-0005-0000-0000-0000B7290000}"/>
    <cellStyle name="SAPBEXaggData 4 23" xfId="27065" xr:uid="{00000000-0005-0000-0000-0000B8290000}"/>
    <cellStyle name="SAPBEXaggData 4 24" xfId="27066" xr:uid="{00000000-0005-0000-0000-0000B9290000}"/>
    <cellStyle name="SAPBEXaggData 4 25" xfId="27067" xr:uid="{00000000-0005-0000-0000-0000BA290000}"/>
    <cellStyle name="SAPBEXaggData 4 26" xfId="27068" xr:uid="{00000000-0005-0000-0000-0000BB290000}"/>
    <cellStyle name="SAPBEXaggData 4 27" xfId="27069" xr:uid="{00000000-0005-0000-0000-0000BC290000}"/>
    <cellStyle name="SAPBEXaggData 4 28" xfId="48162" xr:uid="{00000000-0005-0000-0000-0000BD290000}"/>
    <cellStyle name="SAPBEXaggData 4 29" xfId="49055" xr:uid="{00000000-0005-0000-0000-0000BE290000}"/>
    <cellStyle name="SAPBEXaggData 4 3" xfId="27070" xr:uid="{00000000-0005-0000-0000-0000BF290000}"/>
    <cellStyle name="SAPBEXaggData 4 4" xfId="27071" xr:uid="{00000000-0005-0000-0000-0000C0290000}"/>
    <cellStyle name="SAPBEXaggData 4 5" xfId="27072" xr:uid="{00000000-0005-0000-0000-0000C1290000}"/>
    <cellStyle name="SAPBEXaggData 4 6" xfId="27073" xr:uid="{00000000-0005-0000-0000-0000C2290000}"/>
    <cellStyle name="SAPBEXaggData 4 7" xfId="27074" xr:uid="{00000000-0005-0000-0000-0000C3290000}"/>
    <cellStyle name="SAPBEXaggData 4 8" xfId="27075" xr:uid="{00000000-0005-0000-0000-0000C4290000}"/>
    <cellStyle name="SAPBEXaggData 4 9" xfId="27076" xr:uid="{00000000-0005-0000-0000-0000C5290000}"/>
    <cellStyle name="SAPBEXaggData 5" xfId="687" xr:uid="{00000000-0005-0000-0000-0000C6290000}"/>
    <cellStyle name="SAPBEXaggData 5 10" xfId="27077" xr:uid="{00000000-0005-0000-0000-0000C7290000}"/>
    <cellStyle name="SAPBEXaggData 5 11" xfId="27078" xr:uid="{00000000-0005-0000-0000-0000C8290000}"/>
    <cellStyle name="SAPBEXaggData 5 12" xfId="27079" xr:uid="{00000000-0005-0000-0000-0000C9290000}"/>
    <cellStyle name="SAPBEXaggData 5 13" xfId="27080" xr:uid="{00000000-0005-0000-0000-0000CA290000}"/>
    <cellStyle name="SAPBEXaggData 5 14" xfId="27081" xr:uid="{00000000-0005-0000-0000-0000CB290000}"/>
    <cellStyle name="SAPBEXaggData 5 15" xfId="27082" xr:uid="{00000000-0005-0000-0000-0000CC290000}"/>
    <cellStyle name="SAPBEXaggData 5 16" xfId="27083" xr:uid="{00000000-0005-0000-0000-0000CD290000}"/>
    <cellStyle name="SAPBEXaggData 5 17" xfId="27084" xr:uid="{00000000-0005-0000-0000-0000CE290000}"/>
    <cellStyle name="SAPBEXaggData 5 18" xfId="27085" xr:uid="{00000000-0005-0000-0000-0000CF290000}"/>
    <cellStyle name="SAPBEXaggData 5 19" xfId="27086" xr:uid="{00000000-0005-0000-0000-0000D0290000}"/>
    <cellStyle name="SAPBEXaggData 5 2" xfId="1613" xr:uid="{00000000-0005-0000-0000-0000D1290000}"/>
    <cellStyle name="SAPBEXaggData 5 2 2" xfId="4995" xr:uid="{00000000-0005-0000-0000-0000D2290000}"/>
    <cellStyle name="SAPBEXaggData 5 2 2 2" xfId="4996" xr:uid="{00000000-0005-0000-0000-0000D3290000}"/>
    <cellStyle name="SAPBEXaggData 5 2 2 2 2" xfId="4997" xr:uid="{00000000-0005-0000-0000-0000D4290000}"/>
    <cellStyle name="SAPBEXaggData 5 2 2 2 2 2" xfId="4998" xr:uid="{00000000-0005-0000-0000-0000D5290000}"/>
    <cellStyle name="SAPBEXaggData 5 2 2 2 3" xfId="4999" xr:uid="{00000000-0005-0000-0000-0000D6290000}"/>
    <cellStyle name="SAPBEXaggData 5 2 2 3" xfId="5000" xr:uid="{00000000-0005-0000-0000-0000D7290000}"/>
    <cellStyle name="SAPBEXaggData 5 2 2 3 2" xfId="5001" xr:uid="{00000000-0005-0000-0000-0000D8290000}"/>
    <cellStyle name="SAPBEXaggData 5 2 2 3 2 2" xfId="5002" xr:uid="{00000000-0005-0000-0000-0000D9290000}"/>
    <cellStyle name="SAPBEXaggData 5 2 2 4" xfId="5003" xr:uid="{00000000-0005-0000-0000-0000DA290000}"/>
    <cellStyle name="SAPBEXaggData 5 2 2 4 2" xfId="5004" xr:uid="{00000000-0005-0000-0000-0000DB290000}"/>
    <cellStyle name="SAPBEXaggData 5 2 3" xfId="5005" xr:uid="{00000000-0005-0000-0000-0000DC290000}"/>
    <cellStyle name="SAPBEXaggData 5 2 3 2" xfId="5006" xr:uid="{00000000-0005-0000-0000-0000DD290000}"/>
    <cellStyle name="SAPBEXaggData 5 2 3 2 2" xfId="5007" xr:uid="{00000000-0005-0000-0000-0000DE290000}"/>
    <cellStyle name="SAPBEXaggData 5 2 3 3" xfId="5008" xr:uid="{00000000-0005-0000-0000-0000DF290000}"/>
    <cellStyle name="SAPBEXaggData 5 2 4" xfId="5009" xr:uid="{00000000-0005-0000-0000-0000E0290000}"/>
    <cellStyle name="SAPBEXaggData 5 2 4 2" xfId="5010" xr:uid="{00000000-0005-0000-0000-0000E1290000}"/>
    <cellStyle name="SAPBEXaggData 5 2 4 2 2" xfId="5011" xr:uid="{00000000-0005-0000-0000-0000E2290000}"/>
    <cellStyle name="SAPBEXaggData 5 2 5" xfId="5012" xr:uid="{00000000-0005-0000-0000-0000E3290000}"/>
    <cellStyle name="SAPBEXaggData 5 2 5 2" xfId="5013" xr:uid="{00000000-0005-0000-0000-0000E4290000}"/>
    <cellStyle name="SAPBEXaggData 5 2 6" xfId="27087" xr:uid="{00000000-0005-0000-0000-0000E5290000}"/>
    <cellStyle name="SAPBEXaggData 5 2 7" xfId="27088" xr:uid="{00000000-0005-0000-0000-0000E6290000}"/>
    <cellStyle name="SAPBEXaggData 5 2 8" xfId="49571" xr:uid="{00000000-0005-0000-0000-0000E7290000}"/>
    <cellStyle name="SAPBEXaggData 5 20" xfId="27089" xr:uid="{00000000-0005-0000-0000-0000E8290000}"/>
    <cellStyle name="SAPBEXaggData 5 21" xfId="27090" xr:uid="{00000000-0005-0000-0000-0000E9290000}"/>
    <cellStyle name="SAPBEXaggData 5 22" xfId="27091" xr:uid="{00000000-0005-0000-0000-0000EA290000}"/>
    <cellStyle name="SAPBEXaggData 5 23" xfId="27092" xr:uid="{00000000-0005-0000-0000-0000EB290000}"/>
    <cellStyle name="SAPBEXaggData 5 24" xfId="27093" xr:uid="{00000000-0005-0000-0000-0000EC290000}"/>
    <cellStyle name="SAPBEXaggData 5 25" xfId="27094" xr:uid="{00000000-0005-0000-0000-0000ED290000}"/>
    <cellStyle name="SAPBEXaggData 5 26" xfId="27095" xr:uid="{00000000-0005-0000-0000-0000EE290000}"/>
    <cellStyle name="SAPBEXaggData 5 27" xfId="27096" xr:uid="{00000000-0005-0000-0000-0000EF290000}"/>
    <cellStyle name="SAPBEXaggData 5 28" xfId="48163" xr:uid="{00000000-0005-0000-0000-0000F0290000}"/>
    <cellStyle name="SAPBEXaggData 5 29" xfId="49056" xr:uid="{00000000-0005-0000-0000-0000F1290000}"/>
    <cellStyle name="SAPBEXaggData 5 3" xfId="27097" xr:uid="{00000000-0005-0000-0000-0000F2290000}"/>
    <cellStyle name="SAPBEXaggData 5 4" xfId="27098" xr:uid="{00000000-0005-0000-0000-0000F3290000}"/>
    <cellStyle name="SAPBEXaggData 5 5" xfId="27099" xr:uid="{00000000-0005-0000-0000-0000F4290000}"/>
    <cellStyle name="SAPBEXaggData 5 6" xfId="27100" xr:uid="{00000000-0005-0000-0000-0000F5290000}"/>
    <cellStyle name="SAPBEXaggData 5 7" xfId="27101" xr:uid="{00000000-0005-0000-0000-0000F6290000}"/>
    <cellStyle name="SAPBEXaggData 5 8" xfId="27102" xr:uid="{00000000-0005-0000-0000-0000F7290000}"/>
    <cellStyle name="SAPBEXaggData 5 9" xfId="27103" xr:uid="{00000000-0005-0000-0000-0000F8290000}"/>
    <cellStyle name="SAPBEXaggData 6" xfId="688" xr:uid="{00000000-0005-0000-0000-0000F9290000}"/>
    <cellStyle name="SAPBEXaggData 6 10" xfId="27104" xr:uid="{00000000-0005-0000-0000-0000FA290000}"/>
    <cellStyle name="SAPBEXaggData 6 11" xfId="27105" xr:uid="{00000000-0005-0000-0000-0000FB290000}"/>
    <cellStyle name="SAPBEXaggData 6 12" xfId="27106" xr:uid="{00000000-0005-0000-0000-0000FC290000}"/>
    <cellStyle name="SAPBEXaggData 6 13" xfId="27107" xr:uid="{00000000-0005-0000-0000-0000FD290000}"/>
    <cellStyle name="SAPBEXaggData 6 14" xfId="27108" xr:uid="{00000000-0005-0000-0000-0000FE290000}"/>
    <cellStyle name="SAPBEXaggData 6 15" xfId="27109" xr:uid="{00000000-0005-0000-0000-0000FF290000}"/>
    <cellStyle name="SAPBEXaggData 6 16" xfId="27110" xr:uid="{00000000-0005-0000-0000-0000002A0000}"/>
    <cellStyle name="SAPBEXaggData 6 17" xfId="27111" xr:uid="{00000000-0005-0000-0000-0000012A0000}"/>
    <cellStyle name="SAPBEXaggData 6 18" xfId="27112" xr:uid="{00000000-0005-0000-0000-0000022A0000}"/>
    <cellStyle name="SAPBEXaggData 6 19" xfId="27113" xr:uid="{00000000-0005-0000-0000-0000032A0000}"/>
    <cellStyle name="SAPBEXaggData 6 2" xfId="1614" xr:uid="{00000000-0005-0000-0000-0000042A0000}"/>
    <cellStyle name="SAPBEXaggData 6 2 2" xfId="5014" xr:uid="{00000000-0005-0000-0000-0000052A0000}"/>
    <cellStyle name="SAPBEXaggData 6 2 2 2" xfId="5015" xr:uid="{00000000-0005-0000-0000-0000062A0000}"/>
    <cellStyle name="SAPBEXaggData 6 2 2 2 2" xfId="5016" xr:uid="{00000000-0005-0000-0000-0000072A0000}"/>
    <cellStyle name="SAPBEXaggData 6 2 2 2 2 2" xfId="5017" xr:uid="{00000000-0005-0000-0000-0000082A0000}"/>
    <cellStyle name="SAPBEXaggData 6 2 2 2 3" xfId="5018" xr:uid="{00000000-0005-0000-0000-0000092A0000}"/>
    <cellStyle name="SAPBEXaggData 6 2 2 3" xfId="5019" xr:uid="{00000000-0005-0000-0000-00000A2A0000}"/>
    <cellStyle name="SAPBEXaggData 6 2 2 3 2" xfId="5020" xr:uid="{00000000-0005-0000-0000-00000B2A0000}"/>
    <cellStyle name="SAPBEXaggData 6 2 2 3 2 2" xfId="5021" xr:uid="{00000000-0005-0000-0000-00000C2A0000}"/>
    <cellStyle name="SAPBEXaggData 6 2 2 4" xfId="5022" xr:uid="{00000000-0005-0000-0000-00000D2A0000}"/>
    <cellStyle name="SAPBEXaggData 6 2 2 4 2" xfId="5023" xr:uid="{00000000-0005-0000-0000-00000E2A0000}"/>
    <cellStyle name="SAPBEXaggData 6 2 3" xfId="5024" xr:uid="{00000000-0005-0000-0000-00000F2A0000}"/>
    <cellStyle name="SAPBEXaggData 6 2 3 2" xfId="5025" xr:uid="{00000000-0005-0000-0000-0000102A0000}"/>
    <cellStyle name="SAPBEXaggData 6 2 3 2 2" xfId="5026" xr:uid="{00000000-0005-0000-0000-0000112A0000}"/>
    <cellStyle name="SAPBEXaggData 6 2 3 3" xfId="5027" xr:uid="{00000000-0005-0000-0000-0000122A0000}"/>
    <cellStyle name="SAPBEXaggData 6 2 4" xfId="5028" xr:uid="{00000000-0005-0000-0000-0000132A0000}"/>
    <cellStyle name="SAPBEXaggData 6 2 4 2" xfId="5029" xr:uid="{00000000-0005-0000-0000-0000142A0000}"/>
    <cellStyle name="SAPBEXaggData 6 2 4 2 2" xfId="5030" xr:uid="{00000000-0005-0000-0000-0000152A0000}"/>
    <cellStyle name="SAPBEXaggData 6 2 5" xfId="5031" xr:uid="{00000000-0005-0000-0000-0000162A0000}"/>
    <cellStyle name="SAPBEXaggData 6 2 5 2" xfId="5032" xr:uid="{00000000-0005-0000-0000-0000172A0000}"/>
    <cellStyle name="SAPBEXaggData 6 2 6" xfId="27114" xr:uid="{00000000-0005-0000-0000-0000182A0000}"/>
    <cellStyle name="SAPBEXaggData 6 2 7" xfId="27115" xr:uid="{00000000-0005-0000-0000-0000192A0000}"/>
    <cellStyle name="SAPBEXaggData 6 2 8" xfId="49572" xr:uid="{00000000-0005-0000-0000-00001A2A0000}"/>
    <cellStyle name="SAPBEXaggData 6 20" xfId="27116" xr:uid="{00000000-0005-0000-0000-00001B2A0000}"/>
    <cellStyle name="SAPBEXaggData 6 21" xfId="27117" xr:uid="{00000000-0005-0000-0000-00001C2A0000}"/>
    <cellStyle name="SAPBEXaggData 6 22" xfId="27118" xr:uid="{00000000-0005-0000-0000-00001D2A0000}"/>
    <cellStyle name="SAPBEXaggData 6 23" xfId="27119" xr:uid="{00000000-0005-0000-0000-00001E2A0000}"/>
    <cellStyle name="SAPBEXaggData 6 24" xfId="27120" xr:uid="{00000000-0005-0000-0000-00001F2A0000}"/>
    <cellStyle name="SAPBEXaggData 6 25" xfId="27121" xr:uid="{00000000-0005-0000-0000-0000202A0000}"/>
    <cellStyle name="SAPBEXaggData 6 26" xfId="27122" xr:uid="{00000000-0005-0000-0000-0000212A0000}"/>
    <cellStyle name="SAPBEXaggData 6 27" xfId="27123" xr:uid="{00000000-0005-0000-0000-0000222A0000}"/>
    <cellStyle name="SAPBEXaggData 6 28" xfId="48164" xr:uid="{00000000-0005-0000-0000-0000232A0000}"/>
    <cellStyle name="SAPBEXaggData 6 29" xfId="49057" xr:uid="{00000000-0005-0000-0000-0000242A0000}"/>
    <cellStyle name="SAPBEXaggData 6 3" xfId="27124" xr:uid="{00000000-0005-0000-0000-0000252A0000}"/>
    <cellStyle name="SAPBEXaggData 6 4" xfId="27125" xr:uid="{00000000-0005-0000-0000-0000262A0000}"/>
    <cellStyle name="SAPBEXaggData 6 5" xfId="27126" xr:uid="{00000000-0005-0000-0000-0000272A0000}"/>
    <cellStyle name="SAPBEXaggData 6 6" xfId="27127" xr:uid="{00000000-0005-0000-0000-0000282A0000}"/>
    <cellStyle name="SAPBEXaggData 6 7" xfId="27128" xr:uid="{00000000-0005-0000-0000-0000292A0000}"/>
    <cellStyle name="SAPBEXaggData 6 8" xfId="27129" xr:uid="{00000000-0005-0000-0000-00002A2A0000}"/>
    <cellStyle name="SAPBEXaggData 6 9" xfId="27130" xr:uid="{00000000-0005-0000-0000-00002B2A0000}"/>
    <cellStyle name="SAPBEXaggData 7" xfId="689" xr:uid="{00000000-0005-0000-0000-00002C2A0000}"/>
    <cellStyle name="SAPBEXaggData 7 10" xfId="27131" xr:uid="{00000000-0005-0000-0000-00002D2A0000}"/>
    <cellStyle name="SAPBEXaggData 7 11" xfId="27132" xr:uid="{00000000-0005-0000-0000-00002E2A0000}"/>
    <cellStyle name="SAPBEXaggData 7 12" xfId="27133" xr:uid="{00000000-0005-0000-0000-00002F2A0000}"/>
    <cellStyle name="SAPBEXaggData 7 13" xfId="27134" xr:uid="{00000000-0005-0000-0000-0000302A0000}"/>
    <cellStyle name="SAPBEXaggData 7 14" xfId="27135" xr:uid="{00000000-0005-0000-0000-0000312A0000}"/>
    <cellStyle name="SAPBEXaggData 7 15" xfId="27136" xr:uid="{00000000-0005-0000-0000-0000322A0000}"/>
    <cellStyle name="SAPBEXaggData 7 16" xfId="27137" xr:uid="{00000000-0005-0000-0000-0000332A0000}"/>
    <cellStyle name="SAPBEXaggData 7 17" xfId="27138" xr:uid="{00000000-0005-0000-0000-0000342A0000}"/>
    <cellStyle name="SAPBEXaggData 7 18" xfId="27139" xr:uid="{00000000-0005-0000-0000-0000352A0000}"/>
    <cellStyle name="SAPBEXaggData 7 19" xfId="27140" xr:uid="{00000000-0005-0000-0000-0000362A0000}"/>
    <cellStyle name="SAPBEXaggData 7 2" xfId="1615" xr:uid="{00000000-0005-0000-0000-0000372A0000}"/>
    <cellStyle name="SAPBEXaggData 7 2 2" xfId="5033" xr:uid="{00000000-0005-0000-0000-0000382A0000}"/>
    <cellStyle name="SAPBEXaggData 7 2 2 2" xfId="5034" xr:uid="{00000000-0005-0000-0000-0000392A0000}"/>
    <cellStyle name="SAPBEXaggData 7 2 2 2 2" xfId="5035" xr:uid="{00000000-0005-0000-0000-00003A2A0000}"/>
    <cellStyle name="SAPBEXaggData 7 2 2 2 2 2" xfId="5036" xr:uid="{00000000-0005-0000-0000-00003B2A0000}"/>
    <cellStyle name="SAPBEXaggData 7 2 2 2 3" xfId="5037" xr:uid="{00000000-0005-0000-0000-00003C2A0000}"/>
    <cellStyle name="SAPBEXaggData 7 2 2 3" xfId="5038" xr:uid="{00000000-0005-0000-0000-00003D2A0000}"/>
    <cellStyle name="SAPBEXaggData 7 2 2 3 2" xfId="5039" xr:uid="{00000000-0005-0000-0000-00003E2A0000}"/>
    <cellStyle name="SAPBEXaggData 7 2 2 3 2 2" xfId="5040" xr:uid="{00000000-0005-0000-0000-00003F2A0000}"/>
    <cellStyle name="SAPBEXaggData 7 2 2 4" xfId="5041" xr:uid="{00000000-0005-0000-0000-0000402A0000}"/>
    <cellStyle name="SAPBEXaggData 7 2 2 4 2" xfId="5042" xr:uid="{00000000-0005-0000-0000-0000412A0000}"/>
    <cellStyle name="SAPBEXaggData 7 2 3" xfId="5043" xr:uid="{00000000-0005-0000-0000-0000422A0000}"/>
    <cellStyle name="SAPBEXaggData 7 2 3 2" xfId="5044" xr:uid="{00000000-0005-0000-0000-0000432A0000}"/>
    <cellStyle name="SAPBEXaggData 7 2 3 2 2" xfId="5045" xr:uid="{00000000-0005-0000-0000-0000442A0000}"/>
    <cellStyle name="SAPBEXaggData 7 2 3 3" xfId="5046" xr:uid="{00000000-0005-0000-0000-0000452A0000}"/>
    <cellStyle name="SAPBEXaggData 7 2 4" xfId="5047" xr:uid="{00000000-0005-0000-0000-0000462A0000}"/>
    <cellStyle name="SAPBEXaggData 7 2 4 2" xfId="5048" xr:uid="{00000000-0005-0000-0000-0000472A0000}"/>
    <cellStyle name="SAPBEXaggData 7 2 4 2 2" xfId="5049" xr:uid="{00000000-0005-0000-0000-0000482A0000}"/>
    <cellStyle name="SAPBEXaggData 7 2 5" xfId="5050" xr:uid="{00000000-0005-0000-0000-0000492A0000}"/>
    <cellStyle name="SAPBEXaggData 7 2 5 2" xfId="5051" xr:uid="{00000000-0005-0000-0000-00004A2A0000}"/>
    <cellStyle name="SAPBEXaggData 7 2 6" xfId="27141" xr:uid="{00000000-0005-0000-0000-00004B2A0000}"/>
    <cellStyle name="SAPBEXaggData 7 2 7" xfId="27142" xr:uid="{00000000-0005-0000-0000-00004C2A0000}"/>
    <cellStyle name="SAPBEXaggData 7 2 8" xfId="49573" xr:uid="{00000000-0005-0000-0000-00004D2A0000}"/>
    <cellStyle name="SAPBEXaggData 7 20" xfId="27143" xr:uid="{00000000-0005-0000-0000-00004E2A0000}"/>
    <cellStyle name="SAPBEXaggData 7 21" xfId="27144" xr:uid="{00000000-0005-0000-0000-00004F2A0000}"/>
    <cellStyle name="SAPBEXaggData 7 22" xfId="27145" xr:uid="{00000000-0005-0000-0000-0000502A0000}"/>
    <cellStyle name="SAPBEXaggData 7 23" xfId="27146" xr:uid="{00000000-0005-0000-0000-0000512A0000}"/>
    <cellStyle name="SAPBEXaggData 7 24" xfId="27147" xr:uid="{00000000-0005-0000-0000-0000522A0000}"/>
    <cellStyle name="SAPBEXaggData 7 25" xfId="27148" xr:uid="{00000000-0005-0000-0000-0000532A0000}"/>
    <cellStyle name="SAPBEXaggData 7 26" xfId="27149" xr:uid="{00000000-0005-0000-0000-0000542A0000}"/>
    <cellStyle name="SAPBEXaggData 7 27" xfId="27150" xr:uid="{00000000-0005-0000-0000-0000552A0000}"/>
    <cellStyle name="SAPBEXaggData 7 28" xfId="48165" xr:uid="{00000000-0005-0000-0000-0000562A0000}"/>
    <cellStyle name="SAPBEXaggData 7 29" xfId="49058" xr:uid="{00000000-0005-0000-0000-0000572A0000}"/>
    <cellStyle name="SAPBEXaggData 7 3" xfId="27151" xr:uid="{00000000-0005-0000-0000-0000582A0000}"/>
    <cellStyle name="SAPBEXaggData 7 4" xfId="27152" xr:uid="{00000000-0005-0000-0000-0000592A0000}"/>
    <cellStyle name="SAPBEXaggData 7 5" xfId="27153" xr:uid="{00000000-0005-0000-0000-00005A2A0000}"/>
    <cellStyle name="SAPBEXaggData 7 6" xfId="27154" xr:uid="{00000000-0005-0000-0000-00005B2A0000}"/>
    <cellStyle name="SAPBEXaggData 7 7" xfId="27155" xr:uid="{00000000-0005-0000-0000-00005C2A0000}"/>
    <cellStyle name="SAPBEXaggData 7 8" xfId="27156" xr:uid="{00000000-0005-0000-0000-00005D2A0000}"/>
    <cellStyle name="SAPBEXaggData 7 9" xfId="27157" xr:uid="{00000000-0005-0000-0000-00005E2A0000}"/>
    <cellStyle name="SAPBEXaggData 8" xfId="671" xr:uid="{00000000-0005-0000-0000-00005F2A0000}"/>
    <cellStyle name="SAPBEXaggData 8 10" xfId="27158" xr:uid="{00000000-0005-0000-0000-0000602A0000}"/>
    <cellStyle name="SAPBEXaggData 8 11" xfId="27159" xr:uid="{00000000-0005-0000-0000-0000612A0000}"/>
    <cellStyle name="SAPBEXaggData 8 12" xfId="27160" xr:uid="{00000000-0005-0000-0000-0000622A0000}"/>
    <cellStyle name="SAPBEXaggData 8 13" xfId="27161" xr:uid="{00000000-0005-0000-0000-0000632A0000}"/>
    <cellStyle name="SAPBEXaggData 8 14" xfId="27162" xr:uid="{00000000-0005-0000-0000-0000642A0000}"/>
    <cellStyle name="SAPBEXaggData 8 15" xfId="27163" xr:uid="{00000000-0005-0000-0000-0000652A0000}"/>
    <cellStyle name="SAPBEXaggData 8 16" xfId="27164" xr:uid="{00000000-0005-0000-0000-0000662A0000}"/>
    <cellStyle name="SAPBEXaggData 8 17" xfId="27165" xr:uid="{00000000-0005-0000-0000-0000672A0000}"/>
    <cellStyle name="SAPBEXaggData 8 18" xfId="27166" xr:uid="{00000000-0005-0000-0000-0000682A0000}"/>
    <cellStyle name="SAPBEXaggData 8 19" xfId="27167" xr:uid="{00000000-0005-0000-0000-0000692A0000}"/>
    <cellStyle name="SAPBEXaggData 8 2" xfId="1616" xr:uid="{00000000-0005-0000-0000-00006A2A0000}"/>
    <cellStyle name="SAPBEXaggData 8 2 2" xfId="5052" xr:uid="{00000000-0005-0000-0000-00006B2A0000}"/>
    <cellStyle name="SAPBEXaggData 8 2 2 2" xfId="5053" xr:uid="{00000000-0005-0000-0000-00006C2A0000}"/>
    <cellStyle name="SAPBEXaggData 8 2 2 2 2" xfId="5054" xr:uid="{00000000-0005-0000-0000-00006D2A0000}"/>
    <cellStyle name="SAPBEXaggData 8 2 2 2 2 2" xfId="5055" xr:uid="{00000000-0005-0000-0000-00006E2A0000}"/>
    <cellStyle name="SAPBEXaggData 8 2 2 2 3" xfId="5056" xr:uid="{00000000-0005-0000-0000-00006F2A0000}"/>
    <cellStyle name="SAPBEXaggData 8 2 2 3" xfId="5057" xr:uid="{00000000-0005-0000-0000-0000702A0000}"/>
    <cellStyle name="SAPBEXaggData 8 2 2 3 2" xfId="5058" xr:uid="{00000000-0005-0000-0000-0000712A0000}"/>
    <cellStyle name="SAPBEXaggData 8 2 2 3 2 2" xfId="5059" xr:uid="{00000000-0005-0000-0000-0000722A0000}"/>
    <cellStyle name="SAPBEXaggData 8 2 2 4" xfId="5060" xr:uid="{00000000-0005-0000-0000-0000732A0000}"/>
    <cellStyle name="SAPBEXaggData 8 2 2 4 2" xfId="5061" xr:uid="{00000000-0005-0000-0000-0000742A0000}"/>
    <cellStyle name="SAPBEXaggData 8 2 3" xfId="5062" xr:uid="{00000000-0005-0000-0000-0000752A0000}"/>
    <cellStyle name="SAPBEXaggData 8 2 3 2" xfId="5063" xr:uid="{00000000-0005-0000-0000-0000762A0000}"/>
    <cellStyle name="SAPBEXaggData 8 2 3 2 2" xfId="5064" xr:uid="{00000000-0005-0000-0000-0000772A0000}"/>
    <cellStyle name="SAPBEXaggData 8 2 3 3" xfId="5065" xr:uid="{00000000-0005-0000-0000-0000782A0000}"/>
    <cellStyle name="SAPBEXaggData 8 2 4" xfId="5066" xr:uid="{00000000-0005-0000-0000-0000792A0000}"/>
    <cellStyle name="SAPBEXaggData 8 2 4 2" xfId="5067" xr:uid="{00000000-0005-0000-0000-00007A2A0000}"/>
    <cellStyle name="SAPBEXaggData 8 2 4 2 2" xfId="5068" xr:uid="{00000000-0005-0000-0000-00007B2A0000}"/>
    <cellStyle name="SAPBEXaggData 8 2 5" xfId="5069" xr:uid="{00000000-0005-0000-0000-00007C2A0000}"/>
    <cellStyle name="SAPBEXaggData 8 2 5 2" xfId="5070" xr:uid="{00000000-0005-0000-0000-00007D2A0000}"/>
    <cellStyle name="SAPBEXaggData 8 2 6" xfId="27168" xr:uid="{00000000-0005-0000-0000-00007E2A0000}"/>
    <cellStyle name="SAPBEXaggData 8 2 7" xfId="27169" xr:uid="{00000000-0005-0000-0000-00007F2A0000}"/>
    <cellStyle name="SAPBEXaggData 8 20" xfId="27170" xr:uid="{00000000-0005-0000-0000-0000802A0000}"/>
    <cellStyle name="SAPBEXaggData 8 21" xfId="27171" xr:uid="{00000000-0005-0000-0000-0000812A0000}"/>
    <cellStyle name="SAPBEXaggData 8 22" xfId="27172" xr:uid="{00000000-0005-0000-0000-0000822A0000}"/>
    <cellStyle name="SAPBEXaggData 8 23" xfId="27173" xr:uid="{00000000-0005-0000-0000-0000832A0000}"/>
    <cellStyle name="SAPBEXaggData 8 24" xfId="27174" xr:uid="{00000000-0005-0000-0000-0000842A0000}"/>
    <cellStyle name="SAPBEXaggData 8 25" xfId="27175" xr:uid="{00000000-0005-0000-0000-0000852A0000}"/>
    <cellStyle name="SAPBEXaggData 8 26" xfId="27176" xr:uid="{00000000-0005-0000-0000-0000862A0000}"/>
    <cellStyle name="SAPBEXaggData 8 27" xfId="27177" xr:uid="{00000000-0005-0000-0000-0000872A0000}"/>
    <cellStyle name="SAPBEXaggData 8 28" xfId="48166" xr:uid="{00000000-0005-0000-0000-0000882A0000}"/>
    <cellStyle name="SAPBEXaggData 8 3" xfId="27178" xr:uid="{00000000-0005-0000-0000-0000892A0000}"/>
    <cellStyle name="SAPBEXaggData 8 4" xfId="27179" xr:uid="{00000000-0005-0000-0000-00008A2A0000}"/>
    <cellStyle name="SAPBEXaggData 8 5" xfId="27180" xr:uid="{00000000-0005-0000-0000-00008B2A0000}"/>
    <cellStyle name="SAPBEXaggData 8 6" xfId="27181" xr:uid="{00000000-0005-0000-0000-00008C2A0000}"/>
    <cellStyle name="SAPBEXaggData 8 7" xfId="27182" xr:uid="{00000000-0005-0000-0000-00008D2A0000}"/>
    <cellStyle name="SAPBEXaggData 8 8" xfId="27183" xr:uid="{00000000-0005-0000-0000-00008E2A0000}"/>
    <cellStyle name="SAPBEXaggData 8 9" xfId="27184" xr:uid="{00000000-0005-0000-0000-00008F2A0000}"/>
    <cellStyle name="SAPBEXaggData 9" xfId="1617" xr:uid="{00000000-0005-0000-0000-0000902A0000}"/>
    <cellStyle name="SAPBEXaggData 9 10" xfId="27185" xr:uid="{00000000-0005-0000-0000-0000912A0000}"/>
    <cellStyle name="SAPBEXaggData 9 11" xfId="27186" xr:uid="{00000000-0005-0000-0000-0000922A0000}"/>
    <cellStyle name="SAPBEXaggData 9 12" xfId="27187" xr:uid="{00000000-0005-0000-0000-0000932A0000}"/>
    <cellStyle name="SAPBEXaggData 9 13" xfId="27188" xr:uid="{00000000-0005-0000-0000-0000942A0000}"/>
    <cellStyle name="SAPBEXaggData 9 14" xfId="27189" xr:uid="{00000000-0005-0000-0000-0000952A0000}"/>
    <cellStyle name="SAPBEXaggData 9 15" xfId="27190" xr:uid="{00000000-0005-0000-0000-0000962A0000}"/>
    <cellStyle name="SAPBEXaggData 9 16" xfId="27191" xr:uid="{00000000-0005-0000-0000-0000972A0000}"/>
    <cellStyle name="SAPBEXaggData 9 17" xfId="27192" xr:uid="{00000000-0005-0000-0000-0000982A0000}"/>
    <cellStyle name="SAPBEXaggData 9 18" xfId="27193" xr:uid="{00000000-0005-0000-0000-0000992A0000}"/>
    <cellStyle name="SAPBEXaggData 9 19" xfId="27194" xr:uid="{00000000-0005-0000-0000-00009A2A0000}"/>
    <cellStyle name="SAPBEXaggData 9 2" xfId="1618" xr:uid="{00000000-0005-0000-0000-00009B2A0000}"/>
    <cellStyle name="SAPBEXaggData 9 2 2" xfId="5071" xr:uid="{00000000-0005-0000-0000-00009C2A0000}"/>
    <cellStyle name="SAPBEXaggData 9 2 2 2" xfId="5072" xr:uid="{00000000-0005-0000-0000-00009D2A0000}"/>
    <cellStyle name="SAPBEXaggData 9 2 2 2 2" xfId="5073" xr:uid="{00000000-0005-0000-0000-00009E2A0000}"/>
    <cellStyle name="SAPBEXaggData 9 2 2 2 2 2" xfId="5074" xr:uid="{00000000-0005-0000-0000-00009F2A0000}"/>
    <cellStyle name="SAPBEXaggData 9 2 2 2 3" xfId="5075" xr:uid="{00000000-0005-0000-0000-0000A02A0000}"/>
    <cellStyle name="SAPBEXaggData 9 2 2 3" xfId="5076" xr:uid="{00000000-0005-0000-0000-0000A12A0000}"/>
    <cellStyle name="SAPBEXaggData 9 2 2 3 2" xfId="5077" xr:uid="{00000000-0005-0000-0000-0000A22A0000}"/>
    <cellStyle name="SAPBEXaggData 9 2 2 3 2 2" xfId="5078" xr:uid="{00000000-0005-0000-0000-0000A32A0000}"/>
    <cellStyle name="SAPBEXaggData 9 2 2 4" xfId="5079" xr:uid="{00000000-0005-0000-0000-0000A42A0000}"/>
    <cellStyle name="SAPBEXaggData 9 2 2 4 2" xfId="5080" xr:uid="{00000000-0005-0000-0000-0000A52A0000}"/>
    <cellStyle name="SAPBEXaggData 9 2 3" xfId="5081" xr:uid="{00000000-0005-0000-0000-0000A62A0000}"/>
    <cellStyle name="SAPBEXaggData 9 2 3 2" xfId="5082" xr:uid="{00000000-0005-0000-0000-0000A72A0000}"/>
    <cellStyle name="SAPBEXaggData 9 2 3 2 2" xfId="5083" xr:uid="{00000000-0005-0000-0000-0000A82A0000}"/>
    <cellStyle name="SAPBEXaggData 9 2 3 3" xfId="5084" xr:uid="{00000000-0005-0000-0000-0000A92A0000}"/>
    <cellStyle name="SAPBEXaggData 9 2 4" xfId="5085" xr:uid="{00000000-0005-0000-0000-0000AA2A0000}"/>
    <cellStyle name="SAPBEXaggData 9 2 4 2" xfId="5086" xr:uid="{00000000-0005-0000-0000-0000AB2A0000}"/>
    <cellStyle name="SAPBEXaggData 9 2 4 2 2" xfId="5087" xr:uid="{00000000-0005-0000-0000-0000AC2A0000}"/>
    <cellStyle name="SAPBEXaggData 9 2 5" xfId="5088" xr:uid="{00000000-0005-0000-0000-0000AD2A0000}"/>
    <cellStyle name="SAPBEXaggData 9 2 5 2" xfId="5089" xr:uid="{00000000-0005-0000-0000-0000AE2A0000}"/>
    <cellStyle name="SAPBEXaggData 9 2 6" xfId="27195" xr:uid="{00000000-0005-0000-0000-0000AF2A0000}"/>
    <cellStyle name="SAPBEXaggData 9 2 7" xfId="27196" xr:uid="{00000000-0005-0000-0000-0000B02A0000}"/>
    <cellStyle name="SAPBEXaggData 9 2 8" xfId="49574" xr:uid="{00000000-0005-0000-0000-0000B12A0000}"/>
    <cellStyle name="SAPBEXaggData 9 20" xfId="27197" xr:uid="{00000000-0005-0000-0000-0000B22A0000}"/>
    <cellStyle name="SAPBEXaggData 9 21" xfId="27198" xr:uid="{00000000-0005-0000-0000-0000B32A0000}"/>
    <cellStyle name="SAPBEXaggData 9 22" xfId="27199" xr:uid="{00000000-0005-0000-0000-0000B42A0000}"/>
    <cellStyle name="SAPBEXaggData 9 23" xfId="27200" xr:uid="{00000000-0005-0000-0000-0000B52A0000}"/>
    <cellStyle name="SAPBEXaggData 9 24" xfId="27201" xr:uid="{00000000-0005-0000-0000-0000B62A0000}"/>
    <cellStyle name="SAPBEXaggData 9 25" xfId="27202" xr:uid="{00000000-0005-0000-0000-0000B72A0000}"/>
    <cellStyle name="SAPBEXaggData 9 26" xfId="27203" xr:uid="{00000000-0005-0000-0000-0000B82A0000}"/>
    <cellStyle name="SAPBEXaggData 9 27" xfId="27204" xr:uid="{00000000-0005-0000-0000-0000B92A0000}"/>
    <cellStyle name="SAPBEXaggData 9 28" xfId="27205" xr:uid="{00000000-0005-0000-0000-0000BA2A0000}"/>
    <cellStyle name="SAPBEXaggData 9 29" xfId="48167" xr:uid="{00000000-0005-0000-0000-0000BB2A0000}"/>
    <cellStyle name="SAPBEXaggData 9 3" xfId="5090" xr:uid="{00000000-0005-0000-0000-0000BC2A0000}"/>
    <cellStyle name="SAPBEXaggData 9 3 2" xfId="5091" xr:uid="{00000000-0005-0000-0000-0000BD2A0000}"/>
    <cellStyle name="SAPBEXaggData 9 3 2 2" xfId="5092" xr:uid="{00000000-0005-0000-0000-0000BE2A0000}"/>
    <cellStyle name="SAPBEXaggData 9 3 2 2 2" xfId="5093" xr:uid="{00000000-0005-0000-0000-0000BF2A0000}"/>
    <cellStyle name="SAPBEXaggData 9 3 3" xfId="5094" xr:uid="{00000000-0005-0000-0000-0000C02A0000}"/>
    <cellStyle name="SAPBEXaggData 9 3 3 2" xfId="5095" xr:uid="{00000000-0005-0000-0000-0000C12A0000}"/>
    <cellStyle name="SAPBEXaggData 9 3 4" xfId="27206" xr:uid="{00000000-0005-0000-0000-0000C22A0000}"/>
    <cellStyle name="SAPBEXaggData 9 30" xfId="49059" xr:uid="{00000000-0005-0000-0000-0000C32A0000}"/>
    <cellStyle name="SAPBEXaggData 9 4" xfId="27207" xr:uid="{00000000-0005-0000-0000-0000C42A0000}"/>
    <cellStyle name="SAPBEXaggData 9 5" xfId="27208" xr:uid="{00000000-0005-0000-0000-0000C52A0000}"/>
    <cellStyle name="SAPBEXaggData 9 6" xfId="27209" xr:uid="{00000000-0005-0000-0000-0000C62A0000}"/>
    <cellStyle name="SAPBEXaggData 9 7" xfId="27210" xr:uid="{00000000-0005-0000-0000-0000C72A0000}"/>
    <cellStyle name="SAPBEXaggData 9 8" xfId="27211" xr:uid="{00000000-0005-0000-0000-0000C82A0000}"/>
    <cellStyle name="SAPBEXaggData 9 9" xfId="27212" xr:uid="{00000000-0005-0000-0000-0000C92A0000}"/>
    <cellStyle name="SAPBEXaggData_20120921_SF-grote-ronde-Liesbethdump2" xfId="403" xr:uid="{00000000-0005-0000-0000-0000CA2A0000}"/>
    <cellStyle name="SAPBEXaggDataEmph" xfId="118" xr:uid="{00000000-0005-0000-0000-0000CB2A0000}"/>
    <cellStyle name="SAPBEXaggDataEmph 10" xfId="5096" xr:uid="{00000000-0005-0000-0000-0000CC2A0000}"/>
    <cellStyle name="SAPBEXaggDataEmph 10 2" xfId="5097" xr:uid="{00000000-0005-0000-0000-0000CD2A0000}"/>
    <cellStyle name="SAPBEXaggDataEmph 10 2 2" xfId="5098" xr:uid="{00000000-0005-0000-0000-0000CE2A0000}"/>
    <cellStyle name="SAPBEXaggDataEmph 10 2 2 2" xfId="5099" xr:uid="{00000000-0005-0000-0000-0000CF2A0000}"/>
    <cellStyle name="SAPBEXaggDataEmph 10 2 3" xfId="5100" xr:uid="{00000000-0005-0000-0000-0000D02A0000}"/>
    <cellStyle name="SAPBEXaggDataEmph 10 3" xfId="5101" xr:uid="{00000000-0005-0000-0000-0000D12A0000}"/>
    <cellStyle name="SAPBEXaggDataEmph 10 3 2" xfId="5102" xr:uid="{00000000-0005-0000-0000-0000D22A0000}"/>
    <cellStyle name="SAPBEXaggDataEmph 10 3 2 2" xfId="5103" xr:uid="{00000000-0005-0000-0000-0000D32A0000}"/>
    <cellStyle name="SAPBEXaggDataEmph 10 4" xfId="5104" xr:uid="{00000000-0005-0000-0000-0000D42A0000}"/>
    <cellStyle name="SAPBEXaggDataEmph 10 4 2" xfId="5105" xr:uid="{00000000-0005-0000-0000-0000D52A0000}"/>
    <cellStyle name="SAPBEXaggDataEmph 10 5" xfId="27213" xr:uid="{00000000-0005-0000-0000-0000D62A0000}"/>
    <cellStyle name="SAPBEXaggDataEmph 10 6" xfId="27214" xr:uid="{00000000-0005-0000-0000-0000D72A0000}"/>
    <cellStyle name="SAPBEXaggDataEmph 10 7" xfId="27215" xr:uid="{00000000-0005-0000-0000-0000D82A0000}"/>
    <cellStyle name="SAPBEXaggDataEmph 10 8" xfId="49575" xr:uid="{00000000-0005-0000-0000-0000D92A0000}"/>
    <cellStyle name="SAPBEXaggDataEmph 11" xfId="27216" xr:uid="{00000000-0005-0000-0000-0000DA2A0000}"/>
    <cellStyle name="SAPBEXaggDataEmph 12" xfId="27217" xr:uid="{00000000-0005-0000-0000-0000DB2A0000}"/>
    <cellStyle name="SAPBEXaggDataEmph 13" xfId="27218" xr:uid="{00000000-0005-0000-0000-0000DC2A0000}"/>
    <cellStyle name="SAPBEXaggDataEmph 14" xfId="27219" xr:uid="{00000000-0005-0000-0000-0000DD2A0000}"/>
    <cellStyle name="SAPBEXaggDataEmph 15" xfId="27220" xr:uid="{00000000-0005-0000-0000-0000DE2A0000}"/>
    <cellStyle name="SAPBEXaggDataEmph 16" xfId="27221" xr:uid="{00000000-0005-0000-0000-0000DF2A0000}"/>
    <cellStyle name="SAPBEXaggDataEmph 17" xfId="27222" xr:uid="{00000000-0005-0000-0000-0000E02A0000}"/>
    <cellStyle name="SAPBEXaggDataEmph 18" xfId="27223" xr:uid="{00000000-0005-0000-0000-0000E12A0000}"/>
    <cellStyle name="SAPBEXaggDataEmph 19" xfId="27224" xr:uid="{00000000-0005-0000-0000-0000E22A0000}"/>
    <cellStyle name="SAPBEXaggDataEmph 2" xfId="404" xr:uid="{00000000-0005-0000-0000-0000E32A0000}"/>
    <cellStyle name="SAPBEXaggDataEmph 2 10" xfId="27225" xr:uid="{00000000-0005-0000-0000-0000E42A0000}"/>
    <cellStyle name="SAPBEXaggDataEmph 2 11" xfId="27226" xr:uid="{00000000-0005-0000-0000-0000E52A0000}"/>
    <cellStyle name="SAPBEXaggDataEmph 2 12" xfId="27227" xr:uid="{00000000-0005-0000-0000-0000E62A0000}"/>
    <cellStyle name="SAPBEXaggDataEmph 2 13" xfId="27228" xr:uid="{00000000-0005-0000-0000-0000E72A0000}"/>
    <cellStyle name="SAPBEXaggDataEmph 2 14" xfId="27229" xr:uid="{00000000-0005-0000-0000-0000E82A0000}"/>
    <cellStyle name="SAPBEXaggDataEmph 2 15" xfId="27230" xr:uid="{00000000-0005-0000-0000-0000E92A0000}"/>
    <cellStyle name="SAPBEXaggDataEmph 2 16" xfId="27231" xr:uid="{00000000-0005-0000-0000-0000EA2A0000}"/>
    <cellStyle name="SAPBEXaggDataEmph 2 17" xfId="27232" xr:uid="{00000000-0005-0000-0000-0000EB2A0000}"/>
    <cellStyle name="SAPBEXaggDataEmph 2 18" xfId="27233" xr:uid="{00000000-0005-0000-0000-0000EC2A0000}"/>
    <cellStyle name="SAPBEXaggDataEmph 2 19" xfId="27234" xr:uid="{00000000-0005-0000-0000-0000ED2A0000}"/>
    <cellStyle name="SAPBEXaggDataEmph 2 2" xfId="503" xr:uid="{00000000-0005-0000-0000-0000EE2A0000}"/>
    <cellStyle name="SAPBEXaggDataEmph 2 2 10" xfId="27235" xr:uid="{00000000-0005-0000-0000-0000EF2A0000}"/>
    <cellStyle name="SAPBEXaggDataEmph 2 2 11" xfId="27236" xr:uid="{00000000-0005-0000-0000-0000F02A0000}"/>
    <cellStyle name="SAPBEXaggDataEmph 2 2 12" xfId="27237" xr:uid="{00000000-0005-0000-0000-0000F12A0000}"/>
    <cellStyle name="SAPBEXaggDataEmph 2 2 13" xfId="27238" xr:uid="{00000000-0005-0000-0000-0000F22A0000}"/>
    <cellStyle name="SAPBEXaggDataEmph 2 2 14" xfId="27239" xr:uid="{00000000-0005-0000-0000-0000F32A0000}"/>
    <cellStyle name="SAPBEXaggDataEmph 2 2 15" xfId="27240" xr:uid="{00000000-0005-0000-0000-0000F42A0000}"/>
    <cellStyle name="SAPBEXaggDataEmph 2 2 16" xfId="27241" xr:uid="{00000000-0005-0000-0000-0000F52A0000}"/>
    <cellStyle name="SAPBEXaggDataEmph 2 2 17" xfId="27242" xr:uid="{00000000-0005-0000-0000-0000F62A0000}"/>
    <cellStyle name="SAPBEXaggDataEmph 2 2 18" xfId="27243" xr:uid="{00000000-0005-0000-0000-0000F72A0000}"/>
    <cellStyle name="SAPBEXaggDataEmph 2 2 19" xfId="27244" xr:uid="{00000000-0005-0000-0000-0000F82A0000}"/>
    <cellStyle name="SAPBEXaggDataEmph 2 2 2" xfId="691" xr:uid="{00000000-0005-0000-0000-0000F92A0000}"/>
    <cellStyle name="SAPBEXaggDataEmph 2 2 2 10" xfId="27245" xr:uid="{00000000-0005-0000-0000-0000FA2A0000}"/>
    <cellStyle name="SAPBEXaggDataEmph 2 2 2 11" xfId="27246" xr:uid="{00000000-0005-0000-0000-0000FB2A0000}"/>
    <cellStyle name="SAPBEXaggDataEmph 2 2 2 12" xfId="27247" xr:uid="{00000000-0005-0000-0000-0000FC2A0000}"/>
    <cellStyle name="SAPBEXaggDataEmph 2 2 2 13" xfId="27248" xr:uid="{00000000-0005-0000-0000-0000FD2A0000}"/>
    <cellStyle name="SAPBEXaggDataEmph 2 2 2 14" xfId="27249" xr:uid="{00000000-0005-0000-0000-0000FE2A0000}"/>
    <cellStyle name="SAPBEXaggDataEmph 2 2 2 15" xfId="27250" xr:uid="{00000000-0005-0000-0000-0000FF2A0000}"/>
    <cellStyle name="SAPBEXaggDataEmph 2 2 2 16" xfId="27251" xr:uid="{00000000-0005-0000-0000-0000002B0000}"/>
    <cellStyle name="SAPBEXaggDataEmph 2 2 2 17" xfId="27252" xr:uid="{00000000-0005-0000-0000-0000012B0000}"/>
    <cellStyle name="SAPBEXaggDataEmph 2 2 2 18" xfId="27253" xr:uid="{00000000-0005-0000-0000-0000022B0000}"/>
    <cellStyle name="SAPBEXaggDataEmph 2 2 2 19" xfId="27254" xr:uid="{00000000-0005-0000-0000-0000032B0000}"/>
    <cellStyle name="SAPBEXaggDataEmph 2 2 2 2" xfId="1619" xr:uid="{00000000-0005-0000-0000-0000042B0000}"/>
    <cellStyle name="SAPBEXaggDataEmph 2 2 2 2 2" xfId="5106" xr:uid="{00000000-0005-0000-0000-0000052B0000}"/>
    <cellStyle name="SAPBEXaggDataEmph 2 2 2 2 2 2" xfId="5107" xr:uid="{00000000-0005-0000-0000-0000062B0000}"/>
    <cellStyle name="SAPBEXaggDataEmph 2 2 2 2 2 2 2" xfId="5108" xr:uid="{00000000-0005-0000-0000-0000072B0000}"/>
    <cellStyle name="SAPBEXaggDataEmph 2 2 2 2 2 2 2 2" xfId="5109" xr:uid="{00000000-0005-0000-0000-0000082B0000}"/>
    <cellStyle name="SAPBEXaggDataEmph 2 2 2 2 2 2 3" xfId="5110" xr:uid="{00000000-0005-0000-0000-0000092B0000}"/>
    <cellStyle name="SAPBEXaggDataEmph 2 2 2 2 2 3" xfId="5111" xr:uid="{00000000-0005-0000-0000-00000A2B0000}"/>
    <cellStyle name="SAPBEXaggDataEmph 2 2 2 2 2 3 2" xfId="5112" xr:uid="{00000000-0005-0000-0000-00000B2B0000}"/>
    <cellStyle name="SAPBEXaggDataEmph 2 2 2 2 2 3 2 2" xfId="5113" xr:uid="{00000000-0005-0000-0000-00000C2B0000}"/>
    <cellStyle name="SAPBEXaggDataEmph 2 2 2 2 2 4" xfId="5114" xr:uid="{00000000-0005-0000-0000-00000D2B0000}"/>
    <cellStyle name="SAPBEXaggDataEmph 2 2 2 2 2 4 2" xfId="5115" xr:uid="{00000000-0005-0000-0000-00000E2B0000}"/>
    <cellStyle name="SAPBEXaggDataEmph 2 2 2 2 3" xfId="5116" xr:uid="{00000000-0005-0000-0000-00000F2B0000}"/>
    <cellStyle name="SAPBEXaggDataEmph 2 2 2 2 3 2" xfId="5117" xr:uid="{00000000-0005-0000-0000-0000102B0000}"/>
    <cellStyle name="SAPBEXaggDataEmph 2 2 2 2 3 2 2" xfId="5118" xr:uid="{00000000-0005-0000-0000-0000112B0000}"/>
    <cellStyle name="SAPBEXaggDataEmph 2 2 2 2 3 3" xfId="5119" xr:uid="{00000000-0005-0000-0000-0000122B0000}"/>
    <cellStyle name="SAPBEXaggDataEmph 2 2 2 2 4" xfId="5120" xr:uid="{00000000-0005-0000-0000-0000132B0000}"/>
    <cellStyle name="SAPBEXaggDataEmph 2 2 2 2 4 2" xfId="5121" xr:uid="{00000000-0005-0000-0000-0000142B0000}"/>
    <cellStyle name="SAPBEXaggDataEmph 2 2 2 2 4 2 2" xfId="5122" xr:uid="{00000000-0005-0000-0000-0000152B0000}"/>
    <cellStyle name="SAPBEXaggDataEmph 2 2 2 2 5" xfId="5123" xr:uid="{00000000-0005-0000-0000-0000162B0000}"/>
    <cellStyle name="SAPBEXaggDataEmph 2 2 2 2 5 2" xfId="5124" xr:uid="{00000000-0005-0000-0000-0000172B0000}"/>
    <cellStyle name="SAPBEXaggDataEmph 2 2 2 2 6" xfId="27255" xr:uid="{00000000-0005-0000-0000-0000182B0000}"/>
    <cellStyle name="SAPBEXaggDataEmph 2 2 2 2 7" xfId="27256" xr:uid="{00000000-0005-0000-0000-0000192B0000}"/>
    <cellStyle name="SAPBEXaggDataEmph 2 2 2 2 8" xfId="49578" xr:uid="{00000000-0005-0000-0000-00001A2B0000}"/>
    <cellStyle name="SAPBEXaggDataEmph 2 2 2 20" xfId="27257" xr:uid="{00000000-0005-0000-0000-00001B2B0000}"/>
    <cellStyle name="SAPBEXaggDataEmph 2 2 2 21" xfId="27258" xr:uid="{00000000-0005-0000-0000-00001C2B0000}"/>
    <cellStyle name="SAPBEXaggDataEmph 2 2 2 22" xfId="27259" xr:uid="{00000000-0005-0000-0000-00001D2B0000}"/>
    <cellStyle name="SAPBEXaggDataEmph 2 2 2 23" xfId="27260" xr:uid="{00000000-0005-0000-0000-00001E2B0000}"/>
    <cellStyle name="SAPBEXaggDataEmph 2 2 2 24" xfId="27261" xr:uid="{00000000-0005-0000-0000-00001F2B0000}"/>
    <cellStyle name="SAPBEXaggDataEmph 2 2 2 25" xfId="27262" xr:uid="{00000000-0005-0000-0000-0000202B0000}"/>
    <cellStyle name="SAPBEXaggDataEmph 2 2 2 26" xfId="27263" xr:uid="{00000000-0005-0000-0000-0000212B0000}"/>
    <cellStyle name="SAPBEXaggDataEmph 2 2 2 27" xfId="27264" xr:uid="{00000000-0005-0000-0000-0000222B0000}"/>
    <cellStyle name="SAPBEXaggDataEmph 2 2 2 28" xfId="48168" xr:uid="{00000000-0005-0000-0000-0000232B0000}"/>
    <cellStyle name="SAPBEXaggDataEmph 2 2 2 29" xfId="49063" xr:uid="{00000000-0005-0000-0000-0000242B0000}"/>
    <cellStyle name="SAPBEXaggDataEmph 2 2 2 3" xfId="27265" xr:uid="{00000000-0005-0000-0000-0000252B0000}"/>
    <cellStyle name="SAPBEXaggDataEmph 2 2 2 4" xfId="27266" xr:uid="{00000000-0005-0000-0000-0000262B0000}"/>
    <cellStyle name="SAPBEXaggDataEmph 2 2 2 5" xfId="27267" xr:uid="{00000000-0005-0000-0000-0000272B0000}"/>
    <cellStyle name="SAPBEXaggDataEmph 2 2 2 6" xfId="27268" xr:uid="{00000000-0005-0000-0000-0000282B0000}"/>
    <cellStyle name="SAPBEXaggDataEmph 2 2 2 7" xfId="27269" xr:uid="{00000000-0005-0000-0000-0000292B0000}"/>
    <cellStyle name="SAPBEXaggDataEmph 2 2 2 8" xfId="27270" xr:uid="{00000000-0005-0000-0000-00002A2B0000}"/>
    <cellStyle name="SAPBEXaggDataEmph 2 2 2 9" xfId="27271" xr:uid="{00000000-0005-0000-0000-00002B2B0000}"/>
    <cellStyle name="SAPBEXaggDataEmph 2 2 20" xfId="27272" xr:uid="{00000000-0005-0000-0000-00002C2B0000}"/>
    <cellStyle name="SAPBEXaggDataEmph 2 2 21" xfId="27273" xr:uid="{00000000-0005-0000-0000-00002D2B0000}"/>
    <cellStyle name="SAPBEXaggDataEmph 2 2 22" xfId="27274" xr:uid="{00000000-0005-0000-0000-00002E2B0000}"/>
    <cellStyle name="SAPBEXaggDataEmph 2 2 23" xfId="27275" xr:uid="{00000000-0005-0000-0000-00002F2B0000}"/>
    <cellStyle name="SAPBEXaggDataEmph 2 2 24" xfId="27276" xr:uid="{00000000-0005-0000-0000-0000302B0000}"/>
    <cellStyle name="SAPBEXaggDataEmph 2 2 25" xfId="27277" xr:uid="{00000000-0005-0000-0000-0000312B0000}"/>
    <cellStyle name="SAPBEXaggDataEmph 2 2 26" xfId="27278" xr:uid="{00000000-0005-0000-0000-0000322B0000}"/>
    <cellStyle name="SAPBEXaggDataEmph 2 2 27" xfId="27279" xr:uid="{00000000-0005-0000-0000-0000332B0000}"/>
    <cellStyle name="SAPBEXaggDataEmph 2 2 28" xfId="27280" xr:uid="{00000000-0005-0000-0000-0000342B0000}"/>
    <cellStyle name="SAPBEXaggDataEmph 2 2 29" xfId="27281" xr:uid="{00000000-0005-0000-0000-0000352B0000}"/>
    <cellStyle name="SAPBEXaggDataEmph 2 2 3" xfId="692" xr:uid="{00000000-0005-0000-0000-0000362B0000}"/>
    <cellStyle name="SAPBEXaggDataEmph 2 2 3 10" xfId="27282" xr:uid="{00000000-0005-0000-0000-0000372B0000}"/>
    <cellStyle name="SAPBEXaggDataEmph 2 2 3 11" xfId="27283" xr:uid="{00000000-0005-0000-0000-0000382B0000}"/>
    <cellStyle name="SAPBEXaggDataEmph 2 2 3 12" xfId="27284" xr:uid="{00000000-0005-0000-0000-0000392B0000}"/>
    <cellStyle name="SAPBEXaggDataEmph 2 2 3 13" xfId="27285" xr:uid="{00000000-0005-0000-0000-00003A2B0000}"/>
    <cellStyle name="SAPBEXaggDataEmph 2 2 3 14" xfId="27286" xr:uid="{00000000-0005-0000-0000-00003B2B0000}"/>
    <cellStyle name="SAPBEXaggDataEmph 2 2 3 15" xfId="27287" xr:uid="{00000000-0005-0000-0000-00003C2B0000}"/>
    <cellStyle name="SAPBEXaggDataEmph 2 2 3 16" xfId="27288" xr:uid="{00000000-0005-0000-0000-00003D2B0000}"/>
    <cellStyle name="SAPBEXaggDataEmph 2 2 3 17" xfId="27289" xr:uid="{00000000-0005-0000-0000-00003E2B0000}"/>
    <cellStyle name="SAPBEXaggDataEmph 2 2 3 18" xfId="27290" xr:uid="{00000000-0005-0000-0000-00003F2B0000}"/>
    <cellStyle name="SAPBEXaggDataEmph 2 2 3 19" xfId="27291" xr:uid="{00000000-0005-0000-0000-0000402B0000}"/>
    <cellStyle name="SAPBEXaggDataEmph 2 2 3 2" xfId="1620" xr:uid="{00000000-0005-0000-0000-0000412B0000}"/>
    <cellStyle name="SAPBEXaggDataEmph 2 2 3 2 2" xfId="5125" xr:uid="{00000000-0005-0000-0000-0000422B0000}"/>
    <cellStyle name="SAPBEXaggDataEmph 2 2 3 2 2 2" xfId="5126" xr:uid="{00000000-0005-0000-0000-0000432B0000}"/>
    <cellStyle name="SAPBEXaggDataEmph 2 2 3 2 2 2 2" xfId="5127" xr:uid="{00000000-0005-0000-0000-0000442B0000}"/>
    <cellStyle name="SAPBEXaggDataEmph 2 2 3 2 2 2 2 2" xfId="5128" xr:uid="{00000000-0005-0000-0000-0000452B0000}"/>
    <cellStyle name="SAPBEXaggDataEmph 2 2 3 2 2 2 3" xfId="5129" xr:uid="{00000000-0005-0000-0000-0000462B0000}"/>
    <cellStyle name="SAPBEXaggDataEmph 2 2 3 2 2 3" xfId="5130" xr:uid="{00000000-0005-0000-0000-0000472B0000}"/>
    <cellStyle name="SAPBEXaggDataEmph 2 2 3 2 2 3 2" xfId="5131" xr:uid="{00000000-0005-0000-0000-0000482B0000}"/>
    <cellStyle name="SAPBEXaggDataEmph 2 2 3 2 2 3 2 2" xfId="5132" xr:uid="{00000000-0005-0000-0000-0000492B0000}"/>
    <cellStyle name="SAPBEXaggDataEmph 2 2 3 2 2 4" xfId="5133" xr:uid="{00000000-0005-0000-0000-00004A2B0000}"/>
    <cellStyle name="SAPBEXaggDataEmph 2 2 3 2 2 4 2" xfId="5134" xr:uid="{00000000-0005-0000-0000-00004B2B0000}"/>
    <cellStyle name="SAPBEXaggDataEmph 2 2 3 2 3" xfId="5135" xr:uid="{00000000-0005-0000-0000-00004C2B0000}"/>
    <cellStyle name="SAPBEXaggDataEmph 2 2 3 2 3 2" xfId="5136" xr:uid="{00000000-0005-0000-0000-00004D2B0000}"/>
    <cellStyle name="SAPBEXaggDataEmph 2 2 3 2 3 2 2" xfId="5137" xr:uid="{00000000-0005-0000-0000-00004E2B0000}"/>
    <cellStyle name="SAPBEXaggDataEmph 2 2 3 2 3 3" xfId="5138" xr:uid="{00000000-0005-0000-0000-00004F2B0000}"/>
    <cellStyle name="SAPBEXaggDataEmph 2 2 3 2 4" xfId="5139" xr:uid="{00000000-0005-0000-0000-0000502B0000}"/>
    <cellStyle name="SAPBEXaggDataEmph 2 2 3 2 4 2" xfId="5140" xr:uid="{00000000-0005-0000-0000-0000512B0000}"/>
    <cellStyle name="SAPBEXaggDataEmph 2 2 3 2 4 2 2" xfId="5141" xr:uid="{00000000-0005-0000-0000-0000522B0000}"/>
    <cellStyle name="SAPBEXaggDataEmph 2 2 3 2 5" xfId="5142" xr:uid="{00000000-0005-0000-0000-0000532B0000}"/>
    <cellStyle name="SAPBEXaggDataEmph 2 2 3 2 5 2" xfId="5143" xr:uid="{00000000-0005-0000-0000-0000542B0000}"/>
    <cellStyle name="SAPBEXaggDataEmph 2 2 3 2 6" xfId="27292" xr:uid="{00000000-0005-0000-0000-0000552B0000}"/>
    <cellStyle name="SAPBEXaggDataEmph 2 2 3 2 7" xfId="27293" xr:uid="{00000000-0005-0000-0000-0000562B0000}"/>
    <cellStyle name="SAPBEXaggDataEmph 2 2 3 2 8" xfId="49579" xr:uid="{00000000-0005-0000-0000-0000572B0000}"/>
    <cellStyle name="SAPBEXaggDataEmph 2 2 3 20" xfId="27294" xr:uid="{00000000-0005-0000-0000-0000582B0000}"/>
    <cellStyle name="SAPBEXaggDataEmph 2 2 3 21" xfId="27295" xr:uid="{00000000-0005-0000-0000-0000592B0000}"/>
    <cellStyle name="SAPBEXaggDataEmph 2 2 3 22" xfId="27296" xr:uid="{00000000-0005-0000-0000-00005A2B0000}"/>
    <cellStyle name="SAPBEXaggDataEmph 2 2 3 23" xfId="27297" xr:uid="{00000000-0005-0000-0000-00005B2B0000}"/>
    <cellStyle name="SAPBEXaggDataEmph 2 2 3 24" xfId="27298" xr:uid="{00000000-0005-0000-0000-00005C2B0000}"/>
    <cellStyle name="SAPBEXaggDataEmph 2 2 3 25" xfId="27299" xr:uid="{00000000-0005-0000-0000-00005D2B0000}"/>
    <cellStyle name="SAPBEXaggDataEmph 2 2 3 26" xfId="27300" xr:uid="{00000000-0005-0000-0000-00005E2B0000}"/>
    <cellStyle name="SAPBEXaggDataEmph 2 2 3 27" xfId="27301" xr:uid="{00000000-0005-0000-0000-00005F2B0000}"/>
    <cellStyle name="SAPBEXaggDataEmph 2 2 3 28" xfId="48169" xr:uid="{00000000-0005-0000-0000-0000602B0000}"/>
    <cellStyle name="SAPBEXaggDataEmph 2 2 3 29" xfId="49064" xr:uid="{00000000-0005-0000-0000-0000612B0000}"/>
    <cellStyle name="SAPBEXaggDataEmph 2 2 3 3" xfId="27302" xr:uid="{00000000-0005-0000-0000-0000622B0000}"/>
    <cellStyle name="SAPBEXaggDataEmph 2 2 3 4" xfId="27303" xr:uid="{00000000-0005-0000-0000-0000632B0000}"/>
    <cellStyle name="SAPBEXaggDataEmph 2 2 3 5" xfId="27304" xr:uid="{00000000-0005-0000-0000-0000642B0000}"/>
    <cellStyle name="SAPBEXaggDataEmph 2 2 3 6" xfId="27305" xr:uid="{00000000-0005-0000-0000-0000652B0000}"/>
    <cellStyle name="SAPBEXaggDataEmph 2 2 3 7" xfId="27306" xr:uid="{00000000-0005-0000-0000-0000662B0000}"/>
    <cellStyle name="SAPBEXaggDataEmph 2 2 3 8" xfId="27307" xr:uid="{00000000-0005-0000-0000-0000672B0000}"/>
    <cellStyle name="SAPBEXaggDataEmph 2 2 3 9" xfId="27308" xr:uid="{00000000-0005-0000-0000-0000682B0000}"/>
    <cellStyle name="SAPBEXaggDataEmph 2 2 30" xfId="27309" xr:uid="{00000000-0005-0000-0000-0000692B0000}"/>
    <cellStyle name="SAPBEXaggDataEmph 2 2 31" xfId="27310" xr:uid="{00000000-0005-0000-0000-00006A2B0000}"/>
    <cellStyle name="SAPBEXaggDataEmph 2 2 32" xfId="27311" xr:uid="{00000000-0005-0000-0000-00006B2B0000}"/>
    <cellStyle name="SAPBEXaggDataEmph 2 2 33" xfId="48170" xr:uid="{00000000-0005-0000-0000-00006C2B0000}"/>
    <cellStyle name="SAPBEXaggDataEmph 2 2 34" xfId="49062" xr:uid="{00000000-0005-0000-0000-00006D2B0000}"/>
    <cellStyle name="SAPBEXaggDataEmph 2 2 4" xfId="693" xr:uid="{00000000-0005-0000-0000-00006E2B0000}"/>
    <cellStyle name="SAPBEXaggDataEmph 2 2 4 10" xfId="27312" xr:uid="{00000000-0005-0000-0000-00006F2B0000}"/>
    <cellStyle name="SAPBEXaggDataEmph 2 2 4 11" xfId="27313" xr:uid="{00000000-0005-0000-0000-0000702B0000}"/>
    <cellStyle name="SAPBEXaggDataEmph 2 2 4 12" xfId="27314" xr:uid="{00000000-0005-0000-0000-0000712B0000}"/>
    <cellStyle name="SAPBEXaggDataEmph 2 2 4 13" xfId="27315" xr:uid="{00000000-0005-0000-0000-0000722B0000}"/>
    <cellStyle name="SAPBEXaggDataEmph 2 2 4 14" xfId="27316" xr:uid="{00000000-0005-0000-0000-0000732B0000}"/>
    <cellStyle name="SAPBEXaggDataEmph 2 2 4 15" xfId="27317" xr:uid="{00000000-0005-0000-0000-0000742B0000}"/>
    <cellStyle name="SAPBEXaggDataEmph 2 2 4 16" xfId="27318" xr:uid="{00000000-0005-0000-0000-0000752B0000}"/>
    <cellStyle name="SAPBEXaggDataEmph 2 2 4 17" xfId="27319" xr:uid="{00000000-0005-0000-0000-0000762B0000}"/>
    <cellStyle name="SAPBEXaggDataEmph 2 2 4 18" xfId="27320" xr:uid="{00000000-0005-0000-0000-0000772B0000}"/>
    <cellStyle name="SAPBEXaggDataEmph 2 2 4 19" xfId="27321" xr:uid="{00000000-0005-0000-0000-0000782B0000}"/>
    <cellStyle name="SAPBEXaggDataEmph 2 2 4 2" xfId="1621" xr:uid="{00000000-0005-0000-0000-0000792B0000}"/>
    <cellStyle name="SAPBEXaggDataEmph 2 2 4 2 2" xfId="5144" xr:uid="{00000000-0005-0000-0000-00007A2B0000}"/>
    <cellStyle name="SAPBEXaggDataEmph 2 2 4 2 2 2" xfId="5145" xr:uid="{00000000-0005-0000-0000-00007B2B0000}"/>
    <cellStyle name="SAPBEXaggDataEmph 2 2 4 2 2 2 2" xfId="5146" xr:uid="{00000000-0005-0000-0000-00007C2B0000}"/>
    <cellStyle name="SAPBEXaggDataEmph 2 2 4 2 2 2 2 2" xfId="5147" xr:uid="{00000000-0005-0000-0000-00007D2B0000}"/>
    <cellStyle name="SAPBEXaggDataEmph 2 2 4 2 2 2 3" xfId="5148" xr:uid="{00000000-0005-0000-0000-00007E2B0000}"/>
    <cellStyle name="SAPBEXaggDataEmph 2 2 4 2 2 3" xfId="5149" xr:uid="{00000000-0005-0000-0000-00007F2B0000}"/>
    <cellStyle name="SAPBEXaggDataEmph 2 2 4 2 2 3 2" xfId="5150" xr:uid="{00000000-0005-0000-0000-0000802B0000}"/>
    <cellStyle name="SAPBEXaggDataEmph 2 2 4 2 2 3 2 2" xfId="5151" xr:uid="{00000000-0005-0000-0000-0000812B0000}"/>
    <cellStyle name="SAPBEXaggDataEmph 2 2 4 2 2 4" xfId="5152" xr:uid="{00000000-0005-0000-0000-0000822B0000}"/>
    <cellStyle name="SAPBEXaggDataEmph 2 2 4 2 2 4 2" xfId="5153" xr:uid="{00000000-0005-0000-0000-0000832B0000}"/>
    <cellStyle name="SAPBEXaggDataEmph 2 2 4 2 3" xfId="5154" xr:uid="{00000000-0005-0000-0000-0000842B0000}"/>
    <cellStyle name="SAPBEXaggDataEmph 2 2 4 2 3 2" xfId="5155" xr:uid="{00000000-0005-0000-0000-0000852B0000}"/>
    <cellStyle name="SAPBEXaggDataEmph 2 2 4 2 3 2 2" xfId="5156" xr:uid="{00000000-0005-0000-0000-0000862B0000}"/>
    <cellStyle name="SAPBEXaggDataEmph 2 2 4 2 3 3" xfId="5157" xr:uid="{00000000-0005-0000-0000-0000872B0000}"/>
    <cellStyle name="SAPBEXaggDataEmph 2 2 4 2 4" xfId="5158" xr:uid="{00000000-0005-0000-0000-0000882B0000}"/>
    <cellStyle name="SAPBEXaggDataEmph 2 2 4 2 4 2" xfId="5159" xr:uid="{00000000-0005-0000-0000-0000892B0000}"/>
    <cellStyle name="SAPBEXaggDataEmph 2 2 4 2 4 2 2" xfId="5160" xr:uid="{00000000-0005-0000-0000-00008A2B0000}"/>
    <cellStyle name="SAPBEXaggDataEmph 2 2 4 2 5" xfId="5161" xr:uid="{00000000-0005-0000-0000-00008B2B0000}"/>
    <cellStyle name="SAPBEXaggDataEmph 2 2 4 2 5 2" xfId="5162" xr:uid="{00000000-0005-0000-0000-00008C2B0000}"/>
    <cellStyle name="SAPBEXaggDataEmph 2 2 4 2 6" xfId="27322" xr:uid="{00000000-0005-0000-0000-00008D2B0000}"/>
    <cellStyle name="SAPBEXaggDataEmph 2 2 4 2 7" xfId="27323" xr:uid="{00000000-0005-0000-0000-00008E2B0000}"/>
    <cellStyle name="SAPBEXaggDataEmph 2 2 4 2 8" xfId="49580" xr:uid="{00000000-0005-0000-0000-00008F2B0000}"/>
    <cellStyle name="SAPBEXaggDataEmph 2 2 4 20" xfId="27324" xr:uid="{00000000-0005-0000-0000-0000902B0000}"/>
    <cellStyle name="SAPBEXaggDataEmph 2 2 4 21" xfId="27325" xr:uid="{00000000-0005-0000-0000-0000912B0000}"/>
    <cellStyle name="SAPBEXaggDataEmph 2 2 4 22" xfId="27326" xr:uid="{00000000-0005-0000-0000-0000922B0000}"/>
    <cellStyle name="SAPBEXaggDataEmph 2 2 4 23" xfId="27327" xr:uid="{00000000-0005-0000-0000-0000932B0000}"/>
    <cellStyle name="SAPBEXaggDataEmph 2 2 4 24" xfId="27328" xr:uid="{00000000-0005-0000-0000-0000942B0000}"/>
    <cellStyle name="SAPBEXaggDataEmph 2 2 4 25" xfId="27329" xr:uid="{00000000-0005-0000-0000-0000952B0000}"/>
    <cellStyle name="SAPBEXaggDataEmph 2 2 4 26" xfId="27330" xr:uid="{00000000-0005-0000-0000-0000962B0000}"/>
    <cellStyle name="SAPBEXaggDataEmph 2 2 4 27" xfId="27331" xr:uid="{00000000-0005-0000-0000-0000972B0000}"/>
    <cellStyle name="SAPBEXaggDataEmph 2 2 4 28" xfId="48171" xr:uid="{00000000-0005-0000-0000-0000982B0000}"/>
    <cellStyle name="SAPBEXaggDataEmph 2 2 4 29" xfId="49065" xr:uid="{00000000-0005-0000-0000-0000992B0000}"/>
    <cellStyle name="SAPBEXaggDataEmph 2 2 4 3" xfId="27332" xr:uid="{00000000-0005-0000-0000-00009A2B0000}"/>
    <cellStyle name="SAPBEXaggDataEmph 2 2 4 4" xfId="27333" xr:uid="{00000000-0005-0000-0000-00009B2B0000}"/>
    <cellStyle name="SAPBEXaggDataEmph 2 2 4 5" xfId="27334" xr:uid="{00000000-0005-0000-0000-00009C2B0000}"/>
    <cellStyle name="SAPBEXaggDataEmph 2 2 4 6" xfId="27335" xr:uid="{00000000-0005-0000-0000-00009D2B0000}"/>
    <cellStyle name="SAPBEXaggDataEmph 2 2 4 7" xfId="27336" xr:uid="{00000000-0005-0000-0000-00009E2B0000}"/>
    <cellStyle name="SAPBEXaggDataEmph 2 2 4 8" xfId="27337" xr:uid="{00000000-0005-0000-0000-00009F2B0000}"/>
    <cellStyle name="SAPBEXaggDataEmph 2 2 4 9" xfId="27338" xr:uid="{00000000-0005-0000-0000-0000A02B0000}"/>
    <cellStyle name="SAPBEXaggDataEmph 2 2 5" xfId="694" xr:uid="{00000000-0005-0000-0000-0000A12B0000}"/>
    <cellStyle name="SAPBEXaggDataEmph 2 2 5 10" xfId="27339" xr:uid="{00000000-0005-0000-0000-0000A22B0000}"/>
    <cellStyle name="SAPBEXaggDataEmph 2 2 5 11" xfId="27340" xr:uid="{00000000-0005-0000-0000-0000A32B0000}"/>
    <cellStyle name="SAPBEXaggDataEmph 2 2 5 12" xfId="27341" xr:uid="{00000000-0005-0000-0000-0000A42B0000}"/>
    <cellStyle name="SAPBEXaggDataEmph 2 2 5 13" xfId="27342" xr:uid="{00000000-0005-0000-0000-0000A52B0000}"/>
    <cellStyle name="SAPBEXaggDataEmph 2 2 5 14" xfId="27343" xr:uid="{00000000-0005-0000-0000-0000A62B0000}"/>
    <cellStyle name="SAPBEXaggDataEmph 2 2 5 15" xfId="27344" xr:uid="{00000000-0005-0000-0000-0000A72B0000}"/>
    <cellStyle name="SAPBEXaggDataEmph 2 2 5 16" xfId="27345" xr:uid="{00000000-0005-0000-0000-0000A82B0000}"/>
    <cellStyle name="SAPBEXaggDataEmph 2 2 5 17" xfId="27346" xr:uid="{00000000-0005-0000-0000-0000A92B0000}"/>
    <cellStyle name="SAPBEXaggDataEmph 2 2 5 18" xfId="27347" xr:uid="{00000000-0005-0000-0000-0000AA2B0000}"/>
    <cellStyle name="SAPBEXaggDataEmph 2 2 5 19" xfId="27348" xr:uid="{00000000-0005-0000-0000-0000AB2B0000}"/>
    <cellStyle name="SAPBEXaggDataEmph 2 2 5 2" xfId="1622" xr:uid="{00000000-0005-0000-0000-0000AC2B0000}"/>
    <cellStyle name="SAPBEXaggDataEmph 2 2 5 2 2" xfId="5163" xr:uid="{00000000-0005-0000-0000-0000AD2B0000}"/>
    <cellStyle name="SAPBEXaggDataEmph 2 2 5 2 2 2" xfId="5164" xr:uid="{00000000-0005-0000-0000-0000AE2B0000}"/>
    <cellStyle name="SAPBEXaggDataEmph 2 2 5 2 2 2 2" xfId="5165" xr:uid="{00000000-0005-0000-0000-0000AF2B0000}"/>
    <cellStyle name="SAPBEXaggDataEmph 2 2 5 2 2 2 2 2" xfId="5166" xr:uid="{00000000-0005-0000-0000-0000B02B0000}"/>
    <cellStyle name="SAPBEXaggDataEmph 2 2 5 2 2 2 3" xfId="5167" xr:uid="{00000000-0005-0000-0000-0000B12B0000}"/>
    <cellStyle name="SAPBEXaggDataEmph 2 2 5 2 2 3" xfId="5168" xr:uid="{00000000-0005-0000-0000-0000B22B0000}"/>
    <cellStyle name="SAPBEXaggDataEmph 2 2 5 2 2 3 2" xfId="5169" xr:uid="{00000000-0005-0000-0000-0000B32B0000}"/>
    <cellStyle name="SAPBEXaggDataEmph 2 2 5 2 2 3 2 2" xfId="5170" xr:uid="{00000000-0005-0000-0000-0000B42B0000}"/>
    <cellStyle name="SAPBEXaggDataEmph 2 2 5 2 2 4" xfId="5171" xr:uid="{00000000-0005-0000-0000-0000B52B0000}"/>
    <cellStyle name="SAPBEXaggDataEmph 2 2 5 2 2 4 2" xfId="5172" xr:uid="{00000000-0005-0000-0000-0000B62B0000}"/>
    <cellStyle name="SAPBEXaggDataEmph 2 2 5 2 3" xfId="5173" xr:uid="{00000000-0005-0000-0000-0000B72B0000}"/>
    <cellStyle name="SAPBEXaggDataEmph 2 2 5 2 3 2" xfId="5174" xr:uid="{00000000-0005-0000-0000-0000B82B0000}"/>
    <cellStyle name="SAPBEXaggDataEmph 2 2 5 2 3 2 2" xfId="5175" xr:uid="{00000000-0005-0000-0000-0000B92B0000}"/>
    <cellStyle name="SAPBEXaggDataEmph 2 2 5 2 3 3" xfId="5176" xr:uid="{00000000-0005-0000-0000-0000BA2B0000}"/>
    <cellStyle name="SAPBEXaggDataEmph 2 2 5 2 4" xfId="5177" xr:uid="{00000000-0005-0000-0000-0000BB2B0000}"/>
    <cellStyle name="SAPBEXaggDataEmph 2 2 5 2 4 2" xfId="5178" xr:uid="{00000000-0005-0000-0000-0000BC2B0000}"/>
    <cellStyle name="SAPBEXaggDataEmph 2 2 5 2 4 2 2" xfId="5179" xr:uid="{00000000-0005-0000-0000-0000BD2B0000}"/>
    <cellStyle name="SAPBEXaggDataEmph 2 2 5 2 5" xfId="5180" xr:uid="{00000000-0005-0000-0000-0000BE2B0000}"/>
    <cellStyle name="SAPBEXaggDataEmph 2 2 5 2 5 2" xfId="5181" xr:uid="{00000000-0005-0000-0000-0000BF2B0000}"/>
    <cellStyle name="SAPBEXaggDataEmph 2 2 5 2 6" xfId="27349" xr:uid="{00000000-0005-0000-0000-0000C02B0000}"/>
    <cellStyle name="SAPBEXaggDataEmph 2 2 5 2 7" xfId="27350" xr:uid="{00000000-0005-0000-0000-0000C12B0000}"/>
    <cellStyle name="SAPBEXaggDataEmph 2 2 5 2 8" xfId="49581" xr:uid="{00000000-0005-0000-0000-0000C22B0000}"/>
    <cellStyle name="SAPBEXaggDataEmph 2 2 5 20" xfId="27351" xr:uid="{00000000-0005-0000-0000-0000C32B0000}"/>
    <cellStyle name="SAPBEXaggDataEmph 2 2 5 21" xfId="27352" xr:uid="{00000000-0005-0000-0000-0000C42B0000}"/>
    <cellStyle name="SAPBEXaggDataEmph 2 2 5 22" xfId="27353" xr:uid="{00000000-0005-0000-0000-0000C52B0000}"/>
    <cellStyle name="SAPBEXaggDataEmph 2 2 5 23" xfId="27354" xr:uid="{00000000-0005-0000-0000-0000C62B0000}"/>
    <cellStyle name="SAPBEXaggDataEmph 2 2 5 24" xfId="27355" xr:uid="{00000000-0005-0000-0000-0000C72B0000}"/>
    <cellStyle name="SAPBEXaggDataEmph 2 2 5 25" xfId="27356" xr:uid="{00000000-0005-0000-0000-0000C82B0000}"/>
    <cellStyle name="SAPBEXaggDataEmph 2 2 5 26" xfId="27357" xr:uid="{00000000-0005-0000-0000-0000C92B0000}"/>
    <cellStyle name="SAPBEXaggDataEmph 2 2 5 27" xfId="27358" xr:uid="{00000000-0005-0000-0000-0000CA2B0000}"/>
    <cellStyle name="SAPBEXaggDataEmph 2 2 5 28" xfId="48172" xr:uid="{00000000-0005-0000-0000-0000CB2B0000}"/>
    <cellStyle name="SAPBEXaggDataEmph 2 2 5 29" xfId="49066" xr:uid="{00000000-0005-0000-0000-0000CC2B0000}"/>
    <cellStyle name="SAPBEXaggDataEmph 2 2 5 3" xfId="27359" xr:uid="{00000000-0005-0000-0000-0000CD2B0000}"/>
    <cellStyle name="SAPBEXaggDataEmph 2 2 5 4" xfId="27360" xr:uid="{00000000-0005-0000-0000-0000CE2B0000}"/>
    <cellStyle name="SAPBEXaggDataEmph 2 2 5 5" xfId="27361" xr:uid="{00000000-0005-0000-0000-0000CF2B0000}"/>
    <cellStyle name="SAPBEXaggDataEmph 2 2 5 6" xfId="27362" xr:uid="{00000000-0005-0000-0000-0000D02B0000}"/>
    <cellStyle name="SAPBEXaggDataEmph 2 2 5 7" xfId="27363" xr:uid="{00000000-0005-0000-0000-0000D12B0000}"/>
    <cellStyle name="SAPBEXaggDataEmph 2 2 5 8" xfId="27364" xr:uid="{00000000-0005-0000-0000-0000D22B0000}"/>
    <cellStyle name="SAPBEXaggDataEmph 2 2 5 9" xfId="27365" xr:uid="{00000000-0005-0000-0000-0000D32B0000}"/>
    <cellStyle name="SAPBEXaggDataEmph 2 2 6" xfId="695" xr:uid="{00000000-0005-0000-0000-0000D42B0000}"/>
    <cellStyle name="SAPBEXaggDataEmph 2 2 6 10" xfId="27366" xr:uid="{00000000-0005-0000-0000-0000D52B0000}"/>
    <cellStyle name="SAPBEXaggDataEmph 2 2 6 11" xfId="27367" xr:uid="{00000000-0005-0000-0000-0000D62B0000}"/>
    <cellStyle name="SAPBEXaggDataEmph 2 2 6 12" xfId="27368" xr:uid="{00000000-0005-0000-0000-0000D72B0000}"/>
    <cellStyle name="SAPBEXaggDataEmph 2 2 6 13" xfId="27369" xr:uid="{00000000-0005-0000-0000-0000D82B0000}"/>
    <cellStyle name="SAPBEXaggDataEmph 2 2 6 14" xfId="27370" xr:uid="{00000000-0005-0000-0000-0000D92B0000}"/>
    <cellStyle name="SAPBEXaggDataEmph 2 2 6 15" xfId="27371" xr:uid="{00000000-0005-0000-0000-0000DA2B0000}"/>
    <cellStyle name="SAPBEXaggDataEmph 2 2 6 16" xfId="27372" xr:uid="{00000000-0005-0000-0000-0000DB2B0000}"/>
    <cellStyle name="SAPBEXaggDataEmph 2 2 6 17" xfId="27373" xr:uid="{00000000-0005-0000-0000-0000DC2B0000}"/>
    <cellStyle name="SAPBEXaggDataEmph 2 2 6 18" xfId="27374" xr:uid="{00000000-0005-0000-0000-0000DD2B0000}"/>
    <cellStyle name="SAPBEXaggDataEmph 2 2 6 19" xfId="27375" xr:uid="{00000000-0005-0000-0000-0000DE2B0000}"/>
    <cellStyle name="SAPBEXaggDataEmph 2 2 6 2" xfId="1623" xr:uid="{00000000-0005-0000-0000-0000DF2B0000}"/>
    <cellStyle name="SAPBEXaggDataEmph 2 2 6 2 2" xfId="5182" xr:uid="{00000000-0005-0000-0000-0000E02B0000}"/>
    <cellStyle name="SAPBEXaggDataEmph 2 2 6 2 2 2" xfId="5183" xr:uid="{00000000-0005-0000-0000-0000E12B0000}"/>
    <cellStyle name="SAPBEXaggDataEmph 2 2 6 2 2 2 2" xfId="5184" xr:uid="{00000000-0005-0000-0000-0000E22B0000}"/>
    <cellStyle name="SAPBEXaggDataEmph 2 2 6 2 2 2 2 2" xfId="5185" xr:uid="{00000000-0005-0000-0000-0000E32B0000}"/>
    <cellStyle name="SAPBEXaggDataEmph 2 2 6 2 2 2 3" xfId="5186" xr:uid="{00000000-0005-0000-0000-0000E42B0000}"/>
    <cellStyle name="SAPBEXaggDataEmph 2 2 6 2 2 3" xfId="5187" xr:uid="{00000000-0005-0000-0000-0000E52B0000}"/>
    <cellStyle name="SAPBEXaggDataEmph 2 2 6 2 2 3 2" xfId="5188" xr:uid="{00000000-0005-0000-0000-0000E62B0000}"/>
    <cellStyle name="SAPBEXaggDataEmph 2 2 6 2 2 3 2 2" xfId="5189" xr:uid="{00000000-0005-0000-0000-0000E72B0000}"/>
    <cellStyle name="SAPBEXaggDataEmph 2 2 6 2 2 4" xfId="5190" xr:uid="{00000000-0005-0000-0000-0000E82B0000}"/>
    <cellStyle name="SAPBEXaggDataEmph 2 2 6 2 2 4 2" xfId="5191" xr:uid="{00000000-0005-0000-0000-0000E92B0000}"/>
    <cellStyle name="SAPBEXaggDataEmph 2 2 6 2 3" xfId="5192" xr:uid="{00000000-0005-0000-0000-0000EA2B0000}"/>
    <cellStyle name="SAPBEXaggDataEmph 2 2 6 2 3 2" xfId="5193" xr:uid="{00000000-0005-0000-0000-0000EB2B0000}"/>
    <cellStyle name="SAPBEXaggDataEmph 2 2 6 2 3 2 2" xfId="5194" xr:uid="{00000000-0005-0000-0000-0000EC2B0000}"/>
    <cellStyle name="SAPBEXaggDataEmph 2 2 6 2 3 3" xfId="5195" xr:uid="{00000000-0005-0000-0000-0000ED2B0000}"/>
    <cellStyle name="SAPBEXaggDataEmph 2 2 6 2 4" xfId="5196" xr:uid="{00000000-0005-0000-0000-0000EE2B0000}"/>
    <cellStyle name="SAPBEXaggDataEmph 2 2 6 2 4 2" xfId="5197" xr:uid="{00000000-0005-0000-0000-0000EF2B0000}"/>
    <cellStyle name="SAPBEXaggDataEmph 2 2 6 2 4 2 2" xfId="5198" xr:uid="{00000000-0005-0000-0000-0000F02B0000}"/>
    <cellStyle name="SAPBEXaggDataEmph 2 2 6 2 5" xfId="5199" xr:uid="{00000000-0005-0000-0000-0000F12B0000}"/>
    <cellStyle name="SAPBEXaggDataEmph 2 2 6 2 5 2" xfId="5200" xr:uid="{00000000-0005-0000-0000-0000F22B0000}"/>
    <cellStyle name="SAPBEXaggDataEmph 2 2 6 2 6" xfId="27376" xr:uid="{00000000-0005-0000-0000-0000F32B0000}"/>
    <cellStyle name="SAPBEXaggDataEmph 2 2 6 2 7" xfId="27377" xr:uid="{00000000-0005-0000-0000-0000F42B0000}"/>
    <cellStyle name="SAPBEXaggDataEmph 2 2 6 2 8" xfId="49582" xr:uid="{00000000-0005-0000-0000-0000F52B0000}"/>
    <cellStyle name="SAPBEXaggDataEmph 2 2 6 20" xfId="27378" xr:uid="{00000000-0005-0000-0000-0000F62B0000}"/>
    <cellStyle name="SAPBEXaggDataEmph 2 2 6 21" xfId="27379" xr:uid="{00000000-0005-0000-0000-0000F72B0000}"/>
    <cellStyle name="SAPBEXaggDataEmph 2 2 6 22" xfId="27380" xr:uid="{00000000-0005-0000-0000-0000F82B0000}"/>
    <cellStyle name="SAPBEXaggDataEmph 2 2 6 23" xfId="27381" xr:uid="{00000000-0005-0000-0000-0000F92B0000}"/>
    <cellStyle name="SAPBEXaggDataEmph 2 2 6 24" xfId="27382" xr:uid="{00000000-0005-0000-0000-0000FA2B0000}"/>
    <cellStyle name="SAPBEXaggDataEmph 2 2 6 25" xfId="27383" xr:uid="{00000000-0005-0000-0000-0000FB2B0000}"/>
    <cellStyle name="SAPBEXaggDataEmph 2 2 6 26" xfId="27384" xr:uid="{00000000-0005-0000-0000-0000FC2B0000}"/>
    <cellStyle name="SAPBEXaggDataEmph 2 2 6 27" xfId="27385" xr:uid="{00000000-0005-0000-0000-0000FD2B0000}"/>
    <cellStyle name="SAPBEXaggDataEmph 2 2 6 28" xfId="48173" xr:uid="{00000000-0005-0000-0000-0000FE2B0000}"/>
    <cellStyle name="SAPBEXaggDataEmph 2 2 6 29" xfId="49067" xr:uid="{00000000-0005-0000-0000-0000FF2B0000}"/>
    <cellStyle name="SAPBEXaggDataEmph 2 2 6 3" xfId="27386" xr:uid="{00000000-0005-0000-0000-0000002C0000}"/>
    <cellStyle name="SAPBEXaggDataEmph 2 2 6 4" xfId="27387" xr:uid="{00000000-0005-0000-0000-0000012C0000}"/>
    <cellStyle name="SAPBEXaggDataEmph 2 2 6 5" xfId="27388" xr:uid="{00000000-0005-0000-0000-0000022C0000}"/>
    <cellStyle name="SAPBEXaggDataEmph 2 2 6 6" xfId="27389" xr:uid="{00000000-0005-0000-0000-0000032C0000}"/>
    <cellStyle name="SAPBEXaggDataEmph 2 2 6 7" xfId="27390" xr:uid="{00000000-0005-0000-0000-0000042C0000}"/>
    <cellStyle name="SAPBEXaggDataEmph 2 2 6 8" xfId="27391" xr:uid="{00000000-0005-0000-0000-0000052C0000}"/>
    <cellStyle name="SAPBEXaggDataEmph 2 2 6 9" xfId="27392" xr:uid="{00000000-0005-0000-0000-0000062C0000}"/>
    <cellStyle name="SAPBEXaggDataEmph 2 2 7" xfId="1624" xr:uid="{00000000-0005-0000-0000-0000072C0000}"/>
    <cellStyle name="SAPBEXaggDataEmph 2 2 7 2" xfId="5201" xr:uid="{00000000-0005-0000-0000-0000082C0000}"/>
    <cellStyle name="SAPBEXaggDataEmph 2 2 7 2 2" xfId="5202" xr:uid="{00000000-0005-0000-0000-0000092C0000}"/>
    <cellStyle name="SAPBEXaggDataEmph 2 2 7 2 2 2" xfId="5203" xr:uid="{00000000-0005-0000-0000-00000A2C0000}"/>
    <cellStyle name="SAPBEXaggDataEmph 2 2 7 2 2 2 2" xfId="5204" xr:uid="{00000000-0005-0000-0000-00000B2C0000}"/>
    <cellStyle name="SAPBEXaggDataEmph 2 2 7 2 2 3" xfId="5205" xr:uid="{00000000-0005-0000-0000-00000C2C0000}"/>
    <cellStyle name="SAPBEXaggDataEmph 2 2 7 2 3" xfId="5206" xr:uid="{00000000-0005-0000-0000-00000D2C0000}"/>
    <cellStyle name="SAPBEXaggDataEmph 2 2 7 2 3 2" xfId="5207" xr:uid="{00000000-0005-0000-0000-00000E2C0000}"/>
    <cellStyle name="SAPBEXaggDataEmph 2 2 7 2 3 2 2" xfId="5208" xr:uid="{00000000-0005-0000-0000-00000F2C0000}"/>
    <cellStyle name="SAPBEXaggDataEmph 2 2 7 2 4" xfId="5209" xr:uid="{00000000-0005-0000-0000-0000102C0000}"/>
    <cellStyle name="SAPBEXaggDataEmph 2 2 7 2 4 2" xfId="5210" xr:uid="{00000000-0005-0000-0000-0000112C0000}"/>
    <cellStyle name="SAPBEXaggDataEmph 2 2 7 3" xfId="5211" xr:uid="{00000000-0005-0000-0000-0000122C0000}"/>
    <cellStyle name="SAPBEXaggDataEmph 2 2 7 3 2" xfId="5212" xr:uid="{00000000-0005-0000-0000-0000132C0000}"/>
    <cellStyle name="SAPBEXaggDataEmph 2 2 7 3 2 2" xfId="5213" xr:uid="{00000000-0005-0000-0000-0000142C0000}"/>
    <cellStyle name="SAPBEXaggDataEmph 2 2 7 3 3" xfId="5214" xr:uid="{00000000-0005-0000-0000-0000152C0000}"/>
    <cellStyle name="SAPBEXaggDataEmph 2 2 7 4" xfId="5215" xr:uid="{00000000-0005-0000-0000-0000162C0000}"/>
    <cellStyle name="SAPBEXaggDataEmph 2 2 7 4 2" xfId="5216" xr:uid="{00000000-0005-0000-0000-0000172C0000}"/>
    <cellStyle name="SAPBEXaggDataEmph 2 2 7 4 2 2" xfId="5217" xr:uid="{00000000-0005-0000-0000-0000182C0000}"/>
    <cellStyle name="SAPBEXaggDataEmph 2 2 7 5" xfId="5218" xr:uid="{00000000-0005-0000-0000-0000192C0000}"/>
    <cellStyle name="SAPBEXaggDataEmph 2 2 7 5 2" xfId="5219" xr:uid="{00000000-0005-0000-0000-00001A2C0000}"/>
    <cellStyle name="SAPBEXaggDataEmph 2 2 7 6" xfId="27393" xr:uid="{00000000-0005-0000-0000-00001B2C0000}"/>
    <cellStyle name="SAPBEXaggDataEmph 2 2 7 7" xfId="27394" xr:uid="{00000000-0005-0000-0000-00001C2C0000}"/>
    <cellStyle name="SAPBEXaggDataEmph 2 2 7 8" xfId="49577" xr:uid="{00000000-0005-0000-0000-00001D2C0000}"/>
    <cellStyle name="SAPBEXaggDataEmph 2 2 8" xfId="27395" xr:uid="{00000000-0005-0000-0000-00001E2C0000}"/>
    <cellStyle name="SAPBEXaggDataEmph 2 2 9" xfId="27396" xr:uid="{00000000-0005-0000-0000-00001F2C0000}"/>
    <cellStyle name="SAPBEXaggDataEmph 2 20" xfId="27397" xr:uid="{00000000-0005-0000-0000-0000202C0000}"/>
    <cellStyle name="SAPBEXaggDataEmph 2 21" xfId="27398" xr:uid="{00000000-0005-0000-0000-0000212C0000}"/>
    <cellStyle name="SAPBEXaggDataEmph 2 22" xfId="27399" xr:uid="{00000000-0005-0000-0000-0000222C0000}"/>
    <cellStyle name="SAPBEXaggDataEmph 2 23" xfId="27400" xr:uid="{00000000-0005-0000-0000-0000232C0000}"/>
    <cellStyle name="SAPBEXaggDataEmph 2 24" xfId="27401" xr:uid="{00000000-0005-0000-0000-0000242C0000}"/>
    <cellStyle name="SAPBEXaggDataEmph 2 25" xfId="27402" xr:uid="{00000000-0005-0000-0000-0000252C0000}"/>
    <cellStyle name="SAPBEXaggDataEmph 2 26" xfId="27403" xr:uid="{00000000-0005-0000-0000-0000262C0000}"/>
    <cellStyle name="SAPBEXaggDataEmph 2 27" xfId="27404" xr:uid="{00000000-0005-0000-0000-0000272C0000}"/>
    <cellStyle name="SAPBEXaggDataEmph 2 28" xfId="27405" xr:uid="{00000000-0005-0000-0000-0000282C0000}"/>
    <cellStyle name="SAPBEXaggDataEmph 2 29" xfId="27406" xr:uid="{00000000-0005-0000-0000-0000292C0000}"/>
    <cellStyle name="SAPBEXaggDataEmph 2 3" xfId="696" xr:uid="{00000000-0005-0000-0000-00002A2C0000}"/>
    <cellStyle name="SAPBEXaggDataEmph 2 3 10" xfId="27407" xr:uid="{00000000-0005-0000-0000-00002B2C0000}"/>
    <cellStyle name="SAPBEXaggDataEmph 2 3 11" xfId="27408" xr:uid="{00000000-0005-0000-0000-00002C2C0000}"/>
    <cellStyle name="SAPBEXaggDataEmph 2 3 12" xfId="27409" xr:uid="{00000000-0005-0000-0000-00002D2C0000}"/>
    <cellStyle name="SAPBEXaggDataEmph 2 3 13" xfId="27410" xr:uid="{00000000-0005-0000-0000-00002E2C0000}"/>
    <cellStyle name="SAPBEXaggDataEmph 2 3 14" xfId="27411" xr:uid="{00000000-0005-0000-0000-00002F2C0000}"/>
    <cellStyle name="SAPBEXaggDataEmph 2 3 15" xfId="27412" xr:uid="{00000000-0005-0000-0000-0000302C0000}"/>
    <cellStyle name="SAPBEXaggDataEmph 2 3 16" xfId="27413" xr:uid="{00000000-0005-0000-0000-0000312C0000}"/>
    <cellStyle name="SAPBEXaggDataEmph 2 3 17" xfId="27414" xr:uid="{00000000-0005-0000-0000-0000322C0000}"/>
    <cellStyle name="SAPBEXaggDataEmph 2 3 18" xfId="27415" xr:uid="{00000000-0005-0000-0000-0000332C0000}"/>
    <cellStyle name="SAPBEXaggDataEmph 2 3 19" xfId="27416" xr:uid="{00000000-0005-0000-0000-0000342C0000}"/>
    <cellStyle name="SAPBEXaggDataEmph 2 3 2" xfId="1625" xr:uid="{00000000-0005-0000-0000-0000352C0000}"/>
    <cellStyle name="SAPBEXaggDataEmph 2 3 2 2" xfId="5220" xr:uid="{00000000-0005-0000-0000-0000362C0000}"/>
    <cellStyle name="SAPBEXaggDataEmph 2 3 2 2 2" xfId="5221" xr:uid="{00000000-0005-0000-0000-0000372C0000}"/>
    <cellStyle name="SAPBEXaggDataEmph 2 3 2 2 2 2" xfId="5222" xr:uid="{00000000-0005-0000-0000-0000382C0000}"/>
    <cellStyle name="SAPBEXaggDataEmph 2 3 2 2 2 2 2" xfId="5223" xr:uid="{00000000-0005-0000-0000-0000392C0000}"/>
    <cellStyle name="SAPBEXaggDataEmph 2 3 2 2 2 3" xfId="5224" xr:uid="{00000000-0005-0000-0000-00003A2C0000}"/>
    <cellStyle name="SAPBEXaggDataEmph 2 3 2 2 3" xfId="5225" xr:uid="{00000000-0005-0000-0000-00003B2C0000}"/>
    <cellStyle name="SAPBEXaggDataEmph 2 3 2 2 3 2" xfId="5226" xr:uid="{00000000-0005-0000-0000-00003C2C0000}"/>
    <cellStyle name="SAPBEXaggDataEmph 2 3 2 2 3 2 2" xfId="5227" xr:uid="{00000000-0005-0000-0000-00003D2C0000}"/>
    <cellStyle name="SAPBEXaggDataEmph 2 3 2 2 4" xfId="5228" xr:uid="{00000000-0005-0000-0000-00003E2C0000}"/>
    <cellStyle name="SAPBEXaggDataEmph 2 3 2 2 4 2" xfId="5229" xr:uid="{00000000-0005-0000-0000-00003F2C0000}"/>
    <cellStyle name="SAPBEXaggDataEmph 2 3 2 3" xfId="5230" xr:uid="{00000000-0005-0000-0000-0000402C0000}"/>
    <cellStyle name="SAPBEXaggDataEmph 2 3 2 3 2" xfId="5231" xr:uid="{00000000-0005-0000-0000-0000412C0000}"/>
    <cellStyle name="SAPBEXaggDataEmph 2 3 2 3 2 2" xfId="5232" xr:uid="{00000000-0005-0000-0000-0000422C0000}"/>
    <cellStyle name="SAPBEXaggDataEmph 2 3 2 3 3" xfId="5233" xr:uid="{00000000-0005-0000-0000-0000432C0000}"/>
    <cellStyle name="SAPBEXaggDataEmph 2 3 2 4" xfId="5234" xr:uid="{00000000-0005-0000-0000-0000442C0000}"/>
    <cellStyle name="SAPBEXaggDataEmph 2 3 2 4 2" xfId="5235" xr:uid="{00000000-0005-0000-0000-0000452C0000}"/>
    <cellStyle name="SAPBEXaggDataEmph 2 3 2 4 2 2" xfId="5236" xr:uid="{00000000-0005-0000-0000-0000462C0000}"/>
    <cellStyle name="SAPBEXaggDataEmph 2 3 2 5" xfId="5237" xr:uid="{00000000-0005-0000-0000-0000472C0000}"/>
    <cellStyle name="SAPBEXaggDataEmph 2 3 2 5 2" xfId="5238" xr:uid="{00000000-0005-0000-0000-0000482C0000}"/>
    <cellStyle name="SAPBEXaggDataEmph 2 3 2 6" xfId="27417" xr:uid="{00000000-0005-0000-0000-0000492C0000}"/>
    <cellStyle name="SAPBEXaggDataEmph 2 3 2 7" xfId="27418" xr:uid="{00000000-0005-0000-0000-00004A2C0000}"/>
    <cellStyle name="SAPBEXaggDataEmph 2 3 2 8" xfId="49583" xr:uid="{00000000-0005-0000-0000-00004B2C0000}"/>
    <cellStyle name="SAPBEXaggDataEmph 2 3 20" xfId="27419" xr:uid="{00000000-0005-0000-0000-00004C2C0000}"/>
    <cellStyle name="SAPBEXaggDataEmph 2 3 21" xfId="27420" xr:uid="{00000000-0005-0000-0000-00004D2C0000}"/>
    <cellStyle name="SAPBEXaggDataEmph 2 3 22" xfId="27421" xr:uid="{00000000-0005-0000-0000-00004E2C0000}"/>
    <cellStyle name="SAPBEXaggDataEmph 2 3 23" xfId="27422" xr:uid="{00000000-0005-0000-0000-00004F2C0000}"/>
    <cellStyle name="SAPBEXaggDataEmph 2 3 24" xfId="27423" xr:uid="{00000000-0005-0000-0000-0000502C0000}"/>
    <cellStyle name="SAPBEXaggDataEmph 2 3 25" xfId="27424" xr:uid="{00000000-0005-0000-0000-0000512C0000}"/>
    <cellStyle name="SAPBEXaggDataEmph 2 3 26" xfId="27425" xr:uid="{00000000-0005-0000-0000-0000522C0000}"/>
    <cellStyle name="SAPBEXaggDataEmph 2 3 27" xfId="27426" xr:uid="{00000000-0005-0000-0000-0000532C0000}"/>
    <cellStyle name="SAPBEXaggDataEmph 2 3 28" xfId="48174" xr:uid="{00000000-0005-0000-0000-0000542C0000}"/>
    <cellStyle name="SAPBEXaggDataEmph 2 3 29" xfId="49068" xr:uid="{00000000-0005-0000-0000-0000552C0000}"/>
    <cellStyle name="SAPBEXaggDataEmph 2 3 3" xfId="27427" xr:uid="{00000000-0005-0000-0000-0000562C0000}"/>
    <cellStyle name="SAPBEXaggDataEmph 2 3 4" xfId="27428" xr:uid="{00000000-0005-0000-0000-0000572C0000}"/>
    <cellStyle name="SAPBEXaggDataEmph 2 3 5" xfId="27429" xr:uid="{00000000-0005-0000-0000-0000582C0000}"/>
    <cellStyle name="SAPBEXaggDataEmph 2 3 6" xfId="27430" xr:uid="{00000000-0005-0000-0000-0000592C0000}"/>
    <cellStyle name="SAPBEXaggDataEmph 2 3 7" xfId="27431" xr:uid="{00000000-0005-0000-0000-00005A2C0000}"/>
    <cellStyle name="SAPBEXaggDataEmph 2 3 8" xfId="27432" xr:uid="{00000000-0005-0000-0000-00005B2C0000}"/>
    <cellStyle name="SAPBEXaggDataEmph 2 3 9" xfId="27433" xr:uid="{00000000-0005-0000-0000-00005C2C0000}"/>
    <cellStyle name="SAPBEXaggDataEmph 2 30" xfId="27434" xr:uid="{00000000-0005-0000-0000-00005D2C0000}"/>
    <cellStyle name="SAPBEXaggDataEmph 2 31" xfId="27435" xr:uid="{00000000-0005-0000-0000-00005E2C0000}"/>
    <cellStyle name="SAPBEXaggDataEmph 2 32" xfId="27436" xr:uid="{00000000-0005-0000-0000-00005F2C0000}"/>
    <cellStyle name="SAPBEXaggDataEmph 2 33" xfId="48175" xr:uid="{00000000-0005-0000-0000-0000602C0000}"/>
    <cellStyle name="SAPBEXaggDataEmph 2 34" xfId="49061" xr:uid="{00000000-0005-0000-0000-0000612C0000}"/>
    <cellStyle name="SAPBEXaggDataEmph 2 4" xfId="697" xr:uid="{00000000-0005-0000-0000-0000622C0000}"/>
    <cellStyle name="SAPBEXaggDataEmph 2 4 10" xfId="27437" xr:uid="{00000000-0005-0000-0000-0000632C0000}"/>
    <cellStyle name="SAPBEXaggDataEmph 2 4 11" xfId="27438" xr:uid="{00000000-0005-0000-0000-0000642C0000}"/>
    <cellStyle name="SAPBEXaggDataEmph 2 4 12" xfId="27439" xr:uid="{00000000-0005-0000-0000-0000652C0000}"/>
    <cellStyle name="SAPBEXaggDataEmph 2 4 13" xfId="27440" xr:uid="{00000000-0005-0000-0000-0000662C0000}"/>
    <cellStyle name="SAPBEXaggDataEmph 2 4 14" xfId="27441" xr:uid="{00000000-0005-0000-0000-0000672C0000}"/>
    <cellStyle name="SAPBEXaggDataEmph 2 4 15" xfId="27442" xr:uid="{00000000-0005-0000-0000-0000682C0000}"/>
    <cellStyle name="SAPBEXaggDataEmph 2 4 16" xfId="27443" xr:uid="{00000000-0005-0000-0000-0000692C0000}"/>
    <cellStyle name="SAPBEXaggDataEmph 2 4 17" xfId="27444" xr:uid="{00000000-0005-0000-0000-00006A2C0000}"/>
    <cellStyle name="SAPBEXaggDataEmph 2 4 18" xfId="27445" xr:uid="{00000000-0005-0000-0000-00006B2C0000}"/>
    <cellStyle name="SAPBEXaggDataEmph 2 4 19" xfId="27446" xr:uid="{00000000-0005-0000-0000-00006C2C0000}"/>
    <cellStyle name="SAPBEXaggDataEmph 2 4 2" xfId="1626" xr:uid="{00000000-0005-0000-0000-00006D2C0000}"/>
    <cellStyle name="SAPBEXaggDataEmph 2 4 2 2" xfId="5239" xr:uid="{00000000-0005-0000-0000-00006E2C0000}"/>
    <cellStyle name="SAPBEXaggDataEmph 2 4 2 2 2" xfId="5240" xr:uid="{00000000-0005-0000-0000-00006F2C0000}"/>
    <cellStyle name="SAPBEXaggDataEmph 2 4 2 2 2 2" xfId="5241" xr:uid="{00000000-0005-0000-0000-0000702C0000}"/>
    <cellStyle name="SAPBEXaggDataEmph 2 4 2 2 2 2 2" xfId="5242" xr:uid="{00000000-0005-0000-0000-0000712C0000}"/>
    <cellStyle name="SAPBEXaggDataEmph 2 4 2 2 2 3" xfId="5243" xr:uid="{00000000-0005-0000-0000-0000722C0000}"/>
    <cellStyle name="SAPBEXaggDataEmph 2 4 2 2 3" xfId="5244" xr:uid="{00000000-0005-0000-0000-0000732C0000}"/>
    <cellStyle name="SAPBEXaggDataEmph 2 4 2 2 3 2" xfId="5245" xr:uid="{00000000-0005-0000-0000-0000742C0000}"/>
    <cellStyle name="SAPBEXaggDataEmph 2 4 2 2 3 2 2" xfId="5246" xr:uid="{00000000-0005-0000-0000-0000752C0000}"/>
    <cellStyle name="SAPBEXaggDataEmph 2 4 2 2 4" xfId="5247" xr:uid="{00000000-0005-0000-0000-0000762C0000}"/>
    <cellStyle name="SAPBEXaggDataEmph 2 4 2 2 4 2" xfId="5248" xr:uid="{00000000-0005-0000-0000-0000772C0000}"/>
    <cellStyle name="SAPBEXaggDataEmph 2 4 2 3" xfId="5249" xr:uid="{00000000-0005-0000-0000-0000782C0000}"/>
    <cellStyle name="SAPBEXaggDataEmph 2 4 2 3 2" xfId="5250" xr:uid="{00000000-0005-0000-0000-0000792C0000}"/>
    <cellStyle name="SAPBEXaggDataEmph 2 4 2 3 2 2" xfId="5251" xr:uid="{00000000-0005-0000-0000-00007A2C0000}"/>
    <cellStyle name="SAPBEXaggDataEmph 2 4 2 3 3" xfId="5252" xr:uid="{00000000-0005-0000-0000-00007B2C0000}"/>
    <cellStyle name="SAPBEXaggDataEmph 2 4 2 4" xfId="5253" xr:uid="{00000000-0005-0000-0000-00007C2C0000}"/>
    <cellStyle name="SAPBEXaggDataEmph 2 4 2 4 2" xfId="5254" xr:uid="{00000000-0005-0000-0000-00007D2C0000}"/>
    <cellStyle name="SAPBEXaggDataEmph 2 4 2 4 2 2" xfId="5255" xr:uid="{00000000-0005-0000-0000-00007E2C0000}"/>
    <cellStyle name="SAPBEXaggDataEmph 2 4 2 5" xfId="5256" xr:uid="{00000000-0005-0000-0000-00007F2C0000}"/>
    <cellStyle name="SAPBEXaggDataEmph 2 4 2 5 2" xfId="5257" xr:uid="{00000000-0005-0000-0000-0000802C0000}"/>
    <cellStyle name="SAPBEXaggDataEmph 2 4 2 6" xfId="27447" xr:uid="{00000000-0005-0000-0000-0000812C0000}"/>
    <cellStyle name="SAPBEXaggDataEmph 2 4 2 7" xfId="27448" xr:uid="{00000000-0005-0000-0000-0000822C0000}"/>
    <cellStyle name="SAPBEXaggDataEmph 2 4 2 8" xfId="49584" xr:uid="{00000000-0005-0000-0000-0000832C0000}"/>
    <cellStyle name="SAPBEXaggDataEmph 2 4 20" xfId="27449" xr:uid="{00000000-0005-0000-0000-0000842C0000}"/>
    <cellStyle name="SAPBEXaggDataEmph 2 4 21" xfId="27450" xr:uid="{00000000-0005-0000-0000-0000852C0000}"/>
    <cellStyle name="SAPBEXaggDataEmph 2 4 22" xfId="27451" xr:uid="{00000000-0005-0000-0000-0000862C0000}"/>
    <cellStyle name="SAPBEXaggDataEmph 2 4 23" xfId="27452" xr:uid="{00000000-0005-0000-0000-0000872C0000}"/>
    <cellStyle name="SAPBEXaggDataEmph 2 4 24" xfId="27453" xr:uid="{00000000-0005-0000-0000-0000882C0000}"/>
    <cellStyle name="SAPBEXaggDataEmph 2 4 25" xfId="27454" xr:uid="{00000000-0005-0000-0000-0000892C0000}"/>
    <cellStyle name="SAPBEXaggDataEmph 2 4 26" xfId="27455" xr:uid="{00000000-0005-0000-0000-00008A2C0000}"/>
    <cellStyle name="SAPBEXaggDataEmph 2 4 27" xfId="27456" xr:uid="{00000000-0005-0000-0000-00008B2C0000}"/>
    <cellStyle name="SAPBEXaggDataEmph 2 4 28" xfId="48176" xr:uid="{00000000-0005-0000-0000-00008C2C0000}"/>
    <cellStyle name="SAPBEXaggDataEmph 2 4 29" xfId="49069" xr:uid="{00000000-0005-0000-0000-00008D2C0000}"/>
    <cellStyle name="SAPBEXaggDataEmph 2 4 3" xfId="27457" xr:uid="{00000000-0005-0000-0000-00008E2C0000}"/>
    <cellStyle name="SAPBEXaggDataEmph 2 4 4" xfId="27458" xr:uid="{00000000-0005-0000-0000-00008F2C0000}"/>
    <cellStyle name="SAPBEXaggDataEmph 2 4 5" xfId="27459" xr:uid="{00000000-0005-0000-0000-0000902C0000}"/>
    <cellStyle name="SAPBEXaggDataEmph 2 4 6" xfId="27460" xr:uid="{00000000-0005-0000-0000-0000912C0000}"/>
    <cellStyle name="SAPBEXaggDataEmph 2 4 7" xfId="27461" xr:uid="{00000000-0005-0000-0000-0000922C0000}"/>
    <cellStyle name="SAPBEXaggDataEmph 2 4 8" xfId="27462" xr:uid="{00000000-0005-0000-0000-0000932C0000}"/>
    <cellStyle name="SAPBEXaggDataEmph 2 4 9" xfId="27463" xr:uid="{00000000-0005-0000-0000-0000942C0000}"/>
    <cellStyle name="SAPBEXaggDataEmph 2 5" xfId="698" xr:uid="{00000000-0005-0000-0000-0000952C0000}"/>
    <cellStyle name="SAPBEXaggDataEmph 2 5 10" xfId="27464" xr:uid="{00000000-0005-0000-0000-0000962C0000}"/>
    <cellStyle name="SAPBEXaggDataEmph 2 5 11" xfId="27465" xr:uid="{00000000-0005-0000-0000-0000972C0000}"/>
    <cellStyle name="SAPBEXaggDataEmph 2 5 12" xfId="27466" xr:uid="{00000000-0005-0000-0000-0000982C0000}"/>
    <cellStyle name="SAPBEXaggDataEmph 2 5 13" xfId="27467" xr:uid="{00000000-0005-0000-0000-0000992C0000}"/>
    <cellStyle name="SAPBEXaggDataEmph 2 5 14" xfId="27468" xr:uid="{00000000-0005-0000-0000-00009A2C0000}"/>
    <cellStyle name="SAPBEXaggDataEmph 2 5 15" xfId="27469" xr:uid="{00000000-0005-0000-0000-00009B2C0000}"/>
    <cellStyle name="SAPBEXaggDataEmph 2 5 16" xfId="27470" xr:uid="{00000000-0005-0000-0000-00009C2C0000}"/>
    <cellStyle name="SAPBEXaggDataEmph 2 5 17" xfId="27471" xr:uid="{00000000-0005-0000-0000-00009D2C0000}"/>
    <cellStyle name="SAPBEXaggDataEmph 2 5 18" xfId="27472" xr:uid="{00000000-0005-0000-0000-00009E2C0000}"/>
    <cellStyle name="SAPBEXaggDataEmph 2 5 19" xfId="27473" xr:uid="{00000000-0005-0000-0000-00009F2C0000}"/>
    <cellStyle name="SAPBEXaggDataEmph 2 5 2" xfId="1627" xr:uid="{00000000-0005-0000-0000-0000A02C0000}"/>
    <cellStyle name="SAPBEXaggDataEmph 2 5 2 2" xfId="5258" xr:uid="{00000000-0005-0000-0000-0000A12C0000}"/>
    <cellStyle name="SAPBEXaggDataEmph 2 5 2 2 2" xfId="5259" xr:uid="{00000000-0005-0000-0000-0000A22C0000}"/>
    <cellStyle name="SAPBEXaggDataEmph 2 5 2 2 2 2" xfId="5260" xr:uid="{00000000-0005-0000-0000-0000A32C0000}"/>
    <cellStyle name="SAPBEXaggDataEmph 2 5 2 2 2 2 2" xfId="5261" xr:uid="{00000000-0005-0000-0000-0000A42C0000}"/>
    <cellStyle name="SAPBEXaggDataEmph 2 5 2 2 2 3" xfId="5262" xr:uid="{00000000-0005-0000-0000-0000A52C0000}"/>
    <cellStyle name="SAPBEXaggDataEmph 2 5 2 2 3" xfId="5263" xr:uid="{00000000-0005-0000-0000-0000A62C0000}"/>
    <cellStyle name="SAPBEXaggDataEmph 2 5 2 2 3 2" xfId="5264" xr:uid="{00000000-0005-0000-0000-0000A72C0000}"/>
    <cellStyle name="SAPBEXaggDataEmph 2 5 2 2 3 2 2" xfId="5265" xr:uid="{00000000-0005-0000-0000-0000A82C0000}"/>
    <cellStyle name="SAPBEXaggDataEmph 2 5 2 2 4" xfId="5266" xr:uid="{00000000-0005-0000-0000-0000A92C0000}"/>
    <cellStyle name="SAPBEXaggDataEmph 2 5 2 2 4 2" xfId="5267" xr:uid="{00000000-0005-0000-0000-0000AA2C0000}"/>
    <cellStyle name="SAPBEXaggDataEmph 2 5 2 3" xfId="5268" xr:uid="{00000000-0005-0000-0000-0000AB2C0000}"/>
    <cellStyle name="SAPBEXaggDataEmph 2 5 2 3 2" xfId="5269" xr:uid="{00000000-0005-0000-0000-0000AC2C0000}"/>
    <cellStyle name="SAPBEXaggDataEmph 2 5 2 3 2 2" xfId="5270" xr:uid="{00000000-0005-0000-0000-0000AD2C0000}"/>
    <cellStyle name="SAPBEXaggDataEmph 2 5 2 3 3" xfId="5271" xr:uid="{00000000-0005-0000-0000-0000AE2C0000}"/>
    <cellStyle name="SAPBEXaggDataEmph 2 5 2 4" xfId="5272" xr:uid="{00000000-0005-0000-0000-0000AF2C0000}"/>
    <cellStyle name="SAPBEXaggDataEmph 2 5 2 4 2" xfId="5273" xr:uid="{00000000-0005-0000-0000-0000B02C0000}"/>
    <cellStyle name="SAPBEXaggDataEmph 2 5 2 4 2 2" xfId="5274" xr:uid="{00000000-0005-0000-0000-0000B12C0000}"/>
    <cellStyle name="SAPBEXaggDataEmph 2 5 2 5" xfId="5275" xr:uid="{00000000-0005-0000-0000-0000B22C0000}"/>
    <cellStyle name="SAPBEXaggDataEmph 2 5 2 5 2" xfId="5276" xr:uid="{00000000-0005-0000-0000-0000B32C0000}"/>
    <cellStyle name="SAPBEXaggDataEmph 2 5 2 6" xfId="27474" xr:uid="{00000000-0005-0000-0000-0000B42C0000}"/>
    <cellStyle name="SAPBEXaggDataEmph 2 5 2 7" xfId="27475" xr:uid="{00000000-0005-0000-0000-0000B52C0000}"/>
    <cellStyle name="SAPBEXaggDataEmph 2 5 2 8" xfId="49585" xr:uid="{00000000-0005-0000-0000-0000B62C0000}"/>
    <cellStyle name="SAPBEXaggDataEmph 2 5 20" xfId="27476" xr:uid="{00000000-0005-0000-0000-0000B72C0000}"/>
    <cellStyle name="SAPBEXaggDataEmph 2 5 21" xfId="27477" xr:uid="{00000000-0005-0000-0000-0000B82C0000}"/>
    <cellStyle name="SAPBEXaggDataEmph 2 5 22" xfId="27478" xr:uid="{00000000-0005-0000-0000-0000B92C0000}"/>
    <cellStyle name="SAPBEXaggDataEmph 2 5 23" xfId="27479" xr:uid="{00000000-0005-0000-0000-0000BA2C0000}"/>
    <cellStyle name="SAPBEXaggDataEmph 2 5 24" xfId="27480" xr:uid="{00000000-0005-0000-0000-0000BB2C0000}"/>
    <cellStyle name="SAPBEXaggDataEmph 2 5 25" xfId="27481" xr:uid="{00000000-0005-0000-0000-0000BC2C0000}"/>
    <cellStyle name="SAPBEXaggDataEmph 2 5 26" xfId="27482" xr:uid="{00000000-0005-0000-0000-0000BD2C0000}"/>
    <cellStyle name="SAPBEXaggDataEmph 2 5 27" xfId="27483" xr:uid="{00000000-0005-0000-0000-0000BE2C0000}"/>
    <cellStyle name="SAPBEXaggDataEmph 2 5 28" xfId="48177" xr:uid="{00000000-0005-0000-0000-0000BF2C0000}"/>
    <cellStyle name="SAPBEXaggDataEmph 2 5 29" xfId="49070" xr:uid="{00000000-0005-0000-0000-0000C02C0000}"/>
    <cellStyle name="SAPBEXaggDataEmph 2 5 3" xfId="27484" xr:uid="{00000000-0005-0000-0000-0000C12C0000}"/>
    <cellStyle name="SAPBEXaggDataEmph 2 5 4" xfId="27485" xr:uid="{00000000-0005-0000-0000-0000C22C0000}"/>
    <cellStyle name="SAPBEXaggDataEmph 2 5 5" xfId="27486" xr:uid="{00000000-0005-0000-0000-0000C32C0000}"/>
    <cellStyle name="SAPBEXaggDataEmph 2 5 6" xfId="27487" xr:uid="{00000000-0005-0000-0000-0000C42C0000}"/>
    <cellStyle name="SAPBEXaggDataEmph 2 5 7" xfId="27488" xr:uid="{00000000-0005-0000-0000-0000C52C0000}"/>
    <cellStyle name="SAPBEXaggDataEmph 2 5 8" xfId="27489" xr:uid="{00000000-0005-0000-0000-0000C62C0000}"/>
    <cellStyle name="SAPBEXaggDataEmph 2 5 9" xfId="27490" xr:uid="{00000000-0005-0000-0000-0000C72C0000}"/>
    <cellStyle name="SAPBEXaggDataEmph 2 6" xfId="699" xr:uid="{00000000-0005-0000-0000-0000C82C0000}"/>
    <cellStyle name="SAPBEXaggDataEmph 2 6 10" xfId="27491" xr:uid="{00000000-0005-0000-0000-0000C92C0000}"/>
    <cellStyle name="SAPBEXaggDataEmph 2 6 11" xfId="27492" xr:uid="{00000000-0005-0000-0000-0000CA2C0000}"/>
    <cellStyle name="SAPBEXaggDataEmph 2 6 12" xfId="27493" xr:uid="{00000000-0005-0000-0000-0000CB2C0000}"/>
    <cellStyle name="SAPBEXaggDataEmph 2 6 13" xfId="27494" xr:uid="{00000000-0005-0000-0000-0000CC2C0000}"/>
    <cellStyle name="SAPBEXaggDataEmph 2 6 14" xfId="27495" xr:uid="{00000000-0005-0000-0000-0000CD2C0000}"/>
    <cellStyle name="SAPBEXaggDataEmph 2 6 15" xfId="27496" xr:uid="{00000000-0005-0000-0000-0000CE2C0000}"/>
    <cellStyle name="SAPBEXaggDataEmph 2 6 16" xfId="27497" xr:uid="{00000000-0005-0000-0000-0000CF2C0000}"/>
    <cellStyle name="SAPBEXaggDataEmph 2 6 17" xfId="27498" xr:uid="{00000000-0005-0000-0000-0000D02C0000}"/>
    <cellStyle name="SAPBEXaggDataEmph 2 6 18" xfId="27499" xr:uid="{00000000-0005-0000-0000-0000D12C0000}"/>
    <cellStyle name="SAPBEXaggDataEmph 2 6 19" xfId="27500" xr:uid="{00000000-0005-0000-0000-0000D22C0000}"/>
    <cellStyle name="SAPBEXaggDataEmph 2 6 2" xfId="1628" xr:uid="{00000000-0005-0000-0000-0000D32C0000}"/>
    <cellStyle name="SAPBEXaggDataEmph 2 6 2 2" xfId="5277" xr:uid="{00000000-0005-0000-0000-0000D42C0000}"/>
    <cellStyle name="SAPBEXaggDataEmph 2 6 2 2 2" xfId="5278" xr:uid="{00000000-0005-0000-0000-0000D52C0000}"/>
    <cellStyle name="SAPBEXaggDataEmph 2 6 2 2 2 2" xfId="5279" xr:uid="{00000000-0005-0000-0000-0000D62C0000}"/>
    <cellStyle name="SAPBEXaggDataEmph 2 6 2 2 2 2 2" xfId="5280" xr:uid="{00000000-0005-0000-0000-0000D72C0000}"/>
    <cellStyle name="SAPBEXaggDataEmph 2 6 2 2 2 3" xfId="5281" xr:uid="{00000000-0005-0000-0000-0000D82C0000}"/>
    <cellStyle name="SAPBEXaggDataEmph 2 6 2 2 3" xfId="5282" xr:uid="{00000000-0005-0000-0000-0000D92C0000}"/>
    <cellStyle name="SAPBEXaggDataEmph 2 6 2 2 3 2" xfId="5283" xr:uid="{00000000-0005-0000-0000-0000DA2C0000}"/>
    <cellStyle name="SAPBEXaggDataEmph 2 6 2 2 3 2 2" xfId="5284" xr:uid="{00000000-0005-0000-0000-0000DB2C0000}"/>
    <cellStyle name="SAPBEXaggDataEmph 2 6 2 2 4" xfId="5285" xr:uid="{00000000-0005-0000-0000-0000DC2C0000}"/>
    <cellStyle name="SAPBEXaggDataEmph 2 6 2 2 4 2" xfId="5286" xr:uid="{00000000-0005-0000-0000-0000DD2C0000}"/>
    <cellStyle name="SAPBEXaggDataEmph 2 6 2 3" xfId="5287" xr:uid="{00000000-0005-0000-0000-0000DE2C0000}"/>
    <cellStyle name="SAPBEXaggDataEmph 2 6 2 3 2" xfId="5288" xr:uid="{00000000-0005-0000-0000-0000DF2C0000}"/>
    <cellStyle name="SAPBEXaggDataEmph 2 6 2 3 2 2" xfId="5289" xr:uid="{00000000-0005-0000-0000-0000E02C0000}"/>
    <cellStyle name="SAPBEXaggDataEmph 2 6 2 3 3" xfId="5290" xr:uid="{00000000-0005-0000-0000-0000E12C0000}"/>
    <cellStyle name="SAPBEXaggDataEmph 2 6 2 4" xfId="5291" xr:uid="{00000000-0005-0000-0000-0000E22C0000}"/>
    <cellStyle name="SAPBEXaggDataEmph 2 6 2 4 2" xfId="5292" xr:uid="{00000000-0005-0000-0000-0000E32C0000}"/>
    <cellStyle name="SAPBEXaggDataEmph 2 6 2 4 2 2" xfId="5293" xr:uid="{00000000-0005-0000-0000-0000E42C0000}"/>
    <cellStyle name="SAPBEXaggDataEmph 2 6 2 5" xfId="5294" xr:uid="{00000000-0005-0000-0000-0000E52C0000}"/>
    <cellStyle name="SAPBEXaggDataEmph 2 6 2 5 2" xfId="5295" xr:uid="{00000000-0005-0000-0000-0000E62C0000}"/>
    <cellStyle name="SAPBEXaggDataEmph 2 6 2 6" xfId="27501" xr:uid="{00000000-0005-0000-0000-0000E72C0000}"/>
    <cellStyle name="SAPBEXaggDataEmph 2 6 2 7" xfId="27502" xr:uid="{00000000-0005-0000-0000-0000E82C0000}"/>
    <cellStyle name="SAPBEXaggDataEmph 2 6 2 8" xfId="49586" xr:uid="{00000000-0005-0000-0000-0000E92C0000}"/>
    <cellStyle name="SAPBEXaggDataEmph 2 6 20" xfId="27503" xr:uid="{00000000-0005-0000-0000-0000EA2C0000}"/>
    <cellStyle name="SAPBEXaggDataEmph 2 6 21" xfId="27504" xr:uid="{00000000-0005-0000-0000-0000EB2C0000}"/>
    <cellStyle name="SAPBEXaggDataEmph 2 6 22" xfId="27505" xr:uid="{00000000-0005-0000-0000-0000EC2C0000}"/>
    <cellStyle name="SAPBEXaggDataEmph 2 6 23" xfId="27506" xr:uid="{00000000-0005-0000-0000-0000ED2C0000}"/>
    <cellStyle name="SAPBEXaggDataEmph 2 6 24" xfId="27507" xr:uid="{00000000-0005-0000-0000-0000EE2C0000}"/>
    <cellStyle name="SAPBEXaggDataEmph 2 6 25" xfId="27508" xr:uid="{00000000-0005-0000-0000-0000EF2C0000}"/>
    <cellStyle name="SAPBEXaggDataEmph 2 6 26" xfId="27509" xr:uid="{00000000-0005-0000-0000-0000F02C0000}"/>
    <cellStyle name="SAPBEXaggDataEmph 2 6 27" xfId="27510" xr:uid="{00000000-0005-0000-0000-0000F12C0000}"/>
    <cellStyle name="SAPBEXaggDataEmph 2 6 28" xfId="48178" xr:uid="{00000000-0005-0000-0000-0000F22C0000}"/>
    <cellStyle name="SAPBEXaggDataEmph 2 6 29" xfId="49071" xr:uid="{00000000-0005-0000-0000-0000F32C0000}"/>
    <cellStyle name="SAPBEXaggDataEmph 2 6 3" xfId="27511" xr:uid="{00000000-0005-0000-0000-0000F42C0000}"/>
    <cellStyle name="SAPBEXaggDataEmph 2 6 4" xfId="27512" xr:uid="{00000000-0005-0000-0000-0000F52C0000}"/>
    <cellStyle name="SAPBEXaggDataEmph 2 6 5" xfId="27513" xr:uid="{00000000-0005-0000-0000-0000F62C0000}"/>
    <cellStyle name="SAPBEXaggDataEmph 2 6 6" xfId="27514" xr:uid="{00000000-0005-0000-0000-0000F72C0000}"/>
    <cellStyle name="SAPBEXaggDataEmph 2 6 7" xfId="27515" xr:uid="{00000000-0005-0000-0000-0000F82C0000}"/>
    <cellStyle name="SAPBEXaggDataEmph 2 6 8" xfId="27516" xr:uid="{00000000-0005-0000-0000-0000F92C0000}"/>
    <cellStyle name="SAPBEXaggDataEmph 2 6 9" xfId="27517" xr:uid="{00000000-0005-0000-0000-0000FA2C0000}"/>
    <cellStyle name="SAPBEXaggDataEmph 2 7" xfId="1629" xr:uid="{00000000-0005-0000-0000-0000FB2C0000}"/>
    <cellStyle name="SAPBEXaggDataEmph 2 7 2" xfId="5296" xr:uid="{00000000-0005-0000-0000-0000FC2C0000}"/>
    <cellStyle name="SAPBEXaggDataEmph 2 7 2 2" xfId="5297" xr:uid="{00000000-0005-0000-0000-0000FD2C0000}"/>
    <cellStyle name="SAPBEXaggDataEmph 2 7 2 2 2" xfId="5298" xr:uid="{00000000-0005-0000-0000-0000FE2C0000}"/>
    <cellStyle name="SAPBEXaggDataEmph 2 7 2 2 2 2" xfId="5299" xr:uid="{00000000-0005-0000-0000-0000FF2C0000}"/>
    <cellStyle name="SAPBEXaggDataEmph 2 7 2 2 3" xfId="5300" xr:uid="{00000000-0005-0000-0000-0000002D0000}"/>
    <cellStyle name="SAPBEXaggDataEmph 2 7 2 3" xfId="5301" xr:uid="{00000000-0005-0000-0000-0000012D0000}"/>
    <cellStyle name="SAPBEXaggDataEmph 2 7 2 3 2" xfId="5302" xr:uid="{00000000-0005-0000-0000-0000022D0000}"/>
    <cellStyle name="SAPBEXaggDataEmph 2 7 2 3 2 2" xfId="5303" xr:uid="{00000000-0005-0000-0000-0000032D0000}"/>
    <cellStyle name="SAPBEXaggDataEmph 2 7 2 4" xfId="5304" xr:uid="{00000000-0005-0000-0000-0000042D0000}"/>
    <cellStyle name="SAPBEXaggDataEmph 2 7 2 4 2" xfId="5305" xr:uid="{00000000-0005-0000-0000-0000052D0000}"/>
    <cellStyle name="SAPBEXaggDataEmph 2 7 3" xfId="5306" xr:uid="{00000000-0005-0000-0000-0000062D0000}"/>
    <cellStyle name="SAPBEXaggDataEmph 2 7 3 2" xfId="5307" xr:uid="{00000000-0005-0000-0000-0000072D0000}"/>
    <cellStyle name="SAPBEXaggDataEmph 2 7 3 2 2" xfId="5308" xr:uid="{00000000-0005-0000-0000-0000082D0000}"/>
    <cellStyle name="SAPBEXaggDataEmph 2 7 3 3" xfId="5309" xr:uid="{00000000-0005-0000-0000-0000092D0000}"/>
    <cellStyle name="SAPBEXaggDataEmph 2 7 4" xfId="5310" xr:uid="{00000000-0005-0000-0000-00000A2D0000}"/>
    <cellStyle name="SAPBEXaggDataEmph 2 7 4 2" xfId="5311" xr:uid="{00000000-0005-0000-0000-00000B2D0000}"/>
    <cellStyle name="SAPBEXaggDataEmph 2 7 4 2 2" xfId="5312" xr:uid="{00000000-0005-0000-0000-00000C2D0000}"/>
    <cellStyle name="SAPBEXaggDataEmph 2 7 5" xfId="5313" xr:uid="{00000000-0005-0000-0000-00000D2D0000}"/>
    <cellStyle name="SAPBEXaggDataEmph 2 7 5 2" xfId="5314" xr:uid="{00000000-0005-0000-0000-00000E2D0000}"/>
    <cellStyle name="SAPBEXaggDataEmph 2 7 6" xfId="27518" xr:uid="{00000000-0005-0000-0000-00000F2D0000}"/>
    <cellStyle name="SAPBEXaggDataEmph 2 7 7" xfId="27519" xr:uid="{00000000-0005-0000-0000-0000102D0000}"/>
    <cellStyle name="SAPBEXaggDataEmph 2 7 8" xfId="49576" xr:uid="{00000000-0005-0000-0000-0000112D0000}"/>
    <cellStyle name="SAPBEXaggDataEmph 2 8" xfId="27520" xr:uid="{00000000-0005-0000-0000-0000122D0000}"/>
    <cellStyle name="SAPBEXaggDataEmph 2 9" xfId="27521" xr:uid="{00000000-0005-0000-0000-0000132D0000}"/>
    <cellStyle name="SAPBEXaggDataEmph 20" xfId="27522" xr:uid="{00000000-0005-0000-0000-0000142D0000}"/>
    <cellStyle name="SAPBEXaggDataEmph 21" xfId="27523" xr:uid="{00000000-0005-0000-0000-0000152D0000}"/>
    <cellStyle name="SAPBEXaggDataEmph 22" xfId="27524" xr:uid="{00000000-0005-0000-0000-0000162D0000}"/>
    <cellStyle name="SAPBEXaggDataEmph 23" xfId="27525" xr:uid="{00000000-0005-0000-0000-0000172D0000}"/>
    <cellStyle name="SAPBEXaggDataEmph 24" xfId="27526" xr:uid="{00000000-0005-0000-0000-0000182D0000}"/>
    <cellStyle name="SAPBEXaggDataEmph 25" xfId="27527" xr:uid="{00000000-0005-0000-0000-0000192D0000}"/>
    <cellStyle name="SAPBEXaggDataEmph 26" xfId="27528" xr:uid="{00000000-0005-0000-0000-00001A2D0000}"/>
    <cellStyle name="SAPBEXaggDataEmph 27" xfId="27529" xr:uid="{00000000-0005-0000-0000-00001B2D0000}"/>
    <cellStyle name="SAPBEXaggDataEmph 28" xfId="27530" xr:uid="{00000000-0005-0000-0000-00001C2D0000}"/>
    <cellStyle name="SAPBEXaggDataEmph 29" xfId="27531" xr:uid="{00000000-0005-0000-0000-00001D2D0000}"/>
    <cellStyle name="SAPBEXaggDataEmph 3" xfId="504" xr:uid="{00000000-0005-0000-0000-00001E2D0000}"/>
    <cellStyle name="SAPBEXaggDataEmph 3 10" xfId="27532" xr:uid="{00000000-0005-0000-0000-00001F2D0000}"/>
    <cellStyle name="SAPBEXaggDataEmph 3 11" xfId="27533" xr:uid="{00000000-0005-0000-0000-0000202D0000}"/>
    <cellStyle name="SAPBEXaggDataEmph 3 12" xfId="27534" xr:uid="{00000000-0005-0000-0000-0000212D0000}"/>
    <cellStyle name="SAPBEXaggDataEmph 3 13" xfId="27535" xr:uid="{00000000-0005-0000-0000-0000222D0000}"/>
    <cellStyle name="SAPBEXaggDataEmph 3 14" xfId="27536" xr:uid="{00000000-0005-0000-0000-0000232D0000}"/>
    <cellStyle name="SAPBEXaggDataEmph 3 15" xfId="27537" xr:uid="{00000000-0005-0000-0000-0000242D0000}"/>
    <cellStyle name="SAPBEXaggDataEmph 3 16" xfId="27538" xr:uid="{00000000-0005-0000-0000-0000252D0000}"/>
    <cellStyle name="SAPBEXaggDataEmph 3 17" xfId="27539" xr:uid="{00000000-0005-0000-0000-0000262D0000}"/>
    <cellStyle name="SAPBEXaggDataEmph 3 18" xfId="27540" xr:uid="{00000000-0005-0000-0000-0000272D0000}"/>
    <cellStyle name="SAPBEXaggDataEmph 3 19" xfId="27541" xr:uid="{00000000-0005-0000-0000-0000282D0000}"/>
    <cellStyle name="SAPBEXaggDataEmph 3 2" xfId="700" xr:uid="{00000000-0005-0000-0000-0000292D0000}"/>
    <cellStyle name="SAPBEXaggDataEmph 3 2 10" xfId="27542" xr:uid="{00000000-0005-0000-0000-00002A2D0000}"/>
    <cellStyle name="SAPBEXaggDataEmph 3 2 11" xfId="27543" xr:uid="{00000000-0005-0000-0000-00002B2D0000}"/>
    <cellStyle name="SAPBEXaggDataEmph 3 2 12" xfId="27544" xr:uid="{00000000-0005-0000-0000-00002C2D0000}"/>
    <cellStyle name="SAPBEXaggDataEmph 3 2 13" xfId="27545" xr:uid="{00000000-0005-0000-0000-00002D2D0000}"/>
    <cellStyle name="SAPBEXaggDataEmph 3 2 14" xfId="27546" xr:uid="{00000000-0005-0000-0000-00002E2D0000}"/>
    <cellStyle name="SAPBEXaggDataEmph 3 2 15" xfId="27547" xr:uid="{00000000-0005-0000-0000-00002F2D0000}"/>
    <cellStyle name="SAPBEXaggDataEmph 3 2 16" xfId="27548" xr:uid="{00000000-0005-0000-0000-0000302D0000}"/>
    <cellStyle name="SAPBEXaggDataEmph 3 2 17" xfId="27549" xr:uid="{00000000-0005-0000-0000-0000312D0000}"/>
    <cellStyle name="SAPBEXaggDataEmph 3 2 18" xfId="27550" xr:uid="{00000000-0005-0000-0000-0000322D0000}"/>
    <cellStyle name="SAPBEXaggDataEmph 3 2 19" xfId="27551" xr:uid="{00000000-0005-0000-0000-0000332D0000}"/>
    <cellStyle name="SAPBEXaggDataEmph 3 2 2" xfId="1630" xr:uid="{00000000-0005-0000-0000-0000342D0000}"/>
    <cellStyle name="SAPBEXaggDataEmph 3 2 2 2" xfId="5315" xr:uid="{00000000-0005-0000-0000-0000352D0000}"/>
    <cellStyle name="SAPBEXaggDataEmph 3 2 2 2 2" xfId="5316" xr:uid="{00000000-0005-0000-0000-0000362D0000}"/>
    <cellStyle name="SAPBEXaggDataEmph 3 2 2 2 2 2" xfId="5317" xr:uid="{00000000-0005-0000-0000-0000372D0000}"/>
    <cellStyle name="SAPBEXaggDataEmph 3 2 2 2 2 2 2" xfId="5318" xr:uid="{00000000-0005-0000-0000-0000382D0000}"/>
    <cellStyle name="SAPBEXaggDataEmph 3 2 2 2 2 3" xfId="5319" xr:uid="{00000000-0005-0000-0000-0000392D0000}"/>
    <cellStyle name="SAPBEXaggDataEmph 3 2 2 2 3" xfId="5320" xr:uid="{00000000-0005-0000-0000-00003A2D0000}"/>
    <cellStyle name="SAPBEXaggDataEmph 3 2 2 2 3 2" xfId="5321" xr:uid="{00000000-0005-0000-0000-00003B2D0000}"/>
    <cellStyle name="SAPBEXaggDataEmph 3 2 2 2 3 2 2" xfId="5322" xr:uid="{00000000-0005-0000-0000-00003C2D0000}"/>
    <cellStyle name="SAPBEXaggDataEmph 3 2 2 2 4" xfId="5323" xr:uid="{00000000-0005-0000-0000-00003D2D0000}"/>
    <cellStyle name="SAPBEXaggDataEmph 3 2 2 2 4 2" xfId="5324" xr:uid="{00000000-0005-0000-0000-00003E2D0000}"/>
    <cellStyle name="SAPBEXaggDataEmph 3 2 2 3" xfId="5325" xr:uid="{00000000-0005-0000-0000-00003F2D0000}"/>
    <cellStyle name="SAPBEXaggDataEmph 3 2 2 3 2" xfId="5326" xr:uid="{00000000-0005-0000-0000-0000402D0000}"/>
    <cellStyle name="SAPBEXaggDataEmph 3 2 2 3 2 2" xfId="5327" xr:uid="{00000000-0005-0000-0000-0000412D0000}"/>
    <cellStyle name="SAPBEXaggDataEmph 3 2 2 3 3" xfId="5328" xr:uid="{00000000-0005-0000-0000-0000422D0000}"/>
    <cellStyle name="SAPBEXaggDataEmph 3 2 2 4" xfId="5329" xr:uid="{00000000-0005-0000-0000-0000432D0000}"/>
    <cellStyle name="SAPBEXaggDataEmph 3 2 2 4 2" xfId="5330" xr:uid="{00000000-0005-0000-0000-0000442D0000}"/>
    <cellStyle name="SAPBEXaggDataEmph 3 2 2 4 2 2" xfId="5331" xr:uid="{00000000-0005-0000-0000-0000452D0000}"/>
    <cellStyle name="SAPBEXaggDataEmph 3 2 2 5" xfId="5332" xr:uid="{00000000-0005-0000-0000-0000462D0000}"/>
    <cellStyle name="SAPBEXaggDataEmph 3 2 2 5 2" xfId="5333" xr:uid="{00000000-0005-0000-0000-0000472D0000}"/>
    <cellStyle name="SAPBEXaggDataEmph 3 2 2 6" xfId="27552" xr:uid="{00000000-0005-0000-0000-0000482D0000}"/>
    <cellStyle name="SAPBEXaggDataEmph 3 2 2 7" xfId="27553" xr:uid="{00000000-0005-0000-0000-0000492D0000}"/>
    <cellStyle name="SAPBEXaggDataEmph 3 2 2 8" xfId="49588" xr:uid="{00000000-0005-0000-0000-00004A2D0000}"/>
    <cellStyle name="SAPBEXaggDataEmph 3 2 20" xfId="27554" xr:uid="{00000000-0005-0000-0000-00004B2D0000}"/>
    <cellStyle name="SAPBEXaggDataEmph 3 2 21" xfId="27555" xr:uid="{00000000-0005-0000-0000-00004C2D0000}"/>
    <cellStyle name="SAPBEXaggDataEmph 3 2 22" xfId="27556" xr:uid="{00000000-0005-0000-0000-00004D2D0000}"/>
    <cellStyle name="SAPBEXaggDataEmph 3 2 23" xfId="27557" xr:uid="{00000000-0005-0000-0000-00004E2D0000}"/>
    <cellStyle name="SAPBEXaggDataEmph 3 2 24" xfId="27558" xr:uid="{00000000-0005-0000-0000-00004F2D0000}"/>
    <cellStyle name="SAPBEXaggDataEmph 3 2 25" xfId="27559" xr:uid="{00000000-0005-0000-0000-0000502D0000}"/>
    <cellStyle name="SAPBEXaggDataEmph 3 2 26" xfId="27560" xr:uid="{00000000-0005-0000-0000-0000512D0000}"/>
    <cellStyle name="SAPBEXaggDataEmph 3 2 27" xfId="27561" xr:uid="{00000000-0005-0000-0000-0000522D0000}"/>
    <cellStyle name="SAPBEXaggDataEmph 3 2 28" xfId="48179" xr:uid="{00000000-0005-0000-0000-0000532D0000}"/>
    <cellStyle name="SAPBEXaggDataEmph 3 2 29" xfId="49073" xr:uid="{00000000-0005-0000-0000-0000542D0000}"/>
    <cellStyle name="SAPBEXaggDataEmph 3 2 3" xfId="27562" xr:uid="{00000000-0005-0000-0000-0000552D0000}"/>
    <cellStyle name="SAPBEXaggDataEmph 3 2 4" xfId="27563" xr:uid="{00000000-0005-0000-0000-0000562D0000}"/>
    <cellStyle name="SAPBEXaggDataEmph 3 2 5" xfId="27564" xr:uid="{00000000-0005-0000-0000-0000572D0000}"/>
    <cellStyle name="SAPBEXaggDataEmph 3 2 6" xfId="27565" xr:uid="{00000000-0005-0000-0000-0000582D0000}"/>
    <cellStyle name="SAPBEXaggDataEmph 3 2 7" xfId="27566" xr:uid="{00000000-0005-0000-0000-0000592D0000}"/>
    <cellStyle name="SAPBEXaggDataEmph 3 2 8" xfId="27567" xr:uid="{00000000-0005-0000-0000-00005A2D0000}"/>
    <cellStyle name="SAPBEXaggDataEmph 3 2 9" xfId="27568" xr:uid="{00000000-0005-0000-0000-00005B2D0000}"/>
    <cellStyle name="SAPBEXaggDataEmph 3 20" xfId="27569" xr:uid="{00000000-0005-0000-0000-00005C2D0000}"/>
    <cellStyle name="SAPBEXaggDataEmph 3 21" xfId="27570" xr:uid="{00000000-0005-0000-0000-00005D2D0000}"/>
    <cellStyle name="SAPBEXaggDataEmph 3 22" xfId="27571" xr:uid="{00000000-0005-0000-0000-00005E2D0000}"/>
    <cellStyle name="SAPBEXaggDataEmph 3 23" xfId="27572" xr:uid="{00000000-0005-0000-0000-00005F2D0000}"/>
    <cellStyle name="SAPBEXaggDataEmph 3 24" xfId="27573" xr:uid="{00000000-0005-0000-0000-0000602D0000}"/>
    <cellStyle name="SAPBEXaggDataEmph 3 25" xfId="27574" xr:uid="{00000000-0005-0000-0000-0000612D0000}"/>
    <cellStyle name="SAPBEXaggDataEmph 3 26" xfId="27575" xr:uid="{00000000-0005-0000-0000-0000622D0000}"/>
    <cellStyle name="SAPBEXaggDataEmph 3 27" xfId="27576" xr:uid="{00000000-0005-0000-0000-0000632D0000}"/>
    <cellStyle name="SAPBEXaggDataEmph 3 28" xfId="27577" xr:uid="{00000000-0005-0000-0000-0000642D0000}"/>
    <cellStyle name="SAPBEXaggDataEmph 3 29" xfId="27578" xr:uid="{00000000-0005-0000-0000-0000652D0000}"/>
    <cellStyle name="SAPBEXaggDataEmph 3 3" xfId="701" xr:uid="{00000000-0005-0000-0000-0000662D0000}"/>
    <cellStyle name="SAPBEXaggDataEmph 3 3 10" xfId="27579" xr:uid="{00000000-0005-0000-0000-0000672D0000}"/>
    <cellStyle name="SAPBEXaggDataEmph 3 3 11" xfId="27580" xr:uid="{00000000-0005-0000-0000-0000682D0000}"/>
    <cellStyle name="SAPBEXaggDataEmph 3 3 12" xfId="27581" xr:uid="{00000000-0005-0000-0000-0000692D0000}"/>
    <cellStyle name="SAPBEXaggDataEmph 3 3 13" xfId="27582" xr:uid="{00000000-0005-0000-0000-00006A2D0000}"/>
    <cellStyle name="SAPBEXaggDataEmph 3 3 14" xfId="27583" xr:uid="{00000000-0005-0000-0000-00006B2D0000}"/>
    <cellStyle name="SAPBEXaggDataEmph 3 3 15" xfId="27584" xr:uid="{00000000-0005-0000-0000-00006C2D0000}"/>
    <cellStyle name="SAPBEXaggDataEmph 3 3 16" xfId="27585" xr:uid="{00000000-0005-0000-0000-00006D2D0000}"/>
    <cellStyle name="SAPBEXaggDataEmph 3 3 17" xfId="27586" xr:uid="{00000000-0005-0000-0000-00006E2D0000}"/>
    <cellStyle name="SAPBEXaggDataEmph 3 3 18" xfId="27587" xr:uid="{00000000-0005-0000-0000-00006F2D0000}"/>
    <cellStyle name="SAPBEXaggDataEmph 3 3 19" xfId="27588" xr:uid="{00000000-0005-0000-0000-0000702D0000}"/>
    <cellStyle name="SAPBEXaggDataEmph 3 3 2" xfId="1631" xr:uid="{00000000-0005-0000-0000-0000712D0000}"/>
    <cellStyle name="SAPBEXaggDataEmph 3 3 2 2" xfId="5334" xr:uid="{00000000-0005-0000-0000-0000722D0000}"/>
    <cellStyle name="SAPBEXaggDataEmph 3 3 2 2 2" xfId="5335" xr:uid="{00000000-0005-0000-0000-0000732D0000}"/>
    <cellStyle name="SAPBEXaggDataEmph 3 3 2 2 2 2" xfId="5336" xr:uid="{00000000-0005-0000-0000-0000742D0000}"/>
    <cellStyle name="SAPBEXaggDataEmph 3 3 2 2 2 2 2" xfId="5337" xr:uid="{00000000-0005-0000-0000-0000752D0000}"/>
    <cellStyle name="SAPBEXaggDataEmph 3 3 2 2 2 3" xfId="5338" xr:uid="{00000000-0005-0000-0000-0000762D0000}"/>
    <cellStyle name="SAPBEXaggDataEmph 3 3 2 2 3" xfId="5339" xr:uid="{00000000-0005-0000-0000-0000772D0000}"/>
    <cellStyle name="SAPBEXaggDataEmph 3 3 2 2 3 2" xfId="5340" xr:uid="{00000000-0005-0000-0000-0000782D0000}"/>
    <cellStyle name="SAPBEXaggDataEmph 3 3 2 2 3 2 2" xfId="5341" xr:uid="{00000000-0005-0000-0000-0000792D0000}"/>
    <cellStyle name="SAPBEXaggDataEmph 3 3 2 2 4" xfId="5342" xr:uid="{00000000-0005-0000-0000-00007A2D0000}"/>
    <cellStyle name="SAPBEXaggDataEmph 3 3 2 2 4 2" xfId="5343" xr:uid="{00000000-0005-0000-0000-00007B2D0000}"/>
    <cellStyle name="SAPBEXaggDataEmph 3 3 2 3" xfId="5344" xr:uid="{00000000-0005-0000-0000-00007C2D0000}"/>
    <cellStyle name="SAPBEXaggDataEmph 3 3 2 3 2" xfId="5345" xr:uid="{00000000-0005-0000-0000-00007D2D0000}"/>
    <cellStyle name="SAPBEXaggDataEmph 3 3 2 3 2 2" xfId="5346" xr:uid="{00000000-0005-0000-0000-00007E2D0000}"/>
    <cellStyle name="SAPBEXaggDataEmph 3 3 2 3 3" xfId="5347" xr:uid="{00000000-0005-0000-0000-00007F2D0000}"/>
    <cellStyle name="SAPBEXaggDataEmph 3 3 2 4" xfId="5348" xr:uid="{00000000-0005-0000-0000-0000802D0000}"/>
    <cellStyle name="SAPBEXaggDataEmph 3 3 2 4 2" xfId="5349" xr:uid="{00000000-0005-0000-0000-0000812D0000}"/>
    <cellStyle name="SAPBEXaggDataEmph 3 3 2 4 2 2" xfId="5350" xr:uid="{00000000-0005-0000-0000-0000822D0000}"/>
    <cellStyle name="SAPBEXaggDataEmph 3 3 2 5" xfId="5351" xr:uid="{00000000-0005-0000-0000-0000832D0000}"/>
    <cellStyle name="SAPBEXaggDataEmph 3 3 2 5 2" xfId="5352" xr:uid="{00000000-0005-0000-0000-0000842D0000}"/>
    <cellStyle name="SAPBEXaggDataEmph 3 3 2 6" xfId="27589" xr:uid="{00000000-0005-0000-0000-0000852D0000}"/>
    <cellStyle name="SAPBEXaggDataEmph 3 3 2 7" xfId="27590" xr:uid="{00000000-0005-0000-0000-0000862D0000}"/>
    <cellStyle name="SAPBEXaggDataEmph 3 3 2 8" xfId="49589" xr:uid="{00000000-0005-0000-0000-0000872D0000}"/>
    <cellStyle name="SAPBEXaggDataEmph 3 3 20" xfId="27591" xr:uid="{00000000-0005-0000-0000-0000882D0000}"/>
    <cellStyle name="SAPBEXaggDataEmph 3 3 21" xfId="27592" xr:uid="{00000000-0005-0000-0000-0000892D0000}"/>
    <cellStyle name="SAPBEXaggDataEmph 3 3 22" xfId="27593" xr:uid="{00000000-0005-0000-0000-00008A2D0000}"/>
    <cellStyle name="SAPBEXaggDataEmph 3 3 23" xfId="27594" xr:uid="{00000000-0005-0000-0000-00008B2D0000}"/>
    <cellStyle name="SAPBEXaggDataEmph 3 3 24" xfId="27595" xr:uid="{00000000-0005-0000-0000-00008C2D0000}"/>
    <cellStyle name="SAPBEXaggDataEmph 3 3 25" xfId="27596" xr:uid="{00000000-0005-0000-0000-00008D2D0000}"/>
    <cellStyle name="SAPBEXaggDataEmph 3 3 26" xfId="27597" xr:uid="{00000000-0005-0000-0000-00008E2D0000}"/>
    <cellStyle name="SAPBEXaggDataEmph 3 3 27" xfId="27598" xr:uid="{00000000-0005-0000-0000-00008F2D0000}"/>
    <cellStyle name="SAPBEXaggDataEmph 3 3 28" xfId="48180" xr:uid="{00000000-0005-0000-0000-0000902D0000}"/>
    <cellStyle name="SAPBEXaggDataEmph 3 3 29" xfId="49074" xr:uid="{00000000-0005-0000-0000-0000912D0000}"/>
    <cellStyle name="SAPBEXaggDataEmph 3 3 3" xfId="27599" xr:uid="{00000000-0005-0000-0000-0000922D0000}"/>
    <cellStyle name="SAPBEXaggDataEmph 3 3 4" xfId="27600" xr:uid="{00000000-0005-0000-0000-0000932D0000}"/>
    <cellStyle name="SAPBEXaggDataEmph 3 3 5" xfId="27601" xr:uid="{00000000-0005-0000-0000-0000942D0000}"/>
    <cellStyle name="SAPBEXaggDataEmph 3 3 6" xfId="27602" xr:uid="{00000000-0005-0000-0000-0000952D0000}"/>
    <cellStyle name="SAPBEXaggDataEmph 3 3 7" xfId="27603" xr:uid="{00000000-0005-0000-0000-0000962D0000}"/>
    <cellStyle name="SAPBEXaggDataEmph 3 3 8" xfId="27604" xr:uid="{00000000-0005-0000-0000-0000972D0000}"/>
    <cellStyle name="SAPBEXaggDataEmph 3 3 9" xfId="27605" xr:uid="{00000000-0005-0000-0000-0000982D0000}"/>
    <cellStyle name="SAPBEXaggDataEmph 3 30" xfId="27606" xr:uid="{00000000-0005-0000-0000-0000992D0000}"/>
    <cellStyle name="SAPBEXaggDataEmph 3 31" xfId="27607" xr:uid="{00000000-0005-0000-0000-00009A2D0000}"/>
    <cellStyle name="SAPBEXaggDataEmph 3 32" xfId="27608" xr:uid="{00000000-0005-0000-0000-00009B2D0000}"/>
    <cellStyle name="SAPBEXaggDataEmph 3 33" xfId="48181" xr:uid="{00000000-0005-0000-0000-00009C2D0000}"/>
    <cellStyle name="SAPBEXaggDataEmph 3 34" xfId="49072" xr:uid="{00000000-0005-0000-0000-00009D2D0000}"/>
    <cellStyle name="SAPBEXaggDataEmph 3 4" xfId="702" xr:uid="{00000000-0005-0000-0000-00009E2D0000}"/>
    <cellStyle name="SAPBEXaggDataEmph 3 4 10" xfId="27609" xr:uid="{00000000-0005-0000-0000-00009F2D0000}"/>
    <cellStyle name="SAPBEXaggDataEmph 3 4 11" xfId="27610" xr:uid="{00000000-0005-0000-0000-0000A02D0000}"/>
    <cellStyle name="SAPBEXaggDataEmph 3 4 12" xfId="27611" xr:uid="{00000000-0005-0000-0000-0000A12D0000}"/>
    <cellStyle name="SAPBEXaggDataEmph 3 4 13" xfId="27612" xr:uid="{00000000-0005-0000-0000-0000A22D0000}"/>
    <cellStyle name="SAPBEXaggDataEmph 3 4 14" xfId="27613" xr:uid="{00000000-0005-0000-0000-0000A32D0000}"/>
    <cellStyle name="SAPBEXaggDataEmph 3 4 15" xfId="27614" xr:uid="{00000000-0005-0000-0000-0000A42D0000}"/>
    <cellStyle name="SAPBEXaggDataEmph 3 4 16" xfId="27615" xr:uid="{00000000-0005-0000-0000-0000A52D0000}"/>
    <cellStyle name="SAPBEXaggDataEmph 3 4 17" xfId="27616" xr:uid="{00000000-0005-0000-0000-0000A62D0000}"/>
    <cellStyle name="SAPBEXaggDataEmph 3 4 18" xfId="27617" xr:uid="{00000000-0005-0000-0000-0000A72D0000}"/>
    <cellStyle name="SAPBEXaggDataEmph 3 4 19" xfId="27618" xr:uid="{00000000-0005-0000-0000-0000A82D0000}"/>
    <cellStyle name="SAPBEXaggDataEmph 3 4 2" xfId="1632" xr:uid="{00000000-0005-0000-0000-0000A92D0000}"/>
    <cellStyle name="SAPBEXaggDataEmph 3 4 2 2" xfId="5353" xr:uid="{00000000-0005-0000-0000-0000AA2D0000}"/>
    <cellStyle name="SAPBEXaggDataEmph 3 4 2 2 2" xfId="5354" xr:uid="{00000000-0005-0000-0000-0000AB2D0000}"/>
    <cellStyle name="SAPBEXaggDataEmph 3 4 2 2 2 2" xfId="5355" xr:uid="{00000000-0005-0000-0000-0000AC2D0000}"/>
    <cellStyle name="SAPBEXaggDataEmph 3 4 2 2 2 2 2" xfId="5356" xr:uid="{00000000-0005-0000-0000-0000AD2D0000}"/>
    <cellStyle name="SAPBEXaggDataEmph 3 4 2 2 2 3" xfId="5357" xr:uid="{00000000-0005-0000-0000-0000AE2D0000}"/>
    <cellStyle name="SAPBEXaggDataEmph 3 4 2 2 3" xfId="5358" xr:uid="{00000000-0005-0000-0000-0000AF2D0000}"/>
    <cellStyle name="SAPBEXaggDataEmph 3 4 2 2 3 2" xfId="5359" xr:uid="{00000000-0005-0000-0000-0000B02D0000}"/>
    <cellStyle name="SAPBEXaggDataEmph 3 4 2 2 3 2 2" xfId="5360" xr:uid="{00000000-0005-0000-0000-0000B12D0000}"/>
    <cellStyle name="SAPBEXaggDataEmph 3 4 2 2 4" xfId="5361" xr:uid="{00000000-0005-0000-0000-0000B22D0000}"/>
    <cellStyle name="SAPBEXaggDataEmph 3 4 2 2 4 2" xfId="5362" xr:uid="{00000000-0005-0000-0000-0000B32D0000}"/>
    <cellStyle name="SAPBEXaggDataEmph 3 4 2 3" xfId="5363" xr:uid="{00000000-0005-0000-0000-0000B42D0000}"/>
    <cellStyle name="SAPBEXaggDataEmph 3 4 2 3 2" xfId="5364" xr:uid="{00000000-0005-0000-0000-0000B52D0000}"/>
    <cellStyle name="SAPBEXaggDataEmph 3 4 2 3 2 2" xfId="5365" xr:uid="{00000000-0005-0000-0000-0000B62D0000}"/>
    <cellStyle name="SAPBEXaggDataEmph 3 4 2 3 3" xfId="5366" xr:uid="{00000000-0005-0000-0000-0000B72D0000}"/>
    <cellStyle name="SAPBEXaggDataEmph 3 4 2 4" xfId="5367" xr:uid="{00000000-0005-0000-0000-0000B82D0000}"/>
    <cellStyle name="SAPBEXaggDataEmph 3 4 2 4 2" xfId="5368" xr:uid="{00000000-0005-0000-0000-0000B92D0000}"/>
    <cellStyle name="SAPBEXaggDataEmph 3 4 2 4 2 2" xfId="5369" xr:uid="{00000000-0005-0000-0000-0000BA2D0000}"/>
    <cellStyle name="SAPBEXaggDataEmph 3 4 2 5" xfId="5370" xr:uid="{00000000-0005-0000-0000-0000BB2D0000}"/>
    <cellStyle name="SAPBEXaggDataEmph 3 4 2 5 2" xfId="5371" xr:uid="{00000000-0005-0000-0000-0000BC2D0000}"/>
    <cellStyle name="SAPBEXaggDataEmph 3 4 2 6" xfId="27619" xr:uid="{00000000-0005-0000-0000-0000BD2D0000}"/>
    <cellStyle name="SAPBEXaggDataEmph 3 4 2 7" xfId="27620" xr:uid="{00000000-0005-0000-0000-0000BE2D0000}"/>
    <cellStyle name="SAPBEXaggDataEmph 3 4 2 8" xfId="49590" xr:uid="{00000000-0005-0000-0000-0000BF2D0000}"/>
    <cellStyle name="SAPBEXaggDataEmph 3 4 20" xfId="27621" xr:uid="{00000000-0005-0000-0000-0000C02D0000}"/>
    <cellStyle name="SAPBEXaggDataEmph 3 4 21" xfId="27622" xr:uid="{00000000-0005-0000-0000-0000C12D0000}"/>
    <cellStyle name="SAPBEXaggDataEmph 3 4 22" xfId="27623" xr:uid="{00000000-0005-0000-0000-0000C22D0000}"/>
    <cellStyle name="SAPBEXaggDataEmph 3 4 23" xfId="27624" xr:uid="{00000000-0005-0000-0000-0000C32D0000}"/>
    <cellStyle name="SAPBEXaggDataEmph 3 4 24" xfId="27625" xr:uid="{00000000-0005-0000-0000-0000C42D0000}"/>
    <cellStyle name="SAPBEXaggDataEmph 3 4 25" xfId="27626" xr:uid="{00000000-0005-0000-0000-0000C52D0000}"/>
    <cellStyle name="SAPBEXaggDataEmph 3 4 26" xfId="27627" xr:uid="{00000000-0005-0000-0000-0000C62D0000}"/>
    <cellStyle name="SAPBEXaggDataEmph 3 4 27" xfId="27628" xr:uid="{00000000-0005-0000-0000-0000C72D0000}"/>
    <cellStyle name="SAPBEXaggDataEmph 3 4 28" xfId="48182" xr:uid="{00000000-0005-0000-0000-0000C82D0000}"/>
    <cellStyle name="SAPBEXaggDataEmph 3 4 29" xfId="49075" xr:uid="{00000000-0005-0000-0000-0000C92D0000}"/>
    <cellStyle name="SAPBEXaggDataEmph 3 4 3" xfId="27629" xr:uid="{00000000-0005-0000-0000-0000CA2D0000}"/>
    <cellStyle name="SAPBEXaggDataEmph 3 4 4" xfId="27630" xr:uid="{00000000-0005-0000-0000-0000CB2D0000}"/>
    <cellStyle name="SAPBEXaggDataEmph 3 4 5" xfId="27631" xr:uid="{00000000-0005-0000-0000-0000CC2D0000}"/>
    <cellStyle name="SAPBEXaggDataEmph 3 4 6" xfId="27632" xr:uid="{00000000-0005-0000-0000-0000CD2D0000}"/>
    <cellStyle name="SAPBEXaggDataEmph 3 4 7" xfId="27633" xr:uid="{00000000-0005-0000-0000-0000CE2D0000}"/>
    <cellStyle name="SAPBEXaggDataEmph 3 4 8" xfId="27634" xr:uid="{00000000-0005-0000-0000-0000CF2D0000}"/>
    <cellStyle name="SAPBEXaggDataEmph 3 4 9" xfId="27635" xr:uid="{00000000-0005-0000-0000-0000D02D0000}"/>
    <cellStyle name="SAPBEXaggDataEmph 3 5" xfId="703" xr:uid="{00000000-0005-0000-0000-0000D12D0000}"/>
    <cellStyle name="SAPBEXaggDataEmph 3 5 10" xfId="27636" xr:uid="{00000000-0005-0000-0000-0000D22D0000}"/>
    <cellStyle name="SAPBEXaggDataEmph 3 5 11" xfId="27637" xr:uid="{00000000-0005-0000-0000-0000D32D0000}"/>
    <cellStyle name="SAPBEXaggDataEmph 3 5 12" xfId="27638" xr:uid="{00000000-0005-0000-0000-0000D42D0000}"/>
    <cellStyle name="SAPBEXaggDataEmph 3 5 13" xfId="27639" xr:uid="{00000000-0005-0000-0000-0000D52D0000}"/>
    <cellStyle name="SAPBEXaggDataEmph 3 5 14" xfId="27640" xr:uid="{00000000-0005-0000-0000-0000D62D0000}"/>
    <cellStyle name="SAPBEXaggDataEmph 3 5 15" xfId="27641" xr:uid="{00000000-0005-0000-0000-0000D72D0000}"/>
    <cellStyle name="SAPBEXaggDataEmph 3 5 16" xfId="27642" xr:uid="{00000000-0005-0000-0000-0000D82D0000}"/>
    <cellStyle name="SAPBEXaggDataEmph 3 5 17" xfId="27643" xr:uid="{00000000-0005-0000-0000-0000D92D0000}"/>
    <cellStyle name="SAPBEXaggDataEmph 3 5 18" xfId="27644" xr:uid="{00000000-0005-0000-0000-0000DA2D0000}"/>
    <cellStyle name="SAPBEXaggDataEmph 3 5 19" xfId="27645" xr:uid="{00000000-0005-0000-0000-0000DB2D0000}"/>
    <cellStyle name="SAPBEXaggDataEmph 3 5 2" xfId="1633" xr:uid="{00000000-0005-0000-0000-0000DC2D0000}"/>
    <cellStyle name="SAPBEXaggDataEmph 3 5 2 2" xfId="5372" xr:uid="{00000000-0005-0000-0000-0000DD2D0000}"/>
    <cellStyle name="SAPBEXaggDataEmph 3 5 2 2 2" xfId="5373" xr:uid="{00000000-0005-0000-0000-0000DE2D0000}"/>
    <cellStyle name="SAPBEXaggDataEmph 3 5 2 2 2 2" xfId="5374" xr:uid="{00000000-0005-0000-0000-0000DF2D0000}"/>
    <cellStyle name="SAPBEXaggDataEmph 3 5 2 2 2 2 2" xfId="5375" xr:uid="{00000000-0005-0000-0000-0000E02D0000}"/>
    <cellStyle name="SAPBEXaggDataEmph 3 5 2 2 2 3" xfId="5376" xr:uid="{00000000-0005-0000-0000-0000E12D0000}"/>
    <cellStyle name="SAPBEXaggDataEmph 3 5 2 2 3" xfId="5377" xr:uid="{00000000-0005-0000-0000-0000E22D0000}"/>
    <cellStyle name="SAPBEXaggDataEmph 3 5 2 2 3 2" xfId="5378" xr:uid="{00000000-0005-0000-0000-0000E32D0000}"/>
    <cellStyle name="SAPBEXaggDataEmph 3 5 2 2 3 2 2" xfId="5379" xr:uid="{00000000-0005-0000-0000-0000E42D0000}"/>
    <cellStyle name="SAPBEXaggDataEmph 3 5 2 2 4" xfId="5380" xr:uid="{00000000-0005-0000-0000-0000E52D0000}"/>
    <cellStyle name="SAPBEXaggDataEmph 3 5 2 2 4 2" xfId="5381" xr:uid="{00000000-0005-0000-0000-0000E62D0000}"/>
    <cellStyle name="SAPBEXaggDataEmph 3 5 2 3" xfId="5382" xr:uid="{00000000-0005-0000-0000-0000E72D0000}"/>
    <cellStyle name="SAPBEXaggDataEmph 3 5 2 3 2" xfId="5383" xr:uid="{00000000-0005-0000-0000-0000E82D0000}"/>
    <cellStyle name="SAPBEXaggDataEmph 3 5 2 3 2 2" xfId="5384" xr:uid="{00000000-0005-0000-0000-0000E92D0000}"/>
    <cellStyle name="SAPBEXaggDataEmph 3 5 2 3 3" xfId="5385" xr:uid="{00000000-0005-0000-0000-0000EA2D0000}"/>
    <cellStyle name="SAPBEXaggDataEmph 3 5 2 4" xfId="5386" xr:uid="{00000000-0005-0000-0000-0000EB2D0000}"/>
    <cellStyle name="SAPBEXaggDataEmph 3 5 2 4 2" xfId="5387" xr:uid="{00000000-0005-0000-0000-0000EC2D0000}"/>
    <cellStyle name="SAPBEXaggDataEmph 3 5 2 4 2 2" xfId="5388" xr:uid="{00000000-0005-0000-0000-0000ED2D0000}"/>
    <cellStyle name="SAPBEXaggDataEmph 3 5 2 5" xfId="5389" xr:uid="{00000000-0005-0000-0000-0000EE2D0000}"/>
    <cellStyle name="SAPBEXaggDataEmph 3 5 2 5 2" xfId="5390" xr:uid="{00000000-0005-0000-0000-0000EF2D0000}"/>
    <cellStyle name="SAPBEXaggDataEmph 3 5 2 6" xfId="27646" xr:uid="{00000000-0005-0000-0000-0000F02D0000}"/>
    <cellStyle name="SAPBEXaggDataEmph 3 5 2 7" xfId="27647" xr:uid="{00000000-0005-0000-0000-0000F12D0000}"/>
    <cellStyle name="SAPBEXaggDataEmph 3 5 2 8" xfId="49591" xr:uid="{00000000-0005-0000-0000-0000F22D0000}"/>
    <cellStyle name="SAPBEXaggDataEmph 3 5 20" xfId="27648" xr:uid="{00000000-0005-0000-0000-0000F32D0000}"/>
    <cellStyle name="SAPBEXaggDataEmph 3 5 21" xfId="27649" xr:uid="{00000000-0005-0000-0000-0000F42D0000}"/>
    <cellStyle name="SAPBEXaggDataEmph 3 5 22" xfId="27650" xr:uid="{00000000-0005-0000-0000-0000F52D0000}"/>
    <cellStyle name="SAPBEXaggDataEmph 3 5 23" xfId="27651" xr:uid="{00000000-0005-0000-0000-0000F62D0000}"/>
    <cellStyle name="SAPBEXaggDataEmph 3 5 24" xfId="27652" xr:uid="{00000000-0005-0000-0000-0000F72D0000}"/>
    <cellStyle name="SAPBEXaggDataEmph 3 5 25" xfId="27653" xr:uid="{00000000-0005-0000-0000-0000F82D0000}"/>
    <cellStyle name="SAPBEXaggDataEmph 3 5 26" xfId="27654" xr:uid="{00000000-0005-0000-0000-0000F92D0000}"/>
    <cellStyle name="SAPBEXaggDataEmph 3 5 27" xfId="27655" xr:uid="{00000000-0005-0000-0000-0000FA2D0000}"/>
    <cellStyle name="SAPBEXaggDataEmph 3 5 28" xfId="48183" xr:uid="{00000000-0005-0000-0000-0000FB2D0000}"/>
    <cellStyle name="SAPBEXaggDataEmph 3 5 29" xfId="49076" xr:uid="{00000000-0005-0000-0000-0000FC2D0000}"/>
    <cellStyle name="SAPBEXaggDataEmph 3 5 3" xfId="27656" xr:uid="{00000000-0005-0000-0000-0000FD2D0000}"/>
    <cellStyle name="SAPBEXaggDataEmph 3 5 4" xfId="27657" xr:uid="{00000000-0005-0000-0000-0000FE2D0000}"/>
    <cellStyle name="SAPBEXaggDataEmph 3 5 5" xfId="27658" xr:uid="{00000000-0005-0000-0000-0000FF2D0000}"/>
    <cellStyle name="SAPBEXaggDataEmph 3 5 6" xfId="27659" xr:uid="{00000000-0005-0000-0000-0000002E0000}"/>
    <cellStyle name="SAPBEXaggDataEmph 3 5 7" xfId="27660" xr:uid="{00000000-0005-0000-0000-0000012E0000}"/>
    <cellStyle name="SAPBEXaggDataEmph 3 5 8" xfId="27661" xr:uid="{00000000-0005-0000-0000-0000022E0000}"/>
    <cellStyle name="SAPBEXaggDataEmph 3 5 9" xfId="27662" xr:uid="{00000000-0005-0000-0000-0000032E0000}"/>
    <cellStyle name="SAPBEXaggDataEmph 3 6" xfId="704" xr:uid="{00000000-0005-0000-0000-0000042E0000}"/>
    <cellStyle name="SAPBEXaggDataEmph 3 6 10" xfId="27663" xr:uid="{00000000-0005-0000-0000-0000052E0000}"/>
    <cellStyle name="SAPBEXaggDataEmph 3 6 11" xfId="27664" xr:uid="{00000000-0005-0000-0000-0000062E0000}"/>
    <cellStyle name="SAPBEXaggDataEmph 3 6 12" xfId="27665" xr:uid="{00000000-0005-0000-0000-0000072E0000}"/>
    <cellStyle name="SAPBEXaggDataEmph 3 6 13" xfId="27666" xr:uid="{00000000-0005-0000-0000-0000082E0000}"/>
    <cellStyle name="SAPBEXaggDataEmph 3 6 14" xfId="27667" xr:uid="{00000000-0005-0000-0000-0000092E0000}"/>
    <cellStyle name="SAPBEXaggDataEmph 3 6 15" xfId="27668" xr:uid="{00000000-0005-0000-0000-00000A2E0000}"/>
    <cellStyle name="SAPBEXaggDataEmph 3 6 16" xfId="27669" xr:uid="{00000000-0005-0000-0000-00000B2E0000}"/>
    <cellStyle name="SAPBEXaggDataEmph 3 6 17" xfId="27670" xr:uid="{00000000-0005-0000-0000-00000C2E0000}"/>
    <cellStyle name="SAPBEXaggDataEmph 3 6 18" xfId="27671" xr:uid="{00000000-0005-0000-0000-00000D2E0000}"/>
    <cellStyle name="SAPBEXaggDataEmph 3 6 19" xfId="27672" xr:uid="{00000000-0005-0000-0000-00000E2E0000}"/>
    <cellStyle name="SAPBEXaggDataEmph 3 6 2" xfId="1634" xr:uid="{00000000-0005-0000-0000-00000F2E0000}"/>
    <cellStyle name="SAPBEXaggDataEmph 3 6 2 2" xfId="5391" xr:uid="{00000000-0005-0000-0000-0000102E0000}"/>
    <cellStyle name="SAPBEXaggDataEmph 3 6 2 2 2" xfId="5392" xr:uid="{00000000-0005-0000-0000-0000112E0000}"/>
    <cellStyle name="SAPBEXaggDataEmph 3 6 2 2 2 2" xfId="5393" xr:uid="{00000000-0005-0000-0000-0000122E0000}"/>
    <cellStyle name="SAPBEXaggDataEmph 3 6 2 2 2 2 2" xfId="5394" xr:uid="{00000000-0005-0000-0000-0000132E0000}"/>
    <cellStyle name="SAPBEXaggDataEmph 3 6 2 2 2 3" xfId="5395" xr:uid="{00000000-0005-0000-0000-0000142E0000}"/>
    <cellStyle name="SAPBEXaggDataEmph 3 6 2 2 3" xfId="5396" xr:uid="{00000000-0005-0000-0000-0000152E0000}"/>
    <cellStyle name="SAPBEXaggDataEmph 3 6 2 2 3 2" xfId="5397" xr:uid="{00000000-0005-0000-0000-0000162E0000}"/>
    <cellStyle name="SAPBEXaggDataEmph 3 6 2 2 3 2 2" xfId="5398" xr:uid="{00000000-0005-0000-0000-0000172E0000}"/>
    <cellStyle name="SAPBEXaggDataEmph 3 6 2 2 4" xfId="5399" xr:uid="{00000000-0005-0000-0000-0000182E0000}"/>
    <cellStyle name="SAPBEXaggDataEmph 3 6 2 2 4 2" xfId="5400" xr:uid="{00000000-0005-0000-0000-0000192E0000}"/>
    <cellStyle name="SAPBEXaggDataEmph 3 6 2 3" xfId="5401" xr:uid="{00000000-0005-0000-0000-00001A2E0000}"/>
    <cellStyle name="SAPBEXaggDataEmph 3 6 2 3 2" xfId="5402" xr:uid="{00000000-0005-0000-0000-00001B2E0000}"/>
    <cellStyle name="SAPBEXaggDataEmph 3 6 2 3 2 2" xfId="5403" xr:uid="{00000000-0005-0000-0000-00001C2E0000}"/>
    <cellStyle name="SAPBEXaggDataEmph 3 6 2 3 3" xfId="5404" xr:uid="{00000000-0005-0000-0000-00001D2E0000}"/>
    <cellStyle name="SAPBEXaggDataEmph 3 6 2 4" xfId="5405" xr:uid="{00000000-0005-0000-0000-00001E2E0000}"/>
    <cellStyle name="SAPBEXaggDataEmph 3 6 2 4 2" xfId="5406" xr:uid="{00000000-0005-0000-0000-00001F2E0000}"/>
    <cellStyle name="SAPBEXaggDataEmph 3 6 2 4 2 2" xfId="5407" xr:uid="{00000000-0005-0000-0000-0000202E0000}"/>
    <cellStyle name="SAPBEXaggDataEmph 3 6 2 5" xfId="5408" xr:uid="{00000000-0005-0000-0000-0000212E0000}"/>
    <cellStyle name="SAPBEXaggDataEmph 3 6 2 5 2" xfId="5409" xr:uid="{00000000-0005-0000-0000-0000222E0000}"/>
    <cellStyle name="SAPBEXaggDataEmph 3 6 2 6" xfId="27673" xr:uid="{00000000-0005-0000-0000-0000232E0000}"/>
    <cellStyle name="SAPBEXaggDataEmph 3 6 2 7" xfId="27674" xr:uid="{00000000-0005-0000-0000-0000242E0000}"/>
    <cellStyle name="SAPBEXaggDataEmph 3 6 2 8" xfId="49592" xr:uid="{00000000-0005-0000-0000-0000252E0000}"/>
    <cellStyle name="SAPBEXaggDataEmph 3 6 20" xfId="27675" xr:uid="{00000000-0005-0000-0000-0000262E0000}"/>
    <cellStyle name="SAPBEXaggDataEmph 3 6 21" xfId="27676" xr:uid="{00000000-0005-0000-0000-0000272E0000}"/>
    <cellStyle name="SAPBEXaggDataEmph 3 6 22" xfId="27677" xr:uid="{00000000-0005-0000-0000-0000282E0000}"/>
    <cellStyle name="SAPBEXaggDataEmph 3 6 23" xfId="27678" xr:uid="{00000000-0005-0000-0000-0000292E0000}"/>
    <cellStyle name="SAPBEXaggDataEmph 3 6 24" xfId="27679" xr:uid="{00000000-0005-0000-0000-00002A2E0000}"/>
    <cellStyle name="SAPBEXaggDataEmph 3 6 25" xfId="27680" xr:uid="{00000000-0005-0000-0000-00002B2E0000}"/>
    <cellStyle name="SAPBEXaggDataEmph 3 6 26" xfId="27681" xr:uid="{00000000-0005-0000-0000-00002C2E0000}"/>
    <cellStyle name="SAPBEXaggDataEmph 3 6 27" xfId="27682" xr:uid="{00000000-0005-0000-0000-00002D2E0000}"/>
    <cellStyle name="SAPBEXaggDataEmph 3 6 28" xfId="48184" xr:uid="{00000000-0005-0000-0000-00002E2E0000}"/>
    <cellStyle name="SAPBEXaggDataEmph 3 6 29" xfId="49077" xr:uid="{00000000-0005-0000-0000-00002F2E0000}"/>
    <cellStyle name="SAPBEXaggDataEmph 3 6 3" xfId="27683" xr:uid="{00000000-0005-0000-0000-0000302E0000}"/>
    <cellStyle name="SAPBEXaggDataEmph 3 6 4" xfId="27684" xr:uid="{00000000-0005-0000-0000-0000312E0000}"/>
    <cellStyle name="SAPBEXaggDataEmph 3 6 5" xfId="27685" xr:uid="{00000000-0005-0000-0000-0000322E0000}"/>
    <cellStyle name="SAPBEXaggDataEmph 3 6 6" xfId="27686" xr:uid="{00000000-0005-0000-0000-0000332E0000}"/>
    <cellStyle name="SAPBEXaggDataEmph 3 6 7" xfId="27687" xr:uid="{00000000-0005-0000-0000-0000342E0000}"/>
    <cellStyle name="SAPBEXaggDataEmph 3 6 8" xfId="27688" xr:uid="{00000000-0005-0000-0000-0000352E0000}"/>
    <cellStyle name="SAPBEXaggDataEmph 3 6 9" xfId="27689" xr:uid="{00000000-0005-0000-0000-0000362E0000}"/>
    <cellStyle name="SAPBEXaggDataEmph 3 7" xfId="1635" xr:uid="{00000000-0005-0000-0000-0000372E0000}"/>
    <cellStyle name="SAPBEXaggDataEmph 3 7 2" xfId="5410" xr:uid="{00000000-0005-0000-0000-0000382E0000}"/>
    <cellStyle name="SAPBEXaggDataEmph 3 7 2 2" xfId="5411" xr:uid="{00000000-0005-0000-0000-0000392E0000}"/>
    <cellStyle name="SAPBEXaggDataEmph 3 7 2 2 2" xfId="5412" xr:uid="{00000000-0005-0000-0000-00003A2E0000}"/>
    <cellStyle name="SAPBEXaggDataEmph 3 7 2 2 2 2" xfId="5413" xr:uid="{00000000-0005-0000-0000-00003B2E0000}"/>
    <cellStyle name="SAPBEXaggDataEmph 3 7 2 2 3" xfId="5414" xr:uid="{00000000-0005-0000-0000-00003C2E0000}"/>
    <cellStyle name="SAPBEXaggDataEmph 3 7 2 3" xfId="5415" xr:uid="{00000000-0005-0000-0000-00003D2E0000}"/>
    <cellStyle name="SAPBEXaggDataEmph 3 7 2 3 2" xfId="5416" xr:uid="{00000000-0005-0000-0000-00003E2E0000}"/>
    <cellStyle name="SAPBEXaggDataEmph 3 7 2 3 2 2" xfId="5417" xr:uid="{00000000-0005-0000-0000-00003F2E0000}"/>
    <cellStyle name="SAPBEXaggDataEmph 3 7 2 4" xfId="5418" xr:uid="{00000000-0005-0000-0000-0000402E0000}"/>
    <cellStyle name="SAPBEXaggDataEmph 3 7 2 4 2" xfId="5419" xr:uid="{00000000-0005-0000-0000-0000412E0000}"/>
    <cellStyle name="SAPBEXaggDataEmph 3 7 3" xfId="5420" xr:uid="{00000000-0005-0000-0000-0000422E0000}"/>
    <cellStyle name="SAPBEXaggDataEmph 3 7 3 2" xfId="5421" xr:uid="{00000000-0005-0000-0000-0000432E0000}"/>
    <cellStyle name="SAPBEXaggDataEmph 3 7 3 2 2" xfId="5422" xr:uid="{00000000-0005-0000-0000-0000442E0000}"/>
    <cellStyle name="SAPBEXaggDataEmph 3 7 3 3" xfId="5423" xr:uid="{00000000-0005-0000-0000-0000452E0000}"/>
    <cellStyle name="SAPBEXaggDataEmph 3 7 4" xfId="5424" xr:uid="{00000000-0005-0000-0000-0000462E0000}"/>
    <cellStyle name="SAPBEXaggDataEmph 3 7 4 2" xfId="5425" xr:uid="{00000000-0005-0000-0000-0000472E0000}"/>
    <cellStyle name="SAPBEXaggDataEmph 3 7 4 2 2" xfId="5426" xr:uid="{00000000-0005-0000-0000-0000482E0000}"/>
    <cellStyle name="SAPBEXaggDataEmph 3 7 5" xfId="5427" xr:uid="{00000000-0005-0000-0000-0000492E0000}"/>
    <cellStyle name="SAPBEXaggDataEmph 3 7 5 2" xfId="5428" xr:uid="{00000000-0005-0000-0000-00004A2E0000}"/>
    <cellStyle name="SAPBEXaggDataEmph 3 7 6" xfId="27690" xr:uid="{00000000-0005-0000-0000-00004B2E0000}"/>
    <cellStyle name="SAPBEXaggDataEmph 3 7 7" xfId="27691" xr:uid="{00000000-0005-0000-0000-00004C2E0000}"/>
    <cellStyle name="SAPBEXaggDataEmph 3 7 8" xfId="49587" xr:uid="{00000000-0005-0000-0000-00004D2E0000}"/>
    <cellStyle name="SAPBEXaggDataEmph 3 8" xfId="27692" xr:uid="{00000000-0005-0000-0000-00004E2E0000}"/>
    <cellStyle name="SAPBEXaggDataEmph 3 9" xfId="27693" xr:uid="{00000000-0005-0000-0000-00004F2E0000}"/>
    <cellStyle name="SAPBEXaggDataEmph 30" xfId="27694" xr:uid="{00000000-0005-0000-0000-0000502E0000}"/>
    <cellStyle name="SAPBEXaggDataEmph 31" xfId="27695" xr:uid="{00000000-0005-0000-0000-0000512E0000}"/>
    <cellStyle name="SAPBEXaggDataEmph 32" xfId="27696" xr:uid="{00000000-0005-0000-0000-0000522E0000}"/>
    <cellStyle name="SAPBEXaggDataEmph 33" xfId="27697" xr:uid="{00000000-0005-0000-0000-0000532E0000}"/>
    <cellStyle name="SAPBEXaggDataEmph 34" xfId="27698" xr:uid="{00000000-0005-0000-0000-0000542E0000}"/>
    <cellStyle name="SAPBEXaggDataEmph 35" xfId="27699" xr:uid="{00000000-0005-0000-0000-0000552E0000}"/>
    <cellStyle name="SAPBEXaggDataEmph 36" xfId="48185" xr:uid="{00000000-0005-0000-0000-0000562E0000}"/>
    <cellStyle name="SAPBEXaggDataEmph 37" xfId="49060" xr:uid="{00000000-0005-0000-0000-0000572E0000}"/>
    <cellStyle name="SAPBEXaggDataEmph 4" xfId="705" xr:uid="{00000000-0005-0000-0000-0000582E0000}"/>
    <cellStyle name="SAPBEXaggDataEmph 4 10" xfId="27700" xr:uid="{00000000-0005-0000-0000-0000592E0000}"/>
    <cellStyle name="SAPBEXaggDataEmph 4 11" xfId="27701" xr:uid="{00000000-0005-0000-0000-00005A2E0000}"/>
    <cellStyle name="SAPBEXaggDataEmph 4 12" xfId="27702" xr:uid="{00000000-0005-0000-0000-00005B2E0000}"/>
    <cellStyle name="SAPBEXaggDataEmph 4 13" xfId="27703" xr:uid="{00000000-0005-0000-0000-00005C2E0000}"/>
    <cellStyle name="SAPBEXaggDataEmph 4 14" xfId="27704" xr:uid="{00000000-0005-0000-0000-00005D2E0000}"/>
    <cellStyle name="SAPBEXaggDataEmph 4 15" xfId="27705" xr:uid="{00000000-0005-0000-0000-00005E2E0000}"/>
    <cellStyle name="SAPBEXaggDataEmph 4 16" xfId="27706" xr:uid="{00000000-0005-0000-0000-00005F2E0000}"/>
    <cellStyle name="SAPBEXaggDataEmph 4 17" xfId="27707" xr:uid="{00000000-0005-0000-0000-0000602E0000}"/>
    <cellStyle name="SAPBEXaggDataEmph 4 18" xfId="27708" xr:uid="{00000000-0005-0000-0000-0000612E0000}"/>
    <cellStyle name="SAPBEXaggDataEmph 4 19" xfId="27709" xr:uid="{00000000-0005-0000-0000-0000622E0000}"/>
    <cellStyle name="SAPBEXaggDataEmph 4 2" xfId="1636" xr:uid="{00000000-0005-0000-0000-0000632E0000}"/>
    <cellStyle name="SAPBEXaggDataEmph 4 2 2" xfId="5429" xr:uid="{00000000-0005-0000-0000-0000642E0000}"/>
    <cellStyle name="SAPBEXaggDataEmph 4 2 2 2" xfId="5430" xr:uid="{00000000-0005-0000-0000-0000652E0000}"/>
    <cellStyle name="SAPBEXaggDataEmph 4 2 2 2 2" xfId="5431" xr:uid="{00000000-0005-0000-0000-0000662E0000}"/>
    <cellStyle name="SAPBEXaggDataEmph 4 2 2 2 2 2" xfId="5432" xr:uid="{00000000-0005-0000-0000-0000672E0000}"/>
    <cellStyle name="SAPBEXaggDataEmph 4 2 2 2 3" xfId="5433" xr:uid="{00000000-0005-0000-0000-0000682E0000}"/>
    <cellStyle name="SAPBEXaggDataEmph 4 2 2 3" xfId="5434" xr:uid="{00000000-0005-0000-0000-0000692E0000}"/>
    <cellStyle name="SAPBEXaggDataEmph 4 2 2 3 2" xfId="5435" xr:uid="{00000000-0005-0000-0000-00006A2E0000}"/>
    <cellStyle name="SAPBEXaggDataEmph 4 2 2 3 2 2" xfId="5436" xr:uid="{00000000-0005-0000-0000-00006B2E0000}"/>
    <cellStyle name="SAPBEXaggDataEmph 4 2 2 4" xfId="5437" xr:uid="{00000000-0005-0000-0000-00006C2E0000}"/>
    <cellStyle name="SAPBEXaggDataEmph 4 2 2 4 2" xfId="5438" xr:uid="{00000000-0005-0000-0000-00006D2E0000}"/>
    <cellStyle name="SAPBEXaggDataEmph 4 2 3" xfId="5439" xr:uid="{00000000-0005-0000-0000-00006E2E0000}"/>
    <cellStyle name="SAPBEXaggDataEmph 4 2 3 2" xfId="5440" xr:uid="{00000000-0005-0000-0000-00006F2E0000}"/>
    <cellStyle name="SAPBEXaggDataEmph 4 2 3 2 2" xfId="5441" xr:uid="{00000000-0005-0000-0000-0000702E0000}"/>
    <cellStyle name="SAPBEXaggDataEmph 4 2 3 3" xfId="5442" xr:uid="{00000000-0005-0000-0000-0000712E0000}"/>
    <cellStyle name="SAPBEXaggDataEmph 4 2 4" xfId="5443" xr:uid="{00000000-0005-0000-0000-0000722E0000}"/>
    <cellStyle name="SAPBEXaggDataEmph 4 2 4 2" xfId="5444" xr:uid="{00000000-0005-0000-0000-0000732E0000}"/>
    <cellStyle name="SAPBEXaggDataEmph 4 2 4 2 2" xfId="5445" xr:uid="{00000000-0005-0000-0000-0000742E0000}"/>
    <cellStyle name="SAPBEXaggDataEmph 4 2 5" xfId="5446" xr:uid="{00000000-0005-0000-0000-0000752E0000}"/>
    <cellStyle name="SAPBEXaggDataEmph 4 2 5 2" xfId="5447" xr:uid="{00000000-0005-0000-0000-0000762E0000}"/>
    <cellStyle name="SAPBEXaggDataEmph 4 2 6" xfId="27710" xr:uid="{00000000-0005-0000-0000-0000772E0000}"/>
    <cellStyle name="SAPBEXaggDataEmph 4 2 7" xfId="27711" xr:uid="{00000000-0005-0000-0000-0000782E0000}"/>
    <cellStyle name="SAPBEXaggDataEmph 4 2 8" xfId="49593" xr:uid="{00000000-0005-0000-0000-0000792E0000}"/>
    <cellStyle name="SAPBEXaggDataEmph 4 20" xfId="27712" xr:uid="{00000000-0005-0000-0000-00007A2E0000}"/>
    <cellStyle name="SAPBEXaggDataEmph 4 21" xfId="27713" xr:uid="{00000000-0005-0000-0000-00007B2E0000}"/>
    <cellStyle name="SAPBEXaggDataEmph 4 22" xfId="27714" xr:uid="{00000000-0005-0000-0000-00007C2E0000}"/>
    <cellStyle name="SAPBEXaggDataEmph 4 23" xfId="27715" xr:uid="{00000000-0005-0000-0000-00007D2E0000}"/>
    <cellStyle name="SAPBEXaggDataEmph 4 24" xfId="27716" xr:uid="{00000000-0005-0000-0000-00007E2E0000}"/>
    <cellStyle name="SAPBEXaggDataEmph 4 25" xfId="27717" xr:uid="{00000000-0005-0000-0000-00007F2E0000}"/>
    <cellStyle name="SAPBEXaggDataEmph 4 26" xfId="27718" xr:uid="{00000000-0005-0000-0000-0000802E0000}"/>
    <cellStyle name="SAPBEXaggDataEmph 4 27" xfId="27719" xr:uid="{00000000-0005-0000-0000-0000812E0000}"/>
    <cellStyle name="SAPBEXaggDataEmph 4 28" xfId="48186" xr:uid="{00000000-0005-0000-0000-0000822E0000}"/>
    <cellStyle name="SAPBEXaggDataEmph 4 29" xfId="49078" xr:uid="{00000000-0005-0000-0000-0000832E0000}"/>
    <cellStyle name="SAPBEXaggDataEmph 4 3" xfId="27720" xr:uid="{00000000-0005-0000-0000-0000842E0000}"/>
    <cellStyle name="SAPBEXaggDataEmph 4 4" xfId="27721" xr:uid="{00000000-0005-0000-0000-0000852E0000}"/>
    <cellStyle name="SAPBEXaggDataEmph 4 5" xfId="27722" xr:uid="{00000000-0005-0000-0000-0000862E0000}"/>
    <cellStyle name="SAPBEXaggDataEmph 4 6" xfId="27723" xr:uid="{00000000-0005-0000-0000-0000872E0000}"/>
    <cellStyle name="SAPBEXaggDataEmph 4 7" xfId="27724" xr:uid="{00000000-0005-0000-0000-0000882E0000}"/>
    <cellStyle name="SAPBEXaggDataEmph 4 8" xfId="27725" xr:uid="{00000000-0005-0000-0000-0000892E0000}"/>
    <cellStyle name="SAPBEXaggDataEmph 4 9" xfId="27726" xr:uid="{00000000-0005-0000-0000-00008A2E0000}"/>
    <cellStyle name="SAPBEXaggDataEmph 5" xfId="706" xr:uid="{00000000-0005-0000-0000-00008B2E0000}"/>
    <cellStyle name="SAPBEXaggDataEmph 5 10" xfId="27727" xr:uid="{00000000-0005-0000-0000-00008C2E0000}"/>
    <cellStyle name="SAPBEXaggDataEmph 5 11" xfId="27728" xr:uid="{00000000-0005-0000-0000-00008D2E0000}"/>
    <cellStyle name="SAPBEXaggDataEmph 5 12" xfId="27729" xr:uid="{00000000-0005-0000-0000-00008E2E0000}"/>
    <cellStyle name="SAPBEXaggDataEmph 5 13" xfId="27730" xr:uid="{00000000-0005-0000-0000-00008F2E0000}"/>
    <cellStyle name="SAPBEXaggDataEmph 5 14" xfId="27731" xr:uid="{00000000-0005-0000-0000-0000902E0000}"/>
    <cellStyle name="SAPBEXaggDataEmph 5 15" xfId="27732" xr:uid="{00000000-0005-0000-0000-0000912E0000}"/>
    <cellStyle name="SAPBEXaggDataEmph 5 16" xfId="27733" xr:uid="{00000000-0005-0000-0000-0000922E0000}"/>
    <cellStyle name="SAPBEXaggDataEmph 5 17" xfId="27734" xr:uid="{00000000-0005-0000-0000-0000932E0000}"/>
    <cellStyle name="SAPBEXaggDataEmph 5 18" xfId="27735" xr:uid="{00000000-0005-0000-0000-0000942E0000}"/>
    <cellStyle name="SAPBEXaggDataEmph 5 19" xfId="27736" xr:uid="{00000000-0005-0000-0000-0000952E0000}"/>
    <cellStyle name="SAPBEXaggDataEmph 5 2" xfId="1637" xr:uid="{00000000-0005-0000-0000-0000962E0000}"/>
    <cellStyle name="SAPBEXaggDataEmph 5 2 2" xfId="5448" xr:uid="{00000000-0005-0000-0000-0000972E0000}"/>
    <cellStyle name="SAPBEXaggDataEmph 5 2 2 2" xfId="5449" xr:uid="{00000000-0005-0000-0000-0000982E0000}"/>
    <cellStyle name="SAPBEXaggDataEmph 5 2 2 2 2" xfId="5450" xr:uid="{00000000-0005-0000-0000-0000992E0000}"/>
    <cellStyle name="SAPBEXaggDataEmph 5 2 2 2 2 2" xfId="5451" xr:uid="{00000000-0005-0000-0000-00009A2E0000}"/>
    <cellStyle name="SAPBEXaggDataEmph 5 2 2 2 3" xfId="5452" xr:uid="{00000000-0005-0000-0000-00009B2E0000}"/>
    <cellStyle name="SAPBEXaggDataEmph 5 2 2 3" xfId="5453" xr:uid="{00000000-0005-0000-0000-00009C2E0000}"/>
    <cellStyle name="SAPBEXaggDataEmph 5 2 2 3 2" xfId="5454" xr:uid="{00000000-0005-0000-0000-00009D2E0000}"/>
    <cellStyle name="SAPBEXaggDataEmph 5 2 2 3 2 2" xfId="5455" xr:uid="{00000000-0005-0000-0000-00009E2E0000}"/>
    <cellStyle name="SAPBEXaggDataEmph 5 2 2 4" xfId="5456" xr:uid="{00000000-0005-0000-0000-00009F2E0000}"/>
    <cellStyle name="SAPBEXaggDataEmph 5 2 2 4 2" xfId="5457" xr:uid="{00000000-0005-0000-0000-0000A02E0000}"/>
    <cellStyle name="SAPBEXaggDataEmph 5 2 3" xfId="5458" xr:uid="{00000000-0005-0000-0000-0000A12E0000}"/>
    <cellStyle name="SAPBEXaggDataEmph 5 2 3 2" xfId="5459" xr:uid="{00000000-0005-0000-0000-0000A22E0000}"/>
    <cellStyle name="SAPBEXaggDataEmph 5 2 3 2 2" xfId="5460" xr:uid="{00000000-0005-0000-0000-0000A32E0000}"/>
    <cellStyle name="SAPBEXaggDataEmph 5 2 3 3" xfId="5461" xr:uid="{00000000-0005-0000-0000-0000A42E0000}"/>
    <cellStyle name="SAPBEXaggDataEmph 5 2 4" xfId="5462" xr:uid="{00000000-0005-0000-0000-0000A52E0000}"/>
    <cellStyle name="SAPBEXaggDataEmph 5 2 4 2" xfId="5463" xr:uid="{00000000-0005-0000-0000-0000A62E0000}"/>
    <cellStyle name="SAPBEXaggDataEmph 5 2 4 2 2" xfId="5464" xr:uid="{00000000-0005-0000-0000-0000A72E0000}"/>
    <cellStyle name="SAPBEXaggDataEmph 5 2 5" xfId="5465" xr:uid="{00000000-0005-0000-0000-0000A82E0000}"/>
    <cellStyle name="SAPBEXaggDataEmph 5 2 5 2" xfId="5466" xr:uid="{00000000-0005-0000-0000-0000A92E0000}"/>
    <cellStyle name="SAPBEXaggDataEmph 5 2 6" xfId="27737" xr:uid="{00000000-0005-0000-0000-0000AA2E0000}"/>
    <cellStyle name="SAPBEXaggDataEmph 5 2 7" xfId="27738" xr:uid="{00000000-0005-0000-0000-0000AB2E0000}"/>
    <cellStyle name="SAPBEXaggDataEmph 5 2 8" xfId="49594" xr:uid="{00000000-0005-0000-0000-0000AC2E0000}"/>
    <cellStyle name="SAPBEXaggDataEmph 5 20" xfId="27739" xr:uid="{00000000-0005-0000-0000-0000AD2E0000}"/>
    <cellStyle name="SAPBEXaggDataEmph 5 21" xfId="27740" xr:uid="{00000000-0005-0000-0000-0000AE2E0000}"/>
    <cellStyle name="SAPBEXaggDataEmph 5 22" xfId="27741" xr:uid="{00000000-0005-0000-0000-0000AF2E0000}"/>
    <cellStyle name="SAPBEXaggDataEmph 5 23" xfId="27742" xr:uid="{00000000-0005-0000-0000-0000B02E0000}"/>
    <cellStyle name="SAPBEXaggDataEmph 5 24" xfId="27743" xr:uid="{00000000-0005-0000-0000-0000B12E0000}"/>
    <cellStyle name="SAPBEXaggDataEmph 5 25" xfId="27744" xr:uid="{00000000-0005-0000-0000-0000B22E0000}"/>
    <cellStyle name="SAPBEXaggDataEmph 5 26" xfId="27745" xr:uid="{00000000-0005-0000-0000-0000B32E0000}"/>
    <cellStyle name="SAPBEXaggDataEmph 5 27" xfId="27746" xr:uid="{00000000-0005-0000-0000-0000B42E0000}"/>
    <cellStyle name="SAPBEXaggDataEmph 5 28" xfId="48187" xr:uid="{00000000-0005-0000-0000-0000B52E0000}"/>
    <cellStyle name="SAPBEXaggDataEmph 5 29" xfId="49079" xr:uid="{00000000-0005-0000-0000-0000B62E0000}"/>
    <cellStyle name="SAPBEXaggDataEmph 5 3" xfId="27747" xr:uid="{00000000-0005-0000-0000-0000B72E0000}"/>
    <cellStyle name="SAPBEXaggDataEmph 5 4" xfId="27748" xr:uid="{00000000-0005-0000-0000-0000B82E0000}"/>
    <cellStyle name="SAPBEXaggDataEmph 5 5" xfId="27749" xr:uid="{00000000-0005-0000-0000-0000B92E0000}"/>
    <cellStyle name="SAPBEXaggDataEmph 5 6" xfId="27750" xr:uid="{00000000-0005-0000-0000-0000BA2E0000}"/>
    <cellStyle name="SAPBEXaggDataEmph 5 7" xfId="27751" xr:uid="{00000000-0005-0000-0000-0000BB2E0000}"/>
    <cellStyle name="SAPBEXaggDataEmph 5 8" xfId="27752" xr:uid="{00000000-0005-0000-0000-0000BC2E0000}"/>
    <cellStyle name="SAPBEXaggDataEmph 5 9" xfId="27753" xr:uid="{00000000-0005-0000-0000-0000BD2E0000}"/>
    <cellStyle name="SAPBEXaggDataEmph 6" xfId="707" xr:uid="{00000000-0005-0000-0000-0000BE2E0000}"/>
    <cellStyle name="SAPBEXaggDataEmph 6 10" xfId="27754" xr:uid="{00000000-0005-0000-0000-0000BF2E0000}"/>
    <cellStyle name="SAPBEXaggDataEmph 6 11" xfId="27755" xr:uid="{00000000-0005-0000-0000-0000C02E0000}"/>
    <cellStyle name="SAPBEXaggDataEmph 6 12" xfId="27756" xr:uid="{00000000-0005-0000-0000-0000C12E0000}"/>
    <cellStyle name="SAPBEXaggDataEmph 6 13" xfId="27757" xr:uid="{00000000-0005-0000-0000-0000C22E0000}"/>
    <cellStyle name="SAPBEXaggDataEmph 6 14" xfId="27758" xr:uid="{00000000-0005-0000-0000-0000C32E0000}"/>
    <cellStyle name="SAPBEXaggDataEmph 6 15" xfId="27759" xr:uid="{00000000-0005-0000-0000-0000C42E0000}"/>
    <cellStyle name="SAPBEXaggDataEmph 6 16" xfId="27760" xr:uid="{00000000-0005-0000-0000-0000C52E0000}"/>
    <cellStyle name="SAPBEXaggDataEmph 6 17" xfId="27761" xr:uid="{00000000-0005-0000-0000-0000C62E0000}"/>
    <cellStyle name="SAPBEXaggDataEmph 6 18" xfId="27762" xr:uid="{00000000-0005-0000-0000-0000C72E0000}"/>
    <cellStyle name="SAPBEXaggDataEmph 6 19" xfId="27763" xr:uid="{00000000-0005-0000-0000-0000C82E0000}"/>
    <cellStyle name="SAPBEXaggDataEmph 6 2" xfId="1638" xr:uid="{00000000-0005-0000-0000-0000C92E0000}"/>
    <cellStyle name="SAPBEXaggDataEmph 6 2 2" xfId="5467" xr:uid="{00000000-0005-0000-0000-0000CA2E0000}"/>
    <cellStyle name="SAPBEXaggDataEmph 6 2 2 2" xfId="5468" xr:uid="{00000000-0005-0000-0000-0000CB2E0000}"/>
    <cellStyle name="SAPBEXaggDataEmph 6 2 2 2 2" xfId="5469" xr:uid="{00000000-0005-0000-0000-0000CC2E0000}"/>
    <cellStyle name="SAPBEXaggDataEmph 6 2 2 2 2 2" xfId="5470" xr:uid="{00000000-0005-0000-0000-0000CD2E0000}"/>
    <cellStyle name="SAPBEXaggDataEmph 6 2 2 2 3" xfId="5471" xr:uid="{00000000-0005-0000-0000-0000CE2E0000}"/>
    <cellStyle name="SAPBEXaggDataEmph 6 2 2 3" xfId="5472" xr:uid="{00000000-0005-0000-0000-0000CF2E0000}"/>
    <cellStyle name="SAPBEXaggDataEmph 6 2 2 3 2" xfId="5473" xr:uid="{00000000-0005-0000-0000-0000D02E0000}"/>
    <cellStyle name="SAPBEXaggDataEmph 6 2 2 3 2 2" xfId="5474" xr:uid="{00000000-0005-0000-0000-0000D12E0000}"/>
    <cellStyle name="SAPBEXaggDataEmph 6 2 2 4" xfId="5475" xr:uid="{00000000-0005-0000-0000-0000D22E0000}"/>
    <cellStyle name="SAPBEXaggDataEmph 6 2 2 4 2" xfId="5476" xr:uid="{00000000-0005-0000-0000-0000D32E0000}"/>
    <cellStyle name="SAPBEXaggDataEmph 6 2 3" xfId="5477" xr:uid="{00000000-0005-0000-0000-0000D42E0000}"/>
    <cellStyle name="SAPBEXaggDataEmph 6 2 3 2" xfId="5478" xr:uid="{00000000-0005-0000-0000-0000D52E0000}"/>
    <cellStyle name="SAPBEXaggDataEmph 6 2 3 2 2" xfId="5479" xr:uid="{00000000-0005-0000-0000-0000D62E0000}"/>
    <cellStyle name="SAPBEXaggDataEmph 6 2 3 3" xfId="5480" xr:uid="{00000000-0005-0000-0000-0000D72E0000}"/>
    <cellStyle name="SAPBEXaggDataEmph 6 2 4" xfId="5481" xr:uid="{00000000-0005-0000-0000-0000D82E0000}"/>
    <cellStyle name="SAPBEXaggDataEmph 6 2 4 2" xfId="5482" xr:uid="{00000000-0005-0000-0000-0000D92E0000}"/>
    <cellStyle name="SAPBEXaggDataEmph 6 2 4 2 2" xfId="5483" xr:uid="{00000000-0005-0000-0000-0000DA2E0000}"/>
    <cellStyle name="SAPBEXaggDataEmph 6 2 5" xfId="5484" xr:uid="{00000000-0005-0000-0000-0000DB2E0000}"/>
    <cellStyle name="SAPBEXaggDataEmph 6 2 5 2" xfId="5485" xr:uid="{00000000-0005-0000-0000-0000DC2E0000}"/>
    <cellStyle name="SAPBEXaggDataEmph 6 2 6" xfId="27764" xr:uid="{00000000-0005-0000-0000-0000DD2E0000}"/>
    <cellStyle name="SAPBEXaggDataEmph 6 2 7" xfId="27765" xr:uid="{00000000-0005-0000-0000-0000DE2E0000}"/>
    <cellStyle name="SAPBEXaggDataEmph 6 2 8" xfId="49595" xr:uid="{00000000-0005-0000-0000-0000DF2E0000}"/>
    <cellStyle name="SAPBEXaggDataEmph 6 20" xfId="27766" xr:uid="{00000000-0005-0000-0000-0000E02E0000}"/>
    <cellStyle name="SAPBEXaggDataEmph 6 21" xfId="27767" xr:uid="{00000000-0005-0000-0000-0000E12E0000}"/>
    <cellStyle name="SAPBEXaggDataEmph 6 22" xfId="27768" xr:uid="{00000000-0005-0000-0000-0000E22E0000}"/>
    <cellStyle name="SAPBEXaggDataEmph 6 23" xfId="27769" xr:uid="{00000000-0005-0000-0000-0000E32E0000}"/>
    <cellStyle name="SAPBEXaggDataEmph 6 24" xfId="27770" xr:uid="{00000000-0005-0000-0000-0000E42E0000}"/>
    <cellStyle name="SAPBEXaggDataEmph 6 25" xfId="27771" xr:uid="{00000000-0005-0000-0000-0000E52E0000}"/>
    <cellStyle name="SAPBEXaggDataEmph 6 26" xfId="27772" xr:uid="{00000000-0005-0000-0000-0000E62E0000}"/>
    <cellStyle name="SAPBEXaggDataEmph 6 27" xfId="27773" xr:uid="{00000000-0005-0000-0000-0000E72E0000}"/>
    <cellStyle name="SAPBEXaggDataEmph 6 28" xfId="48188" xr:uid="{00000000-0005-0000-0000-0000E82E0000}"/>
    <cellStyle name="SAPBEXaggDataEmph 6 29" xfId="49080" xr:uid="{00000000-0005-0000-0000-0000E92E0000}"/>
    <cellStyle name="SAPBEXaggDataEmph 6 3" xfId="27774" xr:uid="{00000000-0005-0000-0000-0000EA2E0000}"/>
    <cellStyle name="SAPBEXaggDataEmph 6 4" xfId="27775" xr:uid="{00000000-0005-0000-0000-0000EB2E0000}"/>
    <cellStyle name="SAPBEXaggDataEmph 6 5" xfId="27776" xr:uid="{00000000-0005-0000-0000-0000EC2E0000}"/>
    <cellStyle name="SAPBEXaggDataEmph 6 6" xfId="27777" xr:uid="{00000000-0005-0000-0000-0000ED2E0000}"/>
    <cellStyle name="SAPBEXaggDataEmph 6 7" xfId="27778" xr:uid="{00000000-0005-0000-0000-0000EE2E0000}"/>
    <cellStyle name="SAPBEXaggDataEmph 6 8" xfId="27779" xr:uid="{00000000-0005-0000-0000-0000EF2E0000}"/>
    <cellStyle name="SAPBEXaggDataEmph 6 9" xfId="27780" xr:uid="{00000000-0005-0000-0000-0000F02E0000}"/>
    <cellStyle name="SAPBEXaggDataEmph 7" xfId="708" xr:uid="{00000000-0005-0000-0000-0000F12E0000}"/>
    <cellStyle name="SAPBEXaggDataEmph 7 10" xfId="27781" xr:uid="{00000000-0005-0000-0000-0000F22E0000}"/>
    <cellStyle name="SAPBEXaggDataEmph 7 11" xfId="27782" xr:uid="{00000000-0005-0000-0000-0000F32E0000}"/>
    <cellStyle name="SAPBEXaggDataEmph 7 12" xfId="27783" xr:uid="{00000000-0005-0000-0000-0000F42E0000}"/>
    <cellStyle name="SAPBEXaggDataEmph 7 13" xfId="27784" xr:uid="{00000000-0005-0000-0000-0000F52E0000}"/>
    <cellStyle name="SAPBEXaggDataEmph 7 14" xfId="27785" xr:uid="{00000000-0005-0000-0000-0000F62E0000}"/>
    <cellStyle name="SAPBEXaggDataEmph 7 15" xfId="27786" xr:uid="{00000000-0005-0000-0000-0000F72E0000}"/>
    <cellStyle name="SAPBEXaggDataEmph 7 16" xfId="27787" xr:uid="{00000000-0005-0000-0000-0000F82E0000}"/>
    <cellStyle name="SAPBEXaggDataEmph 7 17" xfId="27788" xr:uid="{00000000-0005-0000-0000-0000F92E0000}"/>
    <cellStyle name="SAPBEXaggDataEmph 7 18" xfId="27789" xr:uid="{00000000-0005-0000-0000-0000FA2E0000}"/>
    <cellStyle name="SAPBEXaggDataEmph 7 19" xfId="27790" xr:uid="{00000000-0005-0000-0000-0000FB2E0000}"/>
    <cellStyle name="SAPBEXaggDataEmph 7 2" xfId="1639" xr:uid="{00000000-0005-0000-0000-0000FC2E0000}"/>
    <cellStyle name="SAPBEXaggDataEmph 7 2 2" xfId="5486" xr:uid="{00000000-0005-0000-0000-0000FD2E0000}"/>
    <cellStyle name="SAPBEXaggDataEmph 7 2 2 2" xfId="5487" xr:uid="{00000000-0005-0000-0000-0000FE2E0000}"/>
    <cellStyle name="SAPBEXaggDataEmph 7 2 2 2 2" xfId="5488" xr:uid="{00000000-0005-0000-0000-0000FF2E0000}"/>
    <cellStyle name="SAPBEXaggDataEmph 7 2 2 2 2 2" xfId="5489" xr:uid="{00000000-0005-0000-0000-0000002F0000}"/>
    <cellStyle name="SAPBEXaggDataEmph 7 2 2 2 3" xfId="5490" xr:uid="{00000000-0005-0000-0000-0000012F0000}"/>
    <cellStyle name="SAPBEXaggDataEmph 7 2 2 3" xfId="5491" xr:uid="{00000000-0005-0000-0000-0000022F0000}"/>
    <cellStyle name="SAPBEXaggDataEmph 7 2 2 3 2" xfId="5492" xr:uid="{00000000-0005-0000-0000-0000032F0000}"/>
    <cellStyle name="SAPBEXaggDataEmph 7 2 2 3 2 2" xfId="5493" xr:uid="{00000000-0005-0000-0000-0000042F0000}"/>
    <cellStyle name="SAPBEXaggDataEmph 7 2 2 4" xfId="5494" xr:uid="{00000000-0005-0000-0000-0000052F0000}"/>
    <cellStyle name="SAPBEXaggDataEmph 7 2 2 4 2" xfId="5495" xr:uid="{00000000-0005-0000-0000-0000062F0000}"/>
    <cellStyle name="SAPBEXaggDataEmph 7 2 3" xfId="5496" xr:uid="{00000000-0005-0000-0000-0000072F0000}"/>
    <cellStyle name="SAPBEXaggDataEmph 7 2 3 2" xfId="5497" xr:uid="{00000000-0005-0000-0000-0000082F0000}"/>
    <cellStyle name="SAPBEXaggDataEmph 7 2 3 2 2" xfId="5498" xr:uid="{00000000-0005-0000-0000-0000092F0000}"/>
    <cellStyle name="SAPBEXaggDataEmph 7 2 3 3" xfId="5499" xr:uid="{00000000-0005-0000-0000-00000A2F0000}"/>
    <cellStyle name="SAPBEXaggDataEmph 7 2 4" xfId="5500" xr:uid="{00000000-0005-0000-0000-00000B2F0000}"/>
    <cellStyle name="SAPBEXaggDataEmph 7 2 4 2" xfId="5501" xr:uid="{00000000-0005-0000-0000-00000C2F0000}"/>
    <cellStyle name="SAPBEXaggDataEmph 7 2 4 2 2" xfId="5502" xr:uid="{00000000-0005-0000-0000-00000D2F0000}"/>
    <cellStyle name="SAPBEXaggDataEmph 7 2 5" xfId="5503" xr:uid="{00000000-0005-0000-0000-00000E2F0000}"/>
    <cellStyle name="SAPBEXaggDataEmph 7 2 5 2" xfId="5504" xr:uid="{00000000-0005-0000-0000-00000F2F0000}"/>
    <cellStyle name="SAPBEXaggDataEmph 7 2 6" xfId="27791" xr:uid="{00000000-0005-0000-0000-0000102F0000}"/>
    <cellStyle name="SAPBEXaggDataEmph 7 2 7" xfId="27792" xr:uid="{00000000-0005-0000-0000-0000112F0000}"/>
    <cellStyle name="SAPBEXaggDataEmph 7 2 8" xfId="49596" xr:uid="{00000000-0005-0000-0000-0000122F0000}"/>
    <cellStyle name="SAPBEXaggDataEmph 7 20" xfId="27793" xr:uid="{00000000-0005-0000-0000-0000132F0000}"/>
    <cellStyle name="SAPBEXaggDataEmph 7 21" xfId="27794" xr:uid="{00000000-0005-0000-0000-0000142F0000}"/>
    <cellStyle name="SAPBEXaggDataEmph 7 22" xfId="27795" xr:uid="{00000000-0005-0000-0000-0000152F0000}"/>
    <cellStyle name="SAPBEXaggDataEmph 7 23" xfId="27796" xr:uid="{00000000-0005-0000-0000-0000162F0000}"/>
    <cellStyle name="SAPBEXaggDataEmph 7 24" xfId="27797" xr:uid="{00000000-0005-0000-0000-0000172F0000}"/>
    <cellStyle name="SAPBEXaggDataEmph 7 25" xfId="27798" xr:uid="{00000000-0005-0000-0000-0000182F0000}"/>
    <cellStyle name="SAPBEXaggDataEmph 7 26" xfId="27799" xr:uid="{00000000-0005-0000-0000-0000192F0000}"/>
    <cellStyle name="SAPBEXaggDataEmph 7 27" xfId="27800" xr:uid="{00000000-0005-0000-0000-00001A2F0000}"/>
    <cellStyle name="SAPBEXaggDataEmph 7 28" xfId="48189" xr:uid="{00000000-0005-0000-0000-00001B2F0000}"/>
    <cellStyle name="SAPBEXaggDataEmph 7 29" xfId="49081" xr:uid="{00000000-0005-0000-0000-00001C2F0000}"/>
    <cellStyle name="SAPBEXaggDataEmph 7 3" xfId="27801" xr:uid="{00000000-0005-0000-0000-00001D2F0000}"/>
    <cellStyle name="SAPBEXaggDataEmph 7 4" xfId="27802" xr:uid="{00000000-0005-0000-0000-00001E2F0000}"/>
    <cellStyle name="SAPBEXaggDataEmph 7 5" xfId="27803" xr:uid="{00000000-0005-0000-0000-00001F2F0000}"/>
    <cellStyle name="SAPBEXaggDataEmph 7 6" xfId="27804" xr:uid="{00000000-0005-0000-0000-0000202F0000}"/>
    <cellStyle name="SAPBEXaggDataEmph 7 7" xfId="27805" xr:uid="{00000000-0005-0000-0000-0000212F0000}"/>
    <cellStyle name="SAPBEXaggDataEmph 7 8" xfId="27806" xr:uid="{00000000-0005-0000-0000-0000222F0000}"/>
    <cellStyle name="SAPBEXaggDataEmph 7 9" xfId="27807" xr:uid="{00000000-0005-0000-0000-0000232F0000}"/>
    <cellStyle name="SAPBEXaggDataEmph 8" xfId="690" xr:uid="{00000000-0005-0000-0000-0000242F0000}"/>
    <cellStyle name="SAPBEXaggDataEmph 8 10" xfId="27808" xr:uid="{00000000-0005-0000-0000-0000252F0000}"/>
    <cellStyle name="SAPBEXaggDataEmph 8 11" xfId="27809" xr:uid="{00000000-0005-0000-0000-0000262F0000}"/>
    <cellStyle name="SAPBEXaggDataEmph 8 12" xfId="27810" xr:uid="{00000000-0005-0000-0000-0000272F0000}"/>
    <cellStyle name="SAPBEXaggDataEmph 8 13" xfId="27811" xr:uid="{00000000-0005-0000-0000-0000282F0000}"/>
    <cellStyle name="SAPBEXaggDataEmph 8 14" xfId="27812" xr:uid="{00000000-0005-0000-0000-0000292F0000}"/>
    <cellStyle name="SAPBEXaggDataEmph 8 15" xfId="27813" xr:uid="{00000000-0005-0000-0000-00002A2F0000}"/>
    <cellStyle name="SAPBEXaggDataEmph 8 16" xfId="27814" xr:uid="{00000000-0005-0000-0000-00002B2F0000}"/>
    <cellStyle name="SAPBEXaggDataEmph 8 17" xfId="27815" xr:uid="{00000000-0005-0000-0000-00002C2F0000}"/>
    <cellStyle name="SAPBEXaggDataEmph 8 18" xfId="27816" xr:uid="{00000000-0005-0000-0000-00002D2F0000}"/>
    <cellStyle name="SAPBEXaggDataEmph 8 19" xfId="27817" xr:uid="{00000000-0005-0000-0000-00002E2F0000}"/>
    <cellStyle name="SAPBEXaggDataEmph 8 2" xfId="1640" xr:uid="{00000000-0005-0000-0000-00002F2F0000}"/>
    <cellStyle name="SAPBEXaggDataEmph 8 2 2" xfId="5505" xr:uid="{00000000-0005-0000-0000-0000302F0000}"/>
    <cellStyle name="SAPBEXaggDataEmph 8 2 2 2" xfId="5506" xr:uid="{00000000-0005-0000-0000-0000312F0000}"/>
    <cellStyle name="SAPBEXaggDataEmph 8 2 2 2 2" xfId="5507" xr:uid="{00000000-0005-0000-0000-0000322F0000}"/>
    <cellStyle name="SAPBEXaggDataEmph 8 2 2 2 2 2" xfId="5508" xr:uid="{00000000-0005-0000-0000-0000332F0000}"/>
    <cellStyle name="SAPBEXaggDataEmph 8 2 2 2 3" xfId="5509" xr:uid="{00000000-0005-0000-0000-0000342F0000}"/>
    <cellStyle name="SAPBEXaggDataEmph 8 2 2 3" xfId="5510" xr:uid="{00000000-0005-0000-0000-0000352F0000}"/>
    <cellStyle name="SAPBEXaggDataEmph 8 2 2 3 2" xfId="5511" xr:uid="{00000000-0005-0000-0000-0000362F0000}"/>
    <cellStyle name="SAPBEXaggDataEmph 8 2 2 3 2 2" xfId="5512" xr:uid="{00000000-0005-0000-0000-0000372F0000}"/>
    <cellStyle name="SAPBEXaggDataEmph 8 2 2 4" xfId="5513" xr:uid="{00000000-0005-0000-0000-0000382F0000}"/>
    <cellStyle name="SAPBEXaggDataEmph 8 2 2 4 2" xfId="5514" xr:uid="{00000000-0005-0000-0000-0000392F0000}"/>
    <cellStyle name="SAPBEXaggDataEmph 8 2 3" xfId="5515" xr:uid="{00000000-0005-0000-0000-00003A2F0000}"/>
    <cellStyle name="SAPBEXaggDataEmph 8 2 3 2" xfId="5516" xr:uid="{00000000-0005-0000-0000-00003B2F0000}"/>
    <cellStyle name="SAPBEXaggDataEmph 8 2 3 2 2" xfId="5517" xr:uid="{00000000-0005-0000-0000-00003C2F0000}"/>
    <cellStyle name="SAPBEXaggDataEmph 8 2 3 3" xfId="5518" xr:uid="{00000000-0005-0000-0000-00003D2F0000}"/>
    <cellStyle name="SAPBEXaggDataEmph 8 2 4" xfId="5519" xr:uid="{00000000-0005-0000-0000-00003E2F0000}"/>
    <cellStyle name="SAPBEXaggDataEmph 8 2 4 2" xfId="5520" xr:uid="{00000000-0005-0000-0000-00003F2F0000}"/>
    <cellStyle name="SAPBEXaggDataEmph 8 2 4 2 2" xfId="5521" xr:uid="{00000000-0005-0000-0000-0000402F0000}"/>
    <cellStyle name="SAPBEXaggDataEmph 8 2 5" xfId="5522" xr:uid="{00000000-0005-0000-0000-0000412F0000}"/>
    <cellStyle name="SAPBEXaggDataEmph 8 2 5 2" xfId="5523" xr:uid="{00000000-0005-0000-0000-0000422F0000}"/>
    <cellStyle name="SAPBEXaggDataEmph 8 2 6" xfId="27818" xr:uid="{00000000-0005-0000-0000-0000432F0000}"/>
    <cellStyle name="SAPBEXaggDataEmph 8 2 7" xfId="27819" xr:uid="{00000000-0005-0000-0000-0000442F0000}"/>
    <cellStyle name="SAPBEXaggDataEmph 8 20" xfId="27820" xr:uid="{00000000-0005-0000-0000-0000452F0000}"/>
    <cellStyle name="SAPBEXaggDataEmph 8 21" xfId="27821" xr:uid="{00000000-0005-0000-0000-0000462F0000}"/>
    <cellStyle name="SAPBEXaggDataEmph 8 22" xfId="27822" xr:uid="{00000000-0005-0000-0000-0000472F0000}"/>
    <cellStyle name="SAPBEXaggDataEmph 8 23" xfId="27823" xr:uid="{00000000-0005-0000-0000-0000482F0000}"/>
    <cellStyle name="SAPBEXaggDataEmph 8 24" xfId="27824" xr:uid="{00000000-0005-0000-0000-0000492F0000}"/>
    <cellStyle name="SAPBEXaggDataEmph 8 25" xfId="27825" xr:uid="{00000000-0005-0000-0000-00004A2F0000}"/>
    <cellStyle name="SAPBEXaggDataEmph 8 26" xfId="27826" xr:uid="{00000000-0005-0000-0000-00004B2F0000}"/>
    <cellStyle name="SAPBEXaggDataEmph 8 27" xfId="27827" xr:uid="{00000000-0005-0000-0000-00004C2F0000}"/>
    <cellStyle name="SAPBEXaggDataEmph 8 28" xfId="48190" xr:uid="{00000000-0005-0000-0000-00004D2F0000}"/>
    <cellStyle name="SAPBEXaggDataEmph 8 3" xfId="27828" xr:uid="{00000000-0005-0000-0000-00004E2F0000}"/>
    <cellStyle name="SAPBEXaggDataEmph 8 4" xfId="27829" xr:uid="{00000000-0005-0000-0000-00004F2F0000}"/>
    <cellStyle name="SAPBEXaggDataEmph 8 5" xfId="27830" xr:uid="{00000000-0005-0000-0000-0000502F0000}"/>
    <cellStyle name="SAPBEXaggDataEmph 8 6" xfId="27831" xr:uid="{00000000-0005-0000-0000-0000512F0000}"/>
    <cellStyle name="SAPBEXaggDataEmph 8 7" xfId="27832" xr:uid="{00000000-0005-0000-0000-0000522F0000}"/>
    <cellStyle name="SAPBEXaggDataEmph 8 8" xfId="27833" xr:uid="{00000000-0005-0000-0000-0000532F0000}"/>
    <cellStyle name="SAPBEXaggDataEmph 8 9" xfId="27834" xr:uid="{00000000-0005-0000-0000-0000542F0000}"/>
    <cellStyle name="SAPBEXaggDataEmph 9" xfId="1641" xr:uid="{00000000-0005-0000-0000-0000552F0000}"/>
    <cellStyle name="SAPBEXaggDataEmph 9 10" xfId="27835" xr:uid="{00000000-0005-0000-0000-0000562F0000}"/>
    <cellStyle name="SAPBEXaggDataEmph 9 11" xfId="27836" xr:uid="{00000000-0005-0000-0000-0000572F0000}"/>
    <cellStyle name="SAPBEXaggDataEmph 9 12" xfId="27837" xr:uid="{00000000-0005-0000-0000-0000582F0000}"/>
    <cellStyle name="SAPBEXaggDataEmph 9 13" xfId="27838" xr:uid="{00000000-0005-0000-0000-0000592F0000}"/>
    <cellStyle name="SAPBEXaggDataEmph 9 14" xfId="27839" xr:uid="{00000000-0005-0000-0000-00005A2F0000}"/>
    <cellStyle name="SAPBEXaggDataEmph 9 15" xfId="27840" xr:uid="{00000000-0005-0000-0000-00005B2F0000}"/>
    <cellStyle name="SAPBEXaggDataEmph 9 16" xfId="27841" xr:uid="{00000000-0005-0000-0000-00005C2F0000}"/>
    <cellStyle name="SAPBEXaggDataEmph 9 17" xfId="27842" xr:uid="{00000000-0005-0000-0000-00005D2F0000}"/>
    <cellStyle name="SAPBEXaggDataEmph 9 18" xfId="27843" xr:uid="{00000000-0005-0000-0000-00005E2F0000}"/>
    <cellStyle name="SAPBEXaggDataEmph 9 19" xfId="27844" xr:uid="{00000000-0005-0000-0000-00005F2F0000}"/>
    <cellStyle name="SAPBEXaggDataEmph 9 2" xfId="1642" xr:uid="{00000000-0005-0000-0000-0000602F0000}"/>
    <cellStyle name="SAPBEXaggDataEmph 9 2 2" xfId="5524" xr:uid="{00000000-0005-0000-0000-0000612F0000}"/>
    <cellStyle name="SAPBEXaggDataEmph 9 2 2 2" xfId="5525" xr:uid="{00000000-0005-0000-0000-0000622F0000}"/>
    <cellStyle name="SAPBEXaggDataEmph 9 2 2 2 2" xfId="5526" xr:uid="{00000000-0005-0000-0000-0000632F0000}"/>
    <cellStyle name="SAPBEXaggDataEmph 9 2 2 2 2 2" xfId="5527" xr:uid="{00000000-0005-0000-0000-0000642F0000}"/>
    <cellStyle name="SAPBEXaggDataEmph 9 2 2 2 3" xfId="5528" xr:uid="{00000000-0005-0000-0000-0000652F0000}"/>
    <cellStyle name="SAPBEXaggDataEmph 9 2 2 3" xfId="5529" xr:uid="{00000000-0005-0000-0000-0000662F0000}"/>
    <cellStyle name="SAPBEXaggDataEmph 9 2 2 3 2" xfId="5530" xr:uid="{00000000-0005-0000-0000-0000672F0000}"/>
    <cellStyle name="SAPBEXaggDataEmph 9 2 2 3 2 2" xfId="5531" xr:uid="{00000000-0005-0000-0000-0000682F0000}"/>
    <cellStyle name="SAPBEXaggDataEmph 9 2 2 4" xfId="5532" xr:uid="{00000000-0005-0000-0000-0000692F0000}"/>
    <cellStyle name="SAPBEXaggDataEmph 9 2 2 4 2" xfId="5533" xr:uid="{00000000-0005-0000-0000-00006A2F0000}"/>
    <cellStyle name="SAPBEXaggDataEmph 9 2 3" xfId="5534" xr:uid="{00000000-0005-0000-0000-00006B2F0000}"/>
    <cellStyle name="SAPBEXaggDataEmph 9 2 3 2" xfId="5535" xr:uid="{00000000-0005-0000-0000-00006C2F0000}"/>
    <cellStyle name="SAPBEXaggDataEmph 9 2 3 2 2" xfId="5536" xr:uid="{00000000-0005-0000-0000-00006D2F0000}"/>
    <cellStyle name="SAPBEXaggDataEmph 9 2 3 3" xfId="5537" xr:uid="{00000000-0005-0000-0000-00006E2F0000}"/>
    <cellStyle name="SAPBEXaggDataEmph 9 2 4" xfId="5538" xr:uid="{00000000-0005-0000-0000-00006F2F0000}"/>
    <cellStyle name="SAPBEXaggDataEmph 9 2 4 2" xfId="5539" xr:uid="{00000000-0005-0000-0000-0000702F0000}"/>
    <cellStyle name="SAPBEXaggDataEmph 9 2 4 2 2" xfId="5540" xr:uid="{00000000-0005-0000-0000-0000712F0000}"/>
    <cellStyle name="SAPBEXaggDataEmph 9 2 5" xfId="5541" xr:uid="{00000000-0005-0000-0000-0000722F0000}"/>
    <cellStyle name="SAPBEXaggDataEmph 9 2 5 2" xfId="5542" xr:uid="{00000000-0005-0000-0000-0000732F0000}"/>
    <cellStyle name="SAPBEXaggDataEmph 9 2 6" xfId="27845" xr:uid="{00000000-0005-0000-0000-0000742F0000}"/>
    <cellStyle name="SAPBEXaggDataEmph 9 2 7" xfId="27846" xr:uid="{00000000-0005-0000-0000-0000752F0000}"/>
    <cellStyle name="SAPBEXaggDataEmph 9 2 8" xfId="49597" xr:uid="{00000000-0005-0000-0000-0000762F0000}"/>
    <cellStyle name="SAPBEXaggDataEmph 9 20" xfId="27847" xr:uid="{00000000-0005-0000-0000-0000772F0000}"/>
    <cellStyle name="SAPBEXaggDataEmph 9 21" xfId="27848" xr:uid="{00000000-0005-0000-0000-0000782F0000}"/>
    <cellStyle name="SAPBEXaggDataEmph 9 22" xfId="27849" xr:uid="{00000000-0005-0000-0000-0000792F0000}"/>
    <cellStyle name="SAPBEXaggDataEmph 9 23" xfId="27850" xr:uid="{00000000-0005-0000-0000-00007A2F0000}"/>
    <cellStyle name="SAPBEXaggDataEmph 9 24" xfId="27851" xr:uid="{00000000-0005-0000-0000-00007B2F0000}"/>
    <cellStyle name="SAPBEXaggDataEmph 9 25" xfId="27852" xr:uid="{00000000-0005-0000-0000-00007C2F0000}"/>
    <cellStyle name="SAPBEXaggDataEmph 9 26" xfId="27853" xr:uid="{00000000-0005-0000-0000-00007D2F0000}"/>
    <cellStyle name="SAPBEXaggDataEmph 9 27" xfId="27854" xr:uid="{00000000-0005-0000-0000-00007E2F0000}"/>
    <cellStyle name="SAPBEXaggDataEmph 9 28" xfId="27855" xr:uid="{00000000-0005-0000-0000-00007F2F0000}"/>
    <cellStyle name="SAPBEXaggDataEmph 9 29" xfId="48191" xr:uid="{00000000-0005-0000-0000-0000802F0000}"/>
    <cellStyle name="SAPBEXaggDataEmph 9 3" xfId="5543" xr:uid="{00000000-0005-0000-0000-0000812F0000}"/>
    <cellStyle name="SAPBEXaggDataEmph 9 3 2" xfId="5544" xr:uid="{00000000-0005-0000-0000-0000822F0000}"/>
    <cellStyle name="SAPBEXaggDataEmph 9 3 2 2" xfId="5545" xr:uid="{00000000-0005-0000-0000-0000832F0000}"/>
    <cellStyle name="SAPBEXaggDataEmph 9 3 2 2 2" xfId="5546" xr:uid="{00000000-0005-0000-0000-0000842F0000}"/>
    <cellStyle name="SAPBEXaggDataEmph 9 3 3" xfId="5547" xr:uid="{00000000-0005-0000-0000-0000852F0000}"/>
    <cellStyle name="SAPBEXaggDataEmph 9 3 3 2" xfId="5548" xr:uid="{00000000-0005-0000-0000-0000862F0000}"/>
    <cellStyle name="SAPBEXaggDataEmph 9 3 4" xfId="27856" xr:uid="{00000000-0005-0000-0000-0000872F0000}"/>
    <cellStyle name="SAPBEXaggDataEmph 9 30" xfId="49082" xr:uid="{00000000-0005-0000-0000-0000882F0000}"/>
    <cellStyle name="SAPBEXaggDataEmph 9 4" xfId="27857" xr:uid="{00000000-0005-0000-0000-0000892F0000}"/>
    <cellStyle name="SAPBEXaggDataEmph 9 5" xfId="27858" xr:uid="{00000000-0005-0000-0000-00008A2F0000}"/>
    <cellStyle name="SAPBEXaggDataEmph 9 6" xfId="27859" xr:uid="{00000000-0005-0000-0000-00008B2F0000}"/>
    <cellStyle name="SAPBEXaggDataEmph 9 7" xfId="27860" xr:uid="{00000000-0005-0000-0000-00008C2F0000}"/>
    <cellStyle name="SAPBEXaggDataEmph 9 8" xfId="27861" xr:uid="{00000000-0005-0000-0000-00008D2F0000}"/>
    <cellStyle name="SAPBEXaggDataEmph 9 9" xfId="27862" xr:uid="{00000000-0005-0000-0000-00008E2F0000}"/>
    <cellStyle name="SAPBEXaggDataEmph_20120921_SF-grote-ronde-Liesbethdump2" xfId="405" xr:uid="{00000000-0005-0000-0000-00008F2F0000}"/>
    <cellStyle name="SAPBEXaggItem" xfId="119" xr:uid="{00000000-0005-0000-0000-0000902F0000}"/>
    <cellStyle name="SAPBEXaggItem 10" xfId="5549" xr:uid="{00000000-0005-0000-0000-0000912F0000}"/>
    <cellStyle name="SAPBEXaggItem 10 2" xfId="5550" xr:uid="{00000000-0005-0000-0000-0000922F0000}"/>
    <cellStyle name="SAPBEXaggItem 10 2 2" xfId="5551" xr:uid="{00000000-0005-0000-0000-0000932F0000}"/>
    <cellStyle name="SAPBEXaggItem 10 2 2 2" xfId="5552" xr:uid="{00000000-0005-0000-0000-0000942F0000}"/>
    <cellStyle name="SAPBEXaggItem 10 2 3" xfId="5553" xr:uid="{00000000-0005-0000-0000-0000952F0000}"/>
    <cellStyle name="SAPBEXaggItem 10 3" xfId="5554" xr:uid="{00000000-0005-0000-0000-0000962F0000}"/>
    <cellStyle name="SAPBEXaggItem 10 3 2" xfId="5555" xr:uid="{00000000-0005-0000-0000-0000972F0000}"/>
    <cellStyle name="SAPBEXaggItem 10 3 2 2" xfId="5556" xr:uid="{00000000-0005-0000-0000-0000982F0000}"/>
    <cellStyle name="SAPBEXaggItem 10 4" xfId="5557" xr:uid="{00000000-0005-0000-0000-0000992F0000}"/>
    <cellStyle name="SAPBEXaggItem 10 4 2" xfId="5558" xr:uid="{00000000-0005-0000-0000-00009A2F0000}"/>
    <cellStyle name="SAPBEXaggItem 10 5" xfId="27863" xr:uid="{00000000-0005-0000-0000-00009B2F0000}"/>
    <cellStyle name="SAPBEXaggItem 10 6" xfId="27864" xr:uid="{00000000-0005-0000-0000-00009C2F0000}"/>
    <cellStyle name="SAPBEXaggItem 10 7" xfId="27865" xr:uid="{00000000-0005-0000-0000-00009D2F0000}"/>
    <cellStyle name="SAPBEXaggItem 10 8" xfId="49598" xr:uid="{00000000-0005-0000-0000-00009E2F0000}"/>
    <cellStyle name="SAPBEXaggItem 11" xfId="27866" xr:uid="{00000000-0005-0000-0000-00009F2F0000}"/>
    <cellStyle name="SAPBEXaggItem 12" xfId="27867" xr:uid="{00000000-0005-0000-0000-0000A02F0000}"/>
    <cellStyle name="SAPBEXaggItem 13" xfId="27868" xr:uid="{00000000-0005-0000-0000-0000A12F0000}"/>
    <cellStyle name="SAPBEXaggItem 14" xfId="27869" xr:uid="{00000000-0005-0000-0000-0000A22F0000}"/>
    <cellStyle name="SAPBEXaggItem 15" xfId="27870" xr:uid="{00000000-0005-0000-0000-0000A32F0000}"/>
    <cellStyle name="SAPBEXaggItem 16" xfId="27871" xr:uid="{00000000-0005-0000-0000-0000A42F0000}"/>
    <cellStyle name="SAPBEXaggItem 17" xfId="27872" xr:uid="{00000000-0005-0000-0000-0000A52F0000}"/>
    <cellStyle name="SAPBEXaggItem 18" xfId="27873" xr:uid="{00000000-0005-0000-0000-0000A62F0000}"/>
    <cellStyle name="SAPBEXaggItem 19" xfId="27874" xr:uid="{00000000-0005-0000-0000-0000A72F0000}"/>
    <cellStyle name="SAPBEXaggItem 2" xfId="406" xr:uid="{00000000-0005-0000-0000-0000A82F0000}"/>
    <cellStyle name="SAPBEXaggItem 2 10" xfId="27875" xr:uid="{00000000-0005-0000-0000-0000A92F0000}"/>
    <cellStyle name="SAPBEXaggItem 2 11" xfId="27876" xr:uid="{00000000-0005-0000-0000-0000AA2F0000}"/>
    <cellStyle name="SAPBEXaggItem 2 12" xfId="27877" xr:uid="{00000000-0005-0000-0000-0000AB2F0000}"/>
    <cellStyle name="SAPBEXaggItem 2 13" xfId="27878" xr:uid="{00000000-0005-0000-0000-0000AC2F0000}"/>
    <cellStyle name="SAPBEXaggItem 2 14" xfId="27879" xr:uid="{00000000-0005-0000-0000-0000AD2F0000}"/>
    <cellStyle name="SAPBEXaggItem 2 15" xfId="27880" xr:uid="{00000000-0005-0000-0000-0000AE2F0000}"/>
    <cellStyle name="SAPBEXaggItem 2 16" xfId="27881" xr:uid="{00000000-0005-0000-0000-0000AF2F0000}"/>
    <cellStyle name="SAPBEXaggItem 2 17" xfId="27882" xr:uid="{00000000-0005-0000-0000-0000B02F0000}"/>
    <cellStyle name="SAPBEXaggItem 2 18" xfId="27883" xr:uid="{00000000-0005-0000-0000-0000B12F0000}"/>
    <cellStyle name="SAPBEXaggItem 2 19" xfId="27884" xr:uid="{00000000-0005-0000-0000-0000B22F0000}"/>
    <cellStyle name="SAPBEXaggItem 2 2" xfId="505" xr:uid="{00000000-0005-0000-0000-0000B32F0000}"/>
    <cellStyle name="SAPBEXaggItem 2 2 10" xfId="27885" xr:uid="{00000000-0005-0000-0000-0000B42F0000}"/>
    <cellStyle name="SAPBEXaggItem 2 2 11" xfId="27886" xr:uid="{00000000-0005-0000-0000-0000B52F0000}"/>
    <cellStyle name="SAPBEXaggItem 2 2 12" xfId="27887" xr:uid="{00000000-0005-0000-0000-0000B62F0000}"/>
    <cellStyle name="SAPBEXaggItem 2 2 13" xfId="27888" xr:uid="{00000000-0005-0000-0000-0000B72F0000}"/>
    <cellStyle name="SAPBEXaggItem 2 2 14" xfId="27889" xr:uid="{00000000-0005-0000-0000-0000B82F0000}"/>
    <cellStyle name="SAPBEXaggItem 2 2 15" xfId="27890" xr:uid="{00000000-0005-0000-0000-0000B92F0000}"/>
    <cellStyle name="SAPBEXaggItem 2 2 16" xfId="27891" xr:uid="{00000000-0005-0000-0000-0000BA2F0000}"/>
    <cellStyle name="SAPBEXaggItem 2 2 17" xfId="27892" xr:uid="{00000000-0005-0000-0000-0000BB2F0000}"/>
    <cellStyle name="SAPBEXaggItem 2 2 18" xfId="27893" xr:uid="{00000000-0005-0000-0000-0000BC2F0000}"/>
    <cellStyle name="SAPBEXaggItem 2 2 19" xfId="27894" xr:uid="{00000000-0005-0000-0000-0000BD2F0000}"/>
    <cellStyle name="SAPBEXaggItem 2 2 2" xfId="710" xr:uid="{00000000-0005-0000-0000-0000BE2F0000}"/>
    <cellStyle name="SAPBEXaggItem 2 2 2 10" xfId="27895" xr:uid="{00000000-0005-0000-0000-0000BF2F0000}"/>
    <cellStyle name="SAPBEXaggItem 2 2 2 11" xfId="27896" xr:uid="{00000000-0005-0000-0000-0000C02F0000}"/>
    <cellStyle name="SAPBEXaggItem 2 2 2 12" xfId="27897" xr:uid="{00000000-0005-0000-0000-0000C12F0000}"/>
    <cellStyle name="SAPBEXaggItem 2 2 2 13" xfId="27898" xr:uid="{00000000-0005-0000-0000-0000C22F0000}"/>
    <cellStyle name="SAPBEXaggItem 2 2 2 14" xfId="27899" xr:uid="{00000000-0005-0000-0000-0000C32F0000}"/>
    <cellStyle name="SAPBEXaggItem 2 2 2 15" xfId="27900" xr:uid="{00000000-0005-0000-0000-0000C42F0000}"/>
    <cellStyle name="SAPBEXaggItem 2 2 2 16" xfId="27901" xr:uid="{00000000-0005-0000-0000-0000C52F0000}"/>
    <cellStyle name="SAPBEXaggItem 2 2 2 17" xfId="27902" xr:uid="{00000000-0005-0000-0000-0000C62F0000}"/>
    <cellStyle name="SAPBEXaggItem 2 2 2 18" xfId="27903" xr:uid="{00000000-0005-0000-0000-0000C72F0000}"/>
    <cellStyle name="SAPBEXaggItem 2 2 2 19" xfId="27904" xr:uid="{00000000-0005-0000-0000-0000C82F0000}"/>
    <cellStyle name="SAPBEXaggItem 2 2 2 2" xfId="1643" xr:uid="{00000000-0005-0000-0000-0000C92F0000}"/>
    <cellStyle name="SAPBEXaggItem 2 2 2 2 2" xfId="5559" xr:uid="{00000000-0005-0000-0000-0000CA2F0000}"/>
    <cellStyle name="SAPBEXaggItem 2 2 2 2 2 2" xfId="5560" xr:uid="{00000000-0005-0000-0000-0000CB2F0000}"/>
    <cellStyle name="SAPBEXaggItem 2 2 2 2 2 2 2" xfId="5561" xr:uid="{00000000-0005-0000-0000-0000CC2F0000}"/>
    <cellStyle name="SAPBEXaggItem 2 2 2 2 2 2 2 2" xfId="5562" xr:uid="{00000000-0005-0000-0000-0000CD2F0000}"/>
    <cellStyle name="SAPBEXaggItem 2 2 2 2 2 2 3" xfId="5563" xr:uid="{00000000-0005-0000-0000-0000CE2F0000}"/>
    <cellStyle name="SAPBEXaggItem 2 2 2 2 2 3" xfId="5564" xr:uid="{00000000-0005-0000-0000-0000CF2F0000}"/>
    <cellStyle name="SAPBEXaggItem 2 2 2 2 2 3 2" xfId="5565" xr:uid="{00000000-0005-0000-0000-0000D02F0000}"/>
    <cellStyle name="SAPBEXaggItem 2 2 2 2 2 3 2 2" xfId="5566" xr:uid="{00000000-0005-0000-0000-0000D12F0000}"/>
    <cellStyle name="SAPBEXaggItem 2 2 2 2 2 4" xfId="5567" xr:uid="{00000000-0005-0000-0000-0000D22F0000}"/>
    <cellStyle name="SAPBEXaggItem 2 2 2 2 2 4 2" xfId="5568" xr:uid="{00000000-0005-0000-0000-0000D32F0000}"/>
    <cellStyle name="SAPBEXaggItem 2 2 2 2 3" xfId="5569" xr:uid="{00000000-0005-0000-0000-0000D42F0000}"/>
    <cellStyle name="SAPBEXaggItem 2 2 2 2 3 2" xfId="5570" xr:uid="{00000000-0005-0000-0000-0000D52F0000}"/>
    <cellStyle name="SAPBEXaggItem 2 2 2 2 3 2 2" xfId="5571" xr:uid="{00000000-0005-0000-0000-0000D62F0000}"/>
    <cellStyle name="SAPBEXaggItem 2 2 2 2 3 3" xfId="5572" xr:uid="{00000000-0005-0000-0000-0000D72F0000}"/>
    <cellStyle name="SAPBEXaggItem 2 2 2 2 4" xfId="5573" xr:uid="{00000000-0005-0000-0000-0000D82F0000}"/>
    <cellStyle name="SAPBEXaggItem 2 2 2 2 4 2" xfId="5574" xr:uid="{00000000-0005-0000-0000-0000D92F0000}"/>
    <cellStyle name="SAPBEXaggItem 2 2 2 2 4 2 2" xfId="5575" xr:uid="{00000000-0005-0000-0000-0000DA2F0000}"/>
    <cellStyle name="SAPBEXaggItem 2 2 2 2 5" xfId="5576" xr:uid="{00000000-0005-0000-0000-0000DB2F0000}"/>
    <cellStyle name="SAPBEXaggItem 2 2 2 2 5 2" xfId="5577" xr:uid="{00000000-0005-0000-0000-0000DC2F0000}"/>
    <cellStyle name="SAPBEXaggItem 2 2 2 2 6" xfId="27905" xr:uid="{00000000-0005-0000-0000-0000DD2F0000}"/>
    <cellStyle name="SAPBEXaggItem 2 2 2 2 7" xfId="27906" xr:uid="{00000000-0005-0000-0000-0000DE2F0000}"/>
    <cellStyle name="SAPBEXaggItem 2 2 2 2 8" xfId="49601" xr:uid="{00000000-0005-0000-0000-0000DF2F0000}"/>
    <cellStyle name="SAPBEXaggItem 2 2 2 20" xfId="27907" xr:uid="{00000000-0005-0000-0000-0000E02F0000}"/>
    <cellStyle name="SAPBEXaggItem 2 2 2 21" xfId="27908" xr:uid="{00000000-0005-0000-0000-0000E12F0000}"/>
    <cellStyle name="SAPBEXaggItem 2 2 2 22" xfId="27909" xr:uid="{00000000-0005-0000-0000-0000E22F0000}"/>
    <cellStyle name="SAPBEXaggItem 2 2 2 23" xfId="27910" xr:uid="{00000000-0005-0000-0000-0000E32F0000}"/>
    <cellStyle name="SAPBEXaggItem 2 2 2 24" xfId="27911" xr:uid="{00000000-0005-0000-0000-0000E42F0000}"/>
    <cellStyle name="SAPBEXaggItem 2 2 2 25" xfId="27912" xr:uid="{00000000-0005-0000-0000-0000E52F0000}"/>
    <cellStyle name="SAPBEXaggItem 2 2 2 26" xfId="27913" xr:uid="{00000000-0005-0000-0000-0000E62F0000}"/>
    <cellStyle name="SAPBEXaggItem 2 2 2 27" xfId="27914" xr:uid="{00000000-0005-0000-0000-0000E72F0000}"/>
    <cellStyle name="SAPBEXaggItem 2 2 2 28" xfId="48192" xr:uid="{00000000-0005-0000-0000-0000E82F0000}"/>
    <cellStyle name="SAPBEXaggItem 2 2 2 29" xfId="49086" xr:uid="{00000000-0005-0000-0000-0000E92F0000}"/>
    <cellStyle name="SAPBEXaggItem 2 2 2 3" xfId="27915" xr:uid="{00000000-0005-0000-0000-0000EA2F0000}"/>
    <cellStyle name="SAPBEXaggItem 2 2 2 4" xfId="27916" xr:uid="{00000000-0005-0000-0000-0000EB2F0000}"/>
    <cellStyle name="SAPBEXaggItem 2 2 2 5" xfId="27917" xr:uid="{00000000-0005-0000-0000-0000EC2F0000}"/>
    <cellStyle name="SAPBEXaggItem 2 2 2 6" xfId="27918" xr:uid="{00000000-0005-0000-0000-0000ED2F0000}"/>
    <cellStyle name="SAPBEXaggItem 2 2 2 7" xfId="27919" xr:uid="{00000000-0005-0000-0000-0000EE2F0000}"/>
    <cellStyle name="SAPBEXaggItem 2 2 2 8" xfId="27920" xr:uid="{00000000-0005-0000-0000-0000EF2F0000}"/>
    <cellStyle name="SAPBEXaggItem 2 2 2 9" xfId="27921" xr:uid="{00000000-0005-0000-0000-0000F02F0000}"/>
    <cellStyle name="SAPBEXaggItem 2 2 20" xfId="27922" xr:uid="{00000000-0005-0000-0000-0000F12F0000}"/>
    <cellStyle name="SAPBEXaggItem 2 2 21" xfId="27923" xr:uid="{00000000-0005-0000-0000-0000F22F0000}"/>
    <cellStyle name="SAPBEXaggItem 2 2 22" xfId="27924" xr:uid="{00000000-0005-0000-0000-0000F32F0000}"/>
    <cellStyle name="SAPBEXaggItem 2 2 23" xfId="27925" xr:uid="{00000000-0005-0000-0000-0000F42F0000}"/>
    <cellStyle name="SAPBEXaggItem 2 2 24" xfId="27926" xr:uid="{00000000-0005-0000-0000-0000F52F0000}"/>
    <cellStyle name="SAPBEXaggItem 2 2 25" xfId="27927" xr:uid="{00000000-0005-0000-0000-0000F62F0000}"/>
    <cellStyle name="SAPBEXaggItem 2 2 26" xfId="27928" xr:uid="{00000000-0005-0000-0000-0000F72F0000}"/>
    <cellStyle name="SAPBEXaggItem 2 2 27" xfId="27929" xr:uid="{00000000-0005-0000-0000-0000F82F0000}"/>
    <cellStyle name="SAPBEXaggItem 2 2 28" xfId="27930" xr:uid="{00000000-0005-0000-0000-0000F92F0000}"/>
    <cellStyle name="SAPBEXaggItem 2 2 29" xfId="27931" xr:uid="{00000000-0005-0000-0000-0000FA2F0000}"/>
    <cellStyle name="SAPBEXaggItem 2 2 3" xfId="711" xr:uid="{00000000-0005-0000-0000-0000FB2F0000}"/>
    <cellStyle name="SAPBEXaggItem 2 2 3 10" xfId="27932" xr:uid="{00000000-0005-0000-0000-0000FC2F0000}"/>
    <cellStyle name="SAPBEXaggItem 2 2 3 11" xfId="27933" xr:uid="{00000000-0005-0000-0000-0000FD2F0000}"/>
    <cellStyle name="SAPBEXaggItem 2 2 3 12" xfId="27934" xr:uid="{00000000-0005-0000-0000-0000FE2F0000}"/>
    <cellStyle name="SAPBEXaggItem 2 2 3 13" xfId="27935" xr:uid="{00000000-0005-0000-0000-0000FF2F0000}"/>
    <cellStyle name="SAPBEXaggItem 2 2 3 14" xfId="27936" xr:uid="{00000000-0005-0000-0000-000000300000}"/>
    <cellStyle name="SAPBEXaggItem 2 2 3 15" xfId="27937" xr:uid="{00000000-0005-0000-0000-000001300000}"/>
    <cellStyle name="SAPBEXaggItem 2 2 3 16" xfId="27938" xr:uid="{00000000-0005-0000-0000-000002300000}"/>
    <cellStyle name="SAPBEXaggItem 2 2 3 17" xfId="27939" xr:uid="{00000000-0005-0000-0000-000003300000}"/>
    <cellStyle name="SAPBEXaggItem 2 2 3 18" xfId="27940" xr:uid="{00000000-0005-0000-0000-000004300000}"/>
    <cellStyle name="SAPBEXaggItem 2 2 3 19" xfId="27941" xr:uid="{00000000-0005-0000-0000-000005300000}"/>
    <cellStyle name="SAPBEXaggItem 2 2 3 2" xfId="1644" xr:uid="{00000000-0005-0000-0000-000006300000}"/>
    <cellStyle name="SAPBEXaggItem 2 2 3 2 2" xfId="5578" xr:uid="{00000000-0005-0000-0000-000007300000}"/>
    <cellStyle name="SAPBEXaggItem 2 2 3 2 2 2" xfId="5579" xr:uid="{00000000-0005-0000-0000-000008300000}"/>
    <cellStyle name="SAPBEXaggItem 2 2 3 2 2 2 2" xfId="5580" xr:uid="{00000000-0005-0000-0000-000009300000}"/>
    <cellStyle name="SAPBEXaggItem 2 2 3 2 2 2 2 2" xfId="5581" xr:uid="{00000000-0005-0000-0000-00000A300000}"/>
    <cellStyle name="SAPBEXaggItem 2 2 3 2 2 2 3" xfId="5582" xr:uid="{00000000-0005-0000-0000-00000B300000}"/>
    <cellStyle name="SAPBEXaggItem 2 2 3 2 2 3" xfId="5583" xr:uid="{00000000-0005-0000-0000-00000C300000}"/>
    <cellStyle name="SAPBEXaggItem 2 2 3 2 2 3 2" xfId="5584" xr:uid="{00000000-0005-0000-0000-00000D300000}"/>
    <cellStyle name="SAPBEXaggItem 2 2 3 2 2 3 2 2" xfId="5585" xr:uid="{00000000-0005-0000-0000-00000E300000}"/>
    <cellStyle name="SAPBEXaggItem 2 2 3 2 2 4" xfId="5586" xr:uid="{00000000-0005-0000-0000-00000F300000}"/>
    <cellStyle name="SAPBEXaggItem 2 2 3 2 2 4 2" xfId="5587" xr:uid="{00000000-0005-0000-0000-000010300000}"/>
    <cellStyle name="SAPBEXaggItem 2 2 3 2 3" xfId="5588" xr:uid="{00000000-0005-0000-0000-000011300000}"/>
    <cellStyle name="SAPBEXaggItem 2 2 3 2 3 2" xfId="5589" xr:uid="{00000000-0005-0000-0000-000012300000}"/>
    <cellStyle name="SAPBEXaggItem 2 2 3 2 3 2 2" xfId="5590" xr:uid="{00000000-0005-0000-0000-000013300000}"/>
    <cellStyle name="SAPBEXaggItem 2 2 3 2 3 3" xfId="5591" xr:uid="{00000000-0005-0000-0000-000014300000}"/>
    <cellStyle name="SAPBEXaggItem 2 2 3 2 4" xfId="5592" xr:uid="{00000000-0005-0000-0000-000015300000}"/>
    <cellStyle name="SAPBEXaggItem 2 2 3 2 4 2" xfId="5593" xr:uid="{00000000-0005-0000-0000-000016300000}"/>
    <cellStyle name="SAPBEXaggItem 2 2 3 2 4 2 2" xfId="5594" xr:uid="{00000000-0005-0000-0000-000017300000}"/>
    <cellStyle name="SAPBEXaggItem 2 2 3 2 5" xfId="5595" xr:uid="{00000000-0005-0000-0000-000018300000}"/>
    <cellStyle name="SAPBEXaggItem 2 2 3 2 5 2" xfId="5596" xr:uid="{00000000-0005-0000-0000-000019300000}"/>
    <cellStyle name="SAPBEXaggItem 2 2 3 2 6" xfId="27942" xr:uid="{00000000-0005-0000-0000-00001A300000}"/>
    <cellStyle name="SAPBEXaggItem 2 2 3 2 7" xfId="27943" xr:uid="{00000000-0005-0000-0000-00001B300000}"/>
    <cellStyle name="SAPBEXaggItem 2 2 3 2 8" xfId="49602" xr:uid="{00000000-0005-0000-0000-00001C300000}"/>
    <cellStyle name="SAPBEXaggItem 2 2 3 20" xfId="27944" xr:uid="{00000000-0005-0000-0000-00001D300000}"/>
    <cellStyle name="SAPBEXaggItem 2 2 3 21" xfId="27945" xr:uid="{00000000-0005-0000-0000-00001E300000}"/>
    <cellStyle name="SAPBEXaggItem 2 2 3 22" xfId="27946" xr:uid="{00000000-0005-0000-0000-00001F300000}"/>
    <cellStyle name="SAPBEXaggItem 2 2 3 23" xfId="27947" xr:uid="{00000000-0005-0000-0000-000020300000}"/>
    <cellStyle name="SAPBEXaggItem 2 2 3 24" xfId="27948" xr:uid="{00000000-0005-0000-0000-000021300000}"/>
    <cellStyle name="SAPBEXaggItem 2 2 3 25" xfId="27949" xr:uid="{00000000-0005-0000-0000-000022300000}"/>
    <cellStyle name="SAPBEXaggItem 2 2 3 26" xfId="27950" xr:uid="{00000000-0005-0000-0000-000023300000}"/>
    <cellStyle name="SAPBEXaggItem 2 2 3 27" xfId="27951" xr:uid="{00000000-0005-0000-0000-000024300000}"/>
    <cellStyle name="SAPBEXaggItem 2 2 3 28" xfId="48193" xr:uid="{00000000-0005-0000-0000-000025300000}"/>
    <cellStyle name="SAPBEXaggItem 2 2 3 29" xfId="49087" xr:uid="{00000000-0005-0000-0000-000026300000}"/>
    <cellStyle name="SAPBEXaggItem 2 2 3 3" xfId="27952" xr:uid="{00000000-0005-0000-0000-000027300000}"/>
    <cellStyle name="SAPBEXaggItem 2 2 3 4" xfId="27953" xr:uid="{00000000-0005-0000-0000-000028300000}"/>
    <cellStyle name="SAPBEXaggItem 2 2 3 5" xfId="27954" xr:uid="{00000000-0005-0000-0000-000029300000}"/>
    <cellStyle name="SAPBEXaggItem 2 2 3 6" xfId="27955" xr:uid="{00000000-0005-0000-0000-00002A300000}"/>
    <cellStyle name="SAPBEXaggItem 2 2 3 7" xfId="27956" xr:uid="{00000000-0005-0000-0000-00002B300000}"/>
    <cellStyle name="SAPBEXaggItem 2 2 3 8" xfId="27957" xr:uid="{00000000-0005-0000-0000-00002C300000}"/>
    <cellStyle name="SAPBEXaggItem 2 2 3 9" xfId="27958" xr:uid="{00000000-0005-0000-0000-00002D300000}"/>
    <cellStyle name="SAPBEXaggItem 2 2 30" xfId="27959" xr:uid="{00000000-0005-0000-0000-00002E300000}"/>
    <cellStyle name="SAPBEXaggItem 2 2 31" xfId="27960" xr:uid="{00000000-0005-0000-0000-00002F300000}"/>
    <cellStyle name="SAPBEXaggItem 2 2 32" xfId="27961" xr:uid="{00000000-0005-0000-0000-000030300000}"/>
    <cellStyle name="SAPBEXaggItem 2 2 33" xfId="48194" xr:uid="{00000000-0005-0000-0000-000031300000}"/>
    <cellStyle name="SAPBEXaggItem 2 2 34" xfId="49085" xr:uid="{00000000-0005-0000-0000-000032300000}"/>
    <cellStyle name="SAPBEXaggItem 2 2 4" xfId="712" xr:uid="{00000000-0005-0000-0000-000033300000}"/>
    <cellStyle name="SAPBEXaggItem 2 2 4 10" xfId="27962" xr:uid="{00000000-0005-0000-0000-000034300000}"/>
    <cellStyle name="SAPBEXaggItem 2 2 4 11" xfId="27963" xr:uid="{00000000-0005-0000-0000-000035300000}"/>
    <cellStyle name="SAPBEXaggItem 2 2 4 12" xfId="27964" xr:uid="{00000000-0005-0000-0000-000036300000}"/>
    <cellStyle name="SAPBEXaggItem 2 2 4 13" xfId="27965" xr:uid="{00000000-0005-0000-0000-000037300000}"/>
    <cellStyle name="SAPBEXaggItem 2 2 4 14" xfId="27966" xr:uid="{00000000-0005-0000-0000-000038300000}"/>
    <cellStyle name="SAPBEXaggItem 2 2 4 15" xfId="27967" xr:uid="{00000000-0005-0000-0000-000039300000}"/>
    <cellStyle name="SAPBEXaggItem 2 2 4 16" xfId="27968" xr:uid="{00000000-0005-0000-0000-00003A300000}"/>
    <cellStyle name="SAPBEXaggItem 2 2 4 17" xfId="27969" xr:uid="{00000000-0005-0000-0000-00003B300000}"/>
    <cellStyle name="SAPBEXaggItem 2 2 4 18" xfId="27970" xr:uid="{00000000-0005-0000-0000-00003C300000}"/>
    <cellStyle name="SAPBEXaggItem 2 2 4 19" xfId="27971" xr:uid="{00000000-0005-0000-0000-00003D300000}"/>
    <cellStyle name="SAPBEXaggItem 2 2 4 2" xfId="1645" xr:uid="{00000000-0005-0000-0000-00003E300000}"/>
    <cellStyle name="SAPBEXaggItem 2 2 4 2 2" xfId="5597" xr:uid="{00000000-0005-0000-0000-00003F300000}"/>
    <cellStyle name="SAPBEXaggItem 2 2 4 2 2 2" xfId="5598" xr:uid="{00000000-0005-0000-0000-000040300000}"/>
    <cellStyle name="SAPBEXaggItem 2 2 4 2 2 2 2" xfId="5599" xr:uid="{00000000-0005-0000-0000-000041300000}"/>
    <cellStyle name="SAPBEXaggItem 2 2 4 2 2 2 2 2" xfId="5600" xr:uid="{00000000-0005-0000-0000-000042300000}"/>
    <cellStyle name="SAPBEXaggItem 2 2 4 2 2 2 3" xfId="5601" xr:uid="{00000000-0005-0000-0000-000043300000}"/>
    <cellStyle name="SAPBEXaggItem 2 2 4 2 2 3" xfId="5602" xr:uid="{00000000-0005-0000-0000-000044300000}"/>
    <cellStyle name="SAPBEXaggItem 2 2 4 2 2 3 2" xfId="5603" xr:uid="{00000000-0005-0000-0000-000045300000}"/>
    <cellStyle name="SAPBEXaggItem 2 2 4 2 2 3 2 2" xfId="5604" xr:uid="{00000000-0005-0000-0000-000046300000}"/>
    <cellStyle name="SAPBEXaggItem 2 2 4 2 2 4" xfId="5605" xr:uid="{00000000-0005-0000-0000-000047300000}"/>
    <cellStyle name="SAPBEXaggItem 2 2 4 2 2 4 2" xfId="5606" xr:uid="{00000000-0005-0000-0000-000048300000}"/>
    <cellStyle name="SAPBEXaggItem 2 2 4 2 3" xfId="5607" xr:uid="{00000000-0005-0000-0000-000049300000}"/>
    <cellStyle name="SAPBEXaggItem 2 2 4 2 3 2" xfId="5608" xr:uid="{00000000-0005-0000-0000-00004A300000}"/>
    <cellStyle name="SAPBEXaggItem 2 2 4 2 3 2 2" xfId="5609" xr:uid="{00000000-0005-0000-0000-00004B300000}"/>
    <cellStyle name="SAPBEXaggItem 2 2 4 2 3 3" xfId="5610" xr:uid="{00000000-0005-0000-0000-00004C300000}"/>
    <cellStyle name="SAPBEXaggItem 2 2 4 2 4" xfId="5611" xr:uid="{00000000-0005-0000-0000-00004D300000}"/>
    <cellStyle name="SAPBEXaggItem 2 2 4 2 4 2" xfId="5612" xr:uid="{00000000-0005-0000-0000-00004E300000}"/>
    <cellStyle name="SAPBEXaggItem 2 2 4 2 4 2 2" xfId="5613" xr:uid="{00000000-0005-0000-0000-00004F300000}"/>
    <cellStyle name="SAPBEXaggItem 2 2 4 2 5" xfId="5614" xr:uid="{00000000-0005-0000-0000-000050300000}"/>
    <cellStyle name="SAPBEXaggItem 2 2 4 2 5 2" xfId="5615" xr:uid="{00000000-0005-0000-0000-000051300000}"/>
    <cellStyle name="SAPBEXaggItem 2 2 4 2 6" xfId="27972" xr:uid="{00000000-0005-0000-0000-000052300000}"/>
    <cellStyle name="SAPBEXaggItem 2 2 4 2 7" xfId="27973" xr:uid="{00000000-0005-0000-0000-000053300000}"/>
    <cellStyle name="SAPBEXaggItem 2 2 4 2 8" xfId="49603" xr:uid="{00000000-0005-0000-0000-000054300000}"/>
    <cellStyle name="SAPBEXaggItem 2 2 4 20" xfId="27974" xr:uid="{00000000-0005-0000-0000-000055300000}"/>
    <cellStyle name="SAPBEXaggItem 2 2 4 21" xfId="27975" xr:uid="{00000000-0005-0000-0000-000056300000}"/>
    <cellStyle name="SAPBEXaggItem 2 2 4 22" xfId="27976" xr:uid="{00000000-0005-0000-0000-000057300000}"/>
    <cellStyle name="SAPBEXaggItem 2 2 4 23" xfId="27977" xr:uid="{00000000-0005-0000-0000-000058300000}"/>
    <cellStyle name="SAPBEXaggItem 2 2 4 24" xfId="27978" xr:uid="{00000000-0005-0000-0000-000059300000}"/>
    <cellStyle name="SAPBEXaggItem 2 2 4 25" xfId="27979" xr:uid="{00000000-0005-0000-0000-00005A300000}"/>
    <cellStyle name="SAPBEXaggItem 2 2 4 26" xfId="27980" xr:uid="{00000000-0005-0000-0000-00005B300000}"/>
    <cellStyle name="SAPBEXaggItem 2 2 4 27" xfId="27981" xr:uid="{00000000-0005-0000-0000-00005C300000}"/>
    <cellStyle name="SAPBEXaggItem 2 2 4 28" xfId="48195" xr:uid="{00000000-0005-0000-0000-00005D300000}"/>
    <cellStyle name="SAPBEXaggItem 2 2 4 29" xfId="49088" xr:uid="{00000000-0005-0000-0000-00005E300000}"/>
    <cellStyle name="SAPBEXaggItem 2 2 4 3" xfId="27982" xr:uid="{00000000-0005-0000-0000-00005F300000}"/>
    <cellStyle name="SAPBEXaggItem 2 2 4 4" xfId="27983" xr:uid="{00000000-0005-0000-0000-000060300000}"/>
    <cellStyle name="SAPBEXaggItem 2 2 4 5" xfId="27984" xr:uid="{00000000-0005-0000-0000-000061300000}"/>
    <cellStyle name="SAPBEXaggItem 2 2 4 6" xfId="27985" xr:uid="{00000000-0005-0000-0000-000062300000}"/>
    <cellStyle name="SAPBEXaggItem 2 2 4 7" xfId="27986" xr:uid="{00000000-0005-0000-0000-000063300000}"/>
    <cellStyle name="SAPBEXaggItem 2 2 4 8" xfId="27987" xr:uid="{00000000-0005-0000-0000-000064300000}"/>
    <cellStyle name="SAPBEXaggItem 2 2 4 9" xfId="27988" xr:uid="{00000000-0005-0000-0000-000065300000}"/>
    <cellStyle name="SAPBEXaggItem 2 2 5" xfId="713" xr:uid="{00000000-0005-0000-0000-000066300000}"/>
    <cellStyle name="SAPBEXaggItem 2 2 5 10" xfId="27989" xr:uid="{00000000-0005-0000-0000-000067300000}"/>
    <cellStyle name="SAPBEXaggItem 2 2 5 11" xfId="27990" xr:uid="{00000000-0005-0000-0000-000068300000}"/>
    <cellStyle name="SAPBEXaggItem 2 2 5 12" xfId="27991" xr:uid="{00000000-0005-0000-0000-000069300000}"/>
    <cellStyle name="SAPBEXaggItem 2 2 5 13" xfId="27992" xr:uid="{00000000-0005-0000-0000-00006A300000}"/>
    <cellStyle name="SAPBEXaggItem 2 2 5 14" xfId="27993" xr:uid="{00000000-0005-0000-0000-00006B300000}"/>
    <cellStyle name="SAPBEXaggItem 2 2 5 15" xfId="27994" xr:uid="{00000000-0005-0000-0000-00006C300000}"/>
    <cellStyle name="SAPBEXaggItem 2 2 5 16" xfId="27995" xr:uid="{00000000-0005-0000-0000-00006D300000}"/>
    <cellStyle name="SAPBEXaggItem 2 2 5 17" xfId="27996" xr:uid="{00000000-0005-0000-0000-00006E300000}"/>
    <cellStyle name="SAPBEXaggItem 2 2 5 18" xfId="27997" xr:uid="{00000000-0005-0000-0000-00006F300000}"/>
    <cellStyle name="SAPBEXaggItem 2 2 5 19" xfId="27998" xr:uid="{00000000-0005-0000-0000-000070300000}"/>
    <cellStyle name="SAPBEXaggItem 2 2 5 2" xfId="1646" xr:uid="{00000000-0005-0000-0000-000071300000}"/>
    <cellStyle name="SAPBEXaggItem 2 2 5 2 2" xfId="5616" xr:uid="{00000000-0005-0000-0000-000072300000}"/>
    <cellStyle name="SAPBEXaggItem 2 2 5 2 2 2" xfId="5617" xr:uid="{00000000-0005-0000-0000-000073300000}"/>
    <cellStyle name="SAPBEXaggItem 2 2 5 2 2 2 2" xfId="5618" xr:uid="{00000000-0005-0000-0000-000074300000}"/>
    <cellStyle name="SAPBEXaggItem 2 2 5 2 2 2 2 2" xfId="5619" xr:uid="{00000000-0005-0000-0000-000075300000}"/>
    <cellStyle name="SAPBEXaggItem 2 2 5 2 2 2 3" xfId="5620" xr:uid="{00000000-0005-0000-0000-000076300000}"/>
    <cellStyle name="SAPBEXaggItem 2 2 5 2 2 3" xfId="5621" xr:uid="{00000000-0005-0000-0000-000077300000}"/>
    <cellStyle name="SAPBEXaggItem 2 2 5 2 2 3 2" xfId="5622" xr:uid="{00000000-0005-0000-0000-000078300000}"/>
    <cellStyle name="SAPBEXaggItem 2 2 5 2 2 3 2 2" xfId="5623" xr:uid="{00000000-0005-0000-0000-000079300000}"/>
    <cellStyle name="SAPBEXaggItem 2 2 5 2 2 4" xfId="5624" xr:uid="{00000000-0005-0000-0000-00007A300000}"/>
    <cellStyle name="SAPBEXaggItem 2 2 5 2 2 4 2" xfId="5625" xr:uid="{00000000-0005-0000-0000-00007B300000}"/>
    <cellStyle name="SAPBEXaggItem 2 2 5 2 3" xfId="5626" xr:uid="{00000000-0005-0000-0000-00007C300000}"/>
    <cellStyle name="SAPBEXaggItem 2 2 5 2 3 2" xfId="5627" xr:uid="{00000000-0005-0000-0000-00007D300000}"/>
    <cellStyle name="SAPBEXaggItem 2 2 5 2 3 2 2" xfId="5628" xr:uid="{00000000-0005-0000-0000-00007E300000}"/>
    <cellStyle name="SAPBEXaggItem 2 2 5 2 3 3" xfId="5629" xr:uid="{00000000-0005-0000-0000-00007F300000}"/>
    <cellStyle name="SAPBEXaggItem 2 2 5 2 4" xfId="5630" xr:uid="{00000000-0005-0000-0000-000080300000}"/>
    <cellStyle name="SAPBEXaggItem 2 2 5 2 4 2" xfId="5631" xr:uid="{00000000-0005-0000-0000-000081300000}"/>
    <cellStyle name="SAPBEXaggItem 2 2 5 2 4 2 2" xfId="5632" xr:uid="{00000000-0005-0000-0000-000082300000}"/>
    <cellStyle name="SAPBEXaggItem 2 2 5 2 5" xfId="5633" xr:uid="{00000000-0005-0000-0000-000083300000}"/>
    <cellStyle name="SAPBEXaggItem 2 2 5 2 5 2" xfId="5634" xr:uid="{00000000-0005-0000-0000-000084300000}"/>
    <cellStyle name="SAPBEXaggItem 2 2 5 2 6" xfId="27999" xr:uid="{00000000-0005-0000-0000-000085300000}"/>
    <cellStyle name="SAPBEXaggItem 2 2 5 2 7" xfId="28000" xr:uid="{00000000-0005-0000-0000-000086300000}"/>
    <cellStyle name="SAPBEXaggItem 2 2 5 2 8" xfId="49604" xr:uid="{00000000-0005-0000-0000-000087300000}"/>
    <cellStyle name="SAPBEXaggItem 2 2 5 20" xfId="28001" xr:uid="{00000000-0005-0000-0000-000088300000}"/>
    <cellStyle name="SAPBEXaggItem 2 2 5 21" xfId="28002" xr:uid="{00000000-0005-0000-0000-000089300000}"/>
    <cellStyle name="SAPBEXaggItem 2 2 5 22" xfId="28003" xr:uid="{00000000-0005-0000-0000-00008A300000}"/>
    <cellStyle name="SAPBEXaggItem 2 2 5 23" xfId="28004" xr:uid="{00000000-0005-0000-0000-00008B300000}"/>
    <cellStyle name="SAPBEXaggItem 2 2 5 24" xfId="28005" xr:uid="{00000000-0005-0000-0000-00008C300000}"/>
    <cellStyle name="SAPBEXaggItem 2 2 5 25" xfId="28006" xr:uid="{00000000-0005-0000-0000-00008D300000}"/>
    <cellStyle name="SAPBEXaggItem 2 2 5 26" xfId="28007" xr:uid="{00000000-0005-0000-0000-00008E300000}"/>
    <cellStyle name="SAPBEXaggItem 2 2 5 27" xfId="28008" xr:uid="{00000000-0005-0000-0000-00008F300000}"/>
    <cellStyle name="SAPBEXaggItem 2 2 5 28" xfId="48196" xr:uid="{00000000-0005-0000-0000-000090300000}"/>
    <cellStyle name="SAPBEXaggItem 2 2 5 29" xfId="49089" xr:uid="{00000000-0005-0000-0000-000091300000}"/>
    <cellStyle name="SAPBEXaggItem 2 2 5 3" xfId="28009" xr:uid="{00000000-0005-0000-0000-000092300000}"/>
    <cellStyle name="SAPBEXaggItem 2 2 5 4" xfId="28010" xr:uid="{00000000-0005-0000-0000-000093300000}"/>
    <cellStyle name="SAPBEXaggItem 2 2 5 5" xfId="28011" xr:uid="{00000000-0005-0000-0000-000094300000}"/>
    <cellStyle name="SAPBEXaggItem 2 2 5 6" xfId="28012" xr:uid="{00000000-0005-0000-0000-000095300000}"/>
    <cellStyle name="SAPBEXaggItem 2 2 5 7" xfId="28013" xr:uid="{00000000-0005-0000-0000-000096300000}"/>
    <cellStyle name="SAPBEXaggItem 2 2 5 8" xfId="28014" xr:uid="{00000000-0005-0000-0000-000097300000}"/>
    <cellStyle name="SAPBEXaggItem 2 2 5 9" xfId="28015" xr:uid="{00000000-0005-0000-0000-000098300000}"/>
    <cellStyle name="SAPBEXaggItem 2 2 6" xfId="714" xr:uid="{00000000-0005-0000-0000-000099300000}"/>
    <cellStyle name="SAPBEXaggItem 2 2 6 10" xfId="28016" xr:uid="{00000000-0005-0000-0000-00009A300000}"/>
    <cellStyle name="SAPBEXaggItem 2 2 6 11" xfId="28017" xr:uid="{00000000-0005-0000-0000-00009B300000}"/>
    <cellStyle name="SAPBEXaggItem 2 2 6 12" xfId="28018" xr:uid="{00000000-0005-0000-0000-00009C300000}"/>
    <cellStyle name="SAPBEXaggItem 2 2 6 13" xfId="28019" xr:uid="{00000000-0005-0000-0000-00009D300000}"/>
    <cellStyle name="SAPBEXaggItem 2 2 6 14" xfId="28020" xr:uid="{00000000-0005-0000-0000-00009E300000}"/>
    <cellStyle name="SAPBEXaggItem 2 2 6 15" xfId="28021" xr:uid="{00000000-0005-0000-0000-00009F300000}"/>
    <cellStyle name="SAPBEXaggItem 2 2 6 16" xfId="28022" xr:uid="{00000000-0005-0000-0000-0000A0300000}"/>
    <cellStyle name="SAPBEXaggItem 2 2 6 17" xfId="28023" xr:uid="{00000000-0005-0000-0000-0000A1300000}"/>
    <cellStyle name="SAPBEXaggItem 2 2 6 18" xfId="28024" xr:uid="{00000000-0005-0000-0000-0000A2300000}"/>
    <cellStyle name="SAPBEXaggItem 2 2 6 19" xfId="28025" xr:uid="{00000000-0005-0000-0000-0000A3300000}"/>
    <cellStyle name="SAPBEXaggItem 2 2 6 2" xfId="1647" xr:uid="{00000000-0005-0000-0000-0000A4300000}"/>
    <cellStyle name="SAPBEXaggItem 2 2 6 2 2" xfId="5635" xr:uid="{00000000-0005-0000-0000-0000A5300000}"/>
    <cellStyle name="SAPBEXaggItem 2 2 6 2 2 2" xfId="5636" xr:uid="{00000000-0005-0000-0000-0000A6300000}"/>
    <cellStyle name="SAPBEXaggItem 2 2 6 2 2 2 2" xfId="5637" xr:uid="{00000000-0005-0000-0000-0000A7300000}"/>
    <cellStyle name="SAPBEXaggItem 2 2 6 2 2 2 2 2" xfId="5638" xr:uid="{00000000-0005-0000-0000-0000A8300000}"/>
    <cellStyle name="SAPBEXaggItem 2 2 6 2 2 2 3" xfId="5639" xr:uid="{00000000-0005-0000-0000-0000A9300000}"/>
    <cellStyle name="SAPBEXaggItem 2 2 6 2 2 3" xfId="5640" xr:uid="{00000000-0005-0000-0000-0000AA300000}"/>
    <cellStyle name="SAPBEXaggItem 2 2 6 2 2 3 2" xfId="5641" xr:uid="{00000000-0005-0000-0000-0000AB300000}"/>
    <cellStyle name="SAPBEXaggItem 2 2 6 2 2 3 2 2" xfId="5642" xr:uid="{00000000-0005-0000-0000-0000AC300000}"/>
    <cellStyle name="SAPBEXaggItem 2 2 6 2 2 4" xfId="5643" xr:uid="{00000000-0005-0000-0000-0000AD300000}"/>
    <cellStyle name="SAPBEXaggItem 2 2 6 2 2 4 2" xfId="5644" xr:uid="{00000000-0005-0000-0000-0000AE300000}"/>
    <cellStyle name="SAPBEXaggItem 2 2 6 2 3" xfId="5645" xr:uid="{00000000-0005-0000-0000-0000AF300000}"/>
    <cellStyle name="SAPBEXaggItem 2 2 6 2 3 2" xfId="5646" xr:uid="{00000000-0005-0000-0000-0000B0300000}"/>
    <cellStyle name="SAPBEXaggItem 2 2 6 2 3 2 2" xfId="5647" xr:uid="{00000000-0005-0000-0000-0000B1300000}"/>
    <cellStyle name="SAPBEXaggItem 2 2 6 2 3 3" xfId="5648" xr:uid="{00000000-0005-0000-0000-0000B2300000}"/>
    <cellStyle name="SAPBEXaggItem 2 2 6 2 4" xfId="5649" xr:uid="{00000000-0005-0000-0000-0000B3300000}"/>
    <cellStyle name="SAPBEXaggItem 2 2 6 2 4 2" xfId="5650" xr:uid="{00000000-0005-0000-0000-0000B4300000}"/>
    <cellStyle name="SAPBEXaggItem 2 2 6 2 4 2 2" xfId="5651" xr:uid="{00000000-0005-0000-0000-0000B5300000}"/>
    <cellStyle name="SAPBEXaggItem 2 2 6 2 5" xfId="5652" xr:uid="{00000000-0005-0000-0000-0000B6300000}"/>
    <cellStyle name="SAPBEXaggItem 2 2 6 2 5 2" xfId="5653" xr:uid="{00000000-0005-0000-0000-0000B7300000}"/>
    <cellStyle name="SAPBEXaggItem 2 2 6 2 6" xfId="28026" xr:uid="{00000000-0005-0000-0000-0000B8300000}"/>
    <cellStyle name="SAPBEXaggItem 2 2 6 2 7" xfId="28027" xr:uid="{00000000-0005-0000-0000-0000B9300000}"/>
    <cellStyle name="SAPBEXaggItem 2 2 6 2 8" xfId="49605" xr:uid="{00000000-0005-0000-0000-0000BA300000}"/>
    <cellStyle name="SAPBEXaggItem 2 2 6 20" xfId="28028" xr:uid="{00000000-0005-0000-0000-0000BB300000}"/>
    <cellStyle name="SAPBEXaggItem 2 2 6 21" xfId="28029" xr:uid="{00000000-0005-0000-0000-0000BC300000}"/>
    <cellStyle name="SAPBEXaggItem 2 2 6 22" xfId="28030" xr:uid="{00000000-0005-0000-0000-0000BD300000}"/>
    <cellStyle name="SAPBEXaggItem 2 2 6 23" xfId="28031" xr:uid="{00000000-0005-0000-0000-0000BE300000}"/>
    <cellStyle name="SAPBEXaggItem 2 2 6 24" xfId="28032" xr:uid="{00000000-0005-0000-0000-0000BF300000}"/>
    <cellStyle name="SAPBEXaggItem 2 2 6 25" xfId="28033" xr:uid="{00000000-0005-0000-0000-0000C0300000}"/>
    <cellStyle name="SAPBEXaggItem 2 2 6 26" xfId="28034" xr:uid="{00000000-0005-0000-0000-0000C1300000}"/>
    <cellStyle name="SAPBEXaggItem 2 2 6 27" xfId="28035" xr:uid="{00000000-0005-0000-0000-0000C2300000}"/>
    <cellStyle name="SAPBEXaggItem 2 2 6 28" xfId="48197" xr:uid="{00000000-0005-0000-0000-0000C3300000}"/>
    <cellStyle name="SAPBEXaggItem 2 2 6 29" xfId="49090" xr:uid="{00000000-0005-0000-0000-0000C4300000}"/>
    <cellStyle name="SAPBEXaggItem 2 2 6 3" xfId="28036" xr:uid="{00000000-0005-0000-0000-0000C5300000}"/>
    <cellStyle name="SAPBEXaggItem 2 2 6 4" xfId="28037" xr:uid="{00000000-0005-0000-0000-0000C6300000}"/>
    <cellStyle name="SAPBEXaggItem 2 2 6 5" xfId="28038" xr:uid="{00000000-0005-0000-0000-0000C7300000}"/>
    <cellStyle name="SAPBEXaggItem 2 2 6 6" xfId="28039" xr:uid="{00000000-0005-0000-0000-0000C8300000}"/>
    <cellStyle name="SAPBEXaggItem 2 2 6 7" xfId="28040" xr:uid="{00000000-0005-0000-0000-0000C9300000}"/>
    <cellStyle name="SAPBEXaggItem 2 2 6 8" xfId="28041" xr:uid="{00000000-0005-0000-0000-0000CA300000}"/>
    <cellStyle name="SAPBEXaggItem 2 2 6 9" xfId="28042" xr:uid="{00000000-0005-0000-0000-0000CB300000}"/>
    <cellStyle name="SAPBEXaggItem 2 2 7" xfId="1648" xr:uid="{00000000-0005-0000-0000-0000CC300000}"/>
    <cellStyle name="SAPBEXaggItem 2 2 7 2" xfId="5654" xr:uid="{00000000-0005-0000-0000-0000CD300000}"/>
    <cellStyle name="SAPBEXaggItem 2 2 7 2 2" xfId="5655" xr:uid="{00000000-0005-0000-0000-0000CE300000}"/>
    <cellStyle name="SAPBEXaggItem 2 2 7 2 2 2" xfId="5656" xr:uid="{00000000-0005-0000-0000-0000CF300000}"/>
    <cellStyle name="SAPBEXaggItem 2 2 7 2 2 2 2" xfId="5657" xr:uid="{00000000-0005-0000-0000-0000D0300000}"/>
    <cellStyle name="SAPBEXaggItem 2 2 7 2 2 3" xfId="5658" xr:uid="{00000000-0005-0000-0000-0000D1300000}"/>
    <cellStyle name="SAPBEXaggItem 2 2 7 2 3" xfId="5659" xr:uid="{00000000-0005-0000-0000-0000D2300000}"/>
    <cellStyle name="SAPBEXaggItem 2 2 7 2 3 2" xfId="5660" xr:uid="{00000000-0005-0000-0000-0000D3300000}"/>
    <cellStyle name="SAPBEXaggItem 2 2 7 2 3 2 2" xfId="5661" xr:uid="{00000000-0005-0000-0000-0000D4300000}"/>
    <cellStyle name="SAPBEXaggItem 2 2 7 2 4" xfId="5662" xr:uid="{00000000-0005-0000-0000-0000D5300000}"/>
    <cellStyle name="SAPBEXaggItem 2 2 7 2 4 2" xfId="5663" xr:uid="{00000000-0005-0000-0000-0000D6300000}"/>
    <cellStyle name="SAPBEXaggItem 2 2 7 3" xfId="5664" xr:uid="{00000000-0005-0000-0000-0000D7300000}"/>
    <cellStyle name="SAPBEXaggItem 2 2 7 3 2" xfId="5665" xr:uid="{00000000-0005-0000-0000-0000D8300000}"/>
    <cellStyle name="SAPBEXaggItem 2 2 7 3 2 2" xfId="5666" xr:uid="{00000000-0005-0000-0000-0000D9300000}"/>
    <cellStyle name="SAPBEXaggItem 2 2 7 3 3" xfId="5667" xr:uid="{00000000-0005-0000-0000-0000DA300000}"/>
    <cellStyle name="SAPBEXaggItem 2 2 7 4" xfId="5668" xr:uid="{00000000-0005-0000-0000-0000DB300000}"/>
    <cellStyle name="SAPBEXaggItem 2 2 7 4 2" xfId="5669" xr:uid="{00000000-0005-0000-0000-0000DC300000}"/>
    <cellStyle name="SAPBEXaggItem 2 2 7 4 2 2" xfId="5670" xr:uid="{00000000-0005-0000-0000-0000DD300000}"/>
    <cellStyle name="SAPBEXaggItem 2 2 7 5" xfId="5671" xr:uid="{00000000-0005-0000-0000-0000DE300000}"/>
    <cellStyle name="SAPBEXaggItem 2 2 7 5 2" xfId="5672" xr:uid="{00000000-0005-0000-0000-0000DF300000}"/>
    <cellStyle name="SAPBEXaggItem 2 2 7 6" xfId="28043" xr:uid="{00000000-0005-0000-0000-0000E0300000}"/>
    <cellStyle name="SAPBEXaggItem 2 2 7 7" xfId="28044" xr:uid="{00000000-0005-0000-0000-0000E1300000}"/>
    <cellStyle name="SAPBEXaggItem 2 2 7 8" xfId="49600" xr:uid="{00000000-0005-0000-0000-0000E2300000}"/>
    <cellStyle name="SAPBEXaggItem 2 2 8" xfId="28045" xr:uid="{00000000-0005-0000-0000-0000E3300000}"/>
    <cellStyle name="SAPBEXaggItem 2 2 9" xfId="28046" xr:uid="{00000000-0005-0000-0000-0000E4300000}"/>
    <cellStyle name="SAPBEXaggItem 2 20" xfId="28047" xr:uid="{00000000-0005-0000-0000-0000E5300000}"/>
    <cellStyle name="SAPBEXaggItem 2 21" xfId="28048" xr:uid="{00000000-0005-0000-0000-0000E6300000}"/>
    <cellStyle name="SAPBEXaggItem 2 22" xfId="28049" xr:uid="{00000000-0005-0000-0000-0000E7300000}"/>
    <cellStyle name="SAPBEXaggItem 2 23" xfId="28050" xr:uid="{00000000-0005-0000-0000-0000E8300000}"/>
    <cellStyle name="SAPBEXaggItem 2 24" xfId="28051" xr:uid="{00000000-0005-0000-0000-0000E9300000}"/>
    <cellStyle name="SAPBEXaggItem 2 25" xfId="28052" xr:uid="{00000000-0005-0000-0000-0000EA300000}"/>
    <cellStyle name="SAPBEXaggItem 2 26" xfId="28053" xr:uid="{00000000-0005-0000-0000-0000EB300000}"/>
    <cellStyle name="SAPBEXaggItem 2 27" xfId="28054" xr:uid="{00000000-0005-0000-0000-0000EC300000}"/>
    <cellStyle name="SAPBEXaggItem 2 28" xfId="28055" xr:uid="{00000000-0005-0000-0000-0000ED300000}"/>
    <cellStyle name="SAPBEXaggItem 2 29" xfId="28056" xr:uid="{00000000-0005-0000-0000-0000EE300000}"/>
    <cellStyle name="SAPBEXaggItem 2 3" xfId="715" xr:uid="{00000000-0005-0000-0000-0000EF300000}"/>
    <cellStyle name="SAPBEXaggItem 2 3 10" xfId="28057" xr:uid="{00000000-0005-0000-0000-0000F0300000}"/>
    <cellStyle name="SAPBEXaggItem 2 3 11" xfId="28058" xr:uid="{00000000-0005-0000-0000-0000F1300000}"/>
    <cellStyle name="SAPBEXaggItem 2 3 12" xfId="28059" xr:uid="{00000000-0005-0000-0000-0000F2300000}"/>
    <cellStyle name="SAPBEXaggItem 2 3 13" xfId="28060" xr:uid="{00000000-0005-0000-0000-0000F3300000}"/>
    <cellStyle name="SAPBEXaggItem 2 3 14" xfId="28061" xr:uid="{00000000-0005-0000-0000-0000F4300000}"/>
    <cellStyle name="SAPBEXaggItem 2 3 15" xfId="28062" xr:uid="{00000000-0005-0000-0000-0000F5300000}"/>
    <cellStyle name="SAPBEXaggItem 2 3 16" xfId="28063" xr:uid="{00000000-0005-0000-0000-0000F6300000}"/>
    <cellStyle name="SAPBEXaggItem 2 3 17" xfId="28064" xr:uid="{00000000-0005-0000-0000-0000F7300000}"/>
    <cellStyle name="SAPBEXaggItem 2 3 18" xfId="28065" xr:uid="{00000000-0005-0000-0000-0000F8300000}"/>
    <cellStyle name="SAPBEXaggItem 2 3 19" xfId="28066" xr:uid="{00000000-0005-0000-0000-0000F9300000}"/>
    <cellStyle name="SAPBEXaggItem 2 3 2" xfId="1649" xr:uid="{00000000-0005-0000-0000-0000FA300000}"/>
    <cellStyle name="SAPBEXaggItem 2 3 2 2" xfId="5673" xr:uid="{00000000-0005-0000-0000-0000FB300000}"/>
    <cellStyle name="SAPBEXaggItem 2 3 2 2 2" xfId="5674" xr:uid="{00000000-0005-0000-0000-0000FC300000}"/>
    <cellStyle name="SAPBEXaggItem 2 3 2 2 2 2" xfId="5675" xr:uid="{00000000-0005-0000-0000-0000FD300000}"/>
    <cellStyle name="SAPBEXaggItem 2 3 2 2 2 2 2" xfId="5676" xr:uid="{00000000-0005-0000-0000-0000FE300000}"/>
    <cellStyle name="SAPBEXaggItem 2 3 2 2 2 3" xfId="5677" xr:uid="{00000000-0005-0000-0000-0000FF300000}"/>
    <cellStyle name="SAPBEXaggItem 2 3 2 2 3" xfId="5678" xr:uid="{00000000-0005-0000-0000-000000310000}"/>
    <cellStyle name="SAPBEXaggItem 2 3 2 2 3 2" xfId="5679" xr:uid="{00000000-0005-0000-0000-000001310000}"/>
    <cellStyle name="SAPBEXaggItem 2 3 2 2 3 2 2" xfId="5680" xr:uid="{00000000-0005-0000-0000-000002310000}"/>
    <cellStyle name="SAPBEXaggItem 2 3 2 2 4" xfId="5681" xr:uid="{00000000-0005-0000-0000-000003310000}"/>
    <cellStyle name="SAPBEXaggItem 2 3 2 2 4 2" xfId="5682" xr:uid="{00000000-0005-0000-0000-000004310000}"/>
    <cellStyle name="SAPBEXaggItem 2 3 2 3" xfId="5683" xr:uid="{00000000-0005-0000-0000-000005310000}"/>
    <cellStyle name="SAPBEXaggItem 2 3 2 3 2" xfId="5684" xr:uid="{00000000-0005-0000-0000-000006310000}"/>
    <cellStyle name="SAPBEXaggItem 2 3 2 3 2 2" xfId="5685" xr:uid="{00000000-0005-0000-0000-000007310000}"/>
    <cellStyle name="SAPBEXaggItem 2 3 2 3 3" xfId="5686" xr:uid="{00000000-0005-0000-0000-000008310000}"/>
    <cellStyle name="SAPBEXaggItem 2 3 2 4" xfId="5687" xr:uid="{00000000-0005-0000-0000-000009310000}"/>
    <cellStyle name="SAPBEXaggItem 2 3 2 4 2" xfId="5688" xr:uid="{00000000-0005-0000-0000-00000A310000}"/>
    <cellStyle name="SAPBEXaggItem 2 3 2 4 2 2" xfId="5689" xr:uid="{00000000-0005-0000-0000-00000B310000}"/>
    <cellStyle name="SAPBEXaggItem 2 3 2 5" xfId="5690" xr:uid="{00000000-0005-0000-0000-00000C310000}"/>
    <cellStyle name="SAPBEXaggItem 2 3 2 5 2" xfId="5691" xr:uid="{00000000-0005-0000-0000-00000D310000}"/>
    <cellStyle name="SAPBEXaggItem 2 3 2 6" xfId="28067" xr:uid="{00000000-0005-0000-0000-00000E310000}"/>
    <cellStyle name="SAPBEXaggItem 2 3 2 7" xfId="28068" xr:uid="{00000000-0005-0000-0000-00000F310000}"/>
    <cellStyle name="SAPBEXaggItem 2 3 2 8" xfId="49606" xr:uid="{00000000-0005-0000-0000-000010310000}"/>
    <cellStyle name="SAPBEXaggItem 2 3 20" xfId="28069" xr:uid="{00000000-0005-0000-0000-000011310000}"/>
    <cellStyle name="SAPBEXaggItem 2 3 21" xfId="28070" xr:uid="{00000000-0005-0000-0000-000012310000}"/>
    <cellStyle name="SAPBEXaggItem 2 3 22" xfId="28071" xr:uid="{00000000-0005-0000-0000-000013310000}"/>
    <cellStyle name="SAPBEXaggItem 2 3 23" xfId="28072" xr:uid="{00000000-0005-0000-0000-000014310000}"/>
    <cellStyle name="SAPBEXaggItem 2 3 24" xfId="28073" xr:uid="{00000000-0005-0000-0000-000015310000}"/>
    <cellStyle name="SAPBEXaggItem 2 3 25" xfId="28074" xr:uid="{00000000-0005-0000-0000-000016310000}"/>
    <cellStyle name="SAPBEXaggItem 2 3 26" xfId="28075" xr:uid="{00000000-0005-0000-0000-000017310000}"/>
    <cellStyle name="SAPBEXaggItem 2 3 27" xfId="28076" xr:uid="{00000000-0005-0000-0000-000018310000}"/>
    <cellStyle name="SAPBEXaggItem 2 3 28" xfId="48198" xr:uid="{00000000-0005-0000-0000-000019310000}"/>
    <cellStyle name="SAPBEXaggItem 2 3 29" xfId="49091" xr:uid="{00000000-0005-0000-0000-00001A310000}"/>
    <cellStyle name="SAPBEXaggItem 2 3 3" xfId="28077" xr:uid="{00000000-0005-0000-0000-00001B310000}"/>
    <cellStyle name="SAPBEXaggItem 2 3 4" xfId="28078" xr:uid="{00000000-0005-0000-0000-00001C310000}"/>
    <cellStyle name="SAPBEXaggItem 2 3 5" xfId="28079" xr:uid="{00000000-0005-0000-0000-00001D310000}"/>
    <cellStyle name="SAPBEXaggItem 2 3 6" xfId="28080" xr:uid="{00000000-0005-0000-0000-00001E310000}"/>
    <cellStyle name="SAPBEXaggItem 2 3 7" xfId="28081" xr:uid="{00000000-0005-0000-0000-00001F310000}"/>
    <cellStyle name="SAPBEXaggItem 2 3 8" xfId="28082" xr:uid="{00000000-0005-0000-0000-000020310000}"/>
    <cellStyle name="SAPBEXaggItem 2 3 9" xfId="28083" xr:uid="{00000000-0005-0000-0000-000021310000}"/>
    <cellStyle name="SAPBEXaggItem 2 30" xfId="28084" xr:uid="{00000000-0005-0000-0000-000022310000}"/>
    <cellStyle name="SAPBEXaggItem 2 31" xfId="28085" xr:uid="{00000000-0005-0000-0000-000023310000}"/>
    <cellStyle name="SAPBEXaggItem 2 32" xfId="28086" xr:uid="{00000000-0005-0000-0000-000024310000}"/>
    <cellStyle name="SAPBEXaggItem 2 33" xfId="48199" xr:uid="{00000000-0005-0000-0000-000025310000}"/>
    <cellStyle name="SAPBEXaggItem 2 34" xfId="49084" xr:uid="{00000000-0005-0000-0000-000026310000}"/>
    <cellStyle name="SAPBEXaggItem 2 4" xfId="716" xr:uid="{00000000-0005-0000-0000-000027310000}"/>
    <cellStyle name="SAPBEXaggItem 2 4 10" xfId="28087" xr:uid="{00000000-0005-0000-0000-000028310000}"/>
    <cellStyle name="SAPBEXaggItem 2 4 11" xfId="28088" xr:uid="{00000000-0005-0000-0000-000029310000}"/>
    <cellStyle name="SAPBEXaggItem 2 4 12" xfId="28089" xr:uid="{00000000-0005-0000-0000-00002A310000}"/>
    <cellStyle name="SAPBEXaggItem 2 4 13" xfId="28090" xr:uid="{00000000-0005-0000-0000-00002B310000}"/>
    <cellStyle name="SAPBEXaggItem 2 4 14" xfId="28091" xr:uid="{00000000-0005-0000-0000-00002C310000}"/>
    <cellStyle name="SAPBEXaggItem 2 4 15" xfId="28092" xr:uid="{00000000-0005-0000-0000-00002D310000}"/>
    <cellStyle name="SAPBEXaggItem 2 4 16" xfId="28093" xr:uid="{00000000-0005-0000-0000-00002E310000}"/>
    <cellStyle name="SAPBEXaggItem 2 4 17" xfId="28094" xr:uid="{00000000-0005-0000-0000-00002F310000}"/>
    <cellStyle name="SAPBEXaggItem 2 4 18" xfId="28095" xr:uid="{00000000-0005-0000-0000-000030310000}"/>
    <cellStyle name="SAPBEXaggItem 2 4 19" xfId="28096" xr:uid="{00000000-0005-0000-0000-000031310000}"/>
    <cellStyle name="SAPBEXaggItem 2 4 2" xfId="1650" xr:uid="{00000000-0005-0000-0000-000032310000}"/>
    <cellStyle name="SAPBEXaggItem 2 4 2 2" xfId="5692" xr:uid="{00000000-0005-0000-0000-000033310000}"/>
    <cellStyle name="SAPBEXaggItem 2 4 2 2 2" xfId="5693" xr:uid="{00000000-0005-0000-0000-000034310000}"/>
    <cellStyle name="SAPBEXaggItem 2 4 2 2 2 2" xfId="5694" xr:uid="{00000000-0005-0000-0000-000035310000}"/>
    <cellStyle name="SAPBEXaggItem 2 4 2 2 2 2 2" xfId="5695" xr:uid="{00000000-0005-0000-0000-000036310000}"/>
    <cellStyle name="SAPBEXaggItem 2 4 2 2 2 3" xfId="5696" xr:uid="{00000000-0005-0000-0000-000037310000}"/>
    <cellStyle name="SAPBEXaggItem 2 4 2 2 3" xfId="5697" xr:uid="{00000000-0005-0000-0000-000038310000}"/>
    <cellStyle name="SAPBEXaggItem 2 4 2 2 3 2" xfId="5698" xr:uid="{00000000-0005-0000-0000-000039310000}"/>
    <cellStyle name="SAPBEXaggItem 2 4 2 2 3 2 2" xfId="5699" xr:uid="{00000000-0005-0000-0000-00003A310000}"/>
    <cellStyle name="SAPBEXaggItem 2 4 2 2 4" xfId="5700" xr:uid="{00000000-0005-0000-0000-00003B310000}"/>
    <cellStyle name="SAPBEXaggItem 2 4 2 2 4 2" xfId="5701" xr:uid="{00000000-0005-0000-0000-00003C310000}"/>
    <cellStyle name="SAPBEXaggItem 2 4 2 3" xfId="5702" xr:uid="{00000000-0005-0000-0000-00003D310000}"/>
    <cellStyle name="SAPBEXaggItem 2 4 2 3 2" xfId="5703" xr:uid="{00000000-0005-0000-0000-00003E310000}"/>
    <cellStyle name="SAPBEXaggItem 2 4 2 3 2 2" xfId="5704" xr:uid="{00000000-0005-0000-0000-00003F310000}"/>
    <cellStyle name="SAPBEXaggItem 2 4 2 3 3" xfId="5705" xr:uid="{00000000-0005-0000-0000-000040310000}"/>
    <cellStyle name="SAPBEXaggItem 2 4 2 4" xfId="5706" xr:uid="{00000000-0005-0000-0000-000041310000}"/>
    <cellStyle name="SAPBEXaggItem 2 4 2 4 2" xfId="5707" xr:uid="{00000000-0005-0000-0000-000042310000}"/>
    <cellStyle name="SAPBEXaggItem 2 4 2 4 2 2" xfId="5708" xr:uid="{00000000-0005-0000-0000-000043310000}"/>
    <cellStyle name="SAPBEXaggItem 2 4 2 5" xfId="5709" xr:uid="{00000000-0005-0000-0000-000044310000}"/>
    <cellStyle name="SAPBEXaggItem 2 4 2 5 2" xfId="5710" xr:uid="{00000000-0005-0000-0000-000045310000}"/>
    <cellStyle name="SAPBEXaggItem 2 4 2 6" xfId="28097" xr:uid="{00000000-0005-0000-0000-000046310000}"/>
    <cellStyle name="SAPBEXaggItem 2 4 2 7" xfId="28098" xr:uid="{00000000-0005-0000-0000-000047310000}"/>
    <cellStyle name="SAPBEXaggItem 2 4 2 8" xfId="49607" xr:uid="{00000000-0005-0000-0000-000048310000}"/>
    <cellStyle name="SAPBEXaggItem 2 4 20" xfId="28099" xr:uid="{00000000-0005-0000-0000-000049310000}"/>
    <cellStyle name="SAPBEXaggItem 2 4 21" xfId="28100" xr:uid="{00000000-0005-0000-0000-00004A310000}"/>
    <cellStyle name="SAPBEXaggItem 2 4 22" xfId="28101" xr:uid="{00000000-0005-0000-0000-00004B310000}"/>
    <cellStyle name="SAPBEXaggItem 2 4 23" xfId="28102" xr:uid="{00000000-0005-0000-0000-00004C310000}"/>
    <cellStyle name="SAPBEXaggItem 2 4 24" xfId="28103" xr:uid="{00000000-0005-0000-0000-00004D310000}"/>
    <cellStyle name="SAPBEXaggItem 2 4 25" xfId="28104" xr:uid="{00000000-0005-0000-0000-00004E310000}"/>
    <cellStyle name="SAPBEXaggItem 2 4 26" xfId="28105" xr:uid="{00000000-0005-0000-0000-00004F310000}"/>
    <cellStyle name="SAPBEXaggItem 2 4 27" xfId="28106" xr:uid="{00000000-0005-0000-0000-000050310000}"/>
    <cellStyle name="SAPBEXaggItem 2 4 28" xfId="48200" xr:uid="{00000000-0005-0000-0000-000051310000}"/>
    <cellStyle name="SAPBEXaggItem 2 4 29" xfId="49092" xr:uid="{00000000-0005-0000-0000-000052310000}"/>
    <cellStyle name="SAPBEXaggItem 2 4 3" xfId="28107" xr:uid="{00000000-0005-0000-0000-000053310000}"/>
    <cellStyle name="SAPBEXaggItem 2 4 4" xfId="28108" xr:uid="{00000000-0005-0000-0000-000054310000}"/>
    <cellStyle name="SAPBEXaggItem 2 4 5" xfId="28109" xr:uid="{00000000-0005-0000-0000-000055310000}"/>
    <cellStyle name="SAPBEXaggItem 2 4 6" xfId="28110" xr:uid="{00000000-0005-0000-0000-000056310000}"/>
    <cellStyle name="SAPBEXaggItem 2 4 7" xfId="28111" xr:uid="{00000000-0005-0000-0000-000057310000}"/>
    <cellStyle name="SAPBEXaggItem 2 4 8" xfId="28112" xr:uid="{00000000-0005-0000-0000-000058310000}"/>
    <cellStyle name="SAPBEXaggItem 2 4 9" xfId="28113" xr:uid="{00000000-0005-0000-0000-000059310000}"/>
    <cellStyle name="SAPBEXaggItem 2 5" xfId="717" xr:uid="{00000000-0005-0000-0000-00005A310000}"/>
    <cellStyle name="SAPBEXaggItem 2 5 10" xfId="28114" xr:uid="{00000000-0005-0000-0000-00005B310000}"/>
    <cellStyle name="SAPBEXaggItem 2 5 11" xfId="28115" xr:uid="{00000000-0005-0000-0000-00005C310000}"/>
    <cellStyle name="SAPBEXaggItem 2 5 12" xfId="28116" xr:uid="{00000000-0005-0000-0000-00005D310000}"/>
    <cellStyle name="SAPBEXaggItem 2 5 13" xfId="28117" xr:uid="{00000000-0005-0000-0000-00005E310000}"/>
    <cellStyle name="SAPBEXaggItem 2 5 14" xfId="28118" xr:uid="{00000000-0005-0000-0000-00005F310000}"/>
    <cellStyle name="SAPBEXaggItem 2 5 15" xfId="28119" xr:uid="{00000000-0005-0000-0000-000060310000}"/>
    <cellStyle name="SAPBEXaggItem 2 5 16" xfId="28120" xr:uid="{00000000-0005-0000-0000-000061310000}"/>
    <cellStyle name="SAPBEXaggItem 2 5 17" xfId="28121" xr:uid="{00000000-0005-0000-0000-000062310000}"/>
    <cellStyle name="SAPBEXaggItem 2 5 18" xfId="28122" xr:uid="{00000000-0005-0000-0000-000063310000}"/>
    <cellStyle name="SAPBEXaggItem 2 5 19" xfId="28123" xr:uid="{00000000-0005-0000-0000-000064310000}"/>
    <cellStyle name="SAPBEXaggItem 2 5 2" xfId="1651" xr:uid="{00000000-0005-0000-0000-000065310000}"/>
    <cellStyle name="SAPBEXaggItem 2 5 2 2" xfId="5711" xr:uid="{00000000-0005-0000-0000-000066310000}"/>
    <cellStyle name="SAPBEXaggItem 2 5 2 2 2" xfId="5712" xr:uid="{00000000-0005-0000-0000-000067310000}"/>
    <cellStyle name="SAPBEXaggItem 2 5 2 2 2 2" xfId="5713" xr:uid="{00000000-0005-0000-0000-000068310000}"/>
    <cellStyle name="SAPBEXaggItem 2 5 2 2 2 2 2" xfId="5714" xr:uid="{00000000-0005-0000-0000-000069310000}"/>
    <cellStyle name="SAPBEXaggItem 2 5 2 2 2 3" xfId="5715" xr:uid="{00000000-0005-0000-0000-00006A310000}"/>
    <cellStyle name="SAPBEXaggItem 2 5 2 2 3" xfId="5716" xr:uid="{00000000-0005-0000-0000-00006B310000}"/>
    <cellStyle name="SAPBEXaggItem 2 5 2 2 3 2" xfId="5717" xr:uid="{00000000-0005-0000-0000-00006C310000}"/>
    <cellStyle name="SAPBEXaggItem 2 5 2 2 3 2 2" xfId="5718" xr:uid="{00000000-0005-0000-0000-00006D310000}"/>
    <cellStyle name="SAPBEXaggItem 2 5 2 2 4" xfId="5719" xr:uid="{00000000-0005-0000-0000-00006E310000}"/>
    <cellStyle name="SAPBEXaggItem 2 5 2 2 4 2" xfId="5720" xr:uid="{00000000-0005-0000-0000-00006F310000}"/>
    <cellStyle name="SAPBEXaggItem 2 5 2 3" xfId="5721" xr:uid="{00000000-0005-0000-0000-000070310000}"/>
    <cellStyle name="SAPBEXaggItem 2 5 2 3 2" xfId="5722" xr:uid="{00000000-0005-0000-0000-000071310000}"/>
    <cellStyle name="SAPBEXaggItem 2 5 2 3 2 2" xfId="5723" xr:uid="{00000000-0005-0000-0000-000072310000}"/>
    <cellStyle name="SAPBEXaggItem 2 5 2 3 3" xfId="5724" xr:uid="{00000000-0005-0000-0000-000073310000}"/>
    <cellStyle name="SAPBEXaggItem 2 5 2 4" xfId="5725" xr:uid="{00000000-0005-0000-0000-000074310000}"/>
    <cellStyle name="SAPBEXaggItem 2 5 2 4 2" xfId="5726" xr:uid="{00000000-0005-0000-0000-000075310000}"/>
    <cellStyle name="SAPBEXaggItem 2 5 2 4 2 2" xfId="5727" xr:uid="{00000000-0005-0000-0000-000076310000}"/>
    <cellStyle name="SAPBEXaggItem 2 5 2 5" xfId="5728" xr:uid="{00000000-0005-0000-0000-000077310000}"/>
    <cellStyle name="SAPBEXaggItem 2 5 2 5 2" xfId="5729" xr:uid="{00000000-0005-0000-0000-000078310000}"/>
    <cellStyle name="SAPBEXaggItem 2 5 2 6" xfId="28124" xr:uid="{00000000-0005-0000-0000-000079310000}"/>
    <cellStyle name="SAPBEXaggItem 2 5 2 7" xfId="28125" xr:uid="{00000000-0005-0000-0000-00007A310000}"/>
    <cellStyle name="SAPBEXaggItem 2 5 2 8" xfId="49608" xr:uid="{00000000-0005-0000-0000-00007B310000}"/>
    <cellStyle name="SAPBEXaggItem 2 5 20" xfId="28126" xr:uid="{00000000-0005-0000-0000-00007C310000}"/>
    <cellStyle name="SAPBEXaggItem 2 5 21" xfId="28127" xr:uid="{00000000-0005-0000-0000-00007D310000}"/>
    <cellStyle name="SAPBEXaggItem 2 5 22" xfId="28128" xr:uid="{00000000-0005-0000-0000-00007E310000}"/>
    <cellStyle name="SAPBEXaggItem 2 5 23" xfId="28129" xr:uid="{00000000-0005-0000-0000-00007F310000}"/>
    <cellStyle name="SAPBEXaggItem 2 5 24" xfId="28130" xr:uid="{00000000-0005-0000-0000-000080310000}"/>
    <cellStyle name="SAPBEXaggItem 2 5 25" xfId="28131" xr:uid="{00000000-0005-0000-0000-000081310000}"/>
    <cellStyle name="SAPBEXaggItem 2 5 26" xfId="28132" xr:uid="{00000000-0005-0000-0000-000082310000}"/>
    <cellStyle name="SAPBEXaggItem 2 5 27" xfId="28133" xr:uid="{00000000-0005-0000-0000-000083310000}"/>
    <cellStyle name="SAPBEXaggItem 2 5 28" xfId="48201" xr:uid="{00000000-0005-0000-0000-000084310000}"/>
    <cellStyle name="SAPBEXaggItem 2 5 29" xfId="49093" xr:uid="{00000000-0005-0000-0000-000085310000}"/>
    <cellStyle name="SAPBEXaggItem 2 5 3" xfId="28134" xr:uid="{00000000-0005-0000-0000-000086310000}"/>
    <cellStyle name="SAPBEXaggItem 2 5 4" xfId="28135" xr:uid="{00000000-0005-0000-0000-000087310000}"/>
    <cellStyle name="SAPBEXaggItem 2 5 5" xfId="28136" xr:uid="{00000000-0005-0000-0000-000088310000}"/>
    <cellStyle name="SAPBEXaggItem 2 5 6" xfId="28137" xr:uid="{00000000-0005-0000-0000-000089310000}"/>
    <cellStyle name="SAPBEXaggItem 2 5 7" xfId="28138" xr:uid="{00000000-0005-0000-0000-00008A310000}"/>
    <cellStyle name="SAPBEXaggItem 2 5 8" xfId="28139" xr:uid="{00000000-0005-0000-0000-00008B310000}"/>
    <cellStyle name="SAPBEXaggItem 2 5 9" xfId="28140" xr:uid="{00000000-0005-0000-0000-00008C310000}"/>
    <cellStyle name="SAPBEXaggItem 2 6" xfId="718" xr:uid="{00000000-0005-0000-0000-00008D310000}"/>
    <cellStyle name="SAPBEXaggItem 2 6 10" xfId="28141" xr:uid="{00000000-0005-0000-0000-00008E310000}"/>
    <cellStyle name="SAPBEXaggItem 2 6 11" xfId="28142" xr:uid="{00000000-0005-0000-0000-00008F310000}"/>
    <cellStyle name="SAPBEXaggItem 2 6 12" xfId="28143" xr:uid="{00000000-0005-0000-0000-000090310000}"/>
    <cellStyle name="SAPBEXaggItem 2 6 13" xfId="28144" xr:uid="{00000000-0005-0000-0000-000091310000}"/>
    <cellStyle name="SAPBEXaggItem 2 6 14" xfId="28145" xr:uid="{00000000-0005-0000-0000-000092310000}"/>
    <cellStyle name="SAPBEXaggItem 2 6 15" xfId="28146" xr:uid="{00000000-0005-0000-0000-000093310000}"/>
    <cellStyle name="SAPBEXaggItem 2 6 16" xfId="28147" xr:uid="{00000000-0005-0000-0000-000094310000}"/>
    <cellStyle name="SAPBEXaggItem 2 6 17" xfId="28148" xr:uid="{00000000-0005-0000-0000-000095310000}"/>
    <cellStyle name="SAPBEXaggItem 2 6 18" xfId="28149" xr:uid="{00000000-0005-0000-0000-000096310000}"/>
    <cellStyle name="SAPBEXaggItem 2 6 19" xfId="28150" xr:uid="{00000000-0005-0000-0000-000097310000}"/>
    <cellStyle name="SAPBEXaggItem 2 6 2" xfId="1652" xr:uid="{00000000-0005-0000-0000-000098310000}"/>
    <cellStyle name="SAPBEXaggItem 2 6 2 2" xfId="5730" xr:uid="{00000000-0005-0000-0000-000099310000}"/>
    <cellStyle name="SAPBEXaggItem 2 6 2 2 2" xfId="5731" xr:uid="{00000000-0005-0000-0000-00009A310000}"/>
    <cellStyle name="SAPBEXaggItem 2 6 2 2 2 2" xfId="5732" xr:uid="{00000000-0005-0000-0000-00009B310000}"/>
    <cellStyle name="SAPBEXaggItem 2 6 2 2 2 2 2" xfId="5733" xr:uid="{00000000-0005-0000-0000-00009C310000}"/>
    <cellStyle name="SAPBEXaggItem 2 6 2 2 2 3" xfId="5734" xr:uid="{00000000-0005-0000-0000-00009D310000}"/>
    <cellStyle name="SAPBEXaggItem 2 6 2 2 3" xfId="5735" xr:uid="{00000000-0005-0000-0000-00009E310000}"/>
    <cellStyle name="SAPBEXaggItem 2 6 2 2 3 2" xfId="5736" xr:uid="{00000000-0005-0000-0000-00009F310000}"/>
    <cellStyle name="SAPBEXaggItem 2 6 2 2 3 2 2" xfId="5737" xr:uid="{00000000-0005-0000-0000-0000A0310000}"/>
    <cellStyle name="SAPBEXaggItem 2 6 2 2 4" xfId="5738" xr:uid="{00000000-0005-0000-0000-0000A1310000}"/>
    <cellStyle name="SAPBEXaggItem 2 6 2 2 4 2" xfId="5739" xr:uid="{00000000-0005-0000-0000-0000A2310000}"/>
    <cellStyle name="SAPBEXaggItem 2 6 2 3" xfId="5740" xr:uid="{00000000-0005-0000-0000-0000A3310000}"/>
    <cellStyle name="SAPBEXaggItem 2 6 2 3 2" xfId="5741" xr:uid="{00000000-0005-0000-0000-0000A4310000}"/>
    <cellStyle name="SAPBEXaggItem 2 6 2 3 2 2" xfId="5742" xr:uid="{00000000-0005-0000-0000-0000A5310000}"/>
    <cellStyle name="SAPBEXaggItem 2 6 2 3 3" xfId="5743" xr:uid="{00000000-0005-0000-0000-0000A6310000}"/>
    <cellStyle name="SAPBEXaggItem 2 6 2 4" xfId="5744" xr:uid="{00000000-0005-0000-0000-0000A7310000}"/>
    <cellStyle name="SAPBEXaggItem 2 6 2 4 2" xfId="5745" xr:uid="{00000000-0005-0000-0000-0000A8310000}"/>
    <cellStyle name="SAPBEXaggItem 2 6 2 4 2 2" xfId="5746" xr:uid="{00000000-0005-0000-0000-0000A9310000}"/>
    <cellStyle name="SAPBEXaggItem 2 6 2 5" xfId="5747" xr:uid="{00000000-0005-0000-0000-0000AA310000}"/>
    <cellStyle name="SAPBEXaggItem 2 6 2 5 2" xfId="5748" xr:uid="{00000000-0005-0000-0000-0000AB310000}"/>
    <cellStyle name="SAPBEXaggItem 2 6 2 6" xfId="28151" xr:uid="{00000000-0005-0000-0000-0000AC310000}"/>
    <cellStyle name="SAPBEXaggItem 2 6 2 7" xfId="28152" xr:uid="{00000000-0005-0000-0000-0000AD310000}"/>
    <cellStyle name="SAPBEXaggItem 2 6 2 8" xfId="49609" xr:uid="{00000000-0005-0000-0000-0000AE310000}"/>
    <cellStyle name="SAPBEXaggItem 2 6 20" xfId="28153" xr:uid="{00000000-0005-0000-0000-0000AF310000}"/>
    <cellStyle name="SAPBEXaggItem 2 6 21" xfId="28154" xr:uid="{00000000-0005-0000-0000-0000B0310000}"/>
    <cellStyle name="SAPBEXaggItem 2 6 22" xfId="28155" xr:uid="{00000000-0005-0000-0000-0000B1310000}"/>
    <cellStyle name="SAPBEXaggItem 2 6 23" xfId="28156" xr:uid="{00000000-0005-0000-0000-0000B2310000}"/>
    <cellStyle name="SAPBEXaggItem 2 6 24" xfId="28157" xr:uid="{00000000-0005-0000-0000-0000B3310000}"/>
    <cellStyle name="SAPBEXaggItem 2 6 25" xfId="28158" xr:uid="{00000000-0005-0000-0000-0000B4310000}"/>
    <cellStyle name="SAPBEXaggItem 2 6 26" xfId="28159" xr:uid="{00000000-0005-0000-0000-0000B5310000}"/>
    <cellStyle name="SAPBEXaggItem 2 6 27" xfId="28160" xr:uid="{00000000-0005-0000-0000-0000B6310000}"/>
    <cellStyle name="SAPBEXaggItem 2 6 28" xfId="48202" xr:uid="{00000000-0005-0000-0000-0000B7310000}"/>
    <cellStyle name="SAPBEXaggItem 2 6 29" xfId="49094" xr:uid="{00000000-0005-0000-0000-0000B8310000}"/>
    <cellStyle name="SAPBEXaggItem 2 6 3" xfId="28161" xr:uid="{00000000-0005-0000-0000-0000B9310000}"/>
    <cellStyle name="SAPBEXaggItem 2 6 4" xfId="28162" xr:uid="{00000000-0005-0000-0000-0000BA310000}"/>
    <cellStyle name="SAPBEXaggItem 2 6 5" xfId="28163" xr:uid="{00000000-0005-0000-0000-0000BB310000}"/>
    <cellStyle name="SAPBEXaggItem 2 6 6" xfId="28164" xr:uid="{00000000-0005-0000-0000-0000BC310000}"/>
    <cellStyle name="SAPBEXaggItem 2 6 7" xfId="28165" xr:uid="{00000000-0005-0000-0000-0000BD310000}"/>
    <cellStyle name="SAPBEXaggItem 2 6 8" xfId="28166" xr:uid="{00000000-0005-0000-0000-0000BE310000}"/>
    <cellStyle name="SAPBEXaggItem 2 6 9" xfId="28167" xr:uid="{00000000-0005-0000-0000-0000BF310000}"/>
    <cellStyle name="SAPBEXaggItem 2 7" xfId="1653" xr:uid="{00000000-0005-0000-0000-0000C0310000}"/>
    <cellStyle name="SAPBEXaggItem 2 7 2" xfId="1654" xr:uid="{00000000-0005-0000-0000-0000C1310000}"/>
    <cellStyle name="SAPBEXaggItem 2 7 2 2" xfId="5749" xr:uid="{00000000-0005-0000-0000-0000C2310000}"/>
    <cellStyle name="SAPBEXaggItem 2 7 2 2 2" xfId="5750" xr:uid="{00000000-0005-0000-0000-0000C3310000}"/>
    <cellStyle name="SAPBEXaggItem 2 7 2 2 2 2" xfId="5751" xr:uid="{00000000-0005-0000-0000-0000C4310000}"/>
    <cellStyle name="SAPBEXaggItem 2 7 2 2 3" xfId="5752" xr:uid="{00000000-0005-0000-0000-0000C5310000}"/>
    <cellStyle name="SAPBEXaggItem 2 7 2 3" xfId="5753" xr:uid="{00000000-0005-0000-0000-0000C6310000}"/>
    <cellStyle name="SAPBEXaggItem 2 7 2 3 2" xfId="5754" xr:uid="{00000000-0005-0000-0000-0000C7310000}"/>
    <cellStyle name="SAPBEXaggItem 2 7 2 3 2 2" xfId="5755" xr:uid="{00000000-0005-0000-0000-0000C8310000}"/>
    <cellStyle name="SAPBEXaggItem 2 7 2 4" xfId="5756" xr:uid="{00000000-0005-0000-0000-0000C9310000}"/>
    <cellStyle name="SAPBEXaggItem 2 7 2 4 2" xfId="5757" xr:uid="{00000000-0005-0000-0000-0000CA310000}"/>
    <cellStyle name="SAPBEXaggItem 2 7 2 5" xfId="49610" xr:uid="{00000000-0005-0000-0000-0000CB310000}"/>
    <cellStyle name="SAPBEXaggItem 2 7 3" xfId="5758" xr:uid="{00000000-0005-0000-0000-0000CC310000}"/>
    <cellStyle name="SAPBEXaggItem 2 7 3 2" xfId="5759" xr:uid="{00000000-0005-0000-0000-0000CD310000}"/>
    <cellStyle name="SAPBEXaggItem 2 7 3 2 2" xfId="5760" xr:uid="{00000000-0005-0000-0000-0000CE310000}"/>
    <cellStyle name="SAPBEXaggItem 2 7 3 2 2 2" xfId="5761" xr:uid="{00000000-0005-0000-0000-0000CF310000}"/>
    <cellStyle name="SAPBEXaggItem 2 7 3 2 3" xfId="5762" xr:uid="{00000000-0005-0000-0000-0000D0310000}"/>
    <cellStyle name="SAPBEXaggItem 2 7 3 3" xfId="5763" xr:uid="{00000000-0005-0000-0000-0000D1310000}"/>
    <cellStyle name="SAPBEXaggItem 2 7 3 3 2" xfId="5764" xr:uid="{00000000-0005-0000-0000-0000D2310000}"/>
    <cellStyle name="SAPBEXaggItem 2 7 3 3 2 2" xfId="5765" xr:uid="{00000000-0005-0000-0000-0000D3310000}"/>
    <cellStyle name="SAPBEXaggItem 2 7 3 4" xfId="5766" xr:uid="{00000000-0005-0000-0000-0000D4310000}"/>
    <cellStyle name="SAPBEXaggItem 2 7 3 4 2" xfId="5767" xr:uid="{00000000-0005-0000-0000-0000D5310000}"/>
    <cellStyle name="SAPBEXaggItem 2 7 3 5" xfId="28168" xr:uid="{00000000-0005-0000-0000-0000D6310000}"/>
    <cellStyle name="SAPBEXaggItem 2 7 4" xfId="5768" xr:uid="{00000000-0005-0000-0000-0000D7310000}"/>
    <cellStyle name="SAPBEXaggItem 2 7 4 2" xfId="5769" xr:uid="{00000000-0005-0000-0000-0000D8310000}"/>
    <cellStyle name="SAPBEXaggItem 2 7 4 2 2" xfId="5770" xr:uid="{00000000-0005-0000-0000-0000D9310000}"/>
    <cellStyle name="SAPBEXaggItem 2 7 4 2 2 2" xfId="5771" xr:uid="{00000000-0005-0000-0000-0000DA310000}"/>
    <cellStyle name="SAPBEXaggItem 2 7 4 3" xfId="5772" xr:uid="{00000000-0005-0000-0000-0000DB310000}"/>
    <cellStyle name="SAPBEXaggItem 2 7 4 3 2" xfId="5773" xr:uid="{00000000-0005-0000-0000-0000DC310000}"/>
    <cellStyle name="SAPBEXaggItem 2 7 5" xfId="5774" xr:uid="{00000000-0005-0000-0000-0000DD310000}"/>
    <cellStyle name="SAPBEXaggItem 2 7 5 2" xfId="5775" xr:uid="{00000000-0005-0000-0000-0000DE310000}"/>
    <cellStyle name="SAPBEXaggItem 2 7 5 2 2" xfId="5776" xr:uid="{00000000-0005-0000-0000-0000DF310000}"/>
    <cellStyle name="SAPBEXaggItem 2 7 5 3" xfId="5777" xr:uid="{00000000-0005-0000-0000-0000E0310000}"/>
    <cellStyle name="SAPBEXaggItem 2 7 6" xfId="5778" xr:uid="{00000000-0005-0000-0000-0000E1310000}"/>
    <cellStyle name="SAPBEXaggItem 2 7 6 2" xfId="5779" xr:uid="{00000000-0005-0000-0000-0000E2310000}"/>
    <cellStyle name="SAPBEXaggItem 2 7 6 2 2" xfId="5780" xr:uid="{00000000-0005-0000-0000-0000E3310000}"/>
    <cellStyle name="SAPBEXaggItem 2 7 7" xfId="5781" xr:uid="{00000000-0005-0000-0000-0000E4310000}"/>
    <cellStyle name="SAPBEXaggItem 2 7 7 2" xfId="5782" xr:uid="{00000000-0005-0000-0000-0000E5310000}"/>
    <cellStyle name="SAPBEXaggItem 2 7 8" xfId="48203" xr:uid="{00000000-0005-0000-0000-0000E6310000}"/>
    <cellStyle name="SAPBEXaggItem 2 7 9" xfId="49095" xr:uid="{00000000-0005-0000-0000-0000E7310000}"/>
    <cellStyle name="SAPBEXaggItem 2 8" xfId="28169" xr:uid="{00000000-0005-0000-0000-0000E8310000}"/>
    <cellStyle name="SAPBEXaggItem 2 8 2" xfId="49599" xr:uid="{00000000-0005-0000-0000-0000E9310000}"/>
    <cellStyle name="SAPBEXaggItem 2 9" xfId="28170" xr:uid="{00000000-0005-0000-0000-0000EA310000}"/>
    <cellStyle name="SAPBEXaggItem 20" xfId="28171" xr:uid="{00000000-0005-0000-0000-0000EB310000}"/>
    <cellStyle name="SAPBEXaggItem 21" xfId="28172" xr:uid="{00000000-0005-0000-0000-0000EC310000}"/>
    <cellStyle name="SAPBEXaggItem 22" xfId="28173" xr:uid="{00000000-0005-0000-0000-0000ED310000}"/>
    <cellStyle name="SAPBEXaggItem 23" xfId="28174" xr:uid="{00000000-0005-0000-0000-0000EE310000}"/>
    <cellStyle name="SAPBEXaggItem 24" xfId="28175" xr:uid="{00000000-0005-0000-0000-0000EF310000}"/>
    <cellStyle name="SAPBEXaggItem 25" xfId="28176" xr:uid="{00000000-0005-0000-0000-0000F0310000}"/>
    <cellStyle name="SAPBEXaggItem 26" xfId="28177" xr:uid="{00000000-0005-0000-0000-0000F1310000}"/>
    <cellStyle name="SAPBEXaggItem 27" xfId="28178" xr:uid="{00000000-0005-0000-0000-0000F2310000}"/>
    <cellStyle name="SAPBEXaggItem 28" xfId="28179" xr:uid="{00000000-0005-0000-0000-0000F3310000}"/>
    <cellStyle name="SAPBEXaggItem 29" xfId="28180" xr:uid="{00000000-0005-0000-0000-0000F4310000}"/>
    <cellStyle name="SAPBEXaggItem 3" xfId="506" xr:uid="{00000000-0005-0000-0000-0000F5310000}"/>
    <cellStyle name="SAPBEXaggItem 3 10" xfId="28181" xr:uid="{00000000-0005-0000-0000-0000F6310000}"/>
    <cellStyle name="SAPBEXaggItem 3 11" xfId="28182" xr:uid="{00000000-0005-0000-0000-0000F7310000}"/>
    <cellStyle name="SAPBEXaggItem 3 12" xfId="28183" xr:uid="{00000000-0005-0000-0000-0000F8310000}"/>
    <cellStyle name="SAPBEXaggItem 3 13" xfId="28184" xr:uid="{00000000-0005-0000-0000-0000F9310000}"/>
    <cellStyle name="SAPBEXaggItem 3 14" xfId="28185" xr:uid="{00000000-0005-0000-0000-0000FA310000}"/>
    <cellStyle name="SAPBEXaggItem 3 15" xfId="28186" xr:uid="{00000000-0005-0000-0000-0000FB310000}"/>
    <cellStyle name="SAPBEXaggItem 3 16" xfId="28187" xr:uid="{00000000-0005-0000-0000-0000FC310000}"/>
    <cellStyle name="SAPBEXaggItem 3 17" xfId="28188" xr:uid="{00000000-0005-0000-0000-0000FD310000}"/>
    <cellStyle name="SAPBEXaggItem 3 18" xfId="28189" xr:uid="{00000000-0005-0000-0000-0000FE310000}"/>
    <cellStyle name="SAPBEXaggItem 3 19" xfId="28190" xr:uid="{00000000-0005-0000-0000-0000FF310000}"/>
    <cellStyle name="SAPBEXaggItem 3 2" xfId="719" xr:uid="{00000000-0005-0000-0000-000000320000}"/>
    <cellStyle name="SAPBEXaggItem 3 2 10" xfId="28191" xr:uid="{00000000-0005-0000-0000-000001320000}"/>
    <cellStyle name="SAPBEXaggItem 3 2 11" xfId="28192" xr:uid="{00000000-0005-0000-0000-000002320000}"/>
    <cellStyle name="SAPBEXaggItem 3 2 12" xfId="28193" xr:uid="{00000000-0005-0000-0000-000003320000}"/>
    <cellStyle name="SAPBEXaggItem 3 2 13" xfId="28194" xr:uid="{00000000-0005-0000-0000-000004320000}"/>
    <cellStyle name="SAPBEXaggItem 3 2 14" xfId="28195" xr:uid="{00000000-0005-0000-0000-000005320000}"/>
    <cellStyle name="SAPBEXaggItem 3 2 15" xfId="28196" xr:uid="{00000000-0005-0000-0000-000006320000}"/>
    <cellStyle name="SAPBEXaggItem 3 2 16" xfId="28197" xr:uid="{00000000-0005-0000-0000-000007320000}"/>
    <cellStyle name="SAPBEXaggItem 3 2 17" xfId="28198" xr:uid="{00000000-0005-0000-0000-000008320000}"/>
    <cellStyle name="SAPBEXaggItem 3 2 18" xfId="28199" xr:uid="{00000000-0005-0000-0000-000009320000}"/>
    <cellStyle name="SAPBEXaggItem 3 2 19" xfId="28200" xr:uid="{00000000-0005-0000-0000-00000A320000}"/>
    <cellStyle name="SAPBEXaggItem 3 2 2" xfId="1655" xr:uid="{00000000-0005-0000-0000-00000B320000}"/>
    <cellStyle name="SAPBEXaggItem 3 2 2 2" xfId="5783" xr:uid="{00000000-0005-0000-0000-00000C320000}"/>
    <cellStyle name="SAPBEXaggItem 3 2 2 2 2" xfId="5784" xr:uid="{00000000-0005-0000-0000-00000D320000}"/>
    <cellStyle name="SAPBEXaggItem 3 2 2 2 2 2" xfId="5785" xr:uid="{00000000-0005-0000-0000-00000E320000}"/>
    <cellStyle name="SAPBEXaggItem 3 2 2 2 2 2 2" xfId="5786" xr:uid="{00000000-0005-0000-0000-00000F320000}"/>
    <cellStyle name="SAPBEXaggItem 3 2 2 2 2 3" xfId="5787" xr:uid="{00000000-0005-0000-0000-000010320000}"/>
    <cellStyle name="SAPBEXaggItem 3 2 2 2 3" xfId="5788" xr:uid="{00000000-0005-0000-0000-000011320000}"/>
    <cellStyle name="SAPBEXaggItem 3 2 2 2 3 2" xfId="5789" xr:uid="{00000000-0005-0000-0000-000012320000}"/>
    <cellStyle name="SAPBEXaggItem 3 2 2 2 3 2 2" xfId="5790" xr:uid="{00000000-0005-0000-0000-000013320000}"/>
    <cellStyle name="SAPBEXaggItem 3 2 2 2 4" xfId="5791" xr:uid="{00000000-0005-0000-0000-000014320000}"/>
    <cellStyle name="SAPBEXaggItem 3 2 2 2 4 2" xfId="5792" xr:uid="{00000000-0005-0000-0000-000015320000}"/>
    <cellStyle name="SAPBEXaggItem 3 2 2 3" xfId="5793" xr:uid="{00000000-0005-0000-0000-000016320000}"/>
    <cellStyle name="SAPBEXaggItem 3 2 2 3 2" xfId="5794" xr:uid="{00000000-0005-0000-0000-000017320000}"/>
    <cellStyle name="SAPBEXaggItem 3 2 2 3 2 2" xfId="5795" xr:uid="{00000000-0005-0000-0000-000018320000}"/>
    <cellStyle name="SAPBEXaggItem 3 2 2 3 3" xfId="5796" xr:uid="{00000000-0005-0000-0000-000019320000}"/>
    <cellStyle name="SAPBEXaggItem 3 2 2 4" xfId="5797" xr:uid="{00000000-0005-0000-0000-00001A320000}"/>
    <cellStyle name="SAPBEXaggItem 3 2 2 4 2" xfId="5798" xr:uid="{00000000-0005-0000-0000-00001B320000}"/>
    <cellStyle name="SAPBEXaggItem 3 2 2 4 2 2" xfId="5799" xr:uid="{00000000-0005-0000-0000-00001C320000}"/>
    <cellStyle name="SAPBEXaggItem 3 2 2 5" xfId="5800" xr:uid="{00000000-0005-0000-0000-00001D320000}"/>
    <cellStyle name="SAPBEXaggItem 3 2 2 5 2" xfId="5801" xr:uid="{00000000-0005-0000-0000-00001E320000}"/>
    <cellStyle name="SAPBEXaggItem 3 2 2 6" xfId="28201" xr:uid="{00000000-0005-0000-0000-00001F320000}"/>
    <cellStyle name="SAPBEXaggItem 3 2 2 7" xfId="28202" xr:uid="{00000000-0005-0000-0000-000020320000}"/>
    <cellStyle name="SAPBEXaggItem 3 2 2 8" xfId="49612" xr:uid="{00000000-0005-0000-0000-000021320000}"/>
    <cellStyle name="SAPBEXaggItem 3 2 20" xfId="28203" xr:uid="{00000000-0005-0000-0000-000022320000}"/>
    <cellStyle name="SAPBEXaggItem 3 2 21" xfId="28204" xr:uid="{00000000-0005-0000-0000-000023320000}"/>
    <cellStyle name="SAPBEXaggItem 3 2 22" xfId="28205" xr:uid="{00000000-0005-0000-0000-000024320000}"/>
    <cellStyle name="SAPBEXaggItem 3 2 23" xfId="28206" xr:uid="{00000000-0005-0000-0000-000025320000}"/>
    <cellStyle name="SAPBEXaggItem 3 2 24" xfId="28207" xr:uid="{00000000-0005-0000-0000-000026320000}"/>
    <cellStyle name="SAPBEXaggItem 3 2 25" xfId="28208" xr:uid="{00000000-0005-0000-0000-000027320000}"/>
    <cellStyle name="SAPBEXaggItem 3 2 26" xfId="28209" xr:uid="{00000000-0005-0000-0000-000028320000}"/>
    <cellStyle name="SAPBEXaggItem 3 2 27" xfId="28210" xr:uid="{00000000-0005-0000-0000-000029320000}"/>
    <cellStyle name="SAPBEXaggItem 3 2 28" xfId="48204" xr:uid="{00000000-0005-0000-0000-00002A320000}"/>
    <cellStyle name="SAPBEXaggItem 3 2 29" xfId="49097" xr:uid="{00000000-0005-0000-0000-00002B320000}"/>
    <cellStyle name="SAPBEXaggItem 3 2 3" xfId="28211" xr:uid="{00000000-0005-0000-0000-00002C320000}"/>
    <cellStyle name="SAPBEXaggItem 3 2 4" xfId="28212" xr:uid="{00000000-0005-0000-0000-00002D320000}"/>
    <cellStyle name="SAPBEXaggItem 3 2 5" xfId="28213" xr:uid="{00000000-0005-0000-0000-00002E320000}"/>
    <cellStyle name="SAPBEXaggItem 3 2 6" xfId="28214" xr:uid="{00000000-0005-0000-0000-00002F320000}"/>
    <cellStyle name="SAPBEXaggItem 3 2 7" xfId="28215" xr:uid="{00000000-0005-0000-0000-000030320000}"/>
    <cellStyle name="SAPBEXaggItem 3 2 8" xfId="28216" xr:uid="{00000000-0005-0000-0000-000031320000}"/>
    <cellStyle name="SAPBEXaggItem 3 2 9" xfId="28217" xr:uid="{00000000-0005-0000-0000-000032320000}"/>
    <cellStyle name="SAPBEXaggItem 3 20" xfId="28218" xr:uid="{00000000-0005-0000-0000-000033320000}"/>
    <cellStyle name="SAPBEXaggItem 3 21" xfId="28219" xr:uid="{00000000-0005-0000-0000-000034320000}"/>
    <cellStyle name="SAPBEXaggItem 3 22" xfId="28220" xr:uid="{00000000-0005-0000-0000-000035320000}"/>
    <cellStyle name="SAPBEXaggItem 3 23" xfId="28221" xr:uid="{00000000-0005-0000-0000-000036320000}"/>
    <cellStyle name="SAPBEXaggItem 3 24" xfId="28222" xr:uid="{00000000-0005-0000-0000-000037320000}"/>
    <cellStyle name="SAPBEXaggItem 3 25" xfId="28223" xr:uid="{00000000-0005-0000-0000-000038320000}"/>
    <cellStyle name="SAPBEXaggItem 3 26" xfId="28224" xr:uid="{00000000-0005-0000-0000-000039320000}"/>
    <cellStyle name="SAPBEXaggItem 3 27" xfId="28225" xr:uid="{00000000-0005-0000-0000-00003A320000}"/>
    <cellStyle name="SAPBEXaggItem 3 28" xfId="28226" xr:uid="{00000000-0005-0000-0000-00003B320000}"/>
    <cellStyle name="SAPBEXaggItem 3 29" xfId="28227" xr:uid="{00000000-0005-0000-0000-00003C320000}"/>
    <cellStyle name="SAPBEXaggItem 3 3" xfId="720" xr:uid="{00000000-0005-0000-0000-00003D320000}"/>
    <cellStyle name="SAPBEXaggItem 3 3 10" xfId="28228" xr:uid="{00000000-0005-0000-0000-00003E320000}"/>
    <cellStyle name="SAPBEXaggItem 3 3 11" xfId="28229" xr:uid="{00000000-0005-0000-0000-00003F320000}"/>
    <cellStyle name="SAPBEXaggItem 3 3 12" xfId="28230" xr:uid="{00000000-0005-0000-0000-000040320000}"/>
    <cellStyle name="SAPBEXaggItem 3 3 13" xfId="28231" xr:uid="{00000000-0005-0000-0000-000041320000}"/>
    <cellStyle name="SAPBEXaggItem 3 3 14" xfId="28232" xr:uid="{00000000-0005-0000-0000-000042320000}"/>
    <cellStyle name="SAPBEXaggItem 3 3 15" xfId="28233" xr:uid="{00000000-0005-0000-0000-000043320000}"/>
    <cellStyle name="SAPBEXaggItem 3 3 16" xfId="28234" xr:uid="{00000000-0005-0000-0000-000044320000}"/>
    <cellStyle name="SAPBEXaggItem 3 3 17" xfId="28235" xr:uid="{00000000-0005-0000-0000-000045320000}"/>
    <cellStyle name="SAPBEXaggItem 3 3 18" xfId="28236" xr:uid="{00000000-0005-0000-0000-000046320000}"/>
    <cellStyle name="SAPBEXaggItem 3 3 19" xfId="28237" xr:uid="{00000000-0005-0000-0000-000047320000}"/>
    <cellStyle name="SAPBEXaggItem 3 3 2" xfId="1656" xr:uid="{00000000-0005-0000-0000-000048320000}"/>
    <cellStyle name="SAPBEXaggItem 3 3 2 2" xfId="5802" xr:uid="{00000000-0005-0000-0000-000049320000}"/>
    <cellStyle name="SAPBEXaggItem 3 3 2 2 2" xfId="5803" xr:uid="{00000000-0005-0000-0000-00004A320000}"/>
    <cellStyle name="SAPBEXaggItem 3 3 2 2 2 2" xfId="5804" xr:uid="{00000000-0005-0000-0000-00004B320000}"/>
    <cellStyle name="SAPBEXaggItem 3 3 2 2 2 2 2" xfId="5805" xr:uid="{00000000-0005-0000-0000-00004C320000}"/>
    <cellStyle name="SAPBEXaggItem 3 3 2 2 2 3" xfId="5806" xr:uid="{00000000-0005-0000-0000-00004D320000}"/>
    <cellStyle name="SAPBEXaggItem 3 3 2 2 3" xfId="5807" xr:uid="{00000000-0005-0000-0000-00004E320000}"/>
    <cellStyle name="SAPBEXaggItem 3 3 2 2 3 2" xfId="5808" xr:uid="{00000000-0005-0000-0000-00004F320000}"/>
    <cellStyle name="SAPBEXaggItem 3 3 2 2 3 2 2" xfId="5809" xr:uid="{00000000-0005-0000-0000-000050320000}"/>
    <cellStyle name="SAPBEXaggItem 3 3 2 2 4" xfId="5810" xr:uid="{00000000-0005-0000-0000-000051320000}"/>
    <cellStyle name="SAPBEXaggItem 3 3 2 2 4 2" xfId="5811" xr:uid="{00000000-0005-0000-0000-000052320000}"/>
    <cellStyle name="SAPBEXaggItem 3 3 2 3" xfId="5812" xr:uid="{00000000-0005-0000-0000-000053320000}"/>
    <cellStyle name="SAPBEXaggItem 3 3 2 3 2" xfId="5813" xr:uid="{00000000-0005-0000-0000-000054320000}"/>
    <cellStyle name="SAPBEXaggItem 3 3 2 3 2 2" xfId="5814" xr:uid="{00000000-0005-0000-0000-000055320000}"/>
    <cellStyle name="SAPBEXaggItem 3 3 2 3 3" xfId="5815" xr:uid="{00000000-0005-0000-0000-000056320000}"/>
    <cellStyle name="SAPBEXaggItem 3 3 2 4" xfId="5816" xr:uid="{00000000-0005-0000-0000-000057320000}"/>
    <cellStyle name="SAPBEXaggItem 3 3 2 4 2" xfId="5817" xr:uid="{00000000-0005-0000-0000-000058320000}"/>
    <cellStyle name="SAPBEXaggItem 3 3 2 4 2 2" xfId="5818" xr:uid="{00000000-0005-0000-0000-000059320000}"/>
    <cellStyle name="SAPBEXaggItem 3 3 2 5" xfId="5819" xr:uid="{00000000-0005-0000-0000-00005A320000}"/>
    <cellStyle name="SAPBEXaggItem 3 3 2 5 2" xfId="5820" xr:uid="{00000000-0005-0000-0000-00005B320000}"/>
    <cellStyle name="SAPBEXaggItem 3 3 2 6" xfId="28238" xr:uid="{00000000-0005-0000-0000-00005C320000}"/>
    <cellStyle name="SAPBEXaggItem 3 3 2 7" xfId="28239" xr:uid="{00000000-0005-0000-0000-00005D320000}"/>
    <cellStyle name="SAPBEXaggItem 3 3 2 8" xfId="49613" xr:uid="{00000000-0005-0000-0000-00005E320000}"/>
    <cellStyle name="SAPBEXaggItem 3 3 20" xfId="28240" xr:uid="{00000000-0005-0000-0000-00005F320000}"/>
    <cellStyle name="SAPBEXaggItem 3 3 21" xfId="28241" xr:uid="{00000000-0005-0000-0000-000060320000}"/>
    <cellStyle name="SAPBEXaggItem 3 3 22" xfId="28242" xr:uid="{00000000-0005-0000-0000-000061320000}"/>
    <cellStyle name="SAPBEXaggItem 3 3 23" xfId="28243" xr:uid="{00000000-0005-0000-0000-000062320000}"/>
    <cellStyle name="SAPBEXaggItem 3 3 24" xfId="28244" xr:uid="{00000000-0005-0000-0000-000063320000}"/>
    <cellStyle name="SAPBEXaggItem 3 3 25" xfId="28245" xr:uid="{00000000-0005-0000-0000-000064320000}"/>
    <cellStyle name="SAPBEXaggItem 3 3 26" xfId="28246" xr:uid="{00000000-0005-0000-0000-000065320000}"/>
    <cellStyle name="SAPBEXaggItem 3 3 27" xfId="28247" xr:uid="{00000000-0005-0000-0000-000066320000}"/>
    <cellStyle name="SAPBEXaggItem 3 3 28" xfId="48205" xr:uid="{00000000-0005-0000-0000-000067320000}"/>
    <cellStyle name="SAPBEXaggItem 3 3 29" xfId="49098" xr:uid="{00000000-0005-0000-0000-000068320000}"/>
    <cellStyle name="SAPBEXaggItem 3 3 3" xfId="28248" xr:uid="{00000000-0005-0000-0000-000069320000}"/>
    <cellStyle name="SAPBEXaggItem 3 3 4" xfId="28249" xr:uid="{00000000-0005-0000-0000-00006A320000}"/>
    <cellStyle name="SAPBEXaggItem 3 3 5" xfId="28250" xr:uid="{00000000-0005-0000-0000-00006B320000}"/>
    <cellStyle name="SAPBEXaggItem 3 3 6" xfId="28251" xr:uid="{00000000-0005-0000-0000-00006C320000}"/>
    <cellStyle name="SAPBEXaggItem 3 3 7" xfId="28252" xr:uid="{00000000-0005-0000-0000-00006D320000}"/>
    <cellStyle name="SAPBEXaggItem 3 3 8" xfId="28253" xr:uid="{00000000-0005-0000-0000-00006E320000}"/>
    <cellStyle name="SAPBEXaggItem 3 3 9" xfId="28254" xr:uid="{00000000-0005-0000-0000-00006F320000}"/>
    <cellStyle name="SAPBEXaggItem 3 30" xfId="28255" xr:uid="{00000000-0005-0000-0000-000070320000}"/>
    <cellStyle name="SAPBEXaggItem 3 31" xfId="28256" xr:uid="{00000000-0005-0000-0000-000071320000}"/>
    <cellStyle name="SAPBEXaggItem 3 32" xfId="28257" xr:uid="{00000000-0005-0000-0000-000072320000}"/>
    <cellStyle name="SAPBEXaggItem 3 33" xfId="48206" xr:uid="{00000000-0005-0000-0000-000073320000}"/>
    <cellStyle name="SAPBEXaggItem 3 34" xfId="49096" xr:uid="{00000000-0005-0000-0000-000074320000}"/>
    <cellStyle name="SAPBEXaggItem 3 4" xfId="721" xr:uid="{00000000-0005-0000-0000-000075320000}"/>
    <cellStyle name="SAPBEXaggItem 3 4 10" xfId="28258" xr:uid="{00000000-0005-0000-0000-000076320000}"/>
    <cellStyle name="SAPBEXaggItem 3 4 11" xfId="28259" xr:uid="{00000000-0005-0000-0000-000077320000}"/>
    <cellStyle name="SAPBEXaggItem 3 4 12" xfId="28260" xr:uid="{00000000-0005-0000-0000-000078320000}"/>
    <cellStyle name="SAPBEXaggItem 3 4 13" xfId="28261" xr:uid="{00000000-0005-0000-0000-000079320000}"/>
    <cellStyle name="SAPBEXaggItem 3 4 14" xfId="28262" xr:uid="{00000000-0005-0000-0000-00007A320000}"/>
    <cellStyle name="SAPBEXaggItem 3 4 15" xfId="28263" xr:uid="{00000000-0005-0000-0000-00007B320000}"/>
    <cellStyle name="SAPBEXaggItem 3 4 16" xfId="28264" xr:uid="{00000000-0005-0000-0000-00007C320000}"/>
    <cellStyle name="SAPBEXaggItem 3 4 17" xfId="28265" xr:uid="{00000000-0005-0000-0000-00007D320000}"/>
    <cellStyle name="SAPBEXaggItem 3 4 18" xfId="28266" xr:uid="{00000000-0005-0000-0000-00007E320000}"/>
    <cellStyle name="SAPBEXaggItem 3 4 19" xfId="28267" xr:uid="{00000000-0005-0000-0000-00007F320000}"/>
    <cellStyle name="SAPBEXaggItem 3 4 2" xfId="1657" xr:uid="{00000000-0005-0000-0000-000080320000}"/>
    <cellStyle name="SAPBEXaggItem 3 4 2 2" xfId="5821" xr:uid="{00000000-0005-0000-0000-000081320000}"/>
    <cellStyle name="SAPBEXaggItem 3 4 2 2 2" xfId="5822" xr:uid="{00000000-0005-0000-0000-000082320000}"/>
    <cellStyle name="SAPBEXaggItem 3 4 2 2 2 2" xfId="5823" xr:uid="{00000000-0005-0000-0000-000083320000}"/>
    <cellStyle name="SAPBEXaggItem 3 4 2 2 2 2 2" xfId="5824" xr:uid="{00000000-0005-0000-0000-000084320000}"/>
    <cellStyle name="SAPBEXaggItem 3 4 2 2 2 3" xfId="5825" xr:uid="{00000000-0005-0000-0000-000085320000}"/>
    <cellStyle name="SAPBEXaggItem 3 4 2 2 3" xfId="5826" xr:uid="{00000000-0005-0000-0000-000086320000}"/>
    <cellStyle name="SAPBEXaggItem 3 4 2 2 3 2" xfId="5827" xr:uid="{00000000-0005-0000-0000-000087320000}"/>
    <cellStyle name="SAPBEXaggItem 3 4 2 2 3 2 2" xfId="5828" xr:uid="{00000000-0005-0000-0000-000088320000}"/>
    <cellStyle name="SAPBEXaggItem 3 4 2 2 4" xfId="5829" xr:uid="{00000000-0005-0000-0000-000089320000}"/>
    <cellStyle name="SAPBEXaggItem 3 4 2 2 4 2" xfId="5830" xr:uid="{00000000-0005-0000-0000-00008A320000}"/>
    <cellStyle name="SAPBEXaggItem 3 4 2 3" xfId="5831" xr:uid="{00000000-0005-0000-0000-00008B320000}"/>
    <cellStyle name="SAPBEXaggItem 3 4 2 3 2" xfId="5832" xr:uid="{00000000-0005-0000-0000-00008C320000}"/>
    <cellStyle name="SAPBEXaggItem 3 4 2 3 2 2" xfId="5833" xr:uid="{00000000-0005-0000-0000-00008D320000}"/>
    <cellStyle name="SAPBEXaggItem 3 4 2 3 3" xfId="5834" xr:uid="{00000000-0005-0000-0000-00008E320000}"/>
    <cellStyle name="SAPBEXaggItem 3 4 2 4" xfId="5835" xr:uid="{00000000-0005-0000-0000-00008F320000}"/>
    <cellStyle name="SAPBEXaggItem 3 4 2 4 2" xfId="5836" xr:uid="{00000000-0005-0000-0000-000090320000}"/>
    <cellStyle name="SAPBEXaggItem 3 4 2 4 2 2" xfId="5837" xr:uid="{00000000-0005-0000-0000-000091320000}"/>
    <cellStyle name="SAPBEXaggItem 3 4 2 5" xfId="5838" xr:uid="{00000000-0005-0000-0000-000092320000}"/>
    <cellStyle name="SAPBEXaggItem 3 4 2 5 2" xfId="5839" xr:uid="{00000000-0005-0000-0000-000093320000}"/>
    <cellStyle name="SAPBEXaggItem 3 4 2 6" xfId="28268" xr:uid="{00000000-0005-0000-0000-000094320000}"/>
    <cellStyle name="SAPBEXaggItem 3 4 2 7" xfId="28269" xr:uid="{00000000-0005-0000-0000-000095320000}"/>
    <cellStyle name="SAPBEXaggItem 3 4 2 8" xfId="49614" xr:uid="{00000000-0005-0000-0000-000096320000}"/>
    <cellStyle name="SAPBEXaggItem 3 4 20" xfId="28270" xr:uid="{00000000-0005-0000-0000-000097320000}"/>
    <cellStyle name="SAPBEXaggItem 3 4 21" xfId="28271" xr:uid="{00000000-0005-0000-0000-000098320000}"/>
    <cellStyle name="SAPBEXaggItem 3 4 22" xfId="28272" xr:uid="{00000000-0005-0000-0000-000099320000}"/>
    <cellStyle name="SAPBEXaggItem 3 4 23" xfId="28273" xr:uid="{00000000-0005-0000-0000-00009A320000}"/>
    <cellStyle name="SAPBEXaggItem 3 4 24" xfId="28274" xr:uid="{00000000-0005-0000-0000-00009B320000}"/>
    <cellStyle name="SAPBEXaggItem 3 4 25" xfId="28275" xr:uid="{00000000-0005-0000-0000-00009C320000}"/>
    <cellStyle name="SAPBEXaggItem 3 4 26" xfId="28276" xr:uid="{00000000-0005-0000-0000-00009D320000}"/>
    <cellStyle name="SAPBEXaggItem 3 4 27" xfId="28277" xr:uid="{00000000-0005-0000-0000-00009E320000}"/>
    <cellStyle name="SAPBEXaggItem 3 4 28" xfId="48207" xr:uid="{00000000-0005-0000-0000-00009F320000}"/>
    <cellStyle name="SAPBEXaggItem 3 4 29" xfId="49099" xr:uid="{00000000-0005-0000-0000-0000A0320000}"/>
    <cellStyle name="SAPBEXaggItem 3 4 3" xfId="28278" xr:uid="{00000000-0005-0000-0000-0000A1320000}"/>
    <cellStyle name="SAPBEXaggItem 3 4 4" xfId="28279" xr:uid="{00000000-0005-0000-0000-0000A2320000}"/>
    <cellStyle name="SAPBEXaggItem 3 4 5" xfId="28280" xr:uid="{00000000-0005-0000-0000-0000A3320000}"/>
    <cellStyle name="SAPBEXaggItem 3 4 6" xfId="28281" xr:uid="{00000000-0005-0000-0000-0000A4320000}"/>
    <cellStyle name="SAPBEXaggItem 3 4 7" xfId="28282" xr:uid="{00000000-0005-0000-0000-0000A5320000}"/>
    <cellStyle name="SAPBEXaggItem 3 4 8" xfId="28283" xr:uid="{00000000-0005-0000-0000-0000A6320000}"/>
    <cellStyle name="SAPBEXaggItem 3 4 9" xfId="28284" xr:uid="{00000000-0005-0000-0000-0000A7320000}"/>
    <cellStyle name="SAPBEXaggItem 3 5" xfId="722" xr:uid="{00000000-0005-0000-0000-0000A8320000}"/>
    <cellStyle name="SAPBEXaggItem 3 5 10" xfId="28285" xr:uid="{00000000-0005-0000-0000-0000A9320000}"/>
    <cellStyle name="SAPBEXaggItem 3 5 11" xfId="28286" xr:uid="{00000000-0005-0000-0000-0000AA320000}"/>
    <cellStyle name="SAPBEXaggItem 3 5 12" xfId="28287" xr:uid="{00000000-0005-0000-0000-0000AB320000}"/>
    <cellStyle name="SAPBEXaggItem 3 5 13" xfId="28288" xr:uid="{00000000-0005-0000-0000-0000AC320000}"/>
    <cellStyle name="SAPBEXaggItem 3 5 14" xfId="28289" xr:uid="{00000000-0005-0000-0000-0000AD320000}"/>
    <cellStyle name="SAPBEXaggItem 3 5 15" xfId="28290" xr:uid="{00000000-0005-0000-0000-0000AE320000}"/>
    <cellStyle name="SAPBEXaggItem 3 5 16" xfId="28291" xr:uid="{00000000-0005-0000-0000-0000AF320000}"/>
    <cellStyle name="SAPBEXaggItem 3 5 17" xfId="28292" xr:uid="{00000000-0005-0000-0000-0000B0320000}"/>
    <cellStyle name="SAPBEXaggItem 3 5 18" xfId="28293" xr:uid="{00000000-0005-0000-0000-0000B1320000}"/>
    <cellStyle name="SAPBEXaggItem 3 5 19" xfId="28294" xr:uid="{00000000-0005-0000-0000-0000B2320000}"/>
    <cellStyle name="SAPBEXaggItem 3 5 2" xfId="1658" xr:uid="{00000000-0005-0000-0000-0000B3320000}"/>
    <cellStyle name="SAPBEXaggItem 3 5 2 2" xfId="5840" xr:uid="{00000000-0005-0000-0000-0000B4320000}"/>
    <cellStyle name="SAPBEXaggItem 3 5 2 2 2" xfId="5841" xr:uid="{00000000-0005-0000-0000-0000B5320000}"/>
    <cellStyle name="SAPBEXaggItem 3 5 2 2 2 2" xfId="5842" xr:uid="{00000000-0005-0000-0000-0000B6320000}"/>
    <cellStyle name="SAPBEXaggItem 3 5 2 2 2 2 2" xfId="5843" xr:uid="{00000000-0005-0000-0000-0000B7320000}"/>
    <cellStyle name="SAPBEXaggItem 3 5 2 2 2 3" xfId="5844" xr:uid="{00000000-0005-0000-0000-0000B8320000}"/>
    <cellStyle name="SAPBEXaggItem 3 5 2 2 3" xfId="5845" xr:uid="{00000000-0005-0000-0000-0000B9320000}"/>
    <cellStyle name="SAPBEXaggItem 3 5 2 2 3 2" xfId="5846" xr:uid="{00000000-0005-0000-0000-0000BA320000}"/>
    <cellStyle name="SAPBEXaggItem 3 5 2 2 3 2 2" xfId="5847" xr:uid="{00000000-0005-0000-0000-0000BB320000}"/>
    <cellStyle name="SAPBEXaggItem 3 5 2 2 4" xfId="5848" xr:uid="{00000000-0005-0000-0000-0000BC320000}"/>
    <cellStyle name="SAPBEXaggItem 3 5 2 2 4 2" xfId="5849" xr:uid="{00000000-0005-0000-0000-0000BD320000}"/>
    <cellStyle name="SAPBEXaggItem 3 5 2 3" xfId="5850" xr:uid="{00000000-0005-0000-0000-0000BE320000}"/>
    <cellStyle name="SAPBEXaggItem 3 5 2 3 2" xfId="5851" xr:uid="{00000000-0005-0000-0000-0000BF320000}"/>
    <cellStyle name="SAPBEXaggItem 3 5 2 3 2 2" xfId="5852" xr:uid="{00000000-0005-0000-0000-0000C0320000}"/>
    <cellStyle name="SAPBEXaggItem 3 5 2 3 3" xfId="5853" xr:uid="{00000000-0005-0000-0000-0000C1320000}"/>
    <cellStyle name="SAPBEXaggItem 3 5 2 4" xfId="5854" xr:uid="{00000000-0005-0000-0000-0000C2320000}"/>
    <cellStyle name="SAPBEXaggItem 3 5 2 4 2" xfId="5855" xr:uid="{00000000-0005-0000-0000-0000C3320000}"/>
    <cellStyle name="SAPBEXaggItem 3 5 2 4 2 2" xfId="5856" xr:uid="{00000000-0005-0000-0000-0000C4320000}"/>
    <cellStyle name="SAPBEXaggItem 3 5 2 5" xfId="5857" xr:uid="{00000000-0005-0000-0000-0000C5320000}"/>
    <cellStyle name="SAPBEXaggItem 3 5 2 5 2" xfId="5858" xr:uid="{00000000-0005-0000-0000-0000C6320000}"/>
    <cellStyle name="SAPBEXaggItem 3 5 2 6" xfId="28295" xr:uid="{00000000-0005-0000-0000-0000C7320000}"/>
    <cellStyle name="SAPBEXaggItem 3 5 2 7" xfId="28296" xr:uid="{00000000-0005-0000-0000-0000C8320000}"/>
    <cellStyle name="SAPBEXaggItem 3 5 2 8" xfId="49615" xr:uid="{00000000-0005-0000-0000-0000C9320000}"/>
    <cellStyle name="SAPBEXaggItem 3 5 20" xfId="28297" xr:uid="{00000000-0005-0000-0000-0000CA320000}"/>
    <cellStyle name="SAPBEXaggItem 3 5 21" xfId="28298" xr:uid="{00000000-0005-0000-0000-0000CB320000}"/>
    <cellStyle name="SAPBEXaggItem 3 5 22" xfId="28299" xr:uid="{00000000-0005-0000-0000-0000CC320000}"/>
    <cellStyle name="SAPBEXaggItem 3 5 23" xfId="28300" xr:uid="{00000000-0005-0000-0000-0000CD320000}"/>
    <cellStyle name="SAPBEXaggItem 3 5 24" xfId="28301" xr:uid="{00000000-0005-0000-0000-0000CE320000}"/>
    <cellStyle name="SAPBEXaggItem 3 5 25" xfId="28302" xr:uid="{00000000-0005-0000-0000-0000CF320000}"/>
    <cellStyle name="SAPBEXaggItem 3 5 26" xfId="28303" xr:uid="{00000000-0005-0000-0000-0000D0320000}"/>
    <cellStyle name="SAPBEXaggItem 3 5 27" xfId="28304" xr:uid="{00000000-0005-0000-0000-0000D1320000}"/>
    <cellStyle name="SAPBEXaggItem 3 5 28" xfId="48208" xr:uid="{00000000-0005-0000-0000-0000D2320000}"/>
    <cellStyle name="SAPBEXaggItem 3 5 29" xfId="49100" xr:uid="{00000000-0005-0000-0000-0000D3320000}"/>
    <cellStyle name="SAPBEXaggItem 3 5 3" xfId="28305" xr:uid="{00000000-0005-0000-0000-0000D4320000}"/>
    <cellStyle name="SAPBEXaggItem 3 5 4" xfId="28306" xr:uid="{00000000-0005-0000-0000-0000D5320000}"/>
    <cellStyle name="SAPBEXaggItem 3 5 5" xfId="28307" xr:uid="{00000000-0005-0000-0000-0000D6320000}"/>
    <cellStyle name="SAPBEXaggItem 3 5 6" xfId="28308" xr:uid="{00000000-0005-0000-0000-0000D7320000}"/>
    <cellStyle name="SAPBEXaggItem 3 5 7" xfId="28309" xr:uid="{00000000-0005-0000-0000-0000D8320000}"/>
    <cellStyle name="SAPBEXaggItem 3 5 8" xfId="28310" xr:uid="{00000000-0005-0000-0000-0000D9320000}"/>
    <cellStyle name="SAPBEXaggItem 3 5 9" xfId="28311" xr:uid="{00000000-0005-0000-0000-0000DA320000}"/>
    <cellStyle name="SAPBEXaggItem 3 6" xfId="723" xr:uid="{00000000-0005-0000-0000-0000DB320000}"/>
    <cellStyle name="SAPBEXaggItem 3 6 10" xfId="28312" xr:uid="{00000000-0005-0000-0000-0000DC320000}"/>
    <cellStyle name="SAPBEXaggItem 3 6 11" xfId="28313" xr:uid="{00000000-0005-0000-0000-0000DD320000}"/>
    <cellStyle name="SAPBEXaggItem 3 6 12" xfId="28314" xr:uid="{00000000-0005-0000-0000-0000DE320000}"/>
    <cellStyle name="SAPBEXaggItem 3 6 13" xfId="28315" xr:uid="{00000000-0005-0000-0000-0000DF320000}"/>
    <cellStyle name="SAPBEXaggItem 3 6 14" xfId="28316" xr:uid="{00000000-0005-0000-0000-0000E0320000}"/>
    <cellStyle name="SAPBEXaggItem 3 6 15" xfId="28317" xr:uid="{00000000-0005-0000-0000-0000E1320000}"/>
    <cellStyle name="SAPBEXaggItem 3 6 16" xfId="28318" xr:uid="{00000000-0005-0000-0000-0000E2320000}"/>
    <cellStyle name="SAPBEXaggItem 3 6 17" xfId="28319" xr:uid="{00000000-0005-0000-0000-0000E3320000}"/>
    <cellStyle name="SAPBEXaggItem 3 6 18" xfId="28320" xr:uid="{00000000-0005-0000-0000-0000E4320000}"/>
    <cellStyle name="SAPBEXaggItem 3 6 19" xfId="28321" xr:uid="{00000000-0005-0000-0000-0000E5320000}"/>
    <cellStyle name="SAPBEXaggItem 3 6 2" xfId="1659" xr:uid="{00000000-0005-0000-0000-0000E6320000}"/>
    <cellStyle name="SAPBEXaggItem 3 6 2 2" xfId="5859" xr:uid="{00000000-0005-0000-0000-0000E7320000}"/>
    <cellStyle name="SAPBEXaggItem 3 6 2 2 2" xfId="5860" xr:uid="{00000000-0005-0000-0000-0000E8320000}"/>
    <cellStyle name="SAPBEXaggItem 3 6 2 2 2 2" xfId="5861" xr:uid="{00000000-0005-0000-0000-0000E9320000}"/>
    <cellStyle name="SAPBEXaggItem 3 6 2 2 2 2 2" xfId="5862" xr:uid="{00000000-0005-0000-0000-0000EA320000}"/>
    <cellStyle name="SAPBEXaggItem 3 6 2 2 2 3" xfId="5863" xr:uid="{00000000-0005-0000-0000-0000EB320000}"/>
    <cellStyle name="SAPBEXaggItem 3 6 2 2 3" xfId="5864" xr:uid="{00000000-0005-0000-0000-0000EC320000}"/>
    <cellStyle name="SAPBEXaggItem 3 6 2 2 3 2" xfId="5865" xr:uid="{00000000-0005-0000-0000-0000ED320000}"/>
    <cellStyle name="SAPBEXaggItem 3 6 2 2 3 2 2" xfId="5866" xr:uid="{00000000-0005-0000-0000-0000EE320000}"/>
    <cellStyle name="SAPBEXaggItem 3 6 2 2 4" xfId="5867" xr:uid="{00000000-0005-0000-0000-0000EF320000}"/>
    <cellStyle name="SAPBEXaggItem 3 6 2 2 4 2" xfId="5868" xr:uid="{00000000-0005-0000-0000-0000F0320000}"/>
    <cellStyle name="SAPBEXaggItem 3 6 2 3" xfId="5869" xr:uid="{00000000-0005-0000-0000-0000F1320000}"/>
    <cellStyle name="SAPBEXaggItem 3 6 2 3 2" xfId="5870" xr:uid="{00000000-0005-0000-0000-0000F2320000}"/>
    <cellStyle name="SAPBEXaggItem 3 6 2 3 2 2" xfId="5871" xr:uid="{00000000-0005-0000-0000-0000F3320000}"/>
    <cellStyle name="SAPBEXaggItem 3 6 2 3 3" xfId="5872" xr:uid="{00000000-0005-0000-0000-0000F4320000}"/>
    <cellStyle name="SAPBEXaggItem 3 6 2 4" xfId="5873" xr:uid="{00000000-0005-0000-0000-0000F5320000}"/>
    <cellStyle name="SAPBEXaggItem 3 6 2 4 2" xfId="5874" xr:uid="{00000000-0005-0000-0000-0000F6320000}"/>
    <cellStyle name="SAPBEXaggItem 3 6 2 4 2 2" xfId="5875" xr:uid="{00000000-0005-0000-0000-0000F7320000}"/>
    <cellStyle name="SAPBEXaggItem 3 6 2 5" xfId="5876" xr:uid="{00000000-0005-0000-0000-0000F8320000}"/>
    <cellStyle name="SAPBEXaggItem 3 6 2 5 2" xfId="5877" xr:uid="{00000000-0005-0000-0000-0000F9320000}"/>
    <cellStyle name="SAPBEXaggItem 3 6 2 6" xfId="28322" xr:uid="{00000000-0005-0000-0000-0000FA320000}"/>
    <cellStyle name="SAPBEXaggItem 3 6 2 7" xfId="28323" xr:uid="{00000000-0005-0000-0000-0000FB320000}"/>
    <cellStyle name="SAPBEXaggItem 3 6 2 8" xfId="49616" xr:uid="{00000000-0005-0000-0000-0000FC320000}"/>
    <cellStyle name="SAPBEXaggItem 3 6 20" xfId="28324" xr:uid="{00000000-0005-0000-0000-0000FD320000}"/>
    <cellStyle name="SAPBEXaggItem 3 6 21" xfId="28325" xr:uid="{00000000-0005-0000-0000-0000FE320000}"/>
    <cellStyle name="SAPBEXaggItem 3 6 22" xfId="28326" xr:uid="{00000000-0005-0000-0000-0000FF320000}"/>
    <cellStyle name="SAPBEXaggItem 3 6 23" xfId="28327" xr:uid="{00000000-0005-0000-0000-000000330000}"/>
    <cellStyle name="SAPBEXaggItem 3 6 24" xfId="28328" xr:uid="{00000000-0005-0000-0000-000001330000}"/>
    <cellStyle name="SAPBEXaggItem 3 6 25" xfId="28329" xr:uid="{00000000-0005-0000-0000-000002330000}"/>
    <cellStyle name="SAPBEXaggItem 3 6 26" xfId="28330" xr:uid="{00000000-0005-0000-0000-000003330000}"/>
    <cellStyle name="SAPBEXaggItem 3 6 27" xfId="28331" xr:uid="{00000000-0005-0000-0000-000004330000}"/>
    <cellStyle name="SAPBEXaggItem 3 6 28" xfId="48209" xr:uid="{00000000-0005-0000-0000-000005330000}"/>
    <cellStyle name="SAPBEXaggItem 3 6 29" xfId="49101" xr:uid="{00000000-0005-0000-0000-000006330000}"/>
    <cellStyle name="SAPBEXaggItem 3 6 3" xfId="28332" xr:uid="{00000000-0005-0000-0000-000007330000}"/>
    <cellStyle name="SAPBEXaggItem 3 6 4" xfId="28333" xr:uid="{00000000-0005-0000-0000-000008330000}"/>
    <cellStyle name="SAPBEXaggItem 3 6 5" xfId="28334" xr:uid="{00000000-0005-0000-0000-000009330000}"/>
    <cellStyle name="SAPBEXaggItem 3 6 6" xfId="28335" xr:uid="{00000000-0005-0000-0000-00000A330000}"/>
    <cellStyle name="SAPBEXaggItem 3 6 7" xfId="28336" xr:uid="{00000000-0005-0000-0000-00000B330000}"/>
    <cellStyle name="SAPBEXaggItem 3 6 8" xfId="28337" xr:uid="{00000000-0005-0000-0000-00000C330000}"/>
    <cellStyle name="SAPBEXaggItem 3 6 9" xfId="28338" xr:uid="{00000000-0005-0000-0000-00000D330000}"/>
    <cellStyle name="SAPBEXaggItem 3 7" xfId="1660" xr:uid="{00000000-0005-0000-0000-00000E330000}"/>
    <cellStyle name="SAPBEXaggItem 3 7 2" xfId="5878" xr:uid="{00000000-0005-0000-0000-00000F330000}"/>
    <cellStyle name="SAPBEXaggItem 3 7 2 2" xfId="5879" xr:uid="{00000000-0005-0000-0000-000010330000}"/>
    <cellStyle name="SAPBEXaggItem 3 7 2 2 2" xfId="5880" xr:uid="{00000000-0005-0000-0000-000011330000}"/>
    <cellStyle name="SAPBEXaggItem 3 7 2 2 2 2" xfId="5881" xr:uid="{00000000-0005-0000-0000-000012330000}"/>
    <cellStyle name="SAPBEXaggItem 3 7 2 2 3" xfId="5882" xr:uid="{00000000-0005-0000-0000-000013330000}"/>
    <cellStyle name="SAPBEXaggItem 3 7 2 3" xfId="5883" xr:uid="{00000000-0005-0000-0000-000014330000}"/>
    <cellStyle name="SAPBEXaggItem 3 7 2 3 2" xfId="5884" xr:uid="{00000000-0005-0000-0000-000015330000}"/>
    <cellStyle name="SAPBEXaggItem 3 7 2 3 2 2" xfId="5885" xr:uid="{00000000-0005-0000-0000-000016330000}"/>
    <cellStyle name="SAPBEXaggItem 3 7 2 4" xfId="5886" xr:uid="{00000000-0005-0000-0000-000017330000}"/>
    <cellStyle name="SAPBEXaggItem 3 7 2 4 2" xfId="5887" xr:uid="{00000000-0005-0000-0000-000018330000}"/>
    <cellStyle name="SAPBEXaggItem 3 7 3" xfId="5888" xr:uid="{00000000-0005-0000-0000-000019330000}"/>
    <cellStyle name="SAPBEXaggItem 3 7 3 2" xfId="5889" xr:uid="{00000000-0005-0000-0000-00001A330000}"/>
    <cellStyle name="SAPBEXaggItem 3 7 3 2 2" xfId="5890" xr:uid="{00000000-0005-0000-0000-00001B330000}"/>
    <cellStyle name="SAPBEXaggItem 3 7 3 3" xfId="5891" xr:uid="{00000000-0005-0000-0000-00001C330000}"/>
    <cellStyle name="SAPBEXaggItem 3 7 4" xfId="5892" xr:uid="{00000000-0005-0000-0000-00001D330000}"/>
    <cellStyle name="SAPBEXaggItem 3 7 4 2" xfId="5893" xr:uid="{00000000-0005-0000-0000-00001E330000}"/>
    <cellStyle name="SAPBEXaggItem 3 7 4 2 2" xfId="5894" xr:uid="{00000000-0005-0000-0000-00001F330000}"/>
    <cellStyle name="SAPBEXaggItem 3 7 5" xfId="5895" xr:uid="{00000000-0005-0000-0000-000020330000}"/>
    <cellStyle name="SAPBEXaggItem 3 7 5 2" xfId="5896" xr:uid="{00000000-0005-0000-0000-000021330000}"/>
    <cellStyle name="SAPBEXaggItem 3 7 6" xfId="28339" xr:uid="{00000000-0005-0000-0000-000022330000}"/>
    <cellStyle name="SAPBEXaggItem 3 7 7" xfId="28340" xr:uid="{00000000-0005-0000-0000-000023330000}"/>
    <cellStyle name="SAPBEXaggItem 3 7 8" xfId="49611" xr:uid="{00000000-0005-0000-0000-000024330000}"/>
    <cellStyle name="SAPBEXaggItem 3 8" xfId="28341" xr:uid="{00000000-0005-0000-0000-000025330000}"/>
    <cellStyle name="SAPBEXaggItem 3 9" xfId="28342" xr:uid="{00000000-0005-0000-0000-000026330000}"/>
    <cellStyle name="SAPBEXaggItem 30" xfId="28343" xr:uid="{00000000-0005-0000-0000-000027330000}"/>
    <cellStyle name="SAPBEXaggItem 31" xfId="28344" xr:uid="{00000000-0005-0000-0000-000028330000}"/>
    <cellStyle name="SAPBEXaggItem 32" xfId="28345" xr:uid="{00000000-0005-0000-0000-000029330000}"/>
    <cellStyle name="SAPBEXaggItem 33" xfId="28346" xr:uid="{00000000-0005-0000-0000-00002A330000}"/>
    <cellStyle name="SAPBEXaggItem 34" xfId="28347" xr:uid="{00000000-0005-0000-0000-00002B330000}"/>
    <cellStyle name="SAPBEXaggItem 35" xfId="28348" xr:uid="{00000000-0005-0000-0000-00002C330000}"/>
    <cellStyle name="SAPBEXaggItem 36" xfId="48210" xr:uid="{00000000-0005-0000-0000-00002D330000}"/>
    <cellStyle name="SAPBEXaggItem 37" xfId="49083" xr:uid="{00000000-0005-0000-0000-00002E330000}"/>
    <cellStyle name="SAPBEXaggItem 4" xfId="724" xr:uid="{00000000-0005-0000-0000-00002F330000}"/>
    <cellStyle name="SAPBEXaggItem 4 10" xfId="28349" xr:uid="{00000000-0005-0000-0000-000030330000}"/>
    <cellStyle name="SAPBEXaggItem 4 11" xfId="28350" xr:uid="{00000000-0005-0000-0000-000031330000}"/>
    <cellStyle name="SAPBEXaggItem 4 12" xfId="28351" xr:uid="{00000000-0005-0000-0000-000032330000}"/>
    <cellStyle name="SAPBEXaggItem 4 13" xfId="28352" xr:uid="{00000000-0005-0000-0000-000033330000}"/>
    <cellStyle name="SAPBEXaggItem 4 14" xfId="28353" xr:uid="{00000000-0005-0000-0000-000034330000}"/>
    <cellStyle name="SAPBEXaggItem 4 15" xfId="28354" xr:uid="{00000000-0005-0000-0000-000035330000}"/>
    <cellStyle name="SAPBEXaggItem 4 16" xfId="28355" xr:uid="{00000000-0005-0000-0000-000036330000}"/>
    <cellStyle name="SAPBEXaggItem 4 17" xfId="28356" xr:uid="{00000000-0005-0000-0000-000037330000}"/>
    <cellStyle name="SAPBEXaggItem 4 18" xfId="28357" xr:uid="{00000000-0005-0000-0000-000038330000}"/>
    <cellStyle name="SAPBEXaggItem 4 19" xfId="28358" xr:uid="{00000000-0005-0000-0000-000039330000}"/>
    <cellStyle name="SAPBEXaggItem 4 2" xfId="1661" xr:uid="{00000000-0005-0000-0000-00003A330000}"/>
    <cellStyle name="SAPBEXaggItem 4 2 2" xfId="5897" xr:uid="{00000000-0005-0000-0000-00003B330000}"/>
    <cellStyle name="SAPBEXaggItem 4 2 2 2" xfId="5898" xr:uid="{00000000-0005-0000-0000-00003C330000}"/>
    <cellStyle name="SAPBEXaggItem 4 2 2 2 2" xfId="5899" xr:uid="{00000000-0005-0000-0000-00003D330000}"/>
    <cellStyle name="SAPBEXaggItem 4 2 2 2 2 2" xfId="5900" xr:uid="{00000000-0005-0000-0000-00003E330000}"/>
    <cellStyle name="SAPBEXaggItem 4 2 2 2 3" xfId="5901" xr:uid="{00000000-0005-0000-0000-00003F330000}"/>
    <cellStyle name="SAPBEXaggItem 4 2 2 3" xfId="5902" xr:uid="{00000000-0005-0000-0000-000040330000}"/>
    <cellStyle name="SAPBEXaggItem 4 2 2 3 2" xfId="5903" xr:uid="{00000000-0005-0000-0000-000041330000}"/>
    <cellStyle name="SAPBEXaggItem 4 2 2 3 2 2" xfId="5904" xr:uid="{00000000-0005-0000-0000-000042330000}"/>
    <cellStyle name="SAPBEXaggItem 4 2 2 4" xfId="5905" xr:uid="{00000000-0005-0000-0000-000043330000}"/>
    <cellStyle name="SAPBEXaggItem 4 2 2 4 2" xfId="5906" xr:uid="{00000000-0005-0000-0000-000044330000}"/>
    <cellStyle name="SAPBEXaggItem 4 2 3" xfId="5907" xr:uid="{00000000-0005-0000-0000-000045330000}"/>
    <cellStyle name="SAPBEXaggItem 4 2 3 2" xfId="5908" xr:uid="{00000000-0005-0000-0000-000046330000}"/>
    <cellStyle name="SAPBEXaggItem 4 2 3 2 2" xfId="5909" xr:uid="{00000000-0005-0000-0000-000047330000}"/>
    <cellStyle name="SAPBEXaggItem 4 2 3 3" xfId="5910" xr:uid="{00000000-0005-0000-0000-000048330000}"/>
    <cellStyle name="SAPBEXaggItem 4 2 4" xfId="5911" xr:uid="{00000000-0005-0000-0000-000049330000}"/>
    <cellStyle name="SAPBEXaggItem 4 2 4 2" xfId="5912" xr:uid="{00000000-0005-0000-0000-00004A330000}"/>
    <cellStyle name="SAPBEXaggItem 4 2 4 2 2" xfId="5913" xr:uid="{00000000-0005-0000-0000-00004B330000}"/>
    <cellStyle name="SAPBEXaggItem 4 2 5" xfId="5914" xr:uid="{00000000-0005-0000-0000-00004C330000}"/>
    <cellStyle name="SAPBEXaggItem 4 2 5 2" xfId="5915" xr:uid="{00000000-0005-0000-0000-00004D330000}"/>
    <cellStyle name="SAPBEXaggItem 4 2 6" xfId="28359" xr:uid="{00000000-0005-0000-0000-00004E330000}"/>
    <cellStyle name="SAPBEXaggItem 4 2 7" xfId="28360" xr:uid="{00000000-0005-0000-0000-00004F330000}"/>
    <cellStyle name="SAPBEXaggItem 4 2 8" xfId="49617" xr:uid="{00000000-0005-0000-0000-000050330000}"/>
    <cellStyle name="SAPBEXaggItem 4 20" xfId="28361" xr:uid="{00000000-0005-0000-0000-000051330000}"/>
    <cellStyle name="SAPBEXaggItem 4 21" xfId="28362" xr:uid="{00000000-0005-0000-0000-000052330000}"/>
    <cellStyle name="SAPBEXaggItem 4 22" xfId="28363" xr:uid="{00000000-0005-0000-0000-000053330000}"/>
    <cellStyle name="SAPBEXaggItem 4 23" xfId="28364" xr:uid="{00000000-0005-0000-0000-000054330000}"/>
    <cellStyle name="SAPBEXaggItem 4 24" xfId="28365" xr:uid="{00000000-0005-0000-0000-000055330000}"/>
    <cellStyle name="SAPBEXaggItem 4 25" xfId="28366" xr:uid="{00000000-0005-0000-0000-000056330000}"/>
    <cellStyle name="SAPBEXaggItem 4 26" xfId="28367" xr:uid="{00000000-0005-0000-0000-000057330000}"/>
    <cellStyle name="SAPBEXaggItem 4 27" xfId="28368" xr:uid="{00000000-0005-0000-0000-000058330000}"/>
    <cellStyle name="SAPBEXaggItem 4 28" xfId="48211" xr:uid="{00000000-0005-0000-0000-000059330000}"/>
    <cellStyle name="SAPBEXaggItem 4 29" xfId="49102" xr:uid="{00000000-0005-0000-0000-00005A330000}"/>
    <cellStyle name="SAPBEXaggItem 4 3" xfId="28369" xr:uid="{00000000-0005-0000-0000-00005B330000}"/>
    <cellStyle name="SAPBEXaggItem 4 4" xfId="28370" xr:uid="{00000000-0005-0000-0000-00005C330000}"/>
    <cellStyle name="SAPBEXaggItem 4 5" xfId="28371" xr:uid="{00000000-0005-0000-0000-00005D330000}"/>
    <cellStyle name="SAPBEXaggItem 4 6" xfId="28372" xr:uid="{00000000-0005-0000-0000-00005E330000}"/>
    <cellStyle name="SAPBEXaggItem 4 7" xfId="28373" xr:uid="{00000000-0005-0000-0000-00005F330000}"/>
    <cellStyle name="SAPBEXaggItem 4 8" xfId="28374" xr:uid="{00000000-0005-0000-0000-000060330000}"/>
    <cellStyle name="SAPBEXaggItem 4 9" xfId="28375" xr:uid="{00000000-0005-0000-0000-000061330000}"/>
    <cellStyle name="SAPBEXaggItem 5" xfId="725" xr:uid="{00000000-0005-0000-0000-000062330000}"/>
    <cellStyle name="SAPBEXaggItem 5 10" xfId="28376" xr:uid="{00000000-0005-0000-0000-000063330000}"/>
    <cellStyle name="SAPBEXaggItem 5 11" xfId="28377" xr:uid="{00000000-0005-0000-0000-000064330000}"/>
    <cellStyle name="SAPBEXaggItem 5 12" xfId="28378" xr:uid="{00000000-0005-0000-0000-000065330000}"/>
    <cellStyle name="SAPBEXaggItem 5 13" xfId="28379" xr:uid="{00000000-0005-0000-0000-000066330000}"/>
    <cellStyle name="SAPBEXaggItem 5 14" xfId="28380" xr:uid="{00000000-0005-0000-0000-000067330000}"/>
    <cellStyle name="SAPBEXaggItem 5 15" xfId="28381" xr:uid="{00000000-0005-0000-0000-000068330000}"/>
    <cellStyle name="SAPBEXaggItem 5 16" xfId="28382" xr:uid="{00000000-0005-0000-0000-000069330000}"/>
    <cellStyle name="SAPBEXaggItem 5 17" xfId="28383" xr:uid="{00000000-0005-0000-0000-00006A330000}"/>
    <cellStyle name="SAPBEXaggItem 5 18" xfId="28384" xr:uid="{00000000-0005-0000-0000-00006B330000}"/>
    <cellStyle name="SAPBEXaggItem 5 19" xfId="28385" xr:uid="{00000000-0005-0000-0000-00006C330000}"/>
    <cellStyle name="SAPBEXaggItem 5 2" xfId="1662" xr:uid="{00000000-0005-0000-0000-00006D330000}"/>
    <cellStyle name="SAPBEXaggItem 5 2 2" xfId="5916" xr:uid="{00000000-0005-0000-0000-00006E330000}"/>
    <cellStyle name="SAPBEXaggItem 5 2 2 2" xfId="5917" xr:uid="{00000000-0005-0000-0000-00006F330000}"/>
    <cellStyle name="SAPBEXaggItem 5 2 2 2 2" xfId="5918" xr:uid="{00000000-0005-0000-0000-000070330000}"/>
    <cellStyle name="SAPBEXaggItem 5 2 2 2 2 2" xfId="5919" xr:uid="{00000000-0005-0000-0000-000071330000}"/>
    <cellStyle name="SAPBEXaggItem 5 2 2 2 3" xfId="5920" xr:uid="{00000000-0005-0000-0000-000072330000}"/>
    <cellStyle name="SAPBEXaggItem 5 2 2 3" xfId="5921" xr:uid="{00000000-0005-0000-0000-000073330000}"/>
    <cellStyle name="SAPBEXaggItem 5 2 2 3 2" xfId="5922" xr:uid="{00000000-0005-0000-0000-000074330000}"/>
    <cellStyle name="SAPBEXaggItem 5 2 2 3 2 2" xfId="5923" xr:uid="{00000000-0005-0000-0000-000075330000}"/>
    <cellStyle name="SAPBEXaggItem 5 2 2 4" xfId="5924" xr:uid="{00000000-0005-0000-0000-000076330000}"/>
    <cellStyle name="SAPBEXaggItem 5 2 2 4 2" xfId="5925" xr:uid="{00000000-0005-0000-0000-000077330000}"/>
    <cellStyle name="SAPBEXaggItem 5 2 3" xfId="5926" xr:uid="{00000000-0005-0000-0000-000078330000}"/>
    <cellStyle name="SAPBEXaggItem 5 2 3 2" xfId="5927" xr:uid="{00000000-0005-0000-0000-000079330000}"/>
    <cellStyle name="SAPBEXaggItem 5 2 3 2 2" xfId="5928" xr:uid="{00000000-0005-0000-0000-00007A330000}"/>
    <cellStyle name="SAPBEXaggItem 5 2 3 3" xfId="5929" xr:uid="{00000000-0005-0000-0000-00007B330000}"/>
    <cellStyle name="SAPBEXaggItem 5 2 4" xfId="5930" xr:uid="{00000000-0005-0000-0000-00007C330000}"/>
    <cellStyle name="SAPBEXaggItem 5 2 4 2" xfId="5931" xr:uid="{00000000-0005-0000-0000-00007D330000}"/>
    <cellStyle name="SAPBEXaggItem 5 2 4 2 2" xfId="5932" xr:uid="{00000000-0005-0000-0000-00007E330000}"/>
    <cellStyle name="SAPBEXaggItem 5 2 5" xfId="5933" xr:uid="{00000000-0005-0000-0000-00007F330000}"/>
    <cellStyle name="SAPBEXaggItem 5 2 5 2" xfId="5934" xr:uid="{00000000-0005-0000-0000-000080330000}"/>
    <cellStyle name="SAPBEXaggItem 5 2 6" xfId="28386" xr:uid="{00000000-0005-0000-0000-000081330000}"/>
    <cellStyle name="SAPBEXaggItem 5 2 7" xfId="28387" xr:uid="{00000000-0005-0000-0000-000082330000}"/>
    <cellStyle name="SAPBEXaggItem 5 2 8" xfId="49618" xr:uid="{00000000-0005-0000-0000-000083330000}"/>
    <cellStyle name="SAPBEXaggItem 5 20" xfId="28388" xr:uid="{00000000-0005-0000-0000-000084330000}"/>
    <cellStyle name="SAPBEXaggItem 5 21" xfId="28389" xr:uid="{00000000-0005-0000-0000-000085330000}"/>
    <cellStyle name="SAPBEXaggItem 5 22" xfId="28390" xr:uid="{00000000-0005-0000-0000-000086330000}"/>
    <cellStyle name="SAPBEXaggItem 5 23" xfId="28391" xr:uid="{00000000-0005-0000-0000-000087330000}"/>
    <cellStyle name="SAPBEXaggItem 5 24" xfId="28392" xr:uid="{00000000-0005-0000-0000-000088330000}"/>
    <cellStyle name="SAPBEXaggItem 5 25" xfId="28393" xr:uid="{00000000-0005-0000-0000-000089330000}"/>
    <cellStyle name="SAPBEXaggItem 5 26" xfId="28394" xr:uid="{00000000-0005-0000-0000-00008A330000}"/>
    <cellStyle name="SAPBEXaggItem 5 27" xfId="28395" xr:uid="{00000000-0005-0000-0000-00008B330000}"/>
    <cellStyle name="SAPBEXaggItem 5 28" xfId="48212" xr:uid="{00000000-0005-0000-0000-00008C330000}"/>
    <cellStyle name="SAPBEXaggItem 5 29" xfId="49103" xr:uid="{00000000-0005-0000-0000-00008D330000}"/>
    <cellStyle name="SAPBEXaggItem 5 3" xfId="28396" xr:uid="{00000000-0005-0000-0000-00008E330000}"/>
    <cellStyle name="SAPBEXaggItem 5 4" xfId="28397" xr:uid="{00000000-0005-0000-0000-00008F330000}"/>
    <cellStyle name="SAPBEXaggItem 5 5" xfId="28398" xr:uid="{00000000-0005-0000-0000-000090330000}"/>
    <cellStyle name="SAPBEXaggItem 5 6" xfId="28399" xr:uid="{00000000-0005-0000-0000-000091330000}"/>
    <cellStyle name="SAPBEXaggItem 5 7" xfId="28400" xr:uid="{00000000-0005-0000-0000-000092330000}"/>
    <cellStyle name="SAPBEXaggItem 5 8" xfId="28401" xr:uid="{00000000-0005-0000-0000-000093330000}"/>
    <cellStyle name="SAPBEXaggItem 5 9" xfId="28402" xr:uid="{00000000-0005-0000-0000-000094330000}"/>
    <cellStyle name="SAPBEXaggItem 6" xfId="726" xr:uid="{00000000-0005-0000-0000-000095330000}"/>
    <cellStyle name="SAPBEXaggItem 6 10" xfId="28403" xr:uid="{00000000-0005-0000-0000-000096330000}"/>
    <cellStyle name="SAPBEXaggItem 6 11" xfId="28404" xr:uid="{00000000-0005-0000-0000-000097330000}"/>
    <cellStyle name="SAPBEXaggItem 6 12" xfId="28405" xr:uid="{00000000-0005-0000-0000-000098330000}"/>
    <cellStyle name="SAPBEXaggItem 6 13" xfId="28406" xr:uid="{00000000-0005-0000-0000-000099330000}"/>
    <cellStyle name="SAPBEXaggItem 6 14" xfId="28407" xr:uid="{00000000-0005-0000-0000-00009A330000}"/>
    <cellStyle name="SAPBEXaggItem 6 15" xfId="28408" xr:uid="{00000000-0005-0000-0000-00009B330000}"/>
    <cellStyle name="SAPBEXaggItem 6 16" xfId="28409" xr:uid="{00000000-0005-0000-0000-00009C330000}"/>
    <cellStyle name="SAPBEXaggItem 6 17" xfId="28410" xr:uid="{00000000-0005-0000-0000-00009D330000}"/>
    <cellStyle name="SAPBEXaggItem 6 18" xfId="28411" xr:uid="{00000000-0005-0000-0000-00009E330000}"/>
    <cellStyle name="SAPBEXaggItem 6 19" xfId="28412" xr:uid="{00000000-0005-0000-0000-00009F330000}"/>
    <cellStyle name="SAPBEXaggItem 6 2" xfId="1663" xr:uid="{00000000-0005-0000-0000-0000A0330000}"/>
    <cellStyle name="SAPBEXaggItem 6 2 2" xfId="5935" xr:uid="{00000000-0005-0000-0000-0000A1330000}"/>
    <cellStyle name="SAPBEXaggItem 6 2 2 2" xfId="5936" xr:uid="{00000000-0005-0000-0000-0000A2330000}"/>
    <cellStyle name="SAPBEXaggItem 6 2 2 2 2" xfId="5937" xr:uid="{00000000-0005-0000-0000-0000A3330000}"/>
    <cellStyle name="SAPBEXaggItem 6 2 2 2 2 2" xfId="5938" xr:uid="{00000000-0005-0000-0000-0000A4330000}"/>
    <cellStyle name="SAPBEXaggItem 6 2 2 2 3" xfId="5939" xr:uid="{00000000-0005-0000-0000-0000A5330000}"/>
    <cellStyle name="SAPBEXaggItem 6 2 2 3" xfId="5940" xr:uid="{00000000-0005-0000-0000-0000A6330000}"/>
    <cellStyle name="SAPBEXaggItem 6 2 2 3 2" xfId="5941" xr:uid="{00000000-0005-0000-0000-0000A7330000}"/>
    <cellStyle name="SAPBEXaggItem 6 2 2 3 2 2" xfId="5942" xr:uid="{00000000-0005-0000-0000-0000A8330000}"/>
    <cellStyle name="SAPBEXaggItem 6 2 2 4" xfId="5943" xr:uid="{00000000-0005-0000-0000-0000A9330000}"/>
    <cellStyle name="SAPBEXaggItem 6 2 2 4 2" xfId="5944" xr:uid="{00000000-0005-0000-0000-0000AA330000}"/>
    <cellStyle name="SAPBEXaggItem 6 2 3" xfId="5945" xr:uid="{00000000-0005-0000-0000-0000AB330000}"/>
    <cellStyle name="SAPBEXaggItem 6 2 3 2" xfId="5946" xr:uid="{00000000-0005-0000-0000-0000AC330000}"/>
    <cellStyle name="SAPBEXaggItem 6 2 3 2 2" xfId="5947" xr:uid="{00000000-0005-0000-0000-0000AD330000}"/>
    <cellStyle name="SAPBEXaggItem 6 2 3 3" xfId="5948" xr:uid="{00000000-0005-0000-0000-0000AE330000}"/>
    <cellStyle name="SAPBEXaggItem 6 2 4" xfId="5949" xr:uid="{00000000-0005-0000-0000-0000AF330000}"/>
    <cellStyle name="SAPBEXaggItem 6 2 4 2" xfId="5950" xr:uid="{00000000-0005-0000-0000-0000B0330000}"/>
    <cellStyle name="SAPBEXaggItem 6 2 4 2 2" xfId="5951" xr:uid="{00000000-0005-0000-0000-0000B1330000}"/>
    <cellStyle name="SAPBEXaggItem 6 2 5" xfId="5952" xr:uid="{00000000-0005-0000-0000-0000B2330000}"/>
    <cellStyle name="SAPBEXaggItem 6 2 5 2" xfId="5953" xr:uid="{00000000-0005-0000-0000-0000B3330000}"/>
    <cellStyle name="SAPBEXaggItem 6 2 6" xfId="28413" xr:uid="{00000000-0005-0000-0000-0000B4330000}"/>
    <cellStyle name="SAPBEXaggItem 6 2 7" xfId="28414" xr:uid="{00000000-0005-0000-0000-0000B5330000}"/>
    <cellStyle name="SAPBEXaggItem 6 2 8" xfId="49619" xr:uid="{00000000-0005-0000-0000-0000B6330000}"/>
    <cellStyle name="SAPBEXaggItem 6 20" xfId="28415" xr:uid="{00000000-0005-0000-0000-0000B7330000}"/>
    <cellStyle name="SAPBEXaggItem 6 21" xfId="28416" xr:uid="{00000000-0005-0000-0000-0000B8330000}"/>
    <cellStyle name="SAPBEXaggItem 6 22" xfId="28417" xr:uid="{00000000-0005-0000-0000-0000B9330000}"/>
    <cellStyle name="SAPBEXaggItem 6 23" xfId="28418" xr:uid="{00000000-0005-0000-0000-0000BA330000}"/>
    <cellStyle name="SAPBEXaggItem 6 24" xfId="28419" xr:uid="{00000000-0005-0000-0000-0000BB330000}"/>
    <cellStyle name="SAPBEXaggItem 6 25" xfId="28420" xr:uid="{00000000-0005-0000-0000-0000BC330000}"/>
    <cellStyle name="SAPBEXaggItem 6 26" xfId="28421" xr:uid="{00000000-0005-0000-0000-0000BD330000}"/>
    <cellStyle name="SAPBEXaggItem 6 27" xfId="28422" xr:uid="{00000000-0005-0000-0000-0000BE330000}"/>
    <cellStyle name="SAPBEXaggItem 6 28" xfId="48213" xr:uid="{00000000-0005-0000-0000-0000BF330000}"/>
    <cellStyle name="SAPBEXaggItem 6 29" xfId="49104" xr:uid="{00000000-0005-0000-0000-0000C0330000}"/>
    <cellStyle name="SAPBEXaggItem 6 3" xfId="28423" xr:uid="{00000000-0005-0000-0000-0000C1330000}"/>
    <cellStyle name="SAPBEXaggItem 6 4" xfId="28424" xr:uid="{00000000-0005-0000-0000-0000C2330000}"/>
    <cellStyle name="SAPBEXaggItem 6 5" xfId="28425" xr:uid="{00000000-0005-0000-0000-0000C3330000}"/>
    <cellStyle name="SAPBEXaggItem 6 6" xfId="28426" xr:uid="{00000000-0005-0000-0000-0000C4330000}"/>
    <cellStyle name="SAPBEXaggItem 6 7" xfId="28427" xr:uid="{00000000-0005-0000-0000-0000C5330000}"/>
    <cellStyle name="SAPBEXaggItem 6 8" xfId="28428" xr:uid="{00000000-0005-0000-0000-0000C6330000}"/>
    <cellStyle name="SAPBEXaggItem 6 9" xfId="28429" xr:uid="{00000000-0005-0000-0000-0000C7330000}"/>
    <cellStyle name="SAPBEXaggItem 7" xfId="727" xr:uid="{00000000-0005-0000-0000-0000C8330000}"/>
    <cellStyle name="SAPBEXaggItem 7 10" xfId="28430" xr:uid="{00000000-0005-0000-0000-0000C9330000}"/>
    <cellStyle name="SAPBEXaggItem 7 11" xfId="28431" xr:uid="{00000000-0005-0000-0000-0000CA330000}"/>
    <cellStyle name="SAPBEXaggItem 7 12" xfId="28432" xr:uid="{00000000-0005-0000-0000-0000CB330000}"/>
    <cellStyle name="SAPBEXaggItem 7 13" xfId="28433" xr:uid="{00000000-0005-0000-0000-0000CC330000}"/>
    <cellStyle name="SAPBEXaggItem 7 14" xfId="28434" xr:uid="{00000000-0005-0000-0000-0000CD330000}"/>
    <cellStyle name="SAPBEXaggItem 7 15" xfId="28435" xr:uid="{00000000-0005-0000-0000-0000CE330000}"/>
    <cellStyle name="SAPBEXaggItem 7 16" xfId="28436" xr:uid="{00000000-0005-0000-0000-0000CF330000}"/>
    <cellStyle name="SAPBEXaggItem 7 17" xfId="28437" xr:uid="{00000000-0005-0000-0000-0000D0330000}"/>
    <cellStyle name="SAPBEXaggItem 7 18" xfId="28438" xr:uid="{00000000-0005-0000-0000-0000D1330000}"/>
    <cellStyle name="SAPBEXaggItem 7 19" xfId="28439" xr:uid="{00000000-0005-0000-0000-0000D2330000}"/>
    <cellStyle name="SAPBEXaggItem 7 2" xfId="1664" xr:uid="{00000000-0005-0000-0000-0000D3330000}"/>
    <cellStyle name="SAPBEXaggItem 7 2 2" xfId="5954" xr:uid="{00000000-0005-0000-0000-0000D4330000}"/>
    <cellStyle name="SAPBEXaggItem 7 2 2 2" xfId="5955" xr:uid="{00000000-0005-0000-0000-0000D5330000}"/>
    <cellStyle name="SAPBEXaggItem 7 2 2 2 2" xfId="5956" xr:uid="{00000000-0005-0000-0000-0000D6330000}"/>
    <cellStyle name="SAPBEXaggItem 7 2 2 2 2 2" xfId="5957" xr:uid="{00000000-0005-0000-0000-0000D7330000}"/>
    <cellStyle name="SAPBEXaggItem 7 2 2 2 3" xfId="5958" xr:uid="{00000000-0005-0000-0000-0000D8330000}"/>
    <cellStyle name="SAPBEXaggItem 7 2 2 3" xfId="5959" xr:uid="{00000000-0005-0000-0000-0000D9330000}"/>
    <cellStyle name="SAPBEXaggItem 7 2 2 3 2" xfId="5960" xr:uid="{00000000-0005-0000-0000-0000DA330000}"/>
    <cellStyle name="SAPBEXaggItem 7 2 2 3 2 2" xfId="5961" xr:uid="{00000000-0005-0000-0000-0000DB330000}"/>
    <cellStyle name="SAPBEXaggItem 7 2 2 4" xfId="5962" xr:uid="{00000000-0005-0000-0000-0000DC330000}"/>
    <cellStyle name="SAPBEXaggItem 7 2 2 4 2" xfId="5963" xr:uid="{00000000-0005-0000-0000-0000DD330000}"/>
    <cellStyle name="SAPBEXaggItem 7 2 3" xfId="5964" xr:uid="{00000000-0005-0000-0000-0000DE330000}"/>
    <cellStyle name="SAPBEXaggItem 7 2 3 2" xfId="5965" xr:uid="{00000000-0005-0000-0000-0000DF330000}"/>
    <cellStyle name="SAPBEXaggItem 7 2 3 2 2" xfId="5966" xr:uid="{00000000-0005-0000-0000-0000E0330000}"/>
    <cellStyle name="SAPBEXaggItem 7 2 3 3" xfId="5967" xr:uid="{00000000-0005-0000-0000-0000E1330000}"/>
    <cellStyle name="SAPBEXaggItem 7 2 4" xfId="5968" xr:uid="{00000000-0005-0000-0000-0000E2330000}"/>
    <cellStyle name="SAPBEXaggItem 7 2 4 2" xfId="5969" xr:uid="{00000000-0005-0000-0000-0000E3330000}"/>
    <cellStyle name="SAPBEXaggItem 7 2 4 2 2" xfId="5970" xr:uid="{00000000-0005-0000-0000-0000E4330000}"/>
    <cellStyle name="SAPBEXaggItem 7 2 5" xfId="5971" xr:uid="{00000000-0005-0000-0000-0000E5330000}"/>
    <cellStyle name="SAPBEXaggItem 7 2 5 2" xfId="5972" xr:uid="{00000000-0005-0000-0000-0000E6330000}"/>
    <cellStyle name="SAPBEXaggItem 7 2 6" xfId="28440" xr:uid="{00000000-0005-0000-0000-0000E7330000}"/>
    <cellStyle name="SAPBEXaggItem 7 2 7" xfId="28441" xr:uid="{00000000-0005-0000-0000-0000E8330000}"/>
    <cellStyle name="SAPBEXaggItem 7 2 8" xfId="49620" xr:uid="{00000000-0005-0000-0000-0000E9330000}"/>
    <cellStyle name="SAPBEXaggItem 7 20" xfId="28442" xr:uid="{00000000-0005-0000-0000-0000EA330000}"/>
    <cellStyle name="SAPBEXaggItem 7 21" xfId="28443" xr:uid="{00000000-0005-0000-0000-0000EB330000}"/>
    <cellStyle name="SAPBEXaggItem 7 22" xfId="28444" xr:uid="{00000000-0005-0000-0000-0000EC330000}"/>
    <cellStyle name="SAPBEXaggItem 7 23" xfId="28445" xr:uid="{00000000-0005-0000-0000-0000ED330000}"/>
    <cellStyle name="SAPBEXaggItem 7 24" xfId="28446" xr:uid="{00000000-0005-0000-0000-0000EE330000}"/>
    <cellStyle name="SAPBEXaggItem 7 25" xfId="28447" xr:uid="{00000000-0005-0000-0000-0000EF330000}"/>
    <cellStyle name="SAPBEXaggItem 7 26" xfId="28448" xr:uid="{00000000-0005-0000-0000-0000F0330000}"/>
    <cellStyle name="SAPBEXaggItem 7 27" xfId="28449" xr:uid="{00000000-0005-0000-0000-0000F1330000}"/>
    <cellStyle name="SAPBEXaggItem 7 28" xfId="48214" xr:uid="{00000000-0005-0000-0000-0000F2330000}"/>
    <cellStyle name="SAPBEXaggItem 7 29" xfId="49105" xr:uid="{00000000-0005-0000-0000-0000F3330000}"/>
    <cellStyle name="SAPBEXaggItem 7 3" xfId="28450" xr:uid="{00000000-0005-0000-0000-0000F4330000}"/>
    <cellStyle name="SAPBEXaggItem 7 4" xfId="28451" xr:uid="{00000000-0005-0000-0000-0000F5330000}"/>
    <cellStyle name="SAPBEXaggItem 7 5" xfId="28452" xr:uid="{00000000-0005-0000-0000-0000F6330000}"/>
    <cellStyle name="SAPBEXaggItem 7 6" xfId="28453" xr:uid="{00000000-0005-0000-0000-0000F7330000}"/>
    <cellStyle name="SAPBEXaggItem 7 7" xfId="28454" xr:uid="{00000000-0005-0000-0000-0000F8330000}"/>
    <cellStyle name="SAPBEXaggItem 7 8" xfId="28455" xr:uid="{00000000-0005-0000-0000-0000F9330000}"/>
    <cellStyle name="SAPBEXaggItem 7 9" xfId="28456" xr:uid="{00000000-0005-0000-0000-0000FA330000}"/>
    <cellStyle name="SAPBEXaggItem 8" xfId="709" xr:uid="{00000000-0005-0000-0000-0000FB330000}"/>
    <cellStyle name="SAPBEXaggItem 8 10" xfId="28457" xr:uid="{00000000-0005-0000-0000-0000FC330000}"/>
    <cellStyle name="SAPBEXaggItem 8 11" xfId="28458" xr:uid="{00000000-0005-0000-0000-0000FD330000}"/>
    <cellStyle name="SAPBEXaggItem 8 12" xfId="28459" xr:uid="{00000000-0005-0000-0000-0000FE330000}"/>
    <cellStyle name="SAPBEXaggItem 8 13" xfId="28460" xr:uid="{00000000-0005-0000-0000-0000FF330000}"/>
    <cellStyle name="SAPBEXaggItem 8 14" xfId="28461" xr:uid="{00000000-0005-0000-0000-000000340000}"/>
    <cellStyle name="SAPBEXaggItem 8 15" xfId="28462" xr:uid="{00000000-0005-0000-0000-000001340000}"/>
    <cellStyle name="SAPBEXaggItem 8 16" xfId="28463" xr:uid="{00000000-0005-0000-0000-000002340000}"/>
    <cellStyle name="SAPBEXaggItem 8 17" xfId="28464" xr:uid="{00000000-0005-0000-0000-000003340000}"/>
    <cellStyle name="SAPBEXaggItem 8 18" xfId="28465" xr:uid="{00000000-0005-0000-0000-000004340000}"/>
    <cellStyle name="SAPBEXaggItem 8 19" xfId="28466" xr:uid="{00000000-0005-0000-0000-000005340000}"/>
    <cellStyle name="SAPBEXaggItem 8 2" xfId="1665" xr:uid="{00000000-0005-0000-0000-000006340000}"/>
    <cellStyle name="SAPBEXaggItem 8 2 2" xfId="5973" xr:uid="{00000000-0005-0000-0000-000007340000}"/>
    <cellStyle name="SAPBEXaggItem 8 2 2 2" xfId="5974" xr:uid="{00000000-0005-0000-0000-000008340000}"/>
    <cellStyle name="SAPBEXaggItem 8 2 2 2 2" xfId="5975" xr:uid="{00000000-0005-0000-0000-000009340000}"/>
    <cellStyle name="SAPBEXaggItem 8 2 2 2 2 2" xfId="5976" xr:uid="{00000000-0005-0000-0000-00000A340000}"/>
    <cellStyle name="SAPBEXaggItem 8 2 2 2 3" xfId="5977" xr:uid="{00000000-0005-0000-0000-00000B340000}"/>
    <cellStyle name="SAPBEXaggItem 8 2 2 3" xfId="5978" xr:uid="{00000000-0005-0000-0000-00000C340000}"/>
    <cellStyle name="SAPBEXaggItem 8 2 2 3 2" xfId="5979" xr:uid="{00000000-0005-0000-0000-00000D340000}"/>
    <cellStyle name="SAPBEXaggItem 8 2 2 3 2 2" xfId="5980" xr:uid="{00000000-0005-0000-0000-00000E340000}"/>
    <cellStyle name="SAPBEXaggItem 8 2 2 4" xfId="5981" xr:uid="{00000000-0005-0000-0000-00000F340000}"/>
    <cellStyle name="SAPBEXaggItem 8 2 2 4 2" xfId="5982" xr:uid="{00000000-0005-0000-0000-000010340000}"/>
    <cellStyle name="SAPBEXaggItem 8 2 3" xfId="5983" xr:uid="{00000000-0005-0000-0000-000011340000}"/>
    <cellStyle name="SAPBEXaggItem 8 2 3 2" xfId="5984" xr:uid="{00000000-0005-0000-0000-000012340000}"/>
    <cellStyle name="SAPBEXaggItem 8 2 3 2 2" xfId="5985" xr:uid="{00000000-0005-0000-0000-000013340000}"/>
    <cellStyle name="SAPBEXaggItem 8 2 3 3" xfId="5986" xr:uid="{00000000-0005-0000-0000-000014340000}"/>
    <cellStyle name="SAPBEXaggItem 8 2 4" xfId="5987" xr:uid="{00000000-0005-0000-0000-000015340000}"/>
    <cellStyle name="SAPBEXaggItem 8 2 4 2" xfId="5988" xr:uid="{00000000-0005-0000-0000-000016340000}"/>
    <cellStyle name="SAPBEXaggItem 8 2 4 2 2" xfId="5989" xr:uid="{00000000-0005-0000-0000-000017340000}"/>
    <cellStyle name="SAPBEXaggItem 8 2 5" xfId="5990" xr:uid="{00000000-0005-0000-0000-000018340000}"/>
    <cellStyle name="SAPBEXaggItem 8 2 5 2" xfId="5991" xr:uid="{00000000-0005-0000-0000-000019340000}"/>
    <cellStyle name="SAPBEXaggItem 8 2 6" xfId="28467" xr:uid="{00000000-0005-0000-0000-00001A340000}"/>
    <cellStyle name="SAPBEXaggItem 8 2 7" xfId="28468" xr:uid="{00000000-0005-0000-0000-00001B340000}"/>
    <cellStyle name="SAPBEXaggItem 8 20" xfId="28469" xr:uid="{00000000-0005-0000-0000-00001C340000}"/>
    <cellStyle name="SAPBEXaggItem 8 21" xfId="28470" xr:uid="{00000000-0005-0000-0000-00001D340000}"/>
    <cellStyle name="SAPBEXaggItem 8 22" xfId="28471" xr:uid="{00000000-0005-0000-0000-00001E340000}"/>
    <cellStyle name="SAPBEXaggItem 8 23" xfId="28472" xr:uid="{00000000-0005-0000-0000-00001F340000}"/>
    <cellStyle name="SAPBEXaggItem 8 24" xfId="28473" xr:uid="{00000000-0005-0000-0000-000020340000}"/>
    <cellStyle name="SAPBEXaggItem 8 25" xfId="28474" xr:uid="{00000000-0005-0000-0000-000021340000}"/>
    <cellStyle name="SAPBEXaggItem 8 26" xfId="28475" xr:uid="{00000000-0005-0000-0000-000022340000}"/>
    <cellStyle name="SAPBEXaggItem 8 27" xfId="28476" xr:uid="{00000000-0005-0000-0000-000023340000}"/>
    <cellStyle name="SAPBEXaggItem 8 28" xfId="48215" xr:uid="{00000000-0005-0000-0000-000024340000}"/>
    <cellStyle name="SAPBEXaggItem 8 3" xfId="28477" xr:uid="{00000000-0005-0000-0000-000025340000}"/>
    <cellStyle name="SAPBEXaggItem 8 4" xfId="28478" xr:uid="{00000000-0005-0000-0000-000026340000}"/>
    <cellStyle name="SAPBEXaggItem 8 5" xfId="28479" xr:uid="{00000000-0005-0000-0000-000027340000}"/>
    <cellStyle name="SAPBEXaggItem 8 6" xfId="28480" xr:uid="{00000000-0005-0000-0000-000028340000}"/>
    <cellStyle name="SAPBEXaggItem 8 7" xfId="28481" xr:uid="{00000000-0005-0000-0000-000029340000}"/>
    <cellStyle name="SAPBEXaggItem 8 8" xfId="28482" xr:uid="{00000000-0005-0000-0000-00002A340000}"/>
    <cellStyle name="SAPBEXaggItem 8 9" xfId="28483" xr:uid="{00000000-0005-0000-0000-00002B340000}"/>
    <cellStyle name="SAPBEXaggItem 9" xfId="1666" xr:uid="{00000000-0005-0000-0000-00002C340000}"/>
    <cellStyle name="SAPBEXaggItem 9 10" xfId="28484" xr:uid="{00000000-0005-0000-0000-00002D340000}"/>
    <cellStyle name="SAPBEXaggItem 9 11" xfId="28485" xr:uid="{00000000-0005-0000-0000-00002E340000}"/>
    <cellStyle name="SAPBEXaggItem 9 12" xfId="28486" xr:uid="{00000000-0005-0000-0000-00002F340000}"/>
    <cellStyle name="SAPBEXaggItem 9 13" xfId="28487" xr:uid="{00000000-0005-0000-0000-000030340000}"/>
    <cellStyle name="SAPBEXaggItem 9 14" xfId="28488" xr:uid="{00000000-0005-0000-0000-000031340000}"/>
    <cellStyle name="SAPBEXaggItem 9 15" xfId="28489" xr:uid="{00000000-0005-0000-0000-000032340000}"/>
    <cellStyle name="SAPBEXaggItem 9 16" xfId="28490" xr:uid="{00000000-0005-0000-0000-000033340000}"/>
    <cellStyle name="SAPBEXaggItem 9 17" xfId="28491" xr:uid="{00000000-0005-0000-0000-000034340000}"/>
    <cellStyle name="SAPBEXaggItem 9 18" xfId="28492" xr:uid="{00000000-0005-0000-0000-000035340000}"/>
    <cellStyle name="SAPBEXaggItem 9 19" xfId="28493" xr:uid="{00000000-0005-0000-0000-000036340000}"/>
    <cellStyle name="SAPBEXaggItem 9 2" xfId="1667" xr:uid="{00000000-0005-0000-0000-000037340000}"/>
    <cellStyle name="SAPBEXaggItem 9 2 2" xfId="5992" xr:uid="{00000000-0005-0000-0000-000038340000}"/>
    <cellStyle name="SAPBEXaggItem 9 2 2 2" xfId="5993" xr:uid="{00000000-0005-0000-0000-000039340000}"/>
    <cellStyle name="SAPBEXaggItem 9 2 2 2 2" xfId="5994" xr:uid="{00000000-0005-0000-0000-00003A340000}"/>
    <cellStyle name="SAPBEXaggItem 9 2 2 2 2 2" xfId="5995" xr:uid="{00000000-0005-0000-0000-00003B340000}"/>
    <cellStyle name="SAPBEXaggItem 9 2 2 2 3" xfId="5996" xr:uid="{00000000-0005-0000-0000-00003C340000}"/>
    <cellStyle name="SAPBEXaggItem 9 2 2 3" xfId="5997" xr:uid="{00000000-0005-0000-0000-00003D340000}"/>
    <cellStyle name="SAPBEXaggItem 9 2 2 3 2" xfId="5998" xr:uid="{00000000-0005-0000-0000-00003E340000}"/>
    <cellStyle name="SAPBEXaggItem 9 2 2 3 2 2" xfId="5999" xr:uid="{00000000-0005-0000-0000-00003F340000}"/>
    <cellStyle name="SAPBEXaggItem 9 2 2 4" xfId="6000" xr:uid="{00000000-0005-0000-0000-000040340000}"/>
    <cellStyle name="SAPBEXaggItem 9 2 2 4 2" xfId="6001" xr:uid="{00000000-0005-0000-0000-000041340000}"/>
    <cellStyle name="SAPBEXaggItem 9 2 3" xfId="6002" xr:uid="{00000000-0005-0000-0000-000042340000}"/>
    <cellStyle name="SAPBEXaggItem 9 2 3 2" xfId="6003" xr:uid="{00000000-0005-0000-0000-000043340000}"/>
    <cellStyle name="SAPBEXaggItem 9 2 3 2 2" xfId="6004" xr:uid="{00000000-0005-0000-0000-000044340000}"/>
    <cellStyle name="SAPBEXaggItem 9 2 3 3" xfId="6005" xr:uid="{00000000-0005-0000-0000-000045340000}"/>
    <cellStyle name="SAPBEXaggItem 9 2 4" xfId="6006" xr:uid="{00000000-0005-0000-0000-000046340000}"/>
    <cellStyle name="SAPBEXaggItem 9 2 4 2" xfId="6007" xr:uid="{00000000-0005-0000-0000-000047340000}"/>
    <cellStyle name="SAPBEXaggItem 9 2 4 2 2" xfId="6008" xr:uid="{00000000-0005-0000-0000-000048340000}"/>
    <cellStyle name="SAPBEXaggItem 9 2 5" xfId="6009" xr:uid="{00000000-0005-0000-0000-000049340000}"/>
    <cellStyle name="SAPBEXaggItem 9 2 5 2" xfId="6010" xr:uid="{00000000-0005-0000-0000-00004A340000}"/>
    <cellStyle name="SAPBEXaggItem 9 2 6" xfId="28494" xr:uid="{00000000-0005-0000-0000-00004B340000}"/>
    <cellStyle name="SAPBEXaggItem 9 2 7" xfId="28495" xr:uid="{00000000-0005-0000-0000-00004C340000}"/>
    <cellStyle name="SAPBEXaggItem 9 2 8" xfId="49621" xr:uid="{00000000-0005-0000-0000-00004D340000}"/>
    <cellStyle name="SAPBEXaggItem 9 20" xfId="28496" xr:uid="{00000000-0005-0000-0000-00004E340000}"/>
    <cellStyle name="SAPBEXaggItem 9 21" xfId="28497" xr:uid="{00000000-0005-0000-0000-00004F340000}"/>
    <cellStyle name="SAPBEXaggItem 9 22" xfId="28498" xr:uid="{00000000-0005-0000-0000-000050340000}"/>
    <cellStyle name="SAPBEXaggItem 9 23" xfId="28499" xr:uid="{00000000-0005-0000-0000-000051340000}"/>
    <cellStyle name="SAPBEXaggItem 9 24" xfId="28500" xr:uid="{00000000-0005-0000-0000-000052340000}"/>
    <cellStyle name="SAPBEXaggItem 9 25" xfId="28501" xr:uid="{00000000-0005-0000-0000-000053340000}"/>
    <cellStyle name="SAPBEXaggItem 9 26" xfId="28502" xr:uid="{00000000-0005-0000-0000-000054340000}"/>
    <cellStyle name="SAPBEXaggItem 9 27" xfId="28503" xr:uid="{00000000-0005-0000-0000-000055340000}"/>
    <cellStyle name="SAPBEXaggItem 9 28" xfId="28504" xr:uid="{00000000-0005-0000-0000-000056340000}"/>
    <cellStyle name="SAPBEXaggItem 9 29" xfId="48216" xr:uid="{00000000-0005-0000-0000-000057340000}"/>
    <cellStyle name="SAPBEXaggItem 9 3" xfId="6011" xr:uid="{00000000-0005-0000-0000-000058340000}"/>
    <cellStyle name="SAPBEXaggItem 9 3 2" xfId="6012" xr:uid="{00000000-0005-0000-0000-000059340000}"/>
    <cellStyle name="SAPBEXaggItem 9 3 2 2" xfId="6013" xr:uid="{00000000-0005-0000-0000-00005A340000}"/>
    <cellStyle name="SAPBEXaggItem 9 3 2 2 2" xfId="6014" xr:uid="{00000000-0005-0000-0000-00005B340000}"/>
    <cellStyle name="SAPBEXaggItem 9 3 3" xfId="6015" xr:uid="{00000000-0005-0000-0000-00005C340000}"/>
    <cellStyle name="SAPBEXaggItem 9 3 3 2" xfId="6016" xr:uid="{00000000-0005-0000-0000-00005D340000}"/>
    <cellStyle name="SAPBEXaggItem 9 3 4" xfId="28505" xr:uid="{00000000-0005-0000-0000-00005E340000}"/>
    <cellStyle name="SAPBEXaggItem 9 30" xfId="49106" xr:uid="{00000000-0005-0000-0000-00005F340000}"/>
    <cellStyle name="SAPBEXaggItem 9 4" xfId="28506" xr:uid="{00000000-0005-0000-0000-000060340000}"/>
    <cellStyle name="SAPBEXaggItem 9 5" xfId="28507" xr:uid="{00000000-0005-0000-0000-000061340000}"/>
    <cellStyle name="SAPBEXaggItem 9 6" xfId="28508" xr:uid="{00000000-0005-0000-0000-000062340000}"/>
    <cellStyle name="SAPBEXaggItem 9 7" xfId="28509" xr:uid="{00000000-0005-0000-0000-000063340000}"/>
    <cellStyle name="SAPBEXaggItem 9 8" xfId="28510" xr:uid="{00000000-0005-0000-0000-000064340000}"/>
    <cellStyle name="SAPBEXaggItem 9 9" xfId="28511" xr:uid="{00000000-0005-0000-0000-000065340000}"/>
    <cellStyle name="SAPBEXaggItem_20120921_SF-grote-ronde-Liesbethdump2" xfId="407" xr:uid="{00000000-0005-0000-0000-000066340000}"/>
    <cellStyle name="SAPBEXaggItemX" xfId="120" xr:uid="{00000000-0005-0000-0000-000067340000}"/>
    <cellStyle name="SAPBEXaggItemX 10" xfId="28512" xr:uid="{00000000-0005-0000-0000-000068340000}"/>
    <cellStyle name="SAPBEXaggItemX 11" xfId="28513" xr:uid="{00000000-0005-0000-0000-000069340000}"/>
    <cellStyle name="SAPBEXaggItemX 12" xfId="28514" xr:uid="{00000000-0005-0000-0000-00006A340000}"/>
    <cellStyle name="SAPBEXaggItemX 13" xfId="28515" xr:uid="{00000000-0005-0000-0000-00006B340000}"/>
    <cellStyle name="SAPBEXaggItemX 14" xfId="28516" xr:uid="{00000000-0005-0000-0000-00006C340000}"/>
    <cellStyle name="SAPBEXaggItemX 15" xfId="28517" xr:uid="{00000000-0005-0000-0000-00006D340000}"/>
    <cellStyle name="SAPBEXaggItemX 16" xfId="28518" xr:uid="{00000000-0005-0000-0000-00006E340000}"/>
    <cellStyle name="SAPBEXaggItemX 17" xfId="28519" xr:uid="{00000000-0005-0000-0000-00006F340000}"/>
    <cellStyle name="SAPBEXaggItemX 18" xfId="28520" xr:uid="{00000000-0005-0000-0000-000070340000}"/>
    <cellStyle name="SAPBEXaggItemX 19" xfId="28521" xr:uid="{00000000-0005-0000-0000-000071340000}"/>
    <cellStyle name="SAPBEXaggItemX 2" xfId="507" xr:uid="{00000000-0005-0000-0000-000072340000}"/>
    <cellStyle name="SAPBEXaggItemX 2 10" xfId="28522" xr:uid="{00000000-0005-0000-0000-000073340000}"/>
    <cellStyle name="SAPBEXaggItemX 2 11" xfId="28523" xr:uid="{00000000-0005-0000-0000-000074340000}"/>
    <cellStyle name="SAPBEXaggItemX 2 12" xfId="28524" xr:uid="{00000000-0005-0000-0000-000075340000}"/>
    <cellStyle name="SAPBEXaggItemX 2 13" xfId="28525" xr:uid="{00000000-0005-0000-0000-000076340000}"/>
    <cellStyle name="SAPBEXaggItemX 2 14" xfId="28526" xr:uid="{00000000-0005-0000-0000-000077340000}"/>
    <cellStyle name="SAPBEXaggItemX 2 15" xfId="28527" xr:uid="{00000000-0005-0000-0000-000078340000}"/>
    <cellStyle name="SAPBEXaggItemX 2 16" xfId="28528" xr:uid="{00000000-0005-0000-0000-000079340000}"/>
    <cellStyle name="SAPBEXaggItemX 2 17" xfId="28529" xr:uid="{00000000-0005-0000-0000-00007A340000}"/>
    <cellStyle name="SAPBEXaggItemX 2 18" xfId="28530" xr:uid="{00000000-0005-0000-0000-00007B340000}"/>
    <cellStyle name="SAPBEXaggItemX 2 19" xfId="28531" xr:uid="{00000000-0005-0000-0000-00007C340000}"/>
    <cellStyle name="SAPBEXaggItemX 2 2" xfId="729" xr:uid="{00000000-0005-0000-0000-00007D340000}"/>
    <cellStyle name="SAPBEXaggItemX 2 2 10" xfId="28532" xr:uid="{00000000-0005-0000-0000-00007E340000}"/>
    <cellStyle name="SAPBEXaggItemX 2 2 11" xfId="28533" xr:uid="{00000000-0005-0000-0000-00007F340000}"/>
    <cellStyle name="SAPBEXaggItemX 2 2 12" xfId="28534" xr:uid="{00000000-0005-0000-0000-000080340000}"/>
    <cellStyle name="SAPBEXaggItemX 2 2 13" xfId="28535" xr:uid="{00000000-0005-0000-0000-000081340000}"/>
    <cellStyle name="SAPBEXaggItemX 2 2 14" xfId="28536" xr:uid="{00000000-0005-0000-0000-000082340000}"/>
    <cellStyle name="SAPBEXaggItemX 2 2 15" xfId="28537" xr:uid="{00000000-0005-0000-0000-000083340000}"/>
    <cellStyle name="SAPBEXaggItemX 2 2 16" xfId="28538" xr:uid="{00000000-0005-0000-0000-000084340000}"/>
    <cellStyle name="SAPBEXaggItemX 2 2 17" xfId="28539" xr:uid="{00000000-0005-0000-0000-000085340000}"/>
    <cellStyle name="SAPBEXaggItemX 2 2 18" xfId="28540" xr:uid="{00000000-0005-0000-0000-000086340000}"/>
    <cellStyle name="SAPBEXaggItemX 2 2 19" xfId="28541" xr:uid="{00000000-0005-0000-0000-000087340000}"/>
    <cellStyle name="SAPBEXaggItemX 2 2 2" xfId="1668" xr:uid="{00000000-0005-0000-0000-000088340000}"/>
    <cellStyle name="SAPBEXaggItemX 2 2 2 2" xfId="6017" xr:uid="{00000000-0005-0000-0000-000089340000}"/>
    <cellStyle name="SAPBEXaggItemX 2 2 2 2 2" xfId="6018" xr:uid="{00000000-0005-0000-0000-00008A340000}"/>
    <cellStyle name="SAPBEXaggItemX 2 2 2 2 2 2" xfId="6019" xr:uid="{00000000-0005-0000-0000-00008B340000}"/>
    <cellStyle name="SAPBEXaggItemX 2 2 2 2 2 2 2" xfId="6020" xr:uid="{00000000-0005-0000-0000-00008C340000}"/>
    <cellStyle name="SAPBEXaggItemX 2 2 2 2 2 3" xfId="6021" xr:uid="{00000000-0005-0000-0000-00008D340000}"/>
    <cellStyle name="SAPBEXaggItemX 2 2 2 2 3" xfId="6022" xr:uid="{00000000-0005-0000-0000-00008E340000}"/>
    <cellStyle name="SAPBEXaggItemX 2 2 2 2 3 2" xfId="6023" xr:uid="{00000000-0005-0000-0000-00008F340000}"/>
    <cellStyle name="SAPBEXaggItemX 2 2 2 2 3 2 2" xfId="6024" xr:uid="{00000000-0005-0000-0000-000090340000}"/>
    <cellStyle name="SAPBEXaggItemX 2 2 2 2 4" xfId="6025" xr:uid="{00000000-0005-0000-0000-000091340000}"/>
    <cellStyle name="SAPBEXaggItemX 2 2 2 2 4 2" xfId="6026" xr:uid="{00000000-0005-0000-0000-000092340000}"/>
    <cellStyle name="SAPBEXaggItemX 2 2 2 3" xfId="6027" xr:uid="{00000000-0005-0000-0000-000093340000}"/>
    <cellStyle name="SAPBEXaggItemX 2 2 2 3 2" xfId="6028" xr:uid="{00000000-0005-0000-0000-000094340000}"/>
    <cellStyle name="SAPBEXaggItemX 2 2 2 3 2 2" xfId="6029" xr:uid="{00000000-0005-0000-0000-000095340000}"/>
    <cellStyle name="SAPBEXaggItemX 2 2 2 3 3" xfId="6030" xr:uid="{00000000-0005-0000-0000-000096340000}"/>
    <cellStyle name="SAPBEXaggItemX 2 2 2 4" xfId="6031" xr:uid="{00000000-0005-0000-0000-000097340000}"/>
    <cellStyle name="SAPBEXaggItemX 2 2 2 4 2" xfId="6032" xr:uid="{00000000-0005-0000-0000-000098340000}"/>
    <cellStyle name="SAPBEXaggItemX 2 2 2 4 2 2" xfId="6033" xr:uid="{00000000-0005-0000-0000-000099340000}"/>
    <cellStyle name="SAPBEXaggItemX 2 2 2 5" xfId="6034" xr:uid="{00000000-0005-0000-0000-00009A340000}"/>
    <cellStyle name="SAPBEXaggItemX 2 2 2 5 2" xfId="6035" xr:uid="{00000000-0005-0000-0000-00009B340000}"/>
    <cellStyle name="SAPBEXaggItemX 2 2 2 6" xfId="28542" xr:uid="{00000000-0005-0000-0000-00009C340000}"/>
    <cellStyle name="SAPBEXaggItemX 2 2 2 7" xfId="28543" xr:uid="{00000000-0005-0000-0000-00009D340000}"/>
    <cellStyle name="SAPBEXaggItemX 2 2 20" xfId="28544" xr:uid="{00000000-0005-0000-0000-00009E340000}"/>
    <cellStyle name="SAPBEXaggItemX 2 2 21" xfId="28545" xr:uid="{00000000-0005-0000-0000-00009F340000}"/>
    <cellStyle name="SAPBEXaggItemX 2 2 22" xfId="28546" xr:uid="{00000000-0005-0000-0000-0000A0340000}"/>
    <cellStyle name="SAPBEXaggItemX 2 2 23" xfId="28547" xr:uid="{00000000-0005-0000-0000-0000A1340000}"/>
    <cellStyle name="SAPBEXaggItemX 2 2 24" xfId="28548" xr:uid="{00000000-0005-0000-0000-0000A2340000}"/>
    <cellStyle name="SAPBEXaggItemX 2 2 25" xfId="28549" xr:uid="{00000000-0005-0000-0000-0000A3340000}"/>
    <cellStyle name="SAPBEXaggItemX 2 2 26" xfId="28550" xr:uid="{00000000-0005-0000-0000-0000A4340000}"/>
    <cellStyle name="SAPBEXaggItemX 2 2 27" xfId="28551" xr:uid="{00000000-0005-0000-0000-0000A5340000}"/>
    <cellStyle name="SAPBEXaggItemX 2 2 28" xfId="48217" xr:uid="{00000000-0005-0000-0000-0000A6340000}"/>
    <cellStyle name="SAPBEXaggItemX 2 2 3" xfId="28552" xr:uid="{00000000-0005-0000-0000-0000A7340000}"/>
    <cellStyle name="SAPBEXaggItemX 2 2 4" xfId="28553" xr:uid="{00000000-0005-0000-0000-0000A8340000}"/>
    <cellStyle name="SAPBEXaggItemX 2 2 5" xfId="28554" xr:uid="{00000000-0005-0000-0000-0000A9340000}"/>
    <cellStyle name="SAPBEXaggItemX 2 2 6" xfId="28555" xr:uid="{00000000-0005-0000-0000-0000AA340000}"/>
    <cellStyle name="SAPBEXaggItemX 2 2 7" xfId="28556" xr:uid="{00000000-0005-0000-0000-0000AB340000}"/>
    <cellStyle name="SAPBEXaggItemX 2 2 8" xfId="28557" xr:uid="{00000000-0005-0000-0000-0000AC340000}"/>
    <cellStyle name="SAPBEXaggItemX 2 2 9" xfId="28558" xr:uid="{00000000-0005-0000-0000-0000AD340000}"/>
    <cellStyle name="SAPBEXaggItemX 2 20" xfId="28559" xr:uid="{00000000-0005-0000-0000-0000AE340000}"/>
    <cellStyle name="SAPBEXaggItemX 2 21" xfId="28560" xr:uid="{00000000-0005-0000-0000-0000AF340000}"/>
    <cellStyle name="SAPBEXaggItemX 2 22" xfId="28561" xr:uid="{00000000-0005-0000-0000-0000B0340000}"/>
    <cellStyle name="SAPBEXaggItemX 2 23" xfId="28562" xr:uid="{00000000-0005-0000-0000-0000B1340000}"/>
    <cellStyle name="SAPBEXaggItemX 2 24" xfId="28563" xr:uid="{00000000-0005-0000-0000-0000B2340000}"/>
    <cellStyle name="SAPBEXaggItemX 2 25" xfId="28564" xr:uid="{00000000-0005-0000-0000-0000B3340000}"/>
    <cellStyle name="SAPBEXaggItemX 2 26" xfId="28565" xr:uid="{00000000-0005-0000-0000-0000B4340000}"/>
    <cellStyle name="SAPBEXaggItemX 2 27" xfId="28566" xr:uid="{00000000-0005-0000-0000-0000B5340000}"/>
    <cellStyle name="SAPBEXaggItemX 2 28" xfId="28567" xr:uid="{00000000-0005-0000-0000-0000B6340000}"/>
    <cellStyle name="SAPBEXaggItemX 2 29" xfId="28568" xr:uid="{00000000-0005-0000-0000-0000B7340000}"/>
    <cellStyle name="SAPBEXaggItemX 2 3" xfId="730" xr:uid="{00000000-0005-0000-0000-0000B8340000}"/>
    <cellStyle name="SAPBEXaggItemX 2 3 10" xfId="28569" xr:uid="{00000000-0005-0000-0000-0000B9340000}"/>
    <cellStyle name="SAPBEXaggItemX 2 3 11" xfId="28570" xr:uid="{00000000-0005-0000-0000-0000BA340000}"/>
    <cellStyle name="SAPBEXaggItemX 2 3 12" xfId="28571" xr:uid="{00000000-0005-0000-0000-0000BB340000}"/>
    <cellStyle name="SAPBEXaggItemX 2 3 13" xfId="28572" xr:uid="{00000000-0005-0000-0000-0000BC340000}"/>
    <cellStyle name="SAPBEXaggItemX 2 3 14" xfId="28573" xr:uid="{00000000-0005-0000-0000-0000BD340000}"/>
    <cellStyle name="SAPBEXaggItemX 2 3 15" xfId="28574" xr:uid="{00000000-0005-0000-0000-0000BE340000}"/>
    <cellStyle name="SAPBEXaggItemX 2 3 16" xfId="28575" xr:uid="{00000000-0005-0000-0000-0000BF340000}"/>
    <cellStyle name="SAPBEXaggItemX 2 3 17" xfId="28576" xr:uid="{00000000-0005-0000-0000-0000C0340000}"/>
    <cellStyle name="SAPBEXaggItemX 2 3 18" xfId="28577" xr:uid="{00000000-0005-0000-0000-0000C1340000}"/>
    <cellStyle name="SAPBEXaggItemX 2 3 19" xfId="28578" xr:uid="{00000000-0005-0000-0000-0000C2340000}"/>
    <cellStyle name="SAPBEXaggItemX 2 3 2" xfId="1669" xr:uid="{00000000-0005-0000-0000-0000C3340000}"/>
    <cellStyle name="SAPBEXaggItemX 2 3 2 2" xfId="6036" xr:uid="{00000000-0005-0000-0000-0000C4340000}"/>
    <cellStyle name="SAPBEXaggItemX 2 3 2 2 2" xfId="6037" xr:uid="{00000000-0005-0000-0000-0000C5340000}"/>
    <cellStyle name="SAPBEXaggItemX 2 3 2 2 2 2" xfId="6038" xr:uid="{00000000-0005-0000-0000-0000C6340000}"/>
    <cellStyle name="SAPBEXaggItemX 2 3 2 2 2 2 2" xfId="6039" xr:uid="{00000000-0005-0000-0000-0000C7340000}"/>
    <cellStyle name="SAPBEXaggItemX 2 3 2 2 2 3" xfId="6040" xr:uid="{00000000-0005-0000-0000-0000C8340000}"/>
    <cellStyle name="SAPBEXaggItemX 2 3 2 2 3" xfId="6041" xr:uid="{00000000-0005-0000-0000-0000C9340000}"/>
    <cellStyle name="SAPBEXaggItemX 2 3 2 2 3 2" xfId="6042" xr:uid="{00000000-0005-0000-0000-0000CA340000}"/>
    <cellStyle name="SAPBEXaggItemX 2 3 2 2 3 2 2" xfId="6043" xr:uid="{00000000-0005-0000-0000-0000CB340000}"/>
    <cellStyle name="SAPBEXaggItemX 2 3 2 2 4" xfId="6044" xr:uid="{00000000-0005-0000-0000-0000CC340000}"/>
    <cellStyle name="SAPBEXaggItemX 2 3 2 2 4 2" xfId="6045" xr:uid="{00000000-0005-0000-0000-0000CD340000}"/>
    <cellStyle name="SAPBEXaggItemX 2 3 2 3" xfId="6046" xr:uid="{00000000-0005-0000-0000-0000CE340000}"/>
    <cellStyle name="SAPBEXaggItemX 2 3 2 3 2" xfId="6047" xr:uid="{00000000-0005-0000-0000-0000CF340000}"/>
    <cellStyle name="SAPBEXaggItemX 2 3 2 3 2 2" xfId="6048" xr:uid="{00000000-0005-0000-0000-0000D0340000}"/>
    <cellStyle name="SAPBEXaggItemX 2 3 2 3 3" xfId="6049" xr:uid="{00000000-0005-0000-0000-0000D1340000}"/>
    <cellStyle name="SAPBEXaggItemX 2 3 2 4" xfId="6050" xr:uid="{00000000-0005-0000-0000-0000D2340000}"/>
    <cellStyle name="SAPBEXaggItemX 2 3 2 4 2" xfId="6051" xr:uid="{00000000-0005-0000-0000-0000D3340000}"/>
    <cellStyle name="SAPBEXaggItemX 2 3 2 4 2 2" xfId="6052" xr:uid="{00000000-0005-0000-0000-0000D4340000}"/>
    <cellStyle name="SAPBEXaggItemX 2 3 2 5" xfId="6053" xr:uid="{00000000-0005-0000-0000-0000D5340000}"/>
    <cellStyle name="SAPBEXaggItemX 2 3 2 5 2" xfId="6054" xr:uid="{00000000-0005-0000-0000-0000D6340000}"/>
    <cellStyle name="SAPBEXaggItemX 2 3 2 6" xfId="28579" xr:uid="{00000000-0005-0000-0000-0000D7340000}"/>
    <cellStyle name="SAPBEXaggItemX 2 3 2 7" xfId="28580" xr:uid="{00000000-0005-0000-0000-0000D8340000}"/>
    <cellStyle name="SAPBEXaggItemX 2 3 20" xfId="28581" xr:uid="{00000000-0005-0000-0000-0000D9340000}"/>
    <cellStyle name="SAPBEXaggItemX 2 3 21" xfId="28582" xr:uid="{00000000-0005-0000-0000-0000DA340000}"/>
    <cellStyle name="SAPBEXaggItemX 2 3 22" xfId="28583" xr:uid="{00000000-0005-0000-0000-0000DB340000}"/>
    <cellStyle name="SAPBEXaggItemX 2 3 23" xfId="28584" xr:uid="{00000000-0005-0000-0000-0000DC340000}"/>
    <cellStyle name="SAPBEXaggItemX 2 3 24" xfId="28585" xr:uid="{00000000-0005-0000-0000-0000DD340000}"/>
    <cellStyle name="SAPBEXaggItemX 2 3 25" xfId="28586" xr:uid="{00000000-0005-0000-0000-0000DE340000}"/>
    <cellStyle name="SAPBEXaggItemX 2 3 26" xfId="28587" xr:uid="{00000000-0005-0000-0000-0000DF340000}"/>
    <cellStyle name="SAPBEXaggItemX 2 3 27" xfId="28588" xr:uid="{00000000-0005-0000-0000-0000E0340000}"/>
    <cellStyle name="SAPBEXaggItemX 2 3 28" xfId="48218" xr:uid="{00000000-0005-0000-0000-0000E1340000}"/>
    <cellStyle name="SAPBEXaggItemX 2 3 3" xfId="28589" xr:uid="{00000000-0005-0000-0000-0000E2340000}"/>
    <cellStyle name="SAPBEXaggItemX 2 3 4" xfId="28590" xr:uid="{00000000-0005-0000-0000-0000E3340000}"/>
    <cellStyle name="SAPBEXaggItemX 2 3 5" xfId="28591" xr:uid="{00000000-0005-0000-0000-0000E4340000}"/>
    <cellStyle name="SAPBEXaggItemX 2 3 6" xfId="28592" xr:uid="{00000000-0005-0000-0000-0000E5340000}"/>
    <cellStyle name="SAPBEXaggItemX 2 3 7" xfId="28593" xr:uid="{00000000-0005-0000-0000-0000E6340000}"/>
    <cellStyle name="SAPBEXaggItemX 2 3 8" xfId="28594" xr:uid="{00000000-0005-0000-0000-0000E7340000}"/>
    <cellStyle name="SAPBEXaggItemX 2 3 9" xfId="28595" xr:uid="{00000000-0005-0000-0000-0000E8340000}"/>
    <cellStyle name="SAPBEXaggItemX 2 30" xfId="28596" xr:uid="{00000000-0005-0000-0000-0000E9340000}"/>
    <cellStyle name="SAPBEXaggItemX 2 31" xfId="28597" xr:uid="{00000000-0005-0000-0000-0000EA340000}"/>
    <cellStyle name="SAPBEXaggItemX 2 32" xfId="28598" xr:uid="{00000000-0005-0000-0000-0000EB340000}"/>
    <cellStyle name="SAPBEXaggItemX 2 33" xfId="48219" xr:uid="{00000000-0005-0000-0000-0000EC340000}"/>
    <cellStyle name="SAPBEXaggItemX 2 4" xfId="731" xr:uid="{00000000-0005-0000-0000-0000ED340000}"/>
    <cellStyle name="SAPBEXaggItemX 2 4 10" xfId="28599" xr:uid="{00000000-0005-0000-0000-0000EE340000}"/>
    <cellStyle name="SAPBEXaggItemX 2 4 11" xfId="28600" xr:uid="{00000000-0005-0000-0000-0000EF340000}"/>
    <cellStyle name="SAPBEXaggItemX 2 4 12" xfId="28601" xr:uid="{00000000-0005-0000-0000-0000F0340000}"/>
    <cellStyle name="SAPBEXaggItemX 2 4 13" xfId="28602" xr:uid="{00000000-0005-0000-0000-0000F1340000}"/>
    <cellStyle name="SAPBEXaggItemX 2 4 14" xfId="28603" xr:uid="{00000000-0005-0000-0000-0000F2340000}"/>
    <cellStyle name="SAPBEXaggItemX 2 4 15" xfId="28604" xr:uid="{00000000-0005-0000-0000-0000F3340000}"/>
    <cellStyle name="SAPBEXaggItemX 2 4 16" xfId="28605" xr:uid="{00000000-0005-0000-0000-0000F4340000}"/>
    <cellStyle name="SAPBEXaggItemX 2 4 17" xfId="28606" xr:uid="{00000000-0005-0000-0000-0000F5340000}"/>
    <cellStyle name="SAPBEXaggItemX 2 4 18" xfId="28607" xr:uid="{00000000-0005-0000-0000-0000F6340000}"/>
    <cellStyle name="SAPBEXaggItemX 2 4 19" xfId="28608" xr:uid="{00000000-0005-0000-0000-0000F7340000}"/>
    <cellStyle name="SAPBEXaggItemX 2 4 2" xfId="1670" xr:uid="{00000000-0005-0000-0000-0000F8340000}"/>
    <cellStyle name="SAPBEXaggItemX 2 4 2 2" xfId="6055" xr:uid="{00000000-0005-0000-0000-0000F9340000}"/>
    <cellStyle name="SAPBEXaggItemX 2 4 2 2 2" xfId="6056" xr:uid="{00000000-0005-0000-0000-0000FA340000}"/>
    <cellStyle name="SAPBEXaggItemX 2 4 2 2 2 2" xfId="6057" xr:uid="{00000000-0005-0000-0000-0000FB340000}"/>
    <cellStyle name="SAPBEXaggItemX 2 4 2 2 2 2 2" xfId="6058" xr:uid="{00000000-0005-0000-0000-0000FC340000}"/>
    <cellStyle name="SAPBEXaggItemX 2 4 2 2 2 3" xfId="6059" xr:uid="{00000000-0005-0000-0000-0000FD340000}"/>
    <cellStyle name="SAPBEXaggItemX 2 4 2 2 3" xfId="6060" xr:uid="{00000000-0005-0000-0000-0000FE340000}"/>
    <cellStyle name="SAPBEXaggItemX 2 4 2 2 3 2" xfId="6061" xr:uid="{00000000-0005-0000-0000-0000FF340000}"/>
    <cellStyle name="SAPBEXaggItemX 2 4 2 2 3 2 2" xfId="6062" xr:uid="{00000000-0005-0000-0000-000000350000}"/>
    <cellStyle name="SAPBEXaggItemX 2 4 2 2 4" xfId="6063" xr:uid="{00000000-0005-0000-0000-000001350000}"/>
    <cellStyle name="SAPBEXaggItemX 2 4 2 2 4 2" xfId="6064" xr:uid="{00000000-0005-0000-0000-000002350000}"/>
    <cellStyle name="SAPBEXaggItemX 2 4 2 3" xfId="6065" xr:uid="{00000000-0005-0000-0000-000003350000}"/>
    <cellStyle name="SAPBEXaggItemX 2 4 2 3 2" xfId="6066" xr:uid="{00000000-0005-0000-0000-000004350000}"/>
    <cellStyle name="SAPBEXaggItemX 2 4 2 3 2 2" xfId="6067" xr:uid="{00000000-0005-0000-0000-000005350000}"/>
    <cellStyle name="SAPBEXaggItemX 2 4 2 3 3" xfId="6068" xr:uid="{00000000-0005-0000-0000-000006350000}"/>
    <cellStyle name="SAPBEXaggItemX 2 4 2 4" xfId="6069" xr:uid="{00000000-0005-0000-0000-000007350000}"/>
    <cellStyle name="SAPBEXaggItemX 2 4 2 4 2" xfId="6070" xr:uid="{00000000-0005-0000-0000-000008350000}"/>
    <cellStyle name="SAPBEXaggItemX 2 4 2 4 2 2" xfId="6071" xr:uid="{00000000-0005-0000-0000-000009350000}"/>
    <cellStyle name="SAPBEXaggItemX 2 4 2 5" xfId="6072" xr:uid="{00000000-0005-0000-0000-00000A350000}"/>
    <cellStyle name="SAPBEXaggItemX 2 4 2 5 2" xfId="6073" xr:uid="{00000000-0005-0000-0000-00000B350000}"/>
    <cellStyle name="SAPBEXaggItemX 2 4 2 6" xfId="28609" xr:uid="{00000000-0005-0000-0000-00000C350000}"/>
    <cellStyle name="SAPBEXaggItemX 2 4 2 7" xfId="28610" xr:uid="{00000000-0005-0000-0000-00000D350000}"/>
    <cellStyle name="SAPBEXaggItemX 2 4 20" xfId="28611" xr:uid="{00000000-0005-0000-0000-00000E350000}"/>
    <cellStyle name="SAPBEXaggItemX 2 4 21" xfId="28612" xr:uid="{00000000-0005-0000-0000-00000F350000}"/>
    <cellStyle name="SAPBEXaggItemX 2 4 22" xfId="28613" xr:uid="{00000000-0005-0000-0000-000010350000}"/>
    <cellStyle name="SAPBEXaggItemX 2 4 23" xfId="28614" xr:uid="{00000000-0005-0000-0000-000011350000}"/>
    <cellStyle name="SAPBEXaggItemX 2 4 24" xfId="28615" xr:uid="{00000000-0005-0000-0000-000012350000}"/>
    <cellStyle name="SAPBEXaggItemX 2 4 25" xfId="28616" xr:uid="{00000000-0005-0000-0000-000013350000}"/>
    <cellStyle name="SAPBEXaggItemX 2 4 26" xfId="28617" xr:uid="{00000000-0005-0000-0000-000014350000}"/>
    <cellStyle name="SAPBEXaggItemX 2 4 27" xfId="28618" xr:uid="{00000000-0005-0000-0000-000015350000}"/>
    <cellStyle name="SAPBEXaggItemX 2 4 28" xfId="48220" xr:uid="{00000000-0005-0000-0000-000016350000}"/>
    <cellStyle name="SAPBEXaggItemX 2 4 3" xfId="28619" xr:uid="{00000000-0005-0000-0000-000017350000}"/>
    <cellStyle name="SAPBEXaggItemX 2 4 4" xfId="28620" xr:uid="{00000000-0005-0000-0000-000018350000}"/>
    <cellStyle name="SAPBEXaggItemX 2 4 5" xfId="28621" xr:uid="{00000000-0005-0000-0000-000019350000}"/>
    <cellStyle name="SAPBEXaggItemX 2 4 6" xfId="28622" xr:uid="{00000000-0005-0000-0000-00001A350000}"/>
    <cellStyle name="SAPBEXaggItemX 2 4 7" xfId="28623" xr:uid="{00000000-0005-0000-0000-00001B350000}"/>
    <cellStyle name="SAPBEXaggItemX 2 4 8" xfId="28624" xr:uid="{00000000-0005-0000-0000-00001C350000}"/>
    <cellStyle name="SAPBEXaggItemX 2 4 9" xfId="28625" xr:uid="{00000000-0005-0000-0000-00001D350000}"/>
    <cellStyle name="SAPBEXaggItemX 2 5" xfId="732" xr:uid="{00000000-0005-0000-0000-00001E350000}"/>
    <cellStyle name="SAPBEXaggItemX 2 5 10" xfId="28626" xr:uid="{00000000-0005-0000-0000-00001F350000}"/>
    <cellStyle name="SAPBEXaggItemX 2 5 11" xfId="28627" xr:uid="{00000000-0005-0000-0000-000020350000}"/>
    <cellStyle name="SAPBEXaggItemX 2 5 12" xfId="28628" xr:uid="{00000000-0005-0000-0000-000021350000}"/>
    <cellStyle name="SAPBEXaggItemX 2 5 13" xfId="28629" xr:uid="{00000000-0005-0000-0000-000022350000}"/>
    <cellStyle name="SAPBEXaggItemX 2 5 14" xfId="28630" xr:uid="{00000000-0005-0000-0000-000023350000}"/>
    <cellStyle name="SAPBEXaggItemX 2 5 15" xfId="28631" xr:uid="{00000000-0005-0000-0000-000024350000}"/>
    <cellStyle name="SAPBEXaggItemX 2 5 16" xfId="28632" xr:uid="{00000000-0005-0000-0000-000025350000}"/>
    <cellStyle name="SAPBEXaggItemX 2 5 17" xfId="28633" xr:uid="{00000000-0005-0000-0000-000026350000}"/>
    <cellStyle name="SAPBEXaggItemX 2 5 18" xfId="28634" xr:uid="{00000000-0005-0000-0000-000027350000}"/>
    <cellStyle name="SAPBEXaggItemX 2 5 19" xfId="28635" xr:uid="{00000000-0005-0000-0000-000028350000}"/>
    <cellStyle name="SAPBEXaggItemX 2 5 2" xfId="1671" xr:uid="{00000000-0005-0000-0000-000029350000}"/>
    <cellStyle name="SAPBEXaggItemX 2 5 2 2" xfId="6074" xr:uid="{00000000-0005-0000-0000-00002A350000}"/>
    <cellStyle name="SAPBEXaggItemX 2 5 2 2 2" xfId="6075" xr:uid="{00000000-0005-0000-0000-00002B350000}"/>
    <cellStyle name="SAPBEXaggItemX 2 5 2 2 2 2" xfId="6076" xr:uid="{00000000-0005-0000-0000-00002C350000}"/>
    <cellStyle name="SAPBEXaggItemX 2 5 2 2 2 2 2" xfId="6077" xr:uid="{00000000-0005-0000-0000-00002D350000}"/>
    <cellStyle name="SAPBEXaggItemX 2 5 2 2 2 3" xfId="6078" xr:uid="{00000000-0005-0000-0000-00002E350000}"/>
    <cellStyle name="SAPBEXaggItemX 2 5 2 2 3" xfId="6079" xr:uid="{00000000-0005-0000-0000-00002F350000}"/>
    <cellStyle name="SAPBEXaggItemX 2 5 2 2 3 2" xfId="6080" xr:uid="{00000000-0005-0000-0000-000030350000}"/>
    <cellStyle name="SAPBEXaggItemX 2 5 2 2 3 2 2" xfId="6081" xr:uid="{00000000-0005-0000-0000-000031350000}"/>
    <cellStyle name="SAPBEXaggItemX 2 5 2 2 4" xfId="6082" xr:uid="{00000000-0005-0000-0000-000032350000}"/>
    <cellStyle name="SAPBEXaggItemX 2 5 2 2 4 2" xfId="6083" xr:uid="{00000000-0005-0000-0000-000033350000}"/>
    <cellStyle name="SAPBEXaggItemX 2 5 2 3" xfId="6084" xr:uid="{00000000-0005-0000-0000-000034350000}"/>
    <cellStyle name="SAPBEXaggItemX 2 5 2 3 2" xfId="6085" xr:uid="{00000000-0005-0000-0000-000035350000}"/>
    <cellStyle name="SAPBEXaggItemX 2 5 2 3 2 2" xfId="6086" xr:uid="{00000000-0005-0000-0000-000036350000}"/>
    <cellStyle name="SAPBEXaggItemX 2 5 2 3 3" xfId="6087" xr:uid="{00000000-0005-0000-0000-000037350000}"/>
    <cellStyle name="SAPBEXaggItemX 2 5 2 4" xfId="6088" xr:uid="{00000000-0005-0000-0000-000038350000}"/>
    <cellStyle name="SAPBEXaggItemX 2 5 2 4 2" xfId="6089" xr:uid="{00000000-0005-0000-0000-000039350000}"/>
    <cellStyle name="SAPBEXaggItemX 2 5 2 4 2 2" xfId="6090" xr:uid="{00000000-0005-0000-0000-00003A350000}"/>
    <cellStyle name="SAPBEXaggItemX 2 5 2 5" xfId="6091" xr:uid="{00000000-0005-0000-0000-00003B350000}"/>
    <cellStyle name="SAPBEXaggItemX 2 5 2 5 2" xfId="6092" xr:uid="{00000000-0005-0000-0000-00003C350000}"/>
    <cellStyle name="SAPBEXaggItemX 2 5 2 6" xfId="28636" xr:uid="{00000000-0005-0000-0000-00003D350000}"/>
    <cellStyle name="SAPBEXaggItemX 2 5 2 7" xfId="28637" xr:uid="{00000000-0005-0000-0000-00003E350000}"/>
    <cellStyle name="SAPBEXaggItemX 2 5 20" xfId="28638" xr:uid="{00000000-0005-0000-0000-00003F350000}"/>
    <cellStyle name="SAPBEXaggItemX 2 5 21" xfId="28639" xr:uid="{00000000-0005-0000-0000-000040350000}"/>
    <cellStyle name="SAPBEXaggItemX 2 5 22" xfId="28640" xr:uid="{00000000-0005-0000-0000-000041350000}"/>
    <cellStyle name="SAPBEXaggItemX 2 5 23" xfId="28641" xr:uid="{00000000-0005-0000-0000-000042350000}"/>
    <cellStyle name="SAPBEXaggItemX 2 5 24" xfId="28642" xr:uid="{00000000-0005-0000-0000-000043350000}"/>
    <cellStyle name="SAPBEXaggItemX 2 5 25" xfId="28643" xr:uid="{00000000-0005-0000-0000-000044350000}"/>
    <cellStyle name="SAPBEXaggItemX 2 5 26" xfId="28644" xr:uid="{00000000-0005-0000-0000-000045350000}"/>
    <cellStyle name="SAPBEXaggItemX 2 5 27" xfId="28645" xr:uid="{00000000-0005-0000-0000-000046350000}"/>
    <cellStyle name="SAPBEXaggItemX 2 5 28" xfId="48221" xr:uid="{00000000-0005-0000-0000-000047350000}"/>
    <cellStyle name="SAPBEXaggItemX 2 5 3" xfId="28646" xr:uid="{00000000-0005-0000-0000-000048350000}"/>
    <cellStyle name="SAPBEXaggItemX 2 5 4" xfId="28647" xr:uid="{00000000-0005-0000-0000-000049350000}"/>
    <cellStyle name="SAPBEXaggItemX 2 5 5" xfId="28648" xr:uid="{00000000-0005-0000-0000-00004A350000}"/>
    <cellStyle name="SAPBEXaggItemX 2 5 6" xfId="28649" xr:uid="{00000000-0005-0000-0000-00004B350000}"/>
    <cellStyle name="SAPBEXaggItemX 2 5 7" xfId="28650" xr:uid="{00000000-0005-0000-0000-00004C350000}"/>
    <cellStyle name="SAPBEXaggItemX 2 5 8" xfId="28651" xr:uid="{00000000-0005-0000-0000-00004D350000}"/>
    <cellStyle name="SAPBEXaggItemX 2 5 9" xfId="28652" xr:uid="{00000000-0005-0000-0000-00004E350000}"/>
    <cellStyle name="SAPBEXaggItemX 2 6" xfId="733" xr:uid="{00000000-0005-0000-0000-00004F350000}"/>
    <cellStyle name="SAPBEXaggItemX 2 6 10" xfId="28653" xr:uid="{00000000-0005-0000-0000-000050350000}"/>
    <cellStyle name="SAPBEXaggItemX 2 6 11" xfId="28654" xr:uid="{00000000-0005-0000-0000-000051350000}"/>
    <cellStyle name="SAPBEXaggItemX 2 6 12" xfId="28655" xr:uid="{00000000-0005-0000-0000-000052350000}"/>
    <cellStyle name="SAPBEXaggItemX 2 6 13" xfId="28656" xr:uid="{00000000-0005-0000-0000-000053350000}"/>
    <cellStyle name="SAPBEXaggItemX 2 6 14" xfId="28657" xr:uid="{00000000-0005-0000-0000-000054350000}"/>
    <cellStyle name="SAPBEXaggItemX 2 6 15" xfId="28658" xr:uid="{00000000-0005-0000-0000-000055350000}"/>
    <cellStyle name="SAPBEXaggItemX 2 6 16" xfId="28659" xr:uid="{00000000-0005-0000-0000-000056350000}"/>
    <cellStyle name="SAPBEXaggItemX 2 6 17" xfId="28660" xr:uid="{00000000-0005-0000-0000-000057350000}"/>
    <cellStyle name="SAPBEXaggItemX 2 6 18" xfId="28661" xr:uid="{00000000-0005-0000-0000-000058350000}"/>
    <cellStyle name="SAPBEXaggItemX 2 6 19" xfId="28662" xr:uid="{00000000-0005-0000-0000-000059350000}"/>
    <cellStyle name="SAPBEXaggItemX 2 6 2" xfId="1672" xr:uid="{00000000-0005-0000-0000-00005A350000}"/>
    <cellStyle name="SAPBEXaggItemX 2 6 2 2" xfId="6093" xr:uid="{00000000-0005-0000-0000-00005B350000}"/>
    <cellStyle name="SAPBEXaggItemX 2 6 2 2 2" xfId="6094" xr:uid="{00000000-0005-0000-0000-00005C350000}"/>
    <cellStyle name="SAPBEXaggItemX 2 6 2 2 2 2" xfId="6095" xr:uid="{00000000-0005-0000-0000-00005D350000}"/>
    <cellStyle name="SAPBEXaggItemX 2 6 2 2 2 2 2" xfId="6096" xr:uid="{00000000-0005-0000-0000-00005E350000}"/>
    <cellStyle name="SAPBEXaggItemX 2 6 2 2 2 3" xfId="6097" xr:uid="{00000000-0005-0000-0000-00005F350000}"/>
    <cellStyle name="SAPBEXaggItemX 2 6 2 2 3" xfId="6098" xr:uid="{00000000-0005-0000-0000-000060350000}"/>
    <cellStyle name="SAPBEXaggItemX 2 6 2 2 3 2" xfId="6099" xr:uid="{00000000-0005-0000-0000-000061350000}"/>
    <cellStyle name="SAPBEXaggItemX 2 6 2 2 3 2 2" xfId="6100" xr:uid="{00000000-0005-0000-0000-000062350000}"/>
    <cellStyle name="SAPBEXaggItemX 2 6 2 2 4" xfId="6101" xr:uid="{00000000-0005-0000-0000-000063350000}"/>
    <cellStyle name="SAPBEXaggItemX 2 6 2 2 4 2" xfId="6102" xr:uid="{00000000-0005-0000-0000-000064350000}"/>
    <cellStyle name="SAPBEXaggItemX 2 6 2 3" xfId="6103" xr:uid="{00000000-0005-0000-0000-000065350000}"/>
    <cellStyle name="SAPBEXaggItemX 2 6 2 3 2" xfId="6104" xr:uid="{00000000-0005-0000-0000-000066350000}"/>
    <cellStyle name="SAPBEXaggItemX 2 6 2 3 2 2" xfId="6105" xr:uid="{00000000-0005-0000-0000-000067350000}"/>
    <cellStyle name="SAPBEXaggItemX 2 6 2 3 3" xfId="6106" xr:uid="{00000000-0005-0000-0000-000068350000}"/>
    <cellStyle name="SAPBEXaggItemX 2 6 2 4" xfId="6107" xr:uid="{00000000-0005-0000-0000-000069350000}"/>
    <cellStyle name="SAPBEXaggItemX 2 6 2 4 2" xfId="6108" xr:uid="{00000000-0005-0000-0000-00006A350000}"/>
    <cellStyle name="SAPBEXaggItemX 2 6 2 4 2 2" xfId="6109" xr:uid="{00000000-0005-0000-0000-00006B350000}"/>
    <cellStyle name="SAPBEXaggItemX 2 6 2 5" xfId="6110" xr:uid="{00000000-0005-0000-0000-00006C350000}"/>
    <cellStyle name="SAPBEXaggItemX 2 6 2 5 2" xfId="6111" xr:uid="{00000000-0005-0000-0000-00006D350000}"/>
    <cellStyle name="SAPBEXaggItemX 2 6 2 6" xfId="28663" xr:uid="{00000000-0005-0000-0000-00006E350000}"/>
    <cellStyle name="SAPBEXaggItemX 2 6 2 7" xfId="28664" xr:uid="{00000000-0005-0000-0000-00006F350000}"/>
    <cellStyle name="SAPBEXaggItemX 2 6 20" xfId="28665" xr:uid="{00000000-0005-0000-0000-000070350000}"/>
    <cellStyle name="SAPBEXaggItemX 2 6 21" xfId="28666" xr:uid="{00000000-0005-0000-0000-000071350000}"/>
    <cellStyle name="SAPBEXaggItemX 2 6 22" xfId="28667" xr:uid="{00000000-0005-0000-0000-000072350000}"/>
    <cellStyle name="SAPBEXaggItemX 2 6 23" xfId="28668" xr:uid="{00000000-0005-0000-0000-000073350000}"/>
    <cellStyle name="SAPBEXaggItemX 2 6 24" xfId="28669" xr:uid="{00000000-0005-0000-0000-000074350000}"/>
    <cellStyle name="SAPBEXaggItemX 2 6 25" xfId="28670" xr:uid="{00000000-0005-0000-0000-000075350000}"/>
    <cellStyle name="SAPBEXaggItemX 2 6 26" xfId="28671" xr:uid="{00000000-0005-0000-0000-000076350000}"/>
    <cellStyle name="SAPBEXaggItemX 2 6 27" xfId="28672" xr:uid="{00000000-0005-0000-0000-000077350000}"/>
    <cellStyle name="SAPBEXaggItemX 2 6 28" xfId="48222" xr:uid="{00000000-0005-0000-0000-000078350000}"/>
    <cellStyle name="SAPBEXaggItemX 2 6 3" xfId="28673" xr:uid="{00000000-0005-0000-0000-000079350000}"/>
    <cellStyle name="SAPBEXaggItemX 2 6 4" xfId="28674" xr:uid="{00000000-0005-0000-0000-00007A350000}"/>
    <cellStyle name="SAPBEXaggItemX 2 6 5" xfId="28675" xr:uid="{00000000-0005-0000-0000-00007B350000}"/>
    <cellStyle name="SAPBEXaggItemX 2 6 6" xfId="28676" xr:uid="{00000000-0005-0000-0000-00007C350000}"/>
    <cellStyle name="SAPBEXaggItemX 2 6 7" xfId="28677" xr:uid="{00000000-0005-0000-0000-00007D350000}"/>
    <cellStyle name="SAPBEXaggItemX 2 6 8" xfId="28678" xr:uid="{00000000-0005-0000-0000-00007E350000}"/>
    <cellStyle name="SAPBEXaggItemX 2 6 9" xfId="28679" xr:uid="{00000000-0005-0000-0000-00007F350000}"/>
    <cellStyle name="SAPBEXaggItemX 2 7" xfId="1673" xr:uid="{00000000-0005-0000-0000-000080350000}"/>
    <cellStyle name="SAPBEXaggItemX 2 7 2" xfId="6112" xr:uid="{00000000-0005-0000-0000-000081350000}"/>
    <cellStyle name="SAPBEXaggItemX 2 7 2 2" xfId="6113" xr:uid="{00000000-0005-0000-0000-000082350000}"/>
    <cellStyle name="SAPBEXaggItemX 2 7 2 2 2" xfId="6114" xr:uid="{00000000-0005-0000-0000-000083350000}"/>
    <cellStyle name="SAPBEXaggItemX 2 7 2 2 2 2" xfId="6115" xr:uid="{00000000-0005-0000-0000-000084350000}"/>
    <cellStyle name="SAPBEXaggItemX 2 7 2 2 3" xfId="6116" xr:uid="{00000000-0005-0000-0000-000085350000}"/>
    <cellStyle name="SAPBEXaggItemX 2 7 2 3" xfId="6117" xr:uid="{00000000-0005-0000-0000-000086350000}"/>
    <cellStyle name="SAPBEXaggItemX 2 7 2 3 2" xfId="6118" xr:uid="{00000000-0005-0000-0000-000087350000}"/>
    <cellStyle name="SAPBEXaggItemX 2 7 2 3 2 2" xfId="6119" xr:uid="{00000000-0005-0000-0000-000088350000}"/>
    <cellStyle name="SAPBEXaggItemX 2 7 2 4" xfId="6120" xr:uid="{00000000-0005-0000-0000-000089350000}"/>
    <cellStyle name="SAPBEXaggItemX 2 7 2 4 2" xfId="6121" xr:uid="{00000000-0005-0000-0000-00008A350000}"/>
    <cellStyle name="SAPBEXaggItemX 2 7 3" xfId="6122" xr:uid="{00000000-0005-0000-0000-00008B350000}"/>
    <cellStyle name="SAPBEXaggItemX 2 7 3 2" xfId="6123" xr:uid="{00000000-0005-0000-0000-00008C350000}"/>
    <cellStyle name="SAPBEXaggItemX 2 7 3 2 2" xfId="6124" xr:uid="{00000000-0005-0000-0000-00008D350000}"/>
    <cellStyle name="SAPBEXaggItemX 2 7 3 3" xfId="6125" xr:uid="{00000000-0005-0000-0000-00008E350000}"/>
    <cellStyle name="SAPBEXaggItemX 2 7 4" xfId="6126" xr:uid="{00000000-0005-0000-0000-00008F350000}"/>
    <cellStyle name="SAPBEXaggItemX 2 7 4 2" xfId="6127" xr:uid="{00000000-0005-0000-0000-000090350000}"/>
    <cellStyle name="SAPBEXaggItemX 2 7 4 2 2" xfId="6128" xr:uid="{00000000-0005-0000-0000-000091350000}"/>
    <cellStyle name="SAPBEXaggItemX 2 7 5" xfId="6129" xr:uid="{00000000-0005-0000-0000-000092350000}"/>
    <cellStyle name="SAPBEXaggItemX 2 7 5 2" xfId="6130" xr:uid="{00000000-0005-0000-0000-000093350000}"/>
    <cellStyle name="SAPBEXaggItemX 2 7 6" xfId="28680" xr:uid="{00000000-0005-0000-0000-000094350000}"/>
    <cellStyle name="SAPBEXaggItemX 2 7 7" xfId="28681" xr:uid="{00000000-0005-0000-0000-000095350000}"/>
    <cellStyle name="SAPBEXaggItemX 2 8" xfId="28682" xr:uid="{00000000-0005-0000-0000-000096350000}"/>
    <cellStyle name="SAPBEXaggItemX 2 9" xfId="28683" xr:uid="{00000000-0005-0000-0000-000097350000}"/>
    <cellStyle name="SAPBEXaggItemX 20" xfId="28684" xr:uid="{00000000-0005-0000-0000-000098350000}"/>
    <cellStyle name="SAPBEXaggItemX 21" xfId="28685" xr:uid="{00000000-0005-0000-0000-000099350000}"/>
    <cellStyle name="SAPBEXaggItemX 22" xfId="28686" xr:uid="{00000000-0005-0000-0000-00009A350000}"/>
    <cellStyle name="SAPBEXaggItemX 23" xfId="28687" xr:uid="{00000000-0005-0000-0000-00009B350000}"/>
    <cellStyle name="SAPBEXaggItemX 24" xfId="28688" xr:uid="{00000000-0005-0000-0000-00009C350000}"/>
    <cellStyle name="SAPBEXaggItemX 25" xfId="28689" xr:uid="{00000000-0005-0000-0000-00009D350000}"/>
    <cellStyle name="SAPBEXaggItemX 26" xfId="28690" xr:uid="{00000000-0005-0000-0000-00009E350000}"/>
    <cellStyle name="SAPBEXaggItemX 27" xfId="28691" xr:uid="{00000000-0005-0000-0000-00009F350000}"/>
    <cellStyle name="SAPBEXaggItemX 28" xfId="28692" xr:uid="{00000000-0005-0000-0000-0000A0350000}"/>
    <cellStyle name="SAPBEXaggItemX 29" xfId="28693" xr:uid="{00000000-0005-0000-0000-0000A1350000}"/>
    <cellStyle name="SAPBEXaggItemX 3" xfId="734" xr:uid="{00000000-0005-0000-0000-0000A2350000}"/>
    <cellStyle name="SAPBEXaggItemX 3 10" xfId="28694" xr:uid="{00000000-0005-0000-0000-0000A3350000}"/>
    <cellStyle name="SAPBEXaggItemX 3 11" xfId="28695" xr:uid="{00000000-0005-0000-0000-0000A4350000}"/>
    <cellStyle name="SAPBEXaggItemX 3 12" xfId="28696" xr:uid="{00000000-0005-0000-0000-0000A5350000}"/>
    <cellStyle name="SAPBEXaggItemX 3 13" xfId="28697" xr:uid="{00000000-0005-0000-0000-0000A6350000}"/>
    <cellStyle name="SAPBEXaggItemX 3 14" xfId="28698" xr:uid="{00000000-0005-0000-0000-0000A7350000}"/>
    <cellStyle name="SAPBEXaggItemX 3 15" xfId="28699" xr:uid="{00000000-0005-0000-0000-0000A8350000}"/>
    <cellStyle name="SAPBEXaggItemX 3 16" xfId="28700" xr:uid="{00000000-0005-0000-0000-0000A9350000}"/>
    <cellStyle name="SAPBEXaggItemX 3 17" xfId="28701" xr:uid="{00000000-0005-0000-0000-0000AA350000}"/>
    <cellStyle name="SAPBEXaggItemX 3 18" xfId="28702" xr:uid="{00000000-0005-0000-0000-0000AB350000}"/>
    <cellStyle name="SAPBEXaggItemX 3 19" xfId="28703" xr:uid="{00000000-0005-0000-0000-0000AC350000}"/>
    <cellStyle name="SAPBEXaggItemX 3 2" xfId="1674" xr:uid="{00000000-0005-0000-0000-0000AD350000}"/>
    <cellStyle name="SAPBEXaggItemX 3 2 2" xfId="6131" xr:uid="{00000000-0005-0000-0000-0000AE350000}"/>
    <cellStyle name="SAPBEXaggItemX 3 2 2 2" xfId="6132" xr:uid="{00000000-0005-0000-0000-0000AF350000}"/>
    <cellStyle name="SAPBEXaggItemX 3 2 2 2 2" xfId="6133" xr:uid="{00000000-0005-0000-0000-0000B0350000}"/>
    <cellStyle name="SAPBEXaggItemX 3 2 2 2 2 2" xfId="6134" xr:uid="{00000000-0005-0000-0000-0000B1350000}"/>
    <cellStyle name="SAPBEXaggItemX 3 2 2 2 3" xfId="6135" xr:uid="{00000000-0005-0000-0000-0000B2350000}"/>
    <cellStyle name="SAPBEXaggItemX 3 2 2 3" xfId="6136" xr:uid="{00000000-0005-0000-0000-0000B3350000}"/>
    <cellStyle name="SAPBEXaggItemX 3 2 2 3 2" xfId="6137" xr:uid="{00000000-0005-0000-0000-0000B4350000}"/>
    <cellStyle name="SAPBEXaggItemX 3 2 2 3 2 2" xfId="6138" xr:uid="{00000000-0005-0000-0000-0000B5350000}"/>
    <cellStyle name="SAPBEXaggItemX 3 2 2 4" xfId="6139" xr:uid="{00000000-0005-0000-0000-0000B6350000}"/>
    <cellStyle name="SAPBEXaggItemX 3 2 2 4 2" xfId="6140" xr:uid="{00000000-0005-0000-0000-0000B7350000}"/>
    <cellStyle name="SAPBEXaggItemX 3 2 3" xfId="6141" xr:uid="{00000000-0005-0000-0000-0000B8350000}"/>
    <cellStyle name="SAPBEXaggItemX 3 2 3 2" xfId="6142" xr:uid="{00000000-0005-0000-0000-0000B9350000}"/>
    <cellStyle name="SAPBEXaggItemX 3 2 3 2 2" xfId="6143" xr:uid="{00000000-0005-0000-0000-0000BA350000}"/>
    <cellStyle name="SAPBEXaggItemX 3 2 3 3" xfId="6144" xr:uid="{00000000-0005-0000-0000-0000BB350000}"/>
    <cellStyle name="SAPBEXaggItemX 3 2 4" xfId="6145" xr:uid="{00000000-0005-0000-0000-0000BC350000}"/>
    <cellStyle name="SAPBEXaggItemX 3 2 4 2" xfId="6146" xr:uid="{00000000-0005-0000-0000-0000BD350000}"/>
    <cellStyle name="SAPBEXaggItemX 3 2 4 2 2" xfId="6147" xr:uid="{00000000-0005-0000-0000-0000BE350000}"/>
    <cellStyle name="SAPBEXaggItemX 3 2 5" xfId="6148" xr:uid="{00000000-0005-0000-0000-0000BF350000}"/>
    <cellStyle name="SAPBEXaggItemX 3 2 5 2" xfId="6149" xr:uid="{00000000-0005-0000-0000-0000C0350000}"/>
    <cellStyle name="SAPBEXaggItemX 3 2 6" xfId="28704" xr:uid="{00000000-0005-0000-0000-0000C1350000}"/>
    <cellStyle name="SAPBEXaggItemX 3 2 7" xfId="28705" xr:uid="{00000000-0005-0000-0000-0000C2350000}"/>
    <cellStyle name="SAPBEXaggItemX 3 20" xfId="28706" xr:uid="{00000000-0005-0000-0000-0000C3350000}"/>
    <cellStyle name="SAPBEXaggItemX 3 21" xfId="28707" xr:uid="{00000000-0005-0000-0000-0000C4350000}"/>
    <cellStyle name="SAPBEXaggItemX 3 22" xfId="28708" xr:uid="{00000000-0005-0000-0000-0000C5350000}"/>
    <cellStyle name="SAPBEXaggItemX 3 23" xfId="28709" xr:uid="{00000000-0005-0000-0000-0000C6350000}"/>
    <cellStyle name="SAPBEXaggItemX 3 24" xfId="28710" xr:uid="{00000000-0005-0000-0000-0000C7350000}"/>
    <cellStyle name="SAPBEXaggItemX 3 25" xfId="28711" xr:uid="{00000000-0005-0000-0000-0000C8350000}"/>
    <cellStyle name="SAPBEXaggItemX 3 26" xfId="28712" xr:uid="{00000000-0005-0000-0000-0000C9350000}"/>
    <cellStyle name="SAPBEXaggItemX 3 27" xfId="28713" xr:uid="{00000000-0005-0000-0000-0000CA350000}"/>
    <cellStyle name="SAPBEXaggItemX 3 28" xfId="48223" xr:uid="{00000000-0005-0000-0000-0000CB350000}"/>
    <cellStyle name="SAPBEXaggItemX 3 3" xfId="28714" xr:uid="{00000000-0005-0000-0000-0000CC350000}"/>
    <cellStyle name="SAPBEXaggItemX 3 4" xfId="28715" xr:uid="{00000000-0005-0000-0000-0000CD350000}"/>
    <cellStyle name="SAPBEXaggItemX 3 5" xfId="28716" xr:uid="{00000000-0005-0000-0000-0000CE350000}"/>
    <cellStyle name="SAPBEXaggItemX 3 6" xfId="28717" xr:uid="{00000000-0005-0000-0000-0000CF350000}"/>
    <cellStyle name="SAPBEXaggItemX 3 7" xfId="28718" xr:uid="{00000000-0005-0000-0000-0000D0350000}"/>
    <cellStyle name="SAPBEXaggItemX 3 8" xfId="28719" xr:uid="{00000000-0005-0000-0000-0000D1350000}"/>
    <cellStyle name="SAPBEXaggItemX 3 9" xfId="28720" xr:uid="{00000000-0005-0000-0000-0000D2350000}"/>
    <cellStyle name="SAPBEXaggItemX 30" xfId="28721" xr:uid="{00000000-0005-0000-0000-0000D3350000}"/>
    <cellStyle name="SAPBEXaggItemX 31" xfId="28722" xr:uid="{00000000-0005-0000-0000-0000D4350000}"/>
    <cellStyle name="SAPBEXaggItemX 32" xfId="28723" xr:uid="{00000000-0005-0000-0000-0000D5350000}"/>
    <cellStyle name="SAPBEXaggItemX 33" xfId="28724" xr:uid="{00000000-0005-0000-0000-0000D6350000}"/>
    <cellStyle name="SAPBEXaggItemX 34" xfId="28725" xr:uid="{00000000-0005-0000-0000-0000D7350000}"/>
    <cellStyle name="SAPBEXaggItemX 35" xfId="48224" xr:uid="{00000000-0005-0000-0000-0000D8350000}"/>
    <cellStyle name="SAPBEXaggItemX 4" xfId="735" xr:uid="{00000000-0005-0000-0000-0000D9350000}"/>
    <cellStyle name="SAPBEXaggItemX 4 10" xfId="28726" xr:uid="{00000000-0005-0000-0000-0000DA350000}"/>
    <cellStyle name="SAPBEXaggItemX 4 11" xfId="28727" xr:uid="{00000000-0005-0000-0000-0000DB350000}"/>
    <cellStyle name="SAPBEXaggItemX 4 12" xfId="28728" xr:uid="{00000000-0005-0000-0000-0000DC350000}"/>
    <cellStyle name="SAPBEXaggItemX 4 13" xfId="28729" xr:uid="{00000000-0005-0000-0000-0000DD350000}"/>
    <cellStyle name="SAPBEXaggItemX 4 14" xfId="28730" xr:uid="{00000000-0005-0000-0000-0000DE350000}"/>
    <cellStyle name="SAPBEXaggItemX 4 15" xfId="28731" xr:uid="{00000000-0005-0000-0000-0000DF350000}"/>
    <cellStyle name="SAPBEXaggItemX 4 16" xfId="28732" xr:uid="{00000000-0005-0000-0000-0000E0350000}"/>
    <cellStyle name="SAPBEXaggItemX 4 17" xfId="28733" xr:uid="{00000000-0005-0000-0000-0000E1350000}"/>
    <cellStyle name="SAPBEXaggItemX 4 18" xfId="28734" xr:uid="{00000000-0005-0000-0000-0000E2350000}"/>
    <cellStyle name="SAPBEXaggItemX 4 19" xfId="28735" xr:uid="{00000000-0005-0000-0000-0000E3350000}"/>
    <cellStyle name="SAPBEXaggItemX 4 2" xfId="1675" xr:uid="{00000000-0005-0000-0000-0000E4350000}"/>
    <cellStyle name="SAPBEXaggItemX 4 2 2" xfId="6150" xr:uid="{00000000-0005-0000-0000-0000E5350000}"/>
    <cellStyle name="SAPBEXaggItemX 4 2 2 2" xfId="6151" xr:uid="{00000000-0005-0000-0000-0000E6350000}"/>
    <cellStyle name="SAPBEXaggItemX 4 2 2 2 2" xfId="6152" xr:uid="{00000000-0005-0000-0000-0000E7350000}"/>
    <cellStyle name="SAPBEXaggItemX 4 2 2 2 2 2" xfId="6153" xr:uid="{00000000-0005-0000-0000-0000E8350000}"/>
    <cellStyle name="SAPBEXaggItemX 4 2 2 2 3" xfId="6154" xr:uid="{00000000-0005-0000-0000-0000E9350000}"/>
    <cellStyle name="SAPBEXaggItemX 4 2 2 3" xfId="6155" xr:uid="{00000000-0005-0000-0000-0000EA350000}"/>
    <cellStyle name="SAPBEXaggItemX 4 2 2 3 2" xfId="6156" xr:uid="{00000000-0005-0000-0000-0000EB350000}"/>
    <cellStyle name="SAPBEXaggItemX 4 2 2 3 2 2" xfId="6157" xr:uid="{00000000-0005-0000-0000-0000EC350000}"/>
    <cellStyle name="SAPBEXaggItemX 4 2 2 4" xfId="6158" xr:uid="{00000000-0005-0000-0000-0000ED350000}"/>
    <cellStyle name="SAPBEXaggItemX 4 2 2 4 2" xfId="6159" xr:uid="{00000000-0005-0000-0000-0000EE350000}"/>
    <cellStyle name="SAPBEXaggItemX 4 2 3" xfId="6160" xr:uid="{00000000-0005-0000-0000-0000EF350000}"/>
    <cellStyle name="SAPBEXaggItemX 4 2 3 2" xfId="6161" xr:uid="{00000000-0005-0000-0000-0000F0350000}"/>
    <cellStyle name="SAPBEXaggItemX 4 2 3 2 2" xfId="6162" xr:uid="{00000000-0005-0000-0000-0000F1350000}"/>
    <cellStyle name="SAPBEXaggItemX 4 2 3 3" xfId="6163" xr:uid="{00000000-0005-0000-0000-0000F2350000}"/>
    <cellStyle name="SAPBEXaggItemX 4 2 4" xfId="6164" xr:uid="{00000000-0005-0000-0000-0000F3350000}"/>
    <cellStyle name="SAPBEXaggItemX 4 2 4 2" xfId="6165" xr:uid="{00000000-0005-0000-0000-0000F4350000}"/>
    <cellStyle name="SAPBEXaggItemX 4 2 4 2 2" xfId="6166" xr:uid="{00000000-0005-0000-0000-0000F5350000}"/>
    <cellStyle name="SAPBEXaggItemX 4 2 5" xfId="6167" xr:uid="{00000000-0005-0000-0000-0000F6350000}"/>
    <cellStyle name="SAPBEXaggItemX 4 2 5 2" xfId="6168" xr:uid="{00000000-0005-0000-0000-0000F7350000}"/>
    <cellStyle name="SAPBEXaggItemX 4 2 6" xfId="28736" xr:uid="{00000000-0005-0000-0000-0000F8350000}"/>
    <cellStyle name="SAPBEXaggItemX 4 2 7" xfId="28737" xr:uid="{00000000-0005-0000-0000-0000F9350000}"/>
    <cellStyle name="SAPBEXaggItemX 4 20" xfId="28738" xr:uid="{00000000-0005-0000-0000-0000FA350000}"/>
    <cellStyle name="SAPBEXaggItemX 4 21" xfId="28739" xr:uid="{00000000-0005-0000-0000-0000FB350000}"/>
    <cellStyle name="SAPBEXaggItemX 4 22" xfId="28740" xr:uid="{00000000-0005-0000-0000-0000FC350000}"/>
    <cellStyle name="SAPBEXaggItemX 4 23" xfId="28741" xr:uid="{00000000-0005-0000-0000-0000FD350000}"/>
    <cellStyle name="SAPBEXaggItemX 4 24" xfId="28742" xr:uid="{00000000-0005-0000-0000-0000FE350000}"/>
    <cellStyle name="SAPBEXaggItemX 4 25" xfId="28743" xr:uid="{00000000-0005-0000-0000-0000FF350000}"/>
    <cellStyle name="SAPBEXaggItemX 4 26" xfId="28744" xr:uid="{00000000-0005-0000-0000-000000360000}"/>
    <cellStyle name="SAPBEXaggItemX 4 27" xfId="28745" xr:uid="{00000000-0005-0000-0000-000001360000}"/>
    <cellStyle name="SAPBEXaggItemX 4 28" xfId="48225" xr:uid="{00000000-0005-0000-0000-000002360000}"/>
    <cellStyle name="SAPBEXaggItemX 4 3" xfId="28746" xr:uid="{00000000-0005-0000-0000-000003360000}"/>
    <cellStyle name="SAPBEXaggItemX 4 4" xfId="28747" xr:uid="{00000000-0005-0000-0000-000004360000}"/>
    <cellStyle name="SAPBEXaggItemX 4 5" xfId="28748" xr:uid="{00000000-0005-0000-0000-000005360000}"/>
    <cellStyle name="SAPBEXaggItemX 4 6" xfId="28749" xr:uid="{00000000-0005-0000-0000-000006360000}"/>
    <cellStyle name="SAPBEXaggItemX 4 7" xfId="28750" xr:uid="{00000000-0005-0000-0000-000007360000}"/>
    <cellStyle name="SAPBEXaggItemX 4 8" xfId="28751" xr:uid="{00000000-0005-0000-0000-000008360000}"/>
    <cellStyle name="SAPBEXaggItemX 4 9" xfId="28752" xr:uid="{00000000-0005-0000-0000-000009360000}"/>
    <cellStyle name="SAPBEXaggItemX 5" xfId="736" xr:uid="{00000000-0005-0000-0000-00000A360000}"/>
    <cellStyle name="SAPBEXaggItemX 5 10" xfId="28753" xr:uid="{00000000-0005-0000-0000-00000B360000}"/>
    <cellStyle name="SAPBEXaggItemX 5 11" xfId="28754" xr:uid="{00000000-0005-0000-0000-00000C360000}"/>
    <cellStyle name="SAPBEXaggItemX 5 12" xfId="28755" xr:uid="{00000000-0005-0000-0000-00000D360000}"/>
    <cellStyle name="SAPBEXaggItemX 5 13" xfId="28756" xr:uid="{00000000-0005-0000-0000-00000E360000}"/>
    <cellStyle name="SAPBEXaggItemX 5 14" xfId="28757" xr:uid="{00000000-0005-0000-0000-00000F360000}"/>
    <cellStyle name="SAPBEXaggItemX 5 15" xfId="28758" xr:uid="{00000000-0005-0000-0000-000010360000}"/>
    <cellStyle name="SAPBEXaggItemX 5 16" xfId="28759" xr:uid="{00000000-0005-0000-0000-000011360000}"/>
    <cellStyle name="SAPBEXaggItemX 5 17" xfId="28760" xr:uid="{00000000-0005-0000-0000-000012360000}"/>
    <cellStyle name="SAPBEXaggItemX 5 18" xfId="28761" xr:uid="{00000000-0005-0000-0000-000013360000}"/>
    <cellStyle name="SAPBEXaggItemX 5 19" xfId="28762" xr:uid="{00000000-0005-0000-0000-000014360000}"/>
    <cellStyle name="SAPBEXaggItemX 5 2" xfId="1676" xr:uid="{00000000-0005-0000-0000-000015360000}"/>
    <cellStyle name="SAPBEXaggItemX 5 2 2" xfId="6169" xr:uid="{00000000-0005-0000-0000-000016360000}"/>
    <cellStyle name="SAPBEXaggItemX 5 2 2 2" xfId="6170" xr:uid="{00000000-0005-0000-0000-000017360000}"/>
    <cellStyle name="SAPBEXaggItemX 5 2 2 2 2" xfId="6171" xr:uid="{00000000-0005-0000-0000-000018360000}"/>
    <cellStyle name="SAPBEXaggItemX 5 2 2 2 2 2" xfId="6172" xr:uid="{00000000-0005-0000-0000-000019360000}"/>
    <cellStyle name="SAPBEXaggItemX 5 2 2 2 3" xfId="6173" xr:uid="{00000000-0005-0000-0000-00001A360000}"/>
    <cellStyle name="SAPBEXaggItemX 5 2 2 3" xfId="6174" xr:uid="{00000000-0005-0000-0000-00001B360000}"/>
    <cellStyle name="SAPBEXaggItemX 5 2 2 3 2" xfId="6175" xr:uid="{00000000-0005-0000-0000-00001C360000}"/>
    <cellStyle name="SAPBEXaggItemX 5 2 2 3 2 2" xfId="6176" xr:uid="{00000000-0005-0000-0000-00001D360000}"/>
    <cellStyle name="SAPBEXaggItemX 5 2 2 4" xfId="6177" xr:uid="{00000000-0005-0000-0000-00001E360000}"/>
    <cellStyle name="SAPBEXaggItemX 5 2 2 4 2" xfId="6178" xr:uid="{00000000-0005-0000-0000-00001F360000}"/>
    <cellStyle name="SAPBEXaggItemX 5 2 3" xfId="6179" xr:uid="{00000000-0005-0000-0000-000020360000}"/>
    <cellStyle name="SAPBEXaggItemX 5 2 3 2" xfId="6180" xr:uid="{00000000-0005-0000-0000-000021360000}"/>
    <cellStyle name="SAPBEXaggItemX 5 2 3 2 2" xfId="6181" xr:uid="{00000000-0005-0000-0000-000022360000}"/>
    <cellStyle name="SAPBEXaggItemX 5 2 3 3" xfId="6182" xr:uid="{00000000-0005-0000-0000-000023360000}"/>
    <cellStyle name="SAPBEXaggItemX 5 2 4" xfId="6183" xr:uid="{00000000-0005-0000-0000-000024360000}"/>
    <cellStyle name="SAPBEXaggItemX 5 2 4 2" xfId="6184" xr:uid="{00000000-0005-0000-0000-000025360000}"/>
    <cellStyle name="SAPBEXaggItemX 5 2 4 2 2" xfId="6185" xr:uid="{00000000-0005-0000-0000-000026360000}"/>
    <cellStyle name="SAPBEXaggItemX 5 2 5" xfId="6186" xr:uid="{00000000-0005-0000-0000-000027360000}"/>
    <cellStyle name="SAPBEXaggItemX 5 2 5 2" xfId="6187" xr:uid="{00000000-0005-0000-0000-000028360000}"/>
    <cellStyle name="SAPBEXaggItemX 5 2 6" xfId="28763" xr:uid="{00000000-0005-0000-0000-000029360000}"/>
    <cellStyle name="SAPBEXaggItemX 5 2 7" xfId="28764" xr:uid="{00000000-0005-0000-0000-00002A360000}"/>
    <cellStyle name="SAPBEXaggItemX 5 20" xfId="28765" xr:uid="{00000000-0005-0000-0000-00002B360000}"/>
    <cellStyle name="SAPBEXaggItemX 5 21" xfId="28766" xr:uid="{00000000-0005-0000-0000-00002C360000}"/>
    <cellStyle name="SAPBEXaggItemX 5 22" xfId="28767" xr:uid="{00000000-0005-0000-0000-00002D360000}"/>
    <cellStyle name="SAPBEXaggItemX 5 23" xfId="28768" xr:uid="{00000000-0005-0000-0000-00002E360000}"/>
    <cellStyle name="SAPBEXaggItemX 5 24" xfId="28769" xr:uid="{00000000-0005-0000-0000-00002F360000}"/>
    <cellStyle name="SAPBEXaggItemX 5 25" xfId="28770" xr:uid="{00000000-0005-0000-0000-000030360000}"/>
    <cellStyle name="SAPBEXaggItemX 5 26" xfId="28771" xr:uid="{00000000-0005-0000-0000-000031360000}"/>
    <cellStyle name="SAPBEXaggItemX 5 27" xfId="28772" xr:uid="{00000000-0005-0000-0000-000032360000}"/>
    <cellStyle name="SAPBEXaggItemX 5 28" xfId="48226" xr:uid="{00000000-0005-0000-0000-000033360000}"/>
    <cellStyle name="SAPBEXaggItemX 5 3" xfId="28773" xr:uid="{00000000-0005-0000-0000-000034360000}"/>
    <cellStyle name="SAPBEXaggItemX 5 4" xfId="28774" xr:uid="{00000000-0005-0000-0000-000035360000}"/>
    <cellStyle name="SAPBEXaggItemX 5 5" xfId="28775" xr:uid="{00000000-0005-0000-0000-000036360000}"/>
    <cellStyle name="SAPBEXaggItemX 5 6" xfId="28776" xr:uid="{00000000-0005-0000-0000-000037360000}"/>
    <cellStyle name="SAPBEXaggItemX 5 7" xfId="28777" xr:uid="{00000000-0005-0000-0000-000038360000}"/>
    <cellStyle name="SAPBEXaggItemX 5 8" xfId="28778" xr:uid="{00000000-0005-0000-0000-000039360000}"/>
    <cellStyle name="SAPBEXaggItemX 5 9" xfId="28779" xr:uid="{00000000-0005-0000-0000-00003A360000}"/>
    <cellStyle name="SAPBEXaggItemX 6" xfId="737" xr:uid="{00000000-0005-0000-0000-00003B360000}"/>
    <cellStyle name="SAPBEXaggItemX 6 10" xfId="28780" xr:uid="{00000000-0005-0000-0000-00003C360000}"/>
    <cellStyle name="SAPBEXaggItemX 6 11" xfId="28781" xr:uid="{00000000-0005-0000-0000-00003D360000}"/>
    <cellStyle name="SAPBEXaggItemX 6 12" xfId="28782" xr:uid="{00000000-0005-0000-0000-00003E360000}"/>
    <cellStyle name="SAPBEXaggItemX 6 13" xfId="28783" xr:uid="{00000000-0005-0000-0000-00003F360000}"/>
    <cellStyle name="SAPBEXaggItemX 6 14" xfId="28784" xr:uid="{00000000-0005-0000-0000-000040360000}"/>
    <cellStyle name="SAPBEXaggItemX 6 15" xfId="28785" xr:uid="{00000000-0005-0000-0000-000041360000}"/>
    <cellStyle name="SAPBEXaggItemX 6 16" xfId="28786" xr:uid="{00000000-0005-0000-0000-000042360000}"/>
    <cellStyle name="SAPBEXaggItemX 6 17" xfId="28787" xr:uid="{00000000-0005-0000-0000-000043360000}"/>
    <cellStyle name="SAPBEXaggItemX 6 18" xfId="28788" xr:uid="{00000000-0005-0000-0000-000044360000}"/>
    <cellStyle name="SAPBEXaggItemX 6 19" xfId="28789" xr:uid="{00000000-0005-0000-0000-000045360000}"/>
    <cellStyle name="SAPBEXaggItemX 6 2" xfId="1677" xr:uid="{00000000-0005-0000-0000-000046360000}"/>
    <cellStyle name="SAPBEXaggItemX 6 2 2" xfId="6188" xr:uid="{00000000-0005-0000-0000-000047360000}"/>
    <cellStyle name="SAPBEXaggItemX 6 2 2 2" xfId="6189" xr:uid="{00000000-0005-0000-0000-000048360000}"/>
    <cellStyle name="SAPBEXaggItemX 6 2 2 2 2" xfId="6190" xr:uid="{00000000-0005-0000-0000-000049360000}"/>
    <cellStyle name="SAPBEXaggItemX 6 2 2 2 2 2" xfId="6191" xr:uid="{00000000-0005-0000-0000-00004A360000}"/>
    <cellStyle name="SAPBEXaggItemX 6 2 2 2 3" xfId="6192" xr:uid="{00000000-0005-0000-0000-00004B360000}"/>
    <cellStyle name="SAPBEXaggItemX 6 2 2 3" xfId="6193" xr:uid="{00000000-0005-0000-0000-00004C360000}"/>
    <cellStyle name="SAPBEXaggItemX 6 2 2 3 2" xfId="6194" xr:uid="{00000000-0005-0000-0000-00004D360000}"/>
    <cellStyle name="SAPBEXaggItemX 6 2 2 3 2 2" xfId="6195" xr:uid="{00000000-0005-0000-0000-00004E360000}"/>
    <cellStyle name="SAPBEXaggItemX 6 2 2 4" xfId="6196" xr:uid="{00000000-0005-0000-0000-00004F360000}"/>
    <cellStyle name="SAPBEXaggItemX 6 2 2 4 2" xfId="6197" xr:uid="{00000000-0005-0000-0000-000050360000}"/>
    <cellStyle name="SAPBEXaggItemX 6 2 3" xfId="6198" xr:uid="{00000000-0005-0000-0000-000051360000}"/>
    <cellStyle name="SAPBEXaggItemX 6 2 3 2" xfId="6199" xr:uid="{00000000-0005-0000-0000-000052360000}"/>
    <cellStyle name="SAPBEXaggItemX 6 2 3 2 2" xfId="6200" xr:uid="{00000000-0005-0000-0000-000053360000}"/>
    <cellStyle name="SAPBEXaggItemX 6 2 3 3" xfId="6201" xr:uid="{00000000-0005-0000-0000-000054360000}"/>
    <cellStyle name="SAPBEXaggItemX 6 2 4" xfId="6202" xr:uid="{00000000-0005-0000-0000-000055360000}"/>
    <cellStyle name="SAPBEXaggItemX 6 2 4 2" xfId="6203" xr:uid="{00000000-0005-0000-0000-000056360000}"/>
    <cellStyle name="SAPBEXaggItemX 6 2 4 2 2" xfId="6204" xr:uid="{00000000-0005-0000-0000-000057360000}"/>
    <cellStyle name="SAPBEXaggItemX 6 2 5" xfId="6205" xr:uid="{00000000-0005-0000-0000-000058360000}"/>
    <cellStyle name="SAPBEXaggItemX 6 2 5 2" xfId="6206" xr:uid="{00000000-0005-0000-0000-000059360000}"/>
    <cellStyle name="SAPBEXaggItemX 6 2 6" xfId="28790" xr:uid="{00000000-0005-0000-0000-00005A360000}"/>
    <cellStyle name="SAPBEXaggItemX 6 2 7" xfId="28791" xr:uid="{00000000-0005-0000-0000-00005B360000}"/>
    <cellStyle name="SAPBEXaggItemX 6 20" xfId="28792" xr:uid="{00000000-0005-0000-0000-00005C360000}"/>
    <cellStyle name="SAPBEXaggItemX 6 21" xfId="28793" xr:uid="{00000000-0005-0000-0000-00005D360000}"/>
    <cellStyle name="SAPBEXaggItemX 6 22" xfId="28794" xr:uid="{00000000-0005-0000-0000-00005E360000}"/>
    <cellStyle name="SAPBEXaggItemX 6 23" xfId="28795" xr:uid="{00000000-0005-0000-0000-00005F360000}"/>
    <cellStyle name="SAPBEXaggItemX 6 24" xfId="28796" xr:uid="{00000000-0005-0000-0000-000060360000}"/>
    <cellStyle name="SAPBEXaggItemX 6 25" xfId="28797" xr:uid="{00000000-0005-0000-0000-000061360000}"/>
    <cellStyle name="SAPBEXaggItemX 6 26" xfId="28798" xr:uid="{00000000-0005-0000-0000-000062360000}"/>
    <cellStyle name="SAPBEXaggItemX 6 27" xfId="28799" xr:uid="{00000000-0005-0000-0000-000063360000}"/>
    <cellStyle name="SAPBEXaggItemX 6 28" xfId="48227" xr:uid="{00000000-0005-0000-0000-000064360000}"/>
    <cellStyle name="SAPBEXaggItemX 6 3" xfId="28800" xr:uid="{00000000-0005-0000-0000-000065360000}"/>
    <cellStyle name="SAPBEXaggItemX 6 4" xfId="28801" xr:uid="{00000000-0005-0000-0000-000066360000}"/>
    <cellStyle name="SAPBEXaggItemX 6 5" xfId="28802" xr:uid="{00000000-0005-0000-0000-000067360000}"/>
    <cellStyle name="SAPBEXaggItemX 6 6" xfId="28803" xr:uid="{00000000-0005-0000-0000-000068360000}"/>
    <cellStyle name="SAPBEXaggItemX 6 7" xfId="28804" xr:uid="{00000000-0005-0000-0000-000069360000}"/>
    <cellStyle name="SAPBEXaggItemX 6 8" xfId="28805" xr:uid="{00000000-0005-0000-0000-00006A360000}"/>
    <cellStyle name="SAPBEXaggItemX 6 9" xfId="28806" xr:uid="{00000000-0005-0000-0000-00006B360000}"/>
    <cellStyle name="SAPBEXaggItemX 7" xfId="738" xr:uid="{00000000-0005-0000-0000-00006C360000}"/>
    <cellStyle name="SAPBEXaggItemX 7 10" xfId="28807" xr:uid="{00000000-0005-0000-0000-00006D360000}"/>
    <cellStyle name="SAPBEXaggItemX 7 11" xfId="28808" xr:uid="{00000000-0005-0000-0000-00006E360000}"/>
    <cellStyle name="SAPBEXaggItemX 7 12" xfId="28809" xr:uid="{00000000-0005-0000-0000-00006F360000}"/>
    <cellStyle name="SAPBEXaggItemX 7 13" xfId="28810" xr:uid="{00000000-0005-0000-0000-000070360000}"/>
    <cellStyle name="SAPBEXaggItemX 7 14" xfId="28811" xr:uid="{00000000-0005-0000-0000-000071360000}"/>
    <cellStyle name="SAPBEXaggItemX 7 15" xfId="28812" xr:uid="{00000000-0005-0000-0000-000072360000}"/>
    <cellStyle name="SAPBEXaggItemX 7 16" xfId="28813" xr:uid="{00000000-0005-0000-0000-000073360000}"/>
    <cellStyle name="SAPBEXaggItemX 7 17" xfId="28814" xr:uid="{00000000-0005-0000-0000-000074360000}"/>
    <cellStyle name="SAPBEXaggItemX 7 18" xfId="28815" xr:uid="{00000000-0005-0000-0000-000075360000}"/>
    <cellStyle name="SAPBEXaggItemX 7 19" xfId="28816" xr:uid="{00000000-0005-0000-0000-000076360000}"/>
    <cellStyle name="SAPBEXaggItemX 7 2" xfId="1678" xr:uid="{00000000-0005-0000-0000-000077360000}"/>
    <cellStyle name="SAPBEXaggItemX 7 2 2" xfId="6207" xr:uid="{00000000-0005-0000-0000-000078360000}"/>
    <cellStyle name="SAPBEXaggItemX 7 2 2 2" xfId="6208" xr:uid="{00000000-0005-0000-0000-000079360000}"/>
    <cellStyle name="SAPBEXaggItemX 7 2 2 2 2" xfId="6209" xr:uid="{00000000-0005-0000-0000-00007A360000}"/>
    <cellStyle name="SAPBEXaggItemX 7 2 2 2 2 2" xfId="6210" xr:uid="{00000000-0005-0000-0000-00007B360000}"/>
    <cellStyle name="SAPBEXaggItemX 7 2 2 2 3" xfId="6211" xr:uid="{00000000-0005-0000-0000-00007C360000}"/>
    <cellStyle name="SAPBEXaggItemX 7 2 2 3" xfId="6212" xr:uid="{00000000-0005-0000-0000-00007D360000}"/>
    <cellStyle name="SAPBEXaggItemX 7 2 2 3 2" xfId="6213" xr:uid="{00000000-0005-0000-0000-00007E360000}"/>
    <cellStyle name="SAPBEXaggItemX 7 2 2 3 2 2" xfId="6214" xr:uid="{00000000-0005-0000-0000-00007F360000}"/>
    <cellStyle name="SAPBEXaggItemX 7 2 2 4" xfId="6215" xr:uid="{00000000-0005-0000-0000-000080360000}"/>
    <cellStyle name="SAPBEXaggItemX 7 2 2 4 2" xfId="6216" xr:uid="{00000000-0005-0000-0000-000081360000}"/>
    <cellStyle name="SAPBEXaggItemX 7 2 3" xfId="6217" xr:uid="{00000000-0005-0000-0000-000082360000}"/>
    <cellStyle name="SAPBEXaggItemX 7 2 3 2" xfId="6218" xr:uid="{00000000-0005-0000-0000-000083360000}"/>
    <cellStyle name="SAPBEXaggItemX 7 2 3 2 2" xfId="6219" xr:uid="{00000000-0005-0000-0000-000084360000}"/>
    <cellStyle name="SAPBEXaggItemX 7 2 3 3" xfId="6220" xr:uid="{00000000-0005-0000-0000-000085360000}"/>
    <cellStyle name="SAPBEXaggItemX 7 2 4" xfId="6221" xr:uid="{00000000-0005-0000-0000-000086360000}"/>
    <cellStyle name="SAPBEXaggItemX 7 2 4 2" xfId="6222" xr:uid="{00000000-0005-0000-0000-000087360000}"/>
    <cellStyle name="SAPBEXaggItemX 7 2 4 2 2" xfId="6223" xr:uid="{00000000-0005-0000-0000-000088360000}"/>
    <cellStyle name="SAPBEXaggItemX 7 2 5" xfId="6224" xr:uid="{00000000-0005-0000-0000-000089360000}"/>
    <cellStyle name="SAPBEXaggItemX 7 2 5 2" xfId="6225" xr:uid="{00000000-0005-0000-0000-00008A360000}"/>
    <cellStyle name="SAPBEXaggItemX 7 2 6" xfId="28817" xr:uid="{00000000-0005-0000-0000-00008B360000}"/>
    <cellStyle name="SAPBEXaggItemX 7 2 7" xfId="28818" xr:uid="{00000000-0005-0000-0000-00008C360000}"/>
    <cellStyle name="SAPBEXaggItemX 7 20" xfId="28819" xr:uid="{00000000-0005-0000-0000-00008D360000}"/>
    <cellStyle name="SAPBEXaggItemX 7 21" xfId="28820" xr:uid="{00000000-0005-0000-0000-00008E360000}"/>
    <cellStyle name="SAPBEXaggItemX 7 22" xfId="28821" xr:uid="{00000000-0005-0000-0000-00008F360000}"/>
    <cellStyle name="SAPBEXaggItemX 7 23" xfId="28822" xr:uid="{00000000-0005-0000-0000-000090360000}"/>
    <cellStyle name="SAPBEXaggItemX 7 24" xfId="28823" xr:uid="{00000000-0005-0000-0000-000091360000}"/>
    <cellStyle name="SAPBEXaggItemX 7 25" xfId="28824" xr:uid="{00000000-0005-0000-0000-000092360000}"/>
    <cellStyle name="SAPBEXaggItemX 7 26" xfId="28825" xr:uid="{00000000-0005-0000-0000-000093360000}"/>
    <cellStyle name="SAPBEXaggItemX 7 27" xfId="28826" xr:uid="{00000000-0005-0000-0000-000094360000}"/>
    <cellStyle name="SAPBEXaggItemX 7 28" xfId="48228" xr:uid="{00000000-0005-0000-0000-000095360000}"/>
    <cellStyle name="SAPBEXaggItemX 7 3" xfId="28827" xr:uid="{00000000-0005-0000-0000-000096360000}"/>
    <cellStyle name="SAPBEXaggItemX 7 4" xfId="28828" xr:uid="{00000000-0005-0000-0000-000097360000}"/>
    <cellStyle name="SAPBEXaggItemX 7 5" xfId="28829" xr:uid="{00000000-0005-0000-0000-000098360000}"/>
    <cellStyle name="SAPBEXaggItemX 7 6" xfId="28830" xr:uid="{00000000-0005-0000-0000-000099360000}"/>
    <cellStyle name="SAPBEXaggItemX 7 7" xfId="28831" xr:uid="{00000000-0005-0000-0000-00009A360000}"/>
    <cellStyle name="SAPBEXaggItemX 7 8" xfId="28832" xr:uid="{00000000-0005-0000-0000-00009B360000}"/>
    <cellStyle name="SAPBEXaggItemX 7 9" xfId="28833" xr:uid="{00000000-0005-0000-0000-00009C360000}"/>
    <cellStyle name="SAPBEXaggItemX 8" xfId="728" xr:uid="{00000000-0005-0000-0000-00009D360000}"/>
    <cellStyle name="SAPBEXaggItemX 8 10" xfId="28834" xr:uid="{00000000-0005-0000-0000-00009E360000}"/>
    <cellStyle name="SAPBEXaggItemX 8 11" xfId="28835" xr:uid="{00000000-0005-0000-0000-00009F360000}"/>
    <cellStyle name="SAPBEXaggItemX 8 12" xfId="28836" xr:uid="{00000000-0005-0000-0000-0000A0360000}"/>
    <cellStyle name="SAPBEXaggItemX 8 13" xfId="28837" xr:uid="{00000000-0005-0000-0000-0000A1360000}"/>
    <cellStyle name="SAPBEXaggItemX 8 14" xfId="28838" xr:uid="{00000000-0005-0000-0000-0000A2360000}"/>
    <cellStyle name="SAPBEXaggItemX 8 15" xfId="28839" xr:uid="{00000000-0005-0000-0000-0000A3360000}"/>
    <cellStyle name="SAPBEXaggItemX 8 16" xfId="28840" xr:uid="{00000000-0005-0000-0000-0000A4360000}"/>
    <cellStyle name="SAPBEXaggItemX 8 17" xfId="28841" xr:uid="{00000000-0005-0000-0000-0000A5360000}"/>
    <cellStyle name="SAPBEXaggItemX 8 18" xfId="28842" xr:uid="{00000000-0005-0000-0000-0000A6360000}"/>
    <cellStyle name="SAPBEXaggItemX 8 19" xfId="28843" xr:uid="{00000000-0005-0000-0000-0000A7360000}"/>
    <cellStyle name="SAPBEXaggItemX 8 2" xfId="1679" xr:uid="{00000000-0005-0000-0000-0000A8360000}"/>
    <cellStyle name="SAPBEXaggItemX 8 2 2" xfId="6226" xr:uid="{00000000-0005-0000-0000-0000A9360000}"/>
    <cellStyle name="SAPBEXaggItemX 8 2 2 2" xfId="6227" xr:uid="{00000000-0005-0000-0000-0000AA360000}"/>
    <cellStyle name="SAPBEXaggItemX 8 2 2 2 2" xfId="6228" xr:uid="{00000000-0005-0000-0000-0000AB360000}"/>
    <cellStyle name="SAPBEXaggItemX 8 2 2 2 2 2" xfId="6229" xr:uid="{00000000-0005-0000-0000-0000AC360000}"/>
    <cellStyle name="SAPBEXaggItemX 8 2 2 2 3" xfId="6230" xr:uid="{00000000-0005-0000-0000-0000AD360000}"/>
    <cellStyle name="SAPBEXaggItemX 8 2 2 3" xfId="6231" xr:uid="{00000000-0005-0000-0000-0000AE360000}"/>
    <cellStyle name="SAPBEXaggItemX 8 2 2 3 2" xfId="6232" xr:uid="{00000000-0005-0000-0000-0000AF360000}"/>
    <cellStyle name="SAPBEXaggItemX 8 2 2 3 2 2" xfId="6233" xr:uid="{00000000-0005-0000-0000-0000B0360000}"/>
    <cellStyle name="SAPBEXaggItemX 8 2 2 4" xfId="6234" xr:uid="{00000000-0005-0000-0000-0000B1360000}"/>
    <cellStyle name="SAPBEXaggItemX 8 2 2 4 2" xfId="6235" xr:uid="{00000000-0005-0000-0000-0000B2360000}"/>
    <cellStyle name="SAPBEXaggItemX 8 2 3" xfId="6236" xr:uid="{00000000-0005-0000-0000-0000B3360000}"/>
    <cellStyle name="SAPBEXaggItemX 8 2 3 2" xfId="6237" xr:uid="{00000000-0005-0000-0000-0000B4360000}"/>
    <cellStyle name="SAPBEXaggItemX 8 2 3 2 2" xfId="6238" xr:uid="{00000000-0005-0000-0000-0000B5360000}"/>
    <cellStyle name="SAPBEXaggItemX 8 2 3 3" xfId="6239" xr:uid="{00000000-0005-0000-0000-0000B6360000}"/>
    <cellStyle name="SAPBEXaggItemX 8 2 4" xfId="6240" xr:uid="{00000000-0005-0000-0000-0000B7360000}"/>
    <cellStyle name="SAPBEXaggItemX 8 2 4 2" xfId="6241" xr:uid="{00000000-0005-0000-0000-0000B8360000}"/>
    <cellStyle name="SAPBEXaggItemX 8 2 4 2 2" xfId="6242" xr:uid="{00000000-0005-0000-0000-0000B9360000}"/>
    <cellStyle name="SAPBEXaggItemX 8 2 5" xfId="6243" xr:uid="{00000000-0005-0000-0000-0000BA360000}"/>
    <cellStyle name="SAPBEXaggItemX 8 2 5 2" xfId="6244" xr:uid="{00000000-0005-0000-0000-0000BB360000}"/>
    <cellStyle name="SAPBEXaggItemX 8 2 6" xfId="28844" xr:uid="{00000000-0005-0000-0000-0000BC360000}"/>
    <cellStyle name="SAPBEXaggItemX 8 2 7" xfId="28845" xr:uid="{00000000-0005-0000-0000-0000BD360000}"/>
    <cellStyle name="SAPBEXaggItemX 8 20" xfId="28846" xr:uid="{00000000-0005-0000-0000-0000BE360000}"/>
    <cellStyle name="SAPBEXaggItemX 8 21" xfId="28847" xr:uid="{00000000-0005-0000-0000-0000BF360000}"/>
    <cellStyle name="SAPBEXaggItemX 8 22" xfId="28848" xr:uid="{00000000-0005-0000-0000-0000C0360000}"/>
    <cellStyle name="SAPBEXaggItemX 8 23" xfId="28849" xr:uid="{00000000-0005-0000-0000-0000C1360000}"/>
    <cellStyle name="SAPBEXaggItemX 8 24" xfId="28850" xr:uid="{00000000-0005-0000-0000-0000C2360000}"/>
    <cellStyle name="SAPBEXaggItemX 8 25" xfId="28851" xr:uid="{00000000-0005-0000-0000-0000C3360000}"/>
    <cellStyle name="SAPBEXaggItemX 8 26" xfId="28852" xr:uid="{00000000-0005-0000-0000-0000C4360000}"/>
    <cellStyle name="SAPBEXaggItemX 8 27" xfId="28853" xr:uid="{00000000-0005-0000-0000-0000C5360000}"/>
    <cellStyle name="SAPBEXaggItemX 8 28" xfId="48229" xr:uid="{00000000-0005-0000-0000-0000C6360000}"/>
    <cellStyle name="SAPBEXaggItemX 8 3" xfId="28854" xr:uid="{00000000-0005-0000-0000-0000C7360000}"/>
    <cellStyle name="SAPBEXaggItemX 8 4" xfId="28855" xr:uid="{00000000-0005-0000-0000-0000C8360000}"/>
    <cellStyle name="SAPBEXaggItemX 8 5" xfId="28856" xr:uid="{00000000-0005-0000-0000-0000C9360000}"/>
    <cellStyle name="SAPBEXaggItemX 8 6" xfId="28857" xr:uid="{00000000-0005-0000-0000-0000CA360000}"/>
    <cellStyle name="SAPBEXaggItemX 8 7" xfId="28858" xr:uid="{00000000-0005-0000-0000-0000CB360000}"/>
    <cellStyle name="SAPBEXaggItemX 8 8" xfId="28859" xr:uid="{00000000-0005-0000-0000-0000CC360000}"/>
    <cellStyle name="SAPBEXaggItemX 8 9" xfId="28860" xr:uid="{00000000-0005-0000-0000-0000CD360000}"/>
    <cellStyle name="SAPBEXaggItemX 9" xfId="1680" xr:uid="{00000000-0005-0000-0000-0000CE360000}"/>
    <cellStyle name="SAPBEXaggItemX 9 2" xfId="1681" xr:uid="{00000000-0005-0000-0000-0000CF360000}"/>
    <cellStyle name="SAPBEXaggItemX 9 2 2" xfId="6245" xr:uid="{00000000-0005-0000-0000-0000D0360000}"/>
    <cellStyle name="SAPBEXaggItemX 9 2 2 2" xfId="6246" xr:uid="{00000000-0005-0000-0000-0000D1360000}"/>
    <cellStyle name="SAPBEXaggItemX 9 2 2 2 2" xfId="6247" xr:uid="{00000000-0005-0000-0000-0000D2360000}"/>
    <cellStyle name="SAPBEXaggItemX 9 2 2 3" xfId="6248" xr:uid="{00000000-0005-0000-0000-0000D3360000}"/>
    <cellStyle name="SAPBEXaggItemX 9 2 3" xfId="6249" xr:uid="{00000000-0005-0000-0000-0000D4360000}"/>
    <cellStyle name="SAPBEXaggItemX 9 2 3 2" xfId="6250" xr:uid="{00000000-0005-0000-0000-0000D5360000}"/>
    <cellStyle name="SAPBEXaggItemX 9 2 3 2 2" xfId="6251" xr:uid="{00000000-0005-0000-0000-0000D6360000}"/>
    <cellStyle name="SAPBEXaggItemX 9 2 4" xfId="6252" xr:uid="{00000000-0005-0000-0000-0000D7360000}"/>
    <cellStyle name="SAPBEXaggItemX 9 2 4 2" xfId="6253" xr:uid="{00000000-0005-0000-0000-0000D8360000}"/>
    <cellStyle name="SAPBEXaggItemX 9 3" xfId="6254" xr:uid="{00000000-0005-0000-0000-0000D9360000}"/>
    <cellStyle name="SAPBEXaggItemX 9 3 2" xfId="6255" xr:uid="{00000000-0005-0000-0000-0000DA360000}"/>
    <cellStyle name="SAPBEXaggItemX 9 3 2 2" xfId="6256" xr:uid="{00000000-0005-0000-0000-0000DB360000}"/>
    <cellStyle name="SAPBEXaggItemX 9 3 2 2 2" xfId="6257" xr:uid="{00000000-0005-0000-0000-0000DC360000}"/>
    <cellStyle name="SAPBEXaggItemX 9 3 2 3" xfId="6258" xr:uid="{00000000-0005-0000-0000-0000DD360000}"/>
    <cellStyle name="SAPBEXaggItemX 9 3 3" xfId="6259" xr:uid="{00000000-0005-0000-0000-0000DE360000}"/>
    <cellStyle name="SAPBEXaggItemX 9 3 3 2" xfId="6260" xr:uid="{00000000-0005-0000-0000-0000DF360000}"/>
    <cellStyle name="SAPBEXaggItemX 9 3 3 2 2" xfId="6261" xr:uid="{00000000-0005-0000-0000-0000E0360000}"/>
    <cellStyle name="SAPBEXaggItemX 9 3 4" xfId="6262" xr:uid="{00000000-0005-0000-0000-0000E1360000}"/>
    <cellStyle name="SAPBEXaggItemX 9 3 4 2" xfId="6263" xr:uid="{00000000-0005-0000-0000-0000E2360000}"/>
    <cellStyle name="SAPBEXaggItemX 9 3 5" xfId="28861" xr:uid="{00000000-0005-0000-0000-0000E3360000}"/>
    <cellStyle name="SAPBEXaggItemX 9 4" xfId="6264" xr:uid="{00000000-0005-0000-0000-0000E4360000}"/>
    <cellStyle name="SAPBEXaggItemX 9 4 2" xfId="6265" xr:uid="{00000000-0005-0000-0000-0000E5360000}"/>
    <cellStyle name="SAPBEXaggItemX 9 4 2 2" xfId="6266" xr:uid="{00000000-0005-0000-0000-0000E6360000}"/>
    <cellStyle name="SAPBEXaggItemX 9 4 2 2 2" xfId="6267" xr:uid="{00000000-0005-0000-0000-0000E7360000}"/>
    <cellStyle name="SAPBEXaggItemX 9 4 3" xfId="6268" xr:uid="{00000000-0005-0000-0000-0000E8360000}"/>
    <cellStyle name="SAPBEXaggItemX 9 4 3 2" xfId="6269" xr:uid="{00000000-0005-0000-0000-0000E9360000}"/>
    <cellStyle name="SAPBEXaggItemX 9 5" xfId="6270" xr:uid="{00000000-0005-0000-0000-0000EA360000}"/>
    <cellStyle name="SAPBEXaggItemX 9 5 2" xfId="6271" xr:uid="{00000000-0005-0000-0000-0000EB360000}"/>
    <cellStyle name="SAPBEXaggItemX 9 5 2 2" xfId="6272" xr:uid="{00000000-0005-0000-0000-0000EC360000}"/>
    <cellStyle name="SAPBEXaggItemX 9 5 3" xfId="6273" xr:uid="{00000000-0005-0000-0000-0000ED360000}"/>
    <cellStyle name="SAPBEXaggItemX 9 6" xfId="6274" xr:uid="{00000000-0005-0000-0000-0000EE360000}"/>
    <cellStyle name="SAPBEXaggItemX 9 6 2" xfId="6275" xr:uid="{00000000-0005-0000-0000-0000EF360000}"/>
    <cellStyle name="SAPBEXaggItemX 9 6 2 2" xfId="6276" xr:uid="{00000000-0005-0000-0000-0000F0360000}"/>
    <cellStyle name="SAPBEXaggItemX 9 7" xfId="6277" xr:uid="{00000000-0005-0000-0000-0000F1360000}"/>
    <cellStyle name="SAPBEXaggItemX 9 7 2" xfId="6278" xr:uid="{00000000-0005-0000-0000-0000F2360000}"/>
    <cellStyle name="SAPBEXaggItemX 9 8" xfId="48230" xr:uid="{00000000-0005-0000-0000-0000F3360000}"/>
    <cellStyle name="SAPBEXchaText" xfId="121" xr:uid="{00000000-0005-0000-0000-0000F4360000}"/>
    <cellStyle name="SAPBEXchaText 10" xfId="6279" xr:uid="{00000000-0005-0000-0000-0000F5360000}"/>
    <cellStyle name="SAPBEXchaText 10 2" xfId="6280" xr:uid="{00000000-0005-0000-0000-0000F6360000}"/>
    <cellStyle name="SAPBEXchaText 10 2 2" xfId="6281" xr:uid="{00000000-0005-0000-0000-0000F7360000}"/>
    <cellStyle name="SAPBEXchaText 10 2 2 2" xfId="6282" xr:uid="{00000000-0005-0000-0000-0000F8360000}"/>
    <cellStyle name="SAPBEXchaText 10 2 3" xfId="6283" xr:uid="{00000000-0005-0000-0000-0000F9360000}"/>
    <cellStyle name="SAPBEXchaText 10 3" xfId="6284" xr:uid="{00000000-0005-0000-0000-0000FA360000}"/>
    <cellStyle name="SAPBEXchaText 10 3 2" xfId="6285" xr:uid="{00000000-0005-0000-0000-0000FB360000}"/>
    <cellStyle name="SAPBEXchaText 10 3 2 2" xfId="6286" xr:uid="{00000000-0005-0000-0000-0000FC360000}"/>
    <cellStyle name="SAPBEXchaText 10 4" xfId="6287" xr:uid="{00000000-0005-0000-0000-0000FD360000}"/>
    <cellStyle name="SAPBEXchaText 10 4 2" xfId="6288" xr:uid="{00000000-0005-0000-0000-0000FE360000}"/>
    <cellStyle name="SAPBEXchaText 10 5" xfId="28862" xr:uid="{00000000-0005-0000-0000-0000FF360000}"/>
    <cellStyle name="SAPBEXchaText 10 6" xfId="28863" xr:uid="{00000000-0005-0000-0000-000000370000}"/>
    <cellStyle name="SAPBEXchaText 10 7" xfId="28864" xr:uid="{00000000-0005-0000-0000-000001370000}"/>
    <cellStyle name="SAPBEXchaText 11" xfId="28865" xr:uid="{00000000-0005-0000-0000-000002370000}"/>
    <cellStyle name="SAPBEXchaText 12" xfId="28866" xr:uid="{00000000-0005-0000-0000-000003370000}"/>
    <cellStyle name="SAPBEXchaText 13" xfId="28867" xr:uid="{00000000-0005-0000-0000-000004370000}"/>
    <cellStyle name="SAPBEXchaText 14" xfId="28868" xr:uid="{00000000-0005-0000-0000-000005370000}"/>
    <cellStyle name="SAPBEXchaText 15" xfId="28869" xr:uid="{00000000-0005-0000-0000-000006370000}"/>
    <cellStyle name="SAPBEXchaText 16" xfId="28870" xr:uid="{00000000-0005-0000-0000-000007370000}"/>
    <cellStyle name="SAPBEXchaText 17" xfId="28871" xr:uid="{00000000-0005-0000-0000-000008370000}"/>
    <cellStyle name="SAPBEXchaText 18" xfId="28872" xr:uid="{00000000-0005-0000-0000-000009370000}"/>
    <cellStyle name="SAPBEXchaText 19" xfId="28873" xr:uid="{00000000-0005-0000-0000-00000A370000}"/>
    <cellStyle name="SAPBEXchaText 2" xfId="408" xr:uid="{00000000-0005-0000-0000-00000B370000}"/>
    <cellStyle name="SAPBEXchaText 2 10" xfId="28874" xr:uid="{00000000-0005-0000-0000-00000C370000}"/>
    <cellStyle name="SAPBEXchaText 2 11" xfId="28875" xr:uid="{00000000-0005-0000-0000-00000D370000}"/>
    <cellStyle name="SAPBEXchaText 2 12" xfId="28876" xr:uid="{00000000-0005-0000-0000-00000E370000}"/>
    <cellStyle name="SAPBEXchaText 2 13" xfId="28877" xr:uid="{00000000-0005-0000-0000-00000F370000}"/>
    <cellStyle name="SAPBEXchaText 2 14" xfId="28878" xr:uid="{00000000-0005-0000-0000-000010370000}"/>
    <cellStyle name="SAPBEXchaText 2 15" xfId="28879" xr:uid="{00000000-0005-0000-0000-000011370000}"/>
    <cellStyle name="SAPBEXchaText 2 16" xfId="28880" xr:uid="{00000000-0005-0000-0000-000012370000}"/>
    <cellStyle name="SAPBEXchaText 2 17" xfId="28881" xr:uid="{00000000-0005-0000-0000-000013370000}"/>
    <cellStyle name="SAPBEXchaText 2 18" xfId="28882" xr:uid="{00000000-0005-0000-0000-000014370000}"/>
    <cellStyle name="SAPBEXchaText 2 19" xfId="28883" xr:uid="{00000000-0005-0000-0000-000015370000}"/>
    <cellStyle name="SAPBEXchaText 2 2" xfId="508" xr:uid="{00000000-0005-0000-0000-000016370000}"/>
    <cellStyle name="SAPBEXchaText 2 2 10" xfId="28884" xr:uid="{00000000-0005-0000-0000-000017370000}"/>
    <cellStyle name="SAPBEXchaText 2 2 11" xfId="28885" xr:uid="{00000000-0005-0000-0000-000018370000}"/>
    <cellStyle name="SAPBEXchaText 2 2 12" xfId="28886" xr:uid="{00000000-0005-0000-0000-000019370000}"/>
    <cellStyle name="SAPBEXchaText 2 2 13" xfId="28887" xr:uid="{00000000-0005-0000-0000-00001A370000}"/>
    <cellStyle name="SAPBEXchaText 2 2 14" xfId="28888" xr:uid="{00000000-0005-0000-0000-00001B370000}"/>
    <cellStyle name="SAPBEXchaText 2 2 15" xfId="28889" xr:uid="{00000000-0005-0000-0000-00001C370000}"/>
    <cellStyle name="SAPBEXchaText 2 2 16" xfId="28890" xr:uid="{00000000-0005-0000-0000-00001D370000}"/>
    <cellStyle name="SAPBEXchaText 2 2 17" xfId="28891" xr:uid="{00000000-0005-0000-0000-00001E370000}"/>
    <cellStyle name="SAPBEXchaText 2 2 18" xfId="28892" xr:uid="{00000000-0005-0000-0000-00001F370000}"/>
    <cellStyle name="SAPBEXchaText 2 2 19" xfId="28893" xr:uid="{00000000-0005-0000-0000-000020370000}"/>
    <cellStyle name="SAPBEXchaText 2 2 2" xfId="740" xr:uid="{00000000-0005-0000-0000-000021370000}"/>
    <cellStyle name="SAPBEXchaText 2 2 2 10" xfId="28894" xr:uid="{00000000-0005-0000-0000-000022370000}"/>
    <cellStyle name="SAPBEXchaText 2 2 2 11" xfId="28895" xr:uid="{00000000-0005-0000-0000-000023370000}"/>
    <cellStyle name="SAPBEXchaText 2 2 2 12" xfId="28896" xr:uid="{00000000-0005-0000-0000-000024370000}"/>
    <cellStyle name="SAPBEXchaText 2 2 2 13" xfId="28897" xr:uid="{00000000-0005-0000-0000-000025370000}"/>
    <cellStyle name="SAPBEXchaText 2 2 2 14" xfId="28898" xr:uid="{00000000-0005-0000-0000-000026370000}"/>
    <cellStyle name="SAPBEXchaText 2 2 2 15" xfId="28899" xr:uid="{00000000-0005-0000-0000-000027370000}"/>
    <cellStyle name="SAPBEXchaText 2 2 2 16" xfId="28900" xr:uid="{00000000-0005-0000-0000-000028370000}"/>
    <cellStyle name="SAPBEXchaText 2 2 2 17" xfId="28901" xr:uid="{00000000-0005-0000-0000-000029370000}"/>
    <cellStyle name="SAPBEXchaText 2 2 2 18" xfId="28902" xr:uid="{00000000-0005-0000-0000-00002A370000}"/>
    <cellStyle name="SAPBEXchaText 2 2 2 19" xfId="28903" xr:uid="{00000000-0005-0000-0000-00002B370000}"/>
    <cellStyle name="SAPBEXchaText 2 2 2 2" xfId="1682" xr:uid="{00000000-0005-0000-0000-00002C370000}"/>
    <cellStyle name="SAPBEXchaText 2 2 2 2 2" xfId="6289" xr:uid="{00000000-0005-0000-0000-00002D370000}"/>
    <cellStyle name="SAPBEXchaText 2 2 2 2 2 2" xfId="6290" xr:uid="{00000000-0005-0000-0000-00002E370000}"/>
    <cellStyle name="SAPBEXchaText 2 2 2 2 2 2 2" xfId="6291" xr:uid="{00000000-0005-0000-0000-00002F370000}"/>
    <cellStyle name="SAPBEXchaText 2 2 2 2 2 2 2 2" xfId="6292" xr:uid="{00000000-0005-0000-0000-000030370000}"/>
    <cellStyle name="SAPBEXchaText 2 2 2 2 2 2 3" xfId="6293" xr:uid="{00000000-0005-0000-0000-000031370000}"/>
    <cellStyle name="SAPBEXchaText 2 2 2 2 2 3" xfId="6294" xr:uid="{00000000-0005-0000-0000-000032370000}"/>
    <cellStyle name="SAPBEXchaText 2 2 2 2 2 3 2" xfId="6295" xr:uid="{00000000-0005-0000-0000-000033370000}"/>
    <cellStyle name="SAPBEXchaText 2 2 2 2 2 3 2 2" xfId="6296" xr:uid="{00000000-0005-0000-0000-000034370000}"/>
    <cellStyle name="SAPBEXchaText 2 2 2 2 2 4" xfId="6297" xr:uid="{00000000-0005-0000-0000-000035370000}"/>
    <cellStyle name="SAPBEXchaText 2 2 2 2 2 4 2" xfId="6298" xr:uid="{00000000-0005-0000-0000-000036370000}"/>
    <cellStyle name="SAPBEXchaText 2 2 2 2 3" xfId="6299" xr:uid="{00000000-0005-0000-0000-000037370000}"/>
    <cellStyle name="SAPBEXchaText 2 2 2 2 3 2" xfId="6300" xr:uid="{00000000-0005-0000-0000-000038370000}"/>
    <cellStyle name="SAPBEXchaText 2 2 2 2 3 2 2" xfId="6301" xr:uid="{00000000-0005-0000-0000-000039370000}"/>
    <cellStyle name="SAPBEXchaText 2 2 2 2 3 3" xfId="6302" xr:uid="{00000000-0005-0000-0000-00003A370000}"/>
    <cellStyle name="SAPBEXchaText 2 2 2 2 4" xfId="6303" xr:uid="{00000000-0005-0000-0000-00003B370000}"/>
    <cellStyle name="SAPBEXchaText 2 2 2 2 4 2" xfId="6304" xr:uid="{00000000-0005-0000-0000-00003C370000}"/>
    <cellStyle name="SAPBEXchaText 2 2 2 2 4 2 2" xfId="6305" xr:uid="{00000000-0005-0000-0000-00003D370000}"/>
    <cellStyle name="SAPBEXchaText 2 2 2 2 5" xfId="6306" xr:uid="{00000000-0005-0000-0000-00003E370000}"/>
    <cellStyle name="SAPBEXchaText 2 2 2 2 5 2" xfId="6307" xr:uid="{00000000-0005-0000-0000-00003F370000}"/>
    <cellStyle name="SAPBEXchaText 2 2 2 2 6" xfId="28904" xr:uid="{00000000-0005-0000-0000-000040370000}"/>
    <cellStyle name="SAPBEXchaText 2 2 2 2 7" xfId="28905" xr:uid="{00000000-0005-0000-0000-000041370000}"/>
    <cellStyle name="SAPBEXchaText 2 2 2 2 8" xfId="49625" xr:uid="{00000000-0005-0000-0000-000042370000}"/>
    <cellStyle name="SAPBEXchaText 2 2 2 20" xfId="28906" xr:uid="{00000000-0005-0000-0000-000043370000}"/>
    <cellStyle name="SAPBEXchaText 2 2 2 21" xfId="28907" xr:uid="{00000000-0005-0000-0000-000044370000}"/>
    <cellStyle name="SAPBEXchaText 2 2 2 22" xfId="28908" xr:uid="{00000000-0005-0000-0000-000045370000}"/>
    <cellStyle name="SAPBEXchaText 2 2 2 23" xfId="28909" xr:uid="{00000000-0005-0000-0000-000046370000}"/>
    <cellStyle name="SAPBEXchaText 2 2 2 24" xfId="28910" xr:uid="{00000000-0005-0000-0000-000047370000}"/>
    <cellStyle name="SAPBEXchaText 2 2 2 25" xfId="28911" xr:uid="{00000000-0005-0000-0000-000048370000}"/>
    <cellStyle name="SAPBEXchaText 2 2 2 26" xfId="28912" xr:uid="{00000000-0005-0000-0000-000049370000}"/>
    <cellStyle name="SAPBEXchaText 2 2 2 27" xfId="28913" xr:uid="{00000000-0005-0000-0000-00004A370000}"/>
    <cellStyle name="SAPBEXchaText 2 2 2 28" xfId="48231" xr:uid="{00000000-0005-0000-0000-00004B370000}"/>
    <cellStyle name="SAPBEXchaText 2 2 2 29" xfId="49110" xr:uid="{00000000-0005-0000-0000-00004C370000}"/>
    <cellStyle name="SAPBEXchaText 2 2 2 3" xfId="28914" xr:uid="{00000000-0005-0000-0000-00004D370000}"/>
    <cellStyle name="SAPBEXchaText 2 2 2 4" xfId="28915" xr:uid="{00000000-0005-0000-0000-00004E370000}"/>
    <cellStyle name="SAPBEXchaText 2 2 2 5" xfId="28916" xr:uid="{00000000-0005-0000-0000-00004F370000}"/>
    <cellStyle name="SAPBEXchaText 2 2 2 6" xfId="28917" xr:uid="{00000000-0005-0000-0000-000050370000}"/>
    <cellStyle name="SAPBEXchaText 2 2 2 7" xfId="28918" xr:uid="{00000000-0005-0000-0000-000051370000}"/>
    <cellStyle name="SAPBEXchaText 2 2 2 8" xfId="28919" xr:uid="{00000000-0005-0000-0000-000052370000}"/>
    <cellStyle name="SAPBEXchaText 2 2 2 9" xfId="28920" xr:uid="{00000000-0005-0000-0000-000053370000}"/>
    <cellStyle name="SAPBEXchaText 2 2 20" xfId="28921" xr:uid="{00000000-0005-0000-0000-000054370000}"/>
    <cellStyle name="SAPBEXchaText 2 2 21" xfId="28922" xr:uid="{00000000-0005-0000-0000-000055370000}"/>
    <cellStyle name="SAPBEXchaText 2 2 22" xfId="28923" xr:uid="{00000000-0005-0000-0000-000056370000}"/>
    <cellStyle name="SAPBEXchaText 2 2 23" xfId="28924" xr:uid="{00000000-0005-0000-0000-000057370000}"/>
    <cellStyle name="SAPBEXchaText 2 2 24" xfId="28925" xr:uid="{00000000-0005-0000-0000-000058370000}"/>
    <cellStyle name="SAPBEXchaText 2 2 25" xfId="28926" xr:uid="{00000000-0005-0000-0000-000059370000}"/>
    <cellStyle name="SAPBEXchaText 2 2 26" xfId="28927" xr:uid="{00000000-0005-0000-0000-00005A370000}"/>
    <cellStyle name="SAPBEXchaText 2 2 27" xfId="28928" xr:uid="{00000000-0005-0000-0000-00005B370000}"/>
    <cellStyle name="SAPBEXchaText 2 2 28" xfId="28929" xr:uid="{00000000-0005-0000-0000-00005C370000}"/>
    <cellStyle name="SAPBEXchaText 2 2 29" xfId="28930" xr:uid="{00000000-0005-0000-0000-00005D370000}"/>
    <cellStyle name="SAPBEXchaText 2 2 3" xfId="741" xr:uid="{00000000-0005-0000-0000-00005E370000}"/>
    <cellStyle name="SAPBEXchaText 2 2 3 10" xfId="28931" xr:uid="{00000000-0005-0000-0000-00005F370000}"/>
    <cellStyle name="SAPBEXchaText 2 2 3 11" xfId="28932" xr:uid="{00000000-0005-0000-0000-000060370000}"/>
    <cellStyle name="SAPBEXchaText 2 2 3 12" xfId="28933" xr:uid="{00000000-0005-0000-0000-000061370000}"/>
    <cellStyle name="SAPBEXchaText 2 2 3 13" xfId="28934" xr:uid="{00000000-0005-0000-0000-000062370000}"/>
    <cellStyle name="SAPBEXchaText 2 2 3 14" xfId="28935" xr:uid="{00000000-0005-0000-0000-000063370000}"/>
    <cellStyle name="SAPBEXchaText 2 2 3 15" xfId="28936" xr:uid="{00000000-0005-0000-0000-000064370000}"/>
    <cellStyle name="SAPBEXchaText 2 2 3 16" xfId="28937" xr:uid="{00000000-0005-0000-0000-000065370000}"/>
    <cellStyle name="SAPBEXchaText 2 2 3 17" xfId="28938" xr:uid="{00000000-0005-0000-0000-000066370000}"/>
    <cellStyle name="SAPBEXchaText 2 2 3 18" xfId="28939" xr:uid="{00000000-0005-0000-0000-000067370000}"/>
    <cellStyle name="SAPBEXchaText 2 2 3 19" xfId="28940" xr:uid="{00000000-0005-0000-0000-000068370000}"/>
    <cellStyle name="SAPBEXchaText 2 2 3 2" xfId="1683" xr:uid="{00000000-0005-0000-0000-000069370000}"/>
    <cellStyle name="SAPBEXchaText 2 2 3 2 2" xfId="6308" xr:uid="{00000000-0005-0000-0000-00006A370000}"/>
    <cellStyle name="SAPBEXchaText 2 2 3 2 2 2" xfId="6309" xr:uid="{00000000-0005-0000-0000-00006B370000}"/>
    <cellStyle name="SAPBEXchaText 2 2 3 2 2 2 2" xfId="6310" xr:uid="{00000000-0005-0000-0000-00006C370000}"/>
    <cellStyle name="SAPBEXchaText 2 2 3 2 2 2 2 2" xfId="6311" xr:uid="{00000000-0005-0000-0000-00006D370000}"/>
    <cellStyle name="SAPBEXchaText 2 2 3 2 2 2 3" xfId="6312" xr:uid="{00000000-0005-0000-0000-00006E370000}"/>
    <cellStyle name="SAPBEXchaText 2 2 3 2 2 3" xfId="6313" xr:uid="{00000000-0005-0000-0000-00006F370000}"/>
    <cellStyle name="SAPBEXchaText 2 2 3 2 2 3 2" xfId="6314" xr:uid="{00000000-0005-0000-0000-000070370000}"/>
    <cellStyle name="SAPBEXchaText 2 2 3 2 2 3 2 2" xfId="6315" xr:uid="{00000000-0005-0000-0000-000071370000}"/>
    <cellStyle name="SAPBEXchaText 2 2 3 2 2 4" xfId="6316" xr:uid="{00000000-0005-0000-0000-000072370000}"/>
    <cellStyle name="SAPBEXchaText 2 2 3 2 2 4 2" xfId="6317" xr:uid="{00000000-0005-0000-0000-000073370000}"/>
    <cellStyle name="SAPBEXchaText 2 2 3 2 3" xfId="6318" xr:uid="{00000000-0005-0000-0000-000074370000}"/>
    <cellStyle name="SAPBEXchaText 2 2 3 2 3 2" xfId="6319" xr:uid="{00000000-0005-0000-0000-000075370000}"/>
    <cellStyle name="SAPBEXchaText 2 2 3 2 3 2 2" xfId="6320" xr:uid="{00000000-0005-0000-0000-000076370000}"/>
    <cellStyle name="SAPBEXchaText 2 2 3 2 3 3" xfId="6321" xr:uid="{00000000-0005-0000-0000-000077370000}"/>
    <cellStyle name="SAPBEXchaText 2 2 3 2 4" xfId="6322" xr:uid="{00000000-0005-0000-0000-000078370000}"/>
    <cellStyle name="SAPBEXchaText 2 2 3 2 4 2" xfId="6323" xr:uid="{00000000-0005-0000-0000-000079370000}"/>
    <cellStyle name="SAPBEXchaText 2 2 3 2 4 2 2" xfId="6324" xr:uid="{00000000-0005-0000-0000-00007A370000}"/>
    <cellStyle name="SAPBEXchaText 2 2 3 2 5" xfId="6325" xr:uid="{00000000-0005-0000-0000-00007B370000}"/>
    <cellStyle name="SAPBEXchaText 2 2 3 2 5 2" xfId="6326" xr:uid="{00000000-0005-0000-0000-00007C370000}"/>
    <cellStyle name="SAPBEXchaText 2 2 3 2 6" xfId="28941" xr:uid="{00000000-0005-0000-0000-00007D370000}"/>
    <cellStyle name="SAPBEXchaText 2 2 3 2 7" xfId="28942" xr:uid="{00000000-0005-0000-0000-00007E370000}"/>
    <cellStyle name="SAPBEXchaText 2 2 3 2 8" xfId="49626" xr:uid="{00000000-0005-0000-0000-00007F370000}"/>
    <cellStyle name="SAPBEXchaText 2 2 3 20" xfId="28943" xr:uid="{00000000-0005-0000-0000-000080370000}"/>
    <cellStyle name="SAPBEXchaText 2 2 3 21" xfId="28944" xr:uid="{00000000-0005-0000-0000-000081370000}"/>
    <cellStyle name="SAPBEXchaText 2 2 3 22" xfId="28945" xr:uid="{00000000-0005-0000-0000-000082370000}"/>
    <cellStyle name="SAPBEXchaText 2 2 3 23" xfId="28946" xr:uid="{00000000-0005-0000-0000-000083370000}"/>
    <cellStyle name="SAPBEXchaText 2 2 3 24" xfId="28947" xr:uid="{00000000-0005-0000-0000-000084370000}"/>
    <cellStyle name="SAPBEXchaText 2 2 3 25" xfId="28948" xr:uid="{00000000-0005-0000-0000-000085370000}"/>
    <cellStyle name="SAPBEXchaText 2 2 3 26" xfId="28949" xr:uid="{00000000-0005-0000-0000-000086370000}"/>
    <cellStyle name="SAPBEXchaText 2 2 3 27" xfId="28950" xr:uid="{00000000-0005-0000-0000-000087370000}"/>
    <cellStyle name="SAPBEXchaText 2 2 3 28" xfId="48232" xr:uid="{00000000-0005-0000-0000-000088370000}"/>
    <cellStyle name="SAPBEXchaText 2 2 3 29" xfId="49111" xr:uid="{00000000-0005-0000-0000-000089370000}"/>
    <cellStyle name="SAPBEXchaText 2 2 3 3" xfId="28951" xr:uid="{00000000-0005-0000-0000-00008A370000}"/>
    <cellStyle name="SAPBEXchaText 2 2 3 4" xfId="28952" xr:uid="{00000000-0005-0000-0000-00008B370000}"/>
    <cellStyle name="SAPBEXchaText 2 2 3 5" xfId="28953" xr:uid="{00000000-0005-0000-0000-00008C370000}"/>
    <cellStyle name="SAPBEXchaText 2 2 3 6" xfId="28954" xr:uid="{00000000-0005-0000-0000-00008D370000}"/>
    <cellStyle name="SAPBEXchaText 2 2 3 7" xfId="28955" xr:uid="{00000000-0005-0000-0000-00008E370000}"/>
    <cellStyle name="SAPBEXchaText 2 2 3 8" xfId="28956" xr:uid="{00000000-0005-0000-0000-00008F370000}"/>
    <cellStyle name="SAPBEXchaText 2 2 3 9" xfId="28957" xr:uid="{00000000-0005-0000-0000-000090370000}"/>
    <cellStyle name="SAPBEXchaText 2 2 30" xfId="28958" xr:uid="{00000000-0005-0000-0000-000091370000}"/>
    <cellStyle name="SAPBEXchaText 2 2 31" xfId="28959" xr:uid="{00000000-0005-0000-0000-000092370000}"/>
    <cellStyle name="SAPBEXchaText 2 2 32" xfId="28960" xr:uid="{00000000-0005-0000-0000-000093370000}"/>
    <cellStyle name="SAPBEXchaText 2 2 33" xfId="48233" xr:uid="{00000000-0005-0000-0000-000094370000}"/>
    <cellStyle name="SAPBEXchaText 2 2 34" xfId="49109" xr:uid="{00000000-0005-0000-0000-000095370000}"/>
    <cellStyle name="SAPBEXchaText 2 2 4" xfId="742" xr:uid="{00000000-0005-0000-0000-000096370000}"/>
    <cellStyle name="SAPBEXchaText 2 2 4 10" xfId="28961" xr:uid="{00000000-0005-0000-0000-000097370000}"/>
    <cellStyle name="SAPBEXchaText 2 2 4 11" xfId="28962" xr:uid="{00000000-0005-0000-0000-000098370000}"/>
    <cellStyle name="SAPBEXchaText 2 2 4 12" xfId="28963" xr:uid="{00000000-0005-0000-0000-000099370000}"/>
    <cellStyle name="SAPBEXchaText 2 2 4 13" xfId="28964" xr:uid="{00000000-0005-0000-0000-00009A370000}"/>
    <cellStyle name="SAPBEXchaText 2 2 4 14" xfId="28965" xr:uid="{00000000-0005-0000-0000-00009B370000}"/>
    <cellStyle name="SAPBEXchaText 2 2 4 15" xfId="28966" xr:uid="{00000000-0005-0000-0000-00009C370000}"/>
    <cellStyle name="SAPBEXchaText 2 2 4 16" xfId="28967" xr:uid="{00000000-0005-0000-0000-00009D370000}"/>
    <cellStyle name="SAPBEXchaText 2 2 4 17" xfId="28968" xr:uid="{00000000-0005-0000-0000-00009E370000}"/>
    <cellStyle name="SAPBEXchaText 2 2 4 18" xfId="28969" xr:uid="{00000000-0005-0000-0000-00009F370000}"/>
    <cellStyle name="SAPBEXchaText 2 2 4 19" xfId="28970" xr:uid="{00000000-0005-0000-0000-0000A0370000}"/>
    <cellStyle name="SAPBEXchaText 2 2 4 2" xfId="1684" xr:uid="{00000000-0005-0000-0000-0000A1370000}"/>
    <cellStyle name="SAPBEXchaText 2 2 4 2 2" xfId="6327" xr:uid="{00000000-0005-0000-0000-0000A2370000}"/>
    <cellStyle name="SAPBEXchaText 2 2 4 2 2 2" xfId="6328" xr:uid="{00000000-0005-0000-0000-0000A3370000}"/>
    <cellStyle name="SAPBEXchaText 2 2 4 2 2 2 2" xfId="6329" xr:uid="{00000000-0005-0000-0000-0000A4370000}"/>
    <cellStyle name="SAPBEXchaText 2 2 4 2 2 2 2 2" xfId="6330" xr:uid="{00000000-0005-0000-0000-0000A5370000}"/>
    <cellStyle name="SAPBEXchaText 2 2 4 2 2 2 3" xfId="6331" xr:uid="{00000000-0005-0000-0000-0000A6370000}"/>
    <cellStyle name="SAPBEXchaText 2 2 4 2 2 3" xfId="6332" xr:uid="{00000000-0005-0000-0000-0000A7370000}"/>
    <cellStyle name="SAPBEXchaText 2 2 4 2 2 3 2" xfId="6333" xr:uid="{00000000-0005-0000-0000-0000A8370000}"/>
    <cellStyle name="SAPBEXchaText 2 2 4 2 2 3 2 2" xfId="6334" xr:uid="{00000000-0005-0000-0000-0000A9370000}"/>
    <cellStyle name="SAPBEXchaText 2 2 4 2 2 4" xfId="6335" xr:uid="{00000000-0005-0000-0000-0000AA370000}"/>
    <cellStyle name="SAPBEXchaText 2 2 4 2 2 4 2" xfId="6336" xr:uid="{00000000-0005-0000-0000-0000AB370000}"/>
    <cellStyle name="SAPBEXchaText 2 2 4 2 3" xfId="6337" xr:uid="{00000000-0005-0000-0000-0000AC370000}"/>
    <cellStyle name="SAPBEXchaText 2 2 4 2 3 2" xfId="6338" xr:uid="{00000000-0005-0000-0000-0000AD370000}"/>
    <cellStyle name="SAPBEXchaText 2 2 4 2 3 2 2" xfId="6339" xr:uid="{00000000-0005-0000-0000-0000AE370000}"/>
    <cellStyle name="SAPBEXchaText 2 2 4 2 3 3" xfId="6340" xr:uid="{00000000-0005-0000-0000-0000AF370000}"/>
    <cellStyle name="SAPBEXchaText 2 2 4 2 4" xfId="6341" xr:uid="{00000000-0005-0000-0000-0000B0370000}"/>
    <cellStyle name="SAPBEXchaText 2 2 4 2 4 2" xfId="6342" xr:uid="{00000000-0005-0000-0000-0000B1370000}"/>
    <cellStyle name="SAPBEXchaText 2 2 4 2 4 2 2" xfId="6343" xr:uid="{00000000-0005-0000-0000-0000B2370000}"/>
    <cellStyle name="SAPBEXchaText 2 2 4 2 5" xfId="6344" xr:uid="{00000000-0005-0000-0000-0000B3370000}"/>
    <cellStyle name="SAPBEXchaText 2 2 4 2 5 2" xfId="6345" xr:uid="{00000000-0005-0000-0000-0000B4370000}"/>
    <cellStyle name="SAPBEXchaText 2 2 4 2 6" xfId="28971" xr:uid="{00000000-0005-0000-0000-0000B5370000}"/>
    <cellStyle name="SAPBEXchaText 2 2 4 2 7" xfId="28972" xr:uid="{00000000-0005-0000-0000-0000B6370000}"/>
    <cellStyle name="SAPBEXchaText 2 2 4 2 8" xfId="49627" xr:uid="{00000000-0005-0000-0000-0000B7370000}"/>
    <cellStyle name="SAPBEXchaText 2 2 4 20" xfId="28973" xr:uid="{00000000-0005-0000-0000-0000B8370000}"/>
    <cellStyle name="SAPBEXchaText 2 2 4 21" xfId="28974" xr:uid="{00000000-0005-0000-0000-0000B9370000}"/>
    <cellStyle name="SAPBEXchaText 2 2 4 22" xfId="28975" xr:uid="{00000000-0005-0000-0000-0000BA370000}"/>
    <cellStyle name="SAPBEXchaText 2 2 4 23" xfId="28976" xr:uid="{00000000-0005-0000-0000-0000BB370000}"/>
    <cellStyle name="SAPBEXchaText 2 2 4 24" xfId="28977" xr:uid="{00000000-0005-0000-0000-0000BC370000}"/>
    <cellStyle name="SAPBEXchaText 2 2 4 25" xfId="28978" xr:uid="{00000000-0005-0000-0000-0000BD370000}"/>
    <cellStyle name="SAPBEXchaText 2 2 4 26" xfId="28979" xr:uid="{00000000-0005-0000-0000-0000BE370000}"/>
    <cellStyle name="SAPBEXchaText 2 2 4 27" xfId="28980" xr:uid="{00000000-0005-0000-0000-0000BF370000}"/>
    <cellStyle name="SAPBEXchaText 2 2 4 28" xfId="48234" xr:uid="{00000000-0005-0000-0000-0000C0370000}"/>
    <cellStyle name="SAPBEXchaText 2 2 4 29" xfId="49112" xr:uid="{00000000-0005-0000-0000-0000C1370000}"/>
    <cellStyle name="SAPBEXchaText 2 2 4 3" xfId="28981" xr:uid="{00000000-0005-0000-0000-0000C2370000}"/>
    <cellStyle name="SAPBEXchaText 2 2 4 4" xfId="28982" xr:uid="{00000000-0005-0000-0000-0000C3370000}"/>
    <cellStyle name="SAPBEXchaText 2 2 4 5" xfId="28983" xr:uid="{00000000-0005-0000-0000-0000C4370000}"/>
    <cellStyle name="SAPBEXchaText 2 2 4 6" xfId="28984" xr:uid="{00000000-0005-0000-0000-0000C5370000}"/>
    <cellStyle name="SAPBEXchaText 2 2 4 7" xfId="28985" xr:uid="{00000000-0005-0000-0000-0000C6370000}"/>
    <cellStyle name="SAPBEXchaText 2 2 4 8" xfId="28986" xr:uid="{00000000-0005-0000-0000-0000C7370000}"/>
    <cellStyle name="SAPBEXchaText 2 2 4 9" xfId="28987" xr:uid="{00000000-0005-0000-0000-0000C8370000}"/>
    <cellStyle name="SAPBEXchaText 2 2 5" xfId="743" xr:uid="{00000000-0005-0000-0000-0000C9370000}"/>
    <cellStyle name="SAPBEXchaText 2 2 5 10" xfId="28988" xr:uid="{00000000-0005-0000-0000-0000CA370000}"/>
    <cellStyle name="SAPBEXchaText 2 2 5 11" xfId="28989" xr:uid="{00000000-0005-0000-0000-0000CB370000}"/>
    <cellStyle name="SAPBEXchaText 2 2 5 12" xfId="28990" xr:uid="{00000000-0005-0000-0000-0000CC370000}"/>
    <cellStyle name="SAPBEXchaText 2 2 5 13" xfId="28991" xr:uid="{00000000-0005-0000-0000-0000CD370000}"/>
    <cellStyle name="SAPBEXchaText 2 2 5 14" xfId="28992" xr:uid="{00000000-0005-0000-0000-0000CE370000}"/>
    <cellStyle name="SAPBEXchaText 2 2 5 15" xfId="28993" xr:uid="{00000000-0005-0000-0000-0000CF370000}"/>
    <cellStyle name="SAPBEXchaText 2 2 5 16" xfId="28994" xr:uid="{00000000-0005-0000-0000-0000D0370000}"/>
    <cellStyle name="SAPBEXchaText 2 2 5 17" xfId="28995" xr:uid="{00000000-0005-0000-0000-0000D1370000}"/>
    <cellStyle name="SAPBEXchaText 2 2 5 18" xfId="28996" xr:uid="{00000000-0005-0000-0000-0000D2370000}"/>
    <cellStyle name="SAPBEXchaText 2 2 5 19" xfId="28997" xr:uid="{00000000-0005-0000-0000-0000D3370000}"/>
    <cellStyle name="SAPBEXchaText 2 2 5 2" xfId="1685" xr:uid="{00000000-0005-0000-0000-0000D4370000}"/>
    <cellStyle name="SAPBEXchaText 2 2 5 2 2" xfId="6346" xr:uid="{00000000-0005-0000-0000-0000D5370000}"/>
    <cellStyle name="SAPBEXchaText 2 2 5 2 2 2" xfId="6347" xr:uid="{00000000-0005-0000-0000-0000D6370000}"/>
    <cellStyle name="SAPBEXchaText 2 2 5 2 2 2 2" xfId="6348" xr:uid="{00000000-0005-0000-0000-0000D7370000}"/>
    <cellStyle name="SAPBEXchaText 2 2 5 2 2 2 2 2" xfId="6349" xr:uid="{00000000-0005-0000-0000-0000D8370000}"/>
    <cellStyle name="SAPBEXchaText 2 2 5 2 2 2 3" xfId="6350" xr:uid="{00000000-0005-0000-0000-0000D9370000}"/>
    <cellStyle name="SAPBEXchaText 2 2 5 2 2 3" xfId="6351" xr:uid="{00000000-0005-0000-0000-0000DA370000}"/>
    <cellStyle name="SAPBEXchaText 2 2 5 2 2 3 2" xfId="6352" xr:uid="{00000000-0005-0000-0000-0000DB370000}"/>
    <cellStyle name="SAPBEXchaText 2 2 5 2 2 3 2 2" xfId="6353" xr:uid="{00000000-0005-0000-0000-0000DC370000}"/>
    <cellStyle name="SAPBEXchaText 2 2 5 2 2 4" xfId="6354" xr:uid="{00000000-0005-0000-0000-0000DD370000}"/>
    <cellStyle name="SAPBEXchaText 2 2 5 2 2 4 2" xfId="6355" xr:uid="{00000000-0005-0000-0000-0000DE370000}"/>
    <cellStyle name="SAPBEXchaText 2 2 5 2 3" xfId="6356" xr:uid="{00000000-0005-0000-0000-0000DF370000}"/>
    <cellStyle name="SAPBEXchaText 2 2 5 2 3 2" xfId="6357" xr:uid="{00000000-0005-0000-0000-0000E0370000}"/>
    <cellStyle name="SAPBEXchaText 2 2 5 2 3 2 2" xfId="6358" xr:uid="{00000000-0005-0000-0000-0000E1370000}"/>
    <cellStyle name="SAPBEXchaText 2 2 5 2 3 3" xfId="6359" xr:uid="{00000000-0005-0000-0000-0000E2370000}"/>
    <cellStyle name="SAPBEXchaText 2 2 5 2 4" xfId="6360" xr:uid="{00000000-0005-0000-0000-0000E3370000}"/>
    <cellStyle name="SAPBEXchaText 2 2 5 2 4 2" xfId="6361" xr:uid="{00000000-0005-0000-0000-0000E4370000}"/>
    <cellStyle name="SAPBEXchaText 2 2 5 2 4 2 2" xfId="6362" xr:uid="{00000000-0005-0000-0000-0000E5370000}"/>
    <cellStyle name="SAPBEXchaText 2 2 5 2 5" xfId="6363" xr:uid="{00000000-0005-0000-0000-0000E6370000}"/>
    <cellStyle name="SAPBEXchaText 2 2 5 2 5 2" xfId="6364" xr:uid="{00000000-0005-0000-0000-0000E7370000}"/>
    <cellStyle name="SAPBEXchaText 2 2 5 2 6" xfId="28998" xr:uid="{00000000-0005-0000-0000-0000E8370000}"/>
    <cellStyle name="SAPBEXchaText 2 2 5 2 7" xfId="28999" xr:uid="{00000000-0005-0000-0000-0000E9370000}"/>
    <cellStyle name="SAPBEXchaText 2 2 5 2 8" xfId="49628" xr:uid="{00000000-0005-0000-0000-0000EA370000}"/>
    <cellStyle name="SAPBEXchaText 2 2 5 20" xfId="29000" xr:uid="{00000000-0005-0000-0000-0000EB370000}"/>
    <cellStyle name="SAPBEXchaText 2 2 5 21" xfId="29001" xr:uid="{00000000-0005-0000-0000-0000EC370000}"/>
    <cellStyle name="SAPBEXchaText 2 2 5 22" xfId="29002" xr:uid="{00000000-0005-0000-0000-0000ED370000}"/>
    <cellStyle name="SAPBEXchaText 2 2 5 23" xfId="29003" xr:uid="{00000000-0005-0000-0000-0000EE370000}"/>
    <cellStyle name="SAPBEXchaText 2 2 5 24" xfId="29004" xr:uid="{00000000-0005-0000-0000-0000EF370000}"/>
    <cellStyle name="SAPBEXchaText 2 2 5 25" xfId="29005" xr:uid="{00000000-0005-0000-0000-0000F0370000}"/>
    <cellStyle name="SAPBEXchaText 2 2 5 26" xfId="29006" xr:uid="{00000000-0005-0000-0000-0000F1370000}"/>
    <cellStyle name="SAPBEXchaText 2 2 5 27" xfId="29007" xr:uid="{00000000-0005-0000-0000-0000F2370000}"/>
    <cellStyle name="SAPBEXchaText 2 2 5 28" xfId="48235" xr:uid="{00000000-0005-0000-0000-0000F3370000}"/>
    <cellStyle name="SAPBEXchaText 2 2 5 29" xfId="49113" xr:uid="{00000000-0005-0000-0000-0000F4370000}"/>
    <cellStyle name="SAPBEXchaText 2 2 5 3" xfId="29008" xr:uid="{00000000-0005-0000-0000-0000F5370000}"/>
    <cellStyle name="SAPBEXchaText 2 2 5 4" xfId="29009" xr:uid="{00000000-0005-0000-0000-0000F6370000}"/>
    <cellStyle name="SAPBEXchaText 2 2 5 5" xfId="29010" xr:uid="{00000000-0005-0000-0000-0000F7370000}"/>
    <cellStyle name="SAPBEXchaText 2 2 5 6" xfId="29011" xr:uid="{00000000-0005-0000-0000-0000F8370000}"/>
    <cellStyle name="SAPBEXchaText 2 2 5 7" xfId="29012" xr:uid="{00000000-0005-0000-0000-0000F9370000}"/>
    <cellStyle name="SAPBEXchaText 2 2 5 8" xfId="29013" xr:uid="{00000000-0005-0000-0000-0000FA370000}"/>
    <cellStyle name="SAPBEXchaText 2 2 5 9" xfId="29014" xr:uid="{00000000-0005-0000-0000-0000FB370000}"/>
    <cellStyle name="SAPBEXchaText 2 2 6" xfId="744" xr:uid="{00000000-0005-0000-0000-0000FC370000}"/>
    <cellStyle name="SAPBEXchaText 2 2 6 10" xfId="29015" xr:uid="{00000000-0005-0000-0000-0000FD370000}"/>
    <cellStyle name="SAPBEXchaText 2 2 6 11" xfId="29016" xr:uid="{00000000-0005-0000-0000-0000FE370000}"/>
    <cellStyle name="SAPBEXchaText 2 2 6 12" xfId="29017" xr:uid="{00000000-0005-0000-0000-0000FF370000}"/>
    <cellStyle name="SAPBEXchaText 2 2 6 13" xfId="29018" xr:uid="{00000000-0005-0000-0000-000000380000}"/>
    <cellStyle name="SAPBEXchaText 2 2 6 14" xfId="29019" xr:uid="{00000000-0005-0000-0000-000001380000}"/>
    <cellStyle name="SAPBEXchaText 2 2 6 15" xfId="29020" xr:uid="{00000000-0005-0000-0000-000002380000}"/>
    <cellStyle name="SAPBEXchaText 2 2 6 16" xfId="29021" xr:uid="{00000000-0005-0000-0000-000003380000}"/>
    <cellStyle name="SAPBEXchaText 2 2 6 17" xfId="29022" xr:uid="{00000000-0005-0000-0000-000004380000}"/>
    <cellStyle name="SAPBEXchaText 2 2 6 18" xfId="29023" xr:uid="{00000000-0005-0000-0000-000005380000}"/>
    <cellStyle name="SAPBEXchaText 2 2 6 19" xfId="29024" xr:uid="{00000000-0005-0000-0000-000006380000}"/>
    <cellStyle name="SAPBEXchaText 2 2 6 2" xfId="1686" xr:uid="{00000000-0005-0000-0000-000007380000}"/>
    <cellStyle name="SAPBEXchaText 2 2 6 2 2" xfId="6365" xr:uid="{00000000-0005-0000-0000-000008380000}"/>
    <cellStyle name="SAPBEXchaText 2 2 6 2 2 2" xfId="6366" xr:uid="{00000000-0005-0000-0000-000009380000}"/>
    <cellStyle name="SAPBEXchaText 2 2 6 2 2 2 2" xfId="6367" xr:uid="{00000000-0005-0000-0000-00000A380000}"/>
    <cellStyle name="SAPBEXchaText 2 2 6 2 2 2 2 2" xfId="6368" xr:uid="{00000000-0005-0000-0000-00000B380000}"/>
    <cellStyle name="SAPBEXchaText 2 2 6 2 2 2 3" xfId="6369" xr:uid="{00000000-0005-0000-0000-00000C380000}"/>
    <cellStyle name="SAPBEXchaText 2 2 6 2 2 3" xfId="6370" xr:uid="{00000000-0005-0000-0000-00000D380000}"/>
    <cellStyle name="SAPBEXchaText 2 2 6 2 2 3 2" xfId="6371" xr:uid="{00000000-0005-0000-0000-00000E380000}"/>
    <cellStyle name="SAPBEXchaText 2 2 6 2 2 3 2 2" xfId="6372" xr:uid="{00000000-0005-0000-0000-00000F380000}"/>
    <cellStyle name="SAPBEXchaText 2 2 6 2 2 4" xfId="6373" xr:uid="{00000000-0005-0000-0000-000010380000}"/>
    <cellStyle name="SAPBEXchaText 2 2 6 2 2 4 2" xfId="6374" xr:uid="{00000000-0005-0000-0000-000011380000}"/>
    <cellStyle name="SAPBEXchaText 2 2 6 2 3" xfId="6375" xr:uid="{00000000-0005-0000-0000-000012380000}"/>
    <cellStyle name="SAPBEXchaText 2 2 6 2 3 2" xfId="6376" xr:uid="{00000000-0005-0000-0000-000013380000}"/>
    <cellStyle name="SAPBEXchaText 2 2 6 2 3 2 2" xfId="6377" xr:uid="{00000000-0005-0000-0000-000014380000}"/>
    <cellStyle name="SAPBEXchaText 2 2 6 2 3 3" xfId="6378" xr:uid="{00000000-0005-0000-0000-000015380000}"/>
    <cellStyle name="SAPBEXchaText 2 2 6 2 4" xfId="6379" xr:uid="{00000000-0005-0000-0000-000016380000}"/>
    <cellStyle name="SAPBEXchaText 2 2 6 2 4 2" xfId="6380" xr:uid="{00000000-0005-0000-0000-000017380000}"/>
    <cellStyle name="SAPBEXchaText 2 2 6 2 4 2 2" xfId="6381" xr:uid="{00000000-0005-0000-0000-000018380000}"/>
    <cellStyle name="SAPBEXchaText 2 2 6 2 5" xfId="6382" xr:uid="{00000000-0005-0000-0000-000019380000}"/>
    <cellStyle name="SAPBEXchaText 2 2 6 2 5 2" xfId="6383" xr:uid="{00000000-0005-0000-0000-00001A380000}"/>
    <cellStyle name="SAPBEXchaText 2 2 6 2 6" xfId="29025" xr:uid="{00000000-0005-0000-0000-00001B380000}"/>
    <cellStyle name="SAPBEXchaText 2 2 6 2 7" xfId="29026" xr:uid="{00000000-0005-0000-0000-00001C380000}"/>
    <cellStyle name="SAPBEXchaText 2 2 6 2 8" xfId="49629" xr:uid="{00000000-0005-0000-0000-00001D380000}"/>
    <cellStyle name="SAPBEXchaText 2 2 6 20" xfId="29027" xr:uid="{00000000-0005-0000-0000-00001E380000}"/>
    <cellStyle name="SAPBEXchaText 2 2 6 21" xfId="29028" xr:uid="{00000000-0005-0000-0000-00001F380000}"/>
    <cellStyle name="SAPBEXchaText 2 2 6 22" xfId="29029" xr:uid="{00000000-0005-0000-0000-000020380000}"/>
    <cellStyle name="SAPBEXchaText 2 2 6 23" xfId="29030" xr:uid="{00000000-0005-0000-0000-000021380000}"/>
    <cellStyle name="SAPBEXchaText 2 2 6 24" xfId="29031" xr:uid="{00000000-0005-0000-0000-000022380000}"/>
    <cellStyle name="SAPBEXchaText 2 2 6 25" xfId="29032" xr:uid="{00000000-0005-0000-0000-000023380000}"/>
    <cellStyle name="SAPBEXchaText 2 2 6 26" xfId="29033" xr:uid="{00000000-0005-0000-0000-000024380000}"/>
    <cellStyle name="SAPBEXchaText 2 2 6 27" xfId="29034" xr:uid="{00000000-0005-0000-0000-000025380000}"/>
    <cellStyle name="SAPBEXchaText 2 2 6 28" xfId="48236" xr:uid="{00000000-0005-0000-0000-000026380000}"/>
    <cellStyle name="SAPBEXchaText 2 2 6 29" xfId="49114" xr:uid="{00000000-0005-0000-0000-000027380000}"/>
    <cellStyle name="SAPBEXchaText 2 2 6 3" xfId="29035" xr:uid="{00000000-0005-0000-0000-000028380000}"/>
    <cellStyle name="SAPBEXchaText 2 2 6 4" xfId="29036" xr:uid="{00000000-0005-0000-0000-000029380000}"/>
    <cellStyle name="SAPBEXchaText 2 2 6 5" xfId="29037" xr:uid="{00000000-0005-0000-0000-00002A380000}"/>
    <cellStyle name="SAPBEXchaText 2 2 6 6" xfId="29038" xr:uid="{00000000-0005-0000-0000-00002B380000}"/>
    <cellStyle name="SAPBEXchaText 2 2 6 7" xfId="29039" xr:uid="{00000000-0005-0000-0000-00002C380000}"/>
    <cellStyle name="SAPBEXchaText 2 2 6 8" xfId="29040" xr:uid="{00000000-0005-0000-0000-00002D380000}"/>
    <cellStyle name="SAPBEXchaText 2 2 6 9" xfId="29041" xr:uid="{00000000-0005-0000-0000-00002E380000}"/>
    <cellStyle name="SAPBEXchaText 2 2 7" xfId="1687" xr:uid="{00000000-0005-0000-0000-00002F380000}"/>
    <cellStyle name="SAPBEXchaText 2 2 7 2" xfId="6384" xr:uid="{00000000-0005-0000-0000-000030380000}"/>
    <cellStyle name="SAPBEXchaText 2 2 7 2 2" xfId="6385" xr:uid="{00000000-0005-0000-0000-000031380000}"/>
    <cellStyle name="SAPBEXchaText 2 2 7 2 2 2" xfId="6386" xr:uid="{00000000-0005-0000-0000-000032380000}"/>
    <cellStyle name="SAPBEXchaText 2 2 7 2 2 2 2" xfId="6387" xr:uid="{00000000-0005-0000-0000-000033380000}"/>
    <cellStyle name="SAPBEXchaText 2 2 7 2 2 3" xfId="6388" xr:uid="{00000000-0005-0000-0000-000034380000}"/>
    <cellStyle name="SAPBEXchaText 2 2 7 2 3" xfId="6389" xr:uid="{00000000-0005-0000-0000-000035380000}"/>
    <cellStyle name="SAPBEXchaText 2 2 7 2 3 2" xfId="6390" xr:uid="{00000000-0005-0000-0000-000036380000}"/>
    <cellStyle name="SAPBEXchaText 2 2 7 2 3 2 2" xfId="6391" xr:uid="{00000000-0005-0000-0000-000037380000}"/>
    <cellStyle name="SAPBEXchaText 2 2 7 2 4" xfId="6392" xr:uid="{00000000-0005-0000-0000-000038380000}"/>
    <cellStyle name="SAPBEXchaText 2 2 7 2 4 2" xfId="6393" xr:uid="{00000000-0005-0000-0000-000039380000}"/>
    <cellStyle name="SAPBEXchaText 2 2 7 3" xfId="6394" xr:uid="{00000000-0005-0000-0000-00003A380000}"/>
    <cellStyle name="SAPBEXchaText 2 2 7 3 2" xfId="6395" xr:uid="{00000000-0005-0000-0000-00003B380000}"/>
    <cellStyle name="SAPBEXchaText 2 2 7 3 2 2" xfId="6396" xr:uid="{00000000-0005-0000-0000-00003C380000}"/>
    <cellStyle name="SAPBEXchaText 2 2 7 3 3" xfId="6397" xr:uid="{00000000-0005-0000-0000-00003D380000}"/>
    <cellStyle name="SAPBEXchaText 2 2 7 4" xfId="6398" xr:uid="{00000000-0005-0000-0000-00003E380000}"/>
    <cellStyle name="SAPBEXchaText 2 2 7 4 2" xfId="6399" xr:uid="{00000000-0005-0000-0000-00003F380000}"/>
    <cellStyle name="SAPBEXchaText 2 2 7 4 2 2" xfId="6400" xr:uid="{00000000-0005-0000-0000-000040380000}"/>
    <cellStyle name="SAPBEXchaText 2 2 7 5" xfId="6401" xr:uid="{00000000-0005-0000-0000-000041380000}"/>
    <cellStyle name="SAPBEXchaText 2 2 7 5 2" xfId="6402" xr:uid="{00000000-0005-0000-0000-000042380000}"/>
    <cellStyle name="SAPBEXchaText 2 2 7 6" xfId="29042" xr:uid="{00000000-0005-0000-0000-000043380000}"/>
    <cellStyle name="SAPBEXchaText 2 2 7 7" xfId="29043" xr:uid="{00000000-0005-0000-0000-000044380000}"/>
    <cellStyle name="SAPBEXchaText 2 2 7 8" xfId="49624" xr:uid="{00000000-0005-0000-0000-000045380000}"/>
    <cellStyle name="SAPBEXchaText 2 2 8" xfId="29044" xr:uid="{00000000-0005-0000-0000-000046380000}"/>
    <cellStyle name="SAPBEXchaText 2 2 9" xfId="29045" xr:uid="{00000000-0005-0000-0000-000047380000}"/>
    <cellStyle name="SAPBEXchaText 2 20" xfId="29046" xr:uid="{00000000-0005-0000-0000-000048380000}"/>
    <cellStyle name="SAPBEXchaText 2 21" xfId="29047" xr:uid="{00000000-0005-0000-0000-000049380000}"/>
    <cellStyle name="SAPBEXchaText 2 22" xfId="29048" xr:uid="{00000000-0005-0000-0000-00004A380000}"/>
    <cellStyle name="SAPBEXchaText 2 23" xfId="29049" xr:uid="{00000000-0005-0000-0000-00004B380000}"/>
    <cellStyle name="SAPBEXchaText 2 24" xfId="29050" xr:uid="{00000000-0005-0000-0000-00004C380000}"/>
    <cellStyle name="SAPBEXchaText 2 25" xfId="29051" xr:uid="{00000000-0005-0000-0000-00004D380000}"/>
    <cellStyle name="SAPBEXchaText 2 26" xfId="29052" xr:uid="{00000000-0005-0000-0000-00004E380000}"/>
    <cellStyle name="SAPBEXchaText 2 27" xfId="29053" xr:uid="{00000000-0005-0000-0000-00004F380000}"/>
    <cellStyle name="SAPBEXchaText 2 28" xfId="29054" xr:uid="{00000000-0005-0000-0000-000050380000}"/>
    <cellStyle name="SAPBEXchaText 2 29" xfId="29055" xr:uid="{00000000-0005-0000-0000-000051380000}"/>
    <cellStyle name="SAPBEXchaText 2 3" xfId="745" xr:uid="{00000000-0005-0000-0000-000052380000}"/>
    <cellStyle name="SAPBEXchaText 2 3 10" xfId="29056" xr:uid="{00000000-0005-0000-0000-000053380000}"/>
    <cellStyle name="SAPBEXchaText 2 3 11" xfId="29057" xr:uid="{00000000-0005-0000-0000-000054380000}"/>
    <cellStyle name="SAPBEXchaText 2 3 12" xfId="29058" xr:uid="{00000000-0005-0000-0000-000055380000}"/>
    <cellStyle name="SAPBEXchaText 2 3 13" xfId="29059" xr:uid="{00000000-0005-0000-0000-000056380000}"/>
    <cellStyle name="SAPBEXchaText 2 3 14" xfId="29060" xr:uid="{00000000-0005-0000-0000-000057380000}"/>
    <cellStyle name="SAPBEXchaText 2 3 15" xfId="29061" xr:uid="{00000000-0005-0000-0000-000058380000}"/>
    <cellStyle name="SAPBEXchaText 2 3 16" xfId="29062" xr:uid="{00000000-0005-0000-0000-000059380000}"/>
    <cellStyle name="SAPBEXchaText 2 3 17" xfId="29063" xr:uid="{00000000-0005-0000-0000-00005A380000}"/>
    <cellStyle name="SAPBEXchaText 2 3 18" xfId="29064" xr:uid="{00000000-0005-0000-0000-00005B380000}"/>
    <cellStyle name="SAPBEXchaText 2 3 19" xfId="29065" xr:uid="{00000000-0005-0000-0000-00005C380000}"/>
    <cellStyle name="SAPBEXchaText 2 3 2" xfId="1688" xr:uid="{00000000-0005-0000-0000-00005D380000}"/>
    <cellStyle name="SAPBEXchaText 2 3 2 2" xfId="6403" xr:uid="{00000000-0005-0000-0000-00005E380000}"/>
    <cellStyle name="SAPBEXchaText 2 3 2 2 2" xfId="6404" xr:uid="{00000000-0005-0000-0000-00005F380000}"/>
    <cellStyle name="SAPBEXchaText 2 3 2 2 2 2" xfId="6405" xr:uid="{00000000-0005-0000-0000-000060380000}"/>
    <cellStyle name="SAPBEXchaText 2 3 2 2 2 2 2" xfId="6406" xr:uid="{00000000-0005-0000-0000-000061380000}"/>
    <cellStyle name="SAPBEXchaText 2 3 2 2 2 3" xfId="6407" xr:uid="{00000000-0005-0000-0000-000062380000}"/>
    <cellStyle name="SAPBEXchaText 2 3 2 2 3" xfId="6408" xr:uid="{00000000-0005-0000-0000-000063380000}"/>
    <cellStyle name="SAPBEXchaText 2 3 2 2 3 2" xfId="6409" xr:uid="{00000000-0005-0000-0000-000064380000}"/>
    <cellStyle name="SAPBEXchaText 2 3 2 2 3 2 2" xfId="6410" xr:uid="{00000000-0005-0000-0000-000065380000}"/>
    <cellStyle name="SAPBEXchaText 2 3 2 2 4" xfId="6411" xr:uid="{00000000-0005-0000-0000-000066380000}"/>
    <cellStyle name="SAPBEXchaText 2 3 2 2 4 2" xfId="6412" xr:uid="{00000000-0005-0000-0000-000067380000}"/>
    <cellStyle name="SAPBEXchaText 2 3 2 3" xfId="6413" xr:uid="{00000000-0005-0000-0000-000068380000}"/>
    <cellStyle name="SAPBEXchaText 2 3 2 3 2" xfId="6414" xr:uid="{00000000-0005-0000-0000-000069380000}"/>
    <cellStyle name="SAPBEXchaText 2 3 2 3 2 2" xfId="6415" xr:uid="{00000000-0005-0000-0000-00006A380000}"/>
    <cellStyle name="SAPBEXchaText 2 3 2 3 3" xfId="6416" xr:uid="{00000000-0005-0000-0000-00006B380000}"/>
    <cellStyle name="SAPBEXchaText 2 3 2 4" xfId="6417" xr:uid="{00000000-0005-0000-0000-00006C380000}"/>
    <cellStyle name="SAPBEXchaText 2 3 2 4 2" xfId="6418" xr:uid="{00000000-0005-0000-0000-00006D380000}"/>
    <cellStyle name="SAPBEXchaText 2 3 2 4 2 2" xfId="6419" xr:uid="{00000000-0005-0000-0000-00006E380000}"/>
    <cellStyle name="SAPBEXchaText 2 3 2 5" xfId="6420" xr:uid="{00000000-0005-0000-0000-00006F380000}"/>
    <cellStyle name="SAPBEXchaText 2 3 2 5 2" xfId="6421" xr:uid="{00000000-0005-0000-0000-000070380000}"/>
    <cellStyle name="SAPBEXchaText 2 3 2 6" xfId="29066" xr:uid="{00000000-0005-0000-0000-000071380000}"/>
    <cellStyle name="SAPBEXchaText 2 3 2 7" xfId="29067" xr:uid="{00000000-0005-0000-0000-000072380000}"/>
    <cellStyle name="SAPBEXchaText 2 3 2 8" xfId="49630" xr:uid="{00000000-0005-0000-0000-000073380000}"/>
    <cellStyle name="SAPBEXchaText 2 3 20" xfId="29068" xr:uid="{00000000-0005-0000-0000-000074380000}"/>
    <cellStyle name="SAPBEXchaText 2 3 21" xfId="29069" xr:uid="{00000000-0005-0000-0000-000075380000}"/>
    <cellStyle name="SAPBEXchaText 2 3 22" xfId="29070" xr:uid="{00000000-0005-0000-0000-000076380000}"/>
    <cellStyle name="SAPBEXchaText 2 3 23" xfId="29071" xr:uid="{00000000-0005-0000-0000-000077380000}"/>
    <cellStyle name="SAPBEXchaText 2 3 24" xfId="29072" xr:uid="{00000000-0005-0000-0000-000078380000}"/>
    <cellStyle name="SAPBEXchaText 2 3 25" xfId="29073" xr:uid="{00000000-0005-0000-0000-000079380000}"/>
    <cellStyle name="SAPBEXchaText 2 3 26" xfId="29074" xr:uid="{00000000-0005-0000-0000-00007A380000}"/>
    <cellStyle name="SAPBEXchaText 2 3 27" xfId="29075" xr:uid="{00000000-0005-0000-0000-00007B380000}"/>
    <cellStyle name="SAPBEXchaText 2 3 28" xfId="48237" xr:uid="{00000000-0005-0000-0000-00007C380000}"/>
    <cellStyle name="SAPBEXchaText 2 3 29" xfId="49115" xr:uid="{00000000-0005-0000-0000-00007D380000}"/>
    <cellStyle name="SAPBEXchaText 2 3 3" xfId="29076" xr:uid="{00000000-0005-0000-0000-00007E380000}"/>
    <cellStyle name="SAPBEXchaText 2 3 4" xfId="29077" xr:uid="{00000000-0005-0000-0000-00007F380000}"/>
    <cellStyle name="SAPBEXchaText 2 3 5" xfId="29078" xr:uid="{00000000-0005-0000-0000-000080380000}"/>
    <cellStyle name="SAPBEXchaText 2 3 6" xfId="29079" xr:uid="{00000000-0005-0000-0000-000081380000}"/>
    <cellStyle name="SAPBEXchaText 2 3 7" xfId="29080" xr:uid="{00000000-0005-0000-0000-000082380000}"/>
    <cellStyle name="SAPBEXchaText 2 3 8" xfId="29081" xr:uid="{00000000-0005-0000-0000-000083380000}"/>
    <cellStyle name="SAPBEXchaText 2 3 9" xfId="29082" xr:uid="{00000000-0005-0000-0000-000084380000}"/>
    <cellStyle name="SAPBEXchaText 2 30" xfId="29083" xr:uid="{00000000-0005-0000-0000-000085380000}"/>
    <cellStyle name="SAPBEXchaText 2 31" xfId="29084" xr:uid="{00000000-0005-0000-0000-000086380000}"/>
    <cellStyle name="SAPBEXchaText 2 32" xfId="29085" xr:uid="{00000000-0005-0000-0000-000087380000}"/>
    <cellStyle name="SAPBEXchaText 2 33" xfId="48238" xr:uid="{00000000-0005-0000-0000-000088380000}"/>
    <cellStyle name="SAPBEXchaText 2 34" xfId="49108" xr:uid="{00000000-0005-0000-0000-000089380000}"/>
    <cellStyle name="SAPBEXchaText 2 4" xfId="746" xr:uid="{00000000-0005-0000-0000-00008A380000}"/>
    <cellStyle name="SAPBEXchaText 2 4 10" xfId="29086" xr:uid="{00000000-0005-0000-0000-00008B380000}"/>
    <cellStyle name="SAPBEXchaText 2 4 11" xfId="29087" xr:uid="{00000000-0005-0000-0000-00008C380000}"/>
    <cellStyle name="SAPBEXchaText 2 4 12" xfId="29088" xr:uid="{00000000-0005-0000-0000-00008D380000}"/>
    <cellStyle name="SAPBEXchaText 2 4 13" xfId="29089" xr:uid="{00000000-0005-0000-0000-00008E380000}"/>
    <cellStyle name="SAPBEXchaText 2 4 14" xfId="29090" xr:uid="{00000000-0005-0000-0000-00008F380000}"/>
    <cellStyle name="SAPBEXchaText 2 4 15" xfId="29091" xr:uid="{00000000-0005-0000-0000-000090380000}"/>
    <cellStyle name="SAPBEXchaText 2 4 16" xfId="29092" xr:uid="{00000000-0005-0000-0000-000091380000}"/>
    <cellStyle name="SAPBEXchaText 2 4 17" xfId="29093" xr:uid="{00000000-0005-0000-0000-000092380000}"/>
    <cellStyle name="SAPBEXchaText 2 4 18" xfId="29094" xr:uid="{00000000-0005-0000-0000-000093380000}"/>
    <cellStyle name="SAPBEXchaText 2 4 19" xfId="29095" xr:uid="{00000000-0005-0000-0000-000094380000}"/>
    <cellStyle name="SAPBEXchaText 2 4 2" xfId="1689" xr:uid="{00000000-0005-0000-0000-000095380000}"/>
    <cellStyle name="SAPBEXchaText 2 4 2 2" xfId="6422" xr:uid="{00000000-0005-0000-0000-000096380000}"/>
    <cellStyle name="SAPBEXchaText 2 4 2 2 2" xfId="6423" xr:uid="{00000000-0005-0000-0000-000097380000}"/>
    <cellStyle name="SAPBEXchaText 2 4 2 2 2 2" xfId="6424" xr:uid="{00000000-0005-0000-0000-000098380000}"/>
    <cellStyle name="SAPBEXchaText 2 4 2 2 2 2 2" xfId="6425" xr:uid="{00000000-0005-0000-0000-000099380000}"/>
    <cellStyle name="SAPBEXchaText 2 4 2 2 2 3" xfId="6426" xr:uid="{00000000-0005-0000-0000-00009A380000}"/>
    <cellStyle name="SAPBEXchaText 2 4 2 2 3" xfId="6427" xr:uid="{00000000-0005-0000-0000-00009B380000}"/>
    <cellStyle name="SAPBEXchaText 2 4 2 2 3 2" xfId="6428" xr:uid="{00000000-0005-0000-0000-00009C380000}"/>
    <cellStyle name="SAPBEXchaText 2 4 2 2 3 2 2" xfId="6429" xr:uid="{00000000-0005-0000-0000-00009D380000}"/>
    <cellStyle name="SAPBEXchaText 2 4 2 2 4" xfId="6430" xr:uid="{00000000-0005-0000-0000-00009E380000}"/>
    <cellStyle name="SAPBEXchaText 2 4 2 2 4 2" xfId="6431" xr:uid="{00000000-0005-0000-0000-00009F380000}"/>
    <cellStyle name="SAPBEXchaText 2 4 2 3" xfId="6432" xr:uid="{00000000-0005-0000-0000-0000A0380000}"/>
    <cellStyle name="SAPBEXchaText 2 4 2 3 2" xfId="6433" xr:uid="{00000000-0005-0000-0000-0000A1380000}"/>
    <cellStyle name="SAPBEXchaText 2 4 2 3 2 2" xfId="6434" xr:uid="{00000000-0005-0000-0000-0000A2380000}"/>
    <cellStyle name="SAPBEXchaText 2 4 2 3 3" xfId="6435" xr:uid="{00000000-0005-0000-0000-0000A3380000}"/>
    <cellStyle name="SAPBEXchaText 2 4 2 4" xfId="6436" xr:uid="{00000000-0005-0000-0000-0000A4380000}"/>
    <cellStyle name="SAPBEXchaText 2 4 2 4 2" xfId="6437" xr:uid="{00000000-0005-0000-0000-0000A5380000}"/>
    <cellStyle name="SAPBEXchaText 2 4 2 4 2 2" xfId="6438" xr:uid="{00000000-0005-0000-0000-0000A6380000}"/>
    <cellStyle name="SAPBEXchaText 2 4 2 5" xfId="6439" xr:uid="{00000000-0005-0000-0000-0000A7380000}"/>
    <cellStyle name="SAPBEXchaText 2 4 2 5 2" xfId="6440" xr:uid="{00000000-0005-0000-0000-0000A8380000}"/>
    <cellStyle name="SAPBEXchaText 2 4 2 6" xfId="29096" xr:uid="{00000000-0005-0000-0000-0000A9380000}"/>
    <cellStyle name="SAPBEXchaText 2 4 2 7" xfId="29097" xr:uid="{00000000-0005-0000-0000-0000AA380000}"/>
    <cellStyle name="SAPBEXchaText 2 4 2 8" xfId="49631" xr:uid="{00000000-0005-0000-0000-0000AB380000}"/>
    <cellStyle name="SAPBEXchaText 2 4 20" xfId="29098" xr:uid="{00000000-0005-0000-0000-0000AC380000}"/>
    <cellStyle name="SAPBEXchaText 2 4 21" xfId="29099" xr:uid="{00000000-0005-0000-0000-0000AD380000}"/>
    <cellStyle name="SAPBEXchaText 2 4 22" xfId="29100" xr:uid="{00000000-0005-0000-0000-0000AE380000}"/>
    <cellStyle name="SAPBEXchaText 2 4 23" xfId="29101" xr:uid="{00000000-0005-0000-0000-0000AF380000}"/>
    <cellStyle name="SAPBEXchaText 2 4 24" xfId="29102" xr:uid="{00000000-0005-0000-0000-0000B0380000}"/>
    <cellStyle name="SAPBEXchaText 2 4 25" xfId="29103" xr:uid="{00000000-0005-0000-0000-0000B1380000}"/>
    <cellStyle name="SAPBEXchaText 2 4 26" xfId="29104" xr:uid="{00000000-0005-0000-0000-0000B2380000}"/>
    <cellStyle name="SAPBEXchaText 2 4 27" xfId="29105" xr:uid="{00000000-0005-0000-0000-0000B3380000}"/>
    <cellStyle name="SAPBEXchaText 2 4 28" xfId="48239" xr:uid="{00000000-0005-0000-0000-0000B4380000}"/>
    <cellStyle name="SAPBEXchaText 2 4 29" xfId="49116" xr:uid="{00000000-0005-0000-0000-0000B5380000}"/>
    <cellStyle name="SAPBEXchaText 2 4 3" xfId="29106" xr:uid="{00000000-0005-0000-0000-0000B6380000}"/>
    <cellStyle name="SAPBEXchaText 2 4 4" xfId="29107" xr:uid="{00000000-0005-0000-0000-0000B7380000}"/>
    <cellStyle name="SAPBEXchaText 2 4 5" xfId="29108" xr:uid="{00000000-0005-0000-0000-0000B8380000}"/>
    <cellStyle name="SAPBEXchaText 2 4 6" xfId="29109" xr:uid="{00000000-0005-0000-0000-0000B9380000}"/>
    <cellStyle name="SAPBEXchaText 2 4 7" xfId="29110" xr:uid="{00000000-0005-0000-0000-0000BA380000}"/>
    <cellStyle name="SAPBEXchaText 2 4 8" xfId="29111" xr:uid="{00000000-0005-0000-0000-0000BB380000}"/>
    <cellStyle name="SAPBEXchaText 2 4 9" xfId="29112" xr:uid="{00000000-0005-0000-0000-0000BC380000}"/>
    <cellStyle name="SAPBEXchaText 2 5" xfId="747" xr:uid="{00000000-0005-0000-0000-0000BD380000}"/>
    <cellStyle name="SAPBEXchaText 2 5 10" xfId="29113" xr:uid="{00000000-0005-0000-0000-0000BE380000}"/>
    <cellStyle name="SAPBEXchaText 2 5 11" xfId="29114" xr:uid="{00000000-0005-0000-0000-0000BF380000}"/>
    <cellStyle name="SAPBEXchaText 2 5 12" xfId="29115" xr:uid="{00000000-0005-0000-0000-0000C0380000}"/>
    <cellStyle name="SAPBEXchaText 2 5 13" xfId="29116" xr:uid="{00000000-0005-0000-0000-0000C1380000}"/>
    <cellStyle name="SAPBEXchaText 2 5 14" xfId="29117" xr:uid="{00000000-0005-0000-0000-0000C2380000}"/>
    <cellStyle name="SAPBEXchaText 2 5 15" xfId="29118" xr:uid="{00000000-0005-0000-0000-0000C3380000}"/>
    <cellStyle name="SAPBEXchaText 2 5 16" xfId="29119" xr:uid="{00000000-0005-0000-0000-0000C4380000}"/>
    <cellStyle name="SAPBEXchaText 2 5 17" xfId="29120" xr:uid="{00000000-0005-0000-0000-0000C5380000}"/>
    <cellStyle name="SAPBEXchaText 2 5 18" xfId="29121" xr:uid="{00000000-0005-0000-0000-0000C6380000}"/>
    <cellStyle name="SAPBEXchaText 2 5 19" xfId="29122" xr:uid="{00000000-0005-0000-0000-0000C7380000}"/>
    <cellStyle name="SAPBEXchaText 2 5 2" xfId="1690" xr:uid="{00000000-0005-0000-0000-0000C8380000}"/>
    <cellStyle name="SAPBEXchaText 2 5 2 2" xfId="6441" xr:uid="{00000000-0005-0000-0000-0000C9380000}"/>
    <cellStyle name="SAPBEXchaText 2 5 2 2 2" xfId="6442" xr:uid="{00000000-0005-0000-0000-0000CA380000}"/>
    <cellStyle name="SAPBEXchaText 2 5 2 2 2 2" xfId="6443" xr:uid="{00000000-0005-0000-0000-0000CB380000}"/>
    <cellStyle name="SAPBEXchaText 2 5 2 2 2 2 2" xfId="6444" xr:uid="{00000000-0005-0000-0000-0000CC380000}"/>
    <cellStyle name="SAPBEXchaText 2 5 2 2 2 3" xfId="6445" xr:uid="{00000000-0005-0000-0000-0000CD380000}"/>
    <cellStyle name="SAPBEXchaText 2 5 2 2 3" xfId="6446" xr:uid="{00000000-0005-0000-0000-0000CE380000}"/>
    <cellStyle name="SAPBEXchaText 2 5 2 2 3 2" xfId="6447" xr:uid="{00000000-0005-0000-0000-0000CF380000}"/>
    <cellStyle name="SAPBEXchaText 2 5 2 2 3 2 2" xfId="6448" xr:uid="{00000000-0005-0000-0000-0000D0380000}"/>
    <cellStyle name="SAPBEXchaText 2 5 2 2 4" xfId="6449" xr:uid="{00000000-0005-0000-0000-0000D1380000}"/>
    <cellStyle name="SAPBEXchaText 2 5 2 2 4 2" xfId="6450" xr:uid="{00000000-0005-0000-0000-0000D2380000}"/>
    <cellStyle name="SAPBEXchaText 2 5 2 3" xfId="6451" xr:uid="{00000000-0005-0000-0000-0000D3380000}"/>
    <cellStyle name="SAPBEXchaText 2 5 2 3 2" xfId="6452" xr:uid="{00000000-0005-0000-0000-0000D4380000}"/>
    <cellStyle name="SAPBEXchaText 2 5 2 3 2 2" xfId="6453" xr:uid="{00000000-0005-0000-0000-0000D5380000}"/>
    <cellStyle name="SAPBEXchaText 2 5 2 3 3" xfId="6454" xr:uid="{00000000-0005-0000-0000-0000D6380000}"/>
    <cellStyle name="SAPBEXchaText 2 5 2 4" xfId="6455" xr:uid="{00000000-0005-0000-0000-0000D7380000}"/>
    <cellStyle name="SAPBEXchaText 2 5 2 4 2" xfId="6456" xr:uid="{00000000-0005-0000-0000-0000D8380000}"/>
    <cellStyle name="SAPBEXchaText 2 5 2 4 2 2" xfId="6457" xr:uid="{00000000-0005-0000-0000-0000D9380000}"/>
    <cellStyle name="SAPBEXchaText 2 5 2 5" xfId="6458" xr:uid="{00000000-0005-0000-0000-0000DA380000}"/>
    <cellStyle name="SAPBEXchaText 2 5 2 5 2" xfId="6459" xr:uid="{00000000-0005-0000-0000-0000DB380000}"/>
    <cellStyle name="SAPBEXchaText 2 5 2 6" xfId="29123" xr:uid="{00000000-0005-0000-0000-0000DC380000}"/>
    <cellStyle name="SAPBEXchaText 2 5 2 7" xfId="29124" xr:uid="{00000000-0005-0000-0000-0000DD380000}"/>
    <cellStyle name="SAPBEXchaText 2 5 2 8" xfId="49632" xr:uid="{00000000-0005-0000-0000-0000DE380000}"/>
    <cellStyle name="SAPBEXchaText 2 5 20" xfId="29125" xr:uid="{00000000-0005-0000-0000-0000DF380000}"/>
    <cellStyle name="SAPBEXchaText 2 5 21" xfId="29126" xr:uid="{00000000-0005-0000-0000-0000E0380000}"/>
    <cellStyle name="SAPBEXchaText 2 5 22" xfId="29127" xr:uid="{00000000-0005-0000-0000-0000E1380000}"/>
    <cellStyle name="SAPBEXchaText 2 5 23" xfId="29128" xr:uid="{00000000-0005-0000-0000-0000E2380000}"/>
    <cellStyle name="SAPBEXchaText 2 5 24" xfId="29129" xr:uid="{00000000-0005-0000-0000-0000E3380000}"/>
    <cellStyle name="SAPBEXchaText 2 5 25" xfId="29130" xr:uid="{00000000-0005-0000-0000-0000E4380000}"/>
    <cellStyle name="SAPBEXchaText 2 5 26" xfId="29131" xr:uid="{00000000-0005-0000-0000-0000E5380000}"/>
    <cellStyle name="SAPBEXchaText 2 5 27" xfId="29132" xr:uid="{00000000-0005-0000-0000-0000E6380000}"/>
    <cellStyle name="SAPBEXchaText 2 5 28" xfId="48240" xr:uid="{00000000-0005-0000-0000-0000E7380000}"/>
    <cellStyle name="SAPBEXchaText 2 5 29" xfId="49117" xr:uid="{00000000-0005-0000-0000-0000E8380000}"/>
    <cellStyle name="SAPBEXchaText 2 5 3" xfId="29133" xr:uid="{00000000-0005-0000-0000-0000E9380000}"/>
    <cellStyle name="SAPBEXchaText 2 5 4" xfId="29134" xr:uid="{00000000-0005-0000-0000-0000EA380000}"/>
    <cellStyle name="SAPBEXchaText 2 5 5" xfId="29135" xr:uid="{00000000-0005-0000-0000-0000EB380000}"/>
    <cellStyle name="SAPBEXchaText 2 5 6" xfId="29136" xr:uid="{00000000-0005-0000-0000-0000EC380000}"/>
    <cellStyle name="SAPBEXchaText 2 5 7" xfId="29137" xr:uid="{00000000-0005-0000-0000-0000ED380000}"/>
    <cellStyle name="SAPBEXchaText 2 5 8" xfId="29138" xr:uid="{00000000-0005-0000-0000-0000EE380000}"/>
    <cellStyle name="SAPBEXchaText 2 5 9" xfId="29139" xr:uid="{00000000-0005-0000-0000-0000EF380000}"/>
    <cellStyle name="SAPBEXchaText 2 6" xfId="748" xr:uid="{00000000-0005-0000-0000-0000F0380000}"/>
    <cellStyle name="SAPBEXchaText 2 6 10" xfId="29140" xr:uid="{00000000-0005-0000-0000-0000F1380000}"/>
    <cellStyle name="SAPBEXchaText 2 6 11" xfId="29141" xr:uid="{00000000-0005-0000-0000-0000F2380000}"/>
    <cellStyle name="SAPBEXchaText 2 6 12" xfId="29142" xr:uid="{00000000-0005-0000-0000-0000F3380000}"/>
    <cellStyle name="SAPBEXchaText 2 6 13" xfId="29143" xr:uid="{00000000-0005-0000-0000-0000F4380000}"/>
    <cellStyle name="SAPBEXchaText 2 6 14" xfId="29144" xr:uid="{00000000-0005-0000-0000-0000F5380000}"/>
    <cellStyle name="SAPBEXchaText 2 6 15" xfId="29145" xr:uid="{00000000-0005-0000-0000-0000F6380000}"/>
    <cellStyle name="SAPBEXchaText 2 6 16" xfId="29146" xr:uid="{00000000-0005-0000-0000-0000F7380000}"/>
    <cellStyle name="SAPBEXchaText 2 6 17" xfId="29147" xr:uid="{00000000-0005-0000-0000-0000F8380000}"/>
    <cellStyle name="SAPBEXchaText 2 6 18" xfId="29148" xr:uid="{00000000-0005-0000-0000-0000F9380000}"/>
    <cellStyle name="SAPBEXchaText 2 6 19" xfId="29149" xr:uid="{00000000-0005-0000-0000-0000FA380000}"/>
    <cellStyle name="SAPBEXchaText 2 6 2" xfId="1691" xr:uid="{00000000-0005-0000-0000-0000FB380000}"/>
    <cellStyle name="SAPBEXchaText 2 6 2 2" xfId="6460" xr:uid="{00000000-0005-0000-0000-0000FC380000}"/>
    <cellStyle name="SAPBEXchaText 2 6 2 2 2" xfId="6461" xr:uid="{00000000-0005-0000-0000-0000FD380000}"/>
    <cellStyle name="SAPBEXchaText 2 6 2 2 2 2" xfId="6462" xr:uid="{00000000-0005-0000-0000-0000FE380000}"/>
    <cellStyle name="SAPBEXchaText 2 6 2 2 2 2 2" xfId="6463" xr:uid="{00000000-0005-0000-0000-0000FF380000}"/>
    <cellStyle name="SAPBEXchaText 2 6 2 2 2 3" xfId="6464" xr:uid="{00000000-0005-0000-0000-000000390000}"/>
    <cellStyle name="SAPBEXchaText 2 6 2 2 3" xfId="6465" xr:uid="{00000000-0005-0000-0000-000001390000}"/>
    <cellStyle name="SAPBEXchaText 2 6 2 2 3 2" xfId="6466" xr:uid="{00000000-0005-0000-0000-000002390000}"/>
    <cellStyle name="SAPBEXchaText 2 6 2 2 3 2 2" xfId="6467" xr:uid="{00000000-0005-0000-0000-000003390000}"/>
    <cellStyle name="SAPBEXchaText 2 6 2 2 4" xfId="6468" xr:uid="{00000000-0005-0000-0000-000004390000}"/>
    <cellStyle name="SAPBEXchaText 2 6 2 2 4 2" xfId="6469" xr:uid="{00000000-0005-0000-0000-000005390000}"/>
    <cellStyle name="SAPBEXchaText 2 6 2 3" xfId="6470" xr:uid="{00000000-0005-0000-0000-000006390000}"/>
    <cellStyle name="SAPBEXchaText 2 6 2 3 2" xfId="6471" xr:uid="{00000000-0005-0000-0000-000007390000}"/>
    <cellStyle name="SAPBEXchaText 2 6 2 3 2 2" xfId="6472" xr:uid="{00000000-0005-0000-0000-000008390000}"/>
    <cellStyle name="SAPBEXchaText 2 6 2 3 3" xfId="6473" xr:uid="{00000000-0005-0000-0000-000009390000}"/>
    <cellStyle name="SAPBEXchaText 2 6 2 4" xfId="6474" xr:uid="{00000000-0005-0000-0000-00000A390000}"/>
    <cellStyle name="SAPBEXchaText 2 6 2 4 2" xfId="6475" xr:uid="{00000000-0005-0000-0000-00000B390000}"/>
    <cellStyle name="SAPBEXchaText 2 6 2 4 2 2" xfId="6476" xr:uid="{00000000-0005-0000-0000-00000C390000}"/>
    <cellStyle name="SAPBEXchaText 2 6 2 5" xfId="6477" xr:uid="{00000000-0005-0000-0000-00000D390000}"/>
    <cellStyle name="SAPBEXchaText 2 6 2 5 2" xfId="6478" xr:uid="{00000000-0005-0000-0000-00000E390000}"/>
    <cellStyle name="SAPBEXchaText 2 6 2 6" xfId="29150" xr:uid="{00000000-0005-0000-0000-00000F390000}"/>
    <cellStyle name="SAPBEXchaText 2 6 2 7" xfId="29151" xr:uid="{00000000-0005-0000-0000-000010390000}"/>
    <cellStyle name="SAPBEXchaText 2 6 2 8" xfId="49633" xr:uid="{00000000-0005-0000-0000-000011390000}"/>
    <cellStyle name="SAPBEXchaText 2 6 20" xfId="29152" xr:uid="{00000000-0005-0000-0000-000012390000}"/>
    <cellStyle name="SAPBEXchaText 2 6 21" xfId="29153" xr:uid="{00000000-0005-0000-0000-000013390000}"/>
    <cellStyle name="SAPBEXchaText 2 6 22" xfId="29154" xr:uid="{00000000-0005-0000-0000-000014390000}"/>
    <cellStyle name="SAPBEXchaText 2 6 23" xfId="29155" xr:uid="{00000000-0005-0000-0000-000015390000}"/>
    <cellStyle name="SAPBEXchaText 2 6 24" xfId="29156" xr:uid="{00000000-0005-0000-0000-000016390000}"/>
    <cellStyle name="SAPBEXchaText 2 6 25" xfId="29157" xr:uid="{00000000-0005-0000-0000-000017390000}"/>
    <cellStyle name="SAPBEXchaText 2 6 26" xfId="29158" xr:uid="{00000000-0005-0000-0000-000018390000}"/>
    <cellStyle name="SAPBEXchaText 2 6 27" xfId="29159" xr:uid="{00000000-0005-0000-0000-000019390000}"/>
    <cellStyle name="SAPBEXchaText 2 6 28" xfId="48241" xr:uid="{00000000-0005-0000-0000-00001A390000}"/>
    <cellStyle name="SAPBEXchaText 2 6 29" xfId="49118" xr:uid="{00000000-0005-0000-0000-00001B390000}"/>
    <cellStyle name="SAPBEXchaText 2 6 3" xfId="29160" xr:uid="{00000000-0005-0000-0000-00001C390000}"/>
    <cellStyle name="SAPBEXchaText 2 6 4" xfId="29161" xr:uid="{00000000-0005-0000-0000-00001D390000}"/>
    <cellStyle name="SAPBEXchaText 2 6 5" xfId="29162" xr:uid="{00000000-0005-0000-0000-00001E390000}"/>
    <cellStyle name="SAPBEXchaText 2 6 6" xfId="29163" xr:uid="{00000000-0005-0000-0000-00001F390000}"/>
    <cellStyle name="SAPBEXchaText 2 6 7" xfId="29164" xr:uid="{00000000-0005-0000-0000-000020390000}"/>
    <cellStyle name="SAPBEXchaText 2 6 8" xfId="29165" xr:uid="{00000000-0005-0000-0000-000021390000}"/>
    <cellStyle name="SAPBEXchaText 2 6 9" xfId="29166" xr:uid="{00000000-0005-0000-0000-000022390000}"/>
    <cellStyle name="SAPBEXchaText 2 7" xfId="1692" xr:uid="{00000000-0005-0000-0000-000023390000}"/>
    <cellStyle name="SAPBEXchaText 2 7 2" xfId="1693" xr:uid="{00000000-0005-0000-0000-000024390000}"/>
    <cellStyle name="SAPBEXchaText 2 7 2 2" xfId="6479" xr:uid="{00000000-0005-0000-0000-000025390000}"/>
    <cellStyle name="SAPBEXchaText 2 7 2 2 2" xfId="6480" xr:uid="{00000000-0005-0000-0000-000026390000}"/>
    <cellStyle name="SAPBEXchaText 2 7 2 2 2 2" xfId="6481" xr:uid="{00000000-0005-0000-0000-000027390000}"/>
    <cellStyle name="SAPBEXchaText 2 7 2 2 3" xfId="6482" xr:uid="{00000000-0005-0000-0000-000028390000}"/>
    <cellStyle name="SAPBEXchaText 2 7 2 3" xfId="6483" xr:uid="{00000000-0005-0000-0000-000029390000}"/>
    <cellStyle name="SAPBEXchaText 2 7 2 3 2" xfId="6484" xr:uid="{00000000-0005-0000-0000-00002A390000}"/>
    <cellStyle name="SAPBEXchaText 2 7 2 3 2 2" xfId="6485" xr:uid="{00000000-0005-0000-0000-00002B390000}"/>
    <cellStyle name="SAPBEXchaText 2 7 2 4" xfId="6486" xr:uid="{00000000-0005-0000-0000-00002C390000}"/>
    <cellStyle name="SAPBEXchaText 2 7 2 4 2" xfId="6487" xr:uid="{00000000-0005-0000-0000-00002D390000}"/>
    <cellStyle name="SAPBEXchaText 2 7 2 5" xfId="49634" xr:uid="{00000000-0005-0000-0000-00002E390000}"/>
    <cellStyle name="SAPBEXchaText 2 7 3" xfId="6488" xr:uid="{00000000-0005-0000-0000-00002F390000}"/>
    <cellStyle name="SAPBEXchaText 2 7 3 2" xfId="6489" xr:uid="{00000000-0005-0000-0000-000030390000}"/>
    <cellStyle name="SAPBEXchaText 2 7 3 2 2" xfId="6490" xr:uid="{00000000-0005-0000-0000-000031390000}"/>
    <cellStyle name="SAPBEXchaText 2 7 3 2 2 2" xfId="6491" xr:uid="{00000000-0005-0000-0000-000032390000}"/>
    <cellStyle name="SAPBEXchaText 2 7 3 2 3" xfId="6492" xr:uid="{00000000-0005-0000-0000-000033390000}"/>
    <cellStyle name="SAPBEXchaText 2 7 3 3" xfId="6493" xr:uid="{00000000-0005-0000-0000-000034390000}"/>
    <cellStyle name="SAPBEXchaText 2 7 3 3 2" xfId="6494" xr:uid="{00000000-0005-0000-0000-000035390000}"/>
    <cellStyle name="SAPBEXchaText 2 7 3 3 2 2" xfId="6495" xr:uid="{00000000-0005-0000-0000-000036390000}"/>
    <cellStyle name="SAPBEXchaText 2 7 3 4" xfId="6496" xr:uid="{00000000-0005-0000-0000-000037390000}"/>
    <cellStyle name="SAPBEXchaText 2 7 3 4 2" xfId="6497" xr:uid="{00000000-0005-0000-0000-000038390000}"/>
    <cellStyle name="SAPBEXchaText 2 7 3 5" xfId="29167" xr:uid="{00000000-0005-0000-0000-000039390000}"/>
    <cellStyle name="SAPBEXchaText 2 7 4" xfId="6498" xr:uid="{00000000-0005-0000-0000-00003A390000}"/>
    <cellStyle name="SAPBEXchaText 2 7 4 2" xfId="6499" xr:uid="{00000000-0005-0000-0000-00003B390000}"/>
    <cellStyle name="SAPBEXchaText 2 7 4 2 2" xfId="6500" xr:uid="{00000000-0005-0000-0000-00003C390000}"/>
    <cellStyle name="SAPBEXchaText 2 7 4 2 2 2" xfId="6501" xr:uid="{00000000-0005-0000-0000-00003D390000}"/>
    <cellStyle name="SAPBEXchaText 2 7 4 3" xfId="6502" xr:uid="{00000000-0005-0000-0000-00003E390000}"/>
    <cellStyle name="SAPBEXchaText 2 7 4 3 2" xfId="6503" xr:uid="{00000000-0005-0000-0000-00003F390000}"/>
    <cellStyle name="SAPBEXchaText 2 7 5" xfId="6504" xr:uid="{00000000-0005-0000-0000-000040390000}"/>
    <cellStyle name="SAPBEXchaText 2 7 5 2" xfId="6505" xr:uid="{00000000-0005-0000-0000-000041390000}"/>
    <cellStyle name="SAPBEXchaText 2 7 5 2 2" xfId="6506" xr:uid="{00000000-0005-0000-0000-000042390000}"/>
    <cellStyle name="SAPBEXchaText 2 7 5 3" xfId="6507" xr:uid="{00000000-0005-0000-0000-000043390000}"/>
    <cellStyle name="SAPBEXchaText 2 7 6" xfId="6508" xr:uid="{00000000-0005-0000-0000-000044390000}"/>
    <cellStyle name="SAPBEXchaText 2 7 6 2" xfId="6509" xr:uid="{00000000-0005-0000-0000-000045390000}"/>
    <cellStyle name="SAPBEXchaText 2 7 6 2 2" xfId="6510" xr:uid="{00000000-0005-0000-0000-000046390000}"/>
    <cellStyle name="SAPBEXchaText 2 7 7" xfId="6511" xr:uid="{00000000-0005-0000-0000-000047390000}"/>
    <cellStyle name="SAPBEXchaText 2 7 7 2" xfId="6512" xr:uid="{00000000-0005-0000-0000-000048390000}"/>
    <cellStyle name="SAPBEXchaText 2 7 8" xfId="48242" xr:uid="{00000000-0005-0000-0000-000049390000}"/>
    <cellStyle name="SAPBEXchaText 2 7 9" xfId="49119" xr:uid="{00000000-0005-0000-0000-00004A390000}"/>
    <cellStyle name="SAPBEXchaText 2 8" xfId="29168" xr:uid="{00000000-0005-0000-0000-00004B390000}"/>
    <cellStyle name="SAPBEXchaText 2 8 2" xfId="49623" xr:uid="{00000000-0005-0000-0000-00004C390000}"/>
    <cellStyle name="SAPBEXchaText 2 9" xfId="29169" xr:uid="{00000000-0005-0000-0000-00004D390000}"/>
    <cellStyle name="SAPBEXchaText 20" xfId="29170" xr:uid="{00000000-0005-0000-0000-00004E390000}"/>
    <cellStyle name="SAPBEXchaText 21" xfId="29171" xr:uid="{00000000-0005-0000-0000-00004F390000}"/>
    <cellStyle name="SAPBEXchaText 22" xfId="29172" xr:uid="{00000000-0005-0000-0000-000050390000}"/>
    <cellStyle name="SAPBEXchaText 23" xfId="29173" xr:uid="{00000000-0005-0000-0000-000051390000}"/>
    <cellStyle name="SAPBEXchaText 24" xfId="29174" xr:uid="{00000000-0005-0000-0000-000052390000}"/>
    <cellStyle name="SAPBEXchaText 25" xfId="29175" xr:uid="{00000000-0005-0000-0000-000053390000}"/>
    <cellStyle name="SAPBEXchaText 26" xfId="29176" xr:uid="{00000000-0005-0000-0000-000054390000}"/>
    <cellStyle name="SAPBEXchaText 27" xfId="29177" xr:uid="{00000000-0005-0000-0000-000055390000}"/>
    <cellStyle name="SAPBEXchaText 28" xfId="29178" xr:uid="{00000000-0005-0000-0000-000056390000}"/>
    <cellStyle name="SAPBEXchaText 29" xfId="29179" xr:uid="{00000000-0005-0000-0000-000057390000}"/>
    <cellStyle name="SAPBEXchaText 3" xfId="509" xr:uid="{00000000-0005-0000-0000-000058390000}"/>
    <cellStyle name="SAPBEXchaText 3 10" xfId="29180" xr:uid="{00000000-0005-0000-0000-000059390000}"/>
    <cellStyle name="SAPBEXchaText 3 11" xfId="29181" xr:uid="{00000000-0005-0000-0000-00005A390000}"/>
    <cellStyle name="SAPBEXchaText 3 12" xfId="29182" xr:uid="{00000000-0005-0000-0000-00005B390000}"/>
    <cellStyle name="SAPBEXchaText 3 13" xfId="29183" xr:uid="{00000000-0005-0000-0000-00005C390000}"/>
    <cellStyle name="SAPBEXchaText 3 14" xfId="29184" xr:uid="{00000000-0005-0000-0000-00005D390000}"/>
    <cellStyle name="SAPBEXchaText 3 15" xfId="29185" xr:uid="{00000000-0005-0000-0000-00005E390000}"/>
    <cellStyle name="SAPBEXchaText 3 16" xfId="29186" xr:uid="{00000000-0005-0000-0000-00005F390000}"/>
    <cellStyle name="SAPBEXchaText 3 17" xfId="29187" xr:uid="{00000000-0005-0000-0000-000060390000}"/>
    <cellStyle name="SAPBEXchaText 3 18" xfId="29188" xr:uid="{00000000-0005-0000-0000-000061390000}"/>
    <cellStyle name="SAPBEXchaText 3 19" xfId="29189" xr:uid="{00000000-0005-0000-0000-000062390000}"/>
    <cellStyle name="SAPBEXchaText 3 2" xfId="749" xr:uid="{00000000-0005-0000-0000-000063390000}"/>
    <cellStyle name="SAPBEXchaText 3 2 10" xfId="29190" xr:uid="{00000000-0005-0000-0000-000064390000}"/>
    <cellStyle name="SAPBEXchaText 3 2 11" xfId="29191" xr:uid="{00000000-0005-0000-0000-000065390000}"/>
    <cellStyle name="SAPBEXchaText 3 2 12" xfId="29192" xr:uid="{00000000-0005-0000-0000-000066390000}"/>
    <cellStyle name="SAPBEXchaText 3 2 13" xfId="29193" xr:uid="{00000000-0005-0000-0000-000067390000}"/>
    <cellStyle name="SAPBEXchaText 3 2 14" xfId="29194" xr:uid="{00000000-0005-0000-0000-000068390000}"/>
    <cellStyle name="SAPBEXchaText 3 2 15" xfId="29195" xr:uid="{00000000-0005-0000-0000-000069390000}"/>
    <cellStyle name="SAPBEXchaText 3 2 16" xfId="29196" xr:uid="{00000000-0005-0000-0000-00006A390000}"/>
    <cellStyle name="SAPBEXchaText 3 2 17" xfId="29197" xr:uid="{00000000-0005-0000-0000-00006B390000}"/>
    <cellStyle name="SAPBEXchaText 3 2 18" xfId="29198" xr:uid="{00000000-0005-0000-0000-00006C390000}"/>
    <cellStyle name="SAPBEXchaText 3 2 19" xfId="29199" xr:uid="{00000000-0005-0000-0000-00006D390000}"/>
    <cellStyle name="SAPBEXchaText 3 2 2" xfId="1694" xr:uid="{00000000-0005-0000-0000-00006E390000}"/>
    <cellStyle name="SAPBEXchaText 3 2 2 2" xfId="6513" xr:uid="{00000000-0005-0000-0000-00006F390000}"/>
    <cellStyle name="SAPBEXchaText 3 2 2 2 2" xfId="6514" xr:uid="{00000000-0005-0000-0000-000070390000}"/>
    <cellStyle name="SAPBEXchaText 3 2 2 2 2 2" xfId="6515" xr:uid="{00000000-0005-0000-0000-000071390000}"/>
    <cellStyle name="SAPBEXchaText 3 2 2 2 2 2 2" xfId="6516" xr:uid="{00000000-0005-0000-0000-000072390000}"/>
    <cellStyle name="SAPBEXchaText 3 2 2 2 2 3" xfId="6517" xr:uid="{00000000-0005-0000-0000-000073390000}"/>
    <cellStyle name="SAPBEXchaText 3 2 2 2 3" xfId="6518" xr:uid="{00000000-0005-0000-0000-000074390000}"/>
    <cellStyle name="SAPBEXchaText 3 2 2 2 3 2" xfId="6519" xr:uid="{00000000-0005-0000-0000-000075390000}"/>
    <cellStyle name="SAPBEXchaText 3 2 2 2 3 2 2" xfId="6520" xr:uid="{00000000-0005-0000-0000-000076390000}"/>
    <cellStyle name="SAPBEXchaText 3 2 2 2 4" xfId="6521" xr:uid="{00000000-0005-0000-0000-000077390000}"/>
    <cellStyle name="SAPBEXchaText 3 2 2 2 4 2" xfId="6522" xr:uid="{00000000-0005-0000-0000-000078390000}"/>
    <cellStyle name="SAPBEXchaText 3 2 2 3" xfId="6523" xr:uid="{00000000-0005-0000-0000-000079390000}"/>
    <cellStyle name="SAPBEXchaText 3 2 2 3 2" xfId="6524" xr:uid="{00000000-0005-0000-0000-00007A390000}"/>
    <cellStyle name="SAPBEXchaText 3 2 2 3 2 2" xfId="6525" xr:uid="{00000000-0005-0000-0000-00007B390000}"/>
    <cellStyle name="SAPBEXchaText 3 2 2 3 3" xfId="6526" xr:uid="{00000000-0005-0000-0000-00007C390000}"/>
    <cellStyle name="SAPBEXchaText 3 2 2 4" xfId="6527" xr:uid="{00000000-0005-0000-0000-00007D390000}"/>
    <cellStyle name="SAPBEXchaText 3 2 2 4 2" xfId="6528" xr:uid="{00000000-0005-0000-0000-00007E390000}"/>
    <cellStyle name="SAPBEXchaText 3 2 2 4 2 2" xfId="6529" xr:uid="{00000000-0005-0000-0000-00007F390000}"/>
    <cellStyle name="SAPBEXchaText 3 2 2 5" xfId="6530" xr:uid="{00000000-0005-0000-0000-000080390000}"/>
    <cellStyle name="SAPBEXchaText 3 2 2 5 2" xfId="6531" xr:uid="{00000000-0005-0000-0000-000081390000}"/>
    <cellStyle name="SAPBEXchaText 3 2 2 6" xfId="29200" xr:uid="{00000000-0005-0000-0000-000082390000}"/>
    <cellStyle name="SAPBEXchaText 3 2 2 7" xfId="29201" xr:uid="{00000000-0005-0000-0000-000083390000}"/>
    <cellStyle name="SAPBEXchaText 3 2 2 8" xfId="49636" xr:uid="{00000000-0005-0000-0000-000084390000}"/>
    <cellStyle name="SAPBEXchaText 3 2 20" xfId="29202" xr:uid="{00000000-0005-0000-0000-000085390000}"/>
    <cellStyle name="SAPBEXchaText 3 2 21" xfId="29203" xr:uid="{00000000-0005-0000-0000-000086390000}"/>
    <cellStyle name="SAPBEXchaText 3 2 22" xfId="29204" xr:uid="{00000000-0005-0000-0000-000087390000}"/>
    <cellStyle name="SAPBEXchaText 3 2 23" xfId="29205" xr:uid="{00000000-0005-0000-0000-000088390000}"/>
    <cellStyle name="SAPBEXchaText 3 2 24" xfId="29206" xr:uid="{00000000-0005-0000-0000-000089390000}"/>
    <cellStyle name="SAPBEXchaText 3 2 25" xfId="29207" xr:uid="{00000000-0005-0000-0000-00008A390000}"/>
    <cellStyle name="SAPBEXchaText 3 2 26" xfId="29208" xr:uid="{00000000-0005-0000-0000-00008B390000}"/>
    <cellStyle name="SAPBEXchaText 3 2 27" xfId="29209" xr:uid="{00000000-0005-0000-0000-00008C390000}"/>
    <cellStyle name="SAPBEXchaText 3 2 28" xfId="48243" xr:uid="{00000000-0005-0000-0000-00008D390000}"/>
    <cellStyle name="SAPBEXchaText 3 2 29" xfId="49121" xr:uid="{00000000-0005-0000-0000-00008E390000}"/>
    <cellStyle name="SAPBEXchaText 3 2 3" xfId="29210" xr:uid="{00000000-0005-0000-0000-00008F390000}"/>
    <cellStyle name="SAPBEXchaText 3 2 4" xfId="29211" xr:uid="{00000000-0005-0000-0000-000090390000}"/>
    <cellStyle name="SAPBEXchaText 3 2 5" xfId="29212" xr:uid="{00000000-0005-0000-0000-000091390000}"/>
    <cellStyle name="SAPBEXchaText 3 2 6" xfId="29213" xr:uid="{00000000-0005-0000-0000-000092390000}"/>
    <cellStyle name="SAPBEXchaText 3 2 7" xfId="29214" xr:uid="{00000000-0005-0000-0000-000093390000}"/>
    <cellStyle name="SAPBEXchaText 3 2 8" xfId="29215" xr:uid="{00000000-0005-0000-0000-000094390000}"/>
    <cellStyle name="SAPBEXchaText 3 2 9" xfId="29216" xr:uid="{00000000-0005-0000-0000-000095390000}"/>
    <cellStyle name="SAPBEXchaText 3 20" xfId="29217" xr:uid="{00000000-0005-0000-0000-000096390000}"/>
    <cellStyle name="SAPBEXchaText 3 21" xfId="29218" xr:uid="{00000000-0005-0000-0000-000097390000}"/>
    <cellStyle name="SAPBEXchaText 3 22" xfId="29219" xr:uid="{00000000-0005-0000-0000-000098390000}"/>
    <cellStyle name="SAPBEXchaText 3 23" xfId="29220" xr:uid="{00000000-0005-0000-0000-000099390000}"/>
    <cellStyle name="SAPBEXchaText 3 24" xfId="29221" xr:uid="{00000000-0005-0000-0000-00009A390000}"/>
    <cellStyle name="SAPBEXchaText 3 25" xfId="29222" xr:uid="{00000000-0005-0000-0000-00009B390000}"/>
    <cellStyle name="SAPBEXchaText 3 26" xfId="29223" xr:uid="{00000000-0005-0000-0000-00009C390000}"/>
    <cellStyle name="SAPBEXchaText 3 27" xfId="29224" xr:uid="{00000000-0005-0000-0000-00009D390000}"/>
    <cellStyle name="SAPBEXchaText 3 28" xfId="29225" xr:uid="{00000000-0005-0000-0000-00009E390000}"/>
    <cellStyle name="SAPBEXchaText 3 29" xfId="29226" xr:uid="{00000000-0005-0000-0000-00009F390000}"/>
    <cellStyle name="SAPBEXchaText 3 3" xfId="750" xr:uid="{00000000-0005-0000-0000-0000A0390000}"/>
    <cellStyle name="SAPBEXchaText 3 3 10" xfId="29227" xr:uid="{00000000-0005-0000-0000-0000A1390000}"/>
    <cellStyle name="SAPBEXchaText 3 3 11" xfId="29228" xr:uid="{00000000-0005-0000-0000-0000A2390000}"/>
    <cellStyle name="SAPBEXchaText 3 3 12" xfId="29229" xr:uid="{00000000-0005-0000-0000-0000A3390000}"/>
    <cellStyle name="SAPBEXchaText 3 3 13" xfId="29230" xr:uid="{00000000-0005-0000-0000-0000A4390000}"/>
    <cellStyle name="SAPBEXchaText 3 3 14" xfId="29231" xr:uid="{00000000-0005-0000-0000-0000A5390000}"/>
    <cellStyle name="SAPBEXchaText 3 3 15" xfId="29232" xr:uid="{00000000-0005-0000-0000-0000A6390000}"/>
    <cellStyle name="SAPBEXchaText 3 3 16" xfId="29233" xr:uid="{00000000-0005-0000-0000-0000A7390000}"/>
    <cellStyle name="SAPBEXchaText 3 3 17" xfId="29234" xr:uid="{00000000-0005-0000-0000-0000A8390000}"/>
    <cellStyle name="SAPBEXchaText 3 3 18" xfId="29235" xr:uid="{00000000-0005-0000-0000-0000A9390000}"/>
    <cellStyle name="SAPBEXchaText 3 3 19" xfId="29236" xr:uid="{00000000-0005-0000-0000-0000AA390000}"/>
    <cellStyle name="SAPBEXchaText 3 3 2" xfId="1695" xr:uid="{00000000-0005-0000-0000-0000AB390000}"/>
    <cellStyle name="SAPBEXchaText 3 3 2 2" xfId="6532" xr:uid="{00000000-0005-0000-0000-0000AC390000}"/>
    <cellStyle name="SAPBEXchaText 3 3 2 2 2" xfId="6533" xr:uid="{00000000-0005-0000-0000-0000AD390000}"/>
    <cellStyle name="SAPBEXchaText 3 3 2 2 2 2" xfId="6534" xr:uid="{00000000-0005-0000-0000-0000AE390000}"/>
    <cellStyle name="SAPBEXchaText 3 3 2 2 2 2 2" xfId="6535" xr:uid="{00000000-0005-0000-0000-0000AF390000}"/>
    <cellStyle name="SAPBEXchaText 3 3 2 2 2 3" xfId="6536" xr:uid="{00000000-0005-0000-0000-0000B0390000}"/>
    <cellStyle name="SAPBEXchaText 3 3 2 2 3" xfId="6537" xr:uid="{00000000-0005-0000-0000-0000B1390000}"/>
    <cellStyle name="SAPBEXchaText 3 3 2 2 3 2" xfId="6538" xr:uid="{00000000-0005-0000-0000-0000B2390000}"/>
    <cellStyle name="SAPBEXchaText 3 3 2 2 3 2 2" xfId="6539" xr:uid="{00000000-0005-0000-0000-0000B3390000}"/>
    <cellStyle name="SAPBEXchaText 3 3 2 2 4" xfId="6540" xr:uid="{00000000-0005-0000-0000-0000B4390000}"/>
    <cellStyle name="SAPBEXchaText 3 3 2 2 4 2" xfId="6541" xr:uid="{00000000-0005-0000-0000-0000B5390000}"/>
    <cellStyle name="SAPBEXchaText 3 3 2 3" xfId="6542" xr:uid="{00000000-0005-0000-0000-0000B6390000}"/>
    <cellStyle name="SAPBEXchaText 3 3 2 3 2" xfId="6543" xr:uid="{00000000-0005-0000-0000-0000B7390000}"/>
    <cellStyle name="SAPBEXchaText 3 3 2 3 2 2" xfId="6544" xr:uid="{00000000-0005-0000-0000-0000B8390000}"/>
    <cellStyle name="SAPBEXchaText 3 3 2 3 3" xfId="6545" xr:uid="{00000000-0005-0000-0000-0000B9390000}"/>
    <cellStyle name="SAPBEXchaText 3 3 2 4" xfId="6546" xr:uid="{00000000-0005-0000-0000-0000BA390000}"/>
    <cellStyle name="SAPBEXchaText 3 3 2 4 2" xfId="6547" xr:uid="{00000000-0005-0000-0000-0000BB390000}"/>
    <cellStyle name="SAPBEXchaText 3 3 2 4 2 2" xfId="6548" xr:uid="{00000000-0005-0000-0000-0000BC390000}"/>
    <cellStyle name="SAPBEXchaText 3 3 2 5" xfId="6549" xr:uid="{00000000-0005-0000-0000-0000BD390000}"/>
    <cellStyle name="SAPBEXchaText 3 3 2 5 2" xfId="6550" xr:uid="{00000000-0005-0000-0000-0000BE390000}"/>
    <cellStyle name="SAPBEXchaText 3 3 2 6" xfId="29237" xr:uid="{00000000-0005-0000-0000-0000BF390000}"/>
    <cellStyle name="SAPBEXchaText 3 3 2 7" xfId="29238" xr:uid="{00000000-0005-0000-0000-0000C0390000}"/>
    <cellStyle name="SAPBEXchaText 3 3 2 8" xfId="49637" xr:uid="{00000000-0005-0000-0000-0000C1390000}"/>
    <cellStyle name="SAPBEXchaText 3 3 20" xfId="29239" xr:uid="{00000000-0005-0000-0000-0000C2390000}"/>
    <cellStyle name="SAPBEXchaText 3 3 21" xfId="29240" xr:uid="{00000000-0005-0000-0000-0000C3390000}"/>
    <cellStyle name="SAPBEXchaText 3 3 22" xfId="29241" xr:uid="{00000000-0005-0000-0000-0000C4390000}"/>
    <cellStyle name="SAPBEXchaText 3 3 23" xfId="29242" xr:uid="{00000000-0005-0000-0000-0000C5390000}"/>
    <cellStyle name="SAPBEXchaText 3 3 24" xfId="29243" xr:uid="{00000000-0005-0000-0000-0000C6390000}"/>
    <cellStyle name="SAPBEXchaText 3 3 25" xfId="29244" xr:uid="{00000000-0005-0000-0000-0000C7390000}"/>
    <cellStyle name="SAPBEXchaText 3 3 26" xfId="29245" xr:uid="{00000000-0005-0000-0000-0000C8390000}"/>
    <cellStyle name="SAPBEXchaText 3 3 27" xfId="29246" xr:uid="{00000000-0005-0000-0000-0000C9390000}"/>
    <cellStyle name="SAPBEXchaText 3 3 28" xfId="48244" xr:uid="{00000000-0005-0000-0000-0000CA390000}"/>
    <cellStyle name="SAPBEXchaText 3 3 29" xfId="49122" xr:uid="{00000000-0005-0000-0000-0000CB390000}"/>
    <cellStyle name="SAPBEXchaText 3 3 3" xfId="29247" xr:uid="{00000000-0005-0000-0000-0000CC390000}"/>
    <cellStyle name="SAPBEXchaText 3 3 4" xfId="29248" xr:uid="{00000000-0005-0000-0000-0000CD390000}"/>
    <cellStyle name="SAPBEXchaText 3 3 5" xfId="29249" xr:uid="{00000000-0005-0000-0000-0000CE390000}"/>
    <cellStyle name="SAPBEXchaText 3 3 6" xfId="29250" xr:uid="{00000000-0005-0000-0000-0000CF390000}"/>
    <cellStyle name="SAPBEXchaText 3 3 7" xfId="29251" xr:uid="{00000000-0005-0000-0000-0000D0390000}"/>
    <cellStyle name="SAPBEXchaText 3 3 8" xfId="29252" xr:uid="{00000000-0005-0000-0000-0000D1390000}"/>
    <cellStyle name="SAPBEXchaText 3 3 9" xfId="29253" xr:uid="{00000000-0005-0000-0000-0000D2390000}"/>
    <cellStyle name="SAPBEXchaText 3 30" xfId="29254" xr:uid="{00000000-0005-0000-0000-0000D3390000}"/>
    <cellStyle name="SAPBEXchaText 3 31" xfId="29255" xr:uid="{00000000-0005-0000-0000-0000D4390000}"/>
    <cellStyle name="SAPBEXchaText 3 32" xfId="29256" xr:uid="{00000000-0005-0000-0000-0000D5390000}"/>
    <cellStyle name="SAPBEXchaText 3 33" xfId="48245" xr:uid="{00000000-0005-0000-0000-0000D6390000}"/>
    <cellStyle name="SAPBEXchaText 3 34" xfId="49120" xr:uid="{00000000-0005-0000-0000-0000D7390000}"/>
    <cellStyle name="SAPBEXchaText 3 4" xfId="751" xr:uid="{00000000-0005-0000-0000-0000D8390000}"/>
    <cellStyle name="SAPBEXchaText 3 4 10" xfId="29257" xr:uid="{00000000-0005-0000-0000-0000D9390000}"/>
    <cellStyle name="SAPBEXchaText 3 4 11" xfId="29258" xr:uid="{00000000-0005-0000-0000-0000DA390000}"/>
    <cellStyle name="SAPBEXchaText 3 4 12" xfId="29259" xr:uid="{00000000-0005-0000-0000-0000DB390000}"/>
    <cellStyle name="SAPBEXchaText 3 4 13" xfId="29260" xr:uid="{00000000-0005-0000-0000-0000DC390000}"/>
    <cellStyle name="SAPBEXchaText 3 4 14" xfId="29261" xr:uid="{00000000-0005-0000-0000-0000DD390000}"/>
    <cellStyle name="SAPBEXchaText 3 4 15" xfId="29262" xr:uid="{00000000-0005-0000-0000-0000DE390000}"/>
    <cellStyle name="SAPBEXchaText 3 4 16" xfId="29263" xr:uid="{00000000-0005-0000-0000-0000DF390000}"/>
    <cellStyle name="SAPBEXchaText 3 4 17" xfId="29264" xr:uid="{00000000-0005-0000-0000-0000E0390000}"/>
    <cellStyle name="SAPBEXchaText 3 4 18" xfId="29265" xr:uid="{00000000-0005-0000-0000-0000E1390000}"/>
    <cellStyle name="SAPBEXchaText 3 4 19" xfId="29266" xr:uid="{00000000-0005-0000-0000-0000E2390000}"/>
    <cellStyle name="SAPBEXchaText 3 4 2" xfId="1696" xr:uid="{00000000-0005-0000-0000-0000E3390000}"/>
    <cellStyle name="SAPBEXchaText 3 4 2 2" xfId="6551" xr:uid="{00000000-0005-0000-0000-0000E4390000}"/>
    <cellStyle name="SAPBEXchaText 3 4 2 2 2" xfId="6552" xr:uid="{00000000-0005-0000-0000-0000E5390000}"/>
    <cellStyle name="SAPBEXchaText 3 4 2 2 2 2" xfId="6553" xr:uid="{00000000-0005-0000-0000-0000E6390000}"/>
    <cellStyle name="SAPBEXchaText 3 4 2 2 2 2 2" xfId="6554" xr:uid="{00000000-0005-0000-0000-0000E7390000}"/>
    <cellStyle name="SAPBEXchaText 3 4 2 2 2 3" xfId="6555" xr:uid="{00000000-0005-0000-0000-0000E8390000}"/>
    <cellStyle name="SAPBEXchaText 3 4 2 2 3" xfId="6556" xr:uid="{00000000-0005-0000-0000-0000E9390000}"/>
    <cellStyle name="SAPBEXchaText 3 4 2 2 3 2" xfId="6557" xr:uid="{00000000-0005-0000-0000-0000EA390000}"/>
    <cellStyle name="SAPBEXchaText 3 4 2 2 3 2 2" xfId="6558" xr:uid="{00000000-0005-0000-0000-0000EB390000}"/>
    <cellStyle name="SAPBEXchaText 3 4 2 2 4" xfId="6559" xr:uid="{00000000-0005-0000-0000-0000EC390000}"/>
    <cellStyle name="SAPBEXchaText 3 4 2 2 4 2" xfId="6560" xr:uid="{00000000-0005-0000-0000-0000ED390000}"/>
    <cellStyle name="SAPBEXchaText 3 4 2 3" xfId="6561" xr:uid="{00000000-0005-0000-0000-0000EE390000}"/>
    <cellStyle name="SAPBEXchaText 3 4 2 3 2" xfId="6562" xr:uid="{00000000-0005-0000-0000-0000EF390000}"/>
    <cellStyle name="SAPBEXchaText 3 4 2 3 2 2" xfId="6563" xr:uid="{00000000-0005-0000-0000-0000F0390000}"/>
    <cellStyle name="SAPBEXchaText 3 4 2 3 3" xfId="6564" xr:uid="{00000000-0005-0000-0000-0000F1390000}"/>
    <cellStyle name="SAPBEXchaText 3 4 2 4" xfId="6565" xr:uid="{00000000-0005-0000-0000-0000F2390000}"/>
    <cellStyle name="SAPBEXchaText 3 4 2 4 2" xfId="6566" xr:uid="{00000000-0005-0000-0000-0000F3390000}"/>
    <cellStyle name="SAPBEXchaText 3 4 2 4 2 2" xfId="6567" xr:uid="{00000000-0005-0000-0000-0000F4390000}"/>
    <cellStyle name="SAPBEXchaText 3 4 2 5" xfId="6568" xr:uid="{00000000-0005-0000-0000-0000F5390000}"/>
    <cellStyle name="SAPBEXchaText 3 4 2 5 2" xfId="6569" xr:uid="{00000000-0005-0000-0000-0000F6390000}"/>
    <cellStyle name="SAPBEXchaText 3 4 2 6" xfId="29267" xr:uid="{00000000-0005-0000-0000-0000F7390000}"/>
    <cellStyle name="SAPBEXchaText 3 4 2 7" xfId="29268" xr:uid="{00000000-0005-0000-0000-0000F8390000}"/>
    <cellStyle name="SAPBEXchaText 3 4 2 8" xfId="49638" xr:uid="{00000000-0005-0000-0000-0000F9390000}"/>
    <cellStyle name="SAPBEXchaText 3 4 20" xfId="29269" xr:uid="{00000000-0005-0000-0000-0000FA390000}"/>
    <cellStyle name="SAPBEXchaText 3 4 21" xfId="29270" xr:uid="{00000000-0005-0000-0000-0000FB390000}"/>
    <cellStyle name="SAPBEXchaText 3 4 22" xfId="29271" xr:uid="{00000000-0005-0000-0000-0000FC390000}"/>
    <cellStyle name="SAPBEXchaText 3 4 23" xfId="29272" xr:uid="{00000000-0005-0000-0000-0000FD390000}"/>
    <cellStyle name="SAPBEXchaText 3 4 24" xfId="29273" xr:uid="{00000000-0005-0000-0000-0000FE390000}"/>
    <cellStyle name="SAPBEXchaText 3 4 25" xfId="29274" xr:uid="{00000000-0005-0000-0000-0000FF390000}"/>
    <cellStyle name="SAPBEXchaText 3 4 26" xfId="29275" xr:uid="{00000000-0005-0000-0000-0000003A0000}"/>
    <cellStyle name="SAPBEXchaText 3 4 27" xfId="29276" xr:uid="{00000000-0005-0000-0000-0000013A0000}"/>
    <cellStyle name="SAPBEXchaText 3 4 28" xfId="48246" xr:uid="{00000000-0005-0000-0000-0000023A0000}"/>
    <cellStyle name="SAPBEXchaText 3 4 29" xfId="49123" xr:uid="{00000000-0005-0000-0000-0000033A0000}"/>
    <cellStyle name="SAPBEXchaText 3 4 3" xfId="29277" xr:uid="{00000000-0005-0000-0000-0000043A0000}"/>
    <cellStyle name="SAPBEXchaText 3 4 4" xfId="29278" xr:uid="{00000000-0005-0000-0000-0000053A0000}"/>
    <cellStyle name="SAPBEXchaText 3 4 5" xfId="29279" xr:uid="{00000000-0005-0000-0000-0000063A0000}"/>
    <cellStyle name="SAPBEXchaText 3 4 6" xfId="29280" xr:uid="{00000000-0005-0000-0000-0000073A0000}"/>
    <cellStyle name="SAPBEXchaText 3 4 7" xfId="29281" xr:uid="{00000000-0005-0000-0000-0000083A0000}"/>
    <cellStyle name="SAPBEXchaText 3 4 8" xfId="29282" xr:uid="{00000000-0005-0000-0000-0000093A0000}"/>
    <cellStyle name="SAPBEXchaText 3 4 9" xfId="29283" xr:uid="{00000000-0005-0000-0000-00000A3A0000}"/>
    <cellStyle name="SAPBEXchaText 3 5" xfId="752" xr:uid="{00000000-0005-0000-0000-00000B3A0000}"/>
    <cellStyle name="SAPBEXchaText 3 5 10" xfId="29284" xr:uid="{00000000-0005-0000-0000-00000C3A0000}"/>
    <cellStyle name="SAPBEXchaText 3 5 11" xfId="29285" xr:uid="{00000000-0005-0000-0000-00000D3A0000}"/>
    <cellStyle name="SAPBEXchaText 3 5 12" xfId="29286" xr:uid="{00000000-0005-0000-0000-00000E3A0000}"/>
    <cellStyle name="SAPBEXchaText 3 5 13" xfId="29287" xr:uid="{00000000-0005-0000-0000-00000F3A0000}"/>
    <cellStyle name="SAPBEXchaText 3 5 14" xfId="29288" xr:uid="{00000000-0005-0000-0000-0000103A0000}"/>
    <cellStyle name="SAPBEXchaText 3 5 15" xfId="29289" xr:uid="{00000000-0005-0000-0000-0000113A0000}"/>
    <cellStyle name="SAPBEXchaText 3 5 16" xfId="29290" xr:uid="{00000000-0005-0000-0000-0000123A0000}"/>
    <cellStyle name="SAPBEXchaText 3 5 17" xfId="29291" xr:uid="{00000000-0005-0000-0000-0000133A0000}"/>
    <cellStyle name="SAPBEXchaText 3 5 18" xfId="29292" xr:uid="{00000000-0005-0000-0000-0000143A0000}"/>
    <cellStyle name="SAPBEXchaText 3 5 19" xfId="29293" xr:uid="{00000000-0005-0000-0000-0000153A0000}"/>
    <cellStyle name="SAPBEXchaText 3 5 2" xfId="1697" xr:uid="{00000000-0005-0000-0000-0000163A0000}"/>
    <cellStyle name="SAPBEXchaText 3 5 2 2" xfId="6570" xr:uid="{00000000-0005-0000-0000-0000173A0000}"/>
    <cellStyle name="SAPBEXchaText 3 5 2 2 2" xfId="6571" xr:uid="{00000000-0005-0000-0000-0000183A0000}"/>
    <cellStyle name="SAPBEXchaText 3 5 2 2 2 2" xfId="6572" xr:uid="{00000000-0005-0000-0000-0000193A0000}"/>
    <cellStyle name="SAPBEXchaText 3 5 2 2 2 2 2" xfId="6573" xr:uid="{00000000-0005-0000-0000-00001A3A0000}"/>
    <cellStyle name="SAPBEXchaText 3 5 2 2 2 3" xfId="6574" xr:uid="{00000000-0005-0000-0000-00001B3A0000}"/>
    <cellStyle name="SAPBEXchaText 3 5 2 2 3" xfId="6575" xr:uid="{00000000-0005-0000-0000-00001C3A0000}"/>
    <cellStyle name="SAPBEXchaText 3 5 2 2 3 2" xfId="6576" xr:uid="{00000000-0005-0000-0000-00001D3A0000}"/>
    <cellStyle name="SAPBEXchaText 3 5 2 2 3 2 2" xfId="6577" xr:uid="{00000000-0005-0000-0000-00001E3A0000}"/>
    <cellStyle name="SAPBEXchaText 3 5 2 2 4" xfId="6578" xr:uid="{00000000-0005-0000-0000-00001F3A0000}"/>
    <cellStyle name="SAPBEXchaText 3 5 2 2 4 2" xfId="6579" xr:uid="{00000000-0005-0000-0000-0000203A0000}"/>
    <cellStyle name="SAPBEXchaText 3 5 2 3" xfId="6580" xr:uid="{00000000-0005-0000-0000-0000213A0000}"/>
    <cellStyle name="SAPBEXchaText 3 5 2 3 2" xfId="6581" xr:uid="{00000000-0005-0000-0000-0000223A0000}"/>
    <cellStyle name="SAPBEXchaText 3 5 2 3 2 2" xfId="6582" xr:uid="{00000000-0005-0000-0000-0000233A0000}"/>
    <cellStyle name="SAPBEXchaText 3 5 2 3 3" xfId="6583" xr:uid="{00000000-0005-0000-0000-0000243A0000}"/>
    <cellStyle name="SAPBEXchaText 3 5 2 4" xfId="6584" xr:uid="{00000000-0005-0000-0000-0000253A0000}"/>
    <cellStyle name="SAPBEXchaText 3 5 2 4 2" xfId="6585" xr:uid="{00000000-0005-0000-0000-0000263A0000}"/>
    <cellStyle name="SAPBEXchaText 3 5 2 4 2 2" xfId="6586" xr:uid="{00000000-0005-0000-0000-0000273A0000}"/>
    <cellStyle name="SAPBEXchaText 3 5 2 5" xfId="6587" xr:uid="{00000000-0005-0000-0000-0000283A0000}"/>
    <cellStyle name="SAPBEXchaText 3 5 2 5 2" xfId="6588" xr:uid="{00000000-0005-0000-0000-0000293A0000}"/>
    <cellStyle name="SAPBEXchaText 3 5 2 6" xfId="29294" xr:uid="{00000000-0005-0000-0000-00002A3A0000}"/>
    <cellStyle name="SAPBEXchaText 3 5 2 7" xfId="29295" xr:uid="{00000000-0005-0000-0000-00002B3A0000}"/>
    <cellStyle name="SAPBEXchaText 3 5 2 8" xfId="49639" xr:uid="{00000000-0005-0000-0000-00002C3A0000}"/>
    <cellStyle name="SAPBEXchaText 3 5 20" xfId="29296" xr:uid="{00000000-0005-0000-0000-00002D3A0000}"/>
    <cellStyle name="SAPBEXchaText 3 5 21" xfId="29297" xr:uid="{00000000-0005-0000-0000-00002E3A0000}"/>
    <cellStyle name="SAPBEXchaText 3 5 22" xfId="29298" xr:uid="{00000000-0005-0000-0000-00002F3A0000}"/>
    <cellStyle name="SAPBEXchaText 3 5 23" xfId="29299" xr:uid="{00000000-0005-0000-0000-0000303A0000}"/>
    <cellStyle name="SAPBEXchaText 3 5 24" xfId="29300" xr:uid="{00000000-0005-0000-0000-0000313A0000}"/>
    <cellStyle name="SAPBEXchaText 3 5 25" xfId="29301" xr:uid="{00000000-0005-0000-0000-0000323A0000}"/>
    <cellStyle name="SAPBEXchaText 3 5 26" xfId="29302" xr:uid="{00000000-0005-0000-0000-0000333A0000}"/>
    <cellStyle name="SAPBEXchaText 3 5 27" xfId="29303" xr:uid="{00000000-0005-0000-0000-0000343A0000}"/>
    <cellStyle name="SAPBEXchaText 3 5 28" xfId="48247" xr:uid="{00000000-0005-0000-0000-0000353A0000}"/>
    <cellStyle name="SAPBEXchaText 3 5 29" xfId="49124" xr:uid="{00000000-0005-0000-0000-0000363A0000}"/>
    <cellStyle name="SAPBEXchaText 3 5 3" xfId="29304" xr:uid="{00000000-0005-0000-0000-0000373A0000}"/>
    <cellStyle name="SAPBEXchaText 3 5 4" xfId="29305" xr:uid="{00000000-0005-0000-0000-0000383A0000}"/>
    <cellStyle name="SAPBEXchaText 3 5 5" xfId="29306" xr:uid="{00000000-0005-0000-0000-0000393A0000}"/>
    <cellStyle name="SAPBEXchaText 3 5 6" xfId="29307" xr:uid="{00000000-0005-0000-0000-00003A3A0000}"/>
    <cellStyle name="SAPBEXchaText 3 5 7" xfId="29308" xr:uid="{00000000-0005-0000-0000-00003B3A0000}"/>
    <cellStyle name="SAPBEXchaText 3 5 8" xfId="29309" xr:uid="{00000000-0005-0000-0000-00003C3A0000}"/>
    <cellStyle name="SAPBEXchaText 3 5 9" xfId="29310" xr:uid="{00000000-0005-0000-0000-00003D3A0000}"/>
    <cellStyle name="SAPBEXchaText 3 6" xfId="753" xr:uid="{00000000-0005-0000-0000-00003E3A0000}"/>
    <cellStyle name="SAPBEXchaText 3 6 10" xfId="29311" xr:uid="{00000000-0005-0000-0000-00003F3A0000}"/>
    <cellStyle name="SAPBEXchaText 3 6 11" xfId="29312" xr:uid="{00000000-0005-0000-0000-0000403A0000}"/>
    <cellStyle name="SAPBEXchaText 3 6 12" xfId="29313" xr:uid="{00000000-0005-0000-0000-0000413A0000}"/>
    <cellStyle name="SAPBEXchaText 3 6 13" xfId="29314" xr:uid="{00000000-0005-0000-0000-0000423A0000}"/>
    <cellStyle name="SAPBEXchaText 3 6 14" xfId="29315" xr:uid="{00000000-0005-0000-0000-0000433A0000}"/>
    <cellStyle name="SAPBEXchaText 3 6 15" xfId="29316" xr:uid="{00000000-0005-0000-0000-0000443A0000}"/>
    <cellStyle name="SAPBEXchaText 3 6 16" xfId="29317" xr:uid="{00000000-0005-0000-0000-0000453A0000}"/>
    <cellStyle name="SAPBEXchaText 3 6 17" xfId="29318" xr:uid="{00000000-0005-0000-0000-0000463A0000}"/>
    <cellStyle name="SAPBEXchaText 3 6 18" xfId="29319" xr:uid="{00000000-0005-0000-0000-0000473A0000}"/>
    <cellStyle name="SAPBEXchaText 3 6 19" xfId="29320" xr:uid="{00000000-0005-0000-0000-0000483A0000}"/>
    <cellStyle name="SAPBEXchaText 3 6 2" xfId="1698" xr:uid="{00000000-0005-0000-0000-0000493A0000}"/>
    <cellStyle name="SAPBEXchaText 3 6 2 2" xfId="6589" xr:uid="{00000000-0005-0000-0000-00004A3A0000}"/>
    <cellStyle name="SAPBEXchaText 3 6 2 2 2" xfId="6590" xr:uid="{00000000-0005-0000-0000-00004B3A0000}"/>
    <cellStyle name="SAPBEXchaText 3 6 2 2 2 2" xfId="6591" xr:uid="{00000000-0005-0000-0000-00004C3A0000}"/>
    <cellStyle name="SAPBEXchaText 3 6 2 2 2 2 2" xfId="6592" xr:uid="{00000000-0005-0000-0000-00004D3A0000}"/>
    <cellStyle name="SAPBEXchaText 3 6 2 2 2 3" xfId="6593" xr:uid="{00000000-0005-0000-0000-00004E3A0000}"/>
    <cellStyle name="SAPBEXchaText 3 6 2 2 3" xfId="6594" xr:uid="{00000000-0005-0000-0000-00004F3A0000}"/>
    <cellStyle name="SAPBEXchaText 3 6 2 2 3 2" xfId="6595" xr:uid="{00000000-0005-0000-0000-0000503A0000}"/>
    <cellStyle name="SAPBEXchaText 3 6 2 2 3 2 2" xfId="6596" xr:uid="{00000000-0005-0000-0000-0000513A0000}"/>
    <cellStyle name="SAPBEXchaText 3 6 2 2 4" xfId="6597" xr:uid="{00000000-0005-0000-0000-0000523A0000}"/>
    <cellStyle name="SAPBEXchaText 3 6 2 2 4 2" xfId="6598" xr:uid="{00000000-0005-0000-0000-0000533A0000}"/>
    <cellStyle name="SAPBEXchaText 3 6 2 3" xfId="6599" xr:uid="{00000000-0005-0000-0000-0000543A0000}"/>
    <cellStyle name="SAPBEXchaText 3 6 2 3 2" xfId="6600" xr:uid="{00000000-0005-0000-0000-0000553A0000}"/>
    <cellStyle name="SAPBEXchaText 3 6 2 3 2 2" xfId="6601" xr:uid="{00000000-0005-0000-0000-0000563A0000}"/>
    <cellStyle name="SAPBEXchaText 3 6 2 3 3" xfId="6602" xr:uid="{00000000-0005-0000-0000-0000573A0000}"/>
    <cellStyle name="SAPBEXchaText 3 6 2 4" xfId="6603" xr:uid="{00000000-0005-0000-0000-0000583A0000}"/>
    <cellStyle name="SAPBEXchaText 3 6 2 4 2" xfId="6604" xr:uid="{00000000-0005-0000-0000-0000593A0000}"/>
    <cellStyle name="SAPBEXchaText 3 6 2 4 2 2" xfId="6605" xr:uid="{00000000-0005-0000-0000-00005A3A0000}"/>
    <cellStyle name="SAPBEXchaText 3 6 2 5" xfId="6606" xr:uid="{00000000-0005-0000-0000-00005B3A0000}"/>
    <cellStyle name="SAPBEXchaText 3 6 2 5 2" xfId="6607" xr:uid="{00000000-0005-0000-0000-00005C3A0000}"/>
    <cellStyle name="SAPBEXchaText 3 6 2 6" xfId="29321" xr:uid="{00000000-0005-0000-0000-00005D3A0000}"/>
    <cellStyle name="SAPBEXchaText 3 6 2 7" xfId="29322" xr:uid="{00000000-0005-0000-0000-00005E3A0000}"/>
    <cellStyle name="SAPBEXchaText 3 6 2 8" xfId="49640" xr:uid="{00000000-0005-0000-0000-00005F3A0000}"/>
    <cellStyle name="SAPBEXchaText 3 6 20" xfId="29323" xr:uid="{00000000-0005-0000-0000-0000603A0000}"/>
    <cellStyle name="SAPBEXchaText 3 6 21" xfId="29324" xr:uid="{00000000-0005-0000-0000-0000613A0000}"/>
    <cellStyle name="SAPBEXchaText 3 6 22" xfId="29325" xr:uid="{00000000-0005-0000-0000-0000623A0000}"/>
    <cellStyle name="SAPBEXchaText 3 6 23" xfId="29326" xr:uid="{00000000-0005-0000-0000-0000633A0000}"/>
    <cellStyle name="SAPBEXchaText 3 6 24" xfId="29327" xr:uid="{00000000-0005-0000-0000-0000643A0000}"/>
    <cellStyle name="SAPBEXchaText 3 6 25" xfId="29328" xr:uid="{00000000-0005-0000-0000-0000653A0000}"/>
    <cellStyle name="SAPBEXchaText 3 6 26" xfId="29329" xr:uid="{00000000-0005-0000-0000-0000663A0000}"/>
    <cellStyle name="SAPBEXchaText 3 6 27" xfId="29330" xr:uid="{00000000-0005-0000-0000-0000673A0000}"/>
    <cellStyle name="SAPBEXchaText 3 6 28" xfId="48248" xr:uid="{00000000-0005-0000-0000-0000683A0000}"/>
    <cellStyle name="SAPBEXchaText 3 6 29" xfId="49125" xr:uid="{00000000-0005-0000-0000-0000693A0000}"/>
    <cellStyle name="SAPBEXchaText 3 6 3" xfId="29331" xr:uid="{00000000-0005-0000-0000-00006A3A0000}"/>
    <cellStyle name="SAPBEXchaText 3 6 4" xfId="29332" xr:uid="{00000000-0005-0000-0000-00006B3A0000}"/>
    <cellStyle name="SAPBEXchaText 3 6 5" xfId="29333" xr:uid="{00000000-0005-0000-0000-00006C3A0000}"/>
    <cellStyle name="SAPBEXchaText 3 6 6" xfId="29334" xr:uid="{00000000-0005-0000-0000-00006D3A0000}"/>
    <cellStyle name="SAPBEXchaText 3 6 7" xfId="29335" xr:uid="{00000000-0005-0000-0000-00006E3A0000}"/>
    <cellStyle name="SAPBEXchaText 3 6 8" xfId="29336" xr:uid="{00000000-0005-0000-0000-00006F3A0000}"/>
    <cellStyle name="SAPBEXchaText 3 6 9" xfId="29337" xr:uid="{00000000-0005-0000-0000-0000703A0000}"/>
    <cellStyle name="SAPBEXchaText 3 7" xfId="1699" xr:uid="{00000000-0005-0000-0000-0000713A0000}"/>
    <cellStyle name="SAPBEXchaText 3 7 2" xfId="6608" xr:uid="{00000000-0005-0000-0000-0000723A0000}"/>
    <cellStyle name="SAPBEXchaText 3 7 2 2" xfId="6609" xr:uid="{00000000-0005-0000-0000-0000733A0000}"/>
    <cellStyle name="SAPBEXchaText 3 7 2 2 2" xfId="6610" xr:uid="{00000000-0005-0000-0000-0000743A0000}"/>
    <cellStyle name="SAPBEXchaText 3 7 2 2 2 2" xfId="6611" xr:uid="{00000000-0005-0000-0000-0000753A0000}"/>
    <cellStyle name="SAPBEXchaText 3 7 2 2 3" xfId="6612" xr:uid="{00000000-0005-0000-0000-0000763A0000}"/>
    <cellStyle name="SAPBEXchaText 3 7 2 3" xfId="6613" xr:uid="{00000000-0005-0000-0000-0000773A0000}"/>
    <cellStyle name="SAPBEXchaText 3 7 2 3 2" xfId="6614" xr:uid="{00000000-0005-0000-0000-0000783A0000}"/>
    <cellStyle name="SAPBEXchaText 3 7 2 3 2 2" xfId="6615" xr:uid="{00000000-0005-0000-0000-0000793A0000}"/>
    <cellStyle name="SAPBEXchaText 3 7 2 4" xfId="6616" xr:uid="{00000000-0005-0000-0000-00007A3A0000}"/>
    <cellStyle name="SAPBEXchaText 3 7 2 4 2" xfId="6617" xr:uid="{00000000-0005-0000-0000-00007B3A0000}"/>
    <cellStyle name="SAPBEXchaText 3 7 3" xfId="6618" xr:uid="{00000000-0005-0000-0000-00007C3A0000}"/>
    <cellStyle name="SAPBEXchaText 3 7 3 2" xfId="6619" xr:uid="{00000000-0005-0000-0000-00007D3A0000}"/>
    <cellStyle name="SAPBEXchaText 3 7 3 2 2" xfId="6620" xr:uid="{00000000-0005-0000-0000-00007E3A0000}"/>
    <cellStyle name="SAPBEXchaText 3 7 3 3" xfId="6621" xr:uid="{00000000-0005-0000-0000-00007F3A0000}"/>
    <cellStyle name="SAPBEXchaText 3 7 4" xfId="6622" xr:uid="{00000000-0005-0000-0000-0000803A0000}"/>
    <cellStyle name="SAPBEXchaText 3 7 4 2" xfId="6623" xr:uid="{00000000-0005-0000-0000-0000813A0000}"/>
    <cellStyle name="SAPBEXchaText 3 7 4 2 2" xfId="6624" xr:uid="{00000000-0005-0000-0000-0000823A0000}"/>
    <cellStyle name="SAPBEXchaText 3 7 5" xfId="6625" xr:uid="{00000000-0005-0000-0000-0000833A0000}"/>
    <cellStyle name="SAPBEXchaText 3 7 5 2" xfId="6626" xr:uid="{00000000-0005-0000-0000-0000843A0000}"/>
    <cellStyle name="SAPBEXchaText 3 7 6" xfId="29338" xr:uid="{00000000-0005-0000-0000-0000853A0000}"/>
    <cellStyle name="SAPBEXchaText 3 7 7" xfId="29339" xr:uid="{00000000-0005-0000-0000-0000863A0000}"/>
    <cellStyle name="SAPBEXchaText 3 7 8" xfId="49635" xr:uid="{00000000-0005-0000-0000-0000873A0000}"/>
    <cellStyle name="SAPBEXchaText 3 8" xfId="29340" xr:uid="{00000000-0005-0000-0000-0000883A0000}"/>
    <cellStyle name="SAPBEXchaText 3 9" xfId="29341" xr:uid="{00000000-0005-0000-0000-0000893A0000}"/>
    <cellStyle name="SAPBEXchaText 30" xfId="29342" xr:uid="{00000000-0005-0000-0000-00008A3A0000}"/>
    <cellStyle name="SAPBEXchaText 31" xfId="29343" xr:uid="{00000000-0005-0000-0000-00008B3A0000}"/>
    <cellStyle name="SAPBEXchaText 32" xfId="29344" xr:uid="{00000000-0005-0000-0000-00008C3A0000}"/>
    <cellStyle name="SAPBEXchaText 33" xfId="29345" xr:uid="{00000000-0005-0000-0000-00008D3A0000}"/>
    <cellStyle name="SAPBEXchaText 34" xfId="29346" xr:uid="{00000000-0005-0000-0000-00008E3A0000}"/>
    <cellStyle name="SAPBEXchaText 35" xfId="29347" xr:uid="{00000000-0005-0000-0000-00008F3A0000}"/>
    <cellStyle name="SAPBEXchaText 36" xfId="48249" xr:uid="{00000000-0005-0000-0000-0000903A0000}"/>
    <cellStyle name="SAPBEXchaText 37" xfId="49107" xr:uid="{00000000-0005-0000-0000-0000913A0000}"/>
    <cellStyle name="SAPBEXchaText 4" xfId="754" xr:uid="{00000000-0005-0000-0000-0000923A0000}"/>
    <cellStyle name="SAPBEXchaText 4 10" xfId="29348" xr:uid="{00000000-0005-0000-0000-0000933A0000}"/>
    <cellStyle name="SAPBEXchaText 4 11" xfId="29349" xr:uid="{00000000-0005-0000-0000-0000943A0000}"/>
    <cellStyle name="SAPBEXchaText 4 12" xfId="29350" xr:uid="{00000000-0005-0000-0000-0000953A0000}"/>
    <cellStyle name="SAPBEXchaText 4 13" xfId="29351" xr:uid="{00000000-0005-0000-0000-0000963A0000}"/>
    <cellStyle name="SAPBEXchaText 4 14" xfId="29352" xr:uid="{00000000-0005-0000-0000-0000973A0000}"/>
    <cellStyle name="SAPBEXchaText 4 15" xfId="29353" xr:uid="{00000000-0005-0000-0000-0000983A0000}"/>
    <cellStyle name="SAPBEXchaText 4 16" xfId="29354" xr:uid="{00000000-0005-0000-0000-0000993A0000}"/>
    <cellStyle name="SAPBEXchaText 4 17" xfId="29355" xr:uid="{00000000-0005-0000-0000-00009A3A0000}"/>
    <cellStyle name="SAPBEXchaText 4 18" xfId="29356" xr:uid="{00000000-0005-0000-0000-00009B3A0000}"/>
    <cellStyle name="SAPBEXchaText 4 19" xfId="29357" xr:uid="{00000000-0005-0000-0000-00009C3A0000}"/>
    <cellStyle name="SAPBEXchaText 4 2" xfId="1700" xr:uid="{00000000-0005-0000-0000-00009D3A0000}"/>
    <cellStyle name="SAPBEXchaText 4 2 2" xfId="6627" xr:uid="{00000000-0005-0000-0000-00009E3A0000}"/>
    <cellStyle name="SAPBEXchaText 4 2 2 2" xfId="6628" xr:uid="{00000000-0005-0000-0000-00009F3A0000}"/>
    <cellStyle name="SAPBEXchaText 4 2 2 2 2" xfId="6629" xr:uid="{00000000-0005-0000-0000-0000A03A0000}"/>
    <cellStyle name="SAPBEXchaText 4 2 2 2 2 2" xfId="6630" xr:uid="{00000000-0005-0000-0000-0000A13A0000}"/>
    <cellStyle name="SAPBEXchaText 4 2 2 2 3" xfId="6631" xr:uid="{00000000-0005-0000-0000-0000A23A0000}"/>
    <cellStyle name="SAPBEXchaText 4 2 2 3" xfId="6632" xr:uid="{00000000-0005-0000-0000-0000A33A0000}"/>
    <cellStyle name="SAPBEXchaText 4 2 2 3 2" xfId="6633" xr:uid="{00000000-0005-0000-0000-0000A43A0000}"/>
    <cellStyle name="SAPBEXchaText 4 2 2 3 2 2" xfId="6634" xr:uid="{00000000-0005-0000-0000-0000A53A0000}"/>
    <cellStyle name="SAPBEXchaText 4 2 2 4" xfId="6635" xr:uid="{00000000-0005-0000-0000-0000A63A0000}"/>
    <cellStyle name="SAPBEXchaText 4 2 2 4 2" xfId="6636" xr:uid="{00000000-0005-0000-0000-0000A73A0000}"/>
    <cellStyle name="SAPBEXchaText 4 2 3" xfId="6637" xr:uid="{00000000-0005-0000-0000-0000A83A0000}"/>
    <cellStyle name="SAPBEXchaText 4 2 3 2" xfId="6638" xr:uid="{00000000-0005-0000-0000-0000A93A0000}"/>
    <cellStyle name="SAPBEXchaText 4 2 3 2 2" xfId="6639" xr:uid="{00000000-0005-0000-0000-0000AA3A0000}"/>
    <cellStyle name="SAPBEXchaText 4 2 3 3" xfId="6640" xr:uid="{00000000-0005-0000-0000-0000AB3A0000}"/>
    <cellStyle name="SAPBEXchaText 4 2 4" xfId="6641" xr:uid="{00000000-0005-0000-0000-0000AC3A0000}"/>
    <cellStyle name="SAPBEXchaText 4 2 4 2" xfId="6642" xr:uid="{00000000-0005-0000-0000-0000AD3A0000}"/>
    <cellStyle name="SAPBEXchaText 4 2 4 2 2" xfId="6643" xr:uid="{00000000-0005-0000-0000-0000AE3A0000}"/>
    <cellStyle name="SAPBEXchaText 4 2 5" xfId="6644" xr:uid="{00000000-0005-0000-0000-0000AF3A0000}"/>
    <cellStyle name="SAPBEXchaText 4 2 5 2" xfId="6645" xr:uid="{00000000-0005-0000-0000-0000B03A0000}"/>
    <cellStyle name="SAPBEXchaText 4 2 6" xfId="29358" xr:uid="{00000000-0005-0000-0000-0000B13A0000}"/>
    <cellStyle name="SAPBEXchaText 4 2 7" xfId="29359" xr:uid="{00000000-0005-0000-0000-0000B23A0000}"/>
    <cellStyle name="SAPBEXchaText 4 2 8" xfId="49641" xr:uid="{00000000-0005-0000-0000-0000B33A0000}"/>
    <cellStyle name="SAPBEXchaText 4 20" xfId="29360" xr:uid="{00000000-0005-0000-0000-0000B43A0000}"/>
    <cellStyle name="SAPBEXchaText 4 21" xfId="29361" xr:uid="{00000000-0005-0000-0000-0000B53A0000}"/>
    <cellStyle name="SAPBEXchaText 4 22" xfId="29362" xr:uid="{00000000-0005-0000-0000-0000B63A0000}"/>
    <cellStyle name="SAPBEXchaText 4 23" xfId="29363" xr:uid="{00000000-0005-0000-0000-0000B73A0000}"/>
    <cellStyle name="SAPBEXchaText 4 24" xfId="29364" xr:uid="{00000000-0005-0000-0000-0000B83A0000}"/>
    <cellStyle name="SAPBEXchaText 4 25" xfId="29365" xr:uid="{00000000-0005-0000-0000-0000B93A0000}"/>
    <cellStyle name="SAPBEXchaText 4 26" xfId="29366" xr:uid="{00000000-0005-0000-0000-0000BA3A0000}"/>
    <cellStyle name="SAPBEXchaText 4 27" xfId="29367" xr:uid="{00000000-0005-0000-0000-0000BB3A0000}"/>
    <cellStyle name="SAPBEXchaText 4 28" xfId="48250" xr:uid="{00000000-0005-0000-0000-0000BC3A0000}"/>
    <cellStyle name="SAPBEXchaText 4 29" xfId="49126" xr:uid="{00000000-0005-0000-0000-0000BD3A0000}"/>
    <cellStyle name="SAPBEXchaText 4 3" xfId="29368" xr:uid="{00000000-0005-0000-0000-0000BE3A0000}"/>
    <cellStyle name="SAPBEXchaText 4 4" xfId="29369" xr:uid="{00000000-0005-0000-0000-0000BF3A0000}"/>
    <cellStyle name="SAPBEXchaText 4 5" xfId="29370" xr:uid="{00000000-0005-0000-0000-0000C03A0000}"/>
    <cellStyle name="SAPBEXchaText 4 6" xfId="29371" xr:uid="{00000000-0005-0000-0000-0000C13A0000}"/>
    <cellStyle name="SAPBEXchaText 4 7" xfId="29372" xr:uid="{00000000-0005-0000-0000-0000C23A0000}"/>
    <cellStyle name="SAPBEXchaText 4 8" xfId="29373" xr:uid="{00000000-0005-0000-0000-0000C33A0000}"/>
    <cellStyle name="SAPBEXchaText 4 9" xfId="29374" xr:uid="{00000000-0005-0000-0000-0000C43A0000}"/>
    <cellStyle name="SAPBEXchaText 5" xfId="755" xr:uid="{00000000-0005-0000-0000-0000C53A0000}"/>
    <cellStyle name="SAPBEXchaText 5 10" xfId="29375" xr:uid="{00000000-0005-0000-0000-0000C63A0000}"/>
    <cellStyle name="SAPBEXchaText 5 11" xfId="29376" xr:uid="{00000000-0005-0000-0000-0000C73A0000}"/>
    <cellStyle name="SAPBEXchaText 5 12" xfId="29377" xr:uid="{00000000-0005-0000-0000-0000C83A0000}"/>
    <cellStyle name="SAPBEXchaText 5 13" xfId="29378" xr:uid="{00000000-0005-0000-0000-0000C93A0000}"/>
    <cellStyle name="SAPBEXchaText 5 14" xfId="29379" xr:uid="{00000000-0005-0000-0000-0000CA3A0000}"/>
    <cellStyle name="SAPBEXchaText 5 15" xfId="29380" xr:uid="{00000000-0005-0000-0000-0000CB3A0000}"/>
    <cellStyle name="SAPBEXchaText 5 16" xfId="29381" xr:uid="{00000000-0005-0000-0000-0000CC3A0000}"/>
    <cellStyle name="SAPBEXchaText 5 17" xfId="29382" xr:uid="{00000000-0005-0000-0000-0000CD3A0000}"/>
    <cellStyle name="SAPBEXchaText 5 18" xfId="29383" xr:uid="{00000000-0005-0000-0000-0000CE3A0000}"/>
    <cellStyle name="SAPBEXchaText 5 19" xfId="29384" xr:uid="{00000000-0005-0000-0000-0000CF3A0000}"/>
    <cellStyle name="SAPBEXchaText 5 2" xfId="1701" xr:uid="{00000000-0005-0000-0000-0000D03A0000}"/>
    <cellStyle name="SAPBEXchaText 5 2 2" xfId="6646" xr:uid="{00000000-0005-0000-0000-0000D13A0000}"/>
    <cellStyle name="SAPBEXchaText 5 2 2 2" xfId="6647" xr:uid="{00000000-0005-0000-0000-0000D23A0000}"/>
    <cellStyle name="SAPBEXchaText 5 2 2 2 2" xfId="6648" xr:uid="{00000000-0005-0000-0000-0000D33A0000}"/>
    <cellStyle name="SAPBEXchaText 5 2 2 2 2 2" xfId="6649" xr:uid="{00000000-0005-0000-0000-0000D43A0000}"/>
    <cellStyle name="SAPBEXchaText 5 2 2 2 3" xfId="6650" xr:uid="{00000000-0005-0000-0000-0000D53A0000}"/>
    <cellStyle name="SAPBEXchaText 5 2 2 3" xfId="6651" xr:uid="{00000000-0005-0000-0000-0000D63A0000}"/>
    <cellStyle name="SAPBEXchaText 5 2 2 3 2" xfId="6652" xr:uid="{00000000-0005-0000-0000-0000D73A0000}"/>
    <cellStyle name="SAPBEXchaText 5 2 2 3 2 2" xfId="6653" xr:uid="{00000000-0005-0000-0000-0000D83A0000}"/>
    <cellStyle name="SAPBEXchaText 5 2 2 4" xfId="6654" xr:uid="{00000000-0005-0000-0000-0000D93A0000}"/>
    <cellStyle name="SAPBEXchaText 5 2 2 4 2" xfId="6655" xr:uid="{00000000-0005-0000-0000-0000DA3A0000}"/>
    <cellStyle name="SAPBEXchaText 5 2 3" xfId="6656" xr:uid="{00000000-0005-0000-0000-0000DB3A0000}"/>
    <cellStyle name="SAPBEXchaText 5 2 3 2" xfId="6657" xr:uid="{00000000-0005-0000-0000-0000DC3A0000}"/>
    <cellStyle name="SAPBEXchaText 5 2 3 2 2" xfId="6658" xr:uid="{00000000-0005-0000-0000-0000DD3A0000}"/>
    <cellStyle name="SAPBEXchaText 5 2 3 3" xfId="6659" xr:uid="{00000000-0005-0000-0000-0000DE3A0000}"/>
    <cellStyle name="SAPBEXchaText 5 2 4" xfId="6660" xr:uid="{00000000-0005-0000-0000-0000DF3A0000}"/>
    <cellStyle name="SAPBEXchaText 5 2 4 2" xfId="6661" xr:uid="{00000000-0005-0000-0000-0000E03A0000}"/>
    <cellStyle name="SAPBEXchaText 5 2 4 2 2" xfId="6662" xr:uid="{00000000-0005-0000-0000-0000E13A0000}"/>
    <cellStyle name="SAPBEXchaText 5 2 5" xfId="6663" xr:uid="{00000000-0005-0000-0000-0000E23A0000}"/>
    <cellStyle name="SAPBEXchaText 5 2 5 2" xfId="6664" xr:uid="{00000000-0005-0000-0000-0000E33A0000}"/>
    <cellStyle name="SAPBEXchaText 5 2 6" xfId="29385" xr:uid="{00000000-0005-0000-0000-0000E43A0000}"/>
    <cellStyle name="SAPBEXchaText 5 2 7" xfId="29386" xr:uid="{00000000-0005-0000-0000-0000E53A0000}"/>
    <cellStyle name="SAPBEXchaText 5 2 8" xfId="49642" xr:uid="{00000000-0005-0000-0000-0000E63A0000}"/>
    <cellStyle name="SAPBEXchaText 5 20" xfId="29387" xr:uid="{00000000-0005-0000-0000-0000E73A0000}"/>
    <cellStyle name="SAPBEXchaText 5 21" xfId="29388" xr:uid="{00000000-0005-0000-0000-0000E83A0000}"/>
    <cellStyle name="SAPBEXchaText 5 22" xfId="29389" xr:uid="{00000000-0005-0000-0000-0000E93A0000}"/>
    <cellStyle name="SAPBEXchaText 5 23" xfId="29390" xr:uid="{00000000-0005-0000-0000-0000EA3A0000}"/>
    <cellStyle name="SAPBEXchaText 5 24" xfId="29391" xr:uid="{00000000-0005-0000-0000-0000EB3A0000}"/>
    <cellStyle name="SAPBEXchaText 5 25" xfId="29392" xr:uid="{00000000-0005-0000-0000-0000EC3A0000}"/>
    <cellStyle name="SAPBEXchaText 5 26" xfId="29393" xr:uid="{00000000-0005-0000-0000-0000ED3A0000}"/>
    <cellStyle name="SAPBEXchaText 5 27" xfId="29394" xr:uid="{00000000-0005-0000-0000-0000EE3A0000}"/>
    <cellStyle name="SAPBEXchaText 5 28" xfId="48251" xr:uid="{00000000-0005-0000-0000-0000EF3A0000}"/>
    <cellStyle name="SAPBEXchaText 5 29" xfId="49127" xr:uid="{00000000-0005-0000-0000-0000F03A0000}"/>
    <cellStyle name="SAPBEXchaText 5 3" xfId="29395" xr:uid="{00000000-0005-0000-0000-0000F13A0000}"/>
    <cellStyle name="SAPBEXchaText 5 4" xfId="29396" xr:uid="{00000000-0005-0000-0000-0000F23A0000}"/>
    <cellStyle name="SAPBEXchaText 5 5" xfId="29397" xr:uid="{00000000-0005-0000-0000-0000F33A0000}"/>
    <cellStyle name="SAPBEXchaText 5 6" xfId="29398" xr:uid="{00000000-0005-0000-0000-0000F43A0000}"/>
    <cellStyle name="SAPBEXchaText 5 7" xfId="29399" xr:uid="{00000000-0005-0000-0000-0000F53A0000}"/>
    <cellStyle name="SAPBEXchaText 5 8" xfId="29400" xr:uid="{00000000-0005-0000-0000-0000F63A0000}"/>
    <cellStyle name="SAPBEXchaText 5 9" xfId="29401" xr:uid="{00000000-0005-0000-0000-0000F73A0000}"/>
    <cellStyle name="SAPBEXchaText 6" xfId="756" xr:uid="{00000000-0005-0000-0000-0000F83A0000}"/>
    <cellStyle name="SAPBEXchaText 6 10" xfId="29402" xr:uid="{00000000-0005-0000-0000-0000F93A0000}"/>
    <cellStyle name="SAPBEXchaText 6 11" xfId="29403" xr:uid="{00000000-0005-0000-0000-0000FA3A0000}"/>
    <cellStyle name="SAPBEXchaText 6 12" xfId="29404" xr:uid="{00000000-0005-0000-0000-0000FB3A0000}"/>
    <cellStyle name="SAPBEXchaText 6 13" xfId="29405" xr:uid="{00000000-0005-0000-0000-0000FC3A0000}"/>
    <cellStyle name="SAPBEXchaText 6 14" xfId="29406" xr:uid="{00000000-0005-0000-0000-0000FD3A0000}"/>
    <cellStyle name="SAPBEXchaText 6 15" xfId="29407" xr:uid="{00000000-0005-0000-0000-0000FE3A0000}"/>
    <cellStyle name="SAPBEXchaText 6 16" xfId="29408" xr:uid="{00000000-0005-0000-0000-0000FF3A0000}"/>
    <cellStyle name="SAPBEXchaText 6 17" xfId="29409" xr:uid="{00000000-0005-0000-0000-0000003B0000}"/>
    <cellStyle name="SAPBEXchaText 6 18" xfId="29410" xr:uid="{00000000-0005-0000-0000-0000013B0000}"/>
    <cellStyle name="SAPBEXchaText 6 19" xfId="29411" xr:uid="{00000000-0005-0000-0000-0000023B0000}"/>
    <cellStyle name="SAPBEXchaText 6 2" xfId="1702" xr:uid="{00000000-0005-0000-0000-0000033B0000}"/>
    <cellStyle name="SAPBEXchaText 6 2 2" xfId="6665" xr:uid="{00000000-0005-0000-0000-0000043B0000}"/>
    <cellStyle name="SAPBEXchaText 6 2 2 2" xfId="6666" xr:uid="{00000000-0005-0000-0000-0000053B0000}"/>
    <cellStyle name="SAPBEXchaText 6 2 2 2 2" xfId="6667" xr:uid="{00000000-0005-0000-0000-0000063B0000}"/>
    <cellStyle name="SAPBEXchaText 6 2 2 2 2 2" xfId="6668" xr:uid="{00000000-0005-0000-0000-0000073B0000}"/>
    <cellStyle name="SAPBEXchaText 6 2 2 2 3" xfId="6669" xr:uid="{00000000-0005-0000-0000-0000083B0000}"/>
    <cellStyle name="SAPBEXchaText 6 2 2 3" xfId="6670" xr:uid="{00000000-0005-0000-0000-0000093B0000}"/>
    <cellStyle name="SAPBEXchaText 6 2 2 3 2" xfId="6671" xr:uid="{00000000-0005-0000-0000-00000A3B0000}"/>
    <cellStyle name="SAPBEXchaText 6 2 2 3 2 2" xfId="6672" xr:uid="{00000000-0005-0000-0000-00000B3B0000}"/>
    <cellStyle name="SAPBEXchaText 6 2 2 4" xfId="6673" xr:uid="{00000000-0005-0000-0000-00000C3B0000}"/>
    <cellStyle name="SAPBEXchaText 6 2 2 4 2" xfId="6674" xr:uid="{00000000-0005-0000-0000-00000D3B0000}"/>
    <cellStyle name="SAPBEXchaText 6 2 3" xfId="6675" xr:uid="{00000000-0005-0000-0000-00000E3B0000}"/>
    <cellStyle name="SAPBEXchaText 6 2 3 2" xfId="6676" xr:uid="{00000000-0005-0000-0000-00000F3B0000}"/>
    <cellStyle name="SAPBEXchaText 6 2 3 2 2" xfId="6677" xr:uid="{00000000-0005-0000-0000-0000103B0000}"/>
    <cellStyle name="SAPBEXchaText 6 2 3 3" xfId="6678" xr:uid="{00000000-0005-0000-0000-0000113B0000}"/>
    <cellStyle name="SAPBEXchaText 6 2 4" xfId="6679" xr:uid="{00000000-0005-0000-0000-0000123B0000}"/>
    <cellStyle name="SAPBEXchaText 6 2 4 2" xfId="6680" xr:uid="{00000000-0005-0000-0000-0000133B0000}"/>
    <cellStyle name="SAPBEXchaText 6 2 4 2 2" xfId="6681" xr:uid="{00000000-0005-0000-0000-0000143B0000}"/>
    <cellStyle name="SAPBEXchaText 6 2 5" xfId="6682" xr:uid="{00000000-0005-0000-0000-0000153B0000}"/>
    <cellStyle name="SAPBEXchaText 6 2 5 2" xfId="6683" xr:uid="{00000000-0005-0000-0000-0000163B0000}"/>
    <cellStyle name="SAPBEXchaText 6 2 6" xfId="29412" xr:uid="{00000000-0005-0000-0000-0000173B0000}"/>
    <cellStyle name="SAPBEXchaText 6 2 7" xfId="29413" xr:uid="{00000000-0005-0000-0000-0000183B0000}"/>
    <cellStyle name="SAPBEXchaText 6 2 8" xfId="49643" xr:uid="{00000000-0005-0000-0000-0000193B0000}"/>
    <cellStyle name="SAPBEXchaText 6 20" xfId="29414" xr:uid="{00000000-0005-0000-0000-00001A3B0000}"/>
    <cellStyle name="SAPBEXchaText 6 21" xfId="29415" xr:uid="{00000000-0005-0000-0000-00001B3B0000}"/>
    <cellStyle name="SAPBEXchaText 6 22" xfId="29416" xr:uid="{00000000-0005-0000-0000-00001C3B0000}"/>
    <cellStyle name="SAPBEXchaText 6 23" xfId="29417" xr:uid="{00000000-0005-0000-0000-00001D3B0000}"/>
    <cellStyle name="SAPBEXchaText 6 24" xfId="29418" xr:uid="{00000000-0005-0000-0000-00001E3B0000}"/>
    <cellStyle name="SAPBEXchaText 6 25" xfId="29419" xr:uid="{00000000-0005-0000-0000-00001F3B0000}"/>
    <cellStyle name="SAPBEXchaText 6 26" xfId="29420" xr:uid="{00000000-0005-0000-0000-0000203B0000}"/>
    <cellStyle name="SAPBEXchaText 6 27" xfId="29421" xr:uid="{00000000-0005-0000-0000-0000213B0000}"/>
    <cellStyle name="SAPBEXchaText 6 28" xfId="48252" xr:uid="{00000000-0005-0000-0000-0000223B0000}"/>
    <cellStyle name="SAPBEXchaText 6 29" xfId="49128" xr:uid="{00000000-0005-0000-0000-0000233B0000}"/>
    <cellStyle name="SAPBEXchaText 6 3" xfId="29422" xr:uid="{00000000-0005-0000-0000-0000243B0000}"/>
    <cellStyle name="SAPBEXchaText 6 4" xfId="29423" xr:uid="{00000000-0005-0000-0000-0000253B0000}"/>
    <cellStyle name="SAPBEXchaText 6 5" xfId="29424" xr:uid="{00000000-0005-0000-0000-0000263B0000}"/>
    <cellStyle name="SAPBEXchaText 6 6" xfId="29425" xr:uid="{00000000-0005-0000-0000-0000273B0000}"/>
    <cellStyle name="SAPBEXchaText 6 7" xfId="29426" xr:uid="{00000000-0005-0000-0000-0000283B0000}"/>
    <cellStyle name="SAPBEXchaText 6 8" xfId="29427" xr:uid="{00000000-0005-0000-0000-0000293B0000}"/>
    <cellStyle name="SAPBEXchaText 6 9" xfId="29428" xr:uid="{00000000-0005-0000-0000-00002A3B0000}"/>
    <cellStyle name="SAPBEXchaText 7" xfId="757" xr:uid="{00000000-0005-0000-0000-00002B3B0000}"/>
    <cellStyle name="SAPBEXchaText 7 10" xfId="29429" xr:uid="{00000000-0005-0000-0000-00002C3B0000}"/>
    <cellStyle name="SAPBEXchaText 7 11" xfId="29430" xr:uid="{00000000-0005-0000-0000-00002D3B0000}"/>
    <cellStyle name="SAPBEXchaText 7 12" xfId="29431" xr:uid="{00000000-0005-0000-0000-00002E3B0000}"/>
    <cellStyle name="SAPBEXchaText 7 13" xfId="29432" xr:uid="{00000000-0005-0000-0000-00002F3B0000}"/>
    <cellStyle name="SAPBEXchaText 7 14" xfId="29433" xr:uid="{00000000-0005-0000-0000-0000303B0000}"/>
    <cellStyle name="SAPBEXchaText 7 15" xfId="29434" xr:uid="{00000000-0005-0000-0000-0000313B0000}"/>
    <cellStyle name="SAPBEXchaText 7 16" xfId="29435" xr:uid="{00000000-0005-0000-0000-0000323B0000}"/>
    <cellStyle name="SAPBEXchaText 7 17" xfId="29436" xr:uid="{00000000-0005-0000-0000-0000333B0000}"/>
    <cellStyle name="SAPBEXchaText 7 18" xfId="29437" xr:uid="{00000000-0005-0000-0000-0000343B0000}"/>
    <cellStyle name="SAPBEXchaText 7 19" xfId="29438" xr:uid="{00000000-0005-0000-0000-0000353B0000}"/>
    <cellStyle name="SAPBEXchaText 7 2" xfId="1703" xr:uid="{00000000-0005-0000-0000-0000363B0000}"/>
    <cellStyle name="SAPBEXchaText 7 2 2" xfId="6684" xr:uid="{00000000-0005-0000-0000-0000373B0000}"/>
    <cellStyle name="SAPBEXchaText 7 2 2 2" xfId="6685" xr:uid="{00000000-0005-0000-0000-0000383B0000}"/>
    <cellStyle name="SAPBEXchaText 7 2 2 2 2" xfId="6686" xr:uid="{00000000-0005-0000-0000-0000393B0000}"/>
    <cellStyle name="SAPBEXchaText 7 2 2 2 2 2" xfId="6687" xr:uid="{00000000-0005-0000-0000-00003A3B0000}"/>
    <cellStyle name="SAPBEXchaText 7 2 2 2 3" xfId="6688" xr:uid="{00000000-0005-0000-0000-00003B3B0000}"/>
    <cellStyle name="SAPBEXchaText 7 2 2 3" xfId="6689" xr:uid="{00000000-0005-0000-0000-00003C3B0000}"/>
    <cellStyle name="SAPBEXchaText 7 2 2 3 2" xfId="6690" xr:uid="{00000000-0005-0000-0000-00003D3B0000}"/>
    <cellStyle name="SAPBEXchaText 7 2 2 3 2 2" xfId="6691" xr:uid="{00000000-0005-0000-0000-00003E3B0000}"/>
    <cellStyle name="SAPBEXchaText 7 2 2 4" xfId="6692" xr:uid="{00000000-0005-0000-0000-00003F3B0000}"/>
    <cellStyle name="SAPBEXchaText 7 2 2 4 2" xfId="6693" xr:uid="{00000000-0005-0000-0000-0000403B0000}"/>
    <cellStyle name="SAPBEXchaText 7 2 3" xfId="6694" xr:uid="{00000000-0005-0000-0000-0000413B0000}"/>
    <cellStyle name="SAPBEXchaText 7 2 3 2" xfId="6695" xr:uid="{00000000-0005-0000-0000-0000423B0000}"/>
    <cellStyle name="SAPBEXchaText 7 2 3 2 2" xfId="6696" xr:uid="{00000000-0005-0000-0000-0000433B0000}"/>
    <cellStyle name="SAPBEXchaText 7 2 3 3" xfId="6697" xr:uid="{00000000-0005-0000-0000-0000443B0000}"/>
    <cellStyle name="SAPBEXchaText 7 2 4" xfId="6698" xr:uid="{00000000-0005-0000-0000-0000453B0000}"/>
    <cellStyle name="SAPBEXchaText 7 2 4 2" xfId="6699" xr:uid="{00000000-0005-0000-0000-0000463B0000}"/>
    <cellStyle name="SAPBEXchaText 7 2 4 2 2" xfId="6700" xr:uid="{00000000-0005-0000-0000-0000473B0000}"/>
    <cellStyle name="SAPBEXchaText 7 2 5" xfId="6701" xr:uid="{00000000-0005-0000-0000-0000483B0000}"/>
    <cellStyle name="SAPBEXchaText 7 2 5 2" xfId="6702" xr:uid="{00000000-0005-0000-0000-0000493B0000}"/>
    <cellStyle name="SAPBEXchaText 7 2 6" xfId="29439" xr:uid="{00000000-0005-0000-0000-00004A3B0000}"/>
    <cellStyle name="SAPBEXchaText 7 2 7" xfId="29440" xr:uid="{00000000-0005-0000-0000-00004B3B0000}"/>
    <cellStyle name="SAPBEXchaText 7 2 8" xfId="49644" xr:uid="{00000000-0005-0000-0000-00004C3B0000}"/>
    <cellStyle name="SAPBEXchaText 7 20" xfId="29441" xr:uid="{00000000-0005-0000-0000-00004D3B0000}"/>
    <cellStyle name="SAPBEXchaText 7 21" xfId="29442" xr:uid="{00000000-0005-0000-0000-00004E3B0000}"/>
    <cellStyle name="SAPBEXchaText 7 22" xfId="29443" xr:uid="{00000000-0005-0000-0000-00004F3B0000}"/>
    <cellStyle name="SAPBEXchaText 7 23" xfId="29444" xr:uid="{00000000-0005-0000-0000-0000503B0000}"/>
    <cellStyle name="SAPBEXchaText 7 24" xfId="29445" xr:uid="{00000000-0005-0000-0000-0000513B0000}"/>
    <cellStyle name="SAPBEXchaText 7 25" xfId="29446" xr:uid="{00000000-0005-0000-0000-0000523B0000}"/>
    <cellStyle name="SAPBEXchaText 7 26" xfId="29447" xr:uid="{00000000-0005-0000-0000-0000533B0000}"/>
    <cellStyle name="SAPBEXchaText 7 27" xfId="29448" xr:uid="{00000000-0005-0000-0000-0000543B0000}"/>
    <cellStyle name="SAPBEXchaText 7 28" xfId="48253" xr:uid="{00000000-0005-0000-0000-0000553B0000}"/>
    <cellStyle name="SAPBEXchaText 7 29" xfId="49129" xr:uid="{00000000-0005-0000-0000-0000563B0000}"/>
    <cellStyle name="SAPBEXchaText 7 3" xfId="29449" xr:uid="{00000000-0005-0000-0000-0000573B0000}"/>
    <cellStyle name="SAPBEXchaText 7 4" xfId="29450" xr:uid="{00000000-0005-0000-0000-0000583B0000}"/>
    <cellStyle name="SAPBEXchaText 7 5" xfId="29451" xr:uid="{00000000-0005-0000-0000-0000593B0000}"/>
    <cellStyle name="SAPBEXchaText 7 6" xfId="29452" xr:uid="{00000000-0005-0000-0000-00005A3B0000}"/>
    <cellStyle name="SAPBEXchaText 7 7" xfId="29453" xr:uid="{00000000-0005-0000-0000-00005B3B0000}"/>
    <cellStyle name="SAPBEXchaText 7 8" xfId="29454" xr:uid="{00000000-0005-0000-0000-00005C3B0000}"/>
    <cellStyle name="SAPBEXchaText 7 9" xfId="29455" xr:uid="{00000000-0005-0000-0000-00005D3B0000}"/>
    <cellStyle name="SAPBEXchaText 8" xfId="739" xr:uid="{00000000-0005-0000-0000-00005E3B0000}"/>
    <cellStyle name="SAPBEXchaText 8 10" xfId="29456" xr:uid="{00000000-0005-0000-0000-00005F3B0000}"/>
    <cellStyle name="SAPBEXchaText 8 11" xfId="29457" xr:uid="{00000000-0005-0000-0000-0000603B0000}"/>
    <cellStyle name="SAPBEXchaText 8 12" xfId="29458" xr:uid="{00000000-0005-0000-0000-0000613B0000}"/>
    <cellStyle name="SAPBEXchaText 8 13" xfId="29459" xr:uid="{00000000-0005-0000-0000-0000623B0000}"/>
    <cellStyle name="SAPBEXchaText 8 14" xfId="29460" xr:uid="{00000000-0005-0000-0000-0000633B0000}"/>
    <cellStyle name="SAPBEXchaText 8 15" xfId="29461" xr:uid="{00000000-0005-0000-0000-0000643B0000}"/>
    <cellStyle name="SAPBEXchaText 8 16" xfId="29462" xr:uid="{00000000-0005-0000-0000-0000653B0000}"/>
    <cellStyle name="SAPBEXchaText 8 17" xfId="29463" xr:uid="{00000000-0005-0000-0000-0000663B0000}"/>
    <cellStyle name="SAPBEXchaText 8 18" xfId="29464" xr:uid="{00000000-0005-0000-0000-0000673B0000}"/>
    <cellStyle name="SAPBEXchaText 8 19" xfId="29465" xr:uid="{00000000-0005-0000-0000-0000683B0000}"/>
    <cellStyle name="SAPBEXchaText 8 2" xfId="1704" xr:uid="{00000000-0005-0000-0000-0000693B0000}"/>
    <cellStyle name="SAPBEXchaText 8 2 2" xfId="6703" xr:uid="{00000000-0005-0000-0000-00006A3B0000}"/>
    <cellStyle name="SAPBEXchaText 8 2 2 2" xfId="6704" xr:uid="{00000000-0005-0000-0000-00006B3B0000}"/>
    <cellStyle name="SAPBEXchaText 8 2 2 2 2" xfId="6705" xr:uid="{00000000-0005-0000-0000-00006C3B0000}"/>
    <cellStyle name="SAPBEXchaText 8 2 2 2 2 2" xfId="6706" xr:uid="{00000000-0005-0000-0000-00006D3B0000}"/>
    <cellStyle name="SAPBEXchaText 8 2 2 2 3" xfId="6707" xr:uid="{00000000-0005-0000-0000-00006E3B0000}"/>
    <cellStyle name="SAPBEXchaText 8 2 2 3" xfId="6708" xr:uid="{00000000-0005-0000-0000-00006F3B0000}"/>
    <cellStyle name="SAPBEXchaText 8 2 2 3 2" xfId="6709" xr:uid="{00000000-0005-0000-0000-0000703B0000}"/>
    <cellStyle name="SAPBEXchaText 8 2 2 3 2 2" xfId="6710" xr:uid="{00000000-0005-0000-0000-0000713B0000}"/>
    <cellStyle name="SAPBEXchaText 8 2 2 4" xfId="6711" xr:uid="{00000000-0005-0000-0000-0000723B0000}"/>
    <cellStyle name="SAPBEXchaText 8 2 2 4 2" xfId="6712" xr:uid="{00000000-0005-0000-0000-0000733B0000}"/>
    <cellStyle name="SAPBEXchaText 8 2 3" xfId="6713" xr:uid="{00000000-0005-0000-0000-0000743B0000}"/>
    <cellStyle name="SAPBEXchaText 8 2 3 2" xfId="6714" xr:uid="{00000000-0005-0000-0000-0000753B0000}"/>
    <cellStyle name="SAPBEXchaText 8 2 3 2 2" xfId="6715" xr:uid="{00000000-0005-0000-0000-0000763B0000}"/>
    <cellStyle name="SAPBEXchaText 8 2 3 3" xfId="6716" xr:uid="{00000000-0005-0000-0000-0000773B0000}"/>
    <cellStyle name="SAPBEXchaText 8 2 4" xfId="6717" xr:uid="{00000000-0005-0000-0000-0000783B0000}"/>
    <cellStyle name="SAPBEXchaText 8 2 4 2" xfId="6718" xr:uid="{00000000-0005-0000-0000-0000793B0000}"/>
    <cellStyle name="SAPBEXchaText 8 2 4 2 2" xfId="6719" xr:uid="{00000000-0005-0000-0000-00007A3B0000}"/>
    <cellStyle name="SAPBEXchaText 8 2 5" xfId="6720" xr:uid="{00000000-0005-0000-0000-00007B3B0000}"/>
    <cellStyle name="SAPBEXchaText 8 2 5 2" xfId="6721" xr:uid="{00000000-0005-0000-0000-00007C3B0000}"/>
    <cellStyle name="SAPBEXchaText 8 2 6" xfId="29466" xr:uid="{00000000-0005-0000-0000-00007D3B0000}"/>
    <cellStyle name="SAPBEXchaText 8 2 7" xfId="29467" xr:uid="{00000000-0005-0000-0000-00007E3B0000}"/>
    <cellStyle name="SAPBEXchaText 8 2 8" xfId="49645" xr:uid="{00000000-0005-0000-0000-00007F3B0000}"/>
    <cellStyle name="SAPBEXchaText 8 20" xfId="29468" xr:uid="{00000000-0005-0000-0000-0000803B0000}"/>
    <cellStyle name="SAPBEXchaText 8 21" xfId="29469" xr:uid="{00000000-0005-0000-0000-0000813B0000}"/>
    <cellStyle name="SAPBEXchaText 8 22" xfId="29470" xr:uid="{00000000-0005-0000-0000-0000823B0000}"/>
    <cellStyle name="SAPBEXchaText 8 23" xfId="29471" xr:uid="{00000000-0005-0000-0000-0000833B0000}"/>
    <cellStyle name="SAPBEXchaText 8 24" xfId="29472" xr:uid="{00000000-0005-0000-0000-0000843B0000}"/>
    <cellStyle name="SAPBEXchaText 8 25" xfId="29473" xr:uid="{00000000-0005-0000-0000-0000853B0000}"/>
    <cellStyle name="SAPBEXchaText 8 26" xfId="29474" xr:uid="{00000000-0005-0000-0000-0000863B0000}"/>
    <cellStyle name="SAPBEXchaText 8 27" xfId="29475" xr:uid="{00000000-0005-0000-0000-0000873B0000}"/>
    <cellStyle name="SAPBEXchaText 8 28" xfId="48254" xr:uid="{00000000-0005-0000-0000-0000883B0000}"/>
    <cellStyle name="SAPBEXchaText 8 29" xfId="49130" xr:uid="{00000000-0005-0000-0000-0000893B0000}"/>
    <cellStyle name="SAPBEXchaText 8 3" xfId="29476" xr:uid="{00000000-0005-0000-0000-00008A3B0000}"/>
    <cellStyle name="SAPBEXchaText 8 4" xfId="29477" xr:uid="{00000000-0005-0000-0000-00008B3B0000}"/>
    <cellStyle name="SAPBEXchaText 8 5" xfId="29478" xr:uid="{00000000-0005-0000-0000-00008C3B0000}"/>
    <cellStyle name="SAPBEXchaText 8 6" xfId="29479" xr:uid="{00000000-0005-0000-0000-00008D3B0000}"/>
    <cellStyle name="SAPBEXchaText 8 7" xfId="29480" xr:uid="{00000000-0005-0000-0000-00008E3B0000}"/>
    <cellStyle name="SAPBEXchaText 8 8" xfId="29481" xr:uid="{00000000-0005-0000-0000-00008F3B0000}"/>
    <cellStyle name="SAPBEXchaText 8 9" xfId="29482" xr:uid="{00000000-0005-0000-0000-0000903B0000}"/>
    <cellStyle name="SAPBEXchaText 9" xfId="1705" xr:uid="{00000000-0005-0000-0000-0000913B0000}"/>
    <cellStyle name="SAPBEXchaText 9 10" xfId="29483" xr:uid="{00000000-0005-0000-0000-0000923B0000}"/>
    <cellStyle name="SAPBEXchaText 9 11" xfId="29484" xr:uid="{00000000-0005-0000-0000-0000933B0000}"/>
    <cellStyle name="SAPBEXchaText 9 12" xfId="29485" xr:uid="{00000000-0005-0000-0000-0000943B0000}"/>
    <cellStyle name="SAPBEXchaText 9 13" xfId="29486" xr:uid="{00000000-0005-0000-0000-0000953B0000}"/>
    <cellStyle name="SAPBEXchaText 9 14" xfId="29487" xr:uid="{00000000-0005-0000-0000-0000963B0000}"/>
    <cellStyle name="SAPBEXchaText 9 15" xfId="29488" xr:uid="{00000000-0005-0000-0000-0000973B0000}"/>
    <cellStyle name="SAPBEXchaText 9 16" xfId="29489" xr:uid="{00000000-0005-0000-0000-0000983B0000}"/>
    <cellStyle name="SAPBEXchaText 9 17" xfId="29490" xr:uid="{00000000-0005-0000-0000-0000993B0000}"/>
    <cellStyle name="SAPBEXchaText 9 18" xfId="29491" xr:uid="{00000000-0005-0000-0000-00009A3B0000}"/>
    <cellStyle name="SAPBEXchaText 9 19" xfId="29492" xr:uid="{00000000-0005-0000-0000-00009B3B0000}"/>
    <cellStyle name="SAPBEXchaText 9 2" xfId="6722" xr:uid="{00000000-0005-0000-0000-00009C3B0000}"/>
    <cellStyle name="SAPBEXchaText 9 2 2" xfId="6723" xr:uid="{00000000-0005-0000-0000-00009D3B0000}"/>
    <cellStyle name="SAPBEXchaText 9 2 2 2" xfId="6724" xr:uid="{00000000-0005-0000-0000-00009E3B0000}"/>
    <cellStyle name="SAPBEXchaText 9 2 2 2 2" xfId="6725" xr:uid="{00000000-0005-0000-0000-00009F3B0000}"/>
    <cellStyle name="SAPBEXchaText 9 2 2 3" xfId="6726" xr:uid="{00000000-0005-0000-0000-0000A03B0000}"/>
    <cellStyle name="SAPBEXchaText 9 2 3" xfId="6727" xr:uid="{00000000-0005-0000-0000-0000A13B0000}"/>
    <cellStyle name="SAPBEXchaText 9 2 3 2" xfId="6728" xr:uid="{00000000-0005-0000-0000-0000A23B0000}"/>
    <cellStyle name="SAPBEXchaText 9 2 3 2 2" xfId="6729" xr:uid="{00000000-0005-0000-0000-0000A33B0000}"/>
    <cellStyle name="SAPBEXchaText 9 2 4" xfId="6730" xr:uid="{00000000-0005-0000-0000-0000A43B0000}"/>
    <cellStyle name="SAPBEXchaText 9 2 4 2" xfId="6731" xr:uid="{00000000-0005-0000-0000-0000A53B0000}"/>
    <cellStyle name="SAPBEXchaText 9 2 5" xfId="29493" xr:uid="{00000000-0005-0000-0000-0000A63B0000}"/>
    <cellStyle name="SAPBEXchaText 9 2 6" xfId="29494" xr:uid="{00000000-0005-0000-0000-0000A73B0000}"/>
    <cellStyle name="SAPBEXchaText 9 2 7" xfId="29495" xr:uid="{00000000-0005-0000-0000-0000A83B0000}"/>
    <cellStyle name="SAPBEXchaText 9 20" xfId="29496" xr:uid="{00000000-0005-0000-0000-0000A93B0000}"/>
    <cellStyle name="SAPBEXchaText 9 21" xfId="29497" xr:uid="{00000000-0005-0000-0000-0000AA3B0000}"/>
    <cellStyle name="SAPBEXchaText 9 22" xfId="29498" xr:uid="{00000000-0005-0000-0000-0000AB3B0000}"/>
    <cellStyle name="SAPBEXchaText 9 23" xfId="29499" xr:uid="{00000000-0005-0000-0000-0000AC3B0000}"/>
    <cellStyle name="SAPBEXchaText 9 24" xfId="29500" xr:uid="{00000000-0005-0000-0000-0000AD3B0000}"/>
    <cellStyle name="SAPBEXchaText 9 25" xfId="29501" xr:uid="{00000000-0005-0000-0000-0000AE3B0000}"/>
    <cellStyle name="SAPBEXchaText 9 26" xfId="29502" xr:uid="{00000000-0005-0000-0000-0000AF3B0000}"/>
    <cellStyle name="SAPBEXchaText 9 27" xfId="29503" xr:uid="{00000000-0005-0000-0000-0000B03B0000}"/>
    <cellStyle name="SAPBEXchaText 9 28" xfId="48255" xr:uid="{00000000-0005-0000-0000-0000B13B0000}"/>
    <cellStyle name="SAPBEXchaText 9 29" xfId="49622" xr:uid="{00000000-0005-0000-0000-0000B23B0000}"/>
    <cellStyle name="SAPBEXchaText 9 3" xfId="29504" xr:uid="{00000000-0005-0000-0000-0000B33B0000}"/>
    <cellStyle name="SAPBEXchaText 9 4" xfId="29505" xr:uid="{00000000-0005-0000-0000-0000B43B0000}"/>
    <cellStyle name="SAPBEXchaText 9 5" xfId="29506" xr:uid="{00000000-0005-0000-0000-0000B53B0000}"/>
    <cellStyle name="SAPBEXchaText 9 6" xfId="29507" xr:uid="{00000000-0005-0000-0000-0000B63B0000}"/>
    <cellStyle name="SAPBEXchaText 9 7" xfId="29508" xr:uid="{00000000-0005-0000-0000-0000B73B0000}"/>
    <cellStyle name="SAPBEXchaText 9 8" xfId="29509" xr:uid="{00000000-0005-0000-0000-0000B83B0000}"/>
    <cellStyle name="SAPBEXchaText 9 9" xfId="29510" xr:uid="{00000000-0005-0000-0000-0000B93B0000}"/>
    <cellStyle name="SAPBEXchaText_20120921_SF-grote-ronde-Liesbethdump2" xfId="409" xr:uid="{00000000-0005-0000-0000-0000BA3B0000}"/>
    <cellStyle name="SAPBEXexcBad7" xfId="122" xr:uid="{00000000-0005-0000-0000-0000BB3B0000}"/>
    <cellStyle name="SAPBEXexcBad7 10" xfId="6732" xr:uid="{00000000-0005-0000-0000-0000BC3B0000}"/>
    <cellStyle name="SAPBEXexcBad7 10 2" xfId="6733" xr:uid="{00000000-0005-0000-0000-0000BD3B0000}"/>
    <cellStyle name="SAPBEXexcBad7 10 2 2" xfId="6734" xr:uid="{00000000-0005-0000-0000-0000BE3B0000}"/>
    <cellStyle name="SAPBEXexcBad7 10 2 2 2" xfId="6735" xr:uid="{00000000-0005-0000-0000-0000BF3B0000}"/>
    <cellStyle name="SAPBEXexcBad7 10 2 3" xfId="6736" xr:uid="{00000000-0005-0000-0000-0000C03B0000}"/>
    <cellStyle name="SAPBEXexcBad7 10 3" xfId="6737" xr:uid="{00000000-0005-0000-0000-0000C13B0000}"/>
    <cellStyle name="SAPBEXexcBad7 10 3 2" xfId="6738" xr:uid="{00000000-0005-0000-0000-0000C23B0000}"/>
    <cellStyle name="SAPBEXexcBad7 10 3 2 2" xfId="6739" xr:uid="{00000000-0005-0000-0000-0000C33B0000}"/>
    <cellStyle name="SAPBEXexcBad7 10 4" xfId="6740" xr:uid="{00000000-0005-0000-0000-0000C43B0000}"/>
    <cellStyle name="SAPBEXexcBad7 10 4 2" xfId="6741" xr:uid="{00000000-0005-0000-0000-0000C53B0000}"/>
    <cellStyle name="SAPBEXexcBad7 10 5" xfId="29511" xr:uid="{00000000-0005-0000-0000-0000C63B0000}"/>
    <cellStyle name="SAPBEXexcBad7 10 6" xfId="29512" xr:uid="{00000000-0005-0000-0000-0000C73B0000}"/>
    <cellStyle name="SAPBEXexcBad7 10 7" xfId="29513" xr:uid="{00000000-0005-0000-0000-0000C83B0000}"/>
    <cellStyle name="SAPBEXexcBad7 11" xfId="29514" xr:uid="{00000000-0005-0000-0000-0000C93B0000}"/>
    <cellStyle name="SAPBEXexcBad7 12" xfId="29515" xr:uid="{00000000-0005-0000-0000-0000CA3B0000}"/>
    <cellStyle name="SAPBEXexcBad7 13" xfId="29516" xr:uid="{00000000-0005-0000-0000-0000CB3B0000}"/>
    <cellStyle name="SAPBEXexcBad7 14" xfId="29517" xr:uid="{00000000-0005-0000-0000-0000CC3B0000}"/>
    <cellStyle name="SAPBEXexcBad7 15" xfId="29518" xr:uid="{00000000-0005-0000-0000-0000CD3B0000}"/>
    <cellStyle name="SAPBEXexcBad7 16" xfId="29519" xr:uid="{00000000-0005-0000-0000-0000CE3B0000}"/>
    <cellStyle name="SAPBEXexcBad7 17" xfId="29520" xr:uid="{00000000-0005-0000-0000-0000CF3B0000}"/>
    <cellStyle name="SAPBEXexcBad7 18" xfId="29521" xr:uid="{00000000-0005-0000-0000-0000D03B0000}"/>
    <cellStyle name="SAPBEXexcBad7 19" xfId="29522" xr:uid="{00000000-0005-0000-0000-0000D13B0000}"/>
    <cellStyle name="SAPBEXexcBad7 2" xfId="410" xr:uid="{00000000-0005-0000-0000-0000D23B0000}"/>
    <cellStyle name="SAPBEXexcBad7 2 10" xfId="29523" xr:uid="{00000000-0005-0000-0000-0000D33B0000}"/>
    <cellStyle name="SAPBEXexcBad7 2 11" xfId="29524" xr:uid="{00000000-0005-0000-0000-0000D43B0000}"/>
    <cellStyle name="SAPBEXexcBad7 2 12" xfId="29525" xr:uid="{00000000-0005-0000-0000-0000D53B0000}"/>
    <cellStyle name="SAPBEXexcBad7 2 13" xfId="29526" xr:uid="{00000000-0005-0000-0000-0000D63B0000}"/>
    <cellStyle name="SAPBEXexcBad7 2 14" xfId="29527" xr:uid="{00000000-0005-0000-0000-0000D73B0000}"/>
    <cellStyle name="SAPBEXexcBad7 2 15" xfId="29528" xr:uid="{00000000-0005-0000-0000-0000D83B0000}"/>
    <cellStyle name="SAPBEXexcBad7 2 16" xfId="29529" xr:uid="{00000000-0005-0000-0000-0000D93B0000}"/>
    <cellStyle name="SAPBEXexcBad7 2 17" xfId="29530" xr:uid="{00000000-0005-0000-0000-0000DA3B0000}"/>
    <cellStyle name="SAPBEXexcBad7 2 18" xfId="29531" xr:uid="{00000000-0005-0000-0000-0000DB3B0000}"/>
    <cellStyle name="SAPBEXexcBad7 2 19" xfId="29532" xr:uid="{00000000-0005-0000-0000-0000DC3B0000}"/>
    <cellStyle name="SAPBEXexcBad7 2 2" xfId="510" xr:uid="{00000000-0005-0000-0000-0000DD3B0000}"/>
    <cellStyle name="SAPBEXexcBad7 2 2 10" xfId="29533" xr:uid="{00000000-0005-0000-0000-0000DE3B0000}"/>
    <cellStyle name="SAPBEXexcBad7 2 2 11" xfId="29534" xr:uid="{00000000-0005-0000-0000-0000DF3B0000}"/>
    <cellStyle name="SAPBEXexcBad7 2 2 12" xfId="29535" xr:uid="{00000000-0005-0000-0000-0000E03B0000}"/>
    <cellStyle name="SAPBEXexcBad7 2 2 13" xfId="29536" xr:uid="{00000000-0005-0000-0000-0000E13B0000}"/>
    <cellStyle name="SAPBEXexcBad7 2 2 14" xfId="29537" xr:uid="{00000000-0005-0000-0000-0000E23B0000}"/>
    <cellStyle name="SAPBEXexcBad7 2 2 15" xfId="29538" xr:uid="{00000000-0005-0000-0000-0000E33B0000}"/>
    <cellStyle name="SAPBEXexcBad7 2 2 16" xfId="29539" xr:uid="{00000000-0005-0000-0000-0000E43B0000}"/>
    <cellStyle name="SAPBEXexcBad7 2 2 17" xfId="29540" xr:uid="{00000000-0005-0000-0000-0000E53B0000}"/>
    <cellStyle name="SAPBEXexcBad7 2 2 18" xfId="29541" xr:uid="{00000000-0005-0000-0000-0000E63B0000}"/>
    <cellStyle name="SAPBEXexcBad7 2 2 19" xfId="29542" xr:uid="{00000000-0005-0000-0000-0000E73B0000}"/>
    <cellStyle name="SAPBEXexcBad7 2 2 2" xfId="759" xr:uid="{00000000-0005-0000-0000-0000E83B0000}"/>
    <cellStyle name="SAPBEXexcBad7 2 2 2 10" xfId="29543" xr:uid="{00000000-0005-0000-0000-0000E93B0000}"/>
    <cellStyle name="SAPBEXexcBad7 2 2 2 11" xfId="29544" xr:uid="{00000000-0005-0000-0000-0000EA3B0000}"/>
    <cellStyle name="SAPBEXexcBad7 2 2 2 12" xfId="29545" xr:uid="{00000000-0005-0000-0000-0000EB3B0000}"/>
    <cellStyle name="SAPBEXexcBad7 2 2 2 13" xfId="29546" xr:uid="{00000000-0005-0000-0000-0000EC3B0000}"/>
    <cellStyle name="SAPBEXexcBad7 2 2 2 14" xfId="29547" xr:uid="{00000000-0005-0000-0000-0000ED3B0000}"/>
    <cellStyle name="SAPBEXexcBad7 2 2 2 15" xfId="29548" xr:uid="{00000000-0005-0000-0000-0000EE3B0000}"/>
    <cellStyle name="SAPBEXexcBad7 2 2 2 16" xfId="29549" xr:uid="{00000000-0005-0000-0000-0000EF3B0000}"/>
    <cellStyle name="SAPBEXexcBad7 2 2 2 17" xfId="29550" xr:uid="{00000000-0005-0000-0000-0000F03B0000}"/>
    <cellStyle name="SAPBEXexcBad7 2 2 2 18" xfId="29551" xr:uid="{00000000-0005-0000-0000-0000F13B0000}"/>
    <cellStyle name="SAPBEXexcBad7 2 2 2 19" xfId="29552" xr:uid="{00000000-0005-0000-0000-0000F23B0000}"/>
    <cellStyle name="SAPBEXexcBad7 2 2 2 2" xfId="1706" xr:uid="{00000000-0005-0000-0000-0000F33B0000}"/>
    <cellStyle name="SAPBEXexcBad7 2 2 2 2 2" xfId="6742" xr:uid="{00000000-0005-0000-0000-0000F43B0000}"/>
    <cellStyle name="SAPBEXexcBad7 2 2 2 2 2 2" xfId="6743" xr:uid="{00000000-0005-0000-0000-0000F53B0000}"/>
    <cellStyle name="SAPBEXexcBad7 2 2 2 2 2 2 2" xfId="6744" xr:uid="{00000000-0005-0000-0000-0000F63B0000}"/>
    <cellStyle name="SAPBEXexcBad7 2 2 2 2 2 2 2 2" xfId="6745" xr:uid="{00000000-0005-0000-0000-0000F73B0000}"/>
    <cellStyle name="SAPBEXexcBad7 2 2 2 2 2 2 3" xfId="6746" xr:uid="{00000000-0005-0000-0000-0000F83B0000}"/>
    <cellStyle name="SAPBEXexcBad7 2 2 2 2 2 3" xfId="6747" xr:uid="{00000000-0005-0000-0000-0000F93B0000}"/>
    <cellStyle name="SAPBEXexcBad7 2 2 2 2 2 3 2" xfId="6748" xr:uid="{00000000-0005-0000-0000-0000FA3B0000}"/>
    <cellStyle name="SAPBEXexcBad7 2 2 2 2 2 3 2 2" xfId="6749" xr:uid="{00000000-0005-0000-0000-0000FB3B0000}"/>
    <cellStyle name="SAPBEXexcBad7 2 2 2 2 2 4" xfId="6750" xr:uid="{00000000-0005-0000-0000-0000FC3B0000}"/>
    <cellStyle name="SAPBEXexcBad7 2 2 2 2 2 4 2" xfId="6751" xr:uid="{00000000-0005-0000-0000-0000FD3B0000}"/>
    <cellStyle name="SAPBEXexcBad7 2 2 2 2 3" xfId="6752" xr:uid="{00000000-0005-0000-0000-0000FE3B0000}"/>
    <cellStyle name="SAPBEXexcBad7 2 2 2 2 3 2" xfId="6753" xr:uid="{00000000-0005-0000-0000-0000FF3B0000}"/>
    <cellStyle name="SAPBEXexcBad7 2 2 2 2 3 2 2" xfId="6754" xr:uid="{00000000-0005-0000-0000-0000003C0000}"/>
    <cellStyle name="SAPBEXexcBad7 2 2 2 2 3 3" xfId="6755" xr:uid="{00000000-0005-0000-0000-0000013C0000}"/>
    <cellStyle name="SAPBEXexcBad7 2 2 2 2 4" xfId="6756" xr:uid="{00000000-0005-0000-0000-0000023C0000}"/>
    <cellStyle name="SAPBEXexcBad7 2 2 2 2 4 2" xfId="6757" xr:uid="{00000000-0005-0000-0000-0000033C0000}"/>
    <cellStyle name="SAPBEXexcBad7 2 2 2 2 4 2 2" xfId="6758" xr:uid="{00000000-0005-0000-0000-0000043C0000}"/>
    <cellStyle name="SAPBEXexcBad7 2 2 2 2 5" xfId="6759" xr:uid="{00000000-0005-0000-0000-0000053C0000}"/>
    <cellStyle name="SAPBEXexcBad7 2 2 2 2 5 2" xfId="6760" xr:uid="{00000000-0005-0000-0000-0000063C0000}"/>
    <cellStyle name="SAPBEXexcBad7 2 2 2 2 6" xfId="29553" xr:uid="{00000000-0005-0000-0000-0000073C0000}"/>
    <cellStyle name="SAPBEXexcBad7 2 2 2 2 7" xfId="29554" xr:uid="{00000000-0005-0000-0000-0000083C0000}"/>
    <cellStyle name="SAPBEXexcBad7 2 2 2 2 8" xfId="49649" xr:uid="{00000000-0005-0000-0000-0000093C0000}"/>
    <cellStyle name="SAPBEXexcBad7 2 2 2 20" xfId="29555" xr:uid="{00000000-0005-0000-0000-00000A3C0000}"/>
    <cellStyle name="SAPBEXexcBad7 2 2 2 21" xfId="29556" xr:uid="{00000000-0005-0000-0000-00000B3C0000}"/>
    <cellStyle name="SAPBEXexcBad7 2 2 2 22" xfId="29557" xr:uid="{00000000-0005-0000-0000-00000C3C0000}"/>
    <cellStyle name="SAPBEXexcBad7 2 2 2 23" xfId="29558" xr:uid="{00000000-0005-0000-0000-00000D3C0000}"/>
    <cellStyle name="SAPBEXexcBad7 2 2 2 24" xfId="29559" xr:uid="{00000000-0005-0000-0000-00000E3C0000}"/>
    <cellStyle name="SAPBEXexcBad7 2 2 2 25" xfId="29560" xr:uid="{00000000-0005-0000-0000-00000F3C0000}"/>
    <cellStyle name="SAPBEXexcBad7 2 2 2 26" xfId="29561" xr:uid="{00000000-0005-0000-0000-0000103C0000}"/>
    <cellStyle name="SAPBEXexcBad7 2 2 2 27" xfId="29562" xr:uid="{00000000-0005-0000-0000-0000113C0000}"/>
    <cellStyle name="SAPBEXexcBad7 2 2 2 28" xfId="48256" xr:uid="{00000000-0005-0000-0000-0000123C0000}"/>
    <cellStyle name="SAPBEXexcBad7 2 2 2 29" xfId="49134" xr:uid="{00000000-0005-0000-0000-0000133C0000}"/>
    <cellStyle name="SAPBEXexcBad7 2 2 2 3" xfId="29563" xr:uid="{00000000-0005-0000-0000-0000143C0000}"/>
    <cellStyle name="SAPBEXexcBad7 2 2 2 4" xfId="29564" xr:uid="{00000000-0005-0000-0000-0000153C0000}"/>
    <cellStyle name="SAPBEXexcBad7 2 2 2 5" xfId="29565" xr:uid="{00000000-0005-0000-0000-0000163C0000}"/>
    <cellStyle name="SAPBEXexcBad7 2 2 2 6" xfId="29566" xr:uid="{00000000-0005-0000-0000-0000173C0000}"/>
    <cellStyle name="SAPBEXexcBad7 2 2 2 7" xfId="29567" xr:uid="{00000000-0005-0000-0000-0000183C0000}"/>
    <cellStyle name="SAPBEXexcBad7 2 2 2 8" xfId="29568" xr:uid="{00000000-0005-0000-0000-0000193C0000}"/>
    <cellStyle name="SAPBEXexcBad7 2 2 2 9" xfId="29569" xr:uid="{00000000-0005-0000-0000-00001A3C0000}"/>
    <cellStyle name="SAPBEXexcBad7 2 2 20" xfId="29570" xr:uid="{00000000-0005-0000-0000-00001B3C0000}"/>
    <cellStyle name="SAPBEXexcBad7 2 2 21" xfId="29571" xr:uid="{00000000-0005-0000-0000-00001C3C0000}"/>
    <cellStyle name="SAPBEXexcBad7 2 2 22" xfId="29572" xr:uid="{00000000-0005-0000-0000-00001D3C0000}"/>
    <cellStyle name="SAPBEXexcBad7 2 2 23" xfId="29573" xr:uid="{00000000-0005-0000-0000-00001E3C0000}"/>
    <cellStyle name="SAPBEXexcBad7 2 2 24" xfId="29574" xr:uid="{00000000-0005-0000-0000-00001F3C0000}"/>
    <cellStyle name="SAPBEXexcBad7 2 2 25" xfId="29575" xr:uid="{00000000-0005-0000-0000-0000203C0000}"/>
    <cellStyle name="SAPBEXexcBad7 2 2 26" xfId="29576" xr:uid="{00000000-0005-0000-0000-0000213C0000}"/>
    <cellStyle name="SAPBEXexcBad7 2 2 27" xfId="29577" xr:uid="{00000000-0005-0000-0000-0000223C0000}"/>
    <cellStyle name="SAPBEXexcBad7 2 2 28" xfId="29578" xr:uid="{00000000-0005-0000-0000-0000233C0000}"/>
    <cellStyle name="SAPBEXexcBad7 2 2 29" xfId="29579" xr:uid="{00000000-0005-0000-0000-0000243C0000}"/>
    <cellStyle name="SAPBEXexcBad7 2 2 3" xfId="760" xr:uid="{00000000-0005-0000-0000-0000253C0000}"/>
    <cellStyle name="SAPBEXexcBad7 2 2 3 10" xfId="29580" xr:uid="{00000000-0005-0000-0000-0000263C0000}"/>
    <cellStyle name="SAPBEXexcBad7 2 2 3 11" xfId="29581" xr:uid="{00000000-0005-0000-0000-0000273C0000}"/>
    <cellStyle name="SAPBEXexcBad7 2 2 3 12" xfId="29582" xr:uid="{00000000-0005-0000-0000-0000283C0000}"/>
    <cellStyle name="SAPBEXexcBad7 2 2 3 13" xfId="29583" xr:uid="{00000000-0005-0000-0000-0000293C0000}"/>
    <cellStyle name="SAPBEXexcBad7 2 2 3 14" xfId="29584" xr:uid="{00000000-0005-0000-0000-00002A3C0000}"/>
    <cellStyle name="SAPBEXexcBad7 2 2 3 15" xfId="29585" xr:uid="{00000000-0005-0000-0000-00002B3C0000}"/>
    <cellStyle name="SAPBEXexcBad7 2 2 3 16" xfId="29586" xr:uid="{00000000-0005-0000-0000-00002C3C0000}"/>
    <cellStyle name="SAPBEXexcBad7 2 2 3 17" xfId="29587" xr:uid="{00000000-0005-0000-0000-00002D3C0000}"/>
    <cellStyle name="SAPBEXexcBad7 2 2 3 18" xfId="29588" xr:uid="{00000000-0005-0000-0000-00002E3C0000}"/>
    <cellStyle name="SAPBEXexcBad7 2 2 3 19" xfId="29589" xr:uid="{00000000-0005-0000-0000-00002F3C0000}"/>
    <cellStyle name="SAPBEXexcBad7 2 2 3 2" xfId="1707" xr:uid="{00000000-0005-0000-0000-0000303C0000}"/>
    <cellStyle name="SAPBEXexcBad7 2 2 3 2 2" xfId="6761" xr:uid="{00000000-0005-0000-0000-0000313C0000}"/>
    <cellStyle name="SAPBEXexcBad7 2 2 3 2 2 2" xfId="6762" xr:uid="{00000000-0005-0000-0000-0000323C0000}"/>
    <cellStyle name="SAPBEXexcBad7 2 2 3 2 2 2 2" xfId="6763" xr:uid="{00000000-0005-0000-0000-0000333C0000}"/>
    <cellStyle name="SAPBEXexcBad7 2 2 3 2 2 2 2 2" xfId="6764" xr:uid="{00000000-0005-0000-0000-0000343C0000}"/>
    <cellStyle name="SAPBEXexcBad7 2 2 3 2 2 2 3" xfId="6765" xr:uid="{00000000-0005-0000-0000-0000353C0000}"/>
    <cellStyle name="SAPBEXexcBad7 2 2 3 2 2 3" xfId="6766" xr:uid="{00000000-0005-0000-0000-0000363C0000}"/>
    <cellStyle name="SAPBEXexcBad7 2 2 3 2 2 3 2" xfId="6767" xr:uid="{00000000-0005-0000-0000-0000373C0000}"/>
    <cellStyle name="SAPBEXexcBad7 2 2 3 2 2 3 2 2" xfId="6768" xr:uid="{00000000-0005-0000-0000-0000383C0000}"/>
    <cellStyle name="SAPBEXexcBad7 2 2 3 2 2 4" xfId="6769" xr:uid="{00000000-0005-0000-0000-0000393C0000}"/>
    <cellStyle name="SAPBEXexcBad7 2 2 3 2 2 4 2" xfId="6770" xr:uid="{00000000-0005-0000-0000-00003A3C0000}"/>
    <cellStyle name="SAPBEXexcBad7 2 2 3 2 3" xfId="6771" xr:uid="{00000000-0005-0000-0000-00003B3C0000}"/>
    <cellStyle name="SAPBEXexcBad7 2 2 3 2 3 2" xfId="6772" xr:uid="{00000000-0005-0000-0000-00003C3C0000}"/>
    <cellStyle name="SAPBEXexcBad7 2 2 3 2 3 2 2" xfId="6773" xr:uid="{00000000-0005-0000-0000-00003D3C0000}"/>
    <cellStyle name="SAPBEXexcBad7 2 2 3 2 3 3" xfId="6774" xr:uid="{00000000-0005-0000-0000-00003E3C0000}"/>
    <cellStyle name="SAPBEXexcBad7 2 2 3 2 4" xfId="6775" xr:uid="{00000000-0005-0000-0000-00003F3C0000}"/>
    <cellStyle name="SAPBEXexcBad7 2 2 3 2 4 2" xfId="6776" xr:uid="{00000000-0005-0000-0000-0000403C0000}"/>
    <cellStyle name="SAPBEXexcBad7 2 2 3 2 4 2 2" xfId="6777" xr:uid="{00000000-0005-0000-0000-0000413C0000}"/>
    <cellStyle name="SAPBEXexcBad7 2 2 3 2 5" xfId="6778" xr:uid="{00000000-0005-0000-0000-0000423C0000}"/>
    <cellStyle name="SAPBEXexcBad7 2 2 3 2 5 2" xfId="6779" xr:uid="{00000000-0005-0000-0000-0000433C0000}"/>
    <cellStyle name="SAPBEXexcBad7 2 2 3 2 6" xfId="29590" xr:uid="{00000000-0005-0000-0000-0000443C0000}"/>
    <cellStyle name="SAPBEXexcBad7 2 2 3 2 7" xfId="29591" xr:uid="{00000000-0005-0000-0000-0000453C0000}"/>
    <cellStyle name="SAPBEXexcBad7 2 2 3 2 8" xfId="49650" xr:uid="{00000000-0005-0000-0000-0000463C0000}"/>
    <cellStyle name="SAPBEXexcBad7 2 2 3 20" xfId="29592" xr:uid="{00000000-0005-0000-0000-0000473C0000}"/>
    <cellStyle name="SAPBEXexcBad7 2 2 3 21" xfId="29593" xr:uid="{00000000-0005-0000-0000-0000483C0000}"/>
    <cellStyle name="SAPBEXexcBad7 2 2 3 22" xfId="29594" xr:uid="{00000000-0005-0000-0000-0000493C0000}"/>
    <cellStyle name="SAPBEXexcBad7 2 2 3 23" xfId="29595" xr:uid="{00000000-0005-0000-0000-00004A3C0000}"/>
    <cellStyle name="SAPBEXexcBad7 2 2 3 24" xfId="29596" xr:uid="{00000000-0005-0000-0000-00004B3C0000}"/>
    <cellStyle name="SAPBEXexcBad7 2 2 3 25" xfId="29597" xr:uid="{00000000-0005-0000-0000-00004C3C0000}"/>
    <cellStyle name="SAPBEXexcBad7 2 2 3 26" xfId="29598" xr:uid="{00000000-0005-0000-0000-00004D3C0000}"/>
    <cellStyle name="SAPBEXexcBad7 2 2 3 27" xfId="29599" xr:uid="{00000000-0005-0000-0000-00004E3C0000}"/>
    <cellStyle name="SAPBEXexcBad7 2 2 3 28" xfId="48257" xr:uid="{00000000-0005-0000-0000-00004F3C0000}"/>
    <cellStyle name="SAPBEXexcBad7 2 2 3 29" xfId="49135" xr:uid="{00000000-0005-0000-0000-0000503C0000}"/>
    <cellStyle name="SAPBEXexcBad7 2 2 3 3" xfId="29600" xr:uid="{00000000-0005-0000-0000-0000513C0000}"/>
    <cellStyle name="SAPBEXexcBad7 2 2 3 4" xfId="29601" xr:uid="{00000000-0005-0000-0000-0000523C0000}"/>
    <cellStyle name="SAPBEXexcBad7 2 2 3 5" xfId="29602" xr:uid="{00000000-0005-0000-0000-0000533C0000}"/>
    <cellStyle name="SAPBEXexcBad7 2 2 3 6" xfId="29603" xr:uid="{00000000-0005-0000-0000-0000543C0000}"/>
    <cellStyle name="SAPBEXexcBad7 2 2 3 7" xfId="29604" xr:uid="{00000000-0005-0000-0000-0000553C0000}"/>
    <cellStyle name="SAPBEXexcBad7 2 2 3 8" xfId="29605" xr:uid="{00000000-0005-0000-0000-0000563C0000}"/>
    <cellStyle name="SAPBEXexcBad7 2 2 3 9" xfId="29606" xr:uid="{00000000-0005-0000-0000-0000573C0000}"/>
    <cellStyle name="SAPBEXexcBad7 2 2 30" xfId="29607" xr:uid="{00000000-0005-0000-0000-0000583C0000}"/>
    <cellStyle name="SAPBEXexcBad7 2 2 31" xfId="29608" xr:uid="{00000000-0005-0000-0000-0000593C0000}"/>
    <cellStyle name="SAPBEXexcBad7 2 2 32" xfId="29609" xr:uid="{00000000-0005-0000-0000-00005A3C0000}"/>
    <cellStyle name="SAPBEXexcBad7 2 2 33" xfId="48258" xr:uid="{00000000-0005-0000-0000-00005B3C0000}"/>
    <cellStyle name="SAPBEXexcBad7 2 2 34" xfId="49133" xr:uid="{00000000-0005-0000-0000-00005C3C0000}"/>
    <cellStyle name="SAPBEXexcBad7 2 2 4" xfId="761" xr:uid="{00000000-0005-0000-0000-00005D3C0000}"/>
    <cellStyle name="SAPBEXexcBad7 2 2 4 10" xfId="29610" xr:uid="{00000000-0005-0000-0000-00005E3C0000}"/>
    <cellStyle name="SAPBEXexcBad7 2 2 4 11" xfId="29611" xr:uid="{00000000-0005-0000-0000-00005F3C0000}"/>
    <cellStyle name="SAPBEXexcBad7 2 2 4 12" xfId="29612" xr:uid="{00000000-0005-0000-0000-0000603C0000}"/>
    <cellStyle name="SAPBEXexcBad7 2 2 4 13" xfId="29613" xr:uid="{00000000-0005-0000-0000-0000613C0000}"/>
    <cellStyle name="SAPBEXexcBad7 2 2 4 14" xfId="29614" xr:uid="{00000000-0005-0000-0000-0000623C0000}"/>
    <cellStyle name="SAPBEXexcBad7 2 2 4 15" xfId="29615" xr:uid="{00000000-0005-0000-0000-0000633C0000}"/>
    <cellStyle name="SAPBEXexcBad7 2 2 4 16" xfId="29616" xr:uid="{00000000-0005-0000-0000-0000643C0000}"/>
    <cellStyle name="SAPBEXexcBad7 2 2 4 17" xfId="29617" xr:uid="{00000000-0005-0000-0000-0000653C0000}"/>
    <cellStyle name="SAPBEXexcBad7 2 2 4 18" xfId="29618" xr:uid="{00000000-0005-0000-0000-0000663C0000}"/>
    <cellStyle name="SAPBEXexcBad7 2 2 4 19" xfId="29619" xr:uid="{00000000-0005-0000-0000-0000673C0000}"/>
    <cellStyle name="SAPBEXexcBad7 2 2 4 2" xfId="1708" xr:uid="{00000000-0005-0000-0000-0000683C0000}"/>
    <cellStyle name="SAPBEXexcBad7 2 2 4 2 2" xfId="6780" xr:uid="{00000000-0005-0000-0000-0000693C0000}"/>
    <cellStyle name="SAPBEXexcBad7 2 2 4 2 2 2" xfId="6781" xr:uid="{00000000-0005-0000-0000-00006A3C0000}"/>
    <cellStyle name="SAPBEXexcBad7 2 2 4 2 2 2 2" xfId="6782" xr:uid="{00000000-0005-0000-0000-00006B3C0000}"/>
    <cellStyle name="SAPBEXexcBad7 2 2 4 2 2 2 2 2" xfId="6783" xr:uid="{00000000-0005-0000-0000-00006C3C0000}"/>
    <cellStyle name="SAPBEXexcBad7 2 2 4 2 2 2 3" xfId="6784" xr:uid="{00000000-0005-0000-0000-00006D3C0000}"/>
    <cellStyle name="SAPBEXexcBad7 2 2 4 2 2 3" xfId="6785" xr:uid="{00000000-0005-0000-0000-00006E3C0000}"/>
    <cellStyle name="SAPBEXexcBad7 2 2 4 2 2 3 2" xfId="6786" xr:uid="{00000000-0005-0000-0000-00006F3C0000}"/>
    <cellStyle name="SAPBEXexcBad7 2 2 4 2 2 3 2 2" xfId="6787" xr:uid="{00000000-0005-0000-0000-0000703C0000}"/>
    <cellStyle name="SAPBEXexcBad7 2 2 4 2 2 4" xfId="6788" xr:uid="{00000000-0005-0000-0000-0000713C0000}"/>
    <cellStyle name="SAPBEXexcBad7 2 2 4 2 2 4 2" xfId="6789" xr:uid="{00000000-0005-0000-0000-0000723C0000}"/>
    <cellStyle name="SAPBEXexcBad7 2 2 4 2 3" xfId="6790" xr:uid="{00000000-0005-0000-0000-0000733C0000}"/>
    <cellStyle name="SAPBEXexcBad7 2 2 4 2 3 2" xfId="6791" xr:uid="{00000000-0005-0000-0000-0000743C0000}"/>
    <cellStyle name="SAPBEXexcBad7 2 2 4 2 3 2 2" xfId="6792" xr:uid="{00000000-0005-0000-0000-0000753C0000}"/>
    <cellStyle name="SAPBEXexcBad7 2 2 4 2 3 3" xfId="6793" xr:uid="{00000000-0005-0000-0000-0000763C0000}"/>
    <cellStyle name="SAPBEXexcBad7 2 2 4 2 4" xfId="6794" xr:uid="{00000000-0005-0000-0000-0000773C0000}"/>
    <cellStyle name="SAPBEXexcBad7 2 2 4 2 4 2" xfId="6795" xr:uid="{00000000-0005-0000-0000-0000783C0000}"/>
    <cellStyle name="SAPBEXexcBad7 2 2 4 2 4 2 2" xfId="6796" xr:uid="{00000000-0005-0000-0000-0000793C0000}"/>
    <cellStyle name="SAPBEXexcBad7 2 2 4 2 5" xfId="6797" xr:uid="{00000000-0005-0000-0000-00007A3C0000}"/>
    <cellStyle name="SAPBEXexcBad7 2 2 4 2 5 2" xfId="6798" xr:uid="{00000000-0005-0000-0000-00007B3C0000}"/>
    <cellStyle name="SAPBEXexcBad7 2 2 4 2 6" xfId="29620" xr:uid="{00000000-0005-0000-0000-00007C3C0000}"/>
    <cellStyle name="SAPBEXexcBad7 2 2 4 2 7" xfId="29621" xr:uid="{00000000-0005-0000-0000-00007D3C0000}"/>
    <cellStyle name="SAPBEXexcBad7 2 2 4 2 8" xfId="49651" xr:uid="{00000000-0005-0000-0000-00007E3C0000}"/>
    <cellStyle name="SAPBEXexcBad7 2 2 4 20" xfId="29622" xr:uid="{00000000-0005-0000-0000-00007F3C0000}"/>
    <cellStyle name="SAPBEXexcBad7 2 2 4 21" xfId="29623" xr:uid="{00000000-0005-0000-0000-0000803C0000}"/>
    <cellStyle name="SAPBEXexcBad7 2 2 4 22" xfId="29624" xr:uid="{00000000-0005-0000-0000-0000813C0000}"/>
    <cellStyle name="SAPBEXexcBad7 2 2 4 23" xfId="29625" xr:uid="{00000000-0005-0000-0000-0000823C0000}"/>
    <cellStyle name="SAPBEXexcBad7 2 2 4 24" xfId="29626" xr:uid="{00000000-0005-0000-0000-0000833C0000}"/>
    <cellStyle name="SAPBEXexcBad7 2 2 4 25" xfId="29627" xr:uid="{00000000-0005-0000-0000-0000843C0000}"/>
    <cellStyle name="SAPBEXexcBad7 2 2 4 26" xfId="29628" xr:uid="{00000000-0005-0000-0000-0000853C0000}"/>
    <cellStyle name="SAPBEXexcBad7 2 2 4 27" xfId="29629" xr:uid="{00000000-0005-0000-0000-0000863C0000}"/>
    <cellStyle name="SAPBEXexcBad7 2 2 4 28" xfId="48259" xr:uid="{00000000-0005-0000-0000-0000873C0000}"/>
    <cellStyle name="SAPBEXexcBad7 2 2 4 29" xfId="49136" xr:uid="{00000000-0005-0000-0000-0000883C0000}"/>
    <cellStyle name="SAPBEXexcBad7 2 2 4 3" xfId="29630" xr:uid="{00000000-0005-0000-0000-0000893C0000}"/>
    <cellStyle name="SAPBEXexcBad7 2 2 4 4" xfId="29631" xr:uid="{00000000-0005-0000-0000-00008A3C0000}"/>
    <cellStyle name="SAPBEXexcBad7 2 2 4 5" xfId="29632" xr:uid="{00000000-0005-0000-0000-00008B3C0000}"/>
    <cellStyle name="SAPBEXexcBad7 2 2 4 6" xfId="29633" xr:uid="{00000000-0005-0000-0000-00008C3C0000}"/>
    <cellStyle name="SAPBEXexcBad7 2 2 4 7" xfId="29634" xr:uid="{00000000-0005-0000-0000-00008D3C0000}"/>
    <cellStyle name="SAPBEXexcBad7 2 2 4 8" xfId="29635" xr:uid="{00000000-0005-0000-0000-00008E3C0000}"/>
    <cellStyle name="SAPBEXexcBad7 2 2 4 9" xfId="29636" xr:uid="{00000000-0005-0000-0000-00008F3C0000}"/>
    <cellStyle name="SAPBEXexcBad7 2 2 5" xfId="762" xr:uid="{00000000-0005-0000-0000-0000903C0000}"/>
    <cellStyle name="SAPBEXexcBad7 2 2 5 10" xfId="29637" xr:uid="{00000000-0005-0000-0000-0000913C0000}"/>
    <cellStyle name="SAPBEXexcBad7 2 2 5 11" xfId="29638" xr:uid="{00000000-0005-0000-0000-0000923C0000}"/>
    <cellStyle name="SAPBEXexcBad7 2 2 5 12" xfId="29639" xr:uid="{00000000-0005-0000-0000-0000933C0000}"/>
    <cellStyle name="SAPBEXexcBad7 2 2 5 13" xfId="29640" xr:uid="{00000000-0005-0000-0000-0000943C0000}"/>
    <cellStyle name="SAPBEXexcBad7 2 2 5 14" xfId="29641" xr:uid="{00000000-0005-0000-0000-0000953C0000}"/>
    <cellStyle name="SAPBEXexcBad7 2 2 5 15" xfId="29642" xr:uid="{00000000-0005-0000-0000-0000963C0000}"/>
    <cellStyle name="SAPBEXexcBad7 2 2 5 16" xfId="29643" xr:uid="{00000000-0005-0000-0000-0000973C0000}"/>
    <cellStyle name="SAPBEXexcBad7 2 2 5 17" xfId="29644" xr:uid="{00000000-0005-0000-0000-0000983C0000}"/>
    <cellStyle name="SAPBEXexcBad7 2 2 5 18" xfId="29645" xr:uid="{00000000-0005-0000-0000-0000993C0000}"/>
    <cellStyle name="SAPBEXexcBad7 2 2 5 19" xfId="29646" xr:uid="{00000000-0005-0000-0000-00009A3C0000}"/>
    <cellStyle name="SAPBEXexcBad7 2 2 5 2" xfId="1709" xr:uid="{00000000-0005-0000-0000-00009B3C0000}"/>
    <cellStyle name="SAPBEXexcBad7 2 2 5 2 2" xfId="6799" xr:uid="{00000000-0005-0000-0000-00009C3C0000}"/>
    <cellStyle name="SAPBEXexcBad7 2 2 5 2 2 2" xfId="6800" xr:uid="{00000000-0005-0000-0000-00009D3C0000}"/>
    <cellStyle name="SAPBEXexcBad7 2 2 5 2 2 2 2" xfId="6801" xr:uid="{00000000-0005-0000-0000-00009E3C0000}"/>
    <cellStyle name="SAPBEXexcBad7 2 2 5 2 2 2 2 2" xfId="6802" xr:uid="{00000000-0005-0000-0000-00009F3C0000}"/>
    <cellStyle name="SAPBEXexcBad7 2 2 5 2 2 2 3" xfId="6803" xr:uid="{00000000-0005-0000-0000-0000A03C0000}"/>
    <cellStyle name="SAPBEXexcBad7 2 2 5 2 2 3" xfId="6804" xr:uid="{00000000-0005-0000-0000-0000A13C0000}"/>
    <cellStyle name="SAPBEXexcBad7 2 2 5 2 2 3 2" xfId="6805" xr:uid="{00000000-0005-0000-0000-0000A23C0000}"/>
    <cellStyle name="SAPBEXexcBad7 2 2 5 2 2 3 2 2" xfId="6806" xr:uid="{00000000-0005-0000-0000-0000A33C0000}"/>
    <cellStyle name="SAPBEXexcBad7 2 2 5 2 2 4" xfId="6807" xr:uid="{00000000-0005-0000-0000-0000A43C0000}"/>
    <cellStyle name="SAPBEXexcBad7 2 2 5 2 2 4 2" xfId="6808" xr:uid="{00000000-0005-0000-0000-0000A53C0000}"/>
    <cellStyle name="SAPBEXexcBad7 2 2 5 2 3" xfId="6809" xr:uid="{00000000-0005-0000-0000-0000A63C0000}"/>
    <cellStyle name="SAPBEXexcBad7 2 2 5 2 3 2" xfId="6810" xr:uid="{00000000-0005-0000-0000-0000A73C0000}"/>
    <cellStyle name="SAPBEXexcBad7 2 2 5 2 3 2 2" xfId="6811" xr:uid="{00000000-0005-0000-0000-0000A83C0000}"/>
    <cellStyle name="SAPBEXexcBad7 2 2 5 2 3 3" xfId="6812" xr:uid="{00000000-0005-0000-0000-0000A93C0000}"/>
    <cellStyle name="SAPBEXexcBad7 2 2 5 2 4" xfId="6813" xr:uid="{00000000-0005-0000-0000-0000AA3C0000}"/>
    <cellStyle name="SAPBEXexcBad7 2 2 5 2 4 2" xfId="6814" xr:uid="{00000000-0005-0000-0000-0000AB3C0000}"/>
    <cellStyle name="SAPBEXexcBad7 2 2 5 2 4 2 2" xfId="6815" xr:uid="{00000000-0005-0000-0000-0000AC3C0000}"/>
    <cellStyle name="SAPBEXexcBad7 2 2 5 2 5" xfId="6816" xr:uid="{00000000-0005-0000-0000-0000AD3C0000}"/>
    <cellStyle name="SAPBEXexcBad7 2 2 5 2 5 2" xfId="6817" xr:uid="{00000000-0005-0000-0000-0000AE3C0000}"/>
    <cellStyle name="SAPBEXexcBad7 2 2 5 2 6" xfId="29647" xr:uid="{00000000-0005-0000-0000-0000AF3C0000}"/>
    <cellStyle name="SAPBEXexcBad7 2 2 5 2 7" xfId="29648" xr:uid="{00000000-0005-0000-0000-0000B03C0000}"/>
    <cellStyle name="SAPBEXexcBad7 2 2 5 2 8" xfId="49652" xr:uid="{00000000-0005-0000-0000-0000B13C0000}"/>
    <cellStyle name="SAPBEXexcBad7 2 2 5 20" xfId="29649" xr:uid="{00000000-0005-0000-0000-0000B23C0000}"/>
    <cellStyle name="SAPBEXexcBad7 2 2 5 21" xfId="29650" xr:uid="{00000000-0005-0000-0000-0000B33C0000}"/>
    <cellStyle name="SAPBEXexcBad7 2 2 5 22" xfId="29651" xr:uid="{00000000-0005-0000-0000-0000B43C0000}"/>
    <cellStyle name="SAPBEXexcBad7 2 2 5 23" xfId="29652" xr:uid="{00000000-0005-0000-0000-0000B53C0000}"/>
    <cellStyle name="SAPBEXexcBad7 2 2 5 24" xfId="29653" xr:uid="{00000000-0005-0000-0000-0000B63C0000}"/>
    <cellStyle name="SAPBEXexcBad7 2 2 5 25" xfId="29654" xr:uid="{00000000-0005-0000-0000-0000B73C0000}"/>
    <cellStyle name="SAPBEXexcBad7 2 2 5 26" xfId="29655" xr:uid="{00000000-0005-0000-0000-0000B83C0000}"/>
    <cellStyle name="SAPBEXexcBad7 2 2 5 27" xfId="29656" xr:uid="{00000000-0005-0000-0000-0000B93C0000}"/>
    <cellStyle name="SAPBEXexcBad7 2 2 5 28" xfId="48260" xr:uid="{00000000-0005-0000-0000-0000BA3C0000}"/>
    <cellStyle name="SAPBEXexcBad7 2 2 5 29" xfId="49137" xr:uid="{00000000-0005-0000-0000-0000BB3C0000}"/>
    <cellStyle name="SAPBEXexcBad7 2 2 5 3" xfId="29657" xr:uid="{00000000-0005-0000-0000-0000BC3C0000}"/>
    <cellStyle name="SAPBEXexcBad7 2 2 5 4" xfId="29658" xr:uid="{00000000-0005-0000-0000-0000BD3C0000}"/>
    <cellStyle name="SAPBEXexcBad7 2 2 5 5" xfId="29659" xr:uid="{00000000-0005-0000-0000-0000BE3C0000}"/>
    <cellStyle name="SAPBEXexcBad7 2 2 5 6" xfId="29660" xr:uid="{00000000-0005-0000-0000-0000BF3C0000}"/>
    <cellStyle name="SAPBEXexcBad7 2 2 5 7" xfId="29661" xr:uid="{00000000-0005-0000-0000-0000C03C0000}"/>
    <cellStyle name="SAPBEXexcBad7 2 2 5 8" xfId="29662" xr:uid="{00000000-0005-0000-0000-0000C13C0000}"/>
    <cellStyle name="SAPBEXexcBad7 2 2 5 9" xfId="29663" xr:uid="{00000000-0005-0000-0000-0000C23C0000}"/>
    <cellStyle name="SAPBEXexcBad7 2 2 6" xfId="763" xr:uid="{00000000-0005-0000-0000-0000C33C0000}"/>
    <cellStyle name="SAPBEXexcBad7 2 2 6 10" xfId="29664" xr:uid="{00000000-0005-0000-0000-0000C43C0000}"/>
    <cellStyle name="SAPBEXexcBad7 2 2 6 11" xfId="29665" xr:uid="{00000000-0005-0000-0000-0000C53C0000}"/>
    <cellStyle name="SAPBEXexcBad7 2 2 6 12" xfId="29666" xr:uid="{00000000-0005-0000-0000-0000C63C0000}"/>
    <cellStyle name="SAPBEXexcBad7 2 2 6 13" xfId="29667" xr:uid="{00000000-0005-0000-0000-0000C73C0000}"/>
    <cellStyle name="SAPBEXexcBad7 2 2 6 14" xfId="29668" xr:uid="{00000000-0005-0000-0000-0000C83C0000}"/>
    <cellStyle name="SAPBEXexcBad7 2 2 6 15" xfId="29669" xr:uid="{00000000-0005-0000-0000-0000C93C0000}"/>
    <cellStyle name="SAPBEXexcBad7 2 2 6 16" xfId="29670" xr:uid="{00000000-0005-0000-0000-0000CA3C0000}"/>
    <cellStyle name="SAPBEXexcBad7 2 2 6 17" xfId="29671" xr:uid="{00000000-0005-0000-0000-0000CB3C0000}"/>
    <cellStyle name="SAPBEXexcBad7 2 2 6 18" xfId="29672" xr:uid="{00000000-0005-0000-0000-0000CC3C0000}"/>
    <cellStyle name="SAPBEXexcBad7 2 2 6 19" xfId="29673" xr:uid="{00000000-0005-0000-0000-0000CD3C0000}"/>
    <cellStyle name="SAPBEXexcBad7 2 2 6 2" xfId="1710" xr:uid="{00000000-0005-0000-0000-0000CE3C0000}"/>
    <cellStyle name="SAPBEXexcBad7 2 2 6 2 2" xfId="6818" xr:uid="{00000000-0005-0000-0000-0000CF3C0000}"/>
    <cellStyle name="SAPBEXexcBad7 2 2 6 2 2 2" xfId="6819" xr:uid="{00000000-0005-0000-0000-0000D03C0000}"/>
    <cellStyle name="SAPBEXexcBad7 2 2 6 2 2 2 2" xfId="6820" xr:uid="{00000000-0005-0000-0000-0000D13C0000}"/>
    <cellStyle name="SAPBEXexcBad7 2 2 6 2 2 2 2 2" xfId="6821" xr:uid="{00000000-0005-0000-0000-0000D23C0000}"/>
    <cellStyle name="SAPBEXexcBad7 2 2 6 2 2 2 3" xfId="6822" xr:uid="{00000000-0005-0000-0000-0000D33C0000}"/>
    <cellStyle name="SAPBEXexcBad7 2 2 6 2 2 3" xfId="6823" xr:uid="{00000000-0005-0000-0000-0000D43C0000}"/>
    <cellStyle name="SAPBEXexcBad7 2 2 6 2 2 3 2" xfId="6824" xr:uid="{00000000-0005-0000-0000-0000D53C0000}"/>
    <cellStyle name="SAPBEXexcBad7 2 2 6 2 2 3 2 2" xfId="6825" xr:uid="{00000000-0005-0000-0000-0000D63C0000}"/>
    <cellStyle name="SAPBEXexcBad7 2 2 6 2 2 4" xfId="6826" xr:uid="{00000000-0005-0000-0000-0000D73C0000}"/>
    <cellStyle name="SAPBEXexcBad7 2 2 6 2 2 4 2" xfId="6827" xr:uid="{00000000-0005-0000-0000-0000D83C0000}"/>
    <cellStyle name="SAPBEXexcBad7 2 2 6 2 3" xfId="6828" xr:uid="{00000000-0005-0000-0000-0000D93C0000}"/>
    <cellStyle name="SAPBEXexcBad7 2 2 6 2 3 2" xfId="6829" xr:uid="{00000000-0005-0000-0000-0000DA3C0000}"/>
    <cellStyle name="SAPBEXexcBad7 2 2 6 2 3 2 2" xfId="6830" xr:uid="{00000000-0005-0000-0000-0000DB3C0000}"/>
    <cellStyle name="SAPBEXexcBad7 2 2 6 2 3 3" xfId="6831" xr:uid="{00000000-0005-0000-0000-0000DC3C0000}"/>
    <cellStyle name="SAPBEXexcBad7 2 2 6 2 4" xfId="6832" xr:uid="{00000000-0005-0000-0000-0000DD3C0000}"/>
    <cellStyle name="SAPBEXexcBad7 2 2 6 2 4 2" xfId="6833" xr:uid="{00000000-0005-0000-0000-0000DE3C0000}"/>
    <cellStyle name="SAPBEXexcBad7 2 2 6 2 4 2 2" xfId="6834" xr:uid="{00000000-0005-0000-0000-0000DF3C0000}"/>
    <cellStyle name="SAPBEXexcBad7 2 2 6 2 5" xfId="6835" xr:uid="{00000000-0005-0000-0000-0000E03C0000}"/>
    <cellStyle name="SAPBEXexcBad7 2 2 6 2 5 2" xfId="6836" xr:uid="{00000000-0005-0000-0000-0000E13C0000}"/>
    <cellStyle name="SAPBEXexcBad7 2 2 6 2 6" xfId="29674" xr:uid="{00000000-0005-0000-0000-0000E23C0000}"/>
    <cellStyle name="SAPBEXexcBad7 2 2 6 2 7" xfId="29675" xr:uid="{00000000-0005-0000-0000-0000E33C0000}"/>
    <cellStyle name="SAPBEXexcBad7 2 2 6 2 8" xfId="49653" xr:uid="{00000000-0005-0000-0000-0000E43C0000}"/>
    <cellStyle name="SAPBEXexcBad7 2 2 6 20" xfId="29676" xr:uid="{00000000-0005-0000-0000-0000E53C0000}"/>
    <cellStyle name="SAPBEXexcBad7 2 2 6 21" xfId="29677" xr:uid="{00000000-0005-0000-0000-0000E63C0000}"/>
    <cellStyle name="SAPBEXexcBad7 2 2 6 22" xfId="29678" xr:uid="{00000000-0005-0000-0000-0000E73C0000}"/>
    <cellStyle name="SAPBEXexcBad7 2 2 6 23" xfId="29679" xr:uid="{00000000-0005-0000-0000-0000E83C0000}"/>
    <cellStyle name="SAPBEXexcBad7 2 2 6 24" xfId="29680" xr:uid="{00000000-0005-0000-0000-0000E93C0000}"/>
    <cellStyle name="SAPBEXexcBad7 2 2 6 25" xfId="29681" xr:uid="{00000000-0005-0000-0000-0000EA3C0000}"/>
    <cellStyle name="SAPBEXexcBad7 2 2 6 26" xfId="29682" xr:uid="{00000000-0005-0000-0000-0000EB3C0000}"/>
    <cellStyle name="SAPBEXexcBad7 2 2 6 27" xfId="29683" xr:uid="{00000000-0005-0000-0000-0000EC3C0000}"/>
    <cellStyle name="SAPBEXexcBad7 2 2 6 28" xfId="48261" xr:uid="{00000000-0005-0000-0000-0000ED3C0000}"/>
    <cellStyle name="SAPBEXexcBad7 2 2 6 29" xfId="49138" xr:uid="{00000000-0005-0000-0000-0000EE3C0000}"/>
    <cellStyle name="SAPBEXexcBad7 2 2 6 3" xfId="29684" xr:uid="{00000000-0005-0000-0000-0000EF3C0000}"/>
    <cellStyle name="SAPBEXexcBad7 2 2 6 4" xfId="29685" xr:uid="{00000000-0005-0000-0000-0000F03C0000}"/>
    <cellStyle name="SAPBEXexcBad7 2 2 6 5" xfId="29686" xr:uid="{00000000-0005-0000-0000-0000F13C0000}"/>
    <cellStyle name="SAPBEXexcBad7 2 2 6 6" xfId="29687" xr:uid="{00000000-0005-0000-0000-0000F23C0000}"/>
    <cellStyle name="SAPBEXexcBad7 2 2 6 7" xfId="29688" xr:uid="{00000000-0005-0000-0000-0000F33C0000}"/>
    <cellStyle name="SAPBEXexcBad7 2 2 6 8" xfId="29689" xr:uid="{00000000-0005-0000-0000-0000F43C0000}"/>
    <cellStyle name="SAPBEXexcBad7 2 2 6 9" xfId="29690" xr:uid="{00000000-0005-0000-0000-0000F53C0000}"/>
    <cellStyle name="SAPBEXexcBad7 2 2 7" xfId="1711" xr:uid="{00000000-0005-0000-0000-0000F63C0000}"/>
    <cellStyle name="SAPBEXexcBad7 2 2 7 2" xfId="6837" xr:uid="{00000000-0005-0000-0000-0000F73C0000}"/>
    <cellStyle name="SAPBEXexcBad7 2 2 7 2 2" xfId="6838" xr:uid="{00000000-0005-0000-0000-0000F83C0000}"/>
    <cellStyle name="SAPBEXexcBad7 2 2 7 2 2 2" xfId="6839" xr:uid="{00000000-0005-0000-0000-0000F93C0000}"/>
    <cellStyle name="SAPBEXexcBad7 2 2 7 2 2 2 2" xfId="6840" xr:uid="{00000000-0005-0000-0000-0000FA3C0000}"/>
    <cellStyle name="SAPBEXexcBad7 2 2 7 2 2 3" xfId="6841" xr:uid="{00000000-0005-0000-0000-0000FB3C0000}"/>
    <cellStyle name="SAPBEXexcBad7 2 2 7 2 3" xfId="6842" xr:uid="{00000000-0005-0000-0000-0000FC3C0000}"/>
    <cellStyle name="SAPBEXexcBad7 2 2 7 2 3 2" xfId="6843" xr:uid="{00000000-0005-0000-0000-0000FD3C0000}"/>
    <cellStyle name="SAPBEXexcBad7 2 2 7 2 3 2 2" xfId="6844" xr:uid="{00000000-0005-0000-0000-0000FE3C0000}"/>
    <cellStyle name="SAPBEXexcBad7 2 2 7 2 4" xfId="6845" xr:uid="{00000000-0005-0000-0000-0000FF3C0000}"/>
    <cellStyle name="SAPBEXexcBad7 2 2 7 2 4 2" xfId="6846" xr:uid="{00000000-0005-0000-0000-0000003D0000}"/>
    <cellStyle name="SAPBEXexcBad7 2 2 7 3" xfId="6847" xr:uid="{00000000-0005-0000-0000-0000013D0000}"/>
    <cellStyle name="SAPBEXexcBad7 2 2 7 3 2" xfId="6848" xr:uid="{00000000-0005-0000-0000-0000023D0000}"/>
    <cellStyle name="SAPBEXexcBad7 2 2 7 3 2 2" xfId="6849" xr:uid="{00000000-0005-0000-0000-0000033D0000}"/>
    <cellStyle name="SAPBEXexcBad7 2 2 7 3 3" xfId="6850" xr:uid="{00000000-0005-0000-0000-0000043D0000}"/>
    <cellStyle name="SAPBEXexcBad7 2 2 7 4" xfId="6851" xr:uid="{00000000-0005-0000-0000-0000053D0000}"/>
    <cellStyle name="SAPBEXexcBad7 2 2 7 4 2" xfId="6852" xr:uid="{00000000-0005-0000-0000-0000063D0000}"/>
    <cellStyle name="SAPBEXexcBad7 2 2 7 4 2 2" xfId="6853" xr:uid="{00000000-0005-0000-0000-0000073D0000}"/>
    <cellStyle name="SAPBEXexcBad7 2 2 7 5" xfId="6854" xr:uid="{00000000-0005-0000-0000-0000083D0000}"/>
    <cellStyle name="SAPBEXexcBad7 2 2 7 5 2" xfId="6855" xr:uid="{00000000-0005-0000-0000-0000093D0000}"/>
    <cellStyle name="SAPBEXexcBad7 2 2 7 6" xfId="29691" xr:uid="{00000000-0005-0000-0000-00000A3D0000}"/>
    <cellStyle name="SAPBEXexcBad7 2 2 7 7" xfId="29692" xr:uid="{00000000-0005-0000-0000-00000B3D0000}"/>
    <cellStyle name="SAPBEXexcBad7 2 2 7 8" xfId="49648" xr:uid="{00000000-0005-0000-0000-00000C3D0000}"/>
    <cellStyle name="SAPBEXexcBad7 2 2 8" xfId="29693" xr:uid="{00000000-0005-0000-0000-00000D3D0000}"/>
    <cellStyle name="SAPBEXexcBad7 2 2 9" xfId="29694" xr:uid="{00000000-0005-0000-0000-00000E3D0000}"/>
    <cellStyle name="SAPBEXexcBad7 2 20" xfId="29695" xr:uid="{00000000-0005-0000-0000-00000F3D0000}"/>
    <cellStyle name="SAPBEXexcBad7 2 21" xfId="29696" xr:uid="{00000000-0005-0000-0000-0000103D0000}"/>
    <cellStyle name="SAPBEXexcBad7 2 22" xfId="29697" xr:uid="{00000000-0005-0000-0000-0000113D0000}"/>
    <cellStyle name="SAPBEXexcBad7 2 23" xfId="29698" xr:uid="{00000000-0005-0000-0000-0000123D0000}"/>
    <cellStyle name="SAPBEXexcBad7 2 24" xfId="29699" xr:uid="{00000000-0005-0000-0000-0000133D0000}"/>
    <cellStyle name="SAPBEXexcBad7 2 25" xfId="29700" xr:uid="{00000000-0005-0000-0000-0000143D0000}"/>
    <cellStyle name="SAPBEXexcBad7 2 26" xfId="29701" xr:uid="{00000000-0005-0000-0000-0000153D0000}"/>
    <cellStyle name="SAPBEXexcBad7 2 27" xfId="29702" xr:uid="{00000000-0005-0000-0000-0000163D0000}"/>
    <cellStyle name="SAPBEXexcBad7 2 28" xfId="29703" xr:uid="{00000000-0005-0000-0000-0000173D0000}"/>
    <cellStyle name="SAPBEXexcBad7 2 29" xfId="29704" xr:uid="{00000000-0005-0000-0000-0000183D0000}"/>
    <cellStyle name="SAPBEXexcBad7 2 3" xfId="764" xr:uid="{00000000-0005-0000-0000-0000193D0000}"/>
    <cellStyle name="SAPBEXexcBad7 2 3 10" xfId="29705" xr:uid="{00000000-0005-0000-0000-00001A3D0000}"/>
    <cellStyle name="SAPBEXexcBad7 2 3 11" xfId="29706" xr:uid="{00000000-0005-0000-0000-00001B3D0000}"/>
    <cellStyle name="SAPBEXexcBad7 2 3 12" xfId="29707" xr:uid="{00000000-0005-0000-0000-00001C3D0000}"/>
    <cellStyle name="SAPBEXexcBad7 2 3 13" xfId="29708" xr:uid="{00000000-0005-0000-0000-00001D3D0000}"/>
    <cellStyle name="SAPBEXexcBad7 2 3 14" xfId="29709" xr:uid="{00000000-0005-0000-0000-00001E3D0000}"/>
    <cellStyle name="SAPBEXexcBad7 2 3 15" xfId="29710" xr:uid="{00000000-0005-0000-0000-00001F3D0000}"/>
    <cellStyle name="SAPBEXexcBad7 2 3 16" xfId="29711" xr:uid="{00000000-0005-0000-0000-0000203D0000}"/>
    <cellStyle name="SAPBEXexcBad7 2 3 17" xfId="29712" xr:uid="{00000000-0005-0000-0000-0000213D0000}"/>
    <cellStyle name="SAPBEXexcBad7 2 3 18" xfId="29713" xr:uid="{00000000-0005-0000-0000-0000223D0000}"/>
    <cellStyle name="SAPBEXexcBad7 2 3 19" xfId="29714" xr:uid="{00000000-0005-0000-0000-0000233D0000}"/>
    <cellStyle name="SAPBEXexcBad7 2 3 2" xfId="1712" xr:uid="{00000000-0005-0000-0000-0000243D0000}"/>
    <cellStyle name="SAPBEXexcBad7 2 3 2 2" xfId="6856" xr:uid="{00000000-0005-0000-0000-0000253D0000}"/>
    <cellStyle name="SAPBEXexcBad7 2 3 2 2 2" xfId="6857" xr:uid="{00000000-0005-0000-0000-0000263D0000}"/>
    <cellStyle name="SAPBEXexcBad7 2 3 2 2 2 2" xfId="6858" xr:uid="{00000000-0005-0000-0000-0000273D0000}"/>
    <cellStyle name="SAPBEXexcBad7 2 3 2 2 2 2 2" xfId="6859" xr:uid="{00000000-0005-0000-0000-0000283D0000}"/>
    <cellStyle name="SAPBEXexcBad7 2 3 2 2 2 3" xfId="6860" xr:uid="{00000000-0005-0000-0000-0000293D0000}"/>
    <cellStyle name="SAPBEXexcBad7 2 3 2 2 3" xfId="6861" xr:uid="{00000000-0005-0000-0000-00002A3D0000}"/>
    <cellStyle name="SAPBEXexcBad7 2 3 2 2 3 2" xfId="6862" xr:uid="{00000000-0005-0000-0000-00002B3D0000}"/>
    <cellStyle name="SAPBEXexcBad7 2 3 2 2 3 2 2" xfId="6863" xr:uid="{00000000-0005-0000-0000-00002C3D0000}"/>
    <cellStyle name="SAPBEXexcBad7 2 3 2 2 4" xfId="6864" xr:uid="{00000000-0005-0000-0000-00002D3D0000}"/>
    <cellStyle name="SAPBEXexcBad7 2 3 2 2 4 2" xfId="6865" xr:uid="{00000000-0005-0000-0000-00002E3D0000}"/>
    <cellStyle name="SAPBEXexcBad7 2 3 2 3" xfId="6866" xr:uid="{00000000-0005-0000-0000-00002F3D0000}"/>
    <cellStyle name="SAPBEXexcBad7 2 3 2 3 2" xfId="6867" xr:uid="{00000000-0005-0000-0000-0000303D0000}"/>
    <cellStyle name="SAPBEXexcBad7 2 3 2 3 2 2" xfId="6868" xr:uid="{00000000-0005-0000-0000-0000313D0000}"/>
    <cellStyle name="SAPBEXexcBad7 2 3 2 3 3" xfId="6869" xr:uid="{00000000-0005-0000-0000-0000323D0000}"/>
    <cellStyle name="SAPBEXexcBad7 2 3 2 4" xfId="6870" xr:uid="{00000000-0005-0000-0000-0000333D0000}"/>
    <cellStyle name="SAPBEXexcBad7 2 3 2 4 2" xfId="6871" xr:uid="{00000000-0005-0000-0000-0000343D0000}"/>
    <cellStyle name="SAPBEXexcBad7 2 3 2 4 2 2" xfId="6872" xr:uid="{00000000-0005-0000-0000-0000353D0000}"/>
    <cellStyle name="SAPBEXexcBad7 2 3 2 5" xfId="6873" xr:uid="{00000000-0005-0000-0000-0000363D0000}"/>
    <cellStyle name="SAPBEXexcBad7 2 3 2 5 2" xfId="6874" xr:uid="{00000000-0005-0000-0000-0000373D0000}"/>
    <cellStyle name="SAPBEXexcBad7 2 3 2 6" xfId="29715" xr:uid="{00000000-0005-0000-0000-0000383D0000}"/>
    <cellStyle name="SAPBEXexcBad7 2 3 2 7" xfId="29716" xr:uid="{00000000-0005-0000-0000-0000393D0000}"/>
    <cellStyle name="SAPBEXexcBad7 2 3 2 8" xfId="49654" xr:uid="{00000000-0005-0000-0000-00003A3D0000}"/>
    <cellStyle name="SAPBEXexcBad7 2 3 20" xfId="29717" xr:uid="{00000000-0005-0000-0000-00003B3D0000}"/>
    <cellStyle name="SAPBEXexcBad7 2 3 21" xfId="29718" xr:uid="{00000000-0005-0000-0000-00003C3D0000}"/>
    <cellStyle name="SAPBEXexcBad7 2 3 22" xfId="29719" xr:uid="{00000000-0005-0000-0000-00003D3D0000}"/>
    <cellStyle name="SAPBEXexcBad7 2 3 23" xfId="29720" xr:uid="{00000000-0005-0000-0000-00003E3D0000}"/>
    <cellStyle name="SAPBEXexcBad7 2 3 24" xfId="29721" xr:uid="{00000000-0005-0000-0000-00003F3D0000}"/>
    <cellStyle name="SAPBEXexcBad7 2 3 25" xfId="29722" xr:uid="{00000000-0005-0000-0000-0000403D0000}"/>
    <cellStyle name="SAPBEXexcBad7 2 3 26" xfId="29723" xr:uid="{00000000-0005-0000-0000-0000413D0000}"/>
    <cellStyle name="SAPBEXexcBad7 2 3 27" xfId="29724" xr:uid="{00000000-0005-0000-0000-0000423D0000}"/>
    <cellStyle name="SAPBEXexcBad7 2 3 28" xfId="48262" xr:uid="{00000000-0005-0000-0000-0000433D0000}"/>
    <cellStyle name="SAPBEXexcBad7 2 3 29" xfId="49139" xr:uid="{00000000-0005-0000-0000-0000443D0000}"/>
    <cellStyle name="SAPBEXexcBad7 2 3 3" xfId="29725" xr:uid="{00000000-0005-0000-0000-0000453D0000}"/>
    <cellStyle name="SAPBEXexcBad7 2 3 4" xfId="29726" xr:uid="{00000000-0005-0000-0000-0000463D0000}"/>
    <cellStyle name="SAPBEXexcBad7 2 3 5" xfId="29727" xr:uid="{00000000-0005-0000-0000-0000473D0000}"/>
    <cellStyle name="SAPBEXexcBad7 2 3 6" xfId="29728" xr:uid="{00000000-0005-0000-0000-0000483D0000}"/>
    <cellStyle name="SAPBEXexcBad7 2 3 7" xfId="29729" xr:uid="{00000000-0005-0000-0000-0000493D0000}"/>
    <cellStyle name="SAPBEXexcBad7 2 3 8" xfId="29730" xr:uid="{00000000-0005-0000-0000-00004A3D0000}"/>
    <cellStyle name="SAPBEXexcBad7 2 3 9" xfId="29731" xr:uid="{00000000-0005-0000-0000-00004B3D0000}"/>
    <cellStyle name="SAPBEXexcBad7 2 30" xfId="29732" xr:uid="{00000000-0005-0000-0000-00004C3D0000}"/>
    <cellStyle name="SAPBEXexcBad7 2 31" xfId="29733" xr:uid="{00000000-0005-0000-0000-00004D3D0000}"/>
    <cellStyle name="SAPBEXexcBad7 2 32" xfId="29734" xr:uid="{00000000-0005-0000-0000-00004E3D0000}"/>
    <cellStyle name="SAPBEXexcBad7 2 33" xfId="48263" xr:uid="{00000000-0005-0000-0000-00004F3D0000}"/>
    <cellStyle name="SAPBEXexcBad7 2 34" xfId="49132" xr:uid="{00000000-0005-0000-0000-0000503D0000}"/>
    <cellStyle name="SAPBEXexcBad7 2 4" xfId="765" xr:uid="{00000000-0005-0000-0000-0000513D0000}"/>
    <cellStyle name="SAPBEXexcBad7 2 4 10" xfId="29735" xr:uid="{00000000-0005-0000-0000-0000523D0000}"/>
    <cellStyle name="SAPBEXexcBad7 2 4 11" xfId="29736" xr:uid="{00000000-0005-0000-0000-0000533D0000}"/>
    <cellStyle name="SAPBEXexcBad7 2 4 12" xfId="29737" xr:uid="{00000000-0005-0000-0000-0000543D0000}"/>
    <cellStyle name="SAPBEXexcBad7 2 4 13" xfId="29738" xr:uid="{00000000-0005-0000-0000-0000553D0000}"/>
    <cellStyle name="SAPBEXexcBad7 2 4 14" xfId="29739" xr:uid="{00000000-0005-0000-0000-0000563D0000}"/>
    <cellStyle name="SAPBEXexcBad7 2 4 15" xfId="29740" xr:uid="{00000000-0005-0000-0000-0000573D0000}"/>
    <cellStyle name="SAPBEXexcBad7 2 4 16" xfId="29741" xr:uid="{00000000-0005-0000-0000-0000583D0000}"/>
    <cellStyle name="SAPBEXexcBad7 2 4 17" xfId="29742" xr:uid="{00000000-0005-0000-0000-0000593D0000}"/>
    <cellStyle name="SAPBEXexcBad7 2 4 18" xfId="29743" xr:uid="{00000000-0005-0000-0000-00005A3D0000}"/>
    <cellStyle name="SAPBEXexcBad7 2 4 19" xfId="29744" xr:uid="{00000000-0005-0000-0000-00005B3D0000}"/>
    <cellStyle name="SAPBEXexcBad7 2 4 2" xfId="1713" xr:uid="{00000000-0005-0000-0000-00005C3D0000}"/>
    <cellStyle name="SAPBEXexcBad7 2 4 2 2" xfId="6875" xr:uid="{00000000-0005-0000-0000-00005D3D0000}"/>
    <cellStyle name="SAPBEXexcBad7 2 4 2 2 2" xfId="6876" xr:uid="{00000000-0005-0000-0000-00005E3D0000}"/>
    <cellStyle name="SAPBEXexcBad7 2 4 2 2 2 2" xfId="6877" xr:uid="{00000000-0005-0000-0000-00005F3D0000}"/>
    <cellStyle name="SAPBEXexcBad7 2 4 2 2 2 2 2" xfId="6878" xr:uid="{00000000-0005-0000-0000-0000603D0000}"/>
    <cellStyle name="SAPBEXexcBad7 2 4 2 2 2 3" xfId="6879" xr:uid="{00000000-0005-0000-0000-0000613D0000}"/>
    <cellStyle name="SAPBEXexcBad7 2 4 2 2 3" xfId="6880" xr:uid="{00000000-0005-0000-0000-0000623D0000}"/>
    <cellStyle name="SAPBEXexcBad7 2 4 2 2 3 2" xfId="6881" xr:uid="{00000000-0005-0000-0000-0000633D0000}"/>
    <cellStyle name="SAPBEXexcBad7 2 4 2 2 3 2 2" xfId="6882" xr:uid="{00000000-0005-0000-0000-0000643D0000}"/>
    <cellStyle name="SAPBEXexcBad7 2 4 2 2 4" xfId="6883" xr:uid="{00000000-0005-0000-0000-0000653D0000}"/>
    <cellStyle name="SAPBEXexcBad7 2 4 2 2 4 2" xfId="6884" xr:uid="{00000000-0005-0000-0000-0000663D0000}"/>
    <cellStyle name="SAPBEXexcBad7 2 4 2 3" xfId="6885" xr:uid="{00000000-0005-0000-0000-0000673D0000}"/>
    <cellStyle name="SAPBEXexcBad7 2 4 2 3 2" xfId="6886" xr:uid="{00000000-0005-0000-0000-0000683D0000}"/>
    <cellStyle name="SAPBEXexcBad7 2 4 2 3 2 2" xfId="6887" xr:uid="{00000000-0005-0000-0000-0000693D0000}"/>
    <cellStyle name="SAPBEXexcBad7 2 4 2 3 3" xfId="6888" xr:uid="{00000000-0005-0000-0000-00006A3D0000}"/>
    <cellStyle name="SAPBEXexcBad7 2 4 2 4" xfId="6889" xr:uid="{00000000-0005-0000-0000-00006B3D0000}"/>
    <cellStyle name="SAPBEXexcBad7 2 4 2 4 2" xfId="6890" xr:uid="{00000000-0005-0000-0000-00006C3D0000}"/>
    <cellStyle name="SAPBEXexcBad7 2 4 2 4 2 2" xfId="6891" xr:uid="{00000000-0005-0000-0000-00006D3D0000}"/>
    <cellStyle name="SAPBEXexcBad7 2 4 2 5" xfId="6892" xr:uid="{00000000-0005-0000-0000-00006E3D0000}"/>
    <cellStyle name="SAPBEXexcBad7 2 4 2 5 2" xfId="6893" xr:uid="{00000000-0005-0000-0000-00006F3D0000}"/>
    <cellStyle name="SAPBEXexcBad7 2 4 2 6" xfId="29745" xr:uid="{00000000-0005-0000-0000-0000703D0000}"/>
    <cellStyle name="SAPBEXexcBad7 2 4 2 7" xfId="29746" xr:uid="{00000000-0005-0000-0000-0000713D0000}"/>
    <cellStyle name="SAPBEXexcBad7 2 4 2 8" xfId="49655" xr:uid="{00000000-0005-0000-0000-0000723D0000}"/>
    <cellStyle name="SAPBEXexcBad7 2 4 20" xfId="29747" xr:uid="{00000000-0005-0000-0000-0000733D0000}"/>
    <cellStyle name="SAPBEXexcBad7 2 4 21" xfId="29748" xr:uid="{00000000-0005-0000-0000-0000743D0000}"/>
    <cellStyle name="SAPBEXexcBad7 2 4 22" xfId="29749" xr:uid="{00000000-0005-0000-0000-0000753D0000}"/>
    <cellStyle name="SAPBEXexcBad7 2 4 23" xfId="29750" xr:uid="{00000000-0005-0000-0000-0000763D0000}"/>
    <cellStyle name="SAPBEXexcBad7 2 4 24" xfId="29751" xr:uid="{00000000-0005-0000-0000-0000773D0000}"/>
    <cellStyle name="SAPBEXexcBad7 2 4 25" xfId="29752" xr:uid="{00000000-0005-0000-0000-0000783D0000}"/>
    <cellStyle name="SAPBEXexcBad7 2 4 26" xfId="29753" xr:uid="{00000000-0005-0000-0000-0000793D0000}"/>
    <cellStyle name="SAPBEXexcBad7 2 4 27" xfId="29754" xr:uid="{00000000-0005-0000-0000-00007A3D0000}"/>
    <cellStyle name="SAPBEXexcBad7 2 4 28" xfId="48264" xr:uid="{00000000-0005-0000-0000-00007B3D0000}"/>
    <cellStyle name="SAPBEXexcBad7 2 4 29" xfId="49140" xr:uid="{00000000-0005-0000-0000-00007C3D0000}"/>
    <cellStyle name="SAPBEXexcBad7 2 4 3" xfId="29755" xr:uid="{00000000-0005-0000-0000-00007D3D0000}"/>
    <cellStyle name="SAPBEXexcBad7 2 4 4" xfId="29756" xr:uid="{00000000-0005-0000-0000-00007E3D0000}"/>
    <cellStyle name="SAPBEXexcBad7 2 4 5" xfId="29757" xr:uid="{00000000-0005-0000-0000-00007F3D0000}"/>
    <cellStyle name="SAPBEXexcBad7 2 4 6" xfId="29758" xr:uid="{00000000-0005-0000-0000-0000803D0000}"/>
    <cellStyle name="SAPBEXexcBad7 2 4 7" xfId="29759" xr:uid="{00000000-0005-0000-0000-0000813D0000}"/>
    <cellStyle name="SAPBEXexcBad7 2 4 8" xfId="29760" xr:uid="{00000000-0005-0000-0000-0000823D0000}"/>
    <cellStyle name="SAPBEXexcBad7 2 4 9" xfId="29761" xr:uid="{00000000-0005-0000-0000-0000833D0000}"/>
    <cellStyle name="SAPBEXexcBad7 2 5" xfId="766" xr:uid="{00000000-0005-0000-0000-0000843D0000}"/>
    <cellStyle name="SAPBEXexcBad7 2 5 10" xfId="29762" xr:uid="{00000000-0005-0000-0000-0000853D0000}"/>
    <cellStyle name="SAPBEXexcBad7 2 5 11" xfId="29763" xr:uid="{00000000-0005-0000-0000-0000863D0000}"/>
    <cellStyle name="SAPBEXexcBad7 2 5 12" xfId="29764" xr:uid="{00000000-0005-0000-0000-0000873D0000}"/>
    <cellStyle name="SAPBEXexcBad7 2 5 13" xfId="29765" xr:uid="{00000000-0005-0000-0000-0000883D0000}"/>
    <cellStyle name="SAPBEXexcBad7 2 5 14" xfId="29766" xr:uid="{00000000-0005-0000-0000-0000893D0000}"/>
    <cellStyle name="SAPBEXexcBad7 2 5 15" xfId="29767" xr:uid="{00000000-0005-0000-0000-00008A3D0000}"/>
    <cellStyle name="SAPBEXexcBad7 2 5 16" xfId="29768" xr:uid="{00000000-0005-0000-0000-00008B3D0000}"/>
    <cellStyle name="SAPBEXexcBad7 2 5 17" xfId="29769" xr:uid="{00000000-0005-0000-0000-00008C3D0000}"/>
    <cellStyle name="SAPBEXexcBad7 2 5 18" xfId="29770" xr:uid="{00000000-0005-0000-0000-00008D3D0000}"/>
    <cellStyle name="SAPBEXexcBad7 2 5 19" xfId="29771" xr:uid="{00000000-0005-0000-0000-00008E3D0000}"/>
    <cellStyle name="SAPBEXexcBad7 2 5 2" xfId="1714" xr:uid="{00000000-0005-0000-0000-00008F3D0000}"/>
    <cellStyle name="SAPBEXexcBad7 2 5 2 2" xfId="6894" xr:uid="{00000000-0005-0000-0000-0000903D0000}"/>
    <cellStyle name="SAPBEXexcBad7 2 5 2 2 2" xfId="6895" xr:uid="{00000000-0005-0000-0000-0000913D0000}"/>
    <cellStyle name="SAPBEXexcBad7 2 5 2 2 2 2" xfId="6896" xr:uid="{00000000-0005-0000-0000-0000923D0000}"/>
    <cellStyle name="SAPBEXexcBad7 2 5 2 2 2 2 2" xfId="6897" xr:uid="{00000000-0005-0000-0000-0000933D0000}"/>
    <cellStyle name="SAPBEXexcBad7 2 5 2 2 2 3" xfId="6898" xr:uid="{00000000-0005-0000-0000-0000943D0000}"/>
    <cellStyle name="SAPBEXexcBad7 2 5 2 2 3" xfId="6899" xr:uid="{00000000-0005-0000-0000-0000953D0000}"/>
    <cellStyle name="SAPBEXexcBad7 2 5 2 2 3 2" xfId="6900" xr:uid="{00000000-0005-0000-0000-0000963D0000}"/>
    <cellStyle name="SAPBEXexcBad7 2 5 2 2 3 2 2" xfId="6901" xr:uid="{00000000-0005-0000-0000-0000973D0000}"/>
    <cellStyle name="SAPBEXexcBad7 2 5 2 2 4" xfId="6902" xr:uid="{00000000-0005-0000-0000-0000983D0000}"/>
    <cellStyle name="SAPBEXexcBad7 2 5 2 2 4 2" xfId="6903" xr:uid="{00000000-0005-0000-0000-0000993D0000}"/>
    <cellStyle name="SAPBEXexcBad7 2 5 2 3" xfId="6904" xr:uid="{00000000-0005-0000-0000-00009A3D0000}"/>
    <cellStyle name="SAPBEXexcBad7 2 5 2 3 2" xfId="6905" xr:uid="{00000000-0005-0000-0000-00009B3D0000}"/>
    <cellStyle name="SAPBEXexcBad7 2 5 2 3 2 2" xfId="6906" xr:uid="{00000000-0005-0000-0000-00009C3D0000}"/>
    <cellStyle name="SAPBEXexcBad7 2 5 2 3 3" xfId="6907" xr:uid="{00000000-0005-0000-0000-00009D3D0000}"/>
    <cellStyle name="SAPBEXexcBad7 2 5 2 4" xfId="6908" xr:uid="{00000000-0005-0000-0000-00009E3D0000}"/>
    <cellStyle name="SAPBEXexcBad7 2 5 2 4 2" xfId="6909" xr:uid="{00000000-0005-0000-0000-00009F3D0000}"/>
    <cellStyle name="SAPBEXexcBad7 2 5 2 4 2 2" xfId="6910" xr:uid="{00000000-0005-0000-0000-0000A03D0000}"/>
    <cellStyle name="SAPBEXexcBad7 2 5 2 5" xfId="6911" xr:uid="{00000000-0005-0000-0000-0000A13D0000}"/>
    <cellStyle name="SAPBEXexcBad7 2 5 2 5 2" xfId="6912" xr:uid="{00000000-0005-0000-0000-0000A23D0000}"/>
    <cellStyle name="SAPBEXexcBad7 2 5 2 6" xfId="29772" xr:uid="{00000000-0005-0000-0000-0000A33D0000}"/>
    <cellStyle name="SAPBEXexcBad7 2 5 2 7" xfId="29773" xr:uid="{00000000-0005-0000-0000-0000A43D0000}"/>
    <cellStyle name="SAPBEXexcBad7 2 5 2 8" xfId="49656" xr:uid="{00000000-0005-0000-0000-0000A53D0000}"/>
    <cellStyle name="SAPBEXexcBad7 2 5 20" xfId="29774" xr:uid="{00000000-0005-0000-0000-0000A63D0000}"/>
    <cellStyle name="SAPBEXexcBad7 2 5 21" xfId="29775" xr:uid="{00000000-0005-0000-0000-0000A73D0000}"/>
    <cellStyle name="SAPBEXexcBad7 2 5 22" xfId="29776" xr:uid="{00000000-0005-0000-0000-0000A83D0000}"/>
    <cellStyle name="SAPBEXexcBad7 2 5 23" xfId="29777" xr:uid="{00000000-0005-0000-0000-0000A93D0000}"/>
    <cellStyle name="SAPBEXexcBad7 2 5 24" xfId="29778" xr:uid="{00000000-0005-0000-0000-0000AA3D0000}"/>
    <cellStyle name="SAPBEXexcBad7 2 5 25" xfId="29779" xr:uid="{00000000-0005-0000-0000-0000AB3D0000}"/>
    <cellStyle name="SAPBEXexcBad7 2 5 26" xfId="29780" xr:uid="{00000000-0005-0000-0000-0000AC3D0000}"/>
    <cellStyle name="SAPBEXexcBad7 2 5 27" xfId="29781" xr:uid="{00000000-0005-0000-0000-0000AD3D0000}"/>
    <cellStyle name="SAPBEXexcBad7 2 5 28" xfId="48265" xr:uid="{00000000-0005-0000-0000-0000AE3D0000}"/>
    <cellStyle name="SAPBEXexcBad7 2 5 29" xfId="49141" xr:uid="{00000000-0005-0000-0000-0000AF3D0000}"/>
    <cellStyle name="SAPBEXexcBad7 2 5 3" xfId="29782" xr:uid="{00000000-0005-0000-0000-0000B03D0000}"/>
    <cellStyle name="SAPBEXexcBad7 2 5 4" xfId="29783" xr:uid="{00000000-0005-0000-0000-0000B13D0000}"/>
    <cellStyle name="SAPBEXexcBad7 2 5 5" xfId="29784" xr:uid="{00000000-0005-0000-0000-0000B23D0000}"/>
    <cellStyle name="SAPBEXexcBad7 2 5 6" xfId="29785" xr:uid="{00000000-0005-0000-0000-0000B33D0000}"/>
    <cellStyle name="SAPBEXexcBad7 2 5 7" xfId="29786" xr:uid="{00000000-0005-0000-0000-0000B43D0000}"/>
    <cellStyle name="SAPBEXexcBad7 2 5 8" xfId="29787" xr:uid="{00000000-0005-0000-0000-0000B53D0000}"/>
    <cellStyle name="SAPBEXexcBad7 2 5 9" xfId="29788" xr:uid="{00000000-0005-0000-0000-0000B63D0000}"/>
    <cellStyle name="SAPBEXexcBad7 2 6" xfId="767" xr:uid="{00000000-0005-0000-0000-0000B73D0000}"/>
    <cellStyle name="SAPBEXexcBad7 2 6 10" xfId="29789" xr:uid="{00000000-0005-0000-0000-0000B83D0000}"/>
    <cellStyle name="SAPBEXexcBad7 2 6 11" xfId="29790" xr:uid="{00000000-0005-0000-0000-0000B93D0000}"/>
    <cellStyle name="SAPBEXexcBad7 2 6 12" xfId="29791" xr:uid="{00000000-0005-0000-0000-0000BA3D0000}"/>
    <cellStyle name="SAPBEXexcBad7 2 6 13" xfId="29792" xr:uid="{00000000-0005-0000-0000-0000BB3D0000}"/>
    <cellStyle name="SAPBEXexcBad7 2 6 14" xfId="29793" xr:uid="{00000000-0005-0000-0000-0000BC3D0000}"/>
    <cellStyle name="SAPBEXexcBad7 2 6 15" xfId="29794" xr:uid="{00000000-0005-0000-0000-0000BD3D0000}"/>
    <cellStyle name="SAPBEXexcBad7 2 6 16" xfId="29795" xr:uid="{00000000-0005-0000-0000-0000BE3D0000}"/>
    <cellStyle name="SAPBEXexcBad7 2 6 17" xfId="29796" xr:uid="{00000000-0005-0000-0000-0000BF3D0000}"/>
    <cellStyle name="SAPBEXexcBad7 2 6 18" xfId="29797" xr:uid="{00000000-0005-0000-0000-0000C03D0000}"/>
    <cellStyle name="SAPBEXexcBad7 2 6 19" xfId="29798" xr:uid="{00000000-0005-0000-0000-0000C13D0000}"/>
    <cellStyle name="SAPBEXexcBad7 2 6 2" xfId="1715" xr:uid="{00000000-0005-0000-0000-0000C23D0000}"/>
    <cellStyle name="SAPBEXexcBad7 2 6 2 2" xfId="6913" xr:uid="{00000000-0005-0000-0000-0000C33D0000}"/>
    <cellStyle name="SAPBEXexcBad7 2 6 2 2 2" xfId="6914" xr:uid="{00000000-0005-0000-0000-0000C43D0000}"/>
    <cellStyle name="SAPBEXexcBad7 2 6 2 2 2 2" xfId="6915" xr:uid="{00000000-0005-0000-0000-0000C53D0000}"/>
    <cellStyle name="SAPBEXexcBad7 2 6 2 2 2 2 2" xfId="6916" xr:uid="{00000000-0005-0000-0000-0000C63D0000}"/>
    <cellStyle name="SAPBEXexcBad7 2 6 2 2 2 3" xfId="6917" xr:uid="{00000000-0005-0000-0000-0000C73D0000}"/>
    <cellStyle name="SAPBEXexcBad7 2 6 2 2 3" xfId="6918" xr:uid="{00000000-0005-0000-0000-0000C83D0000}"/>
    <cellStyle name="SAPBEXexcBad7 2 6 2 2 3 2" xfId="6919" xr:uid="{00000000-0005-0000-0000-0000C93D0000}"/>
    <cellStyle name="SAPBEXexcBad7 2 6 2 2 3 2 2" xfId="6920" xr:uid="{00000000-0005-0000-0000-0000CA3D0000}"/>
    <cellStyle name="SAPBEXexcBad7 2 6 2 2 4" xfId="6921" xr:uid="{00000000-0005-0000-0000-0000CB3D0000}"/>
    <cellStyle name="SAPBEXexcBad7 2 6 2 2 4 2" xfId="6922" xr:uid="{00000000-0005-0000-0000-0000CC3D0000}"/>
    <cellStyle name="SAPBEXexcBad7 2 6 2 3" xfId="6923" xr:uid="{00000000-0005-0000-0000-0000CD3D0000}"/>
    <cellStyle name="SAPBEXexcBad7 2 6 2 3 2" xfId="6924" xr:uid="{00000000-0005-0000-0000-0000CE3D0000}"/>
    <cellStyle name="SAPBEXexcBad7 2 6 2 3 2 2" xfId="6925" xr:uid="{00000000-0005-0000-0000-0000CF3D0000}"/>
    <cellStyle name="SAPBEXexcBad7 2 6 2 3 3" xfId="6926" xr:uid="{00000000-0005-0000-0000-0000D03D0000}"/>
    <cellStyle name="SAPBEXexcBad7 2 6 2 4" xfId="6927" xr:uid="{00000000-0005-0000-0000-0000D13D0000}"/>
    <cellStyle name="SAPBEXexcBad7 2 6 2 4 2" xfId="6928" xr:uid="{00000000-0005-0000-0000-0000D23D0000}"/>
    <cellStyle name="SAPBEXexcBad7 2 6 2 4 2 2" xfId="6929" xr:uid="{00000000-0005-0000-0000-0000D33D0000}"/>
    <cellStyle name="SAPBEXexcBad7 2 6 2 5" xfId="6930" xr:uid="{00000000-0005-0000-0000-0000D43D0000}"/>
    <cellStyle name="SAPBEXexcBad7 2 6 2 5 2" xfId="6931" xr:uid="{00000000-0005-0000-0000-0000D53D0000}"/>
    <cellStyle name="SAPBEXexcBad7 2 6 2 6" xfId="29799" xr:uid="{00000000-0005-0000-0000-0000D63D0000}"/>
    <cellStyle name="SAPBEXexcBad7 2 6 2 7" xfId="29800" xr:uid="{00000000-0005-0000-0000-0000D73D0000}"/>
    <cellStyle name="SAPBEXexcBad7 2 6 2 8" xfId="49657" xr:uid="{00000000-0005-0000-0000-0000D83D0000}"/>
    <cellStyle name="SAPBEXexcBad7 2 6 20" xfId="29801" xr:uid="{00000000-0005-0000-0000-0000D93D0000}"/>
    <cellStyle name="SAPBEXexcBad7 2 6 21" xfId="29802" xr:uid="{00000000-0005-0000-0000-0000DA3D0000}"/>
    <cellStyle name="SAPBEXexcBad7 2 6 22" xfId="29803" xr:uid="{00000000-0005-0000-0000-0000DB3D0000}"/>
    <cellStyle name="SAPBEXexcBad7 2 6 23" xfId="29804" xr:uid="{00000000-0005-0000-0000-0000DC3D0000}"/>
    <cellStyle name="SAPBEXexcBad7 2 6 24" xfId="29805" xr:uid="{00000000-0005-0000-0000-0000DD3D0000}"/>
    <cellStyle name="SAPBEXexcBad7 2 6 25" xfId="29806" xr:uid="{00000000-0005-0000-0000-0000DE3D0000}"/>
    <cellStyle name="SAPBEXexcBad7 2 6 26" xfId="29807" xr:uid="{00000000-0005-0000-0000-0000DF3D0000}"/>
    <cellStyle name="SAPBEXexcBad7 2 6 27" xfId="29808" xr:uid="{00000000-0005-0000-0000-0000E03D0000}"/>
    <cellStyle name="SAPBEXexcBad7 2 6 28" xfId="48266" xr:uid="{00000000-0005-0000-0000-0000E13D0000}"/>
    <cellStyle name="SAPBEXexcBad7 2 6 29" xfId="49142" xr:uid="{00000000-0005-0000-0000-0000E23D0000}"/>
    <cellStyle name="SAPBEXexcBad7 2 6 3" xfId="29809" xr:uid="{00000000-0005-0000-0000-0000E33D0000}"/>
    <cellStyle name="SAPBEXexcBad7 2 6 4" xfId="29810" xr:uid="{00000000-0005-0000-0000-0000E43D0000}"/>
    <cellStyle name="SAPBEXexcBad7 2 6 5" xfId="29811" xr:uid="{00000000-0005-0000-0000-0000E53D0000}"/>
    <cellStyle name="SAPBEXexcBad7 2 6 6" xfId="29812" xr:uid="{00000000-0005-0000-0000-0000E63D0000}"/>
    <cellStyle name="SAPBEXexcBad7 2 6 7" xfId="29813" xr:uid="{00000000-0005-0000-0000-0000E73D0000}"/>
    <cellStyle name="SAPBEXexcBad7 2 6 8" xfId="29814" xr:uid="{00000000-0005-0000-0000-0000E83D0000}"/>
    <cellStyle name="SAPBEXexcBad7 2 6 9" xfId="29815" xr:uid="{00000000-0005-0000-0000-0000E93D0000}"/>
    <cellStyle name="SAPBEXexcBad7 2 7" xfId="1716" xr:uid="{00000000-0005-0000-0000-0000EA3D0000}"/>
    <cellStyle name="SAPBEXexcBad7 2 7 2" xfId="6932" xr:uid="{00000000-0005-0000-0000-0000EB3D0000}"/>
    <cellStyle name="SAPBEXexcBad7 2 7 2 2" xfId="6933" xr:uid="{00000000-0005-0000-0000-0000EC3D0000}"/>
    <cellStyle name="SAPBEXexcBad7 2 7 2 2 2" xfId="6934" xr:uid="{00000000-0005-0000-0000-0000ED3D0000}"/>
    <cellStyle name="SAPBEXexcBad7 2 7 2 2 2 2" xfId="6935" xr:uid="{00000000-0005-0000-0000-0000EE3D0000}"/>
    <cellStyle name="SAPBEXexcBad7 2 7 2 2 3" xfId="6936" xr:uid="{00000000-0005-0000-0000-0000EF3D0000}"/>
    <cellStyle name="SAPBEXexcBad7 2 7 2 3" xfId="6937" xr:uid="{00000000-0005-0000-0000-0000F03D0000}"/>
    <cellStyle name="SAPBEXexcBad7 2 7 2 3 2" xfId="6938" xr:uid="{00000000-0005-0000-0000-0000F13D0000}"/>
    <cellStyle name="SAPBEXexcBad7 2 7 2 3 2 2" xfId="6939" xr:uid="{00000000-0005-0000-0000-0000F23D0000}"/>
    <cellStyle name="SAPBEXexcBad7 2 7 2 4" xfId="6940" xr:uid="{00000000-0005-0000-0000-0000F33D0000}"/>
    <cellStyle name="SAPBEXexcBad7 2 7 2 4 2" xfId="6941" xr:uid="{00000000-0005-0000-0000-0000F43D0000}"/>
    <cellStyle name="SAPBEXexcBad7 2 7 3" xfId="6942" xr:uid="{00000000-0005-0000-0000-0000F53D0000}"/>
    <cellStyle name="SAPBEXexcBad7 2 7 3 2" xfId="6943" xr:uid="{00000000-0005-0000-0000-0000F63D0000}"/>
    <cellStyle name="SAPBEXexcBad7 2 7 3 2 2" xfId="6944" xr:uid="{00000000-0005-0000-0000-0000F73D0000}"/>
    <cellStyle name="SAPBEXexcBad7 2 7 3 3" xfId="6945" xr:uid="{00000000-0005-0000-0000-0000F83D0000}"/>
    <cellStyle name="SAPBEXexcBad7 2 7 4" xfId="6946" xr:uid="{00000000-0005-0000-0000-0000F93D0000}"/>
    <cellStyle name="SAPBEXexcBad7 2 7 4 2" xfId="6947" xr:uid="{00000000-0005-0000-0000-0000FA3D0000}"/>
    <cellStyle name="SAPBEXexcBad7 2 7 4 2 2" xfId="6948" xr:uid="{00000000-0005-0000-0000-0000FB3D0000}"/>
    <cellStyle name="SAPBEXexcBad7 2 7 5" xfId="6949" xr:uid="{00000000-0005-0000-0000-0000FC3D0000}"/>
    <cellStyle name="SAPBEXexcBad7 2 7 5 2" xfId="6950" xr:uid="{00000000-0005-0000-0000-0000FD3D0000}"/>
    <cellStyle name="SAPBEXexcBad7 2 7 6" xfId="29816" xr:uid="{00000000-0005-0000-0000-0000FE3D0000}"/>
    <cellStyle name="SAPBEXexcBad7 2 7 7" xfId="29817" xr:uid="{00000000-0005-0000-0000-0000FF3D0000}"/>
    <cellStyle name="SAPBEXexcBad7 2 7 8" xfId="49647" xr:uid="{00000000-0005-0000-0000-0000003E0000}"/>
    <cellStyle name="SAPBEXexcBad7 2 8" xfId="29818" xr:uid="{00000000-0005-0000-0000-0000013E0000}"/>
    <cellStyle name="SAPBEXexcBad7 2 9" xfId="29819" xr:uid="{00000000-0005-0000-0000-0000023E0000}"/>
    <cellStyle name="SAPBEXexcBad7 20" xfId="29820" xr:uid="{00000000-0005-0000-0000-0000033E0000}"/>
    <cellStyle name="SAPBEXexcBad7 21" xfId="29821" xr:uid="{00000000-0005-0000-0000-0000043E0000}"/>
    <cellStyle name="SAPBEXexcBad7 22" xfId="29822" xr:uid="{00000000-0005-0000-0000-0000053E0000}"/>
    <cellStyle name="SAPBEXexcBad7 23" xfId="29823" xr:uid="{00000000-0005-0000-0000-0000063E0000}"/>
    <cellStyle name="SAPBEXexcBad7 24" xfId="29824" xr:uid="{00000000-0005-0000-0000-0000073E0000}"/>
    <cellStyle name="SAPBEXexcBad7 25" xfId="29825" xr:uid="{00000000-0005-0000-0000-0000083E0000}"/>
    <cellStyle name="SAPBEXexcBad7 26" xfId="29826" xr:uid="{00000000-0005-0000-0000-0000093E0000}"/>
    <cellStyle name="SAPBEXexcBad7 27" xfId="29827" xr:uid="{00000000-0005-0000-0000-00000A3E0000}"/>
    <cellStyle name="SAPBEXexcBad7 28" xfId="29828" xr:uid="{00000000-0005-0000-0000-00000B3E0000}"/>
    <cellStyle name="SAPBEXexcBad7 29" xfId="29829" xr:uid="{00000000-0005-0000-0000-00000C3E0000}"/>
    <cellStyle name="SAPBEXexcBad7 3" xfId="511" xr:uid="{00000000-0005-0000-0000-00000D3E0000}"/>
    <cellStyle name="SAPBEXexcBad7 3 10" xfId="29830" xr:uid="{00000000-0005-0000-0000-00000E3E0000}"/>
    <cellStyle name="SAPBEXexcBad7 3 11" xfId="29831" xr:uid="{00000000-0005-0000-0000-00000F3E0000}"/>
    <cellStyle name="SAPBEXexcBad7 3 12" xfId="29832" xr:uid="{00000000-0005-0000-0000-0000103E0000}"/>
    <cellStyle name="SAPBEXexcBad7 3 13" xfId="29833" xr:uid="{00000000-0005-0000-0000-0000113E0000}"/>
    <cellStyle name="SAPBEXexcBad7 3 14" xfId="29834" xr:uid="{00000000-0005-0000-0000-0000123E0000}"/>
    <cellStyle name="SAPBEXexcBad7 3 15" xfId="29835" xr:uid="{00000000-0005-0000-0000-0000133E0000}"/>
    <cellStyle name="SAPBEXexcBad7 3 16" xfId="29836" xr:uid="{00000000-0005-0000-0000-0000143E0000}"/>
    <cellStyle name="SAPBEXexcBad7 3 17" xfId="29837" xr:uid="{00000000-0005-0000-0000-0000153E0000}"/>
    <cellStyle name="SAPBEXexcBad7 3 18" xfId="29838" xr:uid="{00000000-0005-0000-0000-0000163E0000}"/>
    <cellStyle name="SAPBEXexcBad7 3 19" xfId="29839" xr:uid="{00000000-0005-0000-0000-0000173E0000}"/>
    <cellStyle name="SAPBEXexcBad7 3 2" xfId="768" xr:uid="{00000000-0005-0000-0000-0000183E0000}"/>
    <cellStyle name="SAPBEXexcBad7 3 2 10" xfId="29840" xr:uid="{00000000-0005-0000-0000-0000193E0000}"/>
    <cellStyle name="SAPBEXexcBad7 3 2 11" xfId="29841" xr:uid="{00000000-0005-0000-0000-00001A3E0000}"/>
    <cellStyle name="SAPBEXexcBad7 3 2 12" xfId="29842" xr:uid="{00000000-0005-0000-0000-00001B3E0000}"/>
    <cellStyle name="SAPBEXexcBad7 3 2 13" xfId="29843" xr:uid="{00000000-0005-0000-0000-00001C3E0000}"/>
    <cellStyle name="SAPBEXexcBad7 3 2 14" xfId="29844" xr:uid="{00000000-0005-0000-0000-00001D3E0000}"/>
    <cellStyle name="SAPBEXexcBad7 3 2 15" xfId="29845" xr:uid="{00000000-0005-0000-0000-00001E3E0000}"/>
    <cellStyle name="SAPBEXexcBad7 3 2 16" xfId="29846" xr:uid="{00000000-0005-0000-0000-00001F3E0000}"/>
    <cellStyle name="SAPBEXexcBad7 3 2 17" xfId="29847" xr:uid="{00000000-0005-0000-0000-0000203E0000}"/>
    <cellStyle name="SAPBEXexcBad7 3 2 18" xfId="29848" xr:uid="{00000000-0005-0000-0000-0000213E0000}"/>
    <cellStyle name="SAPBEXexcBad7 3 2 19" xfId="29849" xr:uid="{00000000-0005-0000-0000-0000223E0000}"/>
    <cellStyle name="SAPBEXexcBad7 3 2 2" xfId="1717" xr:uid="{00000000-0005-0000-0000-0000233E0000}"/>
    <cellStyle name="SAPBEXexcBad7 3 2 2 2" xfId="6951" xr:uid="{00000000-0005-0000-0000-0000243E0000}"/>
    <cellStyle name="SAPBEXexcBad7 3 2 2 2 2" xfId="6952" xr:uid="{00000000-0005-0000-0000-0000253E0000}"/>
    <cellStyle name="SAPBEXexcBad7 3 2 2 2 2 2" xfId="6953" xr:uid="{00000000-0005-0000-0000-0000263E0000}"/>
    <cellStyle name="SAPBEXexcBad7 3 2 2 2 2 2 2" xfId="6954" xr:uid="{00000000-0005-0000-0000-0000273E0000}"/>
    <cellStyle name="SAPBEXexcBad7 3 2 2 2 2 3" xfId="6955" xr:uid="{00000000-0005-0000-0000-0000283E0000}"/>
    <cellStyle name="SAPBEXexcBad7 3 2 2 2 3" xfId="6956" xr:uid="{00000000-0005-0000-0000-0000293E0000}"/>
    <cellStyle name="SAPBEXexcBad7 3 2 2 2 3 2" xfId="6957" xr:uid="{00000000-0005-0000-0000-00002A3E0000}"/>
    <cellStyle name="SAPBEXexcBad7 3 2 2 2 3 2 2" xfId="6958" xr:uid="{00000000-0005-0000-0000-00002B3E0000}"/>
    <cellStyle name="SAPBEXexcBad7 3 2 2 2 4" xfId="6959" xr:uid="{00000000-0005-0000-0000-00002C3E0000}"/>
    <cellStyle name="SAPBEXexcBad7 3 2 2 2 4 2" xfId="6960" xr:uid="{00000000-0005-0000-0000-00002D3E0000}"/>
    <cellStyle name="SAPBEXexcBad7 3 2 2 3" xfId="6961" xr:uid="{00000000-0005-0000-0000-00002E3E0000}"/>
    <cellStyle name="SAPBEXexcBad7 3 2 2 3 2" xfId="6962" xr:uid="{00000000-0005-0000-0000-00002F3E0000}"/>
    <cellStyle name="SAPBEXexcBad7 3 2 2 3 2 2" xfId="6963" xr:uid="{00000000-0005-0000-0000-0000303E0000}"/>
    <cellStyle name="SAPBEXexcBad7 3 2 2 3 3" xfId="6964" xr:uid="{00000000-0005-0000-0000-0000313E0000}"/>
    <cellStyle name="SAPBEXexcBad7 3 2 2 4" xfId="6965" xr:uid="{00000000-0005-0000-0000-0000323E0000}"/>
    <cellStyle name="SAPBEXexcBad7 3 2 2 4 2" xfId="6966" xr:uid="{00000000-0005-0000-0000-0000333E0000}"/>
    <cellStyle name="SAPBEXexcBad7 3 2 2 4 2 2" xfId="6967" xr:uid="{00000000-0005-0000-0000-0000343E0000}"/>
    <cellStyle name="SAPBEXexcBad7 3 2 2 5" xfId="6968" xr:uid="{00000000-0005-0000-0000-0000353E0000}"/>
    <cellStyle name="SAPBEXexcBad7 3 2 2 5 2" xfId="6969" xr:uid="{00000000-0005-0000-0000-0000363E0000}"/>
    <cellStyle name="SAPBEXexcBad7 3 2 2 6" xfId="29850" xr:uid="{00000000-0005-0000-0000-0000373E0000}"/>
    <cellStyle name="SAPBEXexcBad7 3 2 2 7" xfId="29851" xr:uid="{00000000-0005-0000-0000-0000383E0000}"/>
    <cellStyle name="SAPBEXexcBad7 3 2 2 8" xfId="49659" xr:uid="{00000000-0005-0000-0000-0000393E0000}"/>
    <cellStyle name="SAPBEXexcBad7 3 2 20" xfId="29852" xr:uid="{00000000-0005-0000-0000-00003A3E0000}"/>
    <cellStyle name="SAPBEXexcBad7 3 2 21" xfId="29853" xr:uid="{00000000-0005-0000-0000-00003B3E0000}"/>
    <cellStyle name="SAPBEXexcBad7 3 2 22" xfId="29854" xr:uid="{00000000-0005-0000-0000-00003C3E0000}"/>
    <cellStyle name="SAPBEXexcBad7 3 2 23" xfId="29855" xr:uid="{00000000-0005-0000-0000-00003D3E0000}"/>
    <cellStyle name="SAPBEXexcBad7 3 2 24" xfId="29856" xr:uid="{00000000-0005-0000-0000-00003E3E0000}"/>
    <cellStyle name="SAPBEXexcBad7 3 2 25" xfId="29857" xr:uid="{00000000-0005-0000-0000-00003F3E0000}"/>
    <cellStyle name="SAPBEXexcBad7 3 2 26" xfId="29858" xr:uid="{00000000-0005-0000-0000-0000403E0000}"/>
    <cellStyle name="SAPBEXexcBad7 3 2 27" xfId="29859" xr:uid="{00000000-0005-0000-0000-0000413E0000}"/>
    <cellStyle name="SAPBEXexcBad7 3 2 28" xfId="48267" xr:uid="{00000000-0005-0000-0000-0000423E0000}"/>
    <cellStyle name="SAPBEXexcBad7 3 2 29" xfId="49144" xr:uid="{00000000-0005-0000-0000-0000433E0000}"/>
    <cellStyle name="SAPBEXexcBad7 3 2 3" xfId="29860" xr:uid="{00000000-0005-0000-0000-0000443E0000}"/>
    <cellStyle name="SAPBEXexcBad7 3 2 4" xfId="29861" xr:uid="{00000000-0005-0000-0000-0000453E0000}"/>
    <cellStyle name="SAPBEXexcBad7 3 2 5" xfId="29862" xr:uid="{00000000-0005-0000-0000-0000463E0000}"/>
    <cellStyle name="SAPBEXexcBad7 3 2 6" xfId="29863" xr:uid="{00000000-0005-0000-0000-0000473E0000}"/>
    <cellStyle name="SAPBEXexcBad7 3 2 7" xfId="29864" xr:uid="{00000000-0005-0000-0000-0000483E0000}"/>
    <cellStyle name="SAPBEXexcBad7 3 2 8" xfId="29865" xr:uid="{00000000-0005-0000-0000-0000493E0000}"/>
    <cellStyle name="SAPBEXexcBad7 3 2 9" xfId="29866" xr:uid="{00000000-0005-0000-0000-00004A3E0000}"/>
    <cellStyle name="SAPBEXexcBad7 3 20" xfId="29867" xr:uid="{00000000-0005-0000-0000-00004B3E0000}"/>
    <cellStyle name="SAPBEXexcBad7 3 21" xfId="29868" xr:uid="{00000000-0005-0000-0000-00004C3E0000}"/>
    <cellStyle name="SAPBEXexcBad7 3 22" xfId="29869" xr:uid="{00000000-0005-0000-0000-00004D3E0000}"/>
    <cellStyle name="SAPBEXexcBad7 3 23" xfId="29870" xr:uid="{00000000-0005-0000-0000-00004E3E0000}"/>
    <cellStyle name="SAPBEXexcBad7 3 24" xfId="29871" xr:uid="{00000000-0005-0000-0000-00004F3E0000}"/>
    <cellStyle name="SAPBEXexcBad7 3 25" xfId="29872" xr:uid="{00000000-0005-0000-0000-0000503E0000}"/>
    <cellStyle name="SAPBEXexcBad7 3 26" xfId="29873" xr:uid="{00000000-0005-0000-0000-0000513E0000}"/>
    <cellStyle name="SAPBEXexcBad7 3 27" xfId="29874" xr:uid="{00000000-0005-0000-0000-0000523E0000}"/>
    <cellStyle name="SAPBEXexcBad7 3 28" xfId="29875" xr:uid="{00000000-0005-0000-0000-0000533E0000}"/>
    <cellStyle name="SAPBEXexcBad7 3 29" xfId="29876" xr:uid="{00000000-0005-0000-0000-0000543E0000}"/>
    <cellStyle name="SAPBEXexcBad7 3 3" xfId="769" xr:uid="{00000000-0005-0000-0000-0000553E0000}"/>
    <cellStyle name="SAPBEXexcBad7 3 3 10" xfId="29877" xr:uid="{00000000-0005-0000-0000-0000563E0000}"/>
    <cellStyle name="SAPBEXexcBad7 3 3 11" xfId="29878" xr:uid="{00000000-0005-0000-0000-0000573E0000}"/>
    <cellStyle name="SAPBEXexcBad7 3 3 12" xfId="29879" xr:uid="{00000000-0005-0000-0000-0000583E0000}"/>
    <cellStyle name="SAPBEXexcBad7 3 3 13" xfId="29880" xr:uid="{00000000-0005-0000-0000-0000593E0000}"/>
    <cellStyle name="SAPBEXexcBad7 3 3 14" xfId="29881" xr:uid="{00000000-0005-0000-0000-00005A3E0000}"/>
    <cellStyle name="SAPBEXexcBad7 3 3 15" xfId="29882" xr:uid="{00000000-0005-0000-0000-00005B3E0000}"/>
    <cellStyle name="SAPBEXexcBad7 3 3 16" xfId="29883" xr:uid="{00000000-0005-0000-0000-00005C3E0000}"/>
    <cellStyle name="SAPBEXexcBad7 3 3 17" xfId="29884" xr:uid="{00000000-0005-0000-0000-00005D3E0000}"/>
    <cellStyle name="SAPBEXexcBad7 3 3 18" xfId="29885" xr:uid="{00000000-0005-0000-0000-00005E3E0000}"/>
    <cellStyle name="SAPBEXexcBad7 3 3 19" xfId="29886" xr:uid="{00000000-0005-0000-0000-00005F3E0000}"/>
    <cellStyle name="SAPBEXexcBad7 3 3 2" xfId="1718" xr:uid="{00000000-0005-0000-0000-0000603E0000}"/>
    <cellStyle name="SAPBEXexcBad7 3 3 2 2" xfId="6970" xr:uid="{00000000-0005-0000-0000-0000613E0000}"/>
    <cellStyle name="SAPBEXexcBad7 3 3 2 2 2" xfId="6971" xr:uid="{00000000-0005-0000-0000-0000623E0000}"/>
    <cellStyle name="SAPBEXexcBad7 3 3 2 2 2 2" xfId="6972" xr:uid="{00000000-0005-0000-0000-0000633E0000}"/>
    <cellStyle name="SAPBEXexcBad7 3 3 2 2 2 2 2" xfId="6973" xr:uid="{00000000-0005-0000-0000-0000643E0000}"/>
    <cellStyle name="SAPBEXexcBad7 3 3 2 2 2 3" xfId="6974" xr:uid="{00000000-0005-0000-0000-0000653E0000}"/>
    <cellStyle name="SAPBEXexcBad7 3 3 2 2 3" xfId="6975" xr:uid="{00000000-0005-0000-0000-0000663E0000}"/>
    <cellStyle name="SAPBEXexcBad7 3 3 2 2 3 2" xfId="6976" xr:uid="{00000000-0005-0000-0000-0000673E0000}"/>
    <cellStyle name="SAPBEXexcBad7 3 3 2 2 3 2 2" xfId="6977" xr:uid="{00000000-0005-0000-0000-0000683E0000}"/>
    <cellStyle name="SAPBEXexcBad7 3 3 2 2 4" xfId="6978" xr:uid="{00000000-0005-0000-0000-0000693E0000}"/>
    <cellStyle name="SAPBEXexcBad7 3 3 2 2 4 2" xfId="6979" xr:uid="{00000000-0005-0000-0000-00006A3E0000}"/>
    <cellStyle name="SAPBEXexcBad7 3 3 2 3" xfId="6980" xr:uid="{00000000-0005-0000-0000-00006B3E0000}"/>
    <cellStyle name="SAPBEXexcBad7 3 3 2 3 2" xfId="6981" xr:uid="{00000000-0005-0000-0000-00006C3E0000}"/>
    <cellStyle name="SAPBEXexcBad7 3 3 2 3 2 2" xfId="6982" xr:uid="{00000000-0005-0000-0000-00006D3E0000}"/>
    <cellStyle name="SAPBEXexcBad7 3 3 2 3 3" xfId="6983" xr:uid="{00000000-0005-0000-0000-00006E3E0000}"/>
    <cellStyle name="SAPBEXexcBad7 3 3 2 4" xfId="6984" xr:uid="{00000000-0005-0000-0000-00006F3E0000}"/>
    <cellStyle name="SAPBEXexcBad7 3 3 2 4 2" xfId="6985" xr:uid="{00000000-0005-0000-0000-0000703E0000}"/>
    <cellStyle name="SAPBEXexcBad7 3 3 2 4 2 2" xfId="6986" xr:uid="{00000000-0005-0000-0000-0000713E0000}"/>
    <cellStyle name="SAPBEXexcBad7 3 3 2 5" xfId="6987" xr:uid="{00000000-0005-0000-0000-0000723E0000}"/>
    <cellStyle name="SAPBEXexcBad7 3 3 2 5 2" xfId="6988" xr:uid="{00000000-0005-0000-0000-0000733E0000}"/>
    <cellStyle name="SAPBEXexcBad7 3 3 2 6" xfId="29887" xr:uid="{00000000-0005-0000-0000-0000743E0000}"/>
    <cellStyle name="SAPBEXexcBad7 3 3 2 7" xfId="29888" xr:uid="{00000000-0005-0000-0000-0000753E0000}"/>
    <cellStyle name="SAPBEXexcBad7 3 3 2 8" xfId="49660" xr:uid="{00000000-0005-0000-0000-0000763E0000}"/>
    <cellStyle name="SAPBEXexcBad7 3 3 20" xfId="29889" xr:uid="{00000000-0005-0000-0000-0000773E0000}"/>
    <cellStyle name="SAPBEXexcBad7 3 3 21" xfId="29890" xr:uid="{00000000-0005-0000-0000-0000783E0000}"/>
    <cellStyle name="SAPBEXexcBad7 3 3 22" xfId="29891" xr:uid="{00000000-0005-0000-0000-0000793E0000}"/>
    <cellStyle name="SAPBEXexcBad7 3 3 23" xfId="29892" xr:uid="{00000000-0005-0000-0000-00007A3E0000}"/>
    <cellStyle name="SAPBEXexcBad7 3 3 24" xfId="29893" xr:uid="{00000000-0005-0000-0000-00007B3E0000}"/>
    <cellStyle name="SAPBEXexcBad7 3 3 25" xfId="29894" xr:uid="{00000000-0005-0000-0000-00007C3E0000}"/>
    <cellStyle name="SAPBEXexcBad7 3 3 26" xfId="29895" xr:uid="{00000000-0005-0000-0000-00007D3E0000}"/>
    <cellStyle name="SAPBEXexcBad7 3 3 27" xfId="29896" xr:uid="{00000000-0005-0000-0000-00007E3E0000}"/>
    <cellStyle name="SAPBEXexcBad7 3 3 28" xfId="48268" xr:uid="{00000000-0005-0000-0000-00007F3E0000}"/>
    <cellStyle name="SAPBEXexcBad7 3 3 29" xfId="49145" xr:uid="{00000000-0005-0000-0000-0000803E0000}"/>
    <cellStyle name="SAPBEXexcBad7 3 3 3" xfId="29897" xr:uid="{00000000-0005-0000-0000-0000813E0000}"/>
    <cellStyle name="SAPBEXexcBad7 3 3 4" xfId="29898" xr:uid="{00000000-0005-0000-0000-0000823E0000}"/>
    <cellStyle name="SAPBEXexcBad7 3 3 5" xfId="29899" xr:uid="{00000000-0005-0000-0000-0000833E0000}"/>
    <cellStyle name="SAPBEXexcBad7 3 3 6" xfId="29900" xr:uid="{00000000-0005-0000-0000-0000843E0000}"/>
    <cellStyle name="SAPBEXexcBad7 3 3 7" xfId="29901" xr:uid="{00000000-0005-0000-0000-0000853E0000}"/>
    <cellStyle name="SAPBEXexcBad7 3 3 8" xfId="29902" xr:uid="{00000000-0005-0000-0000-0000863E0000}"/>
    <cellStyle name="SAPBEXexcBad7 3 3 9" xfId="29903" xr:uid="{00000000-0005-0000-0000-0000873E0000}"/>
    <cellStyle name="SAPBEXexcBad7 3 30" xfId="29904" xr:uid="{00000000-0005-0000-0000-0000883E0000}"/>
    <cellStyle name="SAPBEXexcBad7 3 31" xfId="29905" xr:uid="{00000000-0005-0000-0000-0000893E0000}"/>
    <cellStyle name="SAPBEXexcBad7 3 32" xfId="29906" xr:uid="{00000000-0005-0000-0000-00008A3E0000}"/>
    <cellStyle name="SAPBEXexcBad7 3 33" xfId="48269" xr:uid="{00000000-0005-0000-0000-00008B3E0000}"/>
    <cellStyle name="SAPBEXexcBad7 3 34" xfId="49143" xr:uid="{00000000-0005-0000-0000-00008C3E0000}"/>
    <cellStyle name="SAPBEXexcBad7 3 4" xfId="770" xr:uid="{00000000-0005-0000-0000-00008D3E0000}"/>
    <cellStyle name="SAPBEXexcBad7 3 4 10" xfId="29907" xr:uid="{00000000-0005-0000-0000-00008E3E0000}"/>
    <cellStyle name="SAPBEXexcBad7 3 4 11" xfId="29908" xr:uid="{00000000-0005-0000-0000-00008F3E0000}"/>
    <cellStyle name="SAPBEXexcBad7 3 4 12" xfId="29909" xr:uid="{00000000-0005-0000-0000-0000903E0000}"/>
    <cellStyle name="SAPBEXexcBad7 3 4 13" xfId="29910" xr:uid="{00000000-0005-0000-0000-0000913E0000}"/>
    <cellStyle name="SAPBEXexcBad7 3 4 14" xfId="29911" xr:uid="{00000000-0005-0000-0000-0000923E0000}"/>
    <cellStyle name="SAPBEXexcBad7 3 4 15" xfId="29912" xr:uid="{00000000-0005-0000-0000-0000933E0000}"/>
    <cellStyle name="SAPBEXexcBad7 3 4 16" xfId="29913" xr:uid="{00000000-0005-0000-0000-0000943E0000}"/>
    <cellStyle name="SAPBEXexcBad7 3 4 17" xfId="29914" xr:uid="{00000000-0005-0000-0000-0000953E0000}"/>
    <cellStyle name="SAPBEXexcBad7 3 4 18" xfId="29915" xr:uid="{00000000-0005-0000-0000-0000963E0000}"/>
    <cellStyle name="SAPBEXexcBad7 3 4 19" xfId="29916" xr:uid="{00000000-0005-0000-0000-0000973E0000}"/>
    <cellStyle name="SAPBEXexcBad7 3 4 2" xfId="1719" xr:uid="{00000000-0005-0000-0000-0000983E0000}"/>
    <cellStyle name="SAPBEXexcBad7 3 4 2 2" xfId="6989" xr:uid="{00000000-0005-0000-0000-0000993E0000}"/>
    <cellStyle name="SAPBEXexcBad7 3 4 2 2 2" xfId="6990" xr:uid="{00000000-0005-0000-0000-00009A3E0000}"/>
    <cellStyle name="SAPBEXexcBad7 3 4 2 2 2 2" xfId="6991" xr:uid="{00000000-0005-0000-0000-00009B3E0000}"/>
    <cellStyle name="SAPBEXexcBad7 3 4 2 2 2 2 2" xfId="6992" xr:uid="{00000000-0005-0000-0000-00009C3E0000}"/>
    <cellStyle name="SAPBEXexcBad7 3 4 2 2 2 3" xfId="6993" xr:uid="{00000000-0005-0000-0000-00009D3E0000}"/>
    <cellStyle name="SAPBEXexcBad7 3 4 2 2 3" xfId="6994" xr:uid="{00000000-0005-0000-0000-00009E3E0000}"/>
    <cellStyle name="SAPBEXexcBad7 3 4 2 2 3 2" xfId="6995" xr:uid="{00000000-0005-0000-0000-00009F3E0000}"/>
    <cellStyle name="SAPBEXexcBad7 3 4 2 2 3 2 2" xfId="6996" xr:uid="{00000000-0005-0000-0000-0000A03E0000}"/>
    <cellStyle name="SAPBEXexcBad7 3 4 2 2 4" xfId="6997" xr:uid="{00000000-0005-0000-0000-0000A13E0000}"/>
    <cellStyle name="SAPBEXexcBad7 3 4 2 2 4 2" xfId="6998" xr:uid="{00000000-0005-0000-0000-0000A23E0000}"/>
    <cellStyle name="SAPBEXexcBad7 3 4 2 3" xfId="6999" xr:uid="{00000000-0005-0000-0000-0000A33E0000}"/>
    <cellStyle name="SAPBEXexcBad7 3 4 2 3 2" xfId="7000" xr:uid="{00000000-0005-0000-0000-0000A43E0000}"/>
    <cellStyle name="SAPBEXexcBad7 3 4 2 3 2 2" xfId="7001" xr:uid="{00000000-0005-0000-0000-0000A53E0000}"/>
    <cellStyle name="SAPBEXexcBad7 3 4 2 3 3" xfId="7002" xr:uid="{00000000-0005-0000-0000-0000A63E0000}"/>
    <cellStyle name="SAPBEXexcBad7 3 4 2 4" xfId="7003" xr:uid="{00000000-0005-0000-0000-0000A73E0000}"/>
    <cellStyle name="SAPBEXexcBad7 3 4 2 4 2" xfId="7004" xr:uid="{00000000-0005-0000-0000-0000A83E0000}"/>
    <cellStyle name="SAPBEXexcBad7 3 4 2 4 2 2" xfId="7005" xr:uid="{00000000-0005-0000-0000-0000A93E0000}"/>
    <cellStyle name="SAPBEXexcBad7 3 4 2 5" xfId="7006" xr:uid="{00000000-0005-0000-0000-0000AA3E0000}"/>
    <cellStyle name="SAPBEXexcBad7 3 4 2 5 2" xfId="7007" xr:uid="{00000000-0005-0000-0000-0000AB3E0000}"/>
    <cellStyle name="SAPBEXexcBad7 3 4 2 6" xfId="29917" xr:uid="{00000000-0005-0000-0000-0000AC3E0000}"/>
    <cellStyle name="SAPBEXexcBad7 3 4 2 7" xfId="29918" xr:uid="{00000000-0005-0000-0000-0000AD3E0000}"/>
    <cellStyle name="SAPBEXexcBad7 3 4 2 8" xfId="49661" xr:uid="{00000000-0005-0000-0000-0000AE3E0000}"/>
    <cellStyle name="SAPBEXexcBad7 3 4 20" xfId="29919" xr:uid="{00000000-0005-0000-0000-0000AF3E0000}"/>
    <cellStyle name="SAPBEXexcBad7 3 4 21" xfId="29920" xr:uid="{00000000-0005-0000-0000-0000B03E0000}"/>
    <cellStyle name="SAPBEXexcBad7 3 4 22" xfId="29921" xr:uid="{00000000-0005-0000-0000-0000B13E0000}"/>
    <cellStyle name="SAPBEXexcBad7 3 4 23" xfId="29922" xr:uid="{00000000-0005-0000-0000-0000B23E0000}"/>
    <cellStyle name="SAPBEXexcBad7 3 4 24" xfId="29923" xr:uid="{00000000-0005-0000-0000-0000B33E0000}"/>
    <cellStyle name="SAPBEXexcBad7 3 4 25" xfId="29924" xr:uid="{00000000-0005-0000-0000-0000B43E0000}"/>
    <cellStyle name="SAPBEXexcBad7 3 4 26" xfId="29925" xr:uid="{00000000-0005-0000-0000-0000B53E0000}"/>
    <cellStyle name="SAPBEXexcBad7 3 4 27" xfId="29926" xr:uid="{00000000-0005-0000-0000-0000B63E0000}"/>
    <cellStyle name="SAPBEXexcBad7 3 4 28" xfId="48270" xr:uid="{00000000-0005-0000-0000-0000B73E0000}"/>
    <cellStyle name="SAPBEXexcBad7 3 4 29" xfId="49146" xr:uid="{00000000-0005-0000-0000-0000B83E0000}"/>
    <cellStyle name="SAPBEXexcBad7 3 4 3" xfId="29927" xr:uid="{00000000-0005-0000-0000-0000B93E0000}"/>
    <cellStyle name="SAPBEXexcBad7 3 4 4" xfId="29928" xr:uid="{00000000-0005-0000-0000-0000BA3E0000}"/>
    <cellStyle name="SAPBEXexcBad7 3 4 5" xfId="29929" xr:uid="{00000000-0005-0000-0000-0000BB3E0000}"/>
    <cellStyle name="SAPBEXexcBad7 3 4 6" xfId="29930" xr:uid="{00000000-0005-0000-0000-0000BC3E0000}"/>
    <cellStyle name="SAPBEXexcBad7 3 4 7" xfId="29931" xr:uid="{00000000-0005-0000-0000-0000BD3E0000}"/>
    <cellStyle name="SAPBEXexcBad7 3 4 8" xfId="29932" xr:uid="{00000000-0005-0000-0000-0000BE3E0000}"/>
    <cellStyle name="SAPBEXexcBad7 3 4 9" xfId="29933" xr:uid="{00000000-0005-0000-0000-0000BF3E0000}"/>
    <cellStyle name="SAPBEXexcBad7 3 5" xfId="771" xr:uid="{00000000-0005-0000-0000-0000C03E0000}"/>
    <cellStyle name="SAPBEXexcBad7 3 5 10" xfId="29934" xr:uid="{00000000-0005-0000-0000-0000C13E0000}"/>
    <cellStyle name="SAPBEXexcBad7 3 5 11" xfId="29935" xr:uid="{00000000-0005-0000-0000-0000C23E0000}"/>
    <cellStyle name="SAPBEXexcBad7 3 5 12" xfId="29936" xr:uid="{00000000-0005-0000-0000-0000C33E0000}"/>
    <cellStyle name="SAPBEXexcBad7 3 5 13" xfId="29937" xr:uid="{00000000-0005-0000-0000-0000C43E0000}"/>
    <cellStyle name="SAPBEXexcBad7 3 5 14" xfId="29938" xr:uid="{00000000-0005-0000-0000-0000C53E0000}"/>
    <cellStyle name="SAPBEXexcBad7 3 5 15" xfId="29939" xr:uid="{00000000-0005-0000-0000-0000C63E0000}"/>
    <cellStyle name="SAPBEXexcBad7 3 5 16" xfId="29940" xr:uid="{00000000-0005-0000-0000-0000C73E0000}"/>
    <cellStyle name="SAPBEXexcBad7 3 5 17" xfId="29941" xr:uid="{00000000-0005-0000-0000-0000C83E0000}"/>
    <cellStyle name="SAPBEXexcBad7 3 5 18" xfId="29942" xr:uid="{00000000-0005-0000-0000-0000C93E0000}"/>
    <cellStyle name="SAPBEXexcBad7 3 5 19" xfId="29943" xr:uid="{00000000-0005-0000-0000-0000CA3E0000}"/>
    <cellStyle name="SAPBEXexcBad7 3 5 2" xfId="1720" xr:uid="{00000000-0005-0000-0000-0000CB3E0000}"/>
    <cellStyle name="SAPBEXexcBad7 3 5 2 2" xfId="7008" xr:uid="{00000000-0005-0000-0000-0000CC3E0000}"/>
    <cellStyle name="SAPBEXexcBad7 3 5 2 2 2" xfId="7009" xr:uid="{00000000-0005-0000-0000-0000CD3E0000}"/>
    <cellStyle name="SAPBEXexcBad7 3 5 2 2 2 2" xfId="7010" xr:uid="{00000000-0005-0000-0000-0000CE3E0000}"/>
    <cellStyle name="SAPBEXexcBad7 3 5 2 2 2 2 2" xfId="7011" xr:uid="{00000000-0005-0000-0000-0000CF3E0000}"/>
    <cellStyle name="SAPBEXexcBad7 3 5 2 2 2 3" xfId="7012" xr:uid="{00000000-0005-0000-0000-0000D03E0000}"/>
    <cellStyle name="SAPBEXexcBad7 3 5 2 2 3" xfId="7013" xr:uid="{00000000-0005-0000-0000-0000D13E0000}"/>
    <cellStyle name="SAPBEXexcBad7 3 5 2 2 3 2" xfId="7014" xr:uid="{00000000-0005-0000-0000-0000D23E0000}"/>
    <cellStyle name="SAPBEXexcBad7 3 5 2 2 3 2 2" xfId="7015" xr:uid="{00000000-0005-0000-0000-0000D33E0000}"/>
    <cellStyle name="SAPBEXexcBad7 3 5 2 2 4" xfId="7016" xr:uid="{00000000-0005-0000-0000-0000D43E0000}"/>
    <cellStyle name="SAPBEXexcBad7 3 5 2 2 4 2" xfId="7017" xr:uid="{00000000-0005-0000-0000-0000D53E0000}"/>
    <cellStyle name="SAPBEXexcBad7 3 5 2 3" xfId="7018" xr:uid="{00000000-0005-0000-0000-0000D63E0000}"/>
    <cellStyle name="SAPBEXexcBad7 3 5 2 3 2" xfId="7019" xr:uid="{00000000-0005-0000-0000-0000D73E0000}"/>
    <cellStyle name="SAPBEXexcBad7 3 5 2 3 2 2" xfId="7020" xr:uid="{00000000-0005-0000-0000-0000D83E0000}"/>
    <cellStyle name="SAPBEXexcBad7 3 5 2 3 3" xfId="7021" xr:uid="{00000000-0005-0000-0000-0000D93E0000}"/>
    <cellStyle name="SAPBEXexcBad7 3 5 2 4" xfId="7022" xr:uid="{00000000-0005-0000-0000-0000DA3E0000}"/>
    <cellStyle name="SAPBEXexcBad7 3 5 2 4 2" xfId="7023" xr:uid="{00000000-0005-0000-0000-0000DB3E0000}"/>
    <cellStyle name="SAPBEXexcBad7 3 5 2 4 2 2" xfId="7024" xr:uid="{00000000-0005-0000-0000-0000DC3E0000}"/>
    <cellStyle name="SAPBEXexcBad7 3 5 2 5" xfId="7025" xr:uid="{00000000-0005-0000-0000-0000DD3E0000}"/>
    <cellStyle name="SAPBEXexcBad7 3 5 2 5 2" xfId="7026" xr:uid="{00000000-0005-0000-0000-0000DE3E0000}"/>
    <cellStyle name="SAPBEXexcBad7 3 5 2 6" xfId="29944" xr:uid="{00000000-0005-0000-0000-0000DF3E0000}"/>
    <cellStyle name="SAPBEXexcBad7 3 5 2 7" xfId="29945" xr:uid="{00000000-0005-0000-0000-0000E03E0000}"/>
    <cellStyle name="SAPBEXexcBad7 3 5 2 8" xfId="49662" xr:uid="{00000000-0005-0000-0000-0000E13E0000}"/>
    <cellStyle name="SAPBEXexcBad7 3 5 20" xfId="29946" xr:uid="{00000000-0005-0000-0000-0000E23E0000}"/>
    <cellStyle name="SAPBEXexcBad7 3 5 21" xfId="29947" xr:uid="{00000000-0005-0000-0000-0000E33E0000}"/>
    <cellStyle name="SAPBEXexcBad7 3 5 22" xfId="29948" xr:uid="{00000000-0005-0000-0000-0000E43E0000}"/>
    <cellStyle name="SAPBEXexcBad7 3 5 23" xfId="29949" xr:uid="{00000000-0005-0000-0000-0000E53E0000}"/>
    <cellStyle name="SAPBEXexcBad7 3 5 24" xfId="29950" xr:uid="{00000000-0005-0000-0000-0000E63E0000}"/>
    <cellStyle name="SAPBEXexcBad7 3 5 25" xfId="29951" xr:uid="{00000000-0005-0000-0000-0000E73E0000}"/>
    <cellStyle name="SAPBEXexcBad7 3 5 26" xfId="29952" xr:uid="{00000000-0005-0000-0000-0000E83E0000}"/>
    <cellStyle name="SAPBEXexcBad7 3 5 27" xfId="29953" xr:uid="{00000000-0005-0000-0000-0000E93E0000}"/>
    <cellStyle name="SAPBEXexcBad7 3 5 28" xfId="48271" xr:uid="{00000000-0005-0000-0000-0000EA3E0000}"/>
    <cellStyle name="SAPBEXexcBad7 3 5 29" xfId="49147" xr:uid="{00000000-0005-0000-0000-0000EB3E0000}"/>
    <cellStyle name="SAPBEXexcBad7 3 5 3" xfId="29954" xr:uid="{00000000-0005-0000-0000-0000EC3E0000}"/>
    <cellStyle name="SAPBEXexcBad7 3 5 4" xfId="29955" xr:uid="{00000000-0005-0000-0000-0000ED3E0000}"/>
    <cellStyle name="SAPBEXexcBad7 3 5 5" xfId="29956" xr:uid="{00000000-0005-0000-0000-0000EE3E0000}"/>
    <cellStyle name="SAPBEXexcBad7 3 5 6" xfId="29957" xr:uid="{00000000-0005-0000-0000-0000EF3E0000}"/>
    <cellStyle name="SAPBEXexcBad7 3 5 7" xfId="29958" xr:uid="{00000000-0005-0000-0000-0000F03E0000}"/>
    <cellStyle name="SAPBEXexcBad7 3 5 8" xfId="29959" xr:uid="{00000000-0005-0000-0000-0000F13E0000}"/>
    <cellStyle name="SAPBEXexcBad7 3 5 9" xfId="29960" xr:uid="{00000000-0005-0000-0000-0000F23E0000}"/>
    <cellStyle name="SAPBEXexcBad7 3 6" xfId="772" xr:uid="{00000000-0005-0000-0000-0000F33E0000}"/>
    <cellStyle name="SAPBEXexcBad7 3 6 10" xfId="29961" xr:uid="{00000000-0005-0000-0000-0000F43E0000}"/>
    <cellStyle name="SAPBEXexcBad7 3 6 11" xfId="29962" xr:uid="{00000000-0005-0000-0000-0000F53E0000}"/>
    <cellStyle name="SAPBEXexcBad7 3 6 12" xfId="29963" xr:uid="{00000000-0005-0000-0000-0000F63E0000}"/>
    <cellStyle name="SAPBEXexcBad7 3 6 13" xfId="29964" xr:uid="{00000000-0005-0000-0000-0000F73E0000}"/>
    <cellStyle name="SAPBEXexcBad7 3 6 14" xfId="29965" xr:uid="{00000000-0005-0000-0000-0000F83E0000}"/>
    <cellStyle name="SAPBEXexcBad7 3 6 15" xfId="29966" xr:uid="{00000000-0005-0000-0000-0000F93E0000}"/>
    <cellStyle name="SAPBEXexcBad7 3 6 16" xfId="29967" xr:uid="{00000000-0005-0000-0000-0000FA3E0000}"/>
    <cellStyle name="SAPBEXexcBad7 3 6 17" xfId="29968" xr:uid="{00000000-0005-0000-0000-0000FB3E0000}"/>
    <cellStyle name="SAPBEXexcBad7 3 6 18" xfId="29969" xr:uid="{00000000-0005-0000-0000-0000FC3E0000}"/>
    <cellStyle name="SAPBEXexcBad7 3 6 19" xfId="29970" xr:uid="{00000000-0005-0000-0000-0000FD3E0000}"/>
    <cellStyle name="SAPBEXexcBad7 3 6 2" xfId="1721" xr:uid="{00000000-0005-0000-0000-0000FE3E0000}"/>
    <cellStyle name="SAPBEXexcBad7 3 6 2 2" xfId="7027" xr:uid="{00000000-0005-0000-0000-0000FF3E0000}"/>
    <cellStyle name="SAPBEXexcBad7 3 6 2 2 2" xfId="7028" xr:uid="{00000000-0005-0000-0000-0000003F0000}"/>
    <cellStyle name="SAPBEXexcBad7 3 6 2 2 2 2" xfId="7029" xr:uid="{00000000-0005-0000-0000-0000013F0000}"/>
    <cellStyle name="SAPBEXexcBad7 3 6 2 2 2 2 2" xfId="7030" xr:uid="{00000000-0005-0000-0000-0000023F0000}"/>
    <cellStyle name="SAPBEXexcBad7 3 6 2 2 2 3" xfId="7031" xr:uid="{00000000-0005-0000-0000-0000033F0000}"/>
    <cellStyle name="SAPBEXexcBad7 3 6 2 2 3" xfId="7032" xr:uid="{00000000-0005-0000-0000-0000043F0000}"/>
    <cellStyle name="SAPBEXexcBad7 3 6 2 2 3 2" xfId="7033" xr:uid="{00000000-0005-0000-0000-0000053F0000}"/>
    <cellStyle name="SAPBEXexcBad7 3 6 2 2 3 2 2" xfId="7034" xr:uid="{00000000-0005-0000-0000-0000063F0000}"/>
    <cellStyle name="SAPBEXexcBad7 3 6 2 2 4" xfId="7035" xr:uid="{00000000-0005-0000-0000-0000073F0000}"/>
    <cellStyle name="SAPBEXexcBad7 3 6 2 2 4 2" xfId="7036" xr:uid="{00000000-0005-0000-0000-0000083F0000}"/>
    <cellStyle name="SAPBEXexcBad7 3 6 2 3" xfId="7037" xr:uid="{00000000-0005-0000-0000-0000093F0000}"/>
    <cellStyle name="SAPBEXexcBad7 3 6 2 3 2" xfId="7038" xr:uid="{00000000-0005-0000-0000-00000A3F0000}"/>
    <cellStyle name="SAPBEXexcBad7 3 6 2 3 2 2" xfId="7039" xr:uid="{00000000-0005-0000-0000-00000B3F0000}"/>
    <cellStyle name="SAPBEXexcBad7 3 6 2 3 3" xfId="7040" xr:uid="{00000000-0005-0000-0000-00000C3F0000}"/>
    <cellStyle name="SAPBEXexcBad7 3 6 2 4" xfId="7041" xr:uid="{00000000-0005-0000-0000-00000D3F0000}"/>
    <cellStyle name="SAPBEXexcBad7 3 6 2 4 2" xfId="7042" xr:uid="{00000000-0005-0000-0000-00000E3F0000}"/>
    <cellStyle name="SAPBEXexcBad7 3 6 2 4 2 2" xfId="7043" xr:uid="{00000000-0005-0000-0000-00000F3F0000}"/>
    <cellStyle name="SAPBEXexcBad7 3 6 2 5" xfId="7044" xr:uid="{00000000-0005-0000-0000-0000103F0000}"/>
    <cellStyle name="SAPBEXexcBad7 3 6 2 5 2" xfId="7045" xr:uid="{00000000-0005-0000-0000-0000113F0000}"/>
    <cellStyle name="SAPBEXexcBad7 3 6 2 6" xfId="29971" xr:uid="{00000000-0005-0000-0000-0000123F0000}"/>
    <cellStyle name="SAPBEXexcBad7 3 6 2 7" xfId="29972" xr:uid="{00000000-0005-0000-0000-0000133F0000}"/>
    <cellStyle name="SAPBEXexcBad7 3 6 2 8" xfId="49663" xr:uid="{00000000-0005-0000-0000-0000143F0000}"/>
    <cellStyle name="SAPBEXexcBad7 3 6 20" xfId="29973" xr:uid="{00000000-0005-0000-0000-0000153F0000}"/>
    <cellStyle name="SAPBEXexcBad7 3 6 21" xfId="29974" xr:uid="{00000000-0005-0000-0000-0000163F0000}"/>
    <cellStyle name="SAPBEXexcBad7 3 6 22" xfId="29975" xr:uid="{00000000-0005-0000-0000-0000173F0000}"/>
    <cellStyle name="SAPBEXexcBad7 3 6 23" xfId="29976" xr:uid="{00000000-0005-0000-0000-0000183F0000}"/>
    <cellStyle name="SAPBEXexcBad7 3 6 24" xfId="29977" xr:uid="{00000000-0005-0000-0000-0000193F0000}"/>
    <cellStyle name="SAPBEXexcBad7 3 6 25" xfId="29978" xr:uid="{00000000-0005-0000-0000-00001A3F0000}"/>
    <cellStyle name="SAPBEXexcBad7 3 6 26" xfId="29979" xr:uid="{00000000-0005-0000-0000-00001B3F0000}"/>
    <cellStyle name="SAPBEXexcBad7 3 6 27" xfId="29980" xr:uid="{00000000-0005-0000-0000-00001C3F0000}"/>
    <cellStyle name="SAPBEXexcBad7 3 6 28" xfId="48272" xr:uid="{00000000-0005-0000-0000-00001D3F0000}"/>
    <cellStyle name="SAPBEXexcBad7 3 6 29" xfId="49148" xr:uid="{00000000-0005-0000-0000-00001E3F0000}"/>
    <cellStyle name="SAPBEXexcBad7 3 6 3" xfId="29981" xr:uid="{00000000-0005-0000-0000-00001F3F0000}"/>
    <cellStyle name="SAPBEXexcBad7 3 6 4" xfId="29982" xr:uid="{00000000-0005-0000-0000-0000203F0000}"/>
    <cellStyle name="SAPBEXexcBad7 3 6 5" xfId="29983" xr:uid="{00000000-0005-0000-0000-0000213F0000}"/>
    <cellStyle name="SAPBEXexcBad7 3 6 6" xfId="29984" xr:uid="{00000000-0005-0000-0000-0000223F0000}"/>
    <cellStyle name="SAPBEXexcBad7 3 6 7" xfId="29985" xr:uid="{00000000-0005-0000-0000-0000233F0000}"/>
    <cellStyle name="SAPBEXexcBad7 3 6 8" xfId="29986" xr:uid="{00000000-0005-0000-0000-0000243F0000}"/>
    <cellStyle name="SAPBEXexcBad7 3 6 9" xfId="29987" xr:uid="{00000000-0005-0000-0000-0000253F0000}"/>
    <cellStyle name="SAPBEXexcBad7 3 7" xfId="1722" xr:uid="{00000000-0005-0000-0000-0000263F0000}"/>
    <cellStyle name="SAPBEXexcBad7 3 7 2" xfId="7046" xr:uid="{00000000-0005-0000-0000-0000273F0000}"/>
    <cellStyle name="SAPBEXexcBad7 3 7 2 2" xfId="7047" xr:uid="{00000000-0005-0000-0000-0000283F0000}"/>
    <cellStyle name="SAPBEXexcBad7 3 7 2 2 2" xfId="7048" xr:uid="{00000000-0005-0000-0000-0000293F0000}"/>
    <cellStyle name="SAPBEXexcBad7 3 7 2 2 2 2" xfId="7049" xr:uid="{00000000-0005-0000-0000-00002A3F0000}"/>
    <cellStyle name="SAPBEXexcBad7 3 7 2 2 3" xfId="7050" xr:uid="{00000000-0005-0000-0000-00002B3F0000}"/>
    <cellStyle name="SAPBEXexcBad7 3 7 2 3" xfId="7051" xr:uid="{00000000-0005-0000-0000-00002C3F0000}"/>
    <cellStyle name="SAPBEXexcBad7 3 7 2 3 2" xfId="7052" xr:uid="{00000000-0005-0000-0000-00002D3F0000}"/>
    <cellStyle name="SAPBEXexcBad7 3 7 2 3 2 2" xfId="7053" xr:uid="{00000000-0005-0000-0000-00002E3F0000}"/>
    <cellStyle name="SAPBEXexcBad7 3 7 2 4" xfId="7054" xr:uid="{00000000-0005-0000-0000-00002F3F0000}"/>
    <cellStyle name="SAPBEXexcBad7 3 7 2 4 2" xfId="7055" xr:uid="{00000000-0005-0000-0000-0000303F0000}"/>
    <cellStyle name="SAPBEXexcBad7 3 7 3" xfId="7056" xr:uid="{00000000-0005-0000-0000-0000313F0000}"/>
    <cellStyle name="SAPBEXexcBad7 3 7 3 2" xfId="7057" xr:uid="{00000000-0005-0000-0000-0000323F0000}"/>
    <cellStyle name="SAPBEXexcBad7 3 7 3 2 2" xfId="7058" xr:uid="{00000000-0005-0000-0000-0000333F0000}"/>
    <cellStyle name="SAPBEXexcBad7 3 7 3 3" xfId="7059" xr:uid="{00000000-0005-0000-0000-0000343F0000}"/>
    <cellStyle name="SAPBEXexcBad7 3 7 4" xfId="7060" xr:uid="{00000000-0005-0000-0000-0000353F0000}"/>
    <cellStyle name="SAPBEXexcBad7 3 7 4 2" xfId="7061" xr:uid="{00000000-0005-0000-0000-0000363F0000}"/>
    <cellStyle name="SAPBEXexcBad7 3 7 4 2 2" xfId="7062" xr:uid="{00000000-0005-0000-0000-0000373F0000}"/>
    <cellStyle name="SAPBEXexcBad7 3 7 5" xfId="7063" xr:uid="{00000000-0005-0000-0000-0000383F0000}"/>
    <cellStyle name="SAPBEXexcBad7 3 7 5 2" xfId="7064" xr:uid="{00000000-0005-0000-0000-0000393F0000}"/>
    <cellStyle name="SAPBEXexcBad7 3 7 6" xfId="29988" xr:uid="{00000000-0005-0000-0000-00003A3F0000}"/>
    <cellStyle name="SAPBEXexcBad7 3 7 7" xfId="29989" xr:uid="{00000000-0005-0000-0000-00003B3F0000}"/>
    <cellStyle name="SAPBEXexcBad7 3 7 8" xfId="49658" xr:uid="{00000000-0005-0000-0000-00003C3F0000}"/>
    <cellStyle name="SAPBEXexcBad7 3 8" xfId="29990" xr:uid="{00000000-0005-0000-0000-00003D3F0000}"/>
    <cellStyle name="SAPBEXexcBad7 3 9" xfId="29991" xr:uid="{00000000-0005-0000-0000-00003E3F0000}"/>
    <cellStyle name="SAPBEXexcBad7 30" xfId="29992" xr:uid="{00000000-0005-0000-0000-00003F3F0000}"/>
    <cellStyle name="SAPBEXexcBad7 31" xfId="29993" xr:uid="{00000000-0005-0000-0000-0000403F0000}"/>
    <cellStyle name="SAPBEXexcBad7 32" xfId="29994" xr:uid="{00000000-0005-0000-0000-0000413F0000}"/>
    <cellStyle name="SAPBEXexcBad7 33" xfId="29995" xr:uid="{00000000-0005-0000-0000-0000423F0000}"/>
    <cellStyle name="SAPBEXexcBad7 34" xfId="29996" xr:uid="{00000000-0005-0000-0000-0000433F0000}"/>
    <cellStyle name="SAPBEXexcBad7 35" xfId="29997" xr:uid="{00000000-0005-0000-0000-0000443F0000}"/>
    <cellStyle name="SAPBEXexcBad7 36" xfId="48273" xr:uid="{00000000-0005-0000-0000-0000453F0000}"/>
    <cellStyle name="SAPBEXexcBad7 37" xfId="49131" xr:uid="{00000000-0005-0000-0000-0000463F0000}"/>
    <cellStyle name="SAPBEXexcBad7 4" xfId="773" xr:uid="{00000000-0005-0000-0000-0000473F0000}"/>
    <cellStyle name="SAPBEXexcBad7 4 10" xfId="29998" xr:uid="{00000000-0005-0000-0000-0000483F0000}"/>
    <cellStyle name="SAPBEXexcBad7 4 11" xfId="29999" xr:uid="{00000000-0005-0000-0000-0000493F0000}"/>
    <cellStyle name="SAPBEXexcBad7 4 12" xfId="30000" xr:uid="{00000000-0005-0000-0000-00004A3F0000}"/>
    <cellStyle name="SAPBEXexcBad7 4 13" xfId="30001" xr:uid="{00000000-0005-0000-0000-00004B3F0000}"/>
    <cellStyle name="SAPBEXexcBad7 4 14" xfId="30002" xr:uid="{00000000-0005-0000-0000-00004C3F0000}"/>
    <cellStyle name="SAPBEXexcBad7 4 15" xfId="30003" xr:uid="{00000000-0005-0000-0000-00004D3F0000}"/>
    <cellStyle name="SAPBEXexcBad7 4 16" xfId="30004" xr:uid="{00000000-0005-0000-0000-00004E3F0000}"/>
    <cellStyle name="SAPBEXexcBad7 4 17" xfId="30005" xr:uid="{00000000-0005-0000-0000-00004F3F0000}"/>
    <cellStyle name="SAPBEXexcBad7 4 18" xfId="30006" xr:uid="{00000000-0005-0000-0000-0000503F0000}"/>
    <cellStyle name="SAPBEXexcBad7 4 19" xfId="30007" xr:uid="{00000000-0005-0000-0000-0000513F0000}"/>
    <cellStyle name="SAPBEXexcBad7 4 2" xfId="1723" xr:uid="{00000000-0005-0000-0000-0000523F0000}"/>
    <cellStyle name="SAPBEXexcBad7 4 2 2" xfId="7065" xr:uid="{00000000-0005-0000-0000-0000533F0000}"/>
    <cellStyle name="SAPBEXexcBad7 4 2 2 2" xfId="7066" xr:uid="{00000000-0005-0000-0000-0000543F0000}"/>
    <cellStyle name="SAPBEXexcBad7 4 2 2 2 2" xfId="7067" xr:uid="{00000000-0005-0000-0000-0000553F0000}"/>
    <cellStyle name="SAPBEXexcBad7 4 2 2 2 2 2" xfId="7068" xr:uid="{00000000-0005-0000-0000-0000563F0000}"/>
    <cellStyle name="SAPBEXexcBad7 4 2 2 2 3" xfId="7069" xr:uid="{00000000-0005-0000-0000-0000573F0000}"/>
    <cellStyle name="SAPBEXexcBad7 4 2 2 3" xfId="7070" xr:uid="{00000000-0005-0000-0000-0000583F0000}"/>
    <cellStyle name="SAPBEXexcBad7 4 2 2 3 2" xfId="7071" xr:uid="{00000000-0005-0000-0000-0000593F0000}"/>
    <cellStyle name="SAPBEXexcBad7 4 2 2 3 2 2" xfId="7072" xr:uid="{00000000-0005-0000-0000-00005A3F0000}"/>
    <cellStyle name="SAPBEXexcBad7 4 2 2 4" xfId="7073" xr:uid="{00000000-0005-0000-0000-00005B3F0000}"/>
    <cellStyle name="SAPBEXexcBad7 4 2 2 4 2" xfId="7074" xr:uid="{00000000-0005-0000-0000-00005C3F0000}"/>
    <cellStyle name="SAPBEXexcBad7 4 2 3" xfId="7075" xr:uid="{00000000-0005-0000-0000-00005D3F0000}"/>
    <cellStyle name="SAPBEXexcBad7 4 2 3 2" xfId="7076" xr:uid="{00000000-0005-0000-0000-00005E3F0000}"/>
    <cellStyle name="SAPBEXexcBad7 4 2 3 2 2" xfId="7077" xr:uid="{00000000-0005-0000-0000-00005F3F0000}"/>
    <cellStyle name="SAPBEXexcBad7 4 2 3 3" xfId="7078" xr:uid="{00000000-0005-0000-0000-0000603F0000}"/>
    <cellStyle name="SAPBEXexcBad7 4 2 4" xfId="7079" xr:uid="{00000000-0005-0000-0000-0000613F0000}"/>
    <cellStyle name="SAPBEXexcBad7 4 2 4 2" xfId="7080" xr:uid="{00000000-0005-0000-0000-0000623F0000}"/>
    <cellStyle name="SAPBEXexcBad7 4 2 4 2 2" xfId="7081" xr:uid="{00000000-0005-0000-0000-0000633F0000}"/>
    <cellStyle name="SAPBEXexcBad7 4 2 5" xfId="7082" xr:uid="{00000000-0005-0000-0000-0000643F0000}"/>
    <cellStyle name="SAPBEXexcBad7 4 2 5 2" xfId="7083" xr:uid="{00000000-0005-0000-0000-0000653F0000}"/>
    <cellStyle name="SAPBEXexcBad7 4 2 6" xfId="30008" xr:uid="{00000000-0005-0000-0000-0000663F0000}"/>
    <cellStyle name="SAPBEXexcBad7 4 2 7" xfId="30009" xr:uid="{00000000-0005-0000-0000-0000673F0000}"/>
    <cellStyle name="SAPBEXexcBad7 4 2 8" xfId="49664" xr:uid="{00000000-0005-0000-0000-0000683F0000}"/>
    <cellStyle name="SAPBEXexcBad7 4 20" xfId="30010" xr:uid="{00000000-0005-0000-0000-0000693F0000}"/>
    <cellStyle name="SAPBEXexcBad7 4 21" xfId="30011" xr:uid="{00000000-0005-0000-0000-00006A3F0000}"/>
    <cellStyle name="SAPBEXexcBad7 4 22" xfId="30012" xr:uid="{00000000-0005-0000-0000-00006B3F0000}"/>
    <cellStyle name="SAPBEXexcBad7 4 23" xfId="30013" xr:uid="{00000000-0005-0000-0000-00006C3F0000}"/>
    <cellStyle name="SAPBEXexcBad7 4 24" xfId="30014" xr:uid="{00000000-0005-0000-0000-00006D3F0000}"/>
    <cellStyle name="SAPBEXexcBad7 4 25" xfId="30015" xr:uid="{00000000-0005-0000-0000-00006E3F0000}"/>
    <cellStyle name="SAPBEXexcBad7 4 26" xfId="30016" xr:uid="{00000000-0005-0000-0000-00006F3F0000}"/>
    <cellStyle name="SAPBEXexcBad7 4 27" xfId="30017" xr:uid="{00000000-0005-0000-0000-0000703F0000}"/>
    <cellStyle name="SAPBEXexcBad7 4 28" xfId="48274" xr:uid="{00000000-0005-0000-0000-0000713F0000}"/>
    <cellStyle name="SAPBEXexcBad7 4 29" xfId="49149" xr:uid="{00000000-0005-0000-0000-0000723F0000}"/>
    <cellStyle name="SAPBEXexcBad7 4 3" xfId="30018" xr:uid="{00000000-0005-0000-0000-0000733F0000}"/>
    <cellStyle name="SAPBEXexcBad7 4 4" xfId="30019" xr:uid="{00000000-0005-0000-0000-0000743F0000}"/>
    <cellStyle name="SAPBEXexcBad7 4 5" xfId="30020" xr:uid="{00000000-0005-0000-0000-0000753F0000}"/>
    <cellStyle name="SAPBEXexcBad7 4 6" xfId="30021" xr:uid="{00000000-0005-0000-0000-0000763F0000}"/>
    <cellStyle name="SAPBEXexcBad7 4 7" xfId="30022" xr:uid="{00000000-0005-0000-0000-0000773F0000}"/>
    <cellStyle name="SAPBEXexcBad7 4 8" xfId="30023" xr:uid="{00000000-0005-0000-0000-0000783F0000}"/>
    <cellStyle name="SAPBEXexcBad7 4 9" xfId="30024" xr:uid="{00000000-0005-0000-0000-0000793F0000}"/>
    <cellStyle name="SAPBEXexcBad7 5" xfId="774" xr:uid="{00000000-0005-0000-0000-00007A3F0000}"/>
    <cellStyle name="SAPBEXexcBad7 5 10" xfId="30025" xr:uid="{00000000-0005-0000-0000-00007B3F0000}"/>
    <cellStyle name="SAPBEXexcBad7 5 11" xfId="30026" xr:uid="{00000000-0005-0000-0000-00007C3F0000}"/>
    <cellStyle name="SAPBEXexcBad7 5 12" xfId="30027" xr:uid="{00000000-0005-0000-0000-00007D3F0000}"/>
    <cellStyle name="SAPBEXexcBad7 5 13" xfId="30028" xr:uid="{00000000-0005-0000-0000-00007E3F0000}"/>
    <cellStyle name="SAPBEXexcBad7 5 14" xfId="30029" xr:uid="{00000000-0005-0000-0000-00007F3F0000}"/>
    <cellStyle name="SAPBEXexcBad7 5 15" xfId="30030" xr:uid="{00000000-0005-0000-0000-0000803F0000}"/>
    <cellStyle name="SAPBEXexcBad7 5 16" xfId="30031" xr:uid="{00000000-0005-0000-0000-0000813F0000}"/>
    <cellStyle name="SAPBEXexcBad7 5 17" xfId="30032" xr:uid="{00000000-0005-0000-0000-0000823F0000}"/>
    <cellStyle name="SAPBEXexcBad7 5 18" xfId="30033" xr:uid="{00000000-0005-0000-0000-0000833F0000}"/>
    <cellStyle name="SAPBEXexcBad7 5 19" xfId="30034" xr:uid="{00000000-0005-0000-0000-0000843F0000}"/>
    <cellStyle name="SAPBEXexcBad7 5 2" xfId="1724" xr:uid="{00000000-0005-0000-0000-0000853F0000}"/>
    <cellStyle name="SAPBEXexcBad7 5 2 2" xfId="7084" xr:uid="{00000000-0005-0000-0000-0000863F0000}"/>
    <cellStyle name="SAPBEXexcBad7 5 2 2 2" xfId="7085" xr:uid="{00000000-0005-0000-0000-0000873F0000}"/>
    <cellStyle name="SAPBEXexcBad7 5 2 2 2 2" xfId="7086" xr:uid="{00000000-0005-0000-0000-0000883F0000}"/>
    <cellStyle name="SAPBEXexcBad7 5 2 2 2 2 2" xfId="7087" xr:uid="{00000000-0005-0000-0000-0000893F0000}"/>
    <cellStyle name="SAPBEXexcBad7 5 2 2 2 3" xfId="7088" xr:uid="{00000000-0005-0000-0000-00008A3F0000}"/>
    <cellStyle name="SAPBEXexcBad7 5 2 2 3" xfId="7089" xr:uid="{00000000-0005-0000-0000-00008B3F0000}"/>
    <cellStyle name="SAPBEXexcBad7 5 2 2 3 2" xfId="7090" xr:uid="{00000000-0005-0000-0000-00008C3F0000}"/>
    <cellStyle name="SAPBEXexcBad7 5 2 2 3 2 2" xfId="7091" xr:uid="{00000000-0005-0000-0000-00008D3F0000}"/>
    <cellStyle name="SAPBEXexcBad7 5 2 2 4" xfId="7092" xr:uid="{00000000-0005-0000-0000-00008E3F0000}"/>
    <cellStyle name="SAPBEXexcBad7 5 2 2 4 2" xfId="7093" xr:uid="{00000000-0005-0000-0000-00008F3F0000}"/>
    <cellStyle name="SAPBEXexcBad7 5 2 3" xfId="7094" xr:uid="{00000000-0005-0000-0000-0000903F0000}"/>
    <cellStyle name="SAPBEXexcBad7 5 2 3 2" xfId="7095" xr:uid="{00000000-0005-0000-0000-0000913F0000}"/>
    <cellStyle name="SAPBEXexcBad7 5 2 3 2 2" xfId="7096" xr:uid="{00000000-0005-0000-0000-0000923F0000}"/>
    <cellStyle name="SAPBEXexcBad7 5 2 3 3" xfId="7097" xr:uid="{00000000-0005-0000-0000-0000933F0000}"/>
    <cellStyle name="SAPBEXexcBad7 5 2 4" xfId="7098" xr:uid="{00000000-0005-0000-0000-0000943F0000}"/>
    <cellStyle name="SAPBEXexcBad7 5 2 4 2" xfId="7099" xr:uid="{00000000-0005-0000-0000-0000953F0000}"/>
    <cellStyle name="SAPBEXexcBad7 5 2 4 2 2" xfId="7100" xr:uid="{00000000-0005-0000-0000-0000963F0000}"/>
    <cellStyle name="SAPBEXexcBad7 5 2 5" xfId="7101" xr:uid="{00000000-0005-0000-0000-0000973F0000}"/>
    <cellStyle name="SAPBEXexcBad7 5 2 5 2" xfId="7102" xr:uid="{00000000-0005-0000-0000-0000983F0000}"/>
    <cellStyle name="SAPBEXexcBad7 5 2 6" xfId="30035" xr:uid="{00000000-0005-0000-0000-0000993F0000}"/>
    <cellStyle name="SAPBEXexcBad7 5 2 7" xfId="30036" xr:uid="{00000000-0005-0000-0000-00009A3F0000}"/>
    <cellStyle name="SAPBEXexcBad7 5 2 8" xfId="49665" xr:uid="{00000000-0005-0000-0000-00009B3F0000}"/>
    <cellStyle name="SAPBEXexcBad7 5 20" xfId="30037" xr:uid="{00000000-0005-0000-0000-00009C3F0000}"/>
    <cellStyle name="SAPBEXexcBad7 5 21" xfId="30038" xr:uid="{00000000-0005-0000-0000-00009D3F0000}"/>
    <cellStyle name="SAPBEXexcBad7 5 22" xfId="30039" xr:uid="{00000000-0005-0000-0000-00009E3F0000}"/>
    <cellStyle name="SAPBEXexcBad7 5 23" xfId="30040" xr:uid="{00000000-0005-0000-0000-00009F3F0000}"/>
    <cellStyle name="SAPBEXexcBad7 5 24" xfId="30041" xr:uid="{00000000-0005-0000-0000-0000A03F0000}"/>
    <cellStyle name="SAPBEXexcBad7 5 25" xfId="30042" xr:uid="{00000000-0005-0000-0000-0000A13F0000}"/>
    <cellStyle name="SAPBEXexcBad7 5 26" xfId="30043" xr:uid="{00000000-0005-0000-0000-0000A23F0000}"/>
    <cellStyle name="SAPBEXexcBad7 5 27" xfId="30044" xr:uid="{00000000-0005-0000-0000-0000A33F0000}"/>
    <cellStyle name="SAPBEXexcBad7 5 28" xfId="48275" xr:uid="{00000000-0005-0000-0000-0000A43F0000}"/>
    <cellStyle name="SAPBEXexcBad7 5 29" xfId="49150" xr:uid="{00000000-0005-0000-0000-0000A53F0000}"/>
    <cellStyle name="SAPBEXexcBad7 5 3" xfId="30045" xr:uid="{00000000-0005-0000-0000-0000A63F0000}"/>
    <cellStyle name="SAPBEXexcBad7 5 4" xfId="30046" xr:uid="{00000000-0005-0000-0000-0000A73F0000}"/>
    <cellStyle name="SAPBEXexcBad7 5 5" xfId="30047" xr:uid="{00000000-0005-0000-0000-0000A83F0000}"/>
    <cellStyle name="SAPBEXexcBad7 5 6" xfId="30048" xr:uid="{00000000-0005-0000-0000-0000A93F0000}"/>
    <cellStyle name="SAPBEXexcBad7 5 7" xfId="30049" xr:uid="{00000000-0005-0000-0000-0000AA3F0000}"/>
    <cellStyle name="SAPBEXexcBad7 5 8" xfId="30050" xr:uid="{00000000-0005-0000-0000-0000AB3F0000}"/>
    <cellStyle name="SAPBEXexcBad7 5 9" xfId="30051" xr:uid="{00000000-0005-0000-0000-0000AC3F0000}"/>
    <cellStyle name="SAPBEXexcBad7 6" xfId="775" xr:uid="{00000000-0005-0000-0000-0000AD3F0000}"/>
    <cellStyle name="SAPBEXexcBad7 6 10" xfId="30052" xr:uid="{00000000-0005-0000-0000-0000AE3F0000}"/>
    <cellStyle name="SAPBEXexcBad7 6 11" xfId="30053" xr:uid="{00000000-0005-0000-0000-0000AF3F0000}"/>
    <cellStyle name="SAPBEXexcBad7 6 12" xfId="30054" xr:uid="{00000000-0005-0000-0000-0000B03F0000}"/>
    <cellStyle name="SAPBEXexcBad7 6 13" xfId="30055" xr:uid="{00000000-0005-0000-0000-0000B13F0000}"/>
    <cellStyle name="SAPBEXexcBad7 6 14" xfId="30056" xr:uid="{00000000-0005-0000-0000-0000B23F0000}"/>
    <cellStyle name="SAPBEXexcBad7 6 15" xfId="30057" xr:uid="{00000000-0005-0000-0000-0000B33F0000}"/>
    <cellStyle name="SAPBEXexcBad7 6 16" xfId="30058" xr:uid="{00000000-0005-0000-0000-0000B43F0000}"/>
    <cellStyle name="SAPBEXexcBad7 6 17" xfId="30059" xr:uid="{00000000-0005-0000-0000-0000B53F0000}"/>
    <cellStyle name="SAPBEXexcBad7 6 18" xfId="30060" xr:uid="{00000000-0005-0000-0000-0000B63F0000}"/>
    <cellStyle name="SAPBEXexcBad7 6 19" xfId="30061" xr:uid="{00000000-0005-0000-0000-0000B73F0000}"/>
    <cellStyle name="SAPBEXexcBad7 6 2" xfId="1725" xr:uid="{00000000-0005-0000-0000-0000B83F0000}"/>
    <cellStyle name="SAPBEXexcBad7 6 2 2" xfId="7103" xr:uid="{00000000-0005-0000-0000-0000B93F0000}"/>
    <cellStyle name="SAPBEXexcBad7 6 2 2 2" xfId="7104" xr:uid="{00000000-0005-0000-0000-0000BA3F0000}"/>
    <cellStyle name="SAPBEXexcBad7 6 2 2 2 2" xfId="7105" xr:uid="{00000000-0005-0000-0000-0000BB3F0000}"/>
    <cellStyle name="SAPBEXexcBad7 6 2 2 2 2 2" xfId="7106" xr:uid="{00000000-0005-0000-0000-0000BC3F0000}"/>
    <cellStyle name="SAPBEXexcBad7 6 2 2 2 3" xfId="7107" xr:uid="{00000000-0005-0000-0000-0000BD3F0000}"/>
    <cellStyle name="SAPBEXexcBad7 6 2 2 3" xfId="7108" xr:uid="{00000000-0005-0000-0000-0000BE3F0000}"/>
    <cellStyle name="SAPBEXexcBad7 6 2 2 3 2" xfId="7109" xr:uid="{00000000-0005-0000-0000-0000BF3F0000}"/>
    <cellStyle name="SAPBEXexcBad7 6 2 2 3 2 2" xfId="7110" xr:uid="{00000000-0005-0000-0000-0000C03F0000}"/>
    <cellStyle name="SAPBEXexcBad7 6 2 2 4" xfId="7111" xr:uid="{00000000-0005-0000-0000-0000C13F0000}"/>
    <cellStyle name="SAPBEXexcBad7 6 2 2 4 2" xfId="7112" xr:uid="{00000000-0005-0000-0000-0000C23F0000}"/>
    <cellStyle name="SAPBEXexcBad7 6 2 3" xfId="7113" xr:uid="{00000000-0005-0000-0000-0000C33F0000}"/>
    <cellStyle name="SAPBEXexcBad7 6 2 3 2" xfId="7114" xr:uid="{00000000-0005-0000-0000-0000C43F0000}"/>
    <cellStyle name="SAPBEXexcBad7 6 2 3 2 2" xfId="7115" xr:uid="{00000000-0005-0000-0000-0000C53F0000}"/>
    <cellStyle name="SAPBEXexcBad7 6 2 3 3" xfId="7116" xr:uid="{00000000-0005-0000-0000-0000C63F0000}"/>
    <cellStyle name="SAPBEXexcBad7 6 2 4" xfId="7117" xr:uid="{00000000-0005-0000-0000-0000C73F0000}"/>
    <cellStyle name="SAPBEXexcBad7 6 2 4 2" xfId="7118" xr:uid="{00000000-0005-0000-0000-0000C83F0000}"/>
    <cellStyle name="SAPBEXexcBad7 6 2 4 2 2" xfId="7119" xr:uid="{00000000-0005-0000-0000-0000C93F0000}"/>
    <cellStyle name="SAPBEXexcBad7 6 2 5" xfId="7120" xr:uid="{00000000-0005-0000-0000-0000CA3F0000}"/>
    <cellStyle name="SAPBEXexcBad7 6 2 5 2" xfId="7121" xr:uid="{00000000-0005-0000-0000-0000CB3F0000}"/>
    <cellStyle name="SAPBEXexcBad7 6 2 6" xfId="30062" xr:uid="{00000000-0005-0000-0000-0000CC3F0000}"/>
    <cellStyle name="SAPBEXexcBad7 6 2 7" xfId="30063" xr:uid="{00000000-0005-0000-0000-0000CD3F0000}"/>
    <cellStyle name="SAPBEXexcBad7 6 2 8" xfId="49666" xr:uid="{00000000-0005-0000-0000-0000CE3F0000}"/>
    <cellStyle name="SAPBEXexcBad7 6 20" xfId="30064" xr:uid="{00000000-0005-0000-0000-0000CF3F0000}"/>
    <cellStyle name="SAPBEXexcBad7 6 21" xfId="30065" xr:uid="{00000000-0005-0000-0000-0000D03F0000}"/>
    <cellStyle name="SAPBEXexcBad7 6 22" xfId="30066" xr:uid="{00000000-0005-0000-0000-0000D13F0000}"/>
    <cellStyle name="SAPBEXexcBad7 6 23" xfId="30067" xr:uid="{00000000-0005-0000-0000-0000D23F0000}"/>
    <cellStyle name="SAPBEXexcBad7 6 24" xfId="30068" xr:uid="{00000000-0005-0000-0000-0000D33F0000}"/>
    <cellStyle name="SAPBEXexcBad7 6 25" xfId="30069" xr:uid="{00000000-0005-0000-0000-0000D43F0000}"/>
    <cellStyle name="SAPBEXexcBad7 6 26" xfId="30070" xr:uid="{00000000-0005-0000-0000-0000D53F0000}"/>
    <cellStyle name="SAPBEXexcBad7 6 27" xfId="30071" xr:uid="{00000000-0005-0000-0000-0000D63F0000}"/>
    <cellStyle name="SAPBEXexcBad7 6 28" xfId="48276" xr:uid="{00000000-0005-0000-0000-0000D73F0000}"/>
    <cellStyle name="SAPBEXexcBad7 6 29" xfId="49151" xr:uid="{00000000-0005-0000-0000-0000D83F0000}"/>
    <cellStyle name="SAPBEXexcBad7 6 3" xfId="30072" xr:uid="{00000000-0005-0000-0000-0000D93F0000}"/>
    <cellStyle name="SAPBEXexcBad7 6 4" xfId="30073" xr:uid="{00000000-0005-0000-0000-0000DA3F0000}"/>
    <cellStyle name="SAPBEXexcBad7 6 5" xfId="30074" xr:uid="{00000000-0005-0000-0000-0000DB3F0000}"/>
    <cellStyle name="SAPBEXexcBad7 6 6" xfId="30075" xr:uid="{00000000-0005-0000-0000-0000DC3F0000}"/>
    <cellStyle name="SAPBEXexcBad7 6 7" xfId="30076" xr:uid="{00000000-0005-0000-0000-0000DD3F0000}"/>
    <cellStyle name="SAPBEXexcBad7 6 8" xfId="30077" xr:uid="{00000000-0005-0000-0000-0000DE3F0000}"/>
    <cellStyle name="SAPBEXexcBad7 6 9" xfId="30078" xr:uid="{00000000-0005-0000-0000-0000DF3F0000}"/>
    <cellStyle name="SAPBEXexcBad7 7" xfId="776" xr:uid="{00000000-0005-0000-0000-0000E03F0000}"/>
    <cellStyle name="SAPBEXexcBad7 7 10" xfId="30079" xr:uid="{00000000-0005-0000-0000-0000E13F0000}"/>
    <cellStyle name="SAPBEXexcBad7 7 11" xfId="30080" xr:uid="{00000000-0005-0000-0000-0000E23F0000}"/>
    <cellStyle name="SAPBEXexcBad7 7 12" xfId="30081" xr:uid="{00000000-0005-0000-0000-0000E33F0000}"/>
    <cellStyle name="SAPBEXexcBad7 7 13" xfId="30082" xr:uid="{00000000-0005-0000-0000-0000E43F0000}"/>
    <cellStyle name="SAPBEXexcBad7 7 14" xfId="30083" xr:uid="{00000000-0005-0000-0000-0000E53F0000}"/>
    <cellStyle name="SAPBEXexcBad7 7 15" xfId="30084" xr:uid="{00000000-0005-0000-0000-0000E63F0000}"/>
    <cellStyle name="SAPBEXexcBad7 7 16" xfId="30085" xr:uid="{00000000-0005-0000-0000-0000E73F0000}"/>
    <cellStyle name="SAPBEXexcBad7 7 17" xfId="30086" xr:uid="{00000000-0005-0000-0000-0000E83F0000}"/>
    <cellStyle name="SAPBEXexcBad7 7 18" xfId="30087" xr:uid="{00000000-0005-0000-0000-0000E93F0000}"/>
    <cellStyle name="SAPBEXexcBad7 7 19" xfId="30088" xr:uid="{00000000-0005-0000-0000-0000EA3F0000}"/>
    <cellStyle name="SAPBEXexcBad7 7 2" xfId="1726" xr:uid="{00000000-0005-0000-0000-0000EB3F0000}"/>
    <cellStyle name="SAPBEXexcBad7 7 2 2" xfId="7122" xr:uid="{00000000-0005-0000-0000-0000EC3F0000}"/>
    <cellStyle name="SAPBEXexcBad7 7 2 2 2" xfId="7123" xr:uid="{00000000-0005-0000-0000-0000ED3F0000}"/>
    <cellStyle name="SAPBEXexcBad7 7 2 2 2 2" xfId="7124" xr:uid="{00000000-0005-0000-0000-0000EE3F0000}"/>
    <cellStyle name="SAPBEXexcBad7 7 2 2 2 2 2" xfId="7125" xr:uid="{00000000-0005-0000-0000-0000EF3F0000}"/>
    <cellStyle name="SAPBEXexcBad7 7 2 2 2 3" xfId="7126" xr:uid="{00000000-0005-0000-0000-0000F03F0000}"/>
    <cellStyle name="SAPBEXexcBad7 7 2 2 3" xfId="7127" xr:uid="{00000000-0005-0000-0000-0000F13F0000}"/>
    <cellStyle name="SAPBEXexcBad7 7 2 2 3 2" xfId="7128" xr:uid="{00000000-0005-0000-0000-0000F23F0000}"/>
    <cellStyle name="SAPBEXexcBad7 7 2 2 3 2 2" xfId="7129" xr:uid="{00000000-0005-0000-0000-0000F33F0000}"/>
    <cellStyle name="SAPBEXexcBad7 7 2 2 4" xfId="7130" xr:uid="{00000000-0005-0000-0000-0000F43F0000}"/>
    <cellStyle name="SAPBEXexcBad7 7 2 2 4 2" xfId="7131" xr:uid="{00000000-0005-0000-0000-0000F53F0000}"/>
    <cellStyle name="SAPBEXexcBad7 7 2 3" xfId="7132" xr:uid="{00000000-0005-0000-0000-0000F63F0000}"/>
    <cellStyle name="SAPBEXexcBad7 7 2 3 2" xfId="7133" xr:uid="{00000000-0005-0000-0000-0000F73F0000}"/>
    <cellStyle name="SAPBEXexcBad7 7 2 3 2 2" xfId="7134" xr:uid="{00000000-0005-0000-0000-0000F83F0000}"/>
    <cellStyle name="SAPBEXexcBad7 7 2 3 3" xfId="7135" xr:uid="{00000000-0005-0000-0000-0000F93F0000}"/>
    <cellStyle name="SAPBEXexcBad7 7 2 4" xfId="7136" xr:uid="{00000000-0005-0000-0000-0000FA3F0000}"/>
    <cellStyle name="SAPBEXexcBad7 7 2 4 2" xfId="7137" xr:uid="{00000000-0005-0000-0000-0000FB3F0000}"/>
    <cellStyle name="SAPBEXexcBad7 7 2 4 2 2" xfId="7138" xr:uid="{00000000-0005-0000-0000-0000FC3F0000}"/>
    <cellStyle name="SAPBEXexcBad7 7 2 5" xfId="7139" xr:uid="{00000000-0005-0000-0000-0000FD3F0000}"/>
    <cellStyle name="SAPBEXexcBad7 7 2 5 2" xfId="7140" xr:uid="{00000000-0005-0000-0000-0000FE3F0000}"/>
    <cellStyle name="SAPBEXexcBad7 7 2 6" xfId="30089" xr:uid="{00000000-0005-0000-0000-0000FF3F0000}"/>
    <cellStyle name="SAPBEXexcBad7 7 2 7" xfId="30090" xr:uid="{00000000-0005-0000-0000-000000400000}"/>
    <cellStyle name="SAPBEXexcBad7 7 2 8" xfId="49667" xr:uid="{00000000-0005-0000-0000-000001400000}"/>
    <cellStyle name="SAPBEXexcBad7 7 20" xfId="30091" xr:uid="{00000000-0005-0000-0000-000002400000}"/>
    <cellStyle name="SAPBEXexcBad7 7 21" xfId="30092" xr:uid="{00000000-0005-0000-0000-000003400000}"/>
    <cellStyle name="SAPBEXexcBad7 7 22" xfId="30093" xr:uid="{00000000-0005-0000-0000-000004400000}"/>
    <cellStyle name="SAPBEXexcBad7 7 23" xfId="30094" xr:uid="{00000000-0005-0000-0000-000005400000}"/>
    <cellStyle name="SAPBEXexcBad7 7 24" xfId="30095" xr:uid="{00000000-0005-0000-0000-000006400000}"/>
    <cellStyle name="SAPBEXexcBad7 7 25" xfId="30096" xr:uid="{00000000-0005-0000-0000-000007400000}"/>
    <cellStyle name="SAPBEXexcBad7 7 26" xfId="30097" xr:uid="{00000000-0005-0000-0000-000008400000}"/>
    <cellStyle name="SAPBEXexcBad7 7 27" xfId="30098" xr:uid="{00000000-0005-0000-0000-000009400000}"/>
    <cellStyle name="SAPBEXexcBad7 7 28" xfId="48277" xr:uid="{00000000-0005-0000-0000-00000A400000}"/>
    <cellStyle name="SAPBEXexcBad7 7 29" xfId="49152" xr:uid="{00000000-0005-0000-0000-00000B400000}"/>
    <cellStyle name="SAPBEXexcBad7 7 3" xfId="30099" xr:uid="{00000000-0005-0000-0000-00000C400000}"/>
    <cellStyle name="SAPBEXexcBad7 7 4" xfId="30100" xr:uid="{00000000-0005-0000-0000-00000D400000}"/>
    <cellStyle name="SAPBEXexcBad7 7 5" xfId="30101" xr:uid="{00000000-0005-0000-0000-00000E400000}"/>
    <cellStyle name="SAPBEXexcBad7 7 6" xfId="30102" xr:uid="{00000000-0005-0000-0000-00000F400000}"/>
    <cellStyle name="SAPBEXexcBad7 7 7" xfId="30103" xr:uid="{00000000-0005-0000-0000-000010400000}"/>
    <cellStyle name="SAPBEXexcBad7 7 8" xfId="30104" xr:uid="{00000000-0005-0000-0000-000011400000}"/>
    <cellStyle name="SAPBEXexcBad7 7 9" xfId="30105" xr:uid="{00000000-0005-0000-0000-000012400000}"/>
    <cellStyle name="SAPBEXexcBad7 8" xfId="758" xr:uid="{00000000-0005-0000-0000-000013400000}"/>
    <cellStyle name="SAPBEXexcBad7 8 10" xfId="30106" xr:uid="{00000000-0005-0000-0000-000014400000}"/>
    <cellStyle name="SAPBEXexcBad7 8 11" xfId="30107" xr:uid="{00000000-0005-0000-0000-000015400000}"/>
    <cellStyle name="SAPBEXexcBad7 8 12" xfId="30108" xr:uid="{00000000-0005-0000-0000-000016400000}"/>
    <cellStyle name="SAPBEXexcBad7 8 13" xfId="30109" xr:uid="{00000000-0005-0000-0000-000017400000}"/>
    <cellStyle name="SAPBEXexcBad7 8 14" xfId="30110" xr:uid="{00000000-0005-0000-0000-000018400000}"/>
    <cellStyle name="SAPBEXexcBad7 8 15" xfId="30111" xr:uid="{00000000-0005-0000-0000-000019400000}"/>
    <cellStyle name="SAPBEXexcBad7 8 16" xfId="30112" xr:uid="{00000000-0005-0000-0000-00001A400000}"/>
    <cellStyle name="SAPBEXexcBad7 8 17" xfId="30113" xr:uid="{00000000-0005-0000-0000-00001B400000}"/>
    <cellStyle name="SAPBEXexcBad7 8 18" xfId="30114" xr:uid="{00000000-0005-0000-0000-00001C400000}"/>
    <cellStyle name="SAPBEXexcBad7 8 19" xfId="30115" xr:uid="{00000000-0005-0000-0000-00001D400000}"/>
    <cellStyle name="SAPBEXexcBad7 8 2" xfId="1727" xr:uid="{00000000-0005-0000-0000-00001E400000}"/>
    <cellStyle name="SAPBEXexcBad7 8 2 2" xfId="7141" xr:uid="{00000000-0005-0000-0000-00001F400000}"/>
    <cellStyle name="SAPBEXexcBad7 8 2 2 2" xfId="7142" xr:uid="{00000000-0005-0000-0000-000020400000}"/>
    <cellStyle name="SAPBEXexcBad7 8 2 2 2 2" xfId="7143" xr:uid="{00000000-0005-0000-0000-000021400000}"/>
    <cellStyle name="SAPBEXexcBad7 8 2 2 2 2 2" xfId="7144" xr:uid="{00000000-0005-0000-0000-000022400000}"/>
    <cellStyle name="SAPBEXexcBad7 8 2 2 2 3" xfId="7145" xr:uid="{00000000-0005-0000-0000-000023400000}"/>
    <cellStyle name="SAPBEXexcBad7 8 2 2 3" xfId="7146" xr:uid="{00000000-0005-0000-0000-000024400000}"/>
    <cellStyle name="SAPBEXexcBad7 8 2 2 3 2" xfId="7147" xr:uid="{00000000-0005-0000-0000-000025400000}"/>
    <cellStyle name="SAPBEXexcBad7 8 2 2 3 2 2" xfId="7148" xr:uid="{00000000-0005-0000-0000-000026400000}"/>
    <cellStyle name="SAPBEXexcBad7 8 2 2 4" xfId="7149" xr:uid="{00000000-0005-0000-0000-000027400000}"/>
    <cellStyle name="SAPBEXexcBad7 8 2 2 4 2" xfId="7150" xr:uid="{00000000-0005-0000-0000-000028400000}"/>
    <cellStyle name="SAPBEXexcBad7 8 2 3" xfId="7151" xr:uid="{00000000-0005-0000-0000-000029400000}"/>
    <cellStyle name="SAPBEXexcBad7 8 2 3 2" xfId="7152" xr:uid="{00000000-0005-0000-0000-00002A400000}"/>
    <cellStyle name="SAPBEXexcBad7 8 2 3 2 2" xfId="7153" xr:uid="{00000000-0005-0000-0000-00002B400000}"/>
    <cellStyle name="SAPBEXexcBad7 8 2 3 3" xfId="7154" xr:uid="{00000000-0005-0000-0000-00002C400000}"/>
    <cellStyle name="SAPBEXexcBad7 8 2 4" xfId="7155" xr:uid="{00000000-0005-0000-0000-00002D400000}"/>
    <cellStyle name="SAPBEXexcBad7 8 2 4 2" xfId="7156" xr:uid="{00000000-0005-0000-0000-00002E400000}"/>
    <cellStyle name="SAPBEXexcBad7 8 2 4 2 2" xfId="7157" xr:uid="{00000000-0005-0000-0000-00002F400000}"/>
    <cellStyle name="SAPBEXexcBad7 8 2 5" xfId="7158" xr:uid="{00000000-0005-0000-0000-000030400000}"/>
    <cellStyle name="SAPBEXexcBad7 8 2 5 2" xfId="7159" xr:uid="{00000000-0005-0000-0000-000031400000}"/>
    <cellStyle name="SAPBEXexcBad7 8 2 6" xfId="30116" xr:uid="{00000000-0005-0000-0000-000032400000}"/>
    <cellStyle name="SAPBEXexcBad7 8 2 7" xfId="30117" xr:uid="{00000000-0005-0000-0000-000033400000}"/>
    <cellStyle name="SAPBEXexcBad7 8 20" xfId="30118" xr:uid="{00000000-0005-0000-0000-000034400000}"/>
    <cellStyle name="SAPBEXexcBad7 8 21" xfId="30119" xr:uid="{00000000-0005-0000-0000-000035400000}"/>
    <cellStyle name="SAPBEXexcBad7 8 22" xfId="30120" xr:uid="{00000000-0005-0000-0000-000036400000}"/>
    <cellStyle name="SAPBEXexcBad7 8 23" xfId="30121" xr:uid="{00000000-0005-0000-0000-000037400000}"/>
    <cellStyle name="SAPBEXexcBad7 8 24" xfId="30122" xr:uid="{00000000-0005-0000-0000-000038400000}"/>
    <cellStyle name="SAPBEXexcBad7 8 25" xfId="30123" xr:uid="{00000000-0005-0000-0000-000039400000}"/>
    <cellStyle name="SAPBEXexcBad7 8 26" xfId="30124" xr:uid="{00000000-0005-0000-0000-00003A400000}"/>
    <cellStyle name="SAPBEXexcBad7 8 27" xfId="30125" xr:uid="{00000000-0005-0000-0000-00003B400000}"/>
    <cellStyle name="SAPBEXexcBad7 8 28" xfId="48278" xr:uid="{00000000-0005-0000-0000-00003C400000}"/>
    <cellStyle name="SAPBEXexcBad7 8 3" xfId="30126" xr:uid="{00000000-0005-0000-0000-00003D400000}"/>
    <cellStyle name="SAPBEXexcBad7 8 4" xfId="30127" xr:uid="{00000000-0005-0000-0000-00003E400000}"/>
    <cellStyle name="SAPBEXexcBad7 8 5" xfId="30128" xr:uid="{00000000-0005-0000-0000-00003F400000}"/>
    <cellStyle name="SAPBEXexcBad7 8 6" xfId="30129" xr:uid="{00000000-0005-0000-0000-000040400000}"/>
    <cellStyle name="SAPBEXexcBad7 8 7" xfId="30130" xr:uid="{00000000-0005-0000-0000-000041400000}"/>
    <cellStyle name="SAPBEXexcBad7 8 8" xfId="30131" xr:uid="{00000000-0005-0000-0000-000042400000}"/>
    <cellStyle name="SAPBEXexcBad7 8 9" xfId="30132" xr:uid="{00000000-0005-0000-0000-000043400000}"/>
    <cellStyle name="SAPBEXexcBad7 9" xfId="1728" xr:uid="{00000000-0005-0000-0000-000044400000}"/>
    <cellStyle name="SAPBEXexcBad7 9 10" xfId="30133" xr:uid="{00000000-0005-0000-0000-000045400000}"/>
    <cellStyle name="SAPBEXexcBad7 9 11" xfId="30134" xr:uid="{00000000-0005-0000-0000-000046400000}"/>
    <cellStyle name="SAPBEXexcBad7 9 12" xfId="30135" xr:uid="{00000000-0005-0000-0000-000047400000}"/>
    <cellStyle name="SAPBEXexcBad7 9 13" xfId="30136" xr:uid="{00000000-0005-0000-0000-000048400000}"/>
    <cellStyle name="SAPBEXexcBad7 9 14" xfId="30137" xr:uid="{00000000-0005-0000-0000-000049400000}"/>
    <cellStyle name="SAPBEXexcBad7 9 15" xfId="30138" xr:uid="{00000000-0005-0000-0000-00004A400000}"/>
    <cellStyle name="SAPBEXexcBad7 9 16" xfId="30139" xr:uid="{00000000-0005-0000-0000-00004B400000}"/>
    <cellStyle name="SAPBEXexcBad7 9 17" xfId="30140" xr:uid="{00000000-0005-0000-0000-00004C400000}"/>
    <cellStyle name="SAPBEXexcBad7 9 18" xfId="30141" xr:uid="{00000000-0005-0000-0000-00004D400000}"/>
    <cellStyle name="SAPBEXexcBad7 9 19" xfId="30142" xr:uid="{00000000-0005-0000-0000-00004E400000}"/>
    <cellStyle name="SAPBEXexcBad7 9 2" xfId="7160" xr:uid="{00000000-0005-0000-0000-00004F400000}"/>
    <cellStyle name="SAPBEXexcBad7 9 2 2" xfId="7161" xr:uid="{00000000-0005-0000-0000-000050400000}"/>
    <cellStyle name="SAPBEXexcBad7 9 2 2 2" xfId="7162" xr:uid="{00000000-0005-0000-0000-000051400000}"/>
    <cellStyle name="SAPBEXexcBad7 9 2 2 2 2" xfId="7163" xr:uid="{00000000-0005-0000-0000-000052400000}"/>
    <cellStyle name="SAPBEXexcBad7 9 2 2 3" xfId="7164" xr:uid="{00000000-0005-0000-0000-000053400000}"/>
    <cellStyle name="SAPBEXexcBad7 9 2 3" xfId="7165" xr:uid="{00000000-0005-0000-0000-000054400000}"/>
    <cellStyle name="SAPBEXexcBad7 9 2 3 2" xfId="7166" xr:uid="{00000000-0005-0000-0000-000055400000}"/>
    <cellStyle name="SAPBEXexcBad7 9 2 3 2 2" xfId="7167" xr:uid="{00000000-0005-0000-0000-000056400000}"/>
    <cellStyle name="SAPBEXexcBad7 9 2 4" xfId="7168" xr:uid="{00000000-0005-0000-0000-000057400000}"/>
    <cellStyle name="SAPBEXexcBad7 9 2 4 2" xfId="7169" xr:uid="{00000000-0005-0000-0000-000058400000}"/>
    <cellStyle name="SAPBEXexcBad7 9 2 5" xfId="30143" xr:uid="{00000000-0005-0000-0000-000059400000}"/>
    <cellStyle name="SAPBEXexcBad7 9 2 6" xfId="30144" xr:uid="{00000000-0005-0000-0000-00005A400000}"/>
    <cellStyle name="SAPBEXexcBad7 9 2 7" xfId="30145" xr:uid="{00000000-0005-0000-0000-00005B400000}"/>
    <cellStyle name="SAPBEXexcBad7 9 20" xfId="30146" xr:uid="{00000000-0005-0000-0000-00005C400000}"/>
    <cellStyle name="SAPBEXexcBad7 9 21" xfId="30147" xr:uid="{00000000-0005-0000-0000-00005D400000}"/>
    <cellStyle name="SAPBEXexcBad7 9 22" xfId="30148" xr:uid="{00000000-0005-0000-0000-00005E400000}"/>
    <cellStyle name="SAPBEXexcBad7 9 23" xfId="30149" xr:uid="{00000000-0005-0000-0000-00005F400000}"/>
    <cellStyle name="SAPBEXexcBad7 9 24" xfId="30150" xr:uid="{00000000-0005-0000-0000-000060400000}"/>
    <cellStyle name="SAPBEXexcBad7 9 25" xfId="30151" xr:uid="{00000000-0005-0000-0000-000061400000}"/>
    <cellStyle name="SAPBEXexcBad7 9 26" xfId="30152" xr:uid="{00000000-0005-0000-0000-000062400000}"/>
    <cellStyle name="SAPBEXexcBad7 9 27" xfId="30153" xr:uid="{00000000-0005-0000-0000-000063400000}"/>
    <cellStyle name="SAPBEXexcBad7 9 28" xfId="48279" xr:uid="{00000000-0005-0000-0000-000064400000}"/>
    <cellStyle name="SAPBEXexcBad7 9 29" xfId="49646" xr:uid="{00000000-0005-0000-0000-000065400000}"/>
    <cellStyle name="SAPBEXexcBad7 9 3" xfId="30154" xr:uid="{00000000-0005-0000-0000-000066400000}"/>
    <cellStyle name="SAPBEXexcBad7 9 4" xfId="30155" xr:uid="{00000000-0005-0000-0000-000067400000}"/>
    <cellStyle name="SAPBEXexcBad7 9 5" xfId="30156" xr:uid="{00000000-0005-0000-0000-000068400000}"/>
    <cellStyle name="SAPBEXexcBad7 9 6" xfId="30157" xr:uid="{00000000-0005-0000-0000-000069400000}"/>
    <cellStyle name="SAPBEXexcBad7 9 7" xfId="30158" xr:uid="{00000000-0005-0000-0000-00006A400000}"/>
    <cellStyle name="SAPBEXexcBad7 9 8" xfId="30159" xr:uid="{00000000-0005-0000-0000-00006B400000}"/>
    <cellStyle name="SAPBEXexcBad7 9 9" xfId="30160" xr:uid="{00000000-0005-0000-0000-00006C400000}"/>
    <cellStyle name="SAPBEXexcBad7_20120921_SF-grote-ronde-Liesbethdump2" xfId="411" xr:uid="{00000000-0005-0000-0000-00006D400000}"/>
    <cellStyle name="SAPBEXexcBad8" xfId="123" xr:uid="{00000000-0005-0000-0000-00006E400000}"/>
    <cellStyle name="SAPBEXexcBad8 10" xfId="7170" xr:uid="{00000000-0005-0000-0000-00006F400000}"/>
    <cellStyle name="SAPBEXexcBad8 10 2" xfId="7171" xr:uid="{00000000-0005-0000-0000-000070400000}"/>
    <cellStyle name="SAPBEXexcBad8 10 2 2" xfId="7172" xr:uid="{00000000-0005-0000-0000-000071400000}"/>
    <cellStyle name="SAPBEXexcBad8 10 2 2 2" xfId="7173" xr:uid="{00000000-0005-0000-0000-000072400000}"/>
    <cellStyle name="SAPBEXexcBad8 10 2 3" xfId="7174" xr:uid="{00000000-0005-0000-0000-000073400000}"/>
    <cellStyle name="SAPBEXexcBad8 10 3" xfId="7175" xr:uid="{00000000-0005-0000-0000-000074400000}"/>
    <cellStyle name="SAPBEXexcBad8 10 3 2" xfId="7176" xr:uid="{00000000-0005-0000-0000-000075400000}"/>
    <cellStyle name="SAPBEXexcBad8 10 3 2 2" xfId="7177" xr:uid="{00000000-0005-0000-0000-000076400000}"/>
    <cellStyle name="SAPBEXexcBad8 10 4" xfId="7178" xr:uid="{00000000-0005-0000-0000-000077400000}"/>
    <cellStyle name="SAPBEXexcBad8 10 4 2" xfId="7179" xr:uid="{00000000-0005-0000-0000-000078400000}"/>
    <cellStyle name="SAPBEXexcBad8 10 5" xfId="30161" xr:uid="{00000000-0005-0000-0000-000079400000}"/>
    <cellStyle name="SAPBEXexcBad8 10 6" xfId="30162" xr:uid="{00000000-0005-0000-0000-00007A400000}"/>
    <cellStyle name="SAPBEXexcBad8 10 7" xfId="30163" xr:uid="{00000000-0005-0000-0000-00007B400000}"/>
    <cellStyle name="SAPBEXexcBad8 11" xfId="30164" xr:uid="{00000000-0005-0000-0000-00007C400000}"/>
    <cellStyle name="SAPBEXexcBad8 12" xfId="30165" xr:uid="{00000000-0005-0000-0000-00007D400000}"/>
    <cellStyle name="SAPBEXexcBad8 13" xfId="30166" xr:uid="{00000000-0005-0000-0000-00007E400000}"/>
    <cellStyle name="SAPBEXexcBad8 14" xfId="30167" xr:uid="{00000000-0005-0000-0000-00007F400000}"/>
    <cellStyle name="SAPBEXexcBad8 15" xfId="30168" xr:uid="{00000000-0005-0000-0000-000080400000}"/>
    <cellStyle name="SAPBEXexcBad8 16" xfId="30169" xr:uid="{00000000-0005-0000-0000-000081400000}"/>
    <cellStyle name="SAPBEXexcBad8 17" xfId="30170" xr:uid="{00000000-0005-0000-0000-000082400000}"/>
    <cellStyle name="SAPBEXexcBad8 18" xfId="30171" xr:uid="{00000000-0005-0000-0000-000083400000}"/>
    <cellStyle name="SAPBEXexcBad8 19" xfId="30172" xr:uid="{00000000-0005-0000-0000-000084400000}"/>
    <cellStyle name="SAPBEXexcBad8 2" xfId="412" xr:uid="{00000000-0005-0000-0000-000085400000}"/>
    <cellStyle name="SAPBEXexcBad8 2 10" xfId="30173" xr:uid="{00000000-0005-0000-0000-000086400000}"/>
    <cellStyle name="SAPBEXexcBad8 2 11" xfId="30174" xr:uid="{00000000-0005-0000-0000-000087400000}"/>
    <cellStyle name="SAPBEXexcBad8 2 12" xfId="30175" xr:uid="{00000000-0005-0000-0000-000088400000}"/>
    <cellStyle name="SAPBEXexcBad8 2 13" xfId="30176" xr:uid="{00000000-0005-0000-0000-000089400000}"/>
    <cellStyle name="SAPBEXexcBad8 2 14" xfId="30177" xr:uid="{00000000-0005-0000-0000-00008A400000}"/>
    <cellStyle name="SAPBEXexcBad8 2 15" xfId="30178" xr:uid="{00000000-0005-0000-0000-00008B400000}"/>
    <cellStyle name="SAPBEXexcBad8 2 16" xfId="30179" xr:uid="{00000000-0005-0000-0000-00008C400000}"/>
    <cellStyle name="SAPBEXexcBad8 2 17" xfId="30180" xr:uid="{00000000-0005-0000-0000-00008D400000}"/>
    <cellStyle name="SAPBEXexcBad8 2 18" xfId="30181" xr:uid="{00000000-0005-0000-0000-00008E400000}"/>
    <cellStyle name="SAPBEXexcBad8 2 19" xfId="30182" xr:uid="{00000000-0005-0000-0000-00008F400000}"/>
    <cellStyle name="SAPBEXexcBad8 2 2" xfId="512" xr:uid="{00000000-0005-0000-0000-000090400000}"/>
    <cellStyle name="SAPBEXexcBad8 2 2 10" xfId="30183" xr:uid="{00000000-0005-0000-0000-000091400000}"/>
    <cellStyle name="SAPBEXexcBad8 2 2 11" xfId="30184" xr:uid="{00000000-0005-0000-0000-000092400000}"/>
    <cellStyle name="SAPBEXexcBad8 2 2 12" xfId="30185" xr:uid="{00000000-0005-0000-0000-000093400000}"/>
    <cellStyle name="SAPBEXexcBad8 2 2 13" xfId="30186" xr:uid="{00000000-0005-0000-0000-000094400000}"/>
    <cellStyle name="SAPBEXexcBad8 2 2 14" xfId="30187" xr:uid="{00000000-0005-0000-0000-000095400000}"/>
    <cellStyle name="SAPBEXexcBad8 2 2 15" xfId="30188" xr:uid="{00000000-0005-0000-0000-000096400000}"/>
    <cellStyle name="SAPBEXexcBad8 2 2 16" xfId="30189" xr:uid="{00000000-0005-0000-0000-000097400000}"/>
    <cellStyle name="SAPBEXexcBad8 2 2 17" xfId="30190" xr:uid="{00000000-0005-0000-0000-000098400000}"/>
    <cellStyle name="SAPBEXexcBad8 2 2 18" xfId="30191" xr:uid="{00000000-0005-0000-0000-000099400000}"/>
    <cellStyle name="SAPBEXexcBad8 2 2 19" xfId="30192" xr:uid="{00000000-0005-0000-0000-00009A400000}"/>
    <cellStyle name="SAPBEXexcBad8 2 2 2" xfId="778" xr:uid="{00000000-0005-0000-0000-00009B400000}"/>
    <cellStyle name="SAPBEXexcBad8 2 2 2 10" xfId="30193" xr:uid="{00000000-0005-0000-0000-00009C400000}"/>
    <cellStyle name="SAPBEXexcBad8 2 2 2 11" xfId="30194" xr:uid="{00000000-0005-0000-0000-00009D400000}"/>
    <cellStyle name="SAPBEXexcBad8 2 2 2 12" xfId="30195" xr:uid="{00000000-0005-0000-0000-00009E400000}"/>
    <cellStyle name="SAPBEXexcBad8 2 2 2 13" xfId="30196" xr:uid="{00000000-0005-0000-0000-00009F400000}"/>
    <cellStyle name="SAPBEXexcBad8 2 2 2 14" xfId="30197" xr:uid="{00000000-0005-0000-0000-0000A0400000}"/>
    <cellStyle name="SAPBEXexcBad8 2 2 2 15" xfId="30198" xr:uid="{00000000-0005-0000-0000-0000A1400000}"/>
    <cellStyle name="SAPBEXexcBad8 2 2 2 16" xfId="30199" xr:uid="{00000000-0005-0000-0000-0000A2400000}"/>
    <cellStyle name="SAPBEXexcBad8 2 2 2 17" xfId="30200" xr:uid="{00000000-0005-0000-0000-0000A3400000}"/>
    <cellStyle name="SAPBEXexcBad8 2 2 2 18" xfId="30201" xr:uid="{00000000-0005-0000-0000-0000A4400000}"/>
    <cellStyle name="SAPBEXexcBad8 2 2 2 19" xfId="30202" xr:uid="{00000000-0005-0000-0000-0000A5400000}"/>
    <cellStyle name="SAPBEXexcBad8 2 2 2 2" xfId="1729" xr:uid="{00000000-0005-0000-0000-0000A6400000}"/>
    <cellStyle name="SAPBEXexcBad8 2 2 2 2 2" xfId="7180" xr:uid="{00000000-0005-0000-0000-0000A7400000}"/>
    <cellStyle name="SAPBEXexcBad8 2 2 2 2 2 2" xfId="7181" xr:uid="{00000000-0005-0000-0000-0000A8400000}"/>
    <cellStyle name="SAPBEXexcBad8 2 2 2 2 2 2 2" xfId="7182" xr:uid="{00000000-0005-0000-0000-0000A9400000}"/>
    <cellStyle name="SAPBEXexcBad8 2 2 2 2 2 2 2 2" xfId="7183" xr:uid="{00000000-0005-0000-0000-0000AA400000}"/>
    <cellStyle name="SAPBEXexcBad8 2 2 2 2 2 2 3" xfId="7184" xr:uid="{00000000-0005-0000-0000-0000AB400000}"/>
    <cellStyle name="SAPBEXexcBad8 2 2 2 2 2 3" xfId="7185" xr:uid="{00000000-0005-0000-0000-0000AC400000}"/>
    <cellStyle name="SAPBEXexcBad8 2 2 2 2 2 3 2" xfId="7186" xr:uid="{00000000-0005-0000-0000-0000AD400000}"/>
    <cellStyle name="SAPBEXexcBad8 2 2 2 2 2 3 2 2" xfId="7187" xr:uid="{00000000-0005-0000-0000-0000AE400000}"/>
    <cellStyle name="SAPBEXexcBad8 2 2 2 2 2 4" xfId="7188" xr:uid="{00000000-0005-0000-0000-0000AF400000}"/>
    <cellStyle name="SAPBEXexcBad8 2 2 2 2 2 4 2" xfId="7189" xr:uid="{00000000-0005-0000-0000-0000B0400000}"/>
    <cellStyle name="SAPBEXexcBad8 2 2 2 2 3" xfId="7190" xr:uid="{00000000-0005-0000-0000-0000B1400000}"/>
    <cellStyle name="SAPBEXexcBad8 2 2 2 2 3 2" xfId="7191" xr:uid="{00000000-0005-0000-0000-0000B2400000}"/>
    <cellStyle name="SAPBEXexcBad8 2 2 2 2 3 2 2" xfId="7192" xr:uid="{00000000-0005-0000-0000-0000B3400000}"/>
    <cellStyle name="SAPBEXexcBad8 2 2 2 2 3 3" xfId="7193" xr:uid="{00000000-0005-0000-0000-0000B4400000}"/>
    <cellStyle name="SAPBEXexcBad8 2 2 2 2 4" xfId="7194" xr:uid="{00000000-0005-0000-0000-0000B5400000}"/>
    <cellStyle name="SAPBEXexcBad8 2 2 2 2 4 2" xfId="7195" xr:uid="{00000000-0005-0000-0000-0000B6400000}"/>
    <cellStyle name="SAPBEXexcBad8 2 2 2 2 4 2 2" xfId="7196" xr:uid="{00000000-0005-0000-0000-0000B7400000}"/>
    <cellStyle name="SAPBEXexcBad8 2 2 2 2 5" xfId="7197" xr:uid="{00000000-0005-0000-0000-0000B8400000}"/>
    <cellStyle name="SAPBEXexcBad8 2 2 2 2 5 2" xfId="7198" xr:uid="{00000000-0005-0000-0000-0000B9400000}"/>
    <cellStyle name="SAPBEXexcBad8 2 2 2 2 6" xfId="30203" xr:uid="{00000000-0005-0000-0000-0000BA400000}"/>
    <cellStyle name="SAPBEXexcBad8 2 2 2 2 7" xfId="30204" xr:uid="{00000000-0005-0000-0000-0000BB400000}"/>
    <cellStyle name="SAPBEXexcBad8 2 2 2 2 8" xfId="49671" xr:uid="{00000000-0005-0000-0000-0000BC400000}"/>
    <cellStyle name="SAPBEXexcBad8 2 2 2 20" xfId="30205" xr:uid="{00000000-0005-0000-0000-0000BD400000}"/>
    <cellStyle name="SAPBEXexcBad8 2 2 2 21" xfId="30206" xr:uid="{00000000-0005-0000-0000-0000BE400000}"/>
    <cellStyle name="SAPBEXexcBad8 2 2 2 22" xfId="30207" xr:uid="{00000000-0005-0000-0000-0000BF400000}"/>
    <cellStyle name="SAPBEXexcBad8 2 2 2 23" xfId="30208" xr:uid="{00000000-0005-0000-0000-0000C0400000}"/>
    <cellStyle name="SAPBEXexcBad8 2 2 2 24" xfId="30209" xr:uid="{00000000-0005-0000-0000-0000C1400000}"/>
    <cellStyle name="SAPBEXexcBad8 2 2 2 25" xfId="30210" xr:uid="{00000000-0005-0000-0000-0000C2400000}"/>
    <cellStyle name="SAPBEXexcBad8 2 2 2 26" xfId="30211" xr:uid="{00000000-0005-0000-0000-0000C3400000}"/>
    <cellStyle name="SAPBEXexcBad8 2 2 2 27" xfId="30212" xr:uid="{00000000-0005-0000-0000-0000C4400000}"/>
    <cellStyle name="SAPBEXexcBad8 2 2 2 28" xfId="48280" xr:uid="{00000000-0005-0000-0000-0000C5400000}"/>
    <cellStyle name="SAPBEXexcBad8 2 2 2 29" xfId="49156" xr:uid="{00000000-0005-0000-0000-0000C6400000}"/>
    <cellStyle name="SAPBEXexcBad8 2 2 2 3" xfId="30213" xr:uid="{00000000-0005-0000-0000-0000C7400000}"/>
    <cellStyle name="SAPBEXexcBad8 2 2 2 4" xfId="30214" xr:uid="{00000000-0005-0000-0000-0000C8400000}"/>
    <cellStyle name="SAPBEXexcBad8 2 2 2 5" xfId="30215" xr:uid="{00000000-0005-0000-0000-0000C9400000}"/>
    <cellStyle name="SAPBEXexcBad8 2 2 2 6" xfId="30216" xr:uid="{00000000-0005-0000-0000-0000CA400000}"/>
    <cellStyle name="SAPBEXexcBad8 2 2 2 7" xfId="30217" xr:uid="{00000000-0005-0000-0000-0000CB400000}"/>
    <cellStyle name="SAPBEXexcBad8 2 2 2 8" xfId="30218" xr:uid="{00000000-0005-0000-0000-0000CC400000}"/>
    <cellStyle name="SAPBEXexcBad8 2 2 2 9" xfId="30219" xr:uid="{00000000-0005-0000-0000-0000CD400000}"/>
    <cellStyle name="SAPBEXexcBad8 2 2 20" xfId="30220" xr:uid="{00000000-0005-0000-0000-0000CE400000}"/>
    <cellStyle name="SAPBEXexcBad8 2 2 21" xfId="30221" xr:uid="{00000000-0005-0000-0000-0000CF400000}"/>
    <cellStyle name="SAPBEXexcBad8 2 2 22" xfId="30222" xr:uid="{00000000-0005-0000-0000-0000D0400000}"/>
    <cellStyle name="SAPBEXexcBad8 2 2 23" xfId="30223" xr:uid="{00000000-0005-0000-0000-0000D1400000}"/>
    <cellStyle name="SAPBEXexcBad8 2 2 24" xfId="30224" xr:uid="{00000000-0005-0000-0000-0000D2400000}"/>
    <cellStyle name="SAPBEXexcBad8 2 2 25" xfId="30225" xr:uid="{00000000-0005-0000-0000-0000D3400000}"/>
    <cellStyle name="SAPBEXexcBad8 2 2 26" xfId="30226" xr:uid="{00000000-0005-0000-0000-0000D4400000}"/>
    <cellStyle name="SAPBEXexcBad8 2 2 27" xfId="30227" xr:uid="{00000000-0005-0000-0000-0000D5400000}"/>
    <cellStyle name="SAPBEXexcBad8 2 2 28" xfId="30228" xr:uid="{00000000-0005-0000-0000-0000D6400000}"/>
    <cellStyle name="SAPBEXexcBad8 2 2 29" xfId="30229" xr:uid="{00000000-0005-0000-0000-0000D7400000}"/>
    <cellStyle name="SAPBEXexcBad8 2 2 3" xfId="779" xr:uid="{00000000-0005-0000-0000-0000D8400000}"/>
    <cellStyle name="SAPBEXexcBad8 2 2 3 10" xfId="30230" xr:uid="{00000000-0005-0000-0000-0000D9400000}"/>
    <cellStyle name="SAPBEXexcBad8 2 2 3 11" xfId="30231" xr:uid="{00000000-0005-0000-0000-0000DA400000}"/>
    <cellStyle name="SAPBEXexcBad8 2 2 3 12" xfId="30232" xr:uid="{00000000-0005-0000-0000-0000DB400000}"/>
    <cellStyle name="SAPBEXexcBad8 2 2 3 13" xfId="30233" xr:uid="{00000000-0005-0000-0000-0000DC400000}"/>
    <cellStyle name="SAPBEXexcBad8 2 2 3 14" xfId="30234" xr:uid="{00000000-0005-0000-0000-0000DD400000}"/>
    <cellStyle name="SAPBEXexcBad8 2 2 3 15" xfId="30235" xr:uid="{00000000-0005-0000-0000-0000DE400000}"/>
    <cellStyle name="SAPBEXexcBad8 2 2 3 16" xfId="30236" xr:uid="{00000000-0005-0000-0000-0000DF400000}"/>
    <cellStyle name="SAPBEXexcBad8 2 2 3 17" xfId="30237" xr:uid="{00000000-0005-0000-0000-0000E0400000}"/>
    <cellStyle name="SAPBEXexcBad8 2 2 3 18" xfId="30238" xr:uid="{00000000-0005-0000-0000-0000E1400000}"/>
    <cellStyle name="SAPBEXexcBad8 2 2 3 19" xfId="30239" xr:uid="{00000000-0005-0000-0000-0000E2400000}"/>
    <cellStyle name="SAPBEXexcBad8 2 2 3 2" xfId="1730" xr:uid="{00000000-0005-0000-0000-0000E3400000}"/>
    <cellStyle name="SAPBEXexcBad8 2 2 3 2 2" xfId="7199" xr:uid="{00000000-0005-0000-0000-0000E4400000}"/>
    <cellStyle name="SAPBEXexcBad8 2 2 3 2 2 2" xfId="7200" xr:uid="{00000000-0005-0000-0000-0000E5400000}"/>
    <cellStyle name="SAPBEXexcBad8 2 2 3 2 2 2 2" xfId="7201" xr:uid="{00000000-0005-0000-0000-0000E6400000}"/>
    <cellStyle name="SAPBEXexcBad8 2 2 3 2 2 2 2 2" xfId="7202" xr:uid="{00000000-0005-0000-0000-0000E7400000}"/>
    <cellStyle name="SAPBEXexcBad8 2 2 3 2 2 2 3" xfId="7203" xr:uid="{00000000-0005-0000-0000-0000E8400000}"/>
    <cellStyle name="SAPBEXexcBad8 2 2 3 2 2 3" xfId="7204" xr:uid="{00000000-0005-0000-0000-0000E9400000}"/>
    <cellStyle name="SAPBEXexcBad8 2 2 3 2 2 3 2" xfId="7205" xr:uid="{00000000-0005-0000-0000-0000EA400000}"/>
    <cellStyle name="SAPBEXexcBad8 2 2 3 2 2 3 2 2" xfId="7206" xr:uid="{00000000-0005-0000-0000-0000EB400000}"/>
    <cellStyle name="SAPBEXexcBad8 2 2 3 2 2 4" xfId="7207" xr:uid="{00000000-0005-0000-0000-0000EC400000}"/>
    <cellStyle name="SAPBEXexcBad8 2 2 3 2 2 4 2" xfId="7208" xr:uid="{00000000-0005-0000-0000-0000ED400000}"/>
    <cellStyle name="SAPBEXexcBad8 2 2 3 2 3" xfId="7209" xr:uid="{00000000-0005-0000-0000-0000EE400000}"/>
    <cellStyle name="SAPBEXexcBad8 2 2 3 2 3 2" xfId="7210" xr:uid="{00000000-0005-0000-0000-0000EF400000}"/>
    <cellStyle name="SAPBEXexcBad8 2 2 3 2 3 2 2" xfId="7211" xr:uid="{00000000-0005-0000-0000-0000F0400000}"/>
    <cellStyle name="SAPBEXexcBad8 2 2 3 2 3 3" xfId="7212" xr:uid="{00000000-0005-0000-0000-0000F1400000}"/>
    <cellStyle name="SAPBEXexcBad8 2 2 3 2 4" xfId="7213" xr:uid="{00000000-0005-0000-0000-0000F2400000}"/>
    <cellStyle name="SAPBEXexcBad8 2 2 3 2 4 2" xfId="7214" xr:uid="{00000000-0005-0000-0000-0000F3400000}"/>
    <cellStyle name="SAPBEXexcBad8 2 2 3 2 4 2 2" xfId="7215" xr:uid="{00000000-0005-0000-0000-0000F4400000}"/>
    <cellStyle name="SAPBEXexcBad8 2 2 3 2 5" xfId="7216" xr:uid="{00000000-0005-0000-0000-0000F5400000}"/>
    <cellStyle name="SAPBEXexcBad8 2 2 3 2 5 2" xfId="7217" xr:uid="{00000000-0005-0000-0000-0000F6400000}"/>
    <cellStyle name="SAPBEXexcBad8 2 2 3 2 6" xfId="30240" xr:uid="{00000000-0005-0000-0000-0000F7400000}"/>
    <cellStyle name="SAPBEXexcBad8 2 2 3 2 7" xfId="30241" xr:uid="{00000000-0005-0000-0000-0000F8400000}"/>
    <cellStyle name="SAPBEXexcBad8 2 2 3 2 8" xfId="49672" xr:uid="{00000000-0005-0000-0000-0000F9400000}"/>
    <cellStyle name="SAPBEXexcBad8 2 2 3 20" xfId="30242" xr:uid="{00000000-0005-0000-0000-0000FA400000}"/>
    <cellStyle name="SAPBEXexcBad8 2 2 3 21" xfId="30243" xr:uid="{00000000-0005-0000-0000-0000FB400000}"/>
    <cellStyle name="SAPBEXexcBad8 2 2 3 22" xfId="30244" xr:uid="{00000000-0005-0000-0000-0000FC400000}"/>
    <cellStyle name="SAPBEXexcBad8 2 2 3 23" xfId="30245" xr:uid="{00000000-0005-0000-0000-0000FD400000}"/>
    <cellStyle name="SAPBEXexcBad8 2 2 3 24" xfId="30246" xr:uid="{00000000-0005-0000-0000-0000FE400000}"/>
    <cellStyle name="SAPBEXexcBad8 2 2 3 25" xfId="30247" xr:uid="{00000000-0005-0000-0000-0000FF400000}"/>
    <cellStyle name="SAPBEXexcBad8 2 2 3 26" xfId="30248" xr:uid="{00000000-0005-0000-0000-000000410000}"/>
    <cellStyle name="SAPBEXexcBad8 2 2 3 27" xfId="30249" xr:uid="{00000000-0005-0000-0000-000001410000}"/>
    <cellStyle name="SAPBEXexcBad8 2 2 3 28" xfId="48281" xr:uid="{00000000-0005-0000-0000-000002410000}"/>
    <cellStyle name="SAPBEXexcBad8 2 2 3 29" xfId="49157" xr:uid="{00000000-0005-0000-0000-000003410000}"/>
    <cellStyle name="SAPBEXexcBad8 2 2 3 3" xfId="30250" xr:uid="{00000000-0005-0000-0000-000004410000}"/>
    <cellStyle name="SAPBEXexcBad8 2 2 3 4" xfId="30251" xr:uid="{00000000-0005-0000-0000-000005410000}"/>
    <cellStyle name="SAPBEXexcBad8 2 2 3 5" xfId="30252" xr:uid="{00000000-0005-0000-0000-000006410000}"/>
    <cellStyle name="SAPBEXexcBad8 2 2 3 6" xfId="30253" xr:uid="{00000000-0005-0000-0000-000007410000}"/>
    <cellStyle name="SAPBEXexcBad8 2 2 3 7" xfId="30254" xr:uid="{00000000-0005-0000-0000-000008410000}"/>
    <cellStyle name="SAPBEXexcBad8 2 2 3 8" xfId="30255" xr:uid="{00000000-0005-0000-0000-000009410000}"/>
    <cellStyle name="SAPBEXexcBad8 2 2 3 9" xfId="30256" xr:uid="{00000000-0005-0000-0000-00000A410000}"/>
    <cellStyle name="SAPBEXexcBad8 2 2 30" xfId="30257" xr:uid="{00000000-0005-0000-0000-00000B410000}"/>
    <cellStyle name="SAPBEXexcBad8 2 2 31" xfId="30258" xr:uid="{00000000-0005-0000-0000-00000C410000}"/>
    <cellStyle name="SAPBEXexcBad8 2 2 32" xfId="30259" xr:uid="{00000000-0005-0000-0000-00000D410000}"/>
    <cellStyle name="SAPBEXexcBad8 2 2 33" xfId="48282" xr:uid="{00000000-0005-0000-0000-00000E410000}"/>
    <cellStyle name="SAPBEXexcBad8 2 2 34" xfId="49155" xr:uid="{00000000-0005-0000-0000-00000F410000}"/>
    <cellStyle name="SAPBEXexcBad8 2 2 4" xfId="780" xr:uid="{00000000-0005-0000-0000-000010410000}"/>
    <cellStyle name="SAPBEXexcBad8 2 2 4 10" xfId="30260" xr:uid="{00000000-0005-0000-0000-000011410000}"/>
    <cellStyle name="SAPBEXexcBad8 2 2 4 11" xfId="30261" xr:uid="{00000000-0005-0000-0000-000012410000}"/>
    <cellStyle name="SAPBEXexcBad8 2 2 4 12" xfId="30262" xr:uid="{00000000-0005-0000-0000-000013410000}"/>
    <cellStyle name="SAPBEXexcBad8 2 2 4 13" xfId="30263" xr:uid="{00000000-0005-0000-0000-000014410000}"/>
    <cellStyle name="SAPBEXexcBad8 2 2 4 14" xfId="30264" xr:uid="{00000000-0005-0000-0000-000015410000}"/>
    <cellStyle name="SAPBEXexcBad8 2 2 4 15" xfId="30265" xr:uid="{00000000-0005-0000-0000-000016410000}"/>
    <cellStyle name="SAPBEXexcBad8 2 2 4 16" xfId="30266" xr:uid="{00000000-0005-0000-0000-000017410000}"/>
    <cellStyle name="SAPBEXexcBad8 2 2 4 17" xfId="30267" xr:uid="{00000000-0005-0000-0000-000018410000}"/>
    <cellStyle name="SAPBEXexcBad8 2 2 4 18" xfId="30268" xr:uid="{00000000-0005-0000-0000-000019410000}"/>
    <cellStyle name="SAPBEXexcBad8 2 2 4 19" xfId="30269" xr:uid="{00000000-0005-0000-0000-00001A410000}"/>
    <cellStyle name="SAPBEXexcBad8 2 2 4 2" xfId="1731" xr:uid="{00000000-0005-0000-0000-00001B410000}"/>
    <cellStyle name="SAPBEXexcBad8 2 2 4 2 2" xfId="7218" xr:uid="{00000000-0005-0000-0000-00001C410000}"/>
    <cellStyle name="SAPBEXexcBad8 2 2 4 2 2 2" xfId="7219" xr:uid="{00000000-0005-0000-0000-00001D410000}"/>
    <cellStyle name="SAPBEXexcBad8 2 2 4 2 2 2 2" xfId="7220" xr:uid="{00000000-0005-0000-0000-00001E410000}"/>
    <cellStyle name="SAPBEXexcBad8 2 2 4 2 2 2 2 2" xfId="7221" xr:uid="{00000000-0005-0000-0000-00001F410000}"/>
    <cellStyle name="SAPBEXexcBad8 2 2 4 2 2 2 3" xfId="7222" xr:uid="{00000000-0005-0000-0000-000020410000}"/>
    <cellStyle name="SAPBEXexcBad8 2 2 4 2 2 3" xfId="7223" xr:uid="{00000000-0005-0000-0000-000021410000}"/>
    <cellStyle name="SAPBEXexcBad8 2 2 4 2 2 3 2" xfId="7224" xr:uid="{00000000-0005-0000-0000-000022410000}"/>
    <cellStyle name="SAPBEXexcBad8 2 2 4 2 2 3 2 2" xfId="7225" xr:uid="{00000000-0005-0000-0000-000023410000}"/>
    <cellStyle name="SAPBEXexcBad8 2 2 4 2 2 4" xfId="7226" xr:uid="{00000000-0005-0000-0000-000024410000}"/>
    <cellStyle name="SAPBEXexcBad8 2 2 4 2 2 4 2" xfId="7227" xr:uid="{00000000-0005-0000-0000-000025410000}"/>
    <cellStyle name="SAPBEXexcBad8 2 2 4 2 3" xfId="7228" xr:uid="{00000000-0005-0000-0000-000026410000}"/>
    <cellStyle name="SAPBEXexcBad8 2 2 4 2 3 2" xfId="7229" xr:uid="{00000000-0005-0000-0000-000027410000}"/>
    <cellStyle name="SAPBEXexcBad8 2 2 4 2 3 2 2" xfId="7230" xr:uid="{00000000-0005-0000-0000-000028410000}"/>
    <cellStyle name="SAPBEXexcBad8 2 2 4 2 3 3" xfId="7231" xr:uid="{00000000-0005-0000-0000-000029410000}"/>
    <cellStyle name="SAPBEXexcBad8 2 2 4 2 4" xfId="7232" xr:uid="{00000000-0005-0000-0000-00002A410000}"/>
    <cellStyle name="SAPBEXexcBad8 2 2 4 2 4 2" xfId="7233" xr:uid="{00000000-0005-0000-0000-00002B410000}"/>
    <cellStyle name="SAPBEXexcBad8 2 2 4 2 4 2 2" xfId="7234" xr:uid="{00000000-0005-0000-0000-00002C410000}"/>
    <cellStyle name="SAPBEXexcBad8 2 2 4 2 5" xfId="7235" xr:uid="{00000000-0005-0000-0000-00002D410000}"/>
    <cellStyle name="SAPBEXexcBad8 2 2 4 2 5 2" xfId="7236" xr:uid="{00000000-0005-0000-0000-00002E410000}"/>
    <cellStyle name="SAPBEXexcBad8 2 2 4 2 6" xfId="30270" xr:uid="{00000000-0005-0000-0000-00002F410000}"/>
    <cellStyle name="SAPBEXexcBad8 2 2 4 2 7" xfId="30271" xr:uid="{00000000-0005-0000-0000-000030410000}"/>
    <cellStyle name="SAPBEXexcBad8 2 2 4 2 8" xfId="49673" xr:uid="{00000000-0005-0000-0000-000031410000}"/>
    <cellStyle name="SAPBEXexcBad8 2 2 4 20" xfId="30272" xr:uid="{00000000-0005-0000-0000-000032410000}"/>
    <cellStyle name="SAPBEXexcBad8 2 2 4 21" xfId="30273" xr:uid="{00000000-0005-0000-0000-000033410000}"/>
    <cellStyle name="SAPBEXexcBad8 2 2 4 22" xfId="30274" xr:uid="{00000000-0005-0000-0000-000034410000}"/>
    <cellStyle name="SAPBEXexcBad8 2 2 4 23" xfId="30275" xr:uid="{00000000-0005-0000-0000-000035410000}"/>
    <cellStyle name="SAPBEXexcBad8 2 2 4 24" xfId="30276" xr:uid="{00000000-0005-0000-0000-000036410000}"/>
    <cellStyle name="SAPBEXexcBad8 2 2 4 25" xfId="30277" xr:uid="{00000000-0005-0000-0000-000037410000}"/>
    <cellStyle name="SAPBEXexcBad8 2 2 4 26" xfId="30278" xr:uid="{00000000-0005-0000-0000-000038410000}"/>
    <cellStyle name="SAPBEXexcBad8 2 2 4 27" xfId="30279" xr:uid="{00000000-0005-0000-0000-000039410000}"/>
    <cellStyle name="SAPBEXexcBad8 2 2 4 28" xfId="48283" xr:uid="{00000000-0005-0000-0000-00003A410000}"/>
    <cellStyle name="SAPBEXexcBad8 2 2 4 29" xfId="49158" xr:uid="{00000000-0005-0000-0000-00003B410000}"/>
    <cellStyle name="SAPBEXexcBad8 2 2 4 3" xfId="30280" xr:uid="{00000000-0005-0000-0000-00003C410000}"/>
    <cellStyle name="SAPBEXexcBad8 2 2 4 4" xfId="30281" xr:uid="{00000000-0005-0000-0000-00003D410000}"/>
    <cellStyle name="SAPBEXexcBad8 2 2 4 5" xfId="30282" xr:uid="{00000000-0005-0000-0000-00003E410000}"/>
    <cellStyle name="SAPBEXexcBad8 2 2 4 6" xfId="30283" xr:uid="{00000000-0005-0000-0000-00003F410000}"/>
    <cellStyle name="SAPBEXexcBad8 2 2 4 7" xfId="30284" xr:uid="{00000000-0005-0000-0000-000040410000}"/>
    <cellStyle name="SAPBEXexcBad8 2 2 4 8" xfId="30285" xr:uid="{00000000-0005-0000-0000-000041410000}"/>
    <cellStyle name="SAPBEXexcBad8 2 2 4 9" xfId="30286" xr:uid="{00000000-0005-0000-0000-000042410000}"/>
    <cellStyle name="SAPBEXexcBad8 2 2 5" xfId="781" xr:uid="{00000000-0005-0000-0000-000043410000}"/>
    <cellStyle name="SAPBEXexcBad8 2 2 5 10" xfId="30287" xr:uid="{00000000-0005-0000-0000-000044410000}"/>
    <cellStyle name="SAPBEXexcBad8 2 2 5 11" xfId="30288" xr:uid="{00000000-0005-0000-0000-000045410000}"/>
    <cellStyle name="SAPBEXexcBad8 2 2 5 12" xfId="30289" xr:uid="{00000000-0005-0000-0000-000046410000}"/>
    <cellStyle name="SAPBEXexcBad8 2 2 5 13" xfId="30290" xr:uid="{00000000-0005-0000-0000-000047410000}"/>
    <cellStyle name="SAPBEXexcBad8 2 2 5 14" xfId="30291" xr:uid="{00000000-0005-0000-0000-000048410000}"/>
    <cellStyle name="SAPBEXexcBad8 2 2 5 15" xfId="30292" xr:uid="{00000000-0005-0000-0000-000049410000}"/>
    <cellStyle name="SAPBEXexcBad8 2 2 5 16" xfId="30293" xr:uid="{00000000-0005-0000-0000-00004A410000}"/>
    <cellStyle name="SAPBEXexcBad8 2 2 5 17" xfId="30294" xr:uid="{00000000-0005-0000-0000-00004B410000}"/>
    <cellStyle name="SAPBEXexcBad8 2 2 5 18" xfId="30295" xr:uid="{00000000-0005-0000-0000-00004C410000}"/>
    <cellStyle name="SAPBEXexcBad8 2 2 5 19" xfId="30296" xr:uid="{00000000-0005-0000-0000-00004D410000}"/>
    <cellStyle name="SAPBEXexcBad8 2 2 5 2" xfId="1732" xr:uid="{00000000-0005-0000-0000-00004E410000}"/>
    <cellStyle name="SAPBEXexcBad8 2 2 5 2 2" xfId="7237" xr:uid="{00000000-0005-0000-0000-00004F410000}"/>
    <cellStyle name="SAPBEXexcBad8 2 2 5 2 2 2" xfId="7238" xr:uid="{00000000-0005-0000-0000-000050410000}"/>
    <cellStyle name="SAPBEXexcBad8 2 2 5 2 2 2 2" xfId="7239" xr:uid="{00000000-0005-0000-0000-000051410000}"/>
    <cellStyle name="SAPBEXexcBad8 2 2 5 2 2 2 2 2" xfId="7240" xr:uid="{00000000-0005-0000-0000-000052410000}"/>
    <cellStyle name="SAPBEXexcBad8 2 2 5 2 2 2 3" xfId="7241" xr:uid="{00000000-0005-0000-0000-000053410000}"/>
    <cellStyle name="SAPBEXexcBad8 2 2 5 2 2 3" xfId="7242" xr:uid="{00000000-0005-0000-0000-000054410000}"/>
    <cellStyle name="SAPBEXexcBad8 2 2 5 2 2 3 2" xfId="7243" xr:uid="{00000000-0005-0000-0000-000055410000}"/>
    <cellStyle name="SAPBEXexcBad8 2 2 5 2 2 3 2 2" xfId="7244" xr:uid="{00000000-0005-0000-0000-000056410000}"/>
    <cellStyle name="SAPBEXexcBad8 2 2 5 2 2 4" xfId="7245" xr:uid="{00000000-0005-0000-0000-000057410000}"/>
    <cellStyle name="SAPBEXexcBad8 2 2 5 2 2 4 2" xfId="7246" xr:uid="{00000000-0005-0000-0000-000058410000}"/>
    <cellStyle name="SAPBEXexcBad8 2 2 5 2 3" xfId="7247" xr:uid="{00000000-0005-0000-0000-000059410000}"/>
    <cellStyle name="SAPBEXexcBad8 2 2 5 2 3 2" xfId="7248" xr:uid="{00000000-0005-0000-0000-00005A410000}"/>
    <cellStyle name="SAPBEXexcBad8 2 2 5 2 3 2 2" xfId="7249" xr:uid="{00000000-0005-0000-0000-00005B410000}"/>
    <cellStyle name="SAPBEXexcBad8 2 2 5 2 3 3" xfId="7250" xr:uid="{00000000-0005-0000-0000-00005C410000}"/>
    <cellStyle name="SAPBEXexcBad8 2 2 5 2 4" xfId="7251" xr:uid="{00000000-0005-0000-0000-00005D410000}"/>
    <cellStyle name="SAPBEXexcBad8 2 2 5 2 4 2" xfId="7252" xr:uid="{00000000-0005-0000-0000-00005E410000}"/>
    <cellStyle name="SAPBEXexcBad8 2 2 5 2 4 2 2" xfId="7253" xr:uid="{00000000-0005-0000-0000-00005F410000}"/>
    <cellStyle name="SAPBEXexcBad8 2 2 5 2 5" xfId="7254" xr:uid="{00000000-0005-0000-0000-000060410000}"/>
    <cellStyle name="SAPBEXexcBad8 2 2 5 2 5 2" xfId="7255" xr:uid="{00000000-0005-0000-0000-000061410000}"/>
    <cellStyle name="SAPBEXexcBad8 2 2 5 2 6" xfId="30297" xr:uid="{00000000-0005-0000-0000-000062410000}"/>
    <cellStyle name="SAPBEXexcBad8 2 2 5 2 7" xfId="30298" xr:uid="{00000000-0005-0000-0000-000063410000}"/>
    <cellStyle name="SAPBEXexcBad8 2 2 5 2 8" xfId="49674" xr:uid="{00000000-0005-0000-0000-000064410000}"/>
    <cellStyle name="SAPBEXexcBad8 2 2 5 20" xfId="30299" xr:uid="{00000000-0005-0000-0000-000065410000}"/>
    <cellStyle name="SAPBEXexcBad8 2 2 5 21" xfId="30300" xr:uid="{00000000-0005-0000-0000-000066410000}"/>
    <cellStyle name="SAPBEXexcBad8 2 2 5 22" xfId="30301" xr:uid="{00000000-0005-0000-0000-000067410000}"/>
    <cellStyle name="SAPBEXexcBad8 2 2 5 23" xfId="30302" xr:uid="{00000000-0005-0000-0000-000068410000}"/>
    <cellStyle name="SAPBEXexcBad8 2 2 5 24" xfId="30303" xr:uid="{00000000-0005-0000-0000-000069410000}"/>
    <cellStyle name="SAPBEXexcBad8 2 2 5 25" xfId="30304" xr:uid="{00000000-0005-0000-0000-00006A410000}"/>
    <cellStyle name="SAPBEXexcBad8 2 2 5 26" xfId="30305" xr:uid="{00000000-0005-0000-0000-00006B410000}"/>
    <cellStyle name="SAPBEXexcBad8 2 2 5 27" xfId="30306" xr:uid="{00000000-0005-0000-0000-00006C410000}"/>
    <cellStyle name="SAPBEXexcBad8 2 2 5 28" xfId="48284" xr:uid="{00000000-0005-0000-0000-00006D410000}"/>
    <cellStyle name="SAPBEXexcBad8 2 2 5 29" xfId="49159" xr:uid="{00000000-0005-0000-0000-00006E410000}"/>
    <cellStyle name="SAPBEXexcBad8 2 2 5 3" xfId="30307" xr:uid="{00000000-0005-0000-0000-00006F410000}"/>
    <cellStyle name="SAPBEXexcBad8 2 2 5 4" xfId="30308" xr:uid="{00000000-0005-0000-0000-000070410000}"/>
    <cellStyle name="SAPBEXexcBad8 2 2 5 5" xfId="30309" xr:uid="{00000000-0005-0000-0000-000071410000}"/>
    <cellStyle name="SAPBEXexcBad8 2 2 5 6" xfId="30310" xr:uid="{00000000-0005-0000-0000-000072410000}"/>
    <cellStyle name="SAPBEXexcBad8 2 2 5 7" xfId="30311" xr:uid="{00000000-0005-0000-0000-000073410000}"/>
    <cellStyle name="SAPBEXexcBad8 2 2 5 8" xfId="30312" xr:uid="{00000000-0005-0000-0000-000074410000}"/>
    <cellStyle name="SAPBEXexcBad8 2 2 5 9" xfId="30313" xr:uid="{00000000-0005-0000-0000-000075410000}"/>
    <cellStyle name="SAPBEXexcBad8 2 2 6" xfId="782" xr:uid="{00000000-0005-0000-0000-000076410000}"/>
    <cellStyle name="SAPBEXexcBad8 2 2 6 10" xfId="30314" xr:uid="{00000000-0005-0000-0000-000077410000}"/>
    <cellStyle name="SAPBEXexcBad8 2 2 6 11" xfId="30315" xr:uid="{00000000-0005-0000-0000-000078410000}"/>
    <cellStyle name="SAPBEXexcBad8 2 2 6 12" xfId="30316" xr:uid="{00000000-0005-0000-0000-000079410000}"/>
    <cellStyle name="SAPBEXexcBad8 2 2 6 13" xfId="30317" xr:uid="{00000000-0005-0000-0000-00007A410000}"/>
    <cellStyle name="SAPBEXexcBad8 2 2 6 14" xfId="30318" xr:uid="{00000000-0005-0000-0000-00007B410000}"/>
    <cellStyle name="SAPBEXexcBad8 2 2 6 15" xfId="30319" xr:uid="{00000000-0005-0000-0000-00007C410000}"/>
    <cellStyle name="SAPBEXexcBad8 2 2 6 16" xfId="30320" xr:uid="{00000000-0005-0000-0000-00007D410000}"/>
    <cellStyle name="SAPBEXexcBad8 2 2 6 17" xfId="30321" xr:uid="{00000000-0005-0000-0000-00007E410000}"/>
    <cellStyle name="SAPBEXexcBad8 2 2 6 18" xfId="30322" xr:uid="{00000000-0005-0000-0000-00007F410000}"/>
    <cellStyle name="SAPBEXexcBad8 2 2 6 19" xfId="30323" xr:uid="{00000000-0005-0000-0000-000080410000}"/>
    <cellStyle name="SAPBEXexcBad8 2 2 6 2" xfId="1733" xr:uid="{00000000-0005-0000-0000-000081410000}"/>
    <cellStyle name="SAPBEXexcBad8 2 2 6 2 2" xfId="7256" xr:uid="{00000000-0005-0000-0000-000082410000}"/>
    <cellStyle name="SAPBEXexcBad8 2 2 6 2 2 2" xfId="7257" xr:uid="{00000000-0005-0000-0000-000083410000}"/>
    <cellStyle name="SAPBEXexcBad8 2 2 6 2 2 2 2" xfId="7258" xr:uid="{00000000-0005-0000-0000-000084410000}"/>
    <cellStyle name="SAPBEXexcBad8 2 2 6 2 2 2 2 2" xfId="7259" xr:uid="{00000000-0005-0000-0000-000085410000}"/>
    <cellStyle name="SAPBEXexcBad8 2 2 6 2 2 2 3" xfId="7260" xr:uid="{00000000-0005-0000-0000-000086410000}"/>
    <cellStyle name="SAPBEXexcBad8 2 2 6 2 2 3" xfId="7261" xr:uid="{00000000-0005-0000-0000-000087410000}"/>
    <cellStyle name="SAPBEXexcBad8 2 2 6 2 2 3 2" xfId="7262" xr:uid="{00000000-0005-0000-0000-000088410000}"/>
    <cellStyle name="SAPBEXexcBad8 2 2 6 2 2 3 2 2" xfId="7263" xr:uid="{00000000-0005-0000-0000-000089410000}"/>
    <cellStyle name="SAPBEXexcBad8 2 2 6 2 2 4" xfId="7264" xr:uid="{00000000-0005-0000-0000-00008A410000}"/>
    <cellStyle name="SAPBEXexcBad8 2 2 6 2 2 4 2" xfId="7265" xr:uid="{00000000-0005-0000-0000-00008B410000}"/>
    <cellStyle name="SAPBEXexcBad8 2 2 6 2 3" xfId="7266" xr:uid="{00000000-0005-0000-0000-00008C410000}"/>
    <cellStyle name="SAPBEXexcBad8 2 2 6 2 3 2" xfId="7267" xr:uid="{00000000-0005-0000-0000-00008D410000}"/>
    <cellStyle name="SAPBEXexcBad8 2 2 6 2 3 2 2" xfId="7268" xr:uid="{00000000-0005-0000-0000-00008E410000}"/>
    <cellStyle name="SAPBEXexcBad8 2 2 6 2 3 3" xfId="7269" xr:uid="{00000000-0005-0000-0000-00008F410000}"/>
    <cellStyle name="SAPBEXexcBad8 2 2 6 2 4" xfId="7270" xr:uid="{00000000-0005-0000-0000-000090410000}"/>
    <cellStyle name="SAPBEXexcBad8 2 2 6 2 4 2" xfId="7271" xr:uid="{00000000-0005-0000-0000-000091410000}"/>
    <cellStyle name="SAPBEXexcBad8 2 2 6 2 4 2 2" xfId="7272" xr:uid="{00000000-0005-0000-0000-000092410000}"/>
    <cellStyle name="SAPBEXexcBad8 2 2 6 2 5" xfId="7273" xr:uid="{00000000-0005-0000-0000-000093410000}"/>
    <cellStyle name="SAPBEXexcBad8 2 2 6 2 5 2" xfId="7274" xr:uid="{00000000-0005-0000-0000-000094410000}"/>
    <cellStyle name="SAPBEXexcBad8 2 2 6 2 6" xfId="30324" xr:uid="{00000000-0005-0000-0000-000095410000}"/>
    <cellStyle name="SAPBEXexcBad8 2 2 6 2 7" xfId="30325" xr:uid="{00000000-0005-0000-0000-000096410000}"/>
    <cellStyle name="SAPBEXexcBad8 2 2 6 2 8" xfId="49675" xr:uid="{00000000-0005-0000-0000-000097410000}"/>
    <cellStyle name="SAPBEXexcBad8 2 2 6 20" xfId="30326" xr:uid="{00000000-0005-0000-0000-000098410000}"/>
    <cellStyle name="SAPBEXexcBad8 2 2 6 21" xfId="30327" xr:uid="{00000000-0005-0000-0000-000099410000}"/>
    <cellStyle name="SAPBEXexcBad8 2 2 6 22" xfId="30328" xr:uid="{00000000-0005-0000-0000-00009A410000}"/>
    <cellStyle name="SAPBEXexcBad8 2 2 6 23" xfId="30329" xr:uid="{00000000-0005-0000-0000-00009B410000}"/>
    <cellStyle name="SAPBEXexcBad8 2 2 6 24" xfId="30330" xr:uid="{00000000-0005-0000-0000-00009C410000}"/>
    <cellStyle name="SAPBEXexcBad8 2 2 6 25" xfId="30331" xr:uid="{00000000-0005-0000-0000-00009D410000}"/>
    <cellStyle name="SAPBEXexcBad8 2 2 6 26" xfId="30332" xr:uid="{00000000-0005-0000-0000-00009E410000}"/>
    <cellStyle name="SAPBEXexcBad8 2 2 6 27" xfId="30333" xr:uid="{00000000-0005-0000-0000-00009F410000}"/>
    <cellStyle name="SAPBEXexcBad8 2 2 6 28" xfId="48285" xr:uid="{00000000-0005-0000-0000-0000A0410000}"/>
    <cellStyle name="SAPBEXexcBad8 2 2 6 29" xfId="49160" xr:uid="{00000000-0005-0000-0000-0000A1410000}"/>
    <cellStyle name="SAPBEXexcBad8 2 2 6 3" xfId="30334" xr:uid="{00000000-0005-0000-0000-0000A2410000}"/>
    <cellStyle name="SAPBEXexcBad8 2 2 6 4" xfId="30335" xr:uid="{00000000-0005-0000-0000-0000A3410000}"/>
    <cellStyle name="SAPBEXexcBad8 2 2 6 5" xfId="30336" xr:uid="{00000000-0005-0000-0000-0000A4410000}"/>
    <cellStyle name="SAPBEXexcBad8 2 2 6 6" xfId="30337" xr:uid="{00000000-0005-0000-0000-0000A5410000}"/>
    <cellStyle name="SAPBEXexcBad8 2 2 6 7" xfId="30338" xr:uid="{00000000-0005-0000-0000-0000A6410000}"/>
    <cellStyle name="SAPBEXexcBad8 2 2 6 8" xfId="30339" xr:uid="{00000000-0005-0000-0000-0000A7410000}"/>
    <cellStyle name="SAPBEXexcBad8 2 2 6 9" xfId="30340" xr:uid="{00000000-0005-0000-0000-0000A8410000}"/>
    <cellStyle name="SAPBEXexcBad8 2 2 7" xfId="1734" xr:uid="{00000000-0005-0000-0000-0000A9410000}"/>
    <cellStyle name="SAPBEXexcBad8 2 2 7 2" xfId="7275" xr:uid="{00000000-0005-0000-0000-0000AA410000}"/>
    <cellStyle name="SAPBEXexcBad8 2 2 7 2 2" xfId="7276" xr:uid="{00000000-0005-0000-0000-0000AB410000}"/>
    <cellStyle name="SAPBEXexcBad8 2 2 7 2 2 2" xfId="7277" xr:uid="{00000000-0005-0000-0000-0000AC410000}"/>
    <cellStyle name="SAPBEXexcBad8 2 2 7 2 2 2 2" xfId="7278" xr:uid="{00000000-0005-0000-0000-0000AD410000}"/>
    <cellStyle name="SAPBEXexcBad8 2 2 7 2 2 3" xfId="7279" xr:uid="{00000000-0005-0000-0000-0000AE410000}"/>
    <cellStyle name="SAPBEXexcBad8 2 2 7 2 3" xfId="7280" xr:uid="{00000000-0005-0000-0000-0000AF410000}"/>
    <cellStyle name="SAPBEXexcBad8 2 2 7 2 3 2" xfId="7281" xr:uid="{00000000-0005-0000-0000-0000B0410000}"/>
    <cellStyle name="SAPBEXexcBad8 2 2 7 2 3 2 2" xfId="7282" xr:uid="{00000000-0005-0000-0000-0000B1410000}"/>
    <cellStyle name="SAPBEXexcBad8 2 2 7 2 4" xfId="7283" xr:uid="{00000000-0005-0000-0000-0000B2410000}"/>
    <cellStyle name="SAPBEXexcBad8 2 2 7 2 4 2" xfId="7284" xr:uid="{00000000-0005-0000-0000-0000B3410000}"/>
    <cellStyle name="SAPBEXexcBad8 2 2 7 3" xfId="7285" xr:uid="{00000000-0005-0000-0000-0000B4410000}"/>
    <cellStyle name="SAPBEXexcBad8 2 2 7 3 2" xfId="7286" xr:uid="{00000000-0005-0000-0000-0000B5410000}"/>
    <cellStyle name="SAPBEXexcBad8 2 2 7 3 2 2" xfId="7287" xr:uid="{00000000-0005-0000-0000-0000B6410000}"/>
    <cellStyle name="SAPBEXexcBad8 2 2 7 3 3" xfId="7288" xr:uid="{00000000-0005-0000-0000-0000B7410000}"/>
    <cellStyle name="SAPBEXexcBad8 2 2 7 4" xfId="7289" xr:uid="{00000000-0005-0000-0000-0000B8410000}"/>
    <cellStyle name="SAPBEXexcBad8 2 2 7 4 2" xfId="7290" xr:uid="{00000000-0005-0000-0000-0000B9410000}"/>
    <cellStyle name="SAPBEXexcBad8 2 2 7 4 2 2" xfId="7291" xr:uid="{00000000-0005-0000-0000-0000BA410000}"/>
    <cellStyle name="SAPBEXexcBad8 2 2 7 5" xfId="7292" xr:uid="{00000000-0005-0000-0000-0000BB410000}"/>
    <cellStyle name="SAPBEXexcBad8 2 2 7 5 2" xfId="7293" xr:uid="{00000000-0005-0000-0000-0000BC410000}"/>
    <cellStyle name="SAPBEXexcBad8 2 2 7 6" xfId="30341" xr:uid="{00000000-0005-0000-0000-0000BD410000}"/>
    <cellStyle name="SAPBEXexcBad8 2 2 7 7" xfId="30342" xr:uid="{00000000-0005-0000-0000-0000BE410000}"/>
    <cellStyle name="SAPBEXexcBad8 2 2 7 8" xfId="49670" xr:uid="{00000000-0005-0000-0000-0000BF410000}"/>
    <cellStyle name="SAPBEXexcBad8 2 2 8" xfId="30343" xr:uid="{00000000-0005-0000-0000-0000C0410000}"/>
    <cellStyle name="SAPBEXexcBad8 2 2 9" xfId="30344" xr:uid="{00000000-0005-0000-0000-0000C1410000}"/>
    <cellStyle name="SAPBEXexcBad8 2 20" xfId="30345" xr:uid="{00000000-0005-0000-0000-0000C2410000}"/>
    <cellStyle name="SAPBEXexcBad8 2 21" xfId="30346" xr:uid="{00000000-0005-0000-0000-0000C3410000}"/>
    <cellStyle name="SAPBEXexcBad8 2 22" xfId="30347" xr:uid="{00000000-0005-0000-0000-0000C4410000}"/>
    <cellStyle name="SAPBEXexcBad8 2 23" xfId="30348" xr:uid="{00000000-0005-0000-0000-0000C5410000}"/>
    <cellStyle name="SAPBEXexcBad8 2 24" xfId="30349" xr:uid="{00000000-0005-0000-0000-0000C6410000}"/>
    <cellStyle name="SAPBEXexcBad8 2 25" xfId="30350" xr:uid="{00000000-0005-0000-0000-0000C7410000}"/>
    <cellStyle name="SAPBEXexcBad8 2 26" xfId="30351" xr:uid="{00000000-0005-0000-0000-0000C8410000}"/>
    <cellStyle name="SAPBEXexcBad8 2 27" xfId="30352" xr:uid="{00000000-0005-0000-0000-0000C9410000}"/>
    <cellStyle name="SAPBEXexcBad8 2 28" xfId="30353" xr:uid="{00000000-0005-0000-0000-0000CA410000}"/>
    <cellStyle name="SAPBEXexcBad8 2 29" xfId="30354" xr:uid="{00000000-0005-0000-0000-0000CB410000}"/>
    <cellStyle name="SAPBEXexcBad8 2 3" xfId="783" xr:uid="{00000000-0005-0000-0000-0000CC410000}"/>
    <cellStyle name="SAPBEXexcBad8 2 3 10" xfId="30355" xr:uid="{00000000-0005-0000-0000-0000CD410000}"/>
    <cellStyle name="SAPBEXexcBad8 2 3 11" xfId="30356" xr:uid="{00000000-0005-0000-0000-0000CE410000}"/>
    <cellStyle name="SAPBEXexcBad8 2 3 12" xfId="30357" xr:uid="{00000000-0005-0000-0000-0000CF410000}"/>
    <cellStyle name="SAPBEXexcBad8 2 3 13" xfId="30358" xr:uid="{00000000-0005-0000-0000-0000D0410000}"/>
    <cellStyle name="SAPBEXexcBad8 2 3 14" xfId="30359" xr:uid="{00000000-0005-0000-0000-0000D1410000}"/>
    <cellStyle name="SAPBEXexcBad8 2 3 15" xfId="30360" xr:uid="{00000000-0005-0000-0000-0000D2410000}"/>
    <cellStyle name="SAPBEXexcBad8 2 3 16" xfId="30361" xr:uid="{00000000-0005-0000-0000-0000D3410000}"/>
    <cellStyle name="SAPBEXexcBad8 2 3 17" xfId="30362" xr:uid="{00000000-0005-0000-0000-0000D4410000}"/>
    <cellStyle name="SAPBEXexcBad8 2 3 18" xfId="30363" xr:uid="{00000000-0005-0000-0000-0000D5410000}"/>
    <cellStyle name="SAPBEXexcBad8 2 3 19" xfId="30364" xr:uid="{00000000-0005-0000-0000-0000D6410000}"/>
    <cellStyle name="SAPBEXexcBad8 2 3 2" xfId="1735" xr:uid="{00000000-0005-0000-0000-0000D7410000}"/>
    <cellStyle name="SAPBEXexcBad8 2 3 2 2" xfId="7294" xr:uid="{00000000-0005-0000-0000-0000D8410000}"/>
    <cellStyle name="SAPBEXexcBad8 2 3 2 2 2" xfId="7295" xr:uid="{00000000-0005-0000-0000-0000D9410000}"/>
    <cellStyle name="SAPBEXexcBad8 2 3 2 2 2 2" xfId="7296" xr:uid="{00000000-0005-0000-0000-0000DA410000}"/>
    <cellStyle name="SAPBEXexcBad8 2 3 2 2 2 2 2" xfId="7297" xr:uid="{00000000-0005-0000-0000-0000DB410000}"/>
    <cellStyle name="SAPBEXexcBad8 2 3 2 2 2 3" xfId="7298" xr:uid="{00000000-0005-0000-0000-0000DC410000}"/>
    <cellStyle name="SAPBEXexcBad8 2 3 2 2 3" xfId="7299" xr:uid="{00000000-0005-0000-0000-0000DD410000}"/>
    <cellStyle name="SAPBEXexcBad8 2 3 2 2 3 2" xfId="7300" xr:uid="{00000000-0005-0000-0000-0000DE410000}"/>
    <cellStyle name="SAPBEXexcBad8 2 3 2 2 3 2 2" xfId="7301" xr:uid="{00000000-0005-0000-0000-0000DF410000}"/>
    <cellStyle name="SAPBEXexcBad8 2 3 2 2 4" xfId="7302" xr:uid="{00000000-0005-0000-0000-0000E0410000}"/>
    <cellStyle name="SAPBEXexcBad8 2 3 2 2 4 2" xfId="7303" xr:uid="{00000000-0005-0000-0000-0000E1410000}"/>
    <cellStyle name="SAPBEXexcBad8 2 3 2 3" xfId="7304" xr:uid="{00000000-0005-0000-0000-0000E2410000}"/>
    <cellStyle name="SAPBEXexcBad8 2 3 2 3 2" xfId="7305" xr:uid="{00000000-0005-0000-0000-0000E3410000}"/>
    <cellStyle name="SAPBEXexcBad8 2 3 2 3 2 2" xfId="7306" xr:uid="{00000000-0005-0000-0000-0000E4410000}"/>
    <cellStyle name="SAPBEXexcBad8 2 3 2 3 3" xfId="7307" xr:uid="{00000000-0005-0000-0000-0000E5410000}"/>
    <cellStyle name="SAPBEXexcBad8 2 3 2 4" xfId="7308" xr:uid="{00000000-0005-0000-0000-0000E6410000}"/>
    <cellStyle name="SAPBEXexcBad8 2 3 2 4 2" xfId="7309" xr:uid="{00000000-0005-0000-0000-0000E7410000}"/>
    <cellStyle name="SAPBEXexcBad8 2 3 2 4 2 2" xfId="7310" xr:uid="{00000000-0005-0000-0000-0000E8410000}"/>
    <cellStyle name="SAPBEXexcBad8 2 3 2 5" xfId="7311" xr:uid="{00000000-0005-0000-0000-0000E9410000}"/>
    <cellStyle name="SAPBEXexcBad8 2 3 2 5 2" xfId="7312" xr:uid="{00000000-0005-0000-0000-0000EA410000}"/>
    <cellStyle name="SAPBEXexcBad8 2 3 2 6" xfId="30365" xr:uid="{00000000-0005-0000-0000-0000EB410000}"/>
    <cellStyle name="SAPBEXexcBad8 2 3 2 7" xfId="30366" xr:uid="{00000000-0005-0000-0000-0000EC410000}"/>
    <cellStyle name="SAPBEXexcBad8 2 3 2 8" xfId="49676" xr:uid="{00000000-0005-0000-0000-0000ED410000}"/>
    <cellStyle name="SAPBEXexcBad8 2 3 20" xfId="30367" xr:uid="{00000000-0005-0000-0000-0000EE410000}"/>
    <cellStyle name="SAPBEXexcBad8 2 3 21" xfId="30368" xr:uid="{00000000-0005-0000-0000-0000EF410000}"/>
    <cellStyle name="SAPBEXexcBad8 2 3 22" xfId="30369" xr:uid="{00000000-0005-0000-0000-0000F0410000}"/>
    <cellStyle name="SAPBEXexcBad8 2 3 23" xfId="30370" xr:uid="{00000000-0005-0000-0000-0000F1410000}"/>
    <cellStyle name="SAPBEXexcBad8 2 3 24" xfId="30371" xr:uid="{00000000-0005-0000-0000-0000F2410000}"/>
    <cellStyle name="SAPBEXexcBad8 2 3 25" xfId="30372" xr:uid="{00000000-0005-0000-0000-0000F3410000}"/>
    <cellStyle name="SAPBEXexcBad8 2 3 26" xfId="30373" xr:uid="{00000000-0005-0000-0000-0000F4410000}"/>
    <cellStyle name="SAPBEXexcBad8 2 3 27" xfId="30374" xr:uid="{00000000-0005-0000-0000-0000F5410000}"/>
    <cellStyle name="SAPBEXexcBad8 2 3 28" xfId="48286" xr:uid="{00000000-0005-0000-0000-0000F6410000}"/>
    <cellStyle name="SAPBEXexcBad8 2 3 29" xfId="49161" xr:uid="{00000000-0005-0000-0000-0000F7410000}"/>
    <cellStyle name="SAPBEXexcBad8 2 3 3" xfId="30375" xr:uid="{00000000-0005-0000-0000-0000F8410000}"/>
    <cellStyle name="SAPBEXexcBad8 2 3 4" xfId="30376" xr:uid="{00000000-0005-0000-0000-0000F9410000}"/>
    <cellStyle name="SAPBEXexcBad8 2 3 5" xfId="30377" xr:uid="{00000000-0005-0000-0000-0000FA410000}"/>
    <cellStyle name="SAPBEXexcBad8 2 3 6" xfId="30378" xr:uid="{00000000-0005-0000-0000-0000FB410000}"/>
    <cellStyle name="SAPBEXexcBad8 2 3 7" xfId="30379" xr:uid="{00000000-0005-0000-0000-0000FC410000}"/>
    <cellStyle name="SAPBEXexcBad8 2 3 8" xfId="30380" xr:uid="{00000000-0005-0000-0000-0000FD410000}"/>
    <cellStyle name="SAPBEXexcBad8 2 3 9" xfId="30381" xr:uid="{00000000-0005-0000-0000-0000FE410000}"/>
    <cellStyle name="SAPBEXexcBad8 2 30" xfId="30382" xr:uid="{00000000-0005-0000-0000-0000FF410000}"/>
    <cellStyle name="SAPBEXexcBad8 2 31" xfId="30383" xr:uid="{00000000-0005-0000-0000-000000420000}"/>
    <cellStyle name="SAPBEXexcBad8 2 32" xfId="30384" xr:uid="{00000000-0005-0000-0000-000001420000}"/>
    <cellStyle name="SAPBEXexcBad8 2 33" xfId="48287" xr:uid="{00000000-0005-0000-0000-000002420000}"/>
    <cellStyle name="SAPBEXexcBad8 2 34" xfId="49154" xr:uid="{00000000-0005-0000-0000-000003420000}"/>
    <cellStyle name="SAPBEXexcBad8 2 4" xfId="784" xr:uid="{00000000-0005-0000-0000-000004420000}"/>
    <cellStyle name="SAPBEXexcBad8 2 4 10" xfId="30385" xr:uid="{00000000-0005-0000-0000-000005420000}"/>
    <cellStyle name="SAPBEXexcBad8 2 4 11" xfId="30386" xr:uid="{00000000-0005-0000-0000-000006420000}"/>
    <cellStyle name="SAPBEXexcBad8 2 4 12" xfId="30387" xr:uid="{00000000-0005-0000-0000-000007420000}"/>
    <cellStyle name="SAPBEXexcBad8 2 4 13" xfId="30388" xr:uid="{00000000-0005-0000-0000-000008420000}"/>
    <cellStyle name="SAPBEXexcBad8 2 4 14" xfId="30389" xr:uid="{00000000-0005-0000-0000-000009420000}"/>
    <cellStyle name="SAPBEXexcBad8 2 4 15" xfId="30390" xr:uid="{00000000-0005-0000-0000-00000A420000}"/>
    <cellStyle name="SAPBEXexcBad8 2 4 16" xfId="30391" xr:uid="{00000000-0005-0000-0000-00000B420000}"/>
    <cellStyle name="SAPBEXexcBad8 2 4 17" xfId="30392" xr:uid="{00000000-0005-0000-0000-00000C420000}"/>
    <cellStyle name="SAPBEXexcBad8 2 4 18" xfId="30393" xr:uid="{00000000-0005-0000-0000-00000D420000}"/>
    <cellStyle name="SAPBEXexcBad8 2 4 19" xfId="30394" xr:uid="{00000000-0005-0000-0000-00000E420000}"/>
    <cellStyle name="SAPBEXexcBad8 2 4 2" xfId="1736" xr:uid="{00000000-0005-0000-0000-00000F420000}"/>
    <cellStyle name="SAPBEXexcBad8 2 4 2 2" xfId="7313" xr:uid="{00000000-0005-0000-0000-000010420000}"/>
    <cellStyle name="SAPBEXexcBad8 2 4 2 2 2" xfId="7314" xr:uid="{00000000-0005-0000-0000-000011420000}"/>
    <cellStyle name="SAPBEXexcBad8 2 4 2 2 2 2" xfId="7315" xr:uid="{00000000-0005-0000-0000-000012420000}"/>
    <cellStyle name="SAPBEXexcBad8 2 4 2 2 2 2 2" xfId="7316" xr:uid="{00000000-0005-0000-0000-000013420000}"/>
    <cellStyle name="SAPBEXexcBad8 2 4 2 2 2 3" xfId="7317" xr:uid="{00000000-0005-0000-0000-000014420000}"/>
    <cellStyle name="SAPBEXexcBad8 2 4 2 2 3" xfId="7318" xr:uid="{00000000-0005-0000-0000-000015420000}"/>
    <cellStyle name="SAPBEXexcBad8 2 4 2 2 3 2" xfId="7319" xr:uid="{00000000-0005-0000-0000-000016420000}"/>
    <cellStyle name="SAPBEXexcBad8 2 4 2 2 3 2 2" xfId="7320" xr:uid="{00000000-0005-0000-0000-000017420000}"/>
    <cellStyle name="SAPBEXexcBad8 2 4 2 2 4" xfId="7321" xr:uid="{00000000-0005-0000-0000-000018420000}"/>
    <cellStyle name="SAPBEXexcBad8 2 4 2 2 4 2" xfId="7322" xr:uid="{00000000-0005-0000-0000-000019420000}"/>
    <cellStyle name="SAPBEXexcBad8 2 4 2 3" xfId="7323" xr:uid="{00000000-0005-0000-0000-00001A420000}"/>
    <cellStyle name="SAPBEXexcBad8 2 4 2 3 2" xfId="7324" xr:uid="{00000000-0005-0000-0000-00001B420000}"/>
    <cellStyle name="SAPBEXexcBad8 2 4 2 3 2 2" xfId="7325" xr:uid="{00000000-0005-0000-0000-00001C420000}"/>
    <cellStyle name="SAPBEXexcBad8 2 4 2 3 3" xfId="7326" xr:uid="{00000000-0005-0000-0000-00001D420000}"/>
    <cellStyle name="SAPBEXexcBad8 2 4 2 4" xfId="7327" xr:uid="{00000000-0005-0000-0000-00001E420000}"/>
    <cellStyle name="SAPBEXexcBad8 2 4 2 4 2" xfId="7328" xr:uid="{00000000-0005-0000-0000-00001F420000}"/>
    <cellStyle name="SAPBEXexcBad8 2 4 2 4 2 2" xfId="7329" xr:uid="{00000000-0005-0000-0000-000020420000}"/>
    <cellStyle name="SAPBEXexcBad8 2 4 2 5" xfId="7330" xr:uid="{00000000-0005-0000-0000-000021420000}"/>
    <cellStyle name="SAPBEXexcBad8 2 4 2 5 2" xfId="7331" xr:uid="{00000000-0005-0000-0000-000022420000}"/>
    <cellStyle name="SAPBEXexcBad8 2 4 2 6" xfId="30395" xr:uid="{00000000-0005-0000-0000-000023420000}"/>
    <cellStyle name="SAPBEXexcBad8 2 4 2 7" xfId="30396" xr:uid="{00000000-0005-0000-0000-000024420000}"/>
    <cellStyle name="SAPBEXexcBad8 2 4 2 8" xfId="49677" xr:uid="{00000000-0005-0000-0000-000025420000}"/>
    <cellStyle name="SAPBEXexcBad8 2 4 20" xfId="30397" xr:uid="{00000000-0005-0000-0000-000026420000}"/>
    <cellStyle name="SAPBEXexcBad8 2 4 21" xfId="30398" xr:uid="{00000000-0005-0000-0000-000027420000}"/>
    <cellStyle name="SAPBEXexcBad8 2 4 22" xfId="30399" xr:uid="{00000000-0005-0000-0000-000028420000}"/>
    <cellStyle name="SAPBEXexcBad8 2 4 23" xfId="30400" xr:uid="{00000000-0005-0000-0000-000029420000}"/>
    <cellStyle name="SAPBEXexcBad8 2 4 24" xfId="30401" xr:uid="{00000000-0005-0000-0000-00002A420000}"/>
    <cellStyle name="SAPBEXexcBad8 2 4 25" xfId="30402" xr:uid="{00000000-0005-0000-0000-00002B420000}"/>
    <cellStyle name="SAPBEXexcBad8 2 4 26" xfId="30403" xr:uid="{00000000-0005-0000-0000-00002C420000}"/>
    <cellStyle name="SAPBEXexcBad8 2 4 27" xfId="30404" xr:uid="{00000000-0005-0000-0000-00002D420000}"/>
    <cellStyle name="SAPBEXexcBad8 2 4 28" xfId="48288" xr:uid="{00000000-0005-0000-0000-00002E420000}"/>
    <cellStyle name="SAPBEXexcBad8 2 4 29" xfId="49162" xr:uid="{00000000-0005-0000-0000-00002F420000}"/>
    <cellStyle name="SAPBEXexcBad8 2 4 3" xfId="30405" xr:uid="{00000000-0005-0000-0000-000030420000}"/>
    <cellStyle name="SAPBEXexcBad8 2 4 4" xfId="30406" xr:uid="{00000000-0005-0000-0000-000031420000}"/>
    <cellStyle name="SAPBEXexcBad8 2 4 5" xfId="30407" xr:uid="{00000000-0005-0000-0000-000032420000}"/>
    <cellStyle name="SAPBEXexcBad8 2 4 6" xfId="30408" xr:uid="{00000000-0005-0000-0000-000033420000}"/>
    <cellStyle name="SAPBEXexcBad8 2 4 7" xfId="30409" xr:uid="{00000000-0005-0000-0000-000034420000}"/>
    <cellStyle name="SAPBEXexcBad8 2 4 8" xfId="30410" xr:uid="{00000000-0005-0000-0000-000035420000}"/>
    <cellStyle name="SAPBEXexcBad8 2 4 9" xfId="30411" xr:uid="{00000000-0005-0000-0000-000036420000}"/>
    <cellStyle name="SAPBEXexcBad8 2 5" xfId="785" xr:uid="{00000000-0005-0000-0000-000037420000}"/>
    <cellStyle name="SAPBEXexcBad8 2 5 10" xfId="30412" xr:uid="{00000000-0005-0000-0000-000038420000}"/>
    <cellStyle name="SAPBEXexcBad8 2 5 11" xfId="30413" xr:uid="{00000000-0005-0000-0000-000039420000}"/>
    <cellStyle name="SAPBEXexcBad8 2 5 12" xfId="30414" xr:uid="{00000000-0005-0000-0000-00003A420000}"/>
    <cellStyle name="SAPBEXexcBad8 2 5 13" xfId="30415" xr:uid="{00000000-0005-0000-0000-00003B420000}"/>
    <cellStyle name="SAPBEXexcBad8 2 5 14" xfId="30416" xr:uid="{00000000-0005-0000-0000-00003C420000}"/>
    <cellStyle name="SAPBEXexcBad8 2 5 15" xfId="30417" xr:uid="{00000000-0005-0000-0000-00003D420000}"/>
    <cellStyle name="SAPBEXexcBad8 2 5 16" xfId="30418" xr:uid="{00000000-0005-0000-0000-00003E420000}"/>
    <cellStyle name="SAPBEXexcBad8 2 5 17" xfId="30419" xr:uid="{00000000-0005-0000-0000-00003F420000}"/>
    <cellStyle name="SAPBEXexcBad8 2 5 18" xfId="30420" xr:uid="{00000000-0005-0000-0000-000040420000}"/>
    <cellStyle name="SAPBEXexcBad8 2 5 19" xfId="30421" xr:uid="{00000000-0005-0000-0000-000041420000}"/>
    <cellStyle name="SAPBEXexcBad8 2 5 2" xfId="1737" xr:uid="{00000000-0005-0000-0000-000042420000}"/>
    <cellStyle name="SAPBEXexcBad8 2 5 2 2" xfId="7332" xr:uid="{00000000-0005-0000-0000-000043420000}"/>
    <cellStyle name="SAPBEXexcBad8 2 5 2 2 2" xfId="7333" xr:uid="{00000000-0005-0000-0000-000044420000}"/>
    <cellStyle name="SAPBEXexcBad8 2 5 2 2 2 2" xfId="7334" xr:uid="{00000000-0005-0000-0000-000045420000}"/>
    <cellStyle name="SAPBEXexcBad8 2 5 2 2 2 2 2" xfId="7335" xr:uid="{00000000-0005-0000-0000-000046420000}"/>
    <cellStyle name="SAPBEXexcBad8 2 5 2 2 2 3" xfId="7336" xr:uid="{00000000-0005-0000-0000-000047420000}"/>
    <cellStyle name="SAPBEXexcBad8 2 5 2 2 3" xfId="7337" xr:uid="{00000000-0005-0000-0000-000048420000}"/>
    <cellStyle name="SAPBEXexcBad8 2 5 2 2 3 2" xfId="7338" xr:uid="{00000000-0005-0000-0000-000049420000}"/>
    <cellStyle name="SAPBEXexcBad8 2 5 2 2 3 2 2" xfId="7339" xr:uid="{00000000-0005-0000-0000-00004A420000}"/>
    <cellStyle name="SAPBEXexcBad8 2 5 2 2 4" xfId="7340" xr:uid="{00000000-0005-0000-0000-00004B420000}"/>
    <cellStyle name="SAPBEXexcBad8 2 5 2 2 4 2" xfId="7341" xr:uid="{00000000-0005-0000-0000-00004C420000}"/>
    <cellStyle name="SAPBEXexcBad8 2 5 2 3" xfId="7342" xr:uid="{00000000-0005-0000-0000-00004D420000}"/>
    <cellStyle name="SAPBEXexcBad8 2 5 2 3 2" xfId="7343" xr:uid="{00000000-0005-0000-0000-00004E420000}"/>
    <cellStyle name="SAPBEXexcBad8 2 5 2 3 2 2" xfId="7344" xr:uid="{00000000-0005-0000-0000-00004F420000}"/>
    <cellStyle name="SAPBEXexcBad8 2 5 2 3 3" xfId="7345" xr:uid="{00000000-0005-0000-0000-000050420000}"/>
    <cellStyle name="SAPBEXexcBad8 2 5 2 4" xfId="7346" xr:uid="{00000000-0005-0000-0000-000051420000}"/>
    <cellStyle name="SAPBEXexcBad8 2 5 2 4 2" xfId="7347" xr:uid="{00000000-0005-0000-0000-000052420000}"/>
    <cellStyle name="SAPBEXexcBad8 2 5 2 4 2 2" xfId="7348" xr:uid="{00000000-0005-0000-0000-000053420000}"/>
    <cellStyle name="SAPBEXexcBad8 2 5 2 5" xfId="7349" xr:uid="{00000000-0005-0000-0000-000054420000}"/>
    <cellStyle name="SAPBEXexcBad8 2 5 2 5 2" xfId="7350" xr:uid="{00000000-0005-0000-0000-000055420000}"/>
    <cellStyle name="SAPBEXexcBad8 2 5 2 6" xfId="30422" xr:uid="{00000000-0005-0000-0000-000056420000}"/>
    <cellStyle name="SAPBEXexcBad8 2 5 2 7" xfId="30423" xr:uid="{00000000-0005-0000-0000-000057420000}"/>
    <cellStyle name="SAPBEXexcBad8 2 5 2 8" xfId="49678" xr:uid="{00000000-0005-0000-0000-000058420000}"/>
    <cellStyle name="SAPBEXexcBad8 2 5 20" xfId="30424" xr:uid="{00000000-0005-0000-0000-000059420000}"/>
    <cellStyle name="SAPBEXexcBad8 2 5 21" xfId="30425" xr:uid="{00000000-0005-0000-0000-00005A420000}"/>
    <cellStyle name="SAPBEXexcBad8 2 5 22" xfId="30426" xr:uid="{00000000-0005-0000-0000-00005B420000}"/>
    <cellStyle name="SAPBEXexcBad8 2 5 23" xfId="30427" xr:uid="{00000000-0005-0000-0000-00005C420000}"/>
    <cellStyle name="SAPBEXexcBad8 2 5 24" xfId="30428" xr:uid="{00000000-0005-0000-0000-00005D420000}"/>
    <cellStyle name="SAPBEXexcBad8 2 5 25" xfId="30429" xr:uid="{00000000-0005-0000-0000-00005E420000}"/>
    <cellStyle name="SAPBEXexcBad8 2 5 26" xfId="30430" xr:uid="{00000000-0005-0000-0000-00005F420000}"/>
    <cellStyle name="SAPBEXexcBad8 2 5 27" xfId="30431" xr:uid="{00000000-0005-0000-0000-000060420000}"/>
    <cellStyle name="SAPBEXexcBad8 2 5 28" xfId="48289" xr:uid="{00000000-0005-0000-0000-000061420000}"/>
    <cellStyle name="SAPBEXexcBad8 2 5 29" xfId="49163" xr:uid="{00000000-0005-0000-0000-000062420000}"/>
    <cellStyle name="SAPBEXexcBad8 2 5 3" xfId="30432" xr:uid="{00000000-0005-0000-0000-000063420000}"/>
    <cellStyle name="SAPBEXexcBad8 2 5 4" xfId="30433" xr:uid="{00000000-0005-0000-0000-000064420000}"/>
    <cellStyle name="SAPBEXexcBad8 2 5 5" xfId="30434" xr:uid="{00000000-0005-0000-0000-000065420000}"/>
    <cellStyle name="SAPBEXexcBad8 2 5 6" xfId="30435" xr:uid="{00000000-0005-0000-0000-000066420000}"/>
    <cellStyle name="SAPBEXexcBad8 2 5 7" xfId="30436" xr:uid="{00000000-0005-0000-0000-000067420000}"/>
    <cellStyle name="SAPBEXexcBad8 2 5 8" xfId="30437" xr:uid="{00000000-0005-0000-0000-000068420000}"/>
    <cellStyle name="SAPBEXexcBad8 2 5 9" xfId="30438" xr:uid="{00000000-0005-0000-0000-000069420000}"/>
    <cellStyle name="SAPBEXexcBad8 2 6" xfId="786" xr:uid="{00000000-0005-0000-0000-00006A420000}"/>
    <cellStyle name="SAPBEXexcBad8 2 6 10" xfId="30439" xr:uid="{00000000-0005-0000-0000-00006B420000}"/>
    <cellStyle name="SAPBEXexcBad8 2 6 11" xfId="30440" xr:uid="{00000000-0005-0000-0000-00006C420000}"/>
    <cellStyle name="SAPBEXexcBad8 2 6 12" xfId="30441" xr:uid="{00000000-0005-0000-0000-00006D420000}"/>
    <cellStyle name="SAPBEXexcBad8 2 6 13" xfId="30442" xr:uid="{00000000-0005-0000-0000-00006E420000}"/>
    <cellStyle name="SAPBEXexcBad8 2 6 14" xfId="30443" xr:uid="{00000000-0005-0000-0000-00006F420000}"/>
    <cellStyle name="SAPBEXexcBad8 2 6 15" xfId="30444" xr:uid="{00000000-0005-0000-0000-000070420000}"/>
    <cellStyle name="SAPBEXexcBad8 2 6 16" xfId="30445" xr:uid="{00000000-0005-0000-0000-000071420000}"/>
    <cellStyle name="SAPBEXexcBad8 2 6 17" xfId="30446" xr:uid="{00000000-0005-0000-0000-000072420000}"/>
    <cellStyle name="SAPBEXexcBad8 2 6 18" xfId="30447" xr:uid="{00000000-0005-0000-0000-000073420000}"/>
    <cellStyle name="SAPBEXexcBad8 2 6 19" xfId="30448" xr:uid="{00000000-0005-0000-0000-000074420000}"/>
    <cellStyle name="SAPBEXexcBad8 2 6 2" xfId="1738" xr:uid="{00000000-0005-0000-0000-000075420000}"/>
    <cellStyle name="SAPBEXexcBad8 2 6 2 2" xfId="7351" xr:uid="{00000000-0005-0000-0000-000076420000}"/>
    <cellStyle name="SAPBEXexcBad8 2 6 2 2 2" xfId="7352" xr:uid="{00000000-0005-0000-0000-000077420000}"/>
    <cellStyle name="SAPBEXexcBad8 2 6 2 2 2 2" xfId="7353" xr:uid="{00000000-0005-0000-0000-000078420000}"/>
    <cellStyle name="SAPBEXexcBad8 2 6 2 2 2 2 2" xfId="7354" xr:uid="{00000000-0005-0000-0000-000079420000}"/>
    <cellStyle name="SAPBEXexcBad8 2 6 2 2 2 3" xfId="7355" xr:uid="{00000000-0005-0000-0000-00007A420000}"/>
    <cellStyle name="SAPBEXexcBad8 2 6 2 2 3" xfId="7356" xr:uid="{00000000-0005-0000-0000-00007B420000}"/>
    <cellStyle name="SAPBEXexcBad8 2 6 2 2 3 2" xfId="7357" xr:uid="{00000000-0005-0000-0000-00007C420000}"/>
    <cellStyle name="SAPBEXexcBad8 2 6 2 2 3 2 2" xfId="7358" xr:uid="{00000000-0005-0000-0000-00007D420000}"/>
    <cellStyle name="SAPBEXexcBad8 2 6 2 2 4" xfId="7359" xr:uid="{00000000-0005-0000-0000-00007E420000}"/>
    <cellStyle name="SAPBEXexcBad8 2 6 2 2 4 2" xfId="7360" xr:uid="{00000000-0005-0000-0000-00007F420000}"/>
    <cellStyle name="SAPBEXexcBad8 2 6 2 3" xfId="7361" xr:uid="{00000000-0005-0000-0000-000080420000}"/>
    <cellStyle name="SAPBEXexcBad8 2 6 2 3 2" xfId="7362" xr:uid="{00000000-0005-0000-0000-000081420000}"/>
    <cellStyle name="SAPBEXexcBad8 2 6 2 3 2 2" xfId="7363" xr:uid="{00000000-0005-0000-0000-000082420000}"/>
    <cellStyle name="SAPBEXexcBad8 2 6 2 3 3" xfId="7364" xr:uid="{00000000-0005-0000-0000-000083420000}"/>
    <cellStyle name="SAPBEXexcBad8 2 6 2 4" xfId="7365" xr:uid="{00000000-0005-0000-0000-000084420000}"/>
    <cellStyle name="SAPBEXexcBad8 2 6 2 4 2" xfId="7366" xr:uid="{00000000-0005-0000-0000-000085420000}"/>
    <cellStyle name="SAPBEXexcBad8 2 6 2 4 2 2" xfId="7367" xr:uid="{00000000-0005-0000-0000-000086420000}"/>
    <cellStyle name="SAPBEXexcBad8 2 6 2 5" xfId="7368" xr:uid="{00000000-0005-0000-0000-000087420000}"/>
    <cellStyle name="SAPBEXexcBad8 2 6 2 5 2" xfId="7369" xr:uid="{00000000-0005-0000-0000-000088420000}"/>
    <cellStyle name="SAPBEXexcBad8 2 6 2 6" xfId="30449" xr:uid="{00000000-0005-0000-0000-000089420000}"/>
    <cellStyle name="SAPBEXexcBad8 2 6 2 7" xfId="30450" xr:uid="{00000000-0005-0000-0000-00008A420000}"/>
    <cellStyle name="SAPBEXexcBad8 2 6 2 8" xfId="49679" xr:uid="{00000000-0005-0000-0000-00008B420000}"/>
    <cellStyle name="SAPBEXexcBad8 2 6 20" xfId="30451" xr:uid="{00000000-0005-0000-0000-00008C420000}"/>
    <cellStyle name="SAPBEXexcBad8 2 6 21" xfId="30452" xr:uid="{00000000-0005-0000-0000-00008D420000}"/>
    <cellStyle name="SAPBEXexcBad8 2 6 22" xfId="30453" xr:uid="{00000000-0005-0000-0000-00008E420000}"/>
    <cellStyle name="SAPBEXexcBad8 2 6 23" xfId="30454" xr:uid="{00000000-0005-0000-0000-00008F420000}"/>
    <cellStyle name="SAPBEXexcBad8 2 6 24" xfId="30455" xr:uid="{00000000-0005-0000-0000-000090420000}"/>
    <cellStyle name="SAPBEXexcBad8 2 6 25" xfId="30456" xr:uid="{00000000-0005-0000-0000-000091420000}"/>
    <cellStyle name="SAPBEXexcBad8 2 6 26" xfId="30457" xr:uid="{00000000-0005-0000-0000-000092420000}"/>
    <cellStyle name="SAPBEXexcBad8 2 6 27" xfId="30458" xr:uid="{00000000-0005-0000-0000-000093420000}"/>
    <cellStyle name="SAPBEXexcBad8 2 6 28" xfId="48290" xr:uid="{00000000-0005-0000-0000-000094420000}"/>
    <cellStyle name="SAPBEXexcBad8 2 6 29" xfId="49164" xr:uid="{00000000-0005-0000-0000-000095420000}"/>
    <cellStyle name="SAPBEXexcBad8 2 6 3" xfId="30459" xr:uid="{00000000-0005-0000-0000-000096420000}"/>
    <cellStyle name="SAPBEXexcBad8 2 6 4" xfId="30460" xr:uid="{00000000-0005-0000-0000-000097420000}"/>
    <cellStyle name="SAPBEXexcBad8 2 6 5" xfId="30461" xr:uid="{00000000-0005-0000-0000-000098420000}"/>
    <cellStyle name="SAPBEXexcBad8 2 6 6" xfId="30462" xr:uid="{00000000-0005-0000-0000-000099420000}"/>
    <cellStyle name="SAPBEXexcBad8 2 6 7" xfId="30463" xr:uid="{00000000-0005-0000-0000-00009A420000}"/>
    <cellStyle name="SAPBEXexcBad8 2 6 8" xfId="30464" xr:uid="{00000000-0005-0000-0000-00009B420000}"/>
    <cellStyle name="SAPBEXexcBad8 2 6 9" xfId="30465" xr:uid="{00000000-0005-0000-0000-00009C420000}"/>
    <cellStyle name="SAPBEXexcBad8 2 7" xfId="1739" xr:uid="{00000000-0005-0000-0000-00009D420000}"/>
    <cellStyle name="SAPBEXexcBad8 2 7 2" xfId="7370" xr:uid="{00000000-0005-0000-0000-00009E420000}"/>
    <cellStyle name="SAPBEXexcBad8 2 7 2 2" xfId="7371" xr:uid="{00000000-0005-0000-0000-00009F420000}"/>
    <cellStyle name="SAPBEXexcBad8 2 7 2 2 2" xfId="7372" xr:uid="{00000000-0005-0000-0000-0000A0420000}"/>
    <cellStyle name="SAPBEXexcBad8 2 7 2 2 2 2" xfId="7373" xr:uid="{00000000-0005-0000-0000-0000A1420000}"/>
    <cellStyle name="SAPBEXexcBad8 2 7 2 2 3" xfId="7374" xr:uid="{00000000-0005-0000-0000-0000A2420000}"/>
    <cellStyle name="SAPBEXexcBad8 2 7 2 3" xfId="7375" xr:uid="{00000000-0005-0000-0000-0000A3420000}"/>
    <cellStyle name="SAPBEXexcBad8 2 7 2 3 2" xfId="7376" xr:uid="{00000000-0005-0000-0000-0000A4420000}"/>
    <cellStyle name="SAPBEXexcBad8 2 7 2 3 2 2" xfId="7377" xr:uid="{00000000-0005-0000-0000-0000A5420000}"/>
    <cellStyle name="SAPBEXexcBad8 2 7 2 4" xfId="7378" xr:uid="{00000000-0005-0000-0000-0000A6420000}"/>
    <cellStyle name="SAPBEXexcBad8 2 7 2 4 2" xfId="7379" xr:uid="{00000000-0005-0000-0000-0000A7420000}"/>
    <cellStyle name="SAPBEXexcBad8 2 7 3" xfId="7380" xr:uid="{00000000-0005-0000-0000-0000A8420000}"/>
    <cellStyle name="SAPBEXexcBad8 2 7 3 2" xfId="7381" xr:uid="{00000000-0005-0000-0000-0000A9420000}"/>
    <cellStyle name="SAPBEXexcBad8 2 7 3 2 2" xfId="7382" xr:uid="{00000000-0005-0000-0000-0000AA420000}"/>
    <cellStyle name="SAPBEXexcBad8 2 7 3 3" xfId="7383" xr:uid="{00000000-0005-0000-0000-0000AB420000}"/>
    <cellStyle name="SAPBEXexcBad8 2 7 4" xfId="7384" xr:uid="{00000000-0005-0000-0000-0000AC420000}"/>
    <cellStyle name="SAPBEXexcBad8 2 7 4 2" xfId="7385" xr:uid="{00000000-0005-0000-0000-0000AD420000}"/>
    <cellStyle name="SAPBEXexcBad8 2 7 4 2 2" xfId="7386" xr:uid="{00000000-0005-0000-0000-0000AE420000}"/>
    <cellStyle name="SAPBEXexcBad8 2 7 5" xfId="7387" xr:uid="{00000000-0005-0000-0000-0000AF420000}"/>
    <cellStyle name="SAPBEXexcBad8 2 7 5 2" xfId="7388" xr:uid="{00000000-0005-0000-0000-0000B0420000}"/>
    <cellStyle name="SAPBEXexcBad8 2 7 6" xfId="30466" xr:uid="{00000000-0005-0000-0000-0000B1420000}"/>
    <cellStyle name="SAPBEXexcBad8 2 7 7" xfId="30467" xr:uid="{00000000-0005-0000-0000-0000B2420000}"/>
    <cellStyle name="SAPBEXexcBad8 2 7 8" xfId="49669" xr:uid="{00000000-0005-0000-0000-0000B3420000}"/>
    <cellStyle name="SAPBEXexcBad8 2 8" xfId="30468" xr:uid="{00000000-0005-0000-0000-0000B4420000}"/>
    <cellStyle name="SAPBEXexcBad8 2 9" xfId="30469" xr:uid="{00000000-0005-0000-0000-0000B5420000}"/>
    <cellStyle name="SAPBEXexcBad8 20" xfId="30470" xr:uid="{00000000-0005-0000-0000-0000B6420000}"/>
    <cellStyle name="SAPBEXexcBad8 21" xfId="30471" xr:uid="{00000000-0005-0000-0000-0000B7420000}"/>
    <cellStyle name="SAPBEXexcBad8 22" xfId="30472" xr:uid="{00000000-0005-0000-0000-0000B8420000}"/>
    <cellStyle name="SAPBEXexcBad8 23" xfId="30473" xr:uid="{00000000-0005-0000-0000-0000B9420000}"/>
    <cellStyle name="SAPBEXexcBad8 24" xfId="30474" xr:uid="{00000000-0005-0000-0000-0000BA420000}"/>
    <cellStyle name="SAPBEXexcBad8 25" xfId="30475" xr:uid="{00000000-0005-0000-0000-0000BB420000}"/>
    <cellStyle name="SAPBEXexcBad8 26" xfId="30476" xr:uid="{00000000-0005-0000-0000-0000BC420000}"/>
    <cellStyle name="SAPBEXexcBad8 27" xfId="30477" xr:uid="{00000000-0005-0000-0000-0000BD420000}"/>
    <cellStyle name="SAPBEXexcBad8 28" xfId="30478" xr:uid="{00000000-0005-0000-0000-0000BE420000}"/>
    <cellStyle name="SAPBEXexcBad8 29" xfId="30479" xr:uid="{00000000-0005-0000-0000-0000BF420000}"/>
    <cellStyle name="SAPBEXexcBad8 3" xfId="513" xr:uid="{00000000-0005-0000-0000-0000C0420000}"/>
    <cellStyle name="SAPBEXexcBad8 3 10" xfId="30480" xr:uid="{00000000-0005-0000-0000-0000C1420000}"/>
    <cellStyle name="SAPBEXexcBad8 3 11" xfId="30481" xr:uid="{00000000-0005-0000-0000-0000C2420000}"/>
    <cellStyle name="SAPBEXexcBad8 3 12" xfId="30482" xr:uid="{00000000-0005-0000-0000-0000C3420000}"/>
    <cellStyle name="SAPBEXexcBad8 3 13" xfId="30483" xr:uid="{00000000-0005-0000-0000-0000C4420000}"/>
    <cellStyle name="SAPBEXexcBad8 3 14" xfId="30484" xr:uid="{00000000-0005-0000-0000-0000C5420000}"/>
    <cellStyle name="SAPBEXexcBad8 3 15" xfId="30485" xr:uid="{00000000-0005-0000-0000-0000C6420000}"/>
    <cellStyle name="SAPBEXexcBad8 3 16" xfId="30486" xr:uid="{00000000-0005-0000-0000-0000C7420000}"/>
    <cellStyle name="SAPBEXexcBad8 3 17" xfId="30487" xr:uid="{00000000-0005-0000-0000-0000C8420000}"/>
    <cellStyle name="SAPBEXexcBad8 3 18" xfId="30488" xr:uid="{00000000-0005-0000-0000-0000C9420000}"/>
    <cellStyle name="SAPBEXexcBad8 3 19" xfId="30489" xr:uid="{00000000-0005-0000-0000-0000CA420000}"/>
    <cellStyle name="SAPBEXexcBad8 3 2" xfId="787" xr:uid="{00000000-0005-0000-0000-0000CB420000}"/>
    <cellStyle name="SAPBEXexcBad8 3 2 10" xfId="30490" xr:uid="{00000000-0005-0000-0000-0000CC420000}"/>
    <cellStyle name="SAPBEXexcBad8 3 2 11" xfId="30491" xr:uid="{00000000-0005-0000-0000-0000CD420000}"/>
    <cellStyle name="SAPBEXexcBad8 3 2 12" xfId="30492" xr:uid="{00000000-0005-0000-0000-0000CE420000}"/>
    <cellStyle name="SAPBEXexcBad8 3 2 13" xfId="30493" xr:uid="{00000000-0005-0000-0000-0000CF420000}"/>
    <cellStyle name="SAPBEXexcBad8 3 2 14" xfId="30494" xr:uid="{00000000-0005-0000-0000-0000D0420000}"/>
    <cellStyle name="SAPBEXexcBad8 3 2 15" xfId="30495" xr:uid="{00000000-0005-0000-0000-0000D1420000}"/>
    <cellStyle name="SAPBEXexcBad8 3 2 16" xfId="30496" xr:uid="{00000000-0005-0000-0000-0000D2420000}"/>
    <cellStyle name="SAPBEXexcBad8 3 2 17" xfId="30497" xr:uid="{00000000-0005-0000-0000-0000D3420000}"/>
    <cellStyle name="SAPBEXexcBad8 3 2 18" xfId="30498" xr:uid="{00000000-0005-0000-0000-0000D4420000}"/>
    <cellStyle name="SAPBEXexcBad8 3 2 19" xfId="30499" xr:uid="{00000000-0005-0000-0000-0000D5420000}"/>
    <cellStyle name="SAPBEXexcBad8 3 2 2" xfId="1740" xr:uid="{00000000-0005-0000-0000-0000D6420000}"/>
    <cellStyle name="SAPBEXexcBad8 3 2 2 2" xfId="7389" xr:uid="{00000000-0005-0000-0000-0000D7420000}"/>
    <cellStyle name="SAPBEXexcBad8 3 2 2 2 2" xfId="7390" xr:uid="{00000000-0005-0000-0000-0000D8420000}"/>
    <cellStyle name="SAPBEXexcBad8 3 2 2 2 2 2" xfId="7391" xr:uid="{00000000-0005-0000-0000-0000D9420000}"/>
    <cellStyle name="SAPBEXexcBad8 3 2 2 2 2 2 2" xfId="7392" xr:uid="{00000000-0005-0000-0000-0000DA420000}"/>
    <cellStyle name="SAPBEXexcBad8 3 2 2 2 2 3" xfId="7393" xr:uid="{00000000-0005-0000-0000-0000DB420000}"/>
    <cellStyle name="SAPBEXexcBad8 3 2 2 2 3" xfId="7394" xr:uid="{00000000-0005-0000-0000-0000DC420000}"/>
    <cellStyle name="SAPBEXexcBad8 3 2 2 2 3 2" xfId="7395" xr:uid="{00000000-0005-0000-0000-0000DD420000}"/>
    <cellStyle name="SAPBEXexcBad8 3 2 2 2 3 2 2" xfId="7396" xr:uid="{00000000-0005-0000-0000-0000DE420000}"/>
    <cellStyle name="SAPBEXexcBad8 3 2 2 2 4" xfId="7397" xr:uid="{00000000-0005-0000-0000-0000DF420000}"/>
    <cellStyle name="SAPBEXexcBad8 3 2 2 2 4 2" xfId="7398" xr:uid="{00000000-0005-0000-0000-0000E0420000}"/>
    <cellStyle name="SAPBEXexcBad8 3 2 2 3" xfId="7399" xr:uid="{00000000-0005-0000-0000-0000E1420000}"/>
    <cellStyle name="SAPBEXexcBad8 3 2 2 3 2" xfId="7400" xr:uid="{00000000-0005-0000-0000-0000E2420000}"/>
    <cellStyle name="SAPBEXexcBad8 3 2 2 3 2 2" xfId="7401" xr:uid="{00000000-0005-0000-0000-0000E3420000}"/>
    <cellStyle name="SAPBEXexcBad8 3 2 2 3 3" xfId="7402" xr:uid="{00000000-0005-0000-0000-0000E4420000}"/>
    <cellStyle name="SAPBEXexcBad8 3 2 2 4" xfId="7403" xr:uid="{00000000-0005-0000-0000-0000E5420000}"/>
    <cellStyle name="SAPBEXexcBad8 3 2 2 4 2" xfId="7404" xr:uid="{00000000-0005-0000-0000-0000E6420000}"/>
    <cellStyle name="SAPBEXexcBad8 3 2 2 4 2 2" xfId="7405" xr:uid="{00000000-0005-0000-0000-0000E7420000}"/>
    <cellStyle name="SAPBEXexcBad8 3 2 2 5" xfId="7406" xr:uid="{00000000-0005-0000-0000-0000E8420000}"/>
    <cellStyle name="SAPBEXexcBad8 3 2 2 5 2" xfId="7407" xr:uid="{00000000-0005-0000-0000-0000E9420000}"/>
    <cellStyle name="SAPBEXexcBad8 3 2 2 6" xfId="30500" xr:uid="{00000000-0005-0000-0000-0000EA420000}"/>
    <cellStyle name="SAPBEXexcBad8 3 2 2 7" xfId="30501" xr:uid="{00000000-0005-0000-0000-0000EB420000}"/>
    <cellStyle name="SAPBEXexcBad8 3 2 2 8" xfId="49681" xr:uid="{00000000-0005-0000-0000-0000EC420000}"/>
    <cellStyle name="SAPBEXexcBad8 3 2 20" xfId="30502" xr:uid="{00000000-0005-0000-0000-0000ED420000}"/>
    <cellStyle name="SAPBEXexcBad8 3 2 21" xfId="30503" xr:uid="{00000000-0005-0000-0000-0000EE420000}"/>
    <cellStyle name="SAPBEXexcBad8 3 2 22" xfId="30504" xr:uid="{00000000-0005-0000-0000-0000EF420000}"/>
    <cellStyle name="SAPBEXexcBad8 3 2 23" xfId="30505" xr:uid="{00000000-0005-0000-0000-0000F0420000}"/>
    <cellStyle name="SAPBEXexcBad8 3 2 24" xfId="30506" xr:uid="{00000000-0005-0000-0000-0000F1420000}"/>
    <cellStyle name="SAPBEXexcBad8 3 2 25" xfId="30507" xr:uid="{00000000-0005-0000-0000-0000F2420000}"/>
    <cellStyle name="SAPBEXexcBad8 3 2 26" xfId="30508" xr:uid="{00000000-0005-0000-0000-0000F3420000}"/>
    <cellStyle name="SAPBEXexcBad8 3 2 27" xfId="30509" xr:uid="{00000000-0005-0000-0000-0000F4420000}"/>
    <cellStyle name="SAPBEXexcBad8 3 2 28" xfId="48291" xr:uid="{00000000-0005-0000-0000-0000F5420000}"/>
    <cellStyle name="SAPBEXexcBad8 3 2 29" xfId="49166" xr:uid="{00000000-0005-0000-0000-0000F6420000}"/>
    <cellStyle name="SAPBEXexcBad8 3 2 3" xfId="30510" xr:uid="{00000000-0005-0000-0000-0000F7420000}"/>
    <cellStyle name="SAPBEXexcBad8 3 2 4" xfId="30511" xr:uid="{00000000-0005-0000-0000-0000F8420000}"/>
    <cellStyle name="SAPBEXexcBad8 3 2 5" xfId="30512" xr:uid="{00000000-0005-0000-0000-0000F9420000}"/>
    <cellStyle name="SAPBEXexcBad8 3 2 6" xfId="30513" xr:uid="{00000000-0005-0000-0000-0000FA420000}"/>
    <cellStyle name="SAPBEXexcBad8 3 2 7" xfId="30514" xr:uid="{00000000-0005-0000-0000-0000FB420000}"/>
    <cellStyle name="SAPBEXexcBad8 3 2 8" xfId="30515" xr:uid="{00000000-0005-0000-0000-0000FC420000}"/>
    <cellStyle name="SAPBEXexcBad8 3 2 9" xfId="30516" xr:uid="{00000000-0005-0000-0000-0000FD420000}"/>
    <cellStyle name="SAPBEXexcBad8 3 20" xfId="30517" xr:uid="{00000000-0005-0000-0000-0000FE420000}"/>
    <cellStyle name="SAPBEXexcBad8 3 21" xfId="30518" xr:uid="{00000000-0005-0000-0000-0000FF420000}"/>
    <cellStyle name="SAPBEXexcBad8 3 22" xfId="30519" xr:uid="{00000000-0005-0000-0000-000000430000}"/>
    <cellStyle name="SAPBEXexcBad8 3 23" xfId="30520" xr:uid="{00000000-0005-0000-0000-000001430000}"/>
    <cellStyle name="SAPBEXexcBad8 3 24" xfId="30521" xr:uid="{00000000-0005-0000-0000-000002430000}"/>
    <cellStyle name="SAPBEXexcBad8 3 25" xfId="30522" xr:uid="{00000000-0005-0000-0000-000003430000}"/>
    <cellStyle name="SAPBEXexcBad8 3 26" xfId="30523" xr:uid="{00000000-0005-0000-0000-000004430000}"/>
    <cellStyle name="SAPBEXexcBad8 3 27" xfId="30524" xr:uid="{00000000-0005-0000-0000-000005430000}"/>
    <cellStyle name="SAPBEXexcBad8 3 28" xfId="30525" xr:uid="{00000000-0005-0000-0000-000006430000}"/>
    <cellStyle name="SAPBEXexcBad8 3 29" xfId="30526" xr:uid="{00000000-0005-0000-0000-000007430000}"/>
    <cellStyle name="SAPBEXexcBad8 3 3" xfId="788" xr:uid="{00000000-0005-0000-0000-000008430000}"/>
    <cellStyle name="SAPBEXexcBad8 3 3 10" xfId="30527" xr:uid="{00000000-0005-0000-0000-000009430000}"/>
    <cellStyle name="SAPBEXexcBad8 3 3 11" xfId="30528" xr:uid="{00000000-0005-0000-0000-00000A430000}"/>
    <cellStyle name="SAPBEXexcBad8 3 3 12" xfId="30529" xr:uid="{00000000-0005-0000-0000-00000B430000}"/>
    <cellStyle name="SAPBEXexcBad8 3 3 13" xfId="30530" xr:uid="{00000000-0005-0000-0000-00000C430000}"/>
    <cellStyle name="SAPBEXexcBad8 3 3 14" xfId="30531" xr:uid="{00000000-0005-0000-0000-00000D430000}"/>
    <cellStyle name="SAPBEXexcBad8 3 3 15" xfId="30532" xr:uid="{00000000-0005-0000-0000-00000E430000}"/>
    <cellStyle name="SAPBEXexcBad8 3 3 16" xfId="30533" xr:uid="{00000000-0005-0000-0000-00000F430000}"/>
    <cellStyle name="SAPBEXexcBad8 3 3 17" xfId="30534" xr:uid="{00000000-0005-0000-0000-000010430000}"/>
    <cellStyle name="SAPBEXexcBad8 3 3 18" xfId="30535" xr:uid="{00000000-0005-0000-0000-000011430000}"/>
    <cellStyle name="SAPBEXexcBad8 3 3 19" xfId="30536" xr:uid="{00000000-0005-0000-0000-000012430000}"/>
    <cellStyle name="SAPBEXexcBad8 3 3 2" xfId="1741" xr:uid="{00000000-0005-0000-0000-000013430000}"/>
    <cellStyle name="SAPBEXexcBad8 3 3 2 2" xfId="7408" xr:uid="{00000000-0005-0000-0000-000014430000}"/>
    <cellStyle name="SAPBEXexcBad8 3 3 2 2 2" xfId="7409" xr:uid="{00000000-0005-0000-0000-000015430000}"/>
    <cellStyle name="SAPBEXexcBad8 3 3 2 2 2 2" xfId="7410" xr:uid="{00000000-0005-0000-0000-000016430000}"/>
    <cellStyle name="SAPBEXexcBad8 3 3 2 2 2 2 2" xfId="7411" xr:uid="{00000000-0005-0000-0000-000017430000}"/>
    <cellStyle name="SAPBEXexcBad8 3 3 2 2 2 3" xfId="7412" xr:uid="{00000000-0005-0000-0000-000018430000}"/>
    <cellStyle name="SAPBEXexcBad8 3 3 2 2 3" xfId="7413" xr:uid="{00000000-0005-0000-0000-000019430000}"/>
    <cellStyle name="SAPBEXexcBad8 3 3 2 2 3 2" xfId="7414" xr:uid="{00000000-0005-0000-0000-00001A430000}"/>
    <cellStyle name="SAPBEXexcBad8 3 3 2 2 3 2 2" xfId="7415" xr:uid="{00000000-0005-0000-0000-00001B430000}"/>
    <cellStyle name="SAPBEXexcBad8 3 3 2 2 4" xfId="7416" xr:uid="{00000000-0005-0000-0000-00001C430000}"/>
    <cellStyle name="SAPBEXexcBad8 3 3 2 2 4 2" xfId="7417" xr:uid="{00000000-0005-0000-0000-00001D430000}"/>
    <cellStyle name="SAPBEXexcBad8 3 3 2 3" xfId="7418" xr:uid="{00000000-0005-0000-0000-00001E430000}"/>
    <cellStyle name="SAPBEXexcBad8 3 3 2 3 2" xfId="7419" xr:uid="{00000000-0005-0000-0000-00001F430000}"/>
    <cellStyle name="SAPBEXexcBad8 3 3 2 3 2 2" xfId="7420" xr:uid="{00000000-0005-0000-0000-000020430000}"/>
    <cellStyle name="SAPBEXexcBad8 3 3 2 3 3" xfId="7421" xr:uid="{00000000-0005-0000-0000-000021430000}"/>
    <cellStyle name="SAPBEXexcBad8 3 3 2 4" xfId="7422" xr:uid="{00000000-0005-0000-0000-000022430000}"/>
    <cellStyle name="SAPBEXexcBad8 3 3 2 4 2" xfId="7423" xr:uid="{00000000-0005-0000-0000-000023430000}"/>
    <cellStyle name="SAPBEXexcBad8 3 3 2 4 2 2" xfId="7424" xr:uid="{00000000-0005-0000-0000-000024430000}"/>
    <cellStyle name="SAPBEXexcBad8 3 3 2 5" xfId="7425" xr:uid="{00000000-0005-0000-0000-000025430000}"/>
    <cellStyle name="SAPBEXexcBad8 3 3 2 5 2" xfId="7426" xr:uid="{00000000-0005-0000-0000-000026430000}"/>
    <cellStyle name="SAPBEXexcBad8 3 3 2 6" xfId="30537" xr:uid="{00000000-0005-0000-0000-000027430000}"/>
    <cellStyle name="SAPBEXexcBad8 3 3 2 7" xfId="30538" xr:uid="{00000000-0005-0000-0000-000028430000}"/>
    <cellStyle name="SAPBEXexcBad8 3 3 2 8" xfId="49682" xr:uid="{00000000-0005-0000-0000-000029430000}"/>
    <cellStyle name="SAPBEXexcBad8 3 3 20" xfId="30539" xr:uid="{00000000-0005-0000-0000-00002A430000}"/>
    <cellStyle name="SAPBEXexcBad8 3 3 21" xfId="30540" xr:uid="{00000000-0005-0000-0000-00002B430000}"/>
    <cellStyle name="SAPBEXexcBad8 3 3 22" xfId="30541" xr:uid="{00000000-0005-0000-0000-00002C430000}"/>
    <cellStyle name="SAPBEXexcBad8 3 3 23" xfId="30542" xr:uid="{00000000-0005-0000-0000-00002D430000}"/>
    <cellStyle name="SAPBEXexcBad8 3 3 24" xfId="30543" xr:uid="{00000000-0005-0000-0000-00002E430000}"/>
    <cellStyle name="SAPBEXexcBad8 3 3 25" xfId="30544" xr:uid="{00000000-0005-0000-0000-00002F430000}"/>
    <cellStyle name="SAPBEXexcBad8 3 3 26" xfId="30545" xr:uid="{00000000-0005-0000-0000-000030430000}"/>
    <cellStyle name="SAPBEXexcBad8 3 3 27" xfId="30546" xr:uid="{00000000-0005-0000-0000-000031430000}"/>
    <cellStyle name="SAPBEXexcBad8 3 3 28" xfId="48292" xr:uid="{00000000-0005-0000-0000-000032430000}"/>
    <cellStyle name="SAPBEXexcBad8 3 3 29" xfId="49167" xr:uid="{00000000-0005-0000-0000-000033430000}"/>
    <cellStyle name="SAPBEXexcBad8 3 3 3" xfId="30547" xr:uid="{00000000-0005-0000-0000-000034430000}"/>
    <cellStyle name="SAPBEXexcBad8 3 3 4" xfId="30548" xr:uid="{00000000-0005-0000-0000-000035430000}"/>
    <cellStyle name="SAPBEXexcBad8 3 3 5" xfId="30549" xr:uid="{00000000-0005-0000-0000-000036430000}"/>
    <cellStyle name="SAPBEXexcBad8 3 3 6" xfId="30550" xr:uid="{00000000-0005-0000-0000-000037430000}"/>
    <cellStyle name="SAPBEXexcBad8 3 3 7" xfId="30551" xr:uid="{00000000-0005-0000-0000-000038430000}"/>
    <cellStyle name="SAPBEXexcBad8 3 3 8" xfId="30552" xr:uid="{00000000-0005-0000-0000-000039430000}"/>
    <cellStyle name="SAPBEXexcBad8 3 3 9" xfId="30553" xr:uid="{00000000-0005-0000-0000-00003A430000}"/>
    <cellStyle name="SAPBEXexcBad8 3 30" xfId="30554" xr:uid="{00000000-0005-0000-0000-00003B430000}"/>
    <cellStyle name="SAPBEXexcBad8 3 31" xfId="30555" xr:uid="{00000000-0005-0000-0000-00003C430000}"/>
    <cellStyle name="SAPBEXexcBad8 3 32" xfId="30556" xr:uid="{00000000-0005-0000-0000-00003D430000}"/>
    <cellStyle name="SAPBEXexcBad8 3 33" xfId="48293" xr:uid="{00000000-0005-0000-0000-00003E430000}"/>
    <cellStyle name="SAPBEXexcBad8 3 34" xfId="49165" xr:uid="{00000000-0005-0000-0000-00003F430000}"/>
    <cellStyle name="SAPBEXexcBad8 3 4" xfId="789" xr:uid="{00000000-0005-0000-0000-000040430000}"/>
    <cellStyle name="SAPBEXexcBad8 3 4 10" xfId="30557" xr:uid="{00000000-0005-0000-0000-000041430000}"/>
    <cellStyle name="SAPBEXexcBad8 3 4 11" xfId="30558" xr:uid="{00000000-0005-0000-0000-000042430000}"/>
    <cellStyle name="SAPBEXexcBad8 3 4 12" xfId="30559" xr:uid="{00000000-0005-0000-0000-000043430000}"/>
    <cellStyle name="SAPBEXexcBad8 3 4 13" xfId="30560" xr:uid="{00000000-0005-0000-0000-000044430000}"/>
    <cellStyle name="SAPBEXexcBad8 3 4 14" xfId="30561" xr:uid="{00000000-0005-0000-0000-000045430000}"/>
    <cellStyle name="SAPBEXexcBad8 3 4 15" xfId="30562" xr:uid="{00000000-0005-0000-0000-000046430000}"/>
    <cellStyle name="SAPBEXexcBad8 3 4 16" xfId="30563" xr:uid="{00000000-0005-0000-0000-000047430000}"/>
    <cellStyle name="SAPBEXexcBad8 3 4 17" xfId="30564" xr:uid="{00000000-0005-0000-0000-000048430000}"/>
    <cellStyle name="SAPBEXexcBad8 3 4 18" xfId="30565" xr:uid="{00000000-0005-0000-0000-000049430000}"/>
    <cellStyle name="SAPBEXexcBad8 3 4 19" xfId="30566" xr:uid="{00000000-0005-0000-0000-00004A430000}"/>
    <cellStyle name="SAPBEXexcBad8 3 4 2" xfId="1742" xr:uid="{00000000-0005-0000-0000-00004B430000}"/>
    <cellStyle name="SAPBEXexcBad8 3 4 2 2" xfId="7427" xr:uid="{00000000-0005-0000-0000-00004C430000}"/>
    <cellStyle name="SAPBEXexcBad8 3 4 2 2 2" xfId="7428" xr:uid="{00000000-0005-0000-0000-00004D430000}"/>
    <cellStyle name="SAPBEXexcBad8 3 4 2 2 2 2" xfId="7429" xr:uid="{00000000-0005-0000-0000-00004E430000}"/>
    <cellStyle name="SAPBEXexcBad8 3 4 2 2 2 2 2" xfId="7430" xr:uid="{00000000-0005-0000-0000-00004F430000}"/>
    <cellStyle name="SAPBEXexcBad8 3 4 2 2 2 3" xfId="7431" xr:uid="{00000000-0005-0000-0000-000050430000}"/>
    <cellStyle name="SAPBEXexcBad8 3 4 2 2 3" xfId="7432" xr:uid="{00000000-0005-0000-0000-000051430000}"/>
    <cellStyle name="SAPBEXexcBad8 3 4 2 2 3 2" xfId="7433" xr:uid="{00000000-0005-0000-0000-000052430000}"/>
    <cellStyle name="SAPBEXexcBad8 3 4 2 2 3 2 2" xfId="7434" xr:uid="{00000000-0005-0000-0000-000053430000}"/>
    <cellStyle name="SAPBEXexcBad8 3 4 2 2 4" xfId="7435" xr:uid="{00000000-0005-0000-0000-000054430000}"/>
    <cellStyle name="SAPBEXexcBad8 3 4 2 2 4 2" xfId="7436" xr:uid="{00000000-0005-0000-0000-000055430000}"/>
    <cellStyle name="SAPBEXexcBad8 3 4 2 3" xfId="7437" xr:uid="{00000000-0005-0000-0000-000056430000}"/>
    <cellStyle name="SAPBEXexcBad8 3 4 2 3 2" xfId="7438" xr:uid="{00000000-0005-0000-0000-000057430000}"/>
    <cellStyle name="SAPBEXexcBad8 3 4 2 3 2 2" xfId="7439" xr:uid="{00000000-0005-0000-0000-000058430000}"/>
    <cellStyle name="SAPBEXexcBad8 3 4 2 3 3" xfId="7440" xr:uid="{00000000-0005-0000-0000-000059430000}"/>
    <cellStyle name="SAPBEXexcBad8 3 4 2 4" xfId="7441" xr:uid="{00000000-0005-0000-0000-00005A430000}"/>
    <cellStyle name="SAPBEXexcBad8 3 4 2 4 2" xfId="7442" xr:uid="{00000000-0005-0000-0000-00005B430000}"/>
    <cellStyle name="SAPBEXexcBad8 3 4 2 4 2 2" xfId="7443" xr:uid="{00000000-0005-0000-0000-00005C430000}"/>
    <cellStyle name="SAPBEXexcBad8 3 4 2 5" xfId="7444" xr:uid="{00000000-0005-0000-0000-00005D430000}"/>
    <cellStyle name="SAPBEXexcBad8 3 4 2 5 2" xfId="7445" xr:uid="{00000000-0005-0000-0000-00005E430000}"/>
    <cellStyle name="SAPBEXexcBad8 3 4 2 6" xfId="30567" xr:uid="{00000000-0005-0000-0000-00005F430000}"/>
    <cellStyle name="SAPBEXexcBad8 3 4 2 7" xfId="30568" xr:uid="{00000000-0005-0000-0000-000060430000}"/>
    <cellStyle name="SAPBEXexcBad8 3 4 2 8" xfId="49683" xr:uid="{00000000-0005-0000-0000-000061430000}"/>
    <cellStyle name="SAPBEXexcBad8 3 4 20" xfId="30569" xr:uid="{00000000-0005-0000-0000-000062430000}"/>
    <cellStyle name="SAPBEXexcBad8 3 4 21" xfId="30570" xr:uid="{00000000-0005-0000-0000-000063430000}"/>
    <cellStyle name="SAPBEXexcBad8 3 4 22" xfId="30571" xr:uid="{00000000-0005-0000-0000-000064430000}"/>
    <cellStyle name="SAPBEXexcBad8 3 4 23" xfId="30572" xr:uid="{00000000-0005-0000-0000-000065430000}"/>
    <cellStyle name="SAPBEXexcBad8 3 4 24" xfId="30573" xr:uid="{00000000-0005-0000-0000-000066430000}"/>
    <cellStyle name="SAPBEXexcBad8 3 4 25" xfId="30574" xr:uid="{00000000-0005-0000-0000-000067430000}"/>
    <cellStyle name="SAPBEXexcBad8 3 4 26" xfId="30575" xr:uid="{00000000-0005-0000-0000-000068430000}"/>
    <cellStyle name="SAPBEXexcBad8 3 4 27" xfId="30576" xr:uid="{00000000-0005-0000-0000-000069430000}"/>
    <cellStyle name="SAPBEXexcBad8 3 4 28" xfId="48294" xr:uid="{00000000-0005-0000-0000-00006A430000}"/>
    <cellStyle name="SAPBEXexcBad8 3 4 29" xfId="49168" xr:uid="{00000000-0005-0000-0000-00006B430000}"/>
    <cellStyle name="SAPBEXexcBad8 3 4 3" xfId="30577" xr:uid="{00000000-0005-0000-0000-00006C430000}"/>
    <cellStyle name="SAPBEXexcBad8 3 4 4" xfId="30578" xr:uid="{00000000-0005-0000-0000-00006D430000}"/>
    <cellStyle name="SAPBEXexcBad8 3 4 5" xfId="30579" xr:uid="{00000000-0005-0000-0000-00006E430000}"/>
    <cellStyle name="SAPBEXexcBad8 3 4 6" xfId="30580" xr:uid="{00000000-0005-0000-0000-00006F430000}"/>
    <cellStyle name="SAPBEXexcBad8 3 4 7" xfId="30581" xr:uid="{00000000-0005-0000-0000-000070430000}"/>
    <cellStyle name="SAPBEXexcBad8 3 4 8" xfId="30582" xr:uid="{00000000-0005-0000-0000-000071430000}"/>
    <cellStyle name="SAPBEXexcBad8 3 4 9" xfId="30583" xr:uid="{00000000-0005-0000-0000-000072430000}"/>
    <cellStyle name="SAPBEXexcBad8 3 5" xfId="790" xr:uid="{00000000-0005-0000-0000-000073430000}"/>
    <cellStyle name="SAPBEXexcBad8 3 5 10" xfId="30584" xr:uid="{00000000-0005-0000-0000-000074430000}"/>
    <cellStyle name="SAPBEXexcBad8 3 5 11" xfId="30585" xr:uid="{00000000-0005-0000-0000-000075430000}"/>
    <cellStyle name="SAPBEXexcBad8 3 5 12" xfId="30586" xr:uid="{00000000-0005-0000-0000-000076430000}"/>
    <cellStyle name="SAPBEXexcBad8 3 5 13" xfId="30587" xr:uid="{00000000-0005-0000-0000-000077430000}"/>
    <cellStyle name="SAPBEXexcBad8 3 5 14" xfId="30588" xr:uid="{00000000-0005-0000-0000-000078430000}"/>
    <cellStyle name="SAPBEXexcBad8 3 5 15" xfId="30589" xr:uid="{00000000-0005-0000-0000-000079430000}"/>
    <cellStyle name="SAPBEXexcBad8 3 5 16" xfId="30590" xr:uid="{00000000-0005-0000-0000-00007A430000}"/>
    <cellStyle name="SAPBEXexcBad8 3 5 17" xfId="30591" xr:uid="{00000000-0005-0000-0000-00007B430000}"/>
    <cellStyle name="SAPBEXexcBad8 3 5 18" xfId="30592" xr:uid="{00000000-0005-0000-0000-00007C430000}"/>
    <cellStyle name="SAPBEXexcBad8 3 5 19" xfId="30593" xr:uid="{00000000-0005-0000-0000-00007D430000}"/>
    <cellStyle name="SAPBEXexcBad8 3 5 2" xfId="1743" xr:uid="{00000000-0005-0000-0000-00007E430000}"/>
    <cellStyle name="SAPBEXexcBad8 3 5 2 2" xfId="7446" xr:uid="{00000000-0005-0000-0000-00007F430000}"/>
    <cellStyle name="SAPBEXexcBad8 3 5 2 2 2" xfId="7447" xr:uid="{00000000-0005-0000-0000-000080430000}"/>
    <cellStyle name="SAPBEXexcBad8 3 5 2 2 2 2" xfId="7448" xr:uid="{00000000-0005-0000-0000-000081430000}"/>
    <cellStyle name="SAPBEXexcBad8 3 5 2 2 2 2 2" xfId="7449" xr:uid="{00000000-0005-0000-0000-000082430000}"/>
    <cellStyle name="SAPBEXexcBad8 3 5 2 2 2 3" xfId="7450" xr:uid="{00000000-0005-0000-0000-000083430000}"/>
    <cellStyle name="SAPBEXexcBad8 3 5 2 2 3" xfId="7451" xr:uid="{00000000-0005-0000-0000-000084430000}"/>
    <cellStyle name="SAPBEXexcBad8 3 5 2 2 3 2" xfId="7452" xr:uid="{00000000-0005-0000-0000-000085430000}"/>
    <cellStyle name="SAPBEXexcBad8 3 5 2 2 3 2 2" xfId="7453" xr:uid="{00000000-0005-0000-0000-000086430000}"/>
    <cellStyle name="SAPBEXexcBad8 3 5 2 2 4" xfId="7454" xr:uid="{00000000-0005-0000-0000-000087430000}"/>
    <cellStyle name="SAPBEXexcBad8 3 5 2 2 4 2" xfId="7455" xr:uid="{00000000-0005-0000-0000-000088430000}"/>
    <cellStyle name="SAPBEXexcBad8 3 5 2 3" xfId="7456" xr:uid="{00000000-0005-0000-0000-000089430000}"/>
    <cellStyle name="SAPBEXexcBad8 3 5 2 3 2" xfId="7457" xr:uid="{00000000-0005-0000-0000-00008A430000}"/>
    <cellStyle name="SAPBEXexcBad8 3 5 2 3 2 2" xfId="7458" xr:uid="{00000000-0005-0000-0000-00008B430000}"/>
    <cellStyle name="SAPBEXexcBad8 3 5 2 3 3" xfId="7459" xr:uid="{00000000-0005-0000-0000-00008C430000}"/>
    <cellStyle name="SAPBEXexcBad8 3 5 2 4" xfId="7460" xr:uid="{00000000-0005-0000-0000-00008D430000}"/>
    <cellStyle name="SAPBEXexcBad8 3 5 2 4 2" xfId="7461" xr:uid="{00000000-0005-0000-0000-00008E430000}"/>
    <cellStyle name="SAPBEXexcBad8 3 5 2 4 2 2" xfId="7462" xr:uid="{00000000-0005-0000-0000-00008F430000}"/>
    <cellStyle name="SAPBEXexcBad8 3 5 2 5" xfId="7463" xr:uid="{00000000-0005-0000-0000-000090430000}"/>
    <cellStyle name="SAPBEXexcBad8 3 5 2 5 2" xfId="7464" xr:uid="{00000000-0005-0000-0000-000091430000}"/>
    <cellStyle name="SAPBEXexcBad8 3 5 2 6" xfId="30594" xr:uid="{00000000-0005-0000-0000-000092430000}"/>
    <cellStyle name="SAPBEXexcBad8 3 5 2 7" xfId="30595" xr:uid="{00000000-0005-0000-0000-000093430000}"/>
    <cellStyle name="SAPBEXexcBad8 3 5 2 8" xfId="49684" xr:uid="{00000000-0005-0000-0000-000094430000}"/>
    <cellStyle name="SAPBEXexcBad8 3 5 20" xfId="30596" xr:uid="{00000000-0005-0000-0000-000095430000}"/>
    <cellStyle name="SAPBEXexcBad8 3 5 21" xfId="30597" xr:uid="{00000000-0005-0000-0000-000096430000}"/>
    <cellStyle name="SAPBEXexcBad8 3 5 22" xfId="30598" xr:uid="{00000000-0005-0000-0000-000097430000}"/>
    <cellStyle name="SAPBEXexcBad8 3 5 23" xfId="30599" xr:uid="{00000000-0005-0000-0000-000098430000}"/>
    <cellStyle name="SAPBEXexcBad8 3 5 24" xfId="30600" xr:uid="{00000000-0005-0000-0000-000099430000}"/>
    <cellStyle name="SAPBEXexcBad8 3 5 25" xfId="30601" xr:uid="{00000000-0005-0000-0000-00009A430000}"/>
    <cellStyle name="SAPBEXexcBad8 3 5 26" xfId="30602" xr:uid="{00000000-0005-0000-0000-00009B430000}"/>
    <cellStyle name="SAPBEXexcBad8 3 5 27" xfId="30603" xr:uid="{00000000-0005-0000-0000-00009C430000}"/>
    <cellStyle name="SAPBEXexcBad8 3 5 28" xfId="48295" xr:uid="{00000000-0005-0000-0000-00009D430000}"/>
    <cellStyle name="SAPBEXexcBad8 3 5 29" xfId="49169" xr:uid="{00000000-0005-0000-0000-00009E430000}"/>
    <cellStyle name="SAPBEXexcBad8 3 5 3" xfId="30604" xr:uid="{00000000-0005-0000-0000-00009F430000}"/>
    <cellStyle name="SAPBEXexcBad8 3 5 4" xfId="30605" xr:uid="{00000000-0005-0000-0000-0000A0430000}"/>
    <cellStyle name="SAPBEXexcBad8 3 5 5" xfId="30606" xr:uid="{00000000-0005-0000-0000-0000A1430000}"/>
    <cellStyle name="SAPBEXexcBad8 3 5 6" xfId="30607" xr:uid="{00000000-0005-0000-0000-0000A2430000}"/>
    <cellStyle name="SAPBEXexcBad8 3 5 7" xfId="30608" xr:uid="{00000000-0005-0000-0000-0000A3430000}"/>
    <cellStyle name="SAPBEXexcBad8 3 5 8" xfId="30609" xr:uid="{00000000-0005-0000-0000-0000A4430000}"/>
    <cellStyle name="SAPBEXexcBad8 3 5 9" xfId="30610" xr:uid="{00000000-0005-0000-0000-0000A5430000}"/>
    <cellStyle name="SAPBEXexcBad8 3 6" xfId="791" xr:uid="{00000000-0005-0000-0000-0000A6430000}"/>
    <cellStyle name="SAPBEXexcBad8 3 6 10" xfId="30611" xr:uid="{00000000-0005-0000-0000-0000A7430000}"/>
    <cellStyle name="SAPBEXexcBad8 3 6 11" xfId="30612" xr:uid="{00000000-0005-0000-0000-0000A8430000}"/>
    <cellStyle name="SAPBEXexcBad8 3 6 12" xfId="30613" xr:uid="{00000000-0005-0000-0000-0000A9430000}"/>
    <cellStyle name="SAPBEXexcBad8 3 6 13" xfId="30614" xr:uid="{00000000-0005-0000-0000-0000AA430000}"/>
    <cellStyle name="SAPBEXexcBad8 3 6 14" xfId="30615" xr:uid="{00000000-0005-0000-0000-0000AB430000}"/>
    <cellStyle name="SAPBEXexcBad8 3 6 15" xfId="30616" xr:uid="{00000000-0005-0000-0000-0000AC430000}"/>
    <cellStyle name="SAPBEXexcBad8 3 6 16" xfId="30617" xr:uid="{00000000-0005-0000-0000-0000AD430000}"/>
    <cellStyle name="SAPBEXexcBad8 3 6 17" xfId="30618" xr:uid="{00000000-0005-0000-0000-0000AE430000}"/>
    <cellStyle name="SAPBEXexcBad8 3 6 18" xfId="30619" xr:uid="{00000000-0005-0000-0000-0000AF430000}"/>
    <cellStyle name="SAPBEXexcBad8 3 6 19" xfId="30620" xr:uid="{00000000-0005-0000-0000-0000B0430000}"/>
    <cellStyle name="SAPBEXexcBad8 3 6 2" xfId="1744" xr:uid="{00000000-0005-0000-0000-0000B1430000}"/>
    <cellStyle name="SAPBEXexcBad8 3 6 2 2" xfId="7465" xr:uid="{00000000-0005-0000-0000-0000B2430000}"/>
    <cellStyle name="SAPBEXexcBad8 3 6 2 2 2" xfId="7466" xr:uid="{00000000-0005-0000-0000-0000B3430000}"/>
    <cellStyle name="SAPBEXexcBad8 3 6 2 2 2 2" xfId="7467" xr:uid="{00000000-0005-0000-0000-0000B4430000}"/>
    <cellStyle name="SAPBEXexcBad8 3 6 2 2 2 2 2" xfId="7468" xr:uid="{00000000-0005-0000-0000-0000B5430000}"/>
    <cellStyle name="SAPBEXexcBad8 3 6 2 2 2 3" xfId="7469" xr:uid="{00000000-0005-0000-0000-0000B6430000}"/>
    <cellStyle name="SAPBEXexcBad8 3 6 2 2 3" xfId="7470" xr:uid="{00000000-0005-0000-0000-0000B7430000}"/>
    <cellStyle name="SAPBEXexcBad8 3 6 2 2 3 2" xfId="7471" xr:uid="{00000000-0005-0000-0000-0000B8430000}"/>
    <cellStyle name="SAPBEXexcBad8 3 6 2 2 3 2 2" xfId="7472" xr:uid="{00000000-0005-0000-0000-0000B9430000}"/>
    <cellStyle name="SAPBEXexcBad8 3 6 2 2 4" xfId="7473" xr:uid="{00000000-0005-0000-0000-0000BA430000}"/>
    <cellStyle name="SAPBEXexcBad8 3 6 2 2 4 2" xfId="7474" xr:uid="{00000000-0005-0000-0000-0000BB430000}"/>
    <cellStyle name="SAPBEXexcBad8 3 6 2 3" xfId="7475" xr:uid="{00000000-0005-0000-0000-0000BC430000}"/>
    <cellStyle name="SAPBEXexcBad8 3 6 2 3 2" xfId="7476" xr:uid="{00000000-0005-0000-0000-0000BD430000}"/>
    <cellStyle name="SAPBEXexcBad8 3 6 2 3 2 2" xfId="7477" xr:uid="{00000000-0005-0000-0000-0000BE430000}"/>
    <cellStyle name="SAPBEXexcBad8 3 6 2 3 3" xfId="7478" xr:uid="{00000000-0005-0000-0000-0000BF430000}"/>
    <cellStyle name="SAPBEXexcBad8 3 6 2 4" xfId="7479" xr:uid="{00000000-0005-0000-0000-0000C0430000}"/>
    <cellStyle name="SAPBEXexcBad8 3 6 2 4 2" xfId="7480" xr:uid="{00000000-0005-0000-0000-0000C1430000}"/>
    <cellStyle name="SAPBEXexcBad8 3 6 2 4 2 2" xfId="7481" xr:uid="{00000000-0005-0000-0000-0000C2430000}"/>
    <cellStyle name="SAPBEXexcBad8 3 6 2 5" xfId="7482" xr:uid="{00000000-0005-0000-0000-0000C3430000}"/>
    <cellStyle name="SAPBEXexcBad8 3 6 2 5 2" xfId="7483" xr:uid="{00000000-0005-0000-0000-0000C4430000}"/>
    <cellStyle name="SAPBEXexcBad8 3 6 2 6" xfId="30621" xr:uid="{00000000-0005-0000-0000-0000C5430000}"/>
    <cellStyle name="SAPBEXexcBad8 3 6 2 7" xfId="30622" xr:uid="{00000000-0005-0000-0000-0000C6430000}"/>
    <cellStyle name="SAPBEXexcBad8 3 6 2 8" xfId="49685" xr:uid="{00000000-0005-0000-0000-0000C7430000}"/>
    <cellStyle name="SAPBEXexcBad8 3 6 20" xfId="30623" xr:uid="{00000000-0005-0000-0000-0000C8430000}"/>
    <cellStyle name="SAPBEXexcBad8 3 6 21" xfId="30624" xr:uid="{00000000-0005-0000-0000-0000C9430000}"/>
    <cellStyle name="SAPBEXexcBad8 3 6 22" xfId="30625" xr:uid="{00000000-0005-0000-0000-0000CA430000}"/>
    <cellStyle name="SAPBEXexcBad8 3 6 23" xfId="30626" xr:uid="{00000000-0005-0000-0000-0000CB430000}"/>
    <cellStyle name="SAPBEXexcBad8 3 6 24" xfId="30627" xr:uid="{00000000-0005-0000-0000-0000CC430000}"/>
    <cellStyle name="SAPBEXexcBad8 3 6 25" xfId="30628" xr:uid="{00000000-0005-0000-0000-0000CD430000}"/>
    <cellStyle name="SAPBEXexcBad8 3 6 26" xfId="30629" xr:uid="{00000000-0005-0000-0000-0000CE430000}"/>
    <cellStyle name="SAPBEXexcBad8 3 6 27" xfId="30630" xr:uid="{00000000-0005-0000-0000-0000CF430000}"/>
    <cellStyle name="SAPBEXexcBad8 3 6 28" xfId="48296" xr:uid="{00000000-0005-0000-0000-0000D0430000}"/>
    <cellStyle name="SAPBEXexcBad8 3 6 29" xfId="49170" xr:uid="{00000000-0005-0000-0000-0000D1430000}"/>
    <cellStyle name="SAPBEXexcBad8 3 6 3" xfId="30631" xr:uid="{00000000-0005-0000-0000-0000D2430000}"/>
    <cellStyle name="SAPBEXexcBad8 3 6 4" xfId="30632" xr:uid="{00000000-0005-0000-0000-0000D3430000}"/>
    <cellStyle name="SAPBEXexcBad8 3 6 5" xfId="30633" xr:uid="{00000000-0005-0000-0000-0000D4430000}"/>
    <cellStyle name="SAPBEXexcBad8 3 6 6" xfId="30634" xr:uid="{00000000-0005-0000-0000-0000D5430000}"/>
    <cellStyle name="SAPBEXexcBad8 3 6 7" xfId="30635" xr:uid="{00000000-0005-0000-0000-0000D6430000}"/>
    <cellStyle name="SAPBEXexcBad8 3 6 8" xfId="30636" xr:uid="{00000000-0005-0000-0000-0000D7430000}"/>
    <cellStyle name="SAPBEXexcBad8 3 6 9" xfId="30637" xr:uid="{00000000-0005-0000-0000-0000D8430000}"/>
    <cellStyle name="SAPBEXexcBad8 3 7" xfId="1745" xr:uid="{00000000-0005-0000-0000-0000D9430000}"/>
    <cellStyle name="SAPBEXexcBad8 3 7 2" xfId="7484" xr:uid="{00000000-0005-0000-0000-0000DA430000}"/>
    <cellStyle name="SAPBEXexcBad8 3 7 2 2" xfId="7485" xr:uid="{00000000-0005-0000-0000-0000DB430000}"/>
    <cellStyle name="SAPBEXexcBad8 3 7 2 2 2" xfId="7486" xr:uid="{00000000-0005-0000-0000-0000DC430000}"/>
    <cellStyle name="SAPBEXexcBad8 3 7 2 2 2 2" xfId="7487" xr:uid="{00000000-0005-0000-0000-0000DD430000}"/>
    <cellStyle name="SAPBEXexcBad8 3 7 2 2 3" xfId="7488" xr:uid="{00000000-0005-0000-0000-0000DE430000}"/>
    <cellStyle name="SAPBEXexcBad8 3 7 2 3" xfId="7489" xr:uid="{00000000-0005-0000-0000-0000DF430000}"/>
    <cellStyle name="SAPBEXexcBad8 3 7 2 3 2" xfId="7490" xr:uid="{00000000-0005-0000-0000-0000E0430000}"/>
    <cellStyle name="SAPBEXexcBad8 3 7 2 3 2 2" xfId="7491" xr:uid="{00000000-0005-0000-0000-0000E1430000}"/>
    <cellStyle name="SAPBEXexcBad8 3 7 2 4" xfId="7492" xr:uid="{00000000-0005-0000-0000-0000E2430000}"/>
    <cellStyle name="SAPBEXexcBad8 3 7 2 4 2" xfId="7493" xr:uid="{00000000-0005-0000-0000-0000E3430000}"/>
    <cellStyle name="SAPBEXexcBad8 3 7 3" xfId="7494" xr:uid="{00000000-0005-0000-0000-0000E4430000}"/>
    <cellStyle name="SAPBEXexcBad8 3 7 3 2" xfId="7495" xr:uid="{00000000-0005-0000-0000-0000E5430000}"/>
    <cellStyle name="SAPBEXexcBad8 3 7 3 2 2" xfId="7496" xr:uid="{00000000-0005-0000-0000-0000E6430000}"/>
    <cellStyle name="SAPBEXexcBad8 3 7 3 3" xfId="7497" xr:uid="{00000000-0005-0000-0000-0000E7430000}"/>
    <cellStyle name="SAPBEXexcBad8 3 7 4" xfId="7498" xr:uid="{00000000-0005-0000-0000-0000E8430000}"/>
    <cellStyle name="SAPBEXexcBad8 3 7 4 2" xfId="7499" xr:uid="{00000000-0005-0000-0000-0000E9430000}"/>
    <cellStyle name="SAPBEXexcBad8 3 7 4 2 2" xfId="7500" xr:uid="{00000000-0005-0000-0000-0000EA430000}"/>
    <cellStyle name="SAPBEXexcBad8 3 7 5" xfId="7501" xr:uid="{00000000-0005-0000-0000-0000EB430000}"/>
    <cellStyle name="SAPBEXexcBad8 3 7 5 2" xfId="7502" xr:uid="{00000000-0005-0000-0000-0000EC430000}"/>
    <cellStyle name="SAPBEXexcBad8 3 7 6" xfId="30638" xr:uid="{00000000-0005-0000-0000-0000ED430000}"/>
    <cellStyle name="SAPBEXexcBad8 3 7 7" xfId="30639" xr:uid="{00000000-0005-0000-0000-0000EE430000}"/>
    <cellStyle name="SAPBEXexcBad8 3 7 8" xfId="49680" xr:uid="{00000000-0005-0000-0000-0000EF430000}"/>
    <cellStyle name="SAPBEXexcBad8 3 8" xfId="30640" xr:uid="{00000000-0005-0000-0000-0000F0430000}"/>
    <cellStyle name="SAPBEXexcBad8 3 9" xfId="30641" xr:uid="{00000000-0005-0000-0000-0000F1430000}"/>
    <cellStyle name="SAPBEXexcBad8 30" xfId="30642" xr:uid="{00000000-0005-0000-0000-0000F2430000}"/>
    <cellStyle name="SAPBEXexcBad8 31" xfId="30643" xr:uid="{00000000-0005-0000-0000-0000F3430000}"/>
    <cellStyle name="SAPBEXexcBad8 32" xfId="30644" xr:uid="{00000000-0005-0000-0000-0000F4430000}"/>
    <cellStyle name="SAPBEXexcBad8 33" xfId="30645" xr:uid="{00000000-0005-0000-0000-0000F5430000}"/>
    <cellStyle name="SAPBEXexcBad8 34" xfId="30646" xr:uid="{00000000-0005-0000-0000-0000F6430000}"/>
    <cellStyle name="SAPBEXexcBad8 35" xfId="30647" xr:uid="{00000000-0005-0000-0000-0000F7430000}"/>
    <cellStyle name="SAPBEXexcBad8 36" xfId="48297" xr:uid="{00000000-0005-0000-0000-0000F8430000}"/>
    <cellStyle name="SAPBEXexcBad8 37" xfId="49153" xr:uid="{00000000-0005-0000-0000-0000F9430000}"/>
    <cellStyle name="SAPBEXexcBad8 4" xfId="792" xr:uid="{00000000-0005-0000-0000-0000FA430000}"/>
    <cellStyle name="SAPBEXexcBad8 4 10" xfId="30648" xr:uid="{00000000-0005-0000-0000-0000FB430000}"/>
    <cellStyle name="SAPBEXexcBad8 4 11" xfId="30649" xr:uid="{00000000-0005-0000-0000-0000FC430000}"/>
    <cellStyle name="SAPBEXexcBad8 4 12" xfId="30650" xr:uid="{00000000-0005-0000-0000-0000FD430000}"/>
    <cellStyle name="SAPBEXexcBad8 4 13" xfId="30651" xr:uid="{00000000-0005-0000-0000-0000FE430000}"/>
    <cellStyle name="SAPBEXexcBad8 4 14" xfId="30652" xr:uid="{00000000-0005-0000-0000-0000FF430000}"/>
    <cellStyle name="SAPBEXexcBad8 4 15" xfId="30653" xr:uid="{00000000-0005-0000-0000-000000440000}"/>
    <cellStyle name="SAPBEXexcBad8 4 16" xfId="30654" xr:uid="{00000000-0005-0000-0000-000001440000}"/>
    <cellStyle name="SAPBEXexcBad8 4 17" xfId="30655" xr:uid="{00000000-0005-0000-0000-000002440000}"/>
    <cellStyle name="SAPBEXexcBad8 4 18" xfId="30656" xr:uid="{00000000-0005-0000-0000-000003440000}"/>
    <cellStyle name="SAPBEXexcBad8 4 19" xfId="30657" xr:uid="{00000000-0005-0000-0000-000004440000}"/>
    <cellStyle name="SAPBEXexcBad8 4 2" xfId="1746" xr:uid="{00000000-0005-0000-0000-000005440000}"/>
    <cellStyle name="SAPBEXexcBad8 4 2 2" xfId="7503" xr:uid="{00000000-0005-0000-0000-000006440000}"/>
    <cellStyle name="SAPBEXexcBad8 4 2 2 2" xfId="7504" xr:uid="{00000000-0005-0000-0000-000007440000}"/>
    <cellStyle name="SAPBEXexcBad8 4 2 2 2 2" xfId="7505" xr:uid="{00000000-0005-0000-0000-000008440000}"/>
    <cellStyle name="SAPBEXexcBad8 4 2 2 2 2 2" xfId="7506" xr:uid="{00000000-0005-0000-0000-000009440000}"/>
    <cellStyle name="SAPBEXexcBad8 4 2 2 2 3" xfId="7507" xr:uid="{00000000-0005-0000-0000-00000A440000}"/>
    <cellStyle name="SAPBEXexcBad8 4 2 2 3" xfId="7508" xr:uid="{00000000-0005-0000-0000-00000B440000}"/>
    <cellStyle name="SAPBEXexcBad8 4 2 2 3 2" xfId="7509" xr:uid="{00000000-0005-0000-0000-00000C440000}"/>
    <cellStyle name="SAPBEXexcBad8 4 2 2 3 2 2" xfId="7510" xr:uid="{00000000-0005-0000-0000-00000D440000}"/>
    <cellStyle name="SAPBEXexcBad8 4 2 2 4" xfId="7511" xr:uid="{00000000-0005-0000-0000-00000E440000}"/>
    <cellStyle name="SAPBEXexcBad8 4 2 2 4 2" xfId="7512" xr:uid="{00000000-0005-0000-0000-00000F440000}"/>
    <cellStyle name="SAPBEXexcBad8 4 2 3" xfId="7513" xr:uid="{00000000-0005-0000-0000-000010440000}"/>
    <cellStyle name="SAPBEXexcBad8 4 2 3 2" xfId="7514" xr:uid="{00000000-0005-0000-0000-000011440000}"/>
    <cellStyle name="SAPBEXexcBad8 4 2 3 2 2" xfId="7515" xr:uid="{00000000-0005-0000-0000-000012440000}"/>
    <cellStyle name="SAPBEXexcBad8 4 2 3 3" xfId="7516" xr:uid="{00000000-0005-0000-0000-000013440000}"/>
    <cellStyle name="SAPBEXexcBad8 4 2 4" xfId="7517" xr:uid="{00000000-0005-0000-0000-000014440000}"/>
    <cellStyle name="SAPBEXexcBad8 4 2 4 2" xfId="7518" xr:uid="{00000000-0005-0000-0000-000015440000}"/>
    <cellStyle name="SAPBEXexcBad8 4 2 4 2 2" xfId="7519" xr:uid="{00000000-0005-0000-0000-000016440000}"/>
    <cellStyle name="SAPBEXexcBad8 4 2 5" xfId="7520" xr:uid="{00000000-0005-0000-0000-000017440000}"/>
    <cellStyle name="SAPBEXexcBad8 4 2 5 2" xfId="7521" xr:uid="{00000000-0005-0000-0000-000018440000}"/>
    <cellStyle name="SAPBEXexcBad8 4 2 6" xfId="30658" xr:uid="{00000000-0005-0000-0000-000019440000}"/>
    <cellStyle name="SAPBEXexcBad8 4 2 7" xfId="30659" xr:uid="{00000000-0005-0000-0000-00001A440000}"/>
    <cellStyle name="SAPBEXexcBad8 4 2 8" xfId="49686" xr:uid="{00000000-0005-0000-0000-00001B440000}"/>
    <cellStyle name="SAPBEXexcBad8 4 20" xfId="30660" xr:uid="{00000000-0005-0000-0000-00001C440000}"/>
    <cellStyle name="SAPBEXexcBad8 4 21" xfId="30661" xr:uid="{00000000-0005-0000-0000-00001D440000}"/>
    <cellStyle name="SAPBEXexcBad8 4 22" xfId="30662" xr:uid="{00000000-0005-0000-0000-00001E440000}"/>
    <cellStyle name="SAPBEXexcBad8 4 23" xfId="30663" xr:uid="{00000000-0005-0000-0000-00001F440000}"/>
    <cellStyle name="SAPBEXexcBad8 4 24" xfId="30664" xr:uid="{00000000-0005-0000-0000-000020440000}"/>
    <cellStyle name="SAPBEXexcBad8 4 25" xfId="30665" xr:uid="{00000000-0005-0000-0000-000021440000}"/>
    <cellStyle name="SAPBEXexcBad8 4 26" xfId="30666" xr:uid="{00000000-0005-0000-0000-000022440000}"/>
    <cellStyle name="SAPBEXexcBad8 4 27" xfId="30667" xr:uid="{00000000-0005-0000-0000-000023440000}"/>
    <cellStyle name="SAPBEXexcBad8 4 28" xfId="48298" xr:uid="{00000000-0005-0000-0000-000024440000}"/>
    <cellStyle name="SAPBEXexcBad8 4 29" xfId="49171" xr:uid="{00000000-0005-0000-0000-000025440000}"/>
    <cellStyle name="SAPBEXexcBad8 4 3" xfId="30668" xr:uid="{00000000-0005-0000-0000-000026440000}"/>
    <cellStyle name="SAPBEXexcBad8 4 4" xfId="30669" xr:uid="{00000000-0005-0000-0000-000027440000}"/>
    <cellStyle name="SAPBEXexcBad8 4 5" xfId="30670" xr:uid="{00000000-0005-0000-0000-000028440000}"/>
    <cellStyle name="SAPBEXexcBad8 4 6" xfId="30671" xr:uid="{00000000-0005-0000-0000-000029440000}"/>
    <cellStyle name="SAPBEXexcBad8 4 7" xfId="30672" xr:uid="{00000000-0005-0000-0000-00002A440000}"/>
    <cellStyle name="SAPBEXexcBad8 4 8" xfId="30673" xr:uid="{00000000-0005-0000-0000-00002B440000}"/>
    <cellStyle name="SAPBEXexcBad8 4 9" xfId="30674" xr:uid="{00000000-0005-0000-0000-00002C440000}"/>
    <cellStyle name="SAPBEXexcBad8 5" xfId="793" xr:uid="{00000000-0005-0000-0000-00002D440000}"/>
    <cellStyle name="SAPBEXexcBad8 5 10" xfId="30675" xr:uid="{00000000-0005-0000-0000-00002E440000}"/>
    <cellStyle name="SAPBEXexcBad8 5 11" xfId="30676" xr:uid="{00000000-0005-0000-0000-00002F440000}"/>
    <cellStyle name="SAPBEXexcBad8 5 12" xfId="30677" xr:uid="{00000000-0005-0000-0000-000030440000}"/>
    <cellStyle name="SAPBEXexcBad8 5 13" xfId="30678" xr:uid="{00000000-0005-0000-0000-000031440000}"/>
    <cellStyle name="SAPBEXexcBad8 5 14" xfId="30679" xr:uid="{00000000-0005-0000-0000-000032440000}"/>
    <cellStyle name="SAPBEXexcBad8 5 15" xfId="30680" xr:uid="{00000000-0005-0000-0000-000033440000}"/>
    <cellStyle name="SAPBEXexcBad8 5 16" xfId="30681" xr:uid="{00000000-0005-0000-0000-000034440000}"/>
    <cellStyle name="SAPBEXexcBad8 5 17" xfId="30682" xr:uid="{00000000-0005-0000-0000-000035440000}"/>
    <cellStyle name="SAPBEXexcBad8 5 18" xfId="30683" xr:uid="{00000000-0005-0000-0000-000036440000}"/>
    <cellStyle name="SAPBEXexcBad8 5 19" xfId="30684" xr:uid="{00000000-0005-0000-0000-000037440000}"/>
    <cellStyle name="SAPBEXexcBad8 5 2" xfId="1747" xr:uid="{00000000-0005-0000-0000-000038440000}"/>
    <cellStyle name="SAPBEXexcBad8 5 2 2" xfId="7522" xr:uid="{00000000-0005-0000-0000-000039440000}"/>
    <cellStyle name="SAPBEXexcBad8 5 2 2 2" xfId="7523" xr:uid="{00000000-0005-0000-0000-00003A440000}"/>
    <cellStyle name="SAPBEXexcBad8 5 2 2 2 2" xfId="7524" xr:uid="{00000000-0005-0000-0000-00003B440000}"/>
    <cellStyle name="SAPBEXexcBad8 5 2 2 2 2 2" xfId="7525" xr:uid="{00000000-0005-0000-0000-00003C440000}"/>
    <cellStyle name="SAPBEXexcBad8 5 2 2 2 3" xfId="7526" xr:uid="{00000000-0005-0000-0000-00003D440000}"/>
    <cellStyle name="SAPBEXexcBad8 5 2 2 3" xfId="7527" xr:uid="{00000000-0005-0000-0000-00003E440000}"/>
    <cellStyle name="SAPBEXexcBad8 5 2 2 3 2" xfId="7528" xr:uid="{00000000-0005-0000-0000-00003F440000}"/>
    <cellStyle name="SAPBEXexcBad8 5 2 2 3 2 2" xfId="7529" xr:uid="{00000000-0005-0000-0000-000040440000}"/>
    <cellStyle name="SAPBEXexcBad8 5 2 2 4" xfId="7530" xr:uid="{00000000-0005-0000-0000-000041440000}"/>
    <cellStyle name="SAPBEXexcBad8 5 2 2 4 2" xfId="7531" xr:uid="{00000000-0005-0000-0000-000042440000}"/>
    <cellStyle name="SAPBEXexcBad8 5 2 3" xfId="7532" xr:uid="{00000000-0005-0000-0000-000043440000}"/>
    <cellStyle name="SAPBEXexcBad8 5 2 3 2" xfId="7533" xr:uid="{00000000-0005-0000-0000-000044440000}"/>
    <cellStyle name="SAPBEXexcBad8 5 2 3 2 2" xfId="7534" xr:uid="{00000000-0005-0000-0000-000045440000}"/>
    <cellStyle name="SAPBEXexcBad8 5 2 3 3" xfId="7535" xr:uid="{00000000-0005-0000-0000-000046440000}"/>
    <cellStyle name="SAPBEXexcBad8 5 2 4" xfId="7536" xr:uid="{00000000-0005-0000-0000-000047440000}"/>
    <cellStyle name="SAPBEXexcBad8 5 2 4 2" xfId="7537" xr:uid="{00000000-0005-0000-0000-000048440000}"/>
    <cellStyle name="SAPBEXexcBad8 5 2 4 2 2" xfId="7538" xr:uid="{00000000-0005-0000-0000-000049440000}"/>
    <cellStyle name="SAPBEXexcBad8 5 2 5" xfId="7539" xr:uid="{00000000-0005-0000-0000-00004A440000}"/>
    <cellStyle name="SAPBEXexcBad8 5 2 5 2" xfId="7540" xr:uid="{00000000-0005-0000-0000-00004B440000}"/>
    <cellStyle name="SAPBEXexcBad8 5 2 6" xfId="30685" xr:uid="{00000000-0005-0000-0000-00004C440000}"/>
    <cellStyle name="SAPBEXexcBad8 5 2 7" xfId="30686" xr:uid="{00000000-0005-0000-0000-00004D440000}"/>
    <cellStyle name="SAPBEXexcBad8 5 2 8" xfId="49687" xr:uid="{00000000-0005-0000-0000-00004E440000}"/>
    <cellStyle name="SAPBEXexcBad8 5 20" xfId="30687" xr:uid="{00000000-0005-0000-0000-00004F440000}"/>
    <cellStyle name="SAPBEXexcBad8 5 21" xfId="30688" xr:uid="{00000000-0005-0000-0000-000050440000}"/>
    <cellStyle name="SAPBEXexcBad8 5 22" xfId="30689" xr:uid="{00000000-0005-0000-0000-000051440000}"/>
    <cellStyle name="SAPBEXexcBad8 5 23" xfId="30690" xr:uid="{00000000-0005-0000-0000-000052440000}"/>
    <cellStyle name="SAPBEXexcBad8 5 24" xfId="30691" xr:uid="{00000000-0005-0000-0000-000053440000}"/>
    <cellStyle name="SAPBEXexcBad8 5 25" xfId="30692" xr:uid="{00000000-0005-0000-0000-000054440000}"/>
    <cellStyle name="SAPBEXexcBad8 5 26" xfId="30693" xr:uid="{00000000-0005-0000-0000-000055440000}"/>
    <cellStyle name="SAPBEXexcBad8 5 27" xfId="30694" xr:uid="{00000000-0005-0000-0000-000056440000}"/>
    <cellStyle name="SAPBEXexcBad8 5 28" xfId="48299" xr:uid="{00000000-0005-0000-0000-000057440000}"/>
    <cellStyle name="SAPBEXexcBad8 5 29" xfId="49172" xr:uid="{00000000-0005-0000-0000-000058440000}"/>
    <cellStyle name="SAPBEXexcBad8 5 3" xfId="30695" xr:uid="{00000000-0005-0000-0000-000059440000}"/>
    <cellStyle name="SAPBEXexcBad8 5 4" xfId="30696" xr:uid="{00000000-0005-0000-0000-00005A440000}"/>
    <cellStyle name="SAPBEXexcBad8 5 5" xfId="30697" xr:uid="{00000000-0005-0000-0000-00005B440000}"/>
    <cellStyle name="SAPBEXexcBad8 5 6" xfId="30698" xr:uid="{00000000-0005-0000-0000-00005C440000}"/>
    <cellStyle name="SAPBEXexcBad8 5 7" xfId="30699" xr:uid="{00000000-0005-0000-0000-00005D440000}"/>
    <cellStyle name="SAPBEXexcBad8 5 8" xfId="30700" xr:uid="{00000000-0005-0000-0000-00005E440000}"/>
    <cellStyle name="SAPBEXexcBad8 5 9" xfId="30701" xr:uid="{00000000-0005-0000-0000-00005F440000}"/>
    <cellStyle name="SAPBEXexcBad8 6" xfId="794" xr:uid="{00000000-0005-0000-0000-000060440000}"/>
    <cellStyle name="SAPBEXexcBad8 6 10" xfId="30702" xr:uid="{00000000-0005-0000-0000-000061440000}"/>
    <cellStyle name="SAPBEXexcBad8 6 11" xfId="30703" xr:uid="{00000000-0005-0000-0000-000062440000}"/>
    <cellStyle name="SAPBEXexcBad8 6 12" xfId="30704" xr:uid="{00000000-0005-0000-0000-000063440000}"/>
    <cellStyle name="SAPBEXexcBad8 6 13" xfId="30705" xr:uid="{00000000-0005-0000-0000-000064440000}"/>
    <cellStyle name="SAPBEXexcBad8 6 14" xfId="30706" xr:uid="{00000000-0005-0000-0000-000065440000}"/>
    <cellStyle name="SAPBEXexcBad8 6 15" xfId="30707" xr:uid="{00000000-0005-0000-0000-000066440000}"/>
    <cellStyle name="SAPBEXexcBad8 6 16" xfId="30708" xr:uid="{00000000-0005-0000-0000-000067440000}"/>
    <cellStyle name="SAPBEXexcBad8 6 17" xfId="30709" xr:uid="{00000000-0005-0000-0000-000068440000}"/>
    <cellStyle name="SAPBEXexcBad8 6 18" xfId="30710" xr:uid="{00000000-0005-0000-0000-000069440000}"/>
    <cellStyle name="SAPBEXexcBad8 6 19" xfId="30711" xr:uid="{00000000-0005-0000-0000-00006A440000}"/>
    <cellStyle name="SAPBEXexcBad8 6 2" xfId="1748" xr:uid="{00000000-0005-0000-0000-00006B440000}"/>
    <cellStyle name="SAPBEXexcBad8 6 2 2" xfId="7541" xr:uid="{00000000-0005-0000-0000-00006C440000}"/>
    <cellStyle name="SAPBEXexcBad8 6 2 2 2" xfId="7542" xr:uid="{00000000-0005-0000-0000-00006D440000}"/>
    <cellStyle name="SAPBEXexcBad8 6 2 2 2 2" xfId="7543" xr:uid="{00000000-0005-0000-0000-00006E440000}"/>
    <cellStyle name="SAPBEXexcBad8 6 2 2 2 2 2" xfId="7544" xr:uid="{00000000-0005-0000-0000-00006F440000}"/>
    <cellStyle name="SAPBEXexcBad8 6 2 2 2 3" xfId="7545" xr:uid="{00000000-0005-0000-0000-000070440000}"/>
    <cellStyle name="SAPBEXexcBad8 6 2 2 3" xfId="7546" xr:uid="{00000000-0005-0000-0000-000071440000}"/>
    <cellStyle name="SAPBEXexcBad8 6 2 2 3 2" xfId="7547" xr:uid="{00000000-0005-0000-0000-000072440000}"/>
    <cellStyle name="SAPBEXexcBad8 6 2 2 3 2 2" xfId="7548" xr:uid="{00000000-0005-0000-0000-000073440000}"/>
    <cellStyle name="SAPBEXexcBad8 6 2 2 4" xfId="7549" xr:uid="{00000000-0005-0000-0000-000074440000}"/>
    <cellStyle name="SAPBEXexcBad8 6 2 2 4 2" xfId="7550" xr:uid="{00000000-0005-0000-0000-000075440000}"/>
    <cellStyle name="SAPBEXexcBad8 6 2 3" xfId="7551" xr:uid="{00000000-0005-0000-0000-000076440000}"/>
    <cellStyle name="SAPBEXexcBad8 6 2 3 2" xfId="7552" xr:uid="{00000000-0005-0000-0000-000077440000}"/>
    <cellStyle name="SAPBEXexcBad8 6 2 3 2 2" xfId="7553" xr:uid="{00000000-0005-0000-0000-000078440000}"/>
    <cellStyle name="SAPBEXexcBad8 6 2 3 3" xfId="7554" xr:uid="{00000000-0005-0000-0000-000079440000}"/>
    <cellStyle name="SAPBEXexcBad8 6 2 4" xfId="7555" xr:uid="{00000000-0005-0000-0000-00007A440000}"/>
    <cellStyle name="SAPBEXexcBad8 6 2 4 2" xfId="7556" xr:uid="{00000000-0005-0000-0000-00007B440000}"/>
    <cellStyle name="SAPBEXexcBad8 6 2 4 2 2" xfId="7557" xr:uid="{00000000-0005-0000-0000-00007C440000}"/>
    <cellStyle name="SAPBEXexcBad8 6 2 5" xfId="7558" xr:uid="{00000000-0005-0000-0000-00007D440000}"/>
    <cellStyle name="SAPBEXexcBad8 6 2 5 2" xfId="7559" xr:uid="{00000000-0005-0000-0000-00007E440000}"/>
    <cellStyle name="SAPBEXexcBad8 6 2 6" xfId="30712" xr:uid="{00000000-0005-0000-0000-00007F440000}"/>
    <cellStyle name="SAPBEXexcBad8 6 2 7" xfId="30713" xr:uid="{00000000-0005-0000-0000-000080440000}"/>
    <cellStyle name="SAPBEXexcBad8 6 2 8" xfId="49688" xr:uid="{00000000-0005-0000-0000-000081440000}"/>
    <cellStyle name="SAPBEXexcBad8 6 20" xfId="30714" xr:uid="{00000000-0005-0000-0000-000082440000}"/>
    <cellStyle name="SAPBEXexcBad8 6 21" xfId="30715" xr:uid="{00000000-0005-0000-0000-000083440000}"/>
    <cellStyle name="SAPBEXexcBad8 6 22" xfId="30716" xr:uid="{00000000-0005-0000-0000-000084440000}"/>
    <cellStyle name="SAPBEXexcBad8 6 23" xfId="30717" xr:uid="{00000000-0005-0000-0000-000085440000}"/>
    <cellStyle name="SAPBEXexcBad8 6 24" xfId="30718" xr:uid="{00000000-0005-0000-0000-000086440000}"/>
    <cellStyle name="SAPBEXexcBad8 6 25" xfId="30719" xr:uid="{00000000-0005-0000-0000-000087440000}"/>
    <cellStyle name="SAPBEXexcBad8 6 26" xfId="30720" xr:uid="{00000000-0005-0000-0000-000088440000}"/>
    <cellStyle name="SAPBEXexcBad8 6 27" xfId="30721" xr:uid="{00000000-0005-0000-0000-000089440000}"/>
    <cellStyle name="SAPBEXexcBad8 6 28" xfId="48300" xr:uid="{00000000-0005-0000-0000-00008A440000}"/>
    <cellStyle name="SAPBEXexcBad8 6 29" xfId="49173" xr:uid="{00000000-0005-0000-0000-00008B440000}"/>
    <cellStyle name="SAPBEXexcBad8 6 3" xfId="30722" xr:uid="{00000000-0005-0000-0000-00008C440000}"/>
    <cellStyle name="SAPBEXexcBad8 6 4" xfId="30723" xr:uid="{00000000-0005-0000-0000-00008D440000}"/>
    <cellStyle name="SAPBEXexcBad8 6 5" xfId="30724" xr:uid="{00000000-0005-0000-0000-00008E440000}"/>
    <cellStyle name="SAPBEXexcBad8 6 6" xfId="30725" xr:uid="{00000000-0005-0000-0000-00008F440000}"/>
    <cellStyle name="SAPBEXexcBad8 6 7" xfId="30726" xr:uid="{00000000-0005-0000-0000-000090440000}"/>
    <cellStyle name="SAPBEXexcBad8 6 8" xfId="30727" xr:uid="{00000000-0005-0000-0000-000091440000}"/>
    <cellStyle name="SAPBEXexcBad8 6 9" xfId="30728" xr:uid="{00000000-0005-0000-0000-000092440000}"/>
    <cellStyle name="SAPBEXexcBad8 7" xfId="795" xr:uid="{00000000-0005-0000-0000-000093440000}"/>
    <cellStyle name="SAPBEXexcBad8 7 10" xfId="30729" xr:uid="{00000000-0005-0000-0000-000094440000}"/>
    <cellStyle name="SAPBEXexcBad8 7 11" xfId="30730" xr:uid="{00000000-0005-0000-0000-000095440000}"/>
    <cellStyle name="SAPBEXexcBad8 7 12" xfId="30731" xr:uid="{00000000-0005-0000-0000-000096440000}"/>
    <cellStyle name="SAPBEXexcBad8 7 13" xfId="30732" xr:uid="{00000000-0005-0000-0000-000097440000}"/>
    <cellStyle name="SAPBEXexcBad8 7 14" xfId="30733" xr:uid="{00000000-0005-0000-0000-000098440000}"/>
    <cellStyle name="SAPBEXexcBad8 7 15" xfId="30734" xr:uid="{00000000-0005-0000-0000-000099440000}"/>
    <cellStyle name="SAPBEXexcBad8 7 16" xfId="30735" xr:uid="{00000000-0005-0000-0000-00009A440000}"/>
    <cellStyle name="SAPBEXexcBad8 7 17" xfId="30736" xr:uid="{00000000-0005-0000-0000-00009B440000}"/>
    <cellStyle name="SAPBEXexcBad8 7 18" xfId="30737" xr:uid="{00000000-0005-0000-0000-00009C440000}"/>
    <cellStyle name="SAPBEXexcBad8 7 19" xfId="30738" xr:uid="{00000000-0005-0000-0000-00009D440000}"/>
    <cellStyle name="SAPBEXexcBad8 7 2" xfId="1749" xr:uid="{00000000-0005-0000-0000-00009E440000}"/>
    <cellStyle name="SAPBEXexcBad8 7 2 2" xfId="7560" xr:uid="{00000000-0005-0000-0000-00009F440000}"/>
    <cellStyle name="SAPBEXexcBad8 7 2 2 2" xfId="7561" xr:uid="{00000000-0005-0000-0000-0000A0440000}"/>
    <cellStyle name="SAPBEXexcBad8 7 2 2 2 2" xfId="7562" xr:uid="{00000000-0005-0000-0000-0000A1440000}"/>
    <cellStyle name="SAPBEXexcBad8 7 2 2 2 2 2" xfId="7563" xr:uid="{00000000-0005-0000-0000-0000A2440000}"/>
    <cellStyle name="SAPBEXexcBad8 7 2 2 2 3" xfId="7564" xr:uid="{00000000-0005-0000-0000-0000A3440000}"/>
    <cellStyle name="SAPBEXexcBad8 7 2 2 3" xfId="7565" xr:uid="{00000000-0005-0000-0000-0000A4440000}"/>
    <cellStyle name="SAPBEXexcBad8 7 2 2 3 2" xfId="7566" xr:uid="{00000000-0005-0000-0000-0000A5440000}"/>
    <cellStyle name="SAPBEXexcBad8 7 2 2 3 2 2" xfId="7567" xr:uid="{00000000-0005-0000-0000-0000A6440000}"/>
    <cellStyle name="SAPBEXexcBad8 7 2 2 4" xfId="7568" xr:uid="{00000000-0005-0000-0000-0000A7440000}"/>
    <cellStyle name="SAPBEXexcBad8 7 2 2 4 2" xfId="7569" xr:uid="{00000000-0005-0000-0000-0000A8440000}"/>
    <cellStyle name="SAPBEXexcBad8 7 2 3" xfId="7570" xr:uid="{00000000-0005-0000-0000-0000A9440000}"/>
    <cellStyle name="SAPBEXexcBad8 7 2 3 2" xfId="7571" xr:uid="{00000000-0005-0000-0000-0000AA440000}"/>
    <cellStyle name="SAPBEXexcBad8 7 2 3 2 2" xfId="7572" xr:uid="{00000000-0005-0000-0000-0000AB440000}"/>
    <cellStyle name="SAPBEXexcBad8 7 2 3 3" xfId="7573" xr:uid="{00000000-0005-0000-0000-0000AC440000}"/>
    <cellStyle name="SAPBEXexcBad8 7 2 4" xfId="7574" xr:uid="{00000000-0005-0000-0000-0000AD440000}"/>
    <cellStyle name="SAPBEXexcBad8 7 2 4 2" xfId="7575" xr:uid="{00000000-0005-0000-0000-0000AE440000}"/>
    <cellStyle name="SAPBEXexcBad8 7 2 4 2 2" xfId="7576" xr:uid="{00000000-0005-0000-0000-0000AF440000}"/>
    <cellStyle name="SAPBEXexcBad8 7 2 5" xfId="7577" xr:uid="{00000000-0005-0000-0000-0000B0440000}"/>
    <cellStyle name="SAPBEXexcBad8 7 2 5 2" xfId="7578" xr:uid="{00000000-0005-0000-0000-0000B1440000}"/>
    <cellStyle name="SAPBEXexcBad8 7 2 6" xfId="30739" xr:uid="{00000000-0005-0000-0000-0000B2440000}"/>
    <cellStyle name="SAPBEXexcBad8 7 2 7" xfId="30740" xr:uid="{00000000-0005-0000-0000-0000B3440000}"/>
    <cellStyle name="SAPBEXexcBad8 7 2 8" xfId="49689" xr:uid="{00000000-0005-0000-0000-0000B4440000}"/>
    <cellStyle name="SAPBEXexcBad8 7 20" xfId="30741" xr:uid="{00000000-0005-0000-0000-0000B5440000}"/>
    <cellStyle name="SAPBEXexcBad8 7 21" xfId="30742" xr:uid="{00000000-0005-0000-0000-0000B6440000}"/>
    <cellStyle name="SAPBEXexcBad8 7 22" xfId="30743" xr:uid="{00000000-0005-0000-0000-0000B7440000}"/>
    <cellStyle name="SAPBEXexcBad8 7 23" xfId="30744" xr:uid="{00000000-0005-0000-0000-0000B8440000}"/>
    <cellStyle name="SAPBEXexcBad8 7 24" xfId="30745" xr:uid="{00000000-0005-0000-0000-0000B9440000}"/>
    <cellStyle name="SAPBEXexcBad8 7 25" xfId="30746" xr:uid="{00000000-0005-0000-0000-0000BA440000}"/>
    <cellStyle name="SAPBEXexcBad8 7 26" xfId="30747" xr:uid="{00000000-0005-0000-0000-0000BB440000}"/>
    <cellStyle name="SAPBEXexcBad8 7 27" xfId="30748" xr:uid="{00000000-0005-0000-0000-0000BC440000}"/>
    <cellStyle name="SAPBEXexcBad8 7 28" xfId="48301" xr:uid="{00000000-0005-0000-0000-0000BD440000}"/>
    <cellStyle name="SAPBEXexcBad8 7 29" xfId="49174" xr:uid="{00000000-0005-0000-0000-0000BE440000}"/>
    <cellStyle name="SAPBEXexcBad8 7 3" xfId="30749" xr:uid="{00000000-0005-0000-0000-0000BF440000}"/>
    <cellStyle name="SAPBEXexcBad8 7 4" xfId="30750" xr:uid="{00000000-0005-0000-0000-0000C0440000}"/>
    <cellStyle name="SAPBEXexcBad8 7 5" xfId="30751" xr:uid="{00000000-0005-0000-0000-0000C1440000}"/>
    <cellStyle name="SAPBEXexcBad8 7 6" xfId="30752" xr:uid="{00000000-0005-0000-0000-0000C2440000}"/>
    <cellStyle name="SAPBEXexcBad8 7 7" xfId="30753" xr:uid="{00000000-0005-0000-0000-0000C3440000}"/>
    <cellStyle name="SAPBEXexcBad8 7 8" xfId="30754" xr:uid="{00000000-0005-0000-0000-0000C4440000}"/>
    <cellStyle name="SAPBEXexcBad8 7 9" xfId="30755" xr:uid="{00000000-0005-0000-0000-0000C5440000}"/>
    <cellStyle name="SAPBEXexcBad8 8" xfId="777" xr:uid="{00000000-0005-0000-0000-0000C6440000}"/>
    <cellStyle name="SAPBEXexcBad8 8 10" xfId="30756" xr:uid="{00000000-0005-0000-0000-0000C7440000}"/>
    <cellStyle name="SAPBEXexcBad8 8 11" xfId="30757" xr:uid="{00000000-0005-0000-0000-0000C8440000}"/>
    <cellStyle name="SAPBEXexcBad8 8 12" xfId="30758" xr:uid="{00000000-0005-0000-0000-0000C9440000}"/>
    <cellStyle name="SAPBEXexcBad8 8 13" xfId="30759" xr:uid="{00000000-0005-0000-0000-0000CA440000}"/>
    <cellStyle name="SAPBEXexcBad8 8 14" xfId="30760" xr:uid="{00000000-0005-0000-0000-0000CB440000}"/>
    <cellStyle name="SAPBEXexcBad8 8 15" xfId="30761" xr:uid="{00000000-0005-0000-0000-0000CC440000}"/>
    <cellStyle name="SAPBEXexcBad8 8 16" xfId="30762" xr:uid="{00000000-0005-0000-0000-0000CD440000}"/>
    <cellStyle name="SAPBEXexcBad8 8 17" xfId="30763" xr:uid="{00000000-0005-0000-0000-0000CE440000}"/>
    <cellStyle name="SAPBEXexcBad8 8 18" xfId="30764" xr:uid="{00000000-0005-0000-0000-0000CF440000}"/>
    <cellStyle name="SAPBEXexcBad8 8 19" xfId="30765" xr:uid="{00000000-0005-0000-0000-0000D0440000}"/>
    <cellStyle name="SAPBEXexcBad8 8 2" xfId="1750" xr:uid="{00000000-0005-0000-0000-0000D1440000}"/>
    <cellStyle name="SAPBEXexcBad8 8 2 2" xfId="7579" xr:uid="{00000000-0005-0000-0000-0000D2440000}"/>
    <cellStyle name="SAPBEXexcBad8 8 2 2 2" xfId="7580" xr:uid="{00000000-0005-0000-0000-0000D3440000}"/>
    <cellStyle name="SAPBEXexcBad8 8 2 2 2 2" xfId="7581" xr:uid="{00000000-0005-0000-0000-0000D4440000}"/>
    <cellStyle name="SAPBEXexcBad8 8 2 2 2 2 2" xfId="7582" xr:uid="{00000000-0005-0000-0000-0000D5440000}"/>
    <cellStyle name="SAPBEXexcBad8 8 2 2 2 3" xfId="7583" xr:uid="{00000000-0005-0000-0000-0000D6440000}"/>
    <cellStyle name="SAPBEXexcBad8 8 2 2 3" xfId="7584" xr:uid="{00000000-0005-0000-0000-0000D7440000}"/>
    <cellStyle name="SAPBEXexcBad8 8 2 2 3 2" xfId="7585" xr:uid="{00000000-0005-0000-0000-0000D8440000}"/>
    <cellStyle name="SAPBEXexcBad8 8 2 2 3 2 2" xfId="7586" xr:uid="{00000000-0005-0000-0000-0000D9440000}"/>
    <cellStyle name="SAPBEXexcBad8 8 2 2 4" xfId="7587" xr:uid="{00000000-0005-0000-0000-0000DA440000}"/>
    <cellStyle name="SAPBEXexcBad8 8 2 2 4 2" xfId="7588" xr:uid="{00000000-0005-0000-0000-0000DB440000}"/>
    <cellStyle name="SAPBEXexcBad8 8 2 3" xfId="7589" xr:uid="{00000000-0005-0000-0000-0000DC440000}"/>
    <cellStyle name="SAPBEXexcBad8 8 2 3 2" xfId="7590" xr:uid="{00000000-0005-0000-0000-0000DD440000}"/>
    <cellStyle name="SAPBEXexcBad8 8 2 3 2 2" xfId="7591" xr:uid="{00000000-0005-0000-0000-0000DE440000}"/>
    <cellStyle name="SAPBEXexcBad8 8 2 3 3" xfId="7592" xr:uid="{00000000-0005-0000-0000-0000DF440000}"/>
    <cellStyle name="SAPBEXexcBad8 8 2 4" xfId="7593" xr:uid="{00000000-0005-0000-0000-0000E0440000}"/>
    <cellStyle name="SAPBEXexcBad8 8 2 4 2" xfId="7594" xr:uid="{00000000-0005-0000-0000-0000E1440000}"/>
    <cellStyle name="SAPBEXexcBad8 8 2 4 2 2" xfId="7595" xr:uid="{00000000-0005-0000-0000-0000E2440000}"/>
    <cellStyle name="SAPBEXexcBad8 8 2 5" xfId="7596" xr:uid="{00000000-0005-0000-0000-0000E3440000}"/>
    <cellStyle name="SAPBEXexcBad8 8 2 5 2" xfId="7597" xr:uid="{00000000-0005-0000-0000-0000E4440000}"/>
    <cellStyle name="SAPBEXexcBad8 8 2 6" xfId="30766" xr:uid="{00000000-0005-0000-0000-0000E5440000}"/>
    <cellStyle name="SAPBEXexcBad8 8 2 7" xfId="30767" xr:uid="{00000000-0005-0000-0000-0000E6440000}"/>
    <cellStyle name="SAPBEXexcBad8 8 20" xfId="30768" xr:uid="{00000000-0005-0000-0000-0000E7440000}"/>
    <cellStyle name="SAPBEXexcBad8 8 21" xfId="30769" xr:uid="{00000000-0005-0000-0000-0000E8440000}"/>
    <cellStyle name="SAPBEXexcBad8 8 22" xfId="30770" xr:uid="{00000000-0005-0000-0000-0000E9440000}"/>
    <cellStyle name="SAPBEXexcBad8 8 23" xfId="30771" xr:uid="{00000000-0005-0000-0000-0000EA440000}"/>
    <cellStyle name="SAPBEXexcBad8 8 24" xfId="30772" xr:uid="{00000000-0005-0000-0000-0000EB440000}"/>
    <cellStyle name="SAPBEXexcBad8 8 25" xfId="30773" xr:uid="{00000000-0005-0000-0000-0000EC440000}"/>
    <cellStyle name="SAPBEXexcBad8 8 26" xfId="30774" xr:uid="{00000000-0005-0000-0000-0000ED440000}"/>
    <cellStyle name="SAPBEXexcBad8 8 27" xfId="30775" xr:uid="{00000000-0005-0000-0000-0000EE440000}"/>
    <cellStyle name="SAPBEXexcBad8 8 28" xfId="48302" xr:uid="{00000000-0005-0000-0000-0000EF440000}"/>
    <cellStyle name="SAPBEXexcBad8 8 3" xfId="30776" xr:uid="{00000000-0005-0000-0000-0000F0440000}"/>
    <cellStyle name="SAPBEXexcBad8 8 4" xfId="30777" xr:uid="{00000000-0005-0000-0000-0000F1440000}"/>
    <cellStyle name="SAPBEXexcBad8 8 5" xfId="30778" xr:uid="{00000000-0005-0000-0000-0000F2440000}"/>
    <cellStyle name="SAPBEXexcBad8 8 6" xfId="30779" xr:uid="{00000000-0005-0000-0000-0000F3440000}"/>
    <cellStyle name="SAPBEXexcBad8 8 7" xfId="30780" xr:uid="{00000000-0005-0000-0000-0000F4440000}"/>
    <cellStyle name="SAPBEXexcBad8 8 8" xfId="30781" xr:uid="{00000000-0005-0000-0000-0000F5440000}"/>
    <cellStyle name="SAPBEXexcBad8 8 9" xfId="30782" xr:uid="{00000000-0005-0000-0000-0000F6440000}"/>
    <cellStyle name="SAPBEXexcBad8 9" xfId="1751" xr:uid="{00000000-0005-0000-0000-0000F7440000}"/>
    <cellStyle name="SAPBEXexcBad8 9 10" xfId="30783" xr:uid="{00000000-0005-0000-0000-0000F8440000}"/>
    <cellStyle name="SAPBEXexcBad8 9 11" xfId="30784" xr:uid="{00000000-0005-0000-0000-0000F9440000}"/>
    <cellStyle name="SAPBEXexcBad8 9 12" xfId="30785" xr:uid="{00000000-0005-0000-0000-0000FA440000}"/>
    <cellStyle name="SAPBEXexcBad8 9 13" xfId="30786" xr:uid="{00000000-0005-0000-0000-0000FB440000}"/>
    <cellStyle name="SAPBEXexcBad8 9 14" xfId="30787" xr:uid="{00000000-0005-0000-0000-0000FC440000}"/>
    <cellStyle name="SAPBEXexcBad8 9 15" xfId="30788" xr:uid="{00000000-0005-0000-0000-0000FD440000}"/>
    <cellStyle name="SAPBEXexcBad8 9 16" xfId="30789" xr:uid="{00000000-0005-0000-0000-0000FE440000}"/>
    <cellStyle name="SAPBEXexcBad8 9 17" xfId="30790" xr:uid="{00000000-0005-0000-0000-0000FF440000}"/>
    <cellStyle name="SAPBEXexcBad8 9 18" xfId="30791" xr:uid="{00000000-0005-0000-0000-000000450000}"/>
    <cellStyle name="SAPBEXexcBad8 9 19" xfId="30792" xr:uid="{00000000-0005-0000-0000-000001450000}"/>
    <cellStyle name="SAPBEXexcBad8 9 2" xfId="7598" xr:uid="{00000000-0005-0000-0000-000002450000}"/>
    <cellStyle name="SAPBEXexcBad8 9 2 2" xfId="7599" xr:uid="{00000000-0005-0000-0000-000003450000}"/>
    <cellStyle name="SAPBEXexcBad8 9 2 2 2" xfId="7600" xr:uid="{00000000-0005-0000-0000-000004450000}"/>
    <cellStyle name="SAPBEXexcBad8 9 2 2 2 2" xfId="7601" xr:uid="{00000000-0005-0000-0000-000005450000}"/>
    <cellStyle name="SAPBEXexcBad8 9 2 2 3" xfId="7602" xr:uid="{00000000-0005-0000-0000-000006450000}"/>
    <cellStyle name="SAPBEXexcBad8 9 2 3" xfId="7603" xr:uid="{00000000-0005-0000-0000-000007450000}"/>
    <cellStyle name="SAPBEXexcBad8 9 2 3 2" xfId="7604" xr:uid="{00000000-0005-0000-0000-000008450000}"/>
    <cellStyle name="SAPBEXexcBad8 9 2 3 2 2" xfId="7605" xr:uid="{00000000-0005-0000-0000-000009450000}"/>
    <cellStyle name="SAPBEXexcBad8 9 2 4" xfId="7606" xr:uid="{00000000-0005-0000-0000-00000A450000}"/>
    <cellStyle name="SAPBEXexcBad8 9 2 4 2" xfId="7607" xr:uid="{00000000-0005-0000-0000-00000B450000}"/>
    <cellStyle name="SAPBEXexcBad8 9 2 5" xfId="30793" xr:uid="{00000000-0005-0000-0000-00000C450000}"/>
    <cellStyle name="SAPBEXexcBad8 9 2 6" xfId="30794" xr:uid="{00000000-0005-0000-0000-00000D450000}"/>
    <cellStyle name="SAPBEXexcBad8 9 2 7" xfId="30795" xr:uid="{00000000-0005-0000-0000-00000E450000}"/>
    <cellStyle name="SAPBEXexcBad8 9 20" xfId="30796" xr:uid="{00000000-0005-0000-0000-00000F450000}"/>
    <cellStyle name="SAPBEXexcBad8 9 21" xfId="30797" xr:uid="{00000000-0005-0000-0000-000010450000}"/>
    <cellStyle name="SAPBEXexcBad8 9 22" xfId="30798" xr:uid="{00000000-0005-0000-0000-000011450000}"/>
    <cellStyle name="SAPBEXexcBad8 9 23" xfId="30799" xr:uid="{00000000-0005-0000-0000-000012450000}"/>
    <cellStyle name="SAPBEXexcBad8 9 24" xfId="30800" xr:uid="{00000000-0005-0000-0000-000013450000}"/>
    <cellStyle name="SAPBEXexcBad8 9 25" xfId="30801" xr:uid="{00000000-0005-0000-0000-000014450000}"/>
    <cellStyle name="SAPBEXexcBad8 9 26" xfId="30802" xr:uid="{00000000-0005-0000-0000-000015450000}"/>
    <cellStyle name="SAPBEXexcBad8 9 27" xfId="30803" xr:uid="{00000000-0005-0000-0000-000016450000}"/>
    <cellStyle name="SAPBEXexcBad8 9 28" xfId="48303" xr:uid="{00000000-0005-0000-0000-000017450000}"/>
    <cellStyle name="SAPBEXexcBad8 9 29" xfId="49668" xr:uid="{00000000-0005-0000-0000-000018450000}"/>
    <cellStyle name="SAPBEXexcBad8 9 3" xfId="30804" xr:uid="{00000000-0005-0000-0000-000019450000}"/>
    <cellStyle name="SAPBEXexcBad8 9 4" xfId="30805" xr:uid="{00000000-0005-0000-0000-00001A450000}"/>
    <cellStyle name="SAPBEXexcBad8 9 5" xfId="30806" xr:uid="{00000000-0005-0000-0000-00001B450000}"/>
    <cellStyle name="SAPBEXexcBad8 9 6" xfId="30807" xr:uid="{00000000-0005-0000-0000-00001C450000}"/>
    <cellStyle name="SAPBEXexcBad8 9 7" xfId="30808" xr:uid="{00000000-0005-0000-0000-00001D450000}"/>
    <cellStyle name="SAPBEXexcBad8 9 8" xfId="30809" xr:uid="{00000000-0005-0000-0000-00001E450000}"/>
    <cellStyle name="SAPBEXexcBad8 9 9" xfId="30810" xr:uid="{00000000-0005-0000-0000-00001F450000}"/>
    <cellStyle name="SAPBEXexcBad8_20120921_SF-grote-ronde-Liesbethdump2" xfId="413" xr:uid="{00000000-0005-0000-0000-000020450000}"/>
    <cellStyle name="SAPBEXexcBad9" xfId="124" xr:uid="{00000000-0005-0000-0000-000021450000}"/>
    <cellStyle name="SAPBEXexcBad9 10" xfId="7608" xr:uid="{00000000-0005-0000-0000-000022450000}"/>
    <cellStyle name="SAPBEXexcBad9 10 2" xfId="7609" xr:uid="{00000000-0005-0000-0000-000023450000}"/>
    <cellStyle name="SAPBEXexcBad9 10 2 2" xfId="7610" xr:uid="{00000000-0005-0000-0000-000024450000}"/>
    <cellStyle name="SAPBEXexcBad9 10 2 2 2" xfId="7611" xr:uid="{00000000-0005-0000-0000-000025450000}"/>
    <cellStyle name="SAPBEXexcBad9 10 2 3" xfId="7612" xr:uid="{00000000-0005-0000-0000-000026450000}"/>
    <cellStyle name="SAPBEXexcBad9 10 3" xfId="7613" xr:uid="{00000000-0005-0000-0000-000027450000}"/>
    <cellStyle name="SAPBEXexcBad9 10 3 2" xfId="7614" xr:uid="{00000000-0005-0000-0000-000028450000}"/>
    <cellStyle name="SAPBEXexcBad9 10 3 2 2" xfId="7615" xr:uid="{00000000-0005-0000-0000-000029450000}"/>
    <cellStyle name="SAPBEXexcBad9 10 4" xfId="7616" xr:uid="{00000000-0005-0000-0000-00002A450000}"/>
    <cellStyle name="SAPBEXexcBad9 10 4 2" xfId="7617" xr:uid="{00000000-0005-0000-0000-00002B450000}"/>
    <cellStyle name="SAPBEXexcBad9 10 5" xfId="30811" xr:uid="{00000000-0005-0000-0000-00002C450000}"/>
    <cellStyle name="SAPBEXexcBad9 10 6" xfId="30812" xr:uid="{00000000-0005-0000-0000-00002D450000}"/>
    <cellStyle name="SAPBEXexcBad9 10 7" xfId="30813" xr:uid="{00000000-0005-0000-0000-00002E450000}"/>
    <cellStyle name="SAPBEXexcBad9 11" xfId="30814" xr:uid="{00000000-0005-0000-0000-00002F450000}"/>
    <cellStyle name="SAPBEXexcBad9 12" xfId="30815" xr:uid="{00000000-0005-0000-0000-000030450000}"/>
    <cellStyle name="SAPBEXexcBad9 13" xfId="30816" xr:uid="{00000000-0005-0000-0000-000031450000}"/>
    <cellStyle name="SAPBEXexcBad9 14" xfId="30817" xr:uid="{00000000-0005-0000-0000-000032450000}"/>
    <cellStyle name="SAPBEXexcBad9 15" xfId="30818" xr:uid="{00000000-0005-0000-0000-000033450000}"/>
    <cellStyle name="SAPBEXexcBad9 16" xfId="30819" xr:uid="{00000000-0005-0000-0000-000034450000}"/>
    <cellStyle name="SAPBEXexcBad9 17" xfId="30820" xr:uid="{00000000-0005-0000-0000-000035450000}"/>
    <cellStyle name="SAPBEXexcBad9 18" xfId="30821" xr:uid="{00000000-0005-0000-0000-000036450000}"/>
    <cellStyle name="SAPBEXexcBad9 19" xfId="30822" xr:uid="{00000000-0005-0000-0000-000037450000}"/>
    <cellStyle name="SAPBEXexcBad9 2" xfId="414" xr:uid="{00000000-0005-0000-0000-000038450000}"/>
    <cellStyle name="SAPBEXexcBad9 2 10" xfId="30823" xr:uid="{00000000-0005-0000-0000-000039450000}"/>
    <cellStyle name="SAPBEXexcBad9 2 11" xfId="30824" xr:uid="{00000000-0005-0000-0000-00003A450000}"/>
    <cellStyle name="SAPBEXexcBad9 2 12" xfId="30825" xr:uid="{00000000-0005-0000-0000-00003B450000}"/>
    <cellStyle name="SAPBEXexcBad9 2 13" xfId="30826" xr:uid="{00000000-0005-0000-0000-00003C450000}"/>
    <cellStyle name="SAPBEXexcBad9 2 14" xfId="30827" xr:uid="{00000000-0005-0000-0000-00003D450000}"/>
    <cellStyle name="SAPBEXexcBad9 2 15" xfId="30828" xr:uid="{00000000-0005-0000-0000-00003E450000}"/>
    <cellStyle name="SAPBEXexcBad9 2 16" xfId="30829" xr:uid="{00000000-0005-0000-0000-00003F450000}"/>
    <cellStyle name="SAPBEXexcBad9 2 17" xfId="30830" xr:uid="{00000000-0005-0000-0000-000040450000}"/>
    <cellStyle name="SAPBEXexcBad9 2 18" xfId="30831" xr:uid="{00000000-0005-0000-0000-000041450000}"/>
    <cellStyle name="SAPBEXexcBad9 2 19" xfId="30832" xr:uid="{00000000-0005-0000-0000-000042450000}"/>
    <cellStyle name="SAPBEXexcBad9 2 2" xfId="514" xr:uid="{00000000-0005-0000-0000-000043450000}"/>
    <cellStyle name="SAPBEXexcBad9 2 2 10" xfId="30833" xr:uid="{00000000-0005-0000-0000-000044450000}"/>
    <cellStyle name="SAPBEXexcBad9 2 2 11" xfId="30834" xr:uid="{00000000-0005-0000-0000-000045450000}"/>
    <cellStyle name="SAPBEXexcBad9 2 2 12" xfId="30835" xr:uid="{00000000-0005-0000-0000-000046450000}"/>
    <cellStyle name="SAPBEXexcBad9 2 2 13" xfId="30836" xr:uid="{00000000-0005-0000-0000-000047450000}"/>
    <cellStyle name="SAPBEXexcBad9 2 2 14" xfId="30837" xr:uid="{00000000-0005-0000-0000-000048450000}"/>
    <cellStyle name="SAPBEXexcBad9 2 2 15" xfId="30838" xr:uid="{00000000-0005-0000-0000-000049450000}"/>
    <cellStyle name="SAPBEXexcBad9 2 2 16" xfId="30839" xr:uid="{00000000-0005-0000-0000-00004A450000}"/>
    <cellStyle name="SAPBEXexcBad9 2 2 17" xfId="30840" xr:uid="{00000000-0005-0000-0000-00004B450000}"/>
    <cellStyle name="SAPBEXexcBad9 2 2 18" xfId="30841" xr:uid="{00000000-0005-0000-0000-00004C450000}"/>
    <cellStyle name="SAPBEXexcBad9 2 2 19" xfId="30842" xr:uid="{00000000-0005-0000-0000-00004D450000}"/>
    <cellStyle name="SAPBEXexcBad9 2 2 2" xfId="797" xr:uid="{00000000-0005-0000-0000-00004E450000}"/>
    <cellStyle name="SAPBEXexcBad9 2 2 2 10" xfId="30843" xr:uid="{00000000-0005-0000-0000-00004F450000}"/>
    <cellStyle name="SAPBEXexcBad9 2 2 2 11" xfId="30844" xr:uid="{00000000-0005-0000-0000-000050450000}"/>
    <cellStyle name="SAPBEXexcBad9 2 2 2 12" xfId="30845" xr:uid="{00000000-0005-0000-0000-000051450000}"/>
    <cellStyle name="SAPBEXexcBad9 2 2 2 13" xfId="30846" xr:uid="{00000000-0005-0000-0000-000052450000}"/>
    <cellStyle name="SAPBEXexcBad9 2 2 2 14" xfId="30847" xr:uid="{00000000-0005-0000-0000-000053450000}"/>
    <cellStyle name="SAPBEXexcBad9 2 2 2 15" xfId="30848" xr:uid="{00000000-0005-0000-0000-000054450000}"/>
    <cellStyle name="SAPBEXexcBad9 2 2 2 16" xfId="30849" xr:uid="{00000000-0005-0000-0000-000055450000}"/>
    <cellStyle name="SAPBEXexcBad9 2 2 2 17" xfId="30850" xr:uid="{00000000-0005-0000-0000-000056450000}"/>
    <cellStyle name="SAPBEXexcBad9 2 2 2 18" xfId="30851" xr:uid="{00000000-0005-0000-0000-000057450000}"/>
    <cellStyle name="SAPBEXexcBad9 2 2 2 19" xfId="30852" xr:uid="{00000000-0005-0000-0000-000058450000}"/>
    <cellStyle name="SAPBEXexcBad9 2 2 2 2" xfId="1752" xr:uid="{00000000-0005-0000-0000-000059450000}"/>
    <cellStyle name="SAPBEXexcBad9 2 2 2 2 2" xfId="7618" xr:uid="{00000000-0005-0000-0000-00005A450000}"/>
    <cellStyle name="SAPBEXexcBad9 2 2 2 2 2 2" xfId="7619" xr:uid="{00000000-0005-0000-0000-00005B450000}"/>
    <cellStyle name="SAPBEXexcBad9 2 2 2 2 2 2 2" xfId="7620" xr:uid="{00000000-0005-0000-0000-00005C450000}"/>
    <cellStyle name="SAPBEXexcBad9 2 2 2 2 2 2 2 2" xfId="7621" xr:uid="{00000000-0005-0000-0000-00005D450000}"/>
    <cellStyle name="SAPBEXexcBad9 2 2 2 2 2 2 3" xfId="7622" xr:uid="{00000000-0005-0000-0000-00005E450000}"/>
    <cellStyle name="SAPBEXexcBad9 2 2 2 2 2 3" xfId="7623" xr:uid="{00000000-0005-0000-0000-00005F450000}"/>
    <cellStyle name="SAPBEXexcBad9 2 2 2 2 2 3 2" xfId="7624" xr:uid="{00000000-0005-0000-0000-000060450000}"/>
    <cellStyle name="SAPBEXexcBad9 2 2 2 2 2 3 2 2" xfId="7625" xr:uid="{00000000-0005-0000-0000-000061450000}"/>
    <cellStyle name="SAPBEXexcBad9 2 2 2 2 2 4" xfId="7626" xr:uid="{00000000-0005-0000-0000-000062450000}"/>
    <cellStyle name="SAPBEXexcBad9 2 2 2 2 2 4 2" xfId="7627" xr:uid="{00000000-0005-0000-0000-000063450000}"/>
    <cellStyle name="SAPBEXexcBad9 2 2 2 2 3" xfId="7628" xr:uid="{00000000-0005-0000-0000-000064450000}"/>
    <cellStyle name="SAPBEXexcBad9 2 2 2 2 3 2" xfId="7629" xr:uid="{00000000-0005-0000-0000-000065450000}"/>
    <cellStyle name="SAPBEXexcBad9 2 2 2 2 3 2 2" xfId="7630" xr:uid="{00000000-0005-0000-0000-000066450000}"/>
    <cellStyle name="SAPBEXexcBad9 2 2 2 2 3 3" xfId="7631" xr:uid="{00000000-0005-0000-0000-000067450000}"/>
    <cellStyle name="SAPBEXexcBad9 2 2 2 2 4" xfId="7632" xr:uid="{00000000-0005-0000-0000-000068450000}"/>
    <cellStyle name="SAPBEXexcBad9 2 2 2 2 4 2" xfId="7633" xr:uid="{00000000-0005-0000-0000-000069450000}"/>
    <cellStyle name="SAPBEXexcBad9 2 2 2 2 4 2 2" xfId="7634" xr:uid="{00000000-0005-0000-0000-00006A450000}"/>
    <cellStyle name="SAPBEXexcBad9 2 2 2 2 5" xfId="7635" xr:uid="{00000000-0005-0000-0000-00006B450000}"/>
    <cellStyle name="SAPBEXexcBad9 2 2 2 2 5 2" xfId="7636" xr:uid="{00000000-0005-0000-0000-00006C450000}"/>
    <cellStyle name="SAPBEXexcBad9 2 2 2 2 6" xfId="30853" xr:uid="{00000000-0005-0000-0000-00006D450000}"/>
    <cellStyle name="SAPBEXexcBad9 2 2 2 2 7" xfId="30854" xr:uid="{00000000-0005-0000-0000-00006E450000}"/>
    <cellStyle name="SAPBEXexcBad9 2 2 2 20" xfId="30855" xr:uid="{00000000-0005-0000-0000-00006F450000}"/>
    <cellStyle name="SAPBEXexcBad9 2 2 2 21" xfId="30856" xr:uid="{00000000-0005-0000-0000-000070450000}"/>
    <cellStyle name="SAPBEXexcBad9 2 2 2 22" xfId="30857" xr:uid="{00000000-0005-0000-0000-000071450000}"/>
    <cellStyle name="SAPBEXexcBad9 2 2 2 23" xfId="30858" xr:uid="{00000000-0005-0000-0000-000072450000}"/>
    <cellStyle name="SAPBEXexcBad9 2 2 2 24" xfId="30859" xr:uid="{00000000-0005-0000-0000-000073450000}"/>
    <cellStyle name="SAPBEXexcBad9 2 2 2 25" xfId="30860" xr:uid="{00000000-0005-0000-0000-000074450000}"/>
    <cellStyle name="SAPBEXexcBad9 2 2 2 26" xfId="30861" xr:uid="{00000000-0005-0000-0000-000075450000}"/>
    <cellStyle name="SAPBEXexcBad9 2 2 2 27" xfId="30862" xr:uid="{00000000-0005-0000-0000-000076450000}"/>
    <cellStyle name="SAPBEXexcBad9 2 2 2 28" xfId="48304" xr:uid="{00000000-0005-0000-0000-000077450000}"/>
    <cellStyle name="SAPBEXexcBad9 2 2 2 3" xfId="30863" xr:uid="{00000000-0005-0000-0000-000078450000}"/>
    <cellStyle name="SAPBEXexcBad9 2 2 2 4" xfId="30864" xr:uid="{00000000-0005-0000-0000-000079450000}"/>
    <cellStyle name="SAPBEXexcBad9 2 2 2 5" xfId="30865" xr:uid="{00000000-0005-0000-0000-00007A450000}"/>
    <cellStyle name="SAPBEXexcBad9 2 2 2 6" xfId="30866" xr:uid="{00000000-0005-0000-0000-00007B450000}"/>
    <cellStyle name="SAPBEXexcBad9 2 2 2 7" xfId="30867" xr:uid="{00000000-0005-0000-0000-00007C450000}"/>
    <cellStyle name="SAPBEXexcBad9 2 2 2 8" xfId="30868" xr:uid="{00000000-0005-0000-0000-00007D450000}"/>
    <cellStyle name="SAPBEXexcBad9 2 2 2 9" xfId="30869" xr:uid="{00000000-0005-0000-0000-00007E450000}"/>
    <cellStyle name="SAPBEXexcBad9 2 2 20" xfId="30870" xr:uid="{00000000-0005-0000-0000-00007F450000}"/>
    <cellStyle name="SAPBEXexcBad9 2 2 21" xfId="30871" xr:uid="{00000000-0005-0000-0000-000080450000}"/>
    <cellStyle name="SAPBEXexcBad9 2 2 22" xfId="30872" xr:uid="{00000000-0005-0000-0000-000081450000}"/>
    <cellStyle name="SAPBEXexcBad9 2 2 23" xfId="30873" xr:uid="{00000000-0005-0000-0000-000082450000}"/>
    <cellStyle name="SAPBEXexcBad9 2 2 24" xfId="30874" xr:uid="{00000000-0005-0000-0000-000083450000}"/>
    <cellStyle name="SAPBEXexcBad9 2 2 25" xfId="30875" xr:uid="{00000000-0005-0000-0000-000084450000}"/>
    <cellStyle name="SAPBEXexcBad9 2 2 26" xfId="30876" xr:uid="{00000000-0005-0000-0000-000085450000}"/>
    <cellStyle name="SAPBEXexcBad9 2 2 27" xfId="30877" xr:uid="{00000000-0005-0000-0000-000086450000}"/>
    <cellStyle name="SAPBEXexcBad9 2 2 28" xfId="30878" xr:uid="{00000000-0005-0000-0000-000087450000}"/>
    <cellStyle name="SAPBEXexcBad9 2 2 29" xfId="30879" xr:uid="{00000000-0005-0000-0000-000088450000}"/>
    <cellStyle name="SAPBEXexcBad9 2 2 3" xfId="798" xr:uid="{00000000-0005-0000-0000-000089450000}"/>
    <cellStyle name="SAPBEXexcBad9 2 2 3 10" xfId="30880" xr:uid="{00000000-0005-0000-0000-00008A450000}"/>
    <cellStyle name="SAPBEXexcBad9 2 2 3 11" xfId="30881" xr:uid="{00000000-0005-0000-0000-00008B450000}"/>
    <cellStyle name="SAPBEXexcBad9 2 2 3 12" xfId="30882" xr:uid="{00000000-0005-0000-0000-00008C450000}"/>
    <cellStyle name="SAPBEXexcBad9 2 2 3 13" xfId="30883" xr:uid="{00000000-0005-0000-0000-00008D450000}"/>
    <cellStyle name="SAPBEXexcBad9 2 2 3 14" xfId="30884" xr:uid="{00000000-0005-0000-0000-00008E450000}"/>
    <cellStyle name="SAPBEXexcBad9 2 2 3 15" xfId="30885" xr:uid="{00000000-0005-0000-0000-00008F450000}"/>
    <cellStyle name="SAPBEXexcBad9 2 2 3 16" xfId="30886" xr:uid="{00000000-0005-0000-0000-000090450000}"/>
    <cellStyle name="SAPBEXexcBad9 2 2 3 17" xfId="30887" xr:uid="{00000000-0005-0000-0000-000091450000}"/>
    <cellStyle name="SAPBEXexcBad9 2 2 3 18" xfId="30888" xr:uid="{00000000-0005-0000-0000-000092450000}"/>
    <cellStyle name="SAPBEXexcBad9 2 2 3 19" xfId="30889" xr:uid="{00000000-0005-0000-0000-000093450000}"/>
    <cellStyle name="SAPBEXexcBad9 2 2 3 2" xfId="1753" xr:uid="{00000000-0005-0000-0000-000094450000}"/>
    <cellStyle name="SAPBEXexcBad9 2 2 3 2 2" xfId="7637" xr:uid="{00000000-0005-0000-0000-000095450000}"/>
    <cellStyle name="SAPBEXexcBad9 2 2 3 2 2 2" xfId="7638" xr:uid="{00000000-0005-0000-0000-000096450000}"/>
    <cellStyle name="SAPBEXexcBad9 2 2 3 2 2 2 2" xfId="7639" xr:uid="{00000000-0005-0000-0000-000097450000}"/>
    <cellStyle name="SAPBEXexcBad9 2 2 3 2 2 2 2 2" xfId="7640" xr:uid="{00000000-0005-0000-0000-000098450000}"/>
    <cellStyle name="SAPBEXexcBad9 2 2 3 2 2 2 3" xfId="7641" xr:uid="{00000000-0005-0000-0000-000099450000}"/>
    <cellStyle name="SAPBEXexcBad9 2 2 3 2 2 3" xfId="7642" xr:uid="{00000000-0005-0000-0000-00009A450000}"/>
    <cellStyle name="SAPBEXexcBad9 2 2 3 2 2 3 2" xfId="7643" xr:uid="{00000000-0005-0000-0000-00009B450000}"/>
    <cellStyle name="SAPBEXexcBad9 2 2 3 2 2 3 2 2" xfId="7644" xr:uid="{00000000-0005-0000-0000-00009C450000}"/>
    <cellStyle name="SAPBEXexcBad9 2 2 3 2 2 4" xfId="7645" xr:uid="{00000000-0005-0000-0000-00009D450000}"/>
    <cellStyle name="SAPBEXexcBad9 2 2 3 2 2 4 2" xfId="7646" xr:uid="{00000000-0005-0000-0000-00009E450000}"/>
    <cellStyle name="SAPBEXexcBad9 2 2 3 2 3" xfId="7647" xr:uid="{00000000-0005-0000-0000-00009F450000}"/>
    <cellStyle name="SAPBEXexcBad9 2 2 3 2 3 2" xfId="7648" xr:uid="{00000000-0005-0000-0000-0000A0450000}"/>
    <cellStyle name="SAPBEXexcBad9 2 2 3 2 3 2 2" xfId="7649" xr:uid="{00000000-0005-0000-0000-0000A1450000}"/>
    <cellStyle name="SAPBEXexcBad9 2 2 3 2 3 3" xfId="7650" xr:uid="{00000000-0005-0000-0000-0000A2450000}"/>
    <cellStyle name="SAPBEXexcBad9 2 2 3 2 4" xfId="7651" xr:uid="{00000000-0005-0000-0000-0000A3450000}"/>
    <cellStyle name="SAPBEXexcBad9 2 2 3 2 4 2" xfId="7652" xr:uid="{00000000-0005-0000-0000-0000A4450000}"/>
    <cellStyle name="SAPBEXexcBad9 2 2 3 2 4 2 2" xfId="7653" xr:uid="{00000000-0005-0000-0000-0000A5450000}"/>
    <cellStyle name="SAPBEXexcBad9 2 2 3 2 5" xfId="7654" xr:uid="{00000000-0005-0000-0000-0000A6450000}"/>
    <cellStyle name="SAPBEXexcBad9 2 2 3 2 5 2" xfId="7655" xr:uid="{00000000-0005-0000-0000-0000A7450000}"/>
    <cellStyle name="SAPBEXexcBad9 2 2 3 2 6" xfId="30890" xr:uid="{00000000-0005-0000-0000-0000A8450000}"/>
    <cellStyle name="SAPBEXexcBad9 2 2 3 2 7" xfId="30891" xr:uid="{00000000-0005-0000-0000-0000A9450000}"/>
    <cellStyle name="SAPBEXexcBad9 2 2 3 20" xfId="30892" xr:uid="{00000000-0005-0000-0000-0000AA450000}"/>
    <cellStyle name="SAPBEXexcBad9 2 2 3 21" xfId="30893" xr:uid="{00000000-0005-0000-0000-0000AB450000}"/>
    <cellStyle name="SAPBEXexcBad9 2 2 3 22" xfId="30894" xr:uid="{00000000-0005-0000-0000-0000AC450000}"/>
    <cellStyle name="SAPBEXexcBad9 2 2 3 23" xfId="30895" xr:uid="{00000000-0005-0000-0000-0000AD450000}"/>
    <cellStyle name="SAPBEXexcBad9 2 2 3 24" xfId="30896" xr:uid="{00000000-0005-0000-0000-0000AE450000}"/>
    <cellStyle name="SAPBEXexcBad9 2 2 3 25" xfId="30897" xr:uid="{00000000-0005-0000-0000-0000AF450000}"/>
    <cellStyle name="SAPBEXexcBad9 2 2 3 26" xfId="30898" xr:uid="{00000000-0005-0000-0000-0000B0450000}"/>
    <cellStyle name="SAPBEXexcBad9 2 2 3 27" xfId="30899" xr:uid="{00000000-0005-0000-0000-0000B1450000}"/>
    <cellStyle name="SAPBEXexcBad9 2 2 3 28" xfId="48305" xr:uid="{00000000-0005-0000-0000-0000B2450000}"/>
    <cellStyle name="SAPBEXexcBad9 2 2 3 3" xfId="30900" xr:uid="{00000000-0005-0000-0000-0000B3450000}"/>
    <cellStyle name="SAPBEXexcBad9 2 2 3 4" xfId="30901" xr:uid="{00000000-0005-0000-0000-0000B4450000}"/>
    <cellStyle name="SAPBEXexcBad9 2 2 3 5" xfId="30902" xr:uid="{00000000-0005-0000-0000-0000B5450000}"/>
    <cellStyle name="SAPBEXexcBad9 2 2 3 6" xfId="30903" xr:uid="{00000000-0005-0000-0000-0000B6450000}"/>
    <cellStyle name="SAPBEXexcBad9 2 2 3 7" xfId="30904" xr:uid="{00000000-0005-0000-0000-0000B7450000}"/>
    <cellStyle name="SAPBEXexcBad9 2 2 3 8" xfId="30905" xr:uid="{00000000-0005-0000-0000-0000B8450000}"/>
    <cellStyle name="SAPBEXexcBad9 2 2 3 9" xfId="30906" xr:uid="{00000000-0005-0000-0000-0000B9450000}"/>
    <cellStyle name="SAPBEXexcBad9 2 2 30" xfId="30907" xr:uid="{00000000-0005-0000-0000-0000BA450000}"/>
    <cellStyle name="SAPBEXexcBad9 2 2 31" xfId="30908" xr:uid="{00000000-0005-0000-0000-0000BB450000}"/>
    <cellStyle name="SAPBEXexcBad9 2 2 32" xfId="30909" xr:uid="{00000000-0005-0000-0000-0000BC450000}"/>
    <cellStyle name="SAPBEXexcBad9 2 2 33" xfId="48306" xr:uid="{00000000-0005-0000-0000-0000BD450000}"/>
    <cellStyle name="SAPBEXexcBad9 2 2 4" xfId="799" xr:uid="{00000000-0005-0000-0000-0000BE450000}"/>
    <cellStyle name="SAPBEXexcBad9 2 2 4 10" xfId="30910" xr:uid="{00000000-0005-0000-0000-0000BF450000}"/>
    <cellStyle name="SAPBEXexcBad9 2 2 4 11" xfId="30911" xr:uid="{00000000-0005-0000-0000-0000C0450000}"/>
    <cellStyle name="SAPBEXexcBad9 2 2 4 12" xfId="30912" xr:uid="{00000000-0005-0000-0000-0000C1450000}"/>
    <cellStyle name="SAPBEXexcBad9 2 2 4 13" xfId="30913" xr:uid="{00000000-0005-0000-0000-0000C2450000}"/>
    <cellStyle name="SAPBEXexcBad9 2 2 4 14" xfId="30914" xr:uid="{00000000-0005-0000-0000-0000C3450000}"/>
    <cellStyle name="SAPBEXexcBad9 2 2 4 15" xfId="30915" xr:uid="{00000000-0005-0000-0000-0000C4450000}"/>
    <cellStyle name="SAPBEXexcBad9 2 2 4 16" xfId="30916" xr:uid="{00000000-0005-0000-0000-0000C5450000}"/>
    <cellStyle name="SAPBEXexcBad9 2 2 4 17" xfId="30917" xr:uid="{00000000-0005-0000-0000-0000C6450000}"/>
    <cellStyle name="SAPBEXexcBad9 2 2 4 18" xfId="30918" xr:uid="{00000000-0005-0000-0000-0000C7450000}"/>
    <cellStyle name="SAPBEXexcBad9 2 2 4 19" xfId="30919" xr:uid="{00000000-0005-0000-0000-0000C8450000}"/>
    <cellStyle name="SAPBEXexcBad9 2 2 4 2" xfId="1754" xr:uid="{00000000-0005-0000-0000-0000C9450000}"/>
    <cellStyle name="SAPBEXexcBad9 2 2 4 2 2" xfId="7656" xr:uid="{00000000-0005-0000-0000-0000CA450000}"/>
    <cellStyle name="SAPBEXexcBad9 2 2 4 2 2 2" xfId="7657" xr:uid="{00000000-0005-0000-0000-0000CB450000}"/>
    <cellStyle name="SAPBEXexcBad9 2 2 4 2 2 2 2" xfId="7658" xr:uid="{00000000-0005-0000-0000-0000CC450000}"/>
    <cellStyle name="SAPBEXexcBad9 2 2 4 2 2 2 2 2" xfId="7659" xr:uid="{00000000-0005-0000-0000-0000CD450000}"/>
    <cellStyle name="SAPBEXexcBad9 2 2 4 2 2 2 3" xfId="7660" xr:uid="{00000000-0005-0000-0000-0000CE450000}"/>
    <cellStyle name="SAPBEXexcBad9 2 2 4 2 2 3" xfId="7661" xr:uid="{00000000-0005-0000-0000-0000CF450000}"/>
    <cellStyle name="SAPBEXexcBad9 2 2 4 2 2 3 2" xfId="7662" xr:uid="{00000000-0005-0000-0000-0000D0450000}"/>
    <cellStyle name="SAPBEXexcBad9 2 2 4 2 2 3 2 2" xfId="7663" xr:uid="{00000000-0005-0000-0000-0000D1450000}"/>
    <cellStyle name="SAPBEXexcBad9 2 2 4 2 2 4" xfId="7664" xr:uid="{00000000-0005-0000-0000-0000D2450000}"/>
    <cellStyle name="SAPBEXexcBad9 2 2 4 2 2 4 2" xfId="7665" xr:uid="{00000000-0005-0000-0000-0000D3450000}"/>
    <cellStyle name="SAPBEXexcBad9 2 2 4 2 3" xfId="7666" xr:uid="{00000000-0005-0000-0000-0000D4450000}"/>
    <cellStyle name="SAPBEXexcBad9 2 2 4 2 3 2" xfId="7667" xr:uid="{00000000-0005-0000-0000-0000D5450000}"/>
    <cellStyle name="SAPBEXexcBad9 2 2 4 2 3 2 2" xfId="7668" xr:uid="{00000000-0005-0000-0000-0000D6450000}"/>
    <cellStyle name="SAPBEXexcBad9 2 2 4 2 3 3" xfId="7669" xr:uid="{00000000-0005-0000-0000-0000D7450000}"/>
    <cellStyle name="SAPBEXexcBad9 2 2 4 2 4" xfId="7670" xr:uid="{00000000-0005-0000-0000-0000D8450000}"/>
    <cellStyle name="SAPBEXexcBad9 2 2 4 2 4 2" xfId="7671" xr:uid="{00000000-0005-0000-0000-0000D9450000}"/>
    <cellStyle name="SAPBEXexcBad9 2 2 4 2 4 2 2" xfId="7672" xr:uid="{00000000-0005-0000-0000-0000DA450000}"/>
    <cellStyle name="SAPBEXexcBad9 2 2 4 2 5" xfId="7673" xr:uid="{00000000-0005-0000-0000-0000DB450000}"/>
    <cellStyle name="SAPBEXexcBad9 2 2 4 2 5 2" xfId="7674" xr:uid="{00000000-0005-0000-0000-0000DC450000}"/>
    <cellStyle name="SAPBEXexcBad9 2 2 4 2 6" xfId="30920" xr:uid="{00000000-0005-0000-0000-0000DD450000}"/>
    <cellStyle name="SAPBEXexcBad9 2 2 4 2 7" xfId="30921" xr:uid="{00000000-0005-0000-0000-0000DE450000}"/>
    <cellStyle name="SAPBEXexcBad9 2 2 4 20" xfId="30922" xr:uid="{00000000-0005-0000-0000-0000DF450000}"/>
    <cellStyle name="SAPBEXexcBad9 2 2 4 21" xfId="30923" xr:uid="{00000000-0005-0000-0000-0000E0450000}"/>
    <cellStyle name="SAPBEXexcBad9 2 2 4 22" xfId="30924" xr:uid="{00000000-0005-0000-0000-0000E1450000}"/>
    <cellStyle name="SAPBEXexcBad9 2 2 4 23" xfId="30925" xr:uid="{00000000-0005-0000-0000-0000E2450000}"/>
    <cellStyle name="SAPBEXexcBad9 2 2 4 24" xfId="30926" xr:uid="{00000000-0005-0000-0000-0000E3450000}"/>
    <cellStyle name="SAPBEXexcBad9 2 2 4 25" xfId="30927" xr:uid="{00000000-0005-0000-0000-0000E4450000}"/>
    <cellStyle name="SAPBEXexcBad9 2 2 4 26" xfId="30928" xr:uid="{00000000-0005-0000-0000-0000E5450000}"/>
    <cellStyle name="SAPBEXexcBad9 2 2 4 27" xfId="30929" xr:uid="{00000000-0005-0000-0000-0000E6450000}"/>
    <cellStyle name="SAPBEXexcBad9 2 2 4 28" xfId="48307" xr:uid="{00000000-0005-0000-0000-0000E7450000}"/>
    <cellStyle name="SAPBEXexcBad9 2 2 4 3" xfId="30930" xr:uid="{00000000-0005-0000-0000-0000E8450000}"/>
    <cellStyle name="SAPBEXexcBad9 2 2 4 4" xfId="30931" xr:uid="{00000000-0005-0000-0000-0000E9450000}"/>
    <cellStyle name="SAPBEXexcBad9 2 2 4 5" xfId="30932" xr:uid="{00000000-0005-0000-0000-0000EA450000}"/>
    <cellStyle name="SAPBEXexcBad9 2 2 4 6" xfId="30933" xr:uid="{00000000-0005-0000-0000-0000EB450000}"/>
    <cellStyle name="SAPBEXexcBad9 2 2 4 7" xfId="30934" xr:uid="{00000000-0005-0000-0000-0000EC450000}"/>
    <cellStyle name="SAPBEXexcBad9 2 2 4 8" xfId="30935" xr:uid="{00000000-0005-0000-0000-0000ED450000}"/>
    <cellStyle name="SAPBEXexcBad9 2 2 4 9" xfId="30936" xr:uid="{00000000-0005-0000-0000-0000EE450000}"/>
    <cellStyle name="SAPBEXexcBad9 2 2 5" xfId="800" xr:uid="{00000000-0005-0000-0000-0000EF450000}"/>
    <cellStyle name="SAPBEXexcBad9 2 2 5 10" xfId="30937" xr:uid="{00000000-0005-0000-0000-0000F0450000}"/>
    <cellStyle name="SAPBEXexcBad9 2 2 5 11" xfId="30938" xr:uid="{00000000-0005-0000-0000-0000F1450000}"/>
    <cellStyle name="SAPBEXexcBad9 2 2 5 12" xfId="30939" xr:uid="{00000000-0005-0000-0000-0000F2450000}"/>
    <cellStyle name="SAPBEXexcBad9 2 2 5 13" xfId="30940" xr:uid="{00000000-0005-0000-0000-0000F3450000}"/>
    <cellStyle name="SAPBEXexcBad9 2 2 5 14" xfId="30941" xr:uid="{00000000-0005-0000-0000-0000F4450000}"/>
    <cellStyle name="SAPBEXexcBad9 2 2 5 15" xfId="30942" xr:uid="{00000000-0005-0000-0000-0000F5450000}"/>
    <cellStyle name="SAPBEXexcBad9 2 2 5 16" xfId="30943" xr:uid="{00000000-0005-0000-0000-0000F6450000}"/>
    <cellStyle name="SAPBEXexcBad9 2 2 5 17" xfId="30944" xr:uid="{00000000-0005-0000-0000-0000F7450000}"/>
    <cellStyle name="SAPBEXexcBad9 2 2 5 18" xfId="30945" xr:uid="{00000000-0005-0000-0000-0000F8450000}"/>
    <cellStyle name="SAPBEXexcBad9 2 2 5 19" xfId="30946" xr:uid="{00000000-0005-0000-0000-0000F9450000}"/>
    <cellStyle name="SAPBEXexcBad9 2 2 5 2" xfId="1755" xr:uid="{00000000-0005-0000-0000-0000FA450000}"/>
    <cellStyle name="SAPBEXexcBad9 2 2 5 2 2" xfId="7675" xr:uid="{00000000-0005-0000-0000-0000FB450000}"/>
    <cellStyle name="SAPBEXexcBad9 2 2 5 2 2 2" xfId="7676" xr:uid="{00000000-0005-0000-0000-0000FC450000}"/>
    <cellStyle name="SAPBEXexcBad9 2 2 5 2 2 2 2" xfId="7677" xr:uid="{00000000-0005-0000-0000-0000FD450000}"/>
    <cellStyle name="SAPBEXexcBad9 2 2 5 2 2 2 2 2" xfId="7678" xr:uid="{00000000-0005-0000-0000-0000FE450000}"/>
    <cellStyle name="SAPBEXexcBad9 2 2 5 2 2 2 3" xfId="7679" xr:uid="{00000000-0005-0000-0000-0000FF450000}"/>
    <cellStyle name="SAPBEXexcBad9 2 2 5 2 2 3" xfId="7680" xr:uid="{00000000-0005-0000-0000-000000460000}"/>
    <cellStyle name="SAPBEXexcBad9 2 2 5 2 2 3 2" xfId="7681" xr:uid="{00000000-0005-0000-0000-000001460000}"/>
    <cellStyle name="SAPBEXexcBad9 2 2 5 2 2 3 2 2" xfId="7682" xr:uid="{00000000-0005-0000-0000-000002460000}"/>
    <cellStyle name="SAPBEXexcBad9 2 2 5 2 2 4" xfId="7683" xr:uid="{00000000-0005-0000-0000-000003460000}"/>
    <cellStyle name="SAPBEXexcBad9 2 2 5 2 2 4 2" xfId="7684" xr:uid="{00000000-0005-0000-0000-000004460000}"/>
    <cellStyle name="SAPBEXexcBad9 2 2 5 2 3" xfId="7685" xr:uid="{00000000-0005-0000-0000-000005460000}"/>
    <cellStyle name="SAPBEXexcBad9 2 2 5 2 3 2" xfId="7686" xr:uid="{00000000-0005-0000-0000-000006460000}"/>
    <cellStyle name="SAPBEXexcBad9 2 2 5 2 3 2 2" xfId="7687" xr:uid="{00000000-0005-0000-0000-000007460000}"/>
    <cellStyle name="SAPBEXexcBad9 2 2 5 2 3 3" xfId="7688" xr:uid="{00000000-0005-0000-0000-000008460000}"/>
    <cellStyle name="SAPBEXexcBad9 2 2 5 2 4" xfId="7689" xr:uid="{00000000-0005-0000-0000-000009460000}"/>
    <cellStyle name="SAPBEXexcBad9 2 2 5 2 4 2" xfId="7690" xr:uid="{00000000-0005-0000-0000-00000A460000}"/>
    <cellStyle name="SAPBEXexcBad9 2 2 5 2 4 2 2" xfId="7691" xr:uid="{00000000-0005-0000-0000-00000B460000}"/>
    <cellStyle name="SAPBEXexcBad9 2 2 5 2 5" xfId="7692" xr:uid="{00000000-0005-0000-0000-00000C460000}"/>
    <cellStyle name="SAPBEXexcBad9 2 2 5 2 5 2" xfId="7693" xr:uid="{00000000-0005-0000-0000-00000D460000}"/>
    <cellStyle name="SAPBEXexcBad9 2 2 5 2 6" xfId="30947" xr:uid="{00000000-0005-0000-0000-00000E460000}"/>
    <cellStyle name="SAPBEXexcBad9 2 2 5 2 7" xfId="30948" xr:uid="{00000000-0005-0000-0000-00000F460000}"/>
    <cellStyle name="SAPBEXexcBad9 2 2 5 20" xfId="30949" xr:uid="{00000000-0005-0000-0000-000010460000}"/>
    <cellStyle name="SAPBEXexcBad9 2 2 5 21" xfId="30950" xr:uid="{00000000-0005-0000-0000-000011460000}"/>
    <cellStyle name="SAPBEXexcBad9 2 2 5 22" xfId="30951" xr:uid="{00000000-0005-0000-0000-000012460000}"/>
    <cellStyle name="SAPBEXexcBad9 2 2 5 23" xfId="30952" xr:uid="{00000000-0005-0000-0000-000013460000}"/>
    <cellStyle name="SAPBEXexcBad9 2 2 5 24" xfId="30953" xr:uid="{00000000-0005-0000-0000-000014460000}"/>
    <cellStyle name="SAPBEXexcBad9 2 2 5 25" xfId="30954" xr:uid="{00000000-0005-0000-0000-000015460000}"/>
    <cellStyle name="SAPBEXexcBad9 2 2 5 26" xfId="30955" xr:uid="{00000000-0005-0000-0000-000016460000}"/>
    <cellStyle name="SAPBEXexcBad9 2 2 5 27" xfId="30956" xr:uid="{00000000-0005-0000-0000-000017460000}"/>
    <cellStyle name="SAPBEXexcBad9 2 2 5 28" xfId="48308" xr:uid="{00000000-0005-0000-0000-000018460000}"/>
    <cellStyle name="SAPBEXexcBad9 2 2 5 3" xfId="30957" xr:uid="{00000000-0005-0000-0000-000019460000}"/>
    <cellStyle name="SAPBEXexcBad9 2 2 5 4" xfId="30958" xr:uid="{00000000-0005-0000-0000-00001A460000}"/>
    <cellStyle name="SAPBEXexcBad9 2 2 5 5" xfId="30959" xr:uid="{00000000-0005-0000-0000-00001B460000}"/>
    <cellStyle name="SAPBEXexcBad9 2 2 5 6" xfId="30960" xr:uid="{00000000-0005-0000-0000-00001C460000}"/>
    <cellStyle name="SAPBEXexcBad9 2 2 5 7" xfId="30961" xr:uid="{00000000-0005-0000-0000-00001D460000}"/>
    <cellStyle name="SAPBEXexcBad9 2 2 5 8" xfId="30962" xr:uid="{00000000-0005-0000-0000-00001E460000}"/>
    <cellStyle name="SAPBEXexcBad9 2 2 5 9" xfId="30963" xr:uid="{00000000-0005-0000-0000-00001F460000}"/>
    <cellStyle name="SAPBEXexcBad9 2 2 6" xfId="801" xr:uid="{00000000-0005-0000-0000-000020460000}"/>
    <cellStyle name="SAPBEXexcBad9 2 2 6 10" xfId="30964" xr:uid="{00000000-0005-0000-0000-000021460000}"/>
    <cellStyle name="SAPBEXexcBad9 2 2 6 11" xfId="30965" xr:uid="{00000000-0005-0000-0000-000022460000}"/>
    <cellStyle name="SAPBEXexcBad9 2 2 6 12" xfId="30966" xr:uid="{00000000-0005-0000-0000-000023460000}"/>
    <cellStyle name="SAPBEXexcBad9 2 2 6 13" xfId="30967" xr:uid="{00000000-0005-0000-0000-000024460000}"/>
    <cellStyle name="SAPBEXexcBad9 2 2 6 14" xfId="30968" xr:uid="{00000000-0005-0000-0000-000025460000}"/>
    <cellStyle name="SAPBEXexcBad9 2 2 6 15" xfId="30969" xr:uid="{00000000-0005-0000-0000-000026460000}"/>
    <cellStyle name="SAPBEXexcBad9 2 2 6 16" xfId="30970" xr:uid="{00000000-0005-0000-0000-000027460000}"/>
    <cellStyle name="SAPBEXexcBad9 2 2 6 17" xfId="30971" xr:uid="{00000000-0005-0000-0000-000028460000}"/>
    <cellStyle name="SAPBEXexcBad9 2 2 6 18" xfId="30972" xr:uid="{00000000-0005-0000-0000-000029460000}"/>
    <cellStyle name="SAPBEXexcBad9 2 2 6 19" xfId="30973" xr:uid="{00000000-0005-0000-0000-00002A460000}"/>
    <cellStyle name="SAPBEXexcBad9 2 2 6 2" xfId="1756" xr:uid="{00000000-0005-0000-0000-00002B460000}"/>
    <cellStyle name="SAPBEXexcBad9 2 2 6 2 2" xfId="7694" xr:uid="{00000000-0005-0000-0000-00002C460000}"/>
    <cellStyle name="SAPBEXexcBad9 2 2 6 2 2 2" xfId="7695" xr:uid="{00000000-0005-0000-0000-00002D460000}"/>
    <cellStyle name="SAPBEXexcBad9 2 2 6 2 2 2 2" xfId="7696" xr:uid="{00000000-0005-0000-0000-00002E460000}"/>
    <cellStyle name="SAPBEXexcBad9 2 2 6 2 2 2 2 2" xfId="7697" xr:uid="{00000000-0005-0000-0000-00002F460000}"/>
    <cellStyle name="SAPBEXexcBad9 2 2 6 2 2 2 3" xfId="7698" xr:uid="{00000000-0005-0000-0000-000030460000}"/>
    <cellStyle name="SAPBEXexcBad9 2 2 6 2 2 3" xfId="7699" xr:uid="{00000000-0005-0000-0000-000031460000}"/>
    <cellStyle name="SAPBEXexcBad9 2 2 6 2 2 3 2" xfId="7700" xr:uid="{00000000-0005-0000-0000-000032460000}"/>
    <cellStyle name="SAPBEXexcBad9 2 2 6 2 2 3 2 2" xfId="7701" xr:uid="{00000000-0005-0000-0000-000033460000}"/>
    <cellStyle name="SAPBEXexcBad9 2 2 6 2 2 4" xfId="7702" xr:uid="{00000000-0005-0000-0000-000034460000}"/>
    <cellStyle name="SAPBEXexcBad9 2 2 6 2 2 4 2" xfId="7703" xr:uid="{00000000-0005-0000-0000-000035460000}"/>
    <cellStyle name="SAPBEXexcBad9 2 2 6 2 3" xfId="7704" xr:uid="{00000000-0005-0000-0000-000036460000}"/>
    <cellStyle name="SAPBEXexcBad9 2 2 6 2 3 2" xfId="7705" xr:uid="{00000000-0005-0000-0000-000037460000}"/>
    <cellStyle name="SAPBEXexcBad9 2 2 6 2 3 2 2" xfId="7706" xr:uid="{00000000-0005-0000-0000-000038460000}"/>
    <cellStyle name="SAPBEXexcBad9 2 2 6 2 3 3" xfId="7707" xr:uid="{00000000-0005-0000-0000-000039460000}"/>
    <cellStyle name="SAPBEXexcBad9 2 2 6 2 4" xfId="7708" xr:uid="{00000000-0005-0000-0000-00003A460000}"/>
    <cellStyle name="SAPBEXexcBad9 2 2 6 2 4 2" xfId="7709" xr:uid="{00000000-0005-0000-0000-00003B460000}"/>
    <cellStyle name="SAPBEXexcBad9 2 2 6 2 4 2 2" xfId="7710" xr:uid="{00000000-0005-0000-0000-00003C460000}"/>
    <cellStyle name="SAPBEXexcBad9 2 2 6 2 5" xfId="7711" xr:uid="{00000000-0005-0000-0000-00003D460000}"/>
    <cellStyle name="SAPBEXexcBad9 2 2 6 2 5 2" xfId="7712" xr:uid="{00000000-0005-0000-0000-00003E460000}"/>
    <cellStyle name="SAPBEXexcBad9 2 2 6 2 6" xfId="30974" xr:uid="{00000000-0005-0000-0000-00003F460000}"/>
    <cellStyle name="SAPBEXexcBad9 2 2 6 2 7" xfId="30975" xr:uid="{00000000-0005-0000-0000-000040460000}"/>
    <cellStyle name="SAPBEXexcBad9 2 2 6 20" xfId="30976" xr:uid="{00000000-0005-0000-0000-000041460000}"/>
    <cellStyle name="SAPBEXexcBad9 2 2 6 21" xfId="30977" xr:uid="{00000000-0005-0000-0000-000042460000}"/>
    <cellStyle name="SAPBEXexcBad9 2 2 6 22" xfId="30978" xr:uid="{00000000-0005-0000-0000-000043460000}"/>
    <cellStyle name="SAPBEXexcBad9 2 2 6 23" xfId="30979" xr:uid="{00000000-0005-0000-0000-000044460000}"/>
    <cellStyle name="SAPBEXexcBad9 2 2 6 24" xfId="30980" xr:uid="{00000000-0005-0000-0000-000045460000}"/>
    <cellStyle name="SAPBEXexcBad9 2 2 6 25" xfId="30981" xr:uid="{00000000-0005-0000-0000-000046460000}"/>
    <cellStyle name="SAPBEXexcBad9 2 2 6 26" xfId="30982" xr:uid="{00000000-0005-0000-0000-000047460000}"/>
    <cellStyle name="SAPBEXexcBad9 2 2 6 27" xfId="30983" xr:uid="{00000000-0005-0000-0000-000048460000}"/>
    <cellStyle name="SAPBEXexcBad9 2 2 6 28" xfId="48309" xr:uid="{00000000-0005-0000-0000-000049460000}"/>
    <cellStyle name="SAPBEXexcBad9 2 2 6 3" xfId="30984" xr:uid="{00000000-0005-0000-0000-00004A460000}"/>
    <cellStyle name="SAPBEXexcBad9 2 2 6 4" xfId="30985" xr:uid="{00000000-0005-0000-0000-00004B460000}"/>
    <cellStyle name="SAPBEXexcBad9 2 2 6 5" xfId="30986" xr:uid="{00000000-0005-0000-0000-00004C460000}"/>
    <cellStyle name="SAPBEXexcBad9 2 2 6 6" xfId="30987" xr:uid="{00000000-0005-0000-0000-00004D460000}"/>
    <cellStyle name="SAPBEXexcBad9 2 2 6 7" xfId="30988" xr:uid="{00000000-0005-0000-0000-00004E460000}"/>
    <cellStyle name="SAPBEXexcBad9 2 2 6 8" xfId="30989" xr:uid="{00000000-0005-0000-0000-00004F460000}"/>
    <cellStyle name="SAPBEXexcBad9 2 2 6 9" xfId="30990" xr:uid="{00000000-0005-0000-0000-000050460000}"/>
    <cellStyle name="SAPBEXexcBad9 2 2 7" xfId="1757" xr:uid="{00000000-0005-0000-0000-000051460000}"/>
    <cellStyle name="SAPBEXexcBad9 2 2 7 2" xfId="7713" xr:uid="{00000000-0005-0000-0000-000052460000}"/>
    <cellStyle name="SAPBEXexcBad9 2 2 7 2 2" xfId="7714" xr:uid="{00000000-0005-0000-0000-000053460000}"/>
    <cellStyle name="SAPBEXexcBad9 2 2 7 2 2 2" xfId="7715" xr:uid="{00000000-0005-0000-0000-000054460000}"/>
    <cellStyle name="SAPBEXexcBad9 2 2 7 2 2 2 2" xfId="7716" xr:uid="{00000000-0005-0000-0000-000055460000}"/>
    <cellStyle name="SAPBEXexcBad9 2 2 7 2 2 3" xfId="7717" xr:uid="{00000000-0005-0000-0000-000056460000}"/>
    <cellStyle name="SAPBEXexcBad9 2 2 7 2 3" xfId="7718" xr:uid="{00000000-0005-0000-0000-000057460000}"/>
    <cellStyle name="SAPBEXexcBad9 2 2 7 2 3 2" xfId="7719" xr:uid="{00000000-0005-0000-0000-000058460000}"/>
    <cellStyle name="SAPBEXexcBad9 2 2 7 2 3 2 2" xfId="7720" xr:uid="{00000000-0005-0000-0000-000059460000}"/>
    <cellStyle name="SAPBEXexcBad9 2 2 7 2 4" xfId="7721" xr:uid="{00000000-0005-0000-0000-00005A460000}"/>
    <cellStyle name="SAPBEXexcBad9 2 2 7 2 4 2" xfId="7722" xr:uid="{00000000-0005-0000-0000-00005B460000}"/>
    <cellStyle name="SAPBEXexcBad9 2 2 7 3" xfId="7723" xr:uid="{00000000-0005-0000-0000-00005C460000}"/>
    <cellStyle name="SAPBEXexcBad9 2 2 7 3 2" xfId="7724" xr:uid="{00000000-0005-0000-0000-00005D460000}"/>
    <cellStyle name="SAPBEXexcBad9 2 2 7 3 2 2" xfId="7725" xr:uid="{00000000-0005-0000-0000-00005E460000}"/>
    <cellStyle name="SAPBEXexcBad9 2 2 7 3 3" xfId="7726" xr:uid="{00000000-0005-0000-0000-00005F460000}"/>
    <cellStyle name="SAPBEXexcBad9 2 2 7 4" xfId="7727" xr:uid="{00000000-0005-0000-0000-000060460000}"/>
    <cellStyle name="SAPBEXexcBad9 2 2 7 4 2" xfId="7728" xr:uid="{00000000-0005-0000-0000-000061460000}"/>
    <cellStyle name="SAPBEXexcBad9 2 2 7 4 2 2" xfId="7729" xr:uid="{00000000-0005-0000-0000-000062460000}"/>
    <cellStyle name="SAPBEXexcBad9 2 2 7 5" xfId="7730" xr:uid="{00000000-0005-0000-0000-000063460000}"/>
    <cellStyle name="SAPBEXexcBad9 2 2 7 5 2" xfId="7731" xr:uid="{00000000-0005-0000-0000-000064460000}"/>
    <cellStyle name="SAPBEXexcBad9 2 2 7 6" xfId="30991" xr:uid="{00000000-0005-0000-0000-000065460000}"/>
    <cellStyle name="SAPBEXexcBad9 2 2 7 7" xfId="30992" xr:uid="{00000000-0005-0000-0000-000066460000}"/>
    <cellStyle name="SAPBEXexcBad9 2 2 8" xfId="30993" xr:uid="{00000000-0005-0000-0000-000067460000}"/>
    <cellStyle name="SAPBEXexcBad9 2 2 9" xfId="30994" xr:uid="{00000000-0005-0000-0000-000068460000}"/>
    <cellStyle name="SAPBEXexcBad9 2 20" xfId="30995" xr:uid="{00000000-0005-0000-0000-000069460000}"/>
    <cellStyle name="SAPBEXexcBad9 2 21" xfId="30996" xr:uid="{00000000-0005-0000-0000-00006A460000}"/>
    <cellStyle name="SAPBEXexcBad9 2 22" xfId="30997" xr:uid="{00000000-0005-0000-0000-00006B460000}"/>
    <cellStyle name="SAPBEXexcBad9 2 23" xfId="30998" xr:uid="{00000000-0005-0000-0000-00006C460000}"/>
    <cellStyle name="SAPBEXexcBad9 2 24" xfId="30999" xr:uid="{00000000-0005-0000-0000-00006D460000}"/>
    <cellStyle name="SAPBEXexcBad9 2 25" xfId="31000" xr:uid="{00000000-0005-0000-0000-00006E460000}"/>
    <cellStyle name="SAPBEXexcBad9 2 26" xfId="31001" xr:uid="{00000000-0005-0000-0000-00006F460000}"/>
    <cellStyle name="SAPBEXexcBad9 2 27" xfId="31002" xr:uid="{00000000-0005-0000-0000-000070460000}"/>
    <cellStyle name="SAPBEXexcBad9 2 28" xfId="31003" xr:uid="{00000000-0005-0000-0000-000071460000}"/>
    <cellStyle name="SAPBEXexcBad9 2 29" xfId="31004" xr:uid="{00000000-0005-0000-0000-000072460000}"/>
    <cellStyle name="SAPBEXexcBad9 2 3" xfId="802" xr:uid="{00000000-0005-0000-0000-000073460000}"/>
    <cellStyle name="SAPBEXexcBad9 2 3 10" xfId="31005" xr:uid="{00000000-0005-0000-0000-000074460000}"/>
    <cellStyle name="SAPBEXexcBad9 2 3 11" xfId="31006" xr:uid="{00000000-0005-0000-0000-000075460000}"/>
    <cellStyle name="SAPBEXexcBad9 2 3 12" xfId="31007" xr:uid="{00000000-0005-0000-0000-000076460000}"/>
    <cellStyle name="SAPBEXexcBad9 2 3 13" xfId="31008" xr:uid="{00000000-0005-0000-0000-000077460000}"/>
    <cellStyle name="SAPBEXexcBad9 2 3 14" xfId="31009" xr:uid="{00000000-0005-0000-0000-000078460000}"/>
    <cellStyle name="SAPBEXexcBad9 2 3 15" xfId="31010" xr:uid="{00000000-0005-0000-0000-000079460000}"/>
    <cellStyle name="SAPBEXexcBad9 2 3 16" xfId="31011" xr:uid="{00000000-0005-0000-0000-00007A460000}"/>
    <cellStyle name="SAPBEXexcBad9 2 3 17" xfId="31012" xr:uid="{00000000-0005-0000-0000-00007B460000}"/>
    <cellStyle name="SAPBEXexcBad9 2 3 18" xfId="31013" xr:uid="{00000000-0005-0000-0000-00007C460000}"/>
    <cellStyle name="SAPBEXexcBad9 2 3 19" xfId="31014" xr:uid="{00000000-0005-0000-0000-00007D460000}"/>
    <cellStyle name="SAPBEXexcBad9 2 3 2" xfId="1758" xr:uid="{00000000-0005-0000-0000-00007E460000}"/>
    <cellStyle name="SAPBEXexcBad9 2 3 2 2" xfId="7732" xr:uid="{00000000-0005-0000-0000-00007F460000}"/>
    <cellStyle name="SAPBEXexcBad9 2 3 2 2 2" xfId="7733" xr:uid="{00000000-0005-0000-0000-000080460000}"/>
    <cellStyle name="SAPBEXexcBad9 2 3 2 2 2 2" xfId="7734" xr:uid="{00000000-0005-0000-0000-000081460000}"/>
    <cellStyle name="SAPBEXexcBad9 2 3 2 2 2 2 2" xfId="7735" xr:uid="{00000000-0005-0000-0000-000082460000}"/>
    <cellStyle name="SAPBEXexcBad9 2 3 2 2 2 3" xfId="7736" xr:uid="{00000000-0005-0000-0000-000083460000}"/>
    <cellStyle name="SAPBEXexcBad9 2 3 2 2 3" xfId="7737" xr:uid="{00000000-0005-0000-0000-000084460000}"/>
    <cellStyle name="SAPBEXexcBad9 2 3 2 2 3 2" xfId="7738" xr:uid="{00000000-0005-0000-0000-000085460000}"/>
    <cellStyle name="SAPBEXexcBad9 2 3 2 2 3 2 2" xfId="7739" xr:uid="{00000000-0005-0000-0000-000086460000}"/>
    <cellStyle name="SAPBEXexcBad9 2 3 2 2 4" xfId="7740" xr:uid="{00000000-0005-0000-0000-000087460000}"/>
    <cellStyle name="SAPBEXexcBad9 2 3 2 2 4 2" xfId="7741" xr:uid="{00000000-0005-0000-0000-000088460000}"/>
    <cellStyle name="SAPBEXexcBad9 2 3 2 3" xfId="7742" xr:uid="{00000000-0005-0000-0000-000089460000}"/>
    <cellStyle name="SAPBEXexcBad9 2 3 2 3 2" xfId="7743" xr:uid="{00000000-0005-0000-0000-00008A460000}"/>
    <cellStyle name="SAPBEXexcBad9 2 3 2 3 2 2" xfId="7744" xr:uid="{00000000-0005-0000-0000-00008B460000}"/>
    <cellStyle name="SAPBEXexcBad9 2 3 2 3 3" xfId="7745" xr:uid="{00000000-0005-0000-0000-00008C460000}"/>
    <cellStyle name="SAPBEXexcBad9 2 3 2 4" xfId="7746" xr:uid="{00000000-0005-0000-0000-00008D460000}"/>
    <cellStyle name="SAPBEXexcBad9 2 3 2 4 2" xfId="7747" xr:uid="{00000000-0005-0000-0000-00008E460000}"/>
    <cellStyle name="SAPBEXexcBad9 2 3 2 4 2 2" xfId="7748" xr:uid="{00000000-0005-0000-0000-00008F460000}"/>
    <cellStyle name="SAPBEXexcBad9 2 3 2 5" xfId="7749" xr:uid="{00000000-0005-0000-0000-000090460000}"/>
    <cellStyle name="SAPBEXexcBad9 2 3 2 5 2" xfId="7750" xr:uid="{00000000-0005-0000-0000-000091460000}"/>
    <cellStyle name="SAPBEXexcBad9 2 3 2 6" xfId="31015" xr:uid="{00000000-0005-0000-0000-000092460000}"/>
    <cellStyle name="SAPBEXexcBad9 2 3 2 7" xfId="31016" xr:uid="{00000000-0005-0000-0000-000093460000}"/>
    <cellStyle name="SAPBEXexcBad9 2 3 20" xfId="31017" xr:uid="{00000000-0005-0000-0000-000094460000}"/>
    <cellStyle name="SAPBEXexcBad9 2 3 21" xfId="31018" xr:uid="{00000000-0005-0000-0000-000095460000}"/>
    <cellStyle name="SAPBEXexcBad9 2 3 22" xfId="31019" xr:uid="{00000000-0005-0000-0000-000096460000}"/>
    <cellStyle name="SAPBEXexcBad9 2 3 23" xfId="31020" xr:uid="{00000000-0005-0000-0000-000097460000}"/>
    <cellStyle name="SAPBEXexcBad9 2 3 24" xfId="31021" xr:uid="{00000000-0005-0000-0000-000098460000}"/>
    <cellStyle name="SAPBEXexcBad9 2 3 25" xfId="31022" xr:uid="{00000000-0005-0000-0000-000099460000}"/>
    <cellStyle name="SAPBEXexcBad9 2 3 26" xfId="31023" xr:uid="{00000000-0005-0000-0000-00009A460000}"/>
    <cellStyle name="SAPBEXexcBad9 2 3 27" xfId="31024" xr:uid="{00000000-0005-0000-0000-00009B460000}"/>
    <cellStyle name="SAPBEXexcBad9 2 3 28" xfId="48310" xr:uid="{00000000-0005-0000-0000-00009C460000}"/>
    <cellStyle name="SAPBEXexcBad9 2 3 3" xfId="31025" xr:uid="{00000000-0005-0000-0000-00009D460000}"/>
    <cellStyle name="SAPBEXexcBad9 2 3 4" xfId="31026" xr:uid="{00000000-0005-0000-0000-00009E460000}"/>
    <cellStyle name="SAPBEXexcBad9 2 3 5" xfId="31027" xr:uid="{00000000-0005-0000-0000-00009F460000}"/>
    <cellStyle name="SAPBEXexcBad9 2 3 6" xfId="31028" xr:uid="{00000000-0005-0000-0000-0000A0460000}"/>
    <cellStyle name="SAPBEXexcBad9 2 3 7" xfId="31029" xr:uid="{00000000-0005-0000-0000-0000A1460000}"/>
    <cellStyle name="SAPBEXexcBad9 2 3 8" xfId="31030" xr:uid="{00000000-0005-0000-0000-0000A2460000}"/>
    <cellStyle name="SAPBEXexcBad9 2 3 9" xfId="31031" xr:uid="{00000000-0005-0000-0000-0000A3460000}"/>
    <cellStyle name="SAPBEXexcBad9 2 30" xfId="31032" xr:uid="{00000000-0005-0000-0000-0000A4460000}"/>
    <cellStyle name="SAPBEXexcBad9 2 31" xfId="31033" xr:uid="{00000000-0005-0000-0000-0000A5460000}"/>
    <cellStyle name="SAPBEXexcBad9 2 32" xfId="31034" xr:uid="{00000000-0005-0000-0000-0000A6460000}"/>
    <cellStyle name="SAPBEXexcBad9 2 33" xfId="48311" xr:uid="{00000000-0005-0000-0000-0000A7460000}"/>
    <cellStyle name="SAPBEXexcBad9 2 4" xfId="803" xr:uid="{00000000-0005-0000-0000-0000A8460000}"/>
    <cellStyle name="SAPBEXexcBad9 2 4 10" xfId="31035" xr:uid="{00000000-0005-0000-0000-0000A9460000}"/>
    <cellStyle name="SAPBEXexcBad9 2 4 11" xfId="31036" xr:uid="{00000000-0005-0000-0000-0000AA460000}"/>
    <cellStyle name="SAPBEXexcBad9 2 4 12" xfId="31037" xr:uid="{00000000-0005-0000-0000-0000AB460000}"/>
    <cellStyle name="SAPBEXexcBad9 2 4 13" xfId="31038" xr:uid="{00000000-0005-0000-0000-0000AC460000}"/>
    <cellStyle name="SAPBEXexcBad9 2 4 14" xfId="31039" xr:uid="{00000000-0005-0000-0000-0000AD460000}"/>
    <cellStyle name="SAPBEXexcBad9 2 4 15" xfId="31040" xr:uid="{00000000-0005-0000-0000-0000AE460000}"/>
    <cellStyle name="SAPBEXexcBad9 2 4 16" xfId="31041" xr:uid="{00000000-0005-0000-0000-0000AF460000}"/>
    <cellStyle name="SAPBEXexcBad9 2 4 17" xfId="31042" xr:uid="{00000000-0005-0000-0000-0000B0460000}"/>
    <cellStyle name="SAPBEXexcBad9 2 4 18" xfId="31043" xr:uid="{00000000-0005-0000-0000-0000B1460000}"/>
    <cellStyle name="SAPBEXexcBad9 2 4 19" xfId="31044" xr:uid="{00000000-0005-0000-0000-0000B2460000}"/>
    <cellStyle name="SAPBEXexcBad9 2 4 2" xfId="1759" xr:uid="{00000000-0005-0000-0000-0000B3460000}"/>
    <cellStyle name="SAPBEXexcBad9 2 4 2 2" xfId="7751" xr:uid="{00000000-0005-0000-0000-0000B4460000}"/>
    <cellStyle name="SAPBEXexcBad9 2 4 2 2 2" xfId="7752" xr:uid="{00000000-0005-0000-0000-0000B5460000}"/>
    <cellStyle name="SAPBEXexcBad9 2 4 2 2 2 2" xfId="7753" xr:uid="{00000000-0005-0000-0000-0000B6460000}"/>
    <cellStyle name="SAPBEXexcBad9 2 4 2 2 2 2 2" xfId="7754" xr:uid="{00000000-0005-0000-0000-0000B7460000}"/>
    <cellStyle name="SAPBEXexcBad9 2 4 2 2 2 3" xfId="7755" xr:uid="{00000000-0005-0000-0000-0000B8460000}"/>
    <cellStyle name="SAPBEXexcBad9 2 4 2 2 3" xfId="7756" xr:uid="{00000000-0005-0000-0000-0000B9460000}"/>
    <cellStyle name="SAPBEXexcBad9 2 4 2 2 3 2" xfId="7757" xr:uid="{00000000-0005-0000-0000-0000BA460000}"/>
    <cellStyle name="SAPBEXexcBad9 2 4 2 2 3 2 2" xfId="7758" xr:uid="{00000000-0005-0000-0000-0000BB460000}"/>
    <cellStyle name="SAPBEXexcBad9 2 4 2 2 4" xfId="7759" xr:uid="{00000000-0005-0000-0000-0000BC460000}"/>
    <cellStyle name="SAPBEXexcBad9 2 4 2 2 4 2" xfId="7760" xr:uid="{00000000-0005-0000-0000-0000BD460000}"/>
    <cellStyle name="SAPBEXexcBad9 2 4 2 3" xfId="7761" xr:uid="{00000000-0005-0000-0000-0000BE460000}"/>
    <cellStyle name="SAPBEXexcBad9 2 4 2 3 2" xfId="7762" xr:uid="{00000000-0005-0000-0000-0000BF460000}"/>
    <cellStyle name="SAPBEXexcBad9 2 4 2 3 2 2" xfId="7763" xr:uid="{00000000-0005-0000-0000-0000C0460000}"/>
    <cellStyle name="SAPBEXexcBad9 2 4 2 3 3" xfId="7764" xr:uid="{00000000-0005-0000-0000-0000C1460000}"/>
    <cellStyle name="SAPBEXexcBad9 2 4 2 4" xfId="7765" xr:uid="{00000000-0005-0000-0000-0000C2460000}"/>
    <cellStyle name="SAPBEXexcBad9 2 4 2 4 2" xfId="7766" xr:uid="{00000000-0005-0000-0000-0000C3460000}"/>
    <cellStyle name="SAPBEXexcBad9 2 4 2 4 2 2" xfId="7767" xr:uid="{00000000-0005-0000-0000-0000C4460000}"/>
    <cellStyle name="SAPBEXexcBad9 2 4 2 5" xfId="7768" xr:uid="{00000000-0005-0000-0000-0000C5460000}"/>
    <cellStyle name="SAPBEXexcBad9 2 4 2 5 2" xfId="7769" xr:uid="{00000000-0005-0000-0000-0000C6460000}"/>
    <cellStyle name="SAPBEXexcBad9 2 4 2 6" xfId="31045" xr:uid="{00000000-0005-0000-0000-0000C7460000}"/>
    <cellStyle name="SAPBEXexcBad9 2 4 2 7" xfId="31046" xr:uid="{00000000-0005-0000-0000-0000C8460000}"/>
    <cellStyle name="SAPBEXexcBad9 2 4 20" xfId="31047" xr:uid="{00000000-0005-0000-0000-0000C9460000}"/>
    <cellStyle name="SAPBEXexcBad9 2 4 21" xfId="31048" xr:uid="{00000000-0005-0000-0000-0000CA460000}"/>
    <cellStyle name="SAPBEXexcBad9 2 4 22" xfId="31049" xr:uid="{00000000-0005-0000-0000-0000CB460000}"/>
    <cellStyle name="SAPBEXexcBad9 2 4 23" xfId="31050" xr:uid="{00000000-0005-0000-0000-0000CC460000}"/>
    <cellStyle name="SAPBEXexcBad9 2 4 24" xfId="31051" xr:uid="{00000000-0005-0000-0000-0000CD460000}"/>
    <cellStyle name="SAPBEXexcBad9 2 4 25" xfId="31052" xr:uid="{00000000-0005-0000-0000-0000CE460000}"/>
    <cellStyle name="SAPBEXexcBad9 2 4 26" xfId="31053" xr:uid="{00000000-0005-0000-0000-0000CF460000}"/>
    <cellStyle name="SAPBEXexcBad9 2 4 27" xfId="31054" xr:uid="{00000000-0005-0000-0000-0000D0460000}"/>
    <cellStyle name="SAPBEXexcBad9 2 4 28" xfId="48312" xr:uid="{00000000-0005-0000-0000-0000D1460000}"/>
    <cellStyle name="SAPBEXexcBad9 2 4 3" xfId="31055" xr:uid="{00000000-0005-0000-0000-0000D2460000}"/>
    <cellStyle name="SAPBEXexcBad9 2 4 4" xfId="31056" xr:uid="{00000000-0005-0000-0000-0000D3460000}"/>
    <cellStyle name="SAPBEXexcBad9 2 4 5" xfId="31057" xr:uid="{00000000-0005-0000-0000-0000D4460000}"/>
    <cellStyle name="SAPBEXexcBad9 2 4 6" xfId="31058" xr:uid="{00000000-0005-0000-0000-0000D5460000}"/>
    <cellStyle name="SAPBEXexcBad9 2 4 7" xfId="31059" xr:uid="{00000000-0005-0000-0000-0000D6460000}"/>
    <cellStyle name="SAPBEXexcBad9 2 4 8" xfId="31060" xr:uid="{00000000-0005-0000-0000-0000D7460000}"/>
    <cellStyle name="SAPBEXexcBad9 2 4 9" xfId="31061" xr:uid="{00000000-0005-0000-0000-0000D8460000}"/>
    <cellStyle name="SAPBEXexcBad9 2 5" xfId="804" xr:uid="{00000000-0005-0000-0000-0000D9460000}"/>
    <cellStyle name="SAPBEXexcBad9 2 5 10" xfId="31062" xr:uid="{00000000-0005-0000-0000-0000DA460000}"/>
    <cellStyle name="SAPBEXexcBad9 2 5 11" xfId="31063" xr:uid="{00000000-0005-0000-0000-0000DB460000}"/>
    <cellStyle name="SAPBEXexcBad9 2 5 12" xfId="31064" xr:uid="{00000000-0005-0000-0000-0000DC460000}"/>
    <cellStyle name="SAPBEXexcBad9 2 5 13" xfId="31065" xr:uid="{00000000-0005-0000-0000-0000DD460000}"/>
    <cellStyle name="SAPBEXexcBad9 2 5 14" xfId="31066" xr:uid="{00000000-0005-0000-0000-0000DE460000}"/>
    <cellStyle name="SAPBEXexcBad9 2 5 15" xfId="31067" xr:uid="{00000000-0005-0000-0000-0000DF460000}"/>
    <cellStyle name="SAPBEXexcBad9 2 5 16" xfId="31068" xr:uid="{00000000-0005-0000-0000-0000E0460000}"/>
    <cellStyle name="SAPBEXexcBad9 2 5 17" xfId="31069" xr:uid="{00000000-0005-0000-0000-0000E1460000}"/>
    <cellStyle name="SAPBEXexcBad9 2 5 18" xfId="31070" xr:uid="{00000000-0005-0000-0000-0000E2460000}"/>
    <cellStyle name="SAPBEXexcBad9 2 5 19" xfId="31071" xr:uid="{00000000-0005-0000-0000-0000E3460000}"/>
    <cellStyle name="SAPBEXexcBad9 2 5 2" xfId="1760" xr:uid="{00000000-0005-0000-0000-0000E4460000}"/>
    <cellStyle name="SAPBEXexcBad9 2 5 2 2" xfId="7770" xr:uid="{00000000-0005-0000-0000-0000E5460000}"/>
    <cellStyle name="SAPBEXexcBad9 2 5 2 2 2" xfId="7771" xr:uid="{00000000-0005-0000-0000-0000E6460000}"/>
    <cellStyle name="SAPBEXexcBad9 2 5 2 2 2 2" xfId="7772" xr:uid="{00000000-0005-0000-0000-0000E7460000}"/>
    <cellStyle name="SAPBEXexcBad9 2 5 2 2 2 2 2" xfId="7773" xr:uid="{00000000-0005-0000-0000-0000E8460000}"/>
    <cellStyle name="SAPBEXexcBad9 2 5 2 2 2 3" xfId="7774" xr:uid="{00000000-0005-0000-0000-0000E9460000}"/>
    <cellStyle name="SAPBEXexcBad9 2 5 2 2 3" xfId="7775" xr:uid="{00000000-0005-0000-0000-0000EA460000}"/>
    <cellStyle name="SAPBEXexcBad9 2 5 2 2 3 2" xfId="7776" xr:uid="{00000000-0005-0000-0000-0000EB460000}"/>
    <cellStyle name="SAPBEXexcBad9 2 5 2 2 3 2 2" xfId="7777" xr:uid="{00000000-0005-0000-0000-0000EC460000}"/>
    <cellStyle name="SAPBEXexcBad9 2 5 2 2 4" xfId="7778" xr:uid="{00000000-0005-0000-0000-0000ED460000}"/>
    <cellStyle name="SAPBEXexcBad9 2 5 2 2 4 2" xfId="7779" xr:uid="{00000000-0005-0000-0000-0000EE460000}"/>
    <cellStyle name="SAPBEXexcBad9 2 5 2 3" xfId="7780" xr:uid="{00000000-0005-0000-0000-0000EF460000}"/>
    <cellStyle name="SAPBEXexcBad9 2 5 2 3 2" xfId="7781" xr:uid="{00000000-0005-0000-0000-0000F0460000}"/>
    <cellStyle name="SAPBEXexcBad9 2 5 2 3 2 2" xfId="7782" xr:uid="{00000000-0005-0000-0000-0000F1460000}"/>
    <cellStyle name="SAPBEXexcBad9 2 5 2 3 3" xfId="7783" xr:uid="{00000000-0005-0000-0000-0000F2460000}"/>
    <cellStyle name="SAPBEXexcBad9 2 5 2 4" xfId="7784" xr:uid="{00000000-0005-0000-0000-0000F3460000}"/>
    <cellStyle name="SAPBEXexcBad9 2 5 2 4 2" xfId="7785" xr:uid="{00000000-0005-0000-0000-0000F4460000}"/>
    <cellStyle name="SAPBEXexcBad9 2 5 2 4 2 2" xfId="7786" xr:uid="{00000000-0005-0000-0000-0000F5460000}"/>
    <cellStyle name="SAPBEXexcBad9 2 5 2 5" xfId="7787" xr:uid="{00000000-0005-0000-0000-0000F6460000}"/>
    <cellStyle name="SAPBEXexcBad9 2 5 2 5 2" xfId="7788" xr:uid="{00000000-0005-0000-0000-0000F7460000}"/>
    <cellStyle name="SAPBEXexcBad9 2 5 2 6" xfId="31072" xr:uid="{00000000-0005-0000-0000-0000F8460000}"/>
    <cellStyle name="SAPBEXexcBad9 2 5 2 7" xfId="31073" xr:uid="{00000000-0005-0000-0000-0000F9460000}"/>
    <cellStyle name="SAPBEXexcBad9 2 5 20" xfId="31074" xr:uid="{00000000-0005-0000-0000-0000FA460000}"/>
    <cellStyle name="SAPBEXexcBad9 2 5 21" xfId="31075" xr:uid="{00000000-0005-0000-0000-0000FB460000}"/>
    <cellStyle name="SAPBEXexcBad9 2 5 22" xfId="31076" xr:uid="{00000000-0005-0000-0000-0000FC460000}"/>
    <cellStyle name="SAPBEXexcBad9 2 5 23" xfId="31077" xr:uid="{00000000-0005-0000-0000-0000FD460000}"/>
    <cellStyle name="SAPBEXexcBad9 2 5 24" xfId="31078" xr:uid="{00000000-0005-0000-0000-0000FE460000}"/>
    <cellStyle name="SAPBEXexcBad9 2 5 25" xfId="31079" xr:uid="{00000000-0005-0000-0000-0000FF460000}"/>
    <cellStyle name="SAPBEXexcBad9 2 5 26" xfId="31080" xr:uid="{00000000-0005-0000-0000-000000470000}"/>
    <cellStyle name="SAPBEXexcBad9 2 5 27" xfId="31081" xr:uid="{00000000-0005-0000-0000-000001470000}"/>
    <cellStyle name="SAPBEXexcBad9 2 5 28" xfId="48313" xr:uid="{00000000-0005-0000-0000-000002470000}"/>
    <cellStyle name="SAPBEXexcBad9 2 5 3" xfId="31082" xr:uid="{00000000-0005-0000-0000-000003470000}"/>
    <cellStyle name="SAPBEXexcBad9 2 5 4" xfId="31083" xr:uid="{00000000-0005-0000-0000-000004470000}"/>
    <cellStyle name="SAPBEXexcBad9 2 5 5" xfId="31084" xr:uid="{00000000-0005-0000-0000-000005470000}"/>
    <cellStyle name="SAPBEXexcBad9 2 5 6" xfId="31085" xr:uid="{00000000-0005-0000-0000-000006470000}"/>
    <cellStyle name="SAPBEXexcBad9 2 5 7" xfId="31086" xr:uid="{00000000-0005-0000-0000-000007470000}"/>
    <cellStyle name="SAPBEXexcBad9 2 5 8" xfId="31087" xr:uid="{00000000-0005-0000-0000-000008470000}"/>
    <cellStyle name="SAPBEXexcBad9 2 5 9" xfId="31088" xr:uid="{00000000-0005-0000-0000-000009470000}"/>
    <cellStyle name="SAPBEXexcBad9 2 6" xfId="805" xr:uid="{00000000-0005-0000-0000-00000A470000}"/>
    <cellStyle name="SAPBEXexcBad9 2 6 10" xfId="31089" xr:uid="{00000000-0005-0000-0000-00000B470000}"/>
    <cellStyle name="SAPBEXexcBad9 2 6 11" xfId="31090" xr:uid="{00000000-0005-0000-0000-00000C470000}"/>
    <cellStyle name="SAPBEXexcBad9 2 6 12" xfId="31091" xr:uid="{00000000-0005-0000-0000-00000D470000}"/>
    <cellStyle name="SAPBEXexcBad9 2 6 13" xfId="31092" xr:uid="{00000000-0005-0000-0000-00000E470000}"/>
    <cellStyle name="SAPBEXexcBad9 2 6 14" xfId="31093" xr:uid="{00000000-0005-0000-0000-00000F470000}"/>
    <cellStyle name="SAPBEXexcBad9 2 6 15" xfId="31094" xr:uid="{00000000-0005-0000-0000-000010470000}"/>
    <cellStyle name="SAPBEXexcBad9 2 6 16" xfId="31095" xr:uid="{00000000-0005-0000-0000-000011470000}"/>
    <cellStyle name="SAPBEXexcBad9 2 6 17" xfId="31096" xr:uid="{00000000-0005-0000-0000-000012470000}"/>
    <cellStyle name="SAPBEXexcBad9 2 6 18" xfId="31097" xr:uid="{00000000-0005-0000-0000-000013470000}"/>
    <cellStyle name="SAPBEXexcBad9 2 6 19" xfId="31098" xr:uid="{00000000-0005-0000-0000-000014470000}"/>
    <cellStyle name="SAPBEXexcBad9 2 6 2" xfId="1761" xr:uid="{00000000-0005-0000-0000-000015470000}"/>
    <cellStyle name="SAPBEXexcBad9 2 6 2 2" xfId="7789" xr:uid="{00000000-0005-0000-0000-000016470000}"/>
    <cellStyle name="SAPBEXexcBad9 2 6 2 2 2" xfId="7790" xr:uid="{00000000-0005-0000-0000-000017470000}"/>
    <cellStyle name="SAPBEXexcBad9 2 6 2 2 2 2" xfId="7791" xr:uid="{00000000-0005-0000-0000-000018470000}"/>
    <cellStyle name="SAPBEXexcBad9 2 6 2 2 2 2 2" xfId="7792" xr:uid="{00000000-0005-0000-0000-000019470000}"/>
    <cellStyle name="SAPBEXexcBad9 2 6 2 2 2 3" xfId="7793" xr:uid="{00000000-0005-0000-0000-00001A470000}"/>
    <cellStyle name="SAPBEXexcBad9 2 6 2 2 3" xfId="7794" xr:uid="{00000000-0005-0000-0000-00001B470000}"/>
    <cellStyle name="SAPBEXexcBad9 2 6 2 2 3 2" xfId="7795" xr:uid="{00000000-0005-0000-0000-00001C470000}"/>
    <cellStyle name="SAPBEXexcBad9 2 6 2 2 3 2 2" xfId="7796" xr:uid="{00000000-0005-0000-0000-00001D470000}"/>
    <cellStyle name="SAPBEXexcBad9 2 6 2 2 4" xfId="7797" xr:uid="{00000000-0005-0000-0000-00001E470000}"/>
    <cellStyle name="SAPBEXexcBad9 2 6 2 2 4 2" xfId="7798" xr:uid="{00000000-0005-0000-0000-00001F470000}"/>
    <cellStyle name="SAPBEXexcBad9 2 6 2 3" xfId="7799" xr:uid="{00000000-0005-0000-0000-000020470000}"/>
    <cellStyle name="SAPBEXexcBad9 2 6 2 3 2" xfId="7800" xr:uid="{00000000-0005-0000-0000-000021470000}"/>
    <cellStyle name="SAPBEXexcBad9 2 6 2 3 2 2" xfId="7801" xr:uid="{00000000-0005-0000-0000-000022470000}"/>
    <cellStyle name="SAPBEXexcBad9 2 6 2 3 3" xfId="7802" xr:uid="{00000000-0005-0000-0000-000023470000}"/>
    <cellStyle name="SAPBEXexcBad9 2 6 2 4" xfId="7803" xr:uid="{00000000-0005-0000-0000-000024470000}"/>
    <cellStyle name="SAPBEXexcBad9 2 6 2 4 2" xfId="7804" xr:uid="{00000000-0005-0000-0000-000025470000}"/>
    <cellStyle name="SAPBEXexcBad9 2 6 2 4 2 2" xfId="7805" xr:uid="{00000000-0005-0000-0000-000026470000}"/>
    <cellStyle name="SAPBEXexcBad9 2 6 2 5" xfId="7806" xr:uid="{00000000-0005-0000-0000-000027470000}"/>
    <cellStyle name="SAPBEXexcBad9 2 6 2 5 2" xfId="7807" xr:uid="{00000000-0005-0000-0000-000028470000}"/>
    <cellStyle name="SAPBEXexcBad9 2 6 2 6" xfId="31099" xr:uid="{00000000-0005-0000-0000-000029470000}"/>
    <cellStyle name="SAPBEXexcBad9 2 6 2 7" xfId="31100" xr:uid="{00000000-0005-0000-0000-00002A470000}"/>
    <cellStyle name="SAPBEXexcBad9 2 6 20" xfId="31101" xr:uid="{00000000-0005-0000-0000-00002B470000}"/>
    <cellStyle name="SAPBEXexcBad9 2 6 21" xfId="31102" xr:uid="{00000000-0005-0000-0000-00002C470000}"/>
    <cellStyle name="SAPBEXexcBad9 2 6 22" xfId="31103" xr:uid="{00000000-0005-0000-0000-00002D470000}"/>
    <cellStyle name="SAPBEXexcBad9 2 6 23" xfId="31104" xr:uid="{00000000-0005-0000-0000-00002E470000}"/>
    <cellStyle name="SAPBEXexcBad9 2 6 24" xfId="31105" xr:uid="{00000000-0005-0000-0000-00002F470000}"/>
    <cellStyle name="SAPBEXexcBad9 2 6 25" xfId="31106" xr:uid="{00000000-0005-0000-0000-000030470000}"/>
    <cellStyle name="SAPBEXexcBad9 2 6 26" xfId="31107" xr:uid="{00000000-0005-0000-0000-000031470000}"/>
    <cellStyle name="SAPBEXexcBad9 2 6 27" xfId="31108" xr:uid="{00000000-0005-0000-0000-000032470000}"/>
    <cellStyle name="SAPBEXexcBad9 2 6 28" xfId="48314" xr:uid="{00000000-0005-0000-0000-000033470000}"/>
    <cellStyle name="SAPBEXexcBad9 2 6 3" xfId="31109" xr:uid="{00000000-0005-0000-0000-000034470000}"/>
    <cellStyle name="SAPBEXexcBad9 2 6 4" xfId="31110" xr:uid="{00000000-0005-0000-0000-000035470000}"/>
    <cellStyle name="SAPBEXexcBad9 2 6 5" xfId="31111" xr:uid="{00000000-0005-0000-0000-000036470000}"/>
    <cellStyle name="SAPBEXexcBad9 2 6 6" xfId="31112" xr:uid="{00000000-0005-0000-0000-000037470000}"/>
    <cellStyle name="SAPBEXexcBad9 2 6 7" xfId="31113" xr:uid="{00000000-0005-0000-0000-000038470000}"/>
    <cellStyle name="SAPBEXexcBad9 2 6 8" xfId="31114" xr:uid="{00000000-0005-0000-0000-000039470000}"/>
    <cellStyle name="SAPBEXexcBad9 2 6 9" xfId="31115" xr:uid="{00000000-0005-0000-0000-00003A470000}"/>
    <cellStyle name="SAPBEXexcBad9 2 7" xfId="1762" xr:uid="{00000000-0005-0000-0000-00003B470000}"/>
    <cellStyle name="SAPBEXexcBad9 2 7 2" xfId="7808" xr:uid="{00000000-0005-0000-0000-00003C470000}"/>
    <cellStyle name="SAPBEXexcBad9 2 7 2 2" xfId="7809" xr:uid="{00000000-0005-0000-0000-00003D470000}"/>
    <cellStyle name="SAPBEXexcBad9 2 7 2 2 2" xfId="7810" xr:uid="{00000000-0005-0000-0000-00003E470000}"/>
    <cellStyle name="SAPBEXexcBad9 2 7 2 2 2 2" xfId="7811" xr:uid="{00000000-0005-0000-0000-00003F470000}"/>
    <cellStyle name="SAPBEXexcBad9 2 7 2 2 3" xfId="7812" xr:uid="{00000000-0005-0000-0000-000040470000}"/>
    <cellStyle name="SAPBEXexcBad9 2 7 2 3" xfId="7813" xr:uid="{00000000-0005-0000-0000-000041470000}"/>
    <cellStyle name="SAPBEXexcBad9 2 7 2 3 2" xfId="7814" xr:uid="{00000000-0005-0000-0000-000042470000}"/>
    <cellStyle name="SAPBEXexcBad9 2 7 2 3 2 2" xfId="7815" xr:uid="{00000000-0005-0000-0000-000043470000}"/>
    <cellStyle name="SAPBEXexcBad9 2 7 2 4" xfId="7816" xr:uid="{00000000-0005-0000-0000-000044470000}"/>
    <cellStyle name="SAPBEXexcBad9 2 7 2 4 2" xfId="7817" xr:uid="{00000000-0005-0000-0000-000045470000}"/>
    <cellStyle name="SAPBEXexcBad9 2 7 3" xfId="7818" xr:uid="{00000000-0005-0000-0000-000046470000}"/>
    <cellStyle name="SAPBEXexcBad9 2 7 3 2" xfId="7819" xr:uid="{00000000-0005-0000-0000-000047470000}"/>
    <cellStyle name="SAPBEXexcBad9 2 7 3 2 2" xfId="7820" xr:uid="{00000000-0005-0000-0000-000048470000}"/>
    <cellStyle name="SAPBEXexcBad9 2 7 3 3" xfId="7821" xr:uid="{00000000-0005-0000-0000-000049470000}"/>
    <cellStyle name="SAPBEXexcBad9 2 7 4" xfId="7822" xr:uid="{00000000-0005-0000-0000-00004A470000}"/>
    <cellStyle name="SAPBEXexcBad9 2 7 4 2" xfId="7823" xr:uid="{00000000-0005-0000-0000-00004B470000}"/>
    <cellStyle name="SAPBEXexcBad9 2 7 4 2 2" xfId="7824" xr:uid="{00000000-0005-0000-0000-00004C470000}"/>
    <cellStyle name="SAPBEXexcBad9 2 7 5" xfId="7825" xr:uid="{00000000-0005-0000-0000-00004D470000}"/>
    <cellStyle name="SAPBEXexcBad9 2 7 5 2" xfId="7826" xr:uid="{00000000-0005-0000-0000-00004E470000}"/>
    <cellStyle name="SAPBEXexcBad9 2 7 6" xfId="31116" xr:uid="{00000000-0005-0000-0000-00004F470000}"/>
    <cellStyle name="SAPBEXexcBad9 2 7 7" xfId="31117" xr:uid="{00000000-0005-0000-0000-000050470000}"/>
    <cellStyle name="SAPBEXexcBad9 2 8" xfId="31118" xr:uid="{00000000-0005-0000-0000-000051470000}"/>
    <cellStyle name="SAPBEXexcBad9 2 9" xfId="31119" xr:uid="{00000000-0005-0000-0000-000052470000}"/>
    <cellStyle name="SAPBEXexcBad9 20" xfId="31120" xr:uid="{00000000-0005-0000-0000-000053470000}"/>
    <cellStyle name="SAPBEXexcBad9 21" xfId="31121" xr:uid="{00000000-0005-0000-0000-000054470000}"/>
    <cellStyle name="SAPBEXexcBad9 22" xfId="31122" xr:uid="{00000000-0005-0000-0000-000055470000}"/>
    <cellStyle name="SAPBEXexcBad9 23" xfId="31123" xr:uid="{00000000-0005-0000-0000-000056470000}"/>
    <cellStyle name="SAPBEXexcBad9 24" xfId="31124" xr:uid="{00000000-0005-0000-0000-000057470000}"/>
    <cellStyle name="SAPBEXexcBad9 25" xfId="31125" xr:uid="{00000000-0005-0000-0000-000058470000}"/>
    <cellStyle name="SAPBEXexcBad9 26" xfId="31126" xr:uid="{00000000-0005-0000-0000-000059470000}"/>
    <cellStyle name="SAPBEXexcBad9 27" xfId="31127" xr:uid="{00000000-0005-0000-0000-00005A470000}"/>
    <cellStyle name="SAPBEXexcBad9 28" xfId="31128" xr:uid="{00000000-0005-0000-0000-00005B470000}"/>
    <cellStyle name="SAPBEXexcBad9 29" xfId="31129" xr:uid="{00000000-0005-0000-0000-00005C470000}"/>
    <cellStyle name="SAPBEXexcBad9 3" xfId="515" xr:uid="{00000000-0005-0000-0000-00005D470000}"/>
    <cellStyle name="SAPBEXexcBad9 3 10" xfId="31130" xr:uid="{00000000-0005-0000-0000-00005E470000}"/>
    <cellStyle name="SAPBEXexcBad9 3 11" xfId="31131" xr:uid="{00000000-0005-0000-0000-00005F470000}"/>
    <cellStyle name="SAPBEXexcBad9 3 12" xfId="31132" xr:uid="{00000000-0005-0000-0000-000060470000}"/>
    <cellStyle name="SAPBEXexcBad9 3 13" xfId="31133" xr:uid="{00000000-0005-0000-0000-000061470000}"/>
    <cellStyle name="SAPBEXexcBad9 3 14" xfId="31134" xr:uid="{00000000-0005-0000-0000-000062470000}"/>
    <cellStyle name="SAPBEXexcBad9 3 15" xfId="31135" xr:uid="{00000000-0005-0000-0000-000063470000}"/>
    <cellStyle name="SAPBEXexcBad9 3 16" xfId="31136" xr:uid="{00000000-0005-0000-0000-000064470000}"/>
    <cellStyle name="SAPBEXexcBad9 3 17" xfId="31137" xr:uid="{00000000-0005-0000-0000-000065470000}"/>
    <cellStyle name="SAPBEXexcBad9 3 18" xfId="31138" xr:uid="{00000000-0005-0000-0000-000066470000}"/>
    <cellStyle name="SAPBEXexcBad9 3 19" xfId="31139" xr:uid="{00000000-0005-0000-0000-000067470000}"/>
    <cellStyle name="SAPBEXexcBad9 3 2" xfId="806" xr:uid="{00000000-0005-0000-0000-000068470000}"/>
    <cellStyle name="SAPBEXexcBad9 3 2 10" xfId="31140" xr:uid="{00000000-0005-0000-0000-000069470000}"/>
    <cellStyle name="SAPBEXexcBad9 3 2 11" xfId="31141" xr:uid="{00000000-0005-0000-0000-00006A470000}"/>
    <cellStyle name="SAPBEXexcBad9 3 2 12" xfId="31142" xr:uid="{00000000-0005-0000-0000-00006B470000}"/>
    <cellStyle name="SAPBEXexcBad9 3 2 13" xfId="31143" xr:uid="{00000000-0005-0000-0000-00006C470000}"/>
    <cellStyle name="SAPBEXexcBad9 3 2 14" xfId="31144" xr:uid="{00000000-0005-0000-0000-00006D470000}"/>
    <cellStyle name="SAPBEXexcBad9 3 2 15" xfId="31145" xr:uid="{00000000-0005-0000-0000-00006E470000}"/>
    <cellStyle name="SAPBEXexcBad9 3 2 16" xfId="31146" xr:uid="{00000000-0005-0000-0000-00006F470000}"/>
    <cellStyle name="SAPBEXexcBad9 3 2 17" xfId="31147" xr:uid="{00000000-0005-0000-0000-000070470000}"/>
    <cellStyle name="SAPBEXexcBad9 3 2 18" xfId="31148" xr:uid="{00000000-0005-0000-0000-000071470000}"/>
    <cellStyle name="SAPBEXexcBad9 3 2 19" xfId="31149" xr:uid="{00000000-0005-0000-0000-000072470000}"/>
    <cellStyle name="SAPBEXexcBad9 3 2 2" xfId="1763" xr:uid="{00000000-0005-0000-0000-000073470000}"/>
    <cellStyle name="SAPBEXexcBad9 3 2 2 2" xfId="7827" xr:uid="{00000000-0005-0000-0000-000074470000}"/>
    <cellStyle name="SAPBEXexcBad9 3 2 2 2 2" xfId="7828" xr:uid="{00000000-0005-0000-0000-000075470000}"/>
    <cellStyle name="SAPBEXexcBad9 3 2 2 2 2 2" xfId="7829" xr:uid="{00000000-0005-0000-0000-000076470000}"/>
    <cellStyle name="SAPBEXexcBad9 3 2 2 2 2 2 2" xfId="7830" xr:uid="{00000000-0005-0000-0000-000077470000}"/>
    <cellStyle name="SAPBEXexcBad9 3 2 2 2 2 3" xfId="7831" xr:uid="{00000000-0005-0000-0000-000078470000}"/>
    <cellStyle name="SAPBEXexcBad9 3 2 2 2 3" xfId="7832" xr:uid="{00000000-0005-0000-0000-000079470000}"/>
    <cellStyle name="SAPBEXexcBad9 3 2 2 2 3 2" xfId="7833" xr:uid="{00000000-0005-0000-0000-00007A470000}"/>
    <cellStyle name="SAPBEXexcBad9 3 2 2 2 3 2 2" xfId="7834" xr:uid="{00000000-0005-0000-0000-00007B470000}"/>
    <cellStyle name="SAPBEXexcBad9 3 2 2 2 4" xfId="7835" xr:uid="{00000000-0005-0000-0000-00007C470000}"/>
    <cellStyle name="SAPBEXexcBad9 3 2 2 2 4 2" xfId="7836" xr:uid="{00000000-0005-0000-0000-00007D470000}"/>
    <cellStyle name="SAPBEXexcBad9 3 2 2 3" xfId="7837" xr:uid="{00000000-0005-0000-0000-00007E470000}"/>
    <cellStyle name="SAPBEXexcBad9 3 2 2 3 2" xfId="7838" xr:uid="{00000000-0005-0000-0000-00007F470000}"/>
    <cellStyle name="SAPBEXexcBad9 3 2 2 3 2 2" xfId="7839" xr:uid="{00000000-0005-0000-0000-000080470000}"/>
    <cellStyle name="SAPBEXexcBad9 3 2 2 3 3" xfId="7840" xr:uid="{00000000-0005-0000-0000-000081470000}"/>
    <cellStyle name="SAPBEXexcBad9 3 2 2 4" xfId="7841" xr:uid="{00000000-0005-0000-0000-000082470000}"/>
    <cellStyle name="SAPBEXexcBad9 3 2 2 4 2" xfId="7842" xr:uid="{00000000-0005-0000-0000-000083470000}"/>
    <cellStyle name="SAPBEXexcBad9 3 2 2 4 2 2" xfId="7843" xr:uid="{00000000-0005-0000-0000-000084470000}"/>
    <cellStyle name="SAPBEXexcBad9 3 2 2 5" xfId="7844" xr:uid="{00000000-0005-0000-0000-000085470000}"/>
    <cellStyle name="SAPBEXexcBad9 3 2 2 5 2" xfId="7845" xr:uid="{00000000-0005-0000-0000-000086470000}"/>
    <cellStyle name="SAPBEXexcBad9 3 2 2 6" xfId="31150" xr:uid="{00000000-0005-0000-0000-000087470000}"/>
    <cellStyle name="SAPBEXexcBad9 3 2 2 7" xfId="31151" xr:uid="{00000000-0005-0000-0000-000088470000}"/>
    <cellStyle name="SAPBEXexcBad9 3 2 20" xfId="31152" xr:uid="{00000000-0005-0000-0000-000089470000}"/>
    <cellStyle name="SAPBEXexcBad9 3 2 21" xfId="31153" xr:uid="{00000000-0005-0000-0000-00008A470000}"/>
    <cellStyle name="SAPBEXexcBad9 3 2 22" xfId="31154" xr:uid="{00000000-0005-0000-0000-00008B470000}"/>
    <cellStyle name="SAPBEXexcBad9 3 2 23" xfId="31155" xr:uid="{00000000-0005-0000-0000-00008C470000}"/>
    <cellStyle name="SAPBEXexcBad9 3 2 24" xfId="31156" xr:uid="{00000000-0005-0000-0000-00008D470000}"/>
    <cellStyle name="SAPBEXexcBad9 3 2 25" xfId="31157" xr:uid="{00000000-0005-0000-0000-00008E470000}"/>
    <cellStyle name="SAPBEXexcBad9 3 2 26" xfId="31158" xr:uid="{00000000-0005-0000-0000-00008F470000}"/>
    <cellStyle name="SAPBEXexcBad9 3 2 27" xfId="31159" xr:uid="{00000000-0005-0000-0000-000090470000}"/>
    <cellStyle name="SAPBEXexcBad9 3 2 28" xfId="48315" xr:uid="{00000000-0005-0000-0000-000091470000}"/>
    <cellStyle name="SAPBEXexcBad9 3 2 3" xfId="31160" xr:uid="{00000000-0005-0000-0000-000092470000}"/>
    <cellStyle name="SAPBEXexcBad9 3 2 4" xfId="31161" xr:uid="{00000000-0005-0000-0000-000093470000}"/>
    <cellStyle name="SAPBEXexcBad9 3 2 5" xfId="31162" xr:uid="{00000000-0005-0000-0000-000094470000}"/>
    <cellStyle name="SAPBEXexcBad9 3 2 6" xfId="31163" xr:uid="{00000000-0005-0000-0000-000095470000}"/>
    <cellStyle name="SAPBEXexcBad9 3 2 7" xfId="31164" xr:uid="{00000000-0005-0000-0000-000096470000}"/>
    <cellStyle name="SAPBEXexcBad9 3 2 8" xfId="31165" xr:uid="{00000000-0005-0000-0000-000097470000}"/>
    <cellStyle name="SAPBEXexcBad9 3 2 9" xfId="31166" xr:uid="{00000000-0005-0000-0000-000098470000}"/>
    <cellStyle name="SAPBEXexcBad9 3 20" xfId="31167" xr:uid="{00000000-0005-0000-0000-000099470000}"/>
    <cellStyle name="SAPBEXexcBad9 3 21" xfId="31168" xr:uid="{00000000-0005-0000-0000-00009A470000}"/>
    <cellStyle name="SAPBEXexcBad9 3 22" xfId="31169" xr:uid="{00000000-0005-0000-0000-00009B470000}"/>
    <cellStyle name="SAPBEXexcBad9 3 23" xfId="31170" xr:uid="{00000000-0005-0000-0000-00009C470000}"/>
    <cellStyle name="SAPBEXexcBad9 3 24" xfId="31171" xr:uid="{00000000-0005-0000-0000-00009D470000}"/>
    <cellStyle name="SAPBEXexcBad9 3 25" xfId="31172" xr:uid="{00000000-0005-0000-0000-00009E470000}"/>
    <cellStyle name="SAPBEXexcBad9 3 26" xfId="31173" xr:uid="{00000000-0005-0000-0000-00009F470000}"/>
    <cellStyle name="SAPBEXexcBad9 3 27" xfId="31174" xr:uid="{00000000-0005-0000-0000-0000A0470000}"/>
    <cellStyle name="SAPBEXexcBad9 3 28" xfId="31175" xr:uid="{00000000-0005-0000-0000-0000A1470000}"/>
    <cellStyle name="SAPBEXexcBad9 3 29" xfId="31176" xr:uid="{00000000-0005-0000-0000-0000A2470000}"/>
    <cellStyle name="SAPBEXexcBad9 3 3" xfId="807" xr:uid="{00000000-0005-0000-0000-0000A3470000}"/>
    <cellStyle name="SAPBEXexcBad9 3 3 10" xfId="31177" xr:uid="{00000000-0005-0000-0000-0000A4470000}"/>
    <cellStyle name="SAPBEXexcBad9 3 3 11" xfId="31178" xr:uid="{00000000-0005-0000-0000-0000A5470000}"/>
    <cellStyle name="SAPBEXexcBad9 3 3 12" xfId="31179" xr:uid="{00000000-0005-0000-0000-0000A6470000}"/>
    <cellStyle name="SAPBEXexcBad9 3 3 13" xfId="31180" xr:uid="{00000000-0005-0000-0000-0000A7470000}"/>
    <cellStyle name="SAPBEXexcBad9 3 3 14" xfId="31181" xr:uid="{00000000-0005-0000-0000-0000A8470000}"/>
    <cellStyle name="SAPBEXexcBad9 3 3 15" xfId="31182" xr:uid="{00000000-0005-0000-0000-0000A9470000}"/>
    <cellStyle name="SAPBEXexcBad9 3 3 16" xfId="31183" xr:uid="{00000000-0005-0000-0000-0000AA470000}"/>
    <cellStyle name="SAPBEXexcBad9 3 3 17" xfId="31184" xr:uid="{00000000-0005-0000-0000-0000AB470000}"/>
    <cellStyle name="SAPBEXexcBad9 3 3 18" xfId="31185" xr:uid="{00000000-0005-0000-0000-0000AC470000}"/>
    <cellStyle name="SAPBEXexcBad9 3 3 19" xfId="31186" xr:uid="{00000000-0005-0000-0000-0000AD470000}"/>
    <cellStyle name="SAPBEXexcBad9 3 3 2" xfId="1764" xr:uid="{00000000-0005-0000-0000-0000AE470000}"/>
    <cellStyle name="SAPBEXexcBad9 3 3 2 2" xfId="7846" xr:uid="{00000000-0005-0000-0000-0000AF470000}"/>
    <cellStyle name="SAPBEXexcBad9 3 3 2 2 2" xfId="7847" xr:uid="{00000000-0005-0000-0000-0000B0470000}"/>
    <cellStyle name="SAPBEXexcBad9 3 3 2 2 2 2" xfId="7848" xr:uid="{00000000-0005-0000-0000-0000B1470000}"/>
    <cellStyle name="SAPBEXexcBad9 3 3 2 2 2 2 2" xfId="7849" xr:uid="{00000000-0005-0000-0000-0000B2470000}"/>
    <cellStyle name="SAPBEXexcBad9 3 3 2 2 2 3" xfId="7850" xr:uid="{00000000-0005-0000-0000-0000B3470000}"/>
    <cellStyle name="SAPBEXexcBad9 3 3 2 2 3" xfId="7851" xr:uid="{00000000-0005-0000-0000-0000B4470000}"/>
    <cellStyle name="SAPBEXexcBad9 3 3 2 2 3 2" xfId="7852" xr:uid="{00000000-0005-0000-0000-0000B5470000}"/>
    <cellStyle name="SAPBEXexcBad9 3 3 2 2 3 2 2" xfId="7853" xr:uid="{00000000-0005-0000-0000-0000B6470000}"/>
    <cellStyle name="SAPBEXexcBad9 3 3 2 2 4" xfId="7854" xr:uid="{00000000-0005-0000-0000-0000B7470000}"/>
    <cellStyle name="SAPBEXexcBad9 3 3 2 2 4 2" xfId="7855" xr:uid="{00000000-0005-0000-0000-0000B8470000}"/>
    <cellStyle name="SAPBEXexcBad9 3 3 2 3" xfId="7856" xr:uid="{00000000-0005-0000-0000-0000B9470000}"/>
    <cellStyle name="SAPBEXexcBad9 3 3 2 3 2" xfId="7857" xr:uid="{00000000-0005-0000-0000-0000BA470000}"/>
    <cellStyle name="SAPBEXexcBad9 3 3 2 3 2 2" xfId="7858" xr:uid="{00000000-0005-0000-0000-0000BB470000}"/>
    <cellStyle name="SAPBEXexcBad9 3 3 2 3 3" xfId="7859" xr:uid="{00000000-0005-0000-0000-0000BC470000}"/>
    <cellStyle name="SAPBEXexcBad9 3 3 2 4" xfId="7860" xr:uid="{00000000-0005-0000-0000-0000BD470000}"/>
    <cellStyle name="SAPBEXexcBad9 3 3 2 4 2" xfId="7861" xr:uid="{00000000-0005-0000-0000-0000BE470000}"/>
    <cellStyle name="SAPBEXexcBad9 3 3 2 4 2 2" xfId="7862" xr:uid="{00000000-0005-0000-0000-0000BF470000}"/>
    <cellStyle name="SAPBEXexcBad9 3 3 2 5" xfId="7863" xr:uid="{00000000-0005-0000-0000-0000C0470000}"/>
    <cellStyle name="SAPBEXexcBad9 3 3 2 5 2" xfId="7864" xr:uid="{00000000-0005-0000-0000-0000C1470000}"/>
    <cellStyle name="SAPBEXexcBad9 3 3 2 6" xfId="31187" xr:uid="{00000000-0005-0000-0000-0000C2470000}"/>
    <cellStyle name="SAPBEXexcBad9 3 3 2 7" xfId="31188" xr:uid="{00000000-0005-0000-0000-0000C3470000}"/>
    <cellStyle name="SAPBEXexcBad9 3 3 20" xfId="31189" xr:uid="{00000000-0005-0000-0000-0000C4470000}"/>
    <cellStyle name="SAPBEXexcBad9 3 3 21" xfId="31190" xr:uid="{00000000-0005-0000-0000-0000C5470000}"/>
    <cellStyle name="SAPBEXexcBad9 3 3 22" xfId="31191" xr:uid="{00000000-0005-0000-0000-0000C6470000}"/>
    <cellStyle name="SAPBEXexcBad9 3 3 23" xfId="31192" xr:uid="{00000000-0005-0000-0000-0000C7470000}"/>
    <cellStyle name="SAPBEXexcBad9 3 3 24" xfId="31193" xr:uid="{00000000-0005-0000-0000-0000C8470000}"/>
    <cellStyle name="SAPBEXexcBad9 3 3 25" xfId="31194" xr:uid="{00000000-0005-0000-0000-0000C9470000}"/>
    <cellStyle name="SAPBEXexcBad9 3 3 26" xfId="31195" xr:uid="{00000000-0005-0000-0000-0000CA470000}"/>
    <cellStyle name="SAPBEXexcBad9 3 3 27" xfId="31196" xr:uid="{00000000-0005-0000-0000-0000CB470000}"/>
    <cellStyle name="SAPBEXexcBad9 3 3 28" xfId="48316" xr:uid="{00000000-0005-0000-0000-0000CC470000}"/>
    <cellStyle name="SAPBEXexcBad9 3 3 3" xfId="31197" xr:uid="{00000000-0005-0000-0000-0000CD470000}"/>
    <cellStyle name="SAPBEXexcBad9 3 3 4" xfId="31198" xr:uid="{00000000-0005-0000-0000-0000CE470000}"/>
    <cellStyle name="SAPBEXexcBad9 3 3 5" xfId="31199" xr:uid="{00000000-0005-0000-0000-0000CF470000}"/>
    <cellStyle name="SAPBEXexcBad9 3 3 6" xfId="31200" xr:uid="{00000000-0005-0000-0000-0000D0470000}"/>
    <cellStyle name="SAPBEXexcBad9 3 3 7" xfId="31201" xr:uid="{00000000-0005-0000-0000-0000D1470000}"/>
    <cellStyle name="SAPBEXexcBad9 3 3 8" xfId="31202" xr:uid="{00000000-0005-0000-0000-0000D2470000}"/>
    <cellStyle name="SAPBEXexcBad9 3 3 9" xfId="31203" xr:uid="{00000000-0005-0000-0000-0000D3470000}"/>
    <cellStyle name="SAPBEXexcBad9 3 30" xfId="31204" xr:uid="{00000000-0005-0000-0000-0000D4470000}"/>
    <cellStyle name="SAPBEXexcBad9 3 31" xfId="31205" xr:uid="{00000000-0005-0000-0000-0000D5470000}"/>
    <cellStyle name="SAPBEXexcBad9 3 32" xfId="31206" xr:uid="{00000000-0005-0000-0000-0000D6470000}"/>
    <cellStyle name="SAPBEXexcBad9 3 33" xfId="48317" xr:uid="{00000000-0005-0000-0000-0000D7470000}"/>
    <cellStyle name="SAPBEXexcBad9 3 4" xfId="808" xr:uid="{00000000-0005-0000-0000-0000D8470000}"/>
    <cellStyle name="SAPBEXexcBad9 3 4 10" xfId="31207" xr:uid="{00000000-0005-0000-0000-0000D9470000}"/>
    <cellStyle name="SAPBEXexcBad9 3 4 11" xfId="31208" xr:uid="{00000000-0005-0000-0000-0000DA470000}"/>
    <cellStyle name="SAPBEXexcBad9 3 4 12" xfId="31209" xr:uid="{00000000-0005-0000-0000-0000DB470000}"/>
    <cellStyle name="SAPBEXexcBad9 3 4 13" xfId="31210" xr:uid="{00000000-0005-0000-0000-0000DC470000}"/>
    <cellStyle name="SAPBEXexcBad9 3 4 14" xfId="31211" xr:uid="{00000000-0005-0000-0000-0000DD470000}"/>
    <cellStyle name="SAPBEXexcBad9 3 4 15" xfId="31212" xr:uid="{00000000-0005-0000-0000-0000DE470000}"/>
    <cellStyle name="SAPBEXexcBad9 3 4 16" xfId="31213" xr:uid="{00000000-0005-0000-0000-0000DF470000}"/>
    <cellStyle name="SAPBEXexcBad9 3 4 17" xfId="31214" xr:uid="{00000000-0005-0000-0000-0000E0470000}"/>
    <cellStyle name="SAPBEXexcBad9 3 4 18" xfId="31215" xr:uid="{00000000-0005-0000-0000-0000E1470000}"/>
    <cellStyle name="SAPBEXexcBad9 3 4 19" xfId="31216" xr:uid="{00000000-0005-0000-0000-0000E2470000}"/>
    <cellStyle name="SAPBEXexcBad9 3 4 2" xfId="1765" xr:uid="{00000000-0005-0000-0000-0000E3470000}"/>
    <cellStyle name="SAPBEXexcBad9 3 4 2 2" xfId="7865" xr:uid="{00000000-0005-0000-0000-0000E4470000}"/>
    <cellStyle name="SAPBEXexcBad9 3 4 2 2 2" xfId="7866" xr:uid="{00000000-0005-0000-0000-0000E5470000}"/>
    <cellStyle name="SAPBEXexcBad9 3 4 2 2 2 2" xfId="7867" xr:uid="{00000000-0005-0000-0000-0000E6470000}"/>
    <cellStyle name="SAPBEXexcBad9 3 4 2 2 2 2 2" xfId="7868" xr:uid="{00000000-0005-0000-0000-0000E7470000}"/>
    <cellStyle name="SAPBEXexcBad9 3 4 2 2 2 3" xfId="7869" xr:uid="{00000000-0005-0000-0000-0000E8470000}"/>
    <cellStyle name="SAPBEXexcBad9 3 4 2 2 3" xfId="7870" xr:uid="{00000000-0005-0000-0000-0000E9470000}"/>
    <cellStyle name="SAPBEXexcBad9 3 4 2 2 3 2" xfId="7871" xr:uid="{00000000-0005-0000-0000-0000EA470000}"/>
    <cellStyle name="SAPBEXexcBad9 3 4 2 2 3 2 2" xfId="7872" xr:uid="{00000000-0005-0000-0000-0000EB470000}"/>
    <cellStyle name="SAPBEXexcBad9 3 4 2 2 4" xfId="7873" xr:uid="{00000000-0005-0000-0000-0000EC470000}"/>
    <cellStyle name="SAPBEXexcBad9 3 4 2 2 4 2" xfId="7874" xr:uid="{00000000-0005-0000-0000-0000ED470000}"/>
    <cellStyle name="SAPBEXexcBad9 3 4 2 3" xfId="7875" xr:uid="{00000000-0005-0000-0000-0000EE470000}"/>
    <cellStyle name="SAPBEXexcBad9 3 4 2 3 2" xfId="7876" xr:uid="{00000000-0005-0000-0000-0000EF470000}"/>
    <cellStyle name="SAPBEXexcBad9 3 4 2 3 2 2" xfId="7877" xr:uid="{00000000-0005-0000-0000-0000F0470000}"/>
    <cellStyle name="SAPBEXexcBad9 3 4 2 3 3" xfId="7878" xr:uid="{00000000-0005-0000-0000-0000F1470000}"/>
    <cellStyle name="SAPBEXexcBad9 3 4 2 4" xfId="7879" xr:uid="{00000000-0005-0000-0000-0000F2470000}"/>
    <cellStyle name="SAPBEXexcBad9 3 4 2 4 2" xfId="7880" xr:uid="{00000000-0005-0000-0000-0000F3470000}"/>
    <cellStyle name="SAPBEXexcBad9 3 4 2 4 2 2" xfId="7881" xr:uid="{00000000-0005-0000-0000-0000F4470000}"/>
    <cellStyle name="SAPBEXexcBad9 3 4 2 5" xfId="7882" xr:uid="{00000000-0005-0000-0000-0000F5470000}"/>
    <cellStyle name="SAPBEXexcBad9 3 4 2 5 2" xfId="7883" xr:uid="{00000000-0005-0000-0000-0000F6470000}"/>
    <cellStyle name="SAPBEXexcBad9 3 4 2 6" xfId="31217" xr:uid="{00000000-0005-0000-0000-0000F7470000}"/>
    <cellStyle name="SAPBEXexcBad9 3 4 2 7" xfId="31218" xr:uid="{00000000-0005-0000-0000-0000F8470000}"/>
    <cellStyle name="SAPBEXexcBad9 3 4 20" xfId="31219" xr:uid="{00000000-0005-0000-0000-0000F9470000}"/>
    <cellStyle name="SAPBEXexcBad9 3 4 21" xfId="31220" xr:uid="{00000000-0005-0000-0000-0000FA470000}"/>
    <cellStyle name="SAPBEXexcBad9 3 4 22" xfId="31221" xr:uid="{00000000-0005-0000-0000-0000FB470000}"/>
    <cellStyle name="SAPBEXexcBad9 3 4 23" xfId="31222" xr:uid="{00000000-0005-0000-0000-0000FC470000}"/>
    <cellStyle name="SAPBEXexcBad9 3 4 24" xfId="31223" xr:uid="{00000000-0005-0000-0000-0000FD470000}"/>
    <cellStyle name="SAPBEXexcBad9 3 4 25" xfId="31224" xr:uid="{00000000-0005-0000-0000-0000FE470000}"/>
    <cellStyle name="SAPBEXexcBad9 3 4 26" xfId="31225" xr:uid="{00000000-0005-0000-0000-0000FF470000}"/>
    <cellStyle name="SAPBEXexcBad9 3 4 27" xfId="31226" xr:uid="{00000000-0005-0000-0000-000000480000}"/>
    <cellStyle name="SAPBEXexcBad9 3 4 28" xfId="48318" xr:uid="{00000000-0005-0000-0000-000001480000}"/>
    <cellStyle name="SAPBEXexcBad9 3 4 3" xfId="31227" xr:uid="{00000000-0005-0000-0000-000002480000}"/>
    <cellStyle name="SAPBEXexcBad9 3 4 4" xfId="31228" xr:uid="{00000000-0005-0000-0000-000003480000}"/>
    <cellStyle name="SAPBEXexcBad9 3 4 5" xfId="31229" xr:uid="{00000000-0005-0000-0000-000004480000}"/>
    <cellStyle name="SAPBEXexcBad9 3 4 6" xfId="31230" xr:uid="{00000000-0005-0000-0000-000005480000}"/>
    <cellStyle name="SAPBEXexcBad9 3 4 7" xfId="31231" xr:uid="{00000000-0005-0000-0000-000006480000}"/>
    <cellStyle name="SAPBEXexcBad9 3 4 8" xfId="31232" xr:uid="{00000000-0005-0000-0000-000007480000}"/>
    <cellStyle name="SAPBEXexcBad9 3 4 9" xfId="31233" xr:uid="{00000000-0005-0000-0000-000008480000}"/>
    <cellStyle name="SAPBEXexcBad9 3 5" xfId="809" xr:uid="{00000000-0005-0000-0000-000009480000}"/>
    <cellStyle name="SAPBEXexcBad9 3 5 10" xfId="31234" xr:uid="{00000000-0005-0000-0000-00000A480000}"/>
    <cellStyle name="SAPBEXexcBad9 3 5 11" xfId="31235" xr:uid="{00000000-0005-0000-0000-00000B480000}"/>
    <cellStyle name="SAPBEXexcBad9 3 5 12" xfId="31236" xr:uid="{00000000-0005-0000-0000-00000C480000}"/>
    <cellStyle name="SAPBEXexcBad9 3 5 13" xfId="31237" xr:uid="{00000000-0005-0000-0000-00000D480000}"/>
    <cellStyle name="SAPBEXexcBad9 3 5 14" xfId="31238" xr:uid="{00000000-0005-0000-0000-00000E480000}"/>
    <cellStyle name="SAPBEXexcBad9 3 5 15" xfId="31239" xr:uid="{00000000-0005-0000-0000-00000F480000}"/>
    <cellStyle name="SAPBEXexcBad9 3 5 16" xfId="31240" xr:uid="{00000000-0005-0000-0000-000010480000}"/>
    <cellStyle name="SAPBEXexcBad9 3 5 17" xfId="31241" xr:uid="{00000000-0005-0000-0000-000011480000}"/>
    <cellStyle name="SAPBEXexcBad9 3 5 18" xfId="31242" xr:uid="{00000000-0005-0000-0000-000012480000}"/>
    <cellStyle name="SAPBEXexcBad9 3 5 19" xfId="31243" xr:uid="{00000000-0005-0000-0000-000013480000}"/>
    <cellStyle name="SAPBEXexcBad9 3 5 2" xfId="1766" xr:uid="{00000000-0005-0000-0000-000014480000}"/>
    <cellStyle name="SAPBEXexcBad9 3 5 2 2" xfId="7884" xr:uid="{00000000-0005-0000-0000-000015480000}"/>
    <cellStyle name="SAPBEXexcBad9 3 5 2 2 2" xfId="7885" xr:uid="{00000000-0005-0000-0000-000016480000}"/>
    <cellStyle name="SAPBEXexcBad9 3 5 2 2 2 2" xfId="7886" xr:uid="{00000000-0005-0000-0000-000017480000}"/>
    <cellStyle name="SAPBEXexcBad9 3 5 2 2 2 2 2" xfId="7887" xr:uid="{00000000-0005-0000-0000-000018480000}"/>
    <cellStyle name="SAPBEXexcBad9 3 5 2 2 2 3" xfId="7888" xr:uid="{00000000-0005-0000-0000-000019480000}"/>
    <cellStyle name="SAPBEXexcBad9 3 5 2 2 3" xfId="7889" xr:uid="{00000000-0005-0000-0000-00001A480000}"/>
    <cellStyle name="SAPBEXexcBad9 3 5 2 2 3 2" xfId="7890" xr:uid="{00000000-0005-0000-0000-00001B480000}"/>
    <cellStyle name="SAPBEXexcBad9 3 5 2 2 3 2 2" xfId="7891" xr:uid="{00000000-0005-0000-0000-00001C480000}"/>
    <cellStyle name="SAPBEXexcBad9 3 5 2 2 4" xfId="7892" xr:uid="{00000000-0005-0000-0000-00001D480000}"/>
    <cellStyle name="SAPBEXexcBad9 3 5 2 2 4 2" xfId="7893" xr:uid="{00000000-0005-0000-0000-00001E480000}"/>
    <cellStyle name="SAPBEXexcBad9 3 5 2 3" xfId="7894" xr:uid="{00000000-0005-0000-0000-00001F480000}"/>
    <cellStyle name="SAPBEXexcBad9 3 5 2 3 2" xfId="7895" xr:uid="{00000000-0005-0000-0000-000020480000}"/>
    <cellStyle name="SAPBEXexcBad9 3 5 2 3 2 2" xfId="7896" xr:uid="{00000000-0005-0000-0000-000021480000}"/>
    <cellStyle name="SAPBEXexcBad9 3 5 2 3 3" xfId="7897" xr:uid="{00000000-0005-0000-0000-000022480000}"/>
    <cellStyle name="SAPBEXexcBad9 3 5 2 4" xfId="7898" xr:uid="{00000000-0005-0000-0000-000023480000}"/>
    <cellStyle name="SAPBEXexcBad9 3 5 2 4 2" xfId="7899" xr:uid="{00000000-0005-0000-0000-000024480000}"/>
    <cellStyle name="SAPBEXexcBad9 3 5 2 4 2 2" xfId="7900" xr:uid="{00000000-0005-0000-0000-000025480000}"/>
    <cellStyle name="SAPBEXexcBad9 3 5 2 5" xfId="7901" xr:uid="{00000000-0005-0000-0000-000026480000}"/>
    <cellStyle name="SAPBEXexcBad9 3 5 2 5 2" xfId="7902" xr:uid="{00000000-0005-0000-0000-000027480000}"/>
    <cellStyle name="SAPBEXexcBad9 3 5 2 6" xfId="31244" xr:uid="{00000000-0005-0000-0000-000028480000}"/>
    <cellStyle name="SAPBEXexcBad9 3 5 2 7" xfId="31245" xr:uid="{00000000-0005-0000-0000-000029480000}"/>
    <cellStyle name="SAPBEXexcBad9 3 5 20" xfId="31246" xr:uid="{00000000-0005-0000-0000-00002A480000}"/>
    <cellStyle name="SAPBEXexcBad9 3 5 21" xfId="31247" xr:uid="{00000000-0005-0000-0000-00002B480000}"/>
    <cellStyle name="SAPBEXexcBad9 3 5 22" xfId="31248" xr:uid="{00000000-0005-0000-0000-00002C480000}"/>
    <cellStyle name="SAPBEXexcBad9 3 5 23" xfId="31249" xr:uid="{00000000-0005-0000-0000-00002D480000}"/>
    <cellStyle name="SAPBEXexcBad9 3 5 24" xfId="31250" xr:uid="{00000000-0005-0000-0000-00002E480000}"/>
    <cellStyle name="SAPBEXexcBad9 3 5 25" xfId="31251" xr:uid="{00000000-0005-0000-0000-00002F480000}"/>
    <cellStyle name="SAPBEXexcBad9 3 5 26" xfId="31252" xr:uid="{00000000-0005-0000-0000-000030480000}"/>
    <cellStyle name="SAPBEXexcBad9 3 5 27" xfId="31253" xr:uid="{00000000-0005-0000-0000-000031480000}"/>
    <cellStyle name="SAPBEXexcBad9 3 5 28" xfId="48319" xr:uid="{00000000-0005-0000-0000-000032480000}"/>
    <cellStyle name="SAPBEXexcBad9 3 5 3" xfId="31254" xr:uid="{00000000-0005-0000-0000-000033480000}"/>
    <cellStyle name="SAPBEXexcBad9 3 5 4" xfId="31255" xr:uid="{00000000-0005-0000-0000-000034480000}"/>
    <cellStyle name="SAPBEXexcBad9 3 5 5" xfId="31256" xr:uid="{00000000-0005-0000-0000-000035480000}"/>
    <cellStyle name="SAPBEXexcBad9 3 5 6" xfId="31257" xr:uid="{00000000-0005-0000-0000-000036480000}"/>
    <cellStyle name="SAPBEXexcBad9 3 5 7" xfId="31258" xr:uid="{00000000-0005-0000-0000-000037480000}"/>
    <cellStyle name="SAPBEXexcBad9 3 5 8" xfId="31259" xr:uid="{00000000-0005-0000-0000-000038480000}"/>
    <cellStyle name="SAPBEXexcBad9 3 5 9" xfId="31260" xr:uid="{00000000-0005-0000-0000-000039480000}"/>
    <cellStyle name="SAPBEXexcBad9 3 6" xfId="810" xr:uid="{00000000-0005-0000-0000-00003A480000}"/>
    <cellStyle name="SAPBEXexcBad9 3 6 10" xfId="31261" xr:uid="{00000000-0005-0000-0000-00003B480000}"/>
    <cellStyle name="SAPBEXexcBad9 3 6 11" xfId="31262" xr:uid="{00000000-0005-0000-0000-00003C480000}"/>
    <cellStyle name="SAPBEXexcBad9 3 6 12" xfId="31263" xr:uid="{00000000-0005-0000-0000-00003D480000}"/>
    <cellStyle name="SAPBEXexcBad9 3 6 13" xfId="31264" xr:uid="{00000000-0005-0000-0000-00003E480000}"/>
    <cellStyle name="SAPBEXexcBad9 3 6 14" xfId="31265" xr:uid="{00000000-0005-0000-0000-00003F480000}"/>
    <cellStyle name="SAPBEXexcBad9 3 6 15" xfId="31266" xr:uid="{00000000-0005-0000-0000-000040480000}"/>
    <cellStyle name="SAPBEXexcBad9 3 6 16" xfId="31267" xr:uid="{00000000-0005-0000-0000-000041480000}"/>
    <cellStyle name="SAPBEXexcBad9 3 6 17" xfId="31268" xr:uid="{00000000-0005-0000-0000-000042480000}"/>
    <cellStyle name="SAPBEXexcBad9 3 6 18" xfId="31269" xr:uid="{00000000-0005-0000-0000-000043480000}"/>
    <cellStyle name="SAPBEXexcBad9 3 6 19" xfId="31270" xr:uid="{00000000-0005-0000-0000-000044480000}"/>
    <cellStyle name="SAPBEXexcBad9 3 6 2" xfId="1767" xr:uid="{00000000-0005-0000-0000-000045480000}"/>
    <cellStyle name="SAPBEXexcBad9 3 6 2 2" xfId="7903" xr:uid="{00000000-0005-0000-0000-000046480000}"/>
    <cellStyle name="SAPBEXexcBad9 3 6 2 2 2" xfId="7904" xr:uid="{00000000-0005-0000-0000-000047480000}"/>
    <cellStyle name="SAPBEXexcBad9 3 6 2 2 2 2" xfId="7905" xr:uid="{00000000-0005-0000-0000-000048480000}"/>
    <cellStyle name="SAPBEXexcBad9 3 6 2 2 2 2 2" xfId="7906" xr:uid="{00000000-0005-0000-0000-000049480000}"/>
    <cellStyle name="SAPBEXexcBad9 3 6 2 2 2 3" xfId="7907" xr:uid="{00000000-0005-0000-0000-00004A480000}"/>
    <cellStyle name="SAPBEXexcBad9 3 6 2 2 3" xfId="7908" xr:uid="{00000000-0005-0000-0000-00004B480000}"/>
    <cellStyle name="SAPBEXexcBad9 3 6 2 2 3 2" xfId="7909" xr:uid="{00000000-0005-0000-0000-00004C480000}"/>
    <cellStyle name="SAPBEXexcBad9 3 6 2 2 3 2 2" xfId="7910" xr:uid="{00000000-0005-0000-0000-00004D480000}"/>
    <cellStyle name="SAPBEXexcBad9 3 6 2 2 4" xfId="7911" xr:uid="{00000000-0005-0000-0000-00004E480000}"/>
    <cellStyle name="SAPBEXexcBad9 3 6 2 2 4 2" xfId="7912" xr:uid="{00000000-0005-0000-0000-00004F480000}"/>
    <cellStyle name="SAPBEXexcBad9 3 6 2 3" xfId="7913" xr:uid="{00000000-0005-0000-0000-000050480000}"/>
    <cellStyle name="SAPBEXexcBad9 3 6 2 3 2" xfId="7914" xr:uid="{00000000-0005-0000-0000-000051480000}"/>
    <cellStyle name="SAPBEXexcBad9 3 6 2 3 2 2" xfId="7915" xr:uid="{00000000-0005-0000-0000-000052480000}"/>
    <cellStyle name="SAPBEXexcBad9 3 6 2 3 3" xfId="7916" xr:uid="{00000000-0005-0000-0000-000053480000}"/>
    <cellStyle name="SAPBEXexcBad9 3 6 2 4" xfId="7917" xr:uid="{00000000-0005-0000-0000-000054480000}"/>
    <cellStyle name="SAPBEXexcBad9 3 6 2 4 2" xfId="7918" xr:uid="{00000000-0005-0000-0000-000055480000}"/>
    <cellStyle name="SAPBEXexcBad9 3 6 2 4 2 2" xfId="7919" xr:uid="{00000000-0005-0000-0000-000056480000}"/>
    <cellStyle name="SAPBEXexcBad9 3 6 2 5" xfId="7920" xr:uid="{00000000-0005-0000-0000-000057480000}"/>
    <cellStyle name="SAPBEXexcBad9 3 6 2 5 2" xfId="7921" xr:uid="{00000000-0005-0000-0000-000058480000}"/>
    <cellStyle name="SAPBEXexcBad9 3 6 2 6" xfId="31271" xr:uid="{00000000-0005-0000-0000-000059480000}"/>
    <cellStyle name="SAPBEXexcBad9 3 6 2 7" xfId="31272" xr:uid="{00000000-0005-0000-0000-00005A480000}"/>
    <cellStyle name="SAPBEXexcBad9 3 6 20" xfId="31273" xr:uid="{00000000-0005-0000-0000-00005B480000}"/>
    <cellStyle name="SAPBEXexcBad9 3 6 21" xfId="31274" xr:uid="{00000000-0005-0000-0000-00005C480000}"/>
    <cellStyle name="SAPBEXexcBad9 3 6 22" xfId="31275" xr:uid="{00000000-0005-0000-0000-00005D480000}"/>
    <cellStyle name="SAPBEXexcBad9 3 6 23" xfId="31276" xr:uid="{00000000-0005-0000-0000-00005E480000}"/>
    <cellStyle name="SAPBEXexcBad9 3 6 24" xfId="31277" xr:uid="{00000000-0005-0000-0000-00005F480000}"/>
    <cellStyle name="SAPBEXexcBad9 3 6 25" xfId="31278" xr:uid="{00000000-0005-0000-0000-000060480000}"/>
    <cellStyle name="SAPBEXexcBad9 3 6 26" xfId="31279" xr:uid="{00000000-0005-0000-0000-000061480000}"/>
    <cellStyle name="SAPBEXexcBad9 3 6 27" xfId="31280" xr:uid="{00000000-0005-0000-0000-000062480000}"/>
    <cellStyle name="SAPBEXexcBad9 3 6 28" xfId="48320" xr:uid="{00000000-0005-0000-0000-000063480000}"/>
    <cellStyle name="SAPBEXexcBad9 3 6 3" xfId="31281" xr:uid="{00000000-0005-0000-0000-000064480000}"/>
    <cellStyle name="SAPBEXexcBad9 3 6 4" xfId="31282" xr:uid="{00000000-0005-0000-0000-000065480000}"/>
    <cellStyle name="SAPBEXexcBad9 3 6 5" xfId="31283" xr:uid="{00000000-0005-0000-0000-000066480000}"/>
    <cellStyle name="SAPBEXexcBad9 3 6 6" xfId="31284" xr:uid="{00000000-0005-0000-0000-000067480000}"/>
    <cellStyle name="SAPBEXexcBad9 3 6 7" xfId="31285" xr:uid="{00000000-0005-0000-0000-000068480000}"/>
    <cellStyle name="SAPBEXexcBad9 3 6 8" xfId="31286" xr:uid="{00000000-0005-0000-0000-000069480000}"/>
    <cellStyle name="SAPBEXexcBad9 3 6 9" xfId="31287" xr:uid="{00000000-0005-0000-0000-00006A480000}"/>
    <cellStyle name="SAPBEXexcBad9 3 7" xfId="1768" xr:uid="{00000000-0005-0000-0000-00006B480000}"/>
    <cellStyle name="SAPBEXexcBad9 3 7 2" xfId="7922" xr:uid="{00000000-0005-0000-0000-00006C480000}"/>
    <cellStyle name="SAPBEXexcBad9 3 7 2 2" xfId="7923" xr:uid="{00000000-0005-0000-0000-00006D480000}"/>
    <cellStyle name="SAPBEXexcBad9 3 7 2 2 2" xfId="7924" xr:uid="{00000000-0005-0000-0000-00006E480000}"/>
    <cellStyle name="SAPBEXexcBad9 3 7 2 2 2 2" xfId="7925" xr:uid="{00000000-0005-0000-0000-00006F480000}"/>
    <cellStyle name="SAPBEXexcBad9 3 7 2 2 3" xfId="7926" xr:uid="{00000000-0005-0000-0000-000070480000}"/>
    <cellStyle name="SAPBEXexcBad9 3 7 2 3" xfId="7927" xr:uid="{00000000-0005-0000-0000-000071480000}"/>
    <cellStyle name="SAPBEXexcBad9 3 7 2 3 2" xfId="7928" xr:uid="{00000000-0005-0000-0000-000072480000}"/>
    <cellStyle name="SAPBEXexcBad9 3 7 2 3 2 2" xfId="7929" xr:uid="{00000000-0005-0000-0000-000073480000}"/>
    <cellStyle name="SAPBEXexcBad9 3 7 2 4" xfId="7930" xr:uid="{00000000-0005-0000-0000-000074480000}"/>
    <cellStyle name="SAPBEXexcBad9 3 7 2 4 2" xfId="7931" xr:uid="{00000000-0005-0000-0000-000075480000}"/>
    <cellStyle name="SAPBEXexcBad9 3 7 3" xfId="7932" xr:uid="{00000000-0005-0000-0000-000076480000}"/>
    <cellStyle name="SAPBEXexcBad9 3 7 3 2" xfId="7933" xr:uid="{00000000-0005-0000-0000-000077480000}"/>
    <cellStyle name="SAPBEXexcBad9 3 7 3 2 2" xfId="7934" xr:uid="{00000000-0005-0000-0000-000078480000}"/>
    <cellStyle name="SAPBEXexcBad9 3 7 3 3" xfId="7935" xr:uid="{00000000-0005-0000-0000-000079480000}"/>
    <cellStyle name="SAPBEXexcBad9 3 7 4" xfId="7936" xr:uid="{00000000-0005-0000-0000-00007A480000}"/>
    <cellStyle name="SAPBEXexcBad9 3 7 4 2" xfId="7937" xr:uid="{00000000-0005-0000-0000-00007B480000}"/>
    <cellStyle name="SAPBEXexcBad9 3 7 4 2 2" xfId="7938" xr:uid="{00000000-0005-0000-0000-00007C480000}"/>
    <cellStyle name="SAPBEXexcBad9 3 7 5" xfId="7939" xr:uid="{00000000-0005-0000-0000-00007D480000}"/>
    <cellStyle name="SAPBEXexcBad9 3 7 5 2" xfId="7940" xr:uid="{00000000-0005-0000-0000-00007E480000}"/>
    <cellStyle name="SAPBEXexcBad9 3 7 6" xfId="31288" xr:uid="{00000000-0005-0000-0000-00007F480000}"/>
    <cellStyle name="SAPBEXexcBad9 3 7 7" xfId="31289" xr:uid="{00000000-0005-0000-0000-000080480000}"/>
    <cellStyle name="SAPBEXexcBad9 3 8" xfId="31290" xr:uid="{00000000-0005-0000-0000-000081480000}"/>
    <cellStyle name="SAPBEXexcBad9 3 9" xfId="31291" xr:uid="{00000000-0005-0000-0000-000082480000}"/>
    <cellStyle name="SAPBEXexcBad9 30" xfId="31292" xr:uid="{00000000-0005-0000-0000-000083480000}"/>
    <cellStyle name="SAPBEXexcBad9 31" xfId="31293" xr:uid="{00000000-0005-0000-0000-000084480000}"/>
    <cellStyle name="SAPBEXexcBad9 32" xfId="31294" xr:uid="{00000000-0005-0000-0000-000085480000}"/>
    <cellStyle name="SAPBEXexcBad9 33" xfId="31295" xr:uid="{00000000-0005-0000-0000-000086480000}"/>
    <cellStyle name="SAPBEXexcBad9 34" xfId="31296" xr:uid="{00000000-0005-0000-0000-000087480000}"/>
    <cellStyle name="SAPBEXexcBad9 35" xfId="31297" xr:uid="{00000000-0005-0000-0000-000088480000}"/>
    <cellStyle name="SAPBEXexcBad9 36" xfId="48321" xr:uid="{00000000-0005-0000-0000-000089480000}"/>
    <cellStyle name="SAPBEXexcBad9 4" xfId="811" xr:uid="{00000000-0005-0000-0000-00008A480000}"/>
    <cellStyle name="SAPBEXexcBad9 4 10" xfId="31298" xr:uid="{00000000-0005-0000-0000-00008B480000}"/>
    <cellStyle name="SAPBEXexcBad9 4 11" xfId="31299" xr:uid="{00000000-0005-0000-0000-00008C480000}"/>
    <cellStyle name="SAPBEXexcBad9 4 12" xfId="31300" xr:uid="{00000000-0005-0000-0000-00008D480000}"/>
    <cellStyle name="SAPBEXexcBad9 4 13" xfId="31301" xr:uid="{00000000-0005-0000-0000-00008E480000}"/>
    <cellStyle name="SAPBEXexcBad9 4 14" xfId="31302" xr:uid="{00000000-0005-0000-0000-00008F480000}"/>
    <cellStyle name="SAPBEXexcBad9 4 15" xfId="31303" xr:uid="{00000000-0005-0000-0000-000090480000}"/>
    <cellStyle name="SAPBEXexcBad9 4 16" xfId="31304" xr:uid="{00000000-0005-0000-0000-000091480000}"/>
    <cellStyle name="SAPBEXexcBad9 4 17" xfId="31305" xr:uid="{00000000-0005-0000-0000-000092480000}"/>
    <cellStyle name="SAPBEXexcBad9 4 18" xfId="31306" xr:uid="{00000000-0005-0000-0000-000093480000}"/>
    <cellStyle name="SAPBEXexcBad9 4 19" xfId="31307" xr:uid="{00000000-0005-0000-0000-000094480000}"/>
    <cellStyle name="SAPBEXexcBad9 4 2" xfId="1769" xr:uid="{00000000-0005-0000-0000-000095480000}"/>
    <cellStyle name="SAPBEXexcBad9 4 2 2" xfId="7941" xr:uid="{00000000-0005-0000-0000-000096480000}"/>
    <cellStyle name="SAPBEXexcBad9 4 2 2 2" xfId="7942" xr:uid="{00000000-0005-0000-0000-000097480000}"/>
    <cellStyle name="SAPBEXexcBad9 4 2 2 2 2" xfId="7943" xr:uid="{00000000-0005-0000-0000-000098480000}"/>
    <cellStyle name="SAPBEXexcBad9 4 2 2 2 2 2" xfId="7944" xr:uid="{00000000-0005-0000-0000-000099480000}"/>
    <cellStyle name="SAPBEXexcBad9 4 2 2 2 3" xfId="7945" xr:uid="{00000000-0005-0000-0000-00009A480000}"/>
    <cellStyle name="SAPBEXexcBad9 4 2 2 3" xfId="7946" xr:uid="{00000000-0005-0000-0000-00009B480000}"/>
    <cellStyle name="SAPBEXexcBad9 4 2 2 3 2" xfId="7947" xr:uid="{00000000-0005-0000-0000-00009C480000}"/>
    <cellStyle name="SAPBEXexcBad9 4 2 2 3 2 2" xfId="7948" xr:uid="{00000000-0005-0000-0000-00009D480000}"/>
    <cellStyle name="SAPBEXexcBad9 4 2 2 4" xfId="7949" xr:uid="{00000000-0005-0000-0000-00009E480000}"/>
    <cellStyle name="SAPBEXexcBad9 4 2 2 4 2" xfId="7950" xr:uid="{00000000-0005-0000-0000-00009F480000}"/>
    <cellStyle name="SAPBEXexcBad9 4 2 3" xfId="7951" xr:uid="{00000000-0005-0000-0000-0000A0480000}"/>
    <cellStyle name="SAPBEXexcBad9 4 2 3 2" xfId="7952" xr:uid="{00000000-0005-0000-0000-0000A1480000}"/>
    <cellStyle name="SAPBEXexcBad9 4 2 3 2 2" xfId="7953" xr:uid="{00000000-0005-0000-0000-0000A2480000}"/>
    <cellStyle name="SAPBEXexcBad9 4 2 3 3" xfId="7954" xr:uid="{00000000-0005-0000-0000-0000A3480000}"/>
    <cellStyle name="SAPBEXexcBad9 4 2 4" xfId="7955" xr:uid="{00000000-0005-0000-0000-0000A4480000}"/>
    <cellStyle name="SAPBEXexcBad9 4 2 4 2" xfId="7956" xr:uid="{00000000-0005-0000-0000-0000A5480000}"/>
    <cellStyle name="SAPBEXexcBad9 4 2 4 2 2" xfId="7957" xr:uid="{00000000-0005-0000-0000-0000A6480000}"/>
    <cellStyle name="SAPBEXexcBad9 4 2 5" xfId="7958" xr:uid="{00000000-0005-0000-0000-0000A7480000}"/>
    <cellStyle name="SAPBEXexcBad9 4 2 5 2" xfId="7959" xr:uid="{00000000-0005-0000-0000-0000A8480000}"/>
    <cellStyle name="SAPBEXexcBad9 4 2 6" xfId="31308" xr:uid="{00000000-0005-0000-0000-0000A9480000}"/>
    <cellStyle name="SAPBEXexcBad9 4 2 7" xfId="31309" xr:uid="{00000000-0005-0000-0000-0000AA480000}"/>
    <cellStyle name="SAPBEXexcBad9 4 20" xfId="31310" xr:uid="{00000000-0005-0000-0000-0000AB480000}"/>
    <cellStyle name="SAPBEXexcBad9 4 21" xfId="31311" xr:uid="{00000000-0005-0000-0000-0000AC480000}"/>
    <cellStyle name="SAPBEXexcBad9 4 22" xfId="31312" xr:uid="{00000000-0005-0000-0000-0000AD480000}"/>
    <cellStyle name="SAPBEXexcBad9 4 23" xfId="31313" xr:uid="{00000000-0005-0000-0000-0000AE480000}"/>
    <cellStyle name="SAPBEXexcBad9 4 24" xfId="31314" xr:uid="{00000000-0005-0000-0000-0000AF480000}"/>
    <cellStyle name="SAPBEXexcBad9 4 25" xfId="31315" xr:uid="{00000000-0005-0000-0000-0000B0480000}"/>
    <cellStyle name="SAPBEXexcBad9 4 26" xfId="31316" xr:uid="{00000000-0005-0000-0000-0000B1480000}"/>
    <cellStyle name="SAPBEXexcBad9 4 27" xfId="31317" xr:uid="{00000000-0005-0000-0000-0000B2480000}"/>
    <cellStyle name="SAPBEXexcBad9 4 28" xfId="48322" xr:uid="{00000000-0005-0000-0000-0000B3480000}"/>
    <cellStyle name="SAPBEXexcBad9 4 3" xfId="31318" xr:uid="{00000000-0005-0000-0000-0000B4480000}"/>
    <cellStyle name="SAPBEXexcBad9 4 4" xfId="31319" xr:uid="{00000000-0005-0000-0000-0000B5480000}"/>
    <cellStyle name="SAPBEXexcBad9 4 5" xfId="31320" xr:uid="{00000000-0005-0000-0000-0000B6480000}"/>
    <cellStyle name="SAPBEXexcBad9 4 6" xfId="31321" xr:uid="{00000000-0005-0000-0000-0000B7480000}"/>
    <cellStyle name="SAPBEXexcBad9 4 7" xfId="31322" xr:uid="{00000000-0005-0000-0000-0000B8480000}"/>
    <cellStyle name="SAPBEXexcBad9 4 8" xfId="31323" xr:uid="{00000000-0005-0000-0000-0000B9480000}"/>
    <cellStyle name="SAPBEXexcBad9 4 9" xfId="31324" xr:uid="{00000000-0005-0000-0000-0000BA480000}"/>
    <cellStyle name="SAPBEXexcBad9 5" xfId="812" xr:uid="{00000000-0005-0000-0000-0000BB480000}"/>
    <cellStyle name="SAPBEXexcBad9 5 10" xfId="31325" xr:uid="{00000000-0005-0000-0000-0000BC480000}"/>
    <cellStyle name="SAPBEXexcBad9 5 11" xfId="31326" xr:uid="{00000000-0005-0000-0000-0000BD480000}"/>
    <cellStyle name="SAPBEXexcBad9 5 12" xfId="31327" xr:uid="{00000000-0005-0000-0000-0000BE480000}"/>
    <cellStyle name="SAPBEXexcBad9 5 13" xfId="31328" xr:uid="{00000000-0005-0000-0000-0000BF480000}"/>
    <cellStyle name="SAPBEXexcBad9 5 14" xfId="31329" xr:uid="{00000000-0005-0000-0000-0000C0480000}"/>
    <cellStyle name="SAPBEXexcBad9 5 15" xfId="31330" xr:uid="{00000000-0005-0000-0000-0000C1480000}"/>
    <cellStyle name="SAPBEXexcBad9 5 16" xfId="31331" xr:uid="{00000000-0005-0000-0000-0000C2480000}"/>
    <cellStyle name="SAPBEXexcBad9 5 17" xfId="31332" xr:uid="{00000000-0005-0000-0000-0000C3480000}"/>
    <cellStyle name="SAPBEXexcBad9 5 18" xfId="31333" xr:uid="{00000000-0005-0000-0000-0000C4480000}"/>
    <cellStyle name="SAPBEXexcBad9 5 19" xfId="31334" xr:uid="{00000000-0005-0000-0000-0000C5480000}"/>
    <cellStyle name="SAPBEXexcBad9 5 2" xfId="1770" xr:uid="{00000000-0005-0000-0000-0000C6480000}"/>
    <cellStyle name="SAPBEXexcBad9 5 2 2" xfId="7960" xr:uid="{00000000-0005-0000-0000-0000C7480000}"/>
    <cellStyle name="SAPBEXexcBad9 5 2 2 2" xfId="7961" xr:uid="{00000000-0005-0000-0000-0000C8480000}"/>
    <cellStyle name="SAPBEXexcBad9 5 2 2 2 2" xfId="7962" xr:uid="{00000000-0005-0000-0000-0000C9480000}"/>
    <cellStyle name="SAPBEXexcBad9 5 2 2 2 2 2" xfId="7963" xr:uid="{00000000-0005-0000-0000-0000CA480000}"/>
    <cellStyle name="SAPBEXexcBad9 5 2 2 2 3" xfId="7964" xr:uid="{00000000-0005-0000-0000-0000CB480000}"/>
    <cellStyle name="SAPBEXexcBad9 5 2 2 3" xfId="7965" xr:uid="{00000000-0005-0000-0000-0000CC480000}"/>
    <cellStyle name="SAPBEXexcBad9 5 2 2 3 2" xfId="7966" xr:uid="{00000000-0005-0000-0000-0000CD480000}"/>
    <cellStyle name="SAPBEXexcBad9 5 2 2 3 2 2" xfId="7967" xr:uid="{00000000-0005-0000-0000-0000CE480000}"/>
    <cellStyle name="SAPBEXexcBad9 5 2 2 4" xfId="7968" xr:uid="{00000000-0005-0000-0000-0000CF480000}"/>
    <cellStyle name="SAPBEXexcBad9 5 2 2 4 2" xfId="7969" xr:uid="{00000000-0005-0000-0000-0000D0480000}"/>
    <cellStyle name="SAPBEXexcBad9 5 2 3" xfId="7970" xr:uid="{00000000-0005-0000-0000-0000D1480000}"/>
    <cellStyle name="SAPBEXexcBad9 5 2 3 2" xfId="7971" xr:uid="{00000000-0005-0000-0000-0000D2480000}"/>
    <cellStyle name="SAPBEXexcBad9 5 2 3 2 2" xfId="7972" xr:uid="{00000000-0005-0000-0000-0000D3480000}"/>
    <cellStyle name="SAPBEXexcBad9 5 2 3 3" xfId="7973" xr:uid="{00000000-0005-0000-0000-0000D4480000}"/>
    <cellStyle name="SAPBEXexcBad9 5 2 4" xfId="7974" xr:uid="{00000000-0005-0000-0000-0000D5480000}"/>
    <cellStyle name="SAPBEXexcBad9 5 2 4 2" xfId="7975" xr:uid="{00000000-0005-0000-0000-0000D6480000}"/>
    <cellStyle name="SAPBEXexcBad9 5 2 4 2 2" xfId="7976" xr:uid="{00000000-0005-0000-0000-0000D7480000}"/>
    <cellStyle name="SAPBEXexcBad9 5 2 5" xfId="7977" xr:uid="{00000000-0005-0000-0000-0000D8480000}"/>
    <cellStyle name="SAPBEXexcBad9 5 2 5 2" xfId="7978" xr:uid="{00000000-0005-0000-0000-0000D9480000}"/>
    <cellStyle name="SAPBEXexcBad9 5 2 6" xfId="31335" xr:uid="{00000000-0005-0000-0000-0000DA480000}"/>
    <cellStyle name="SAPBEXexcBad9 5 2 7" xfId="31336" xr:uid="{00000000-0005-0000-0000-0000DB480000}"/>
    <cellStyle name="SAPBEXexcBad9 5 20" xfId="31337" xr:uid="{00000000-0005-0000-0000-0000DC480000}"/>
    <cellStyle name="SAPBEXexcBad9 5 21" xfId="31338" xr:uid="{00000000-0005-0000-0000-0000DD480000}"/>
    <cellStyle name="SAPBEXexcBad9 5 22" xfId="31339" xr:uid="{00000000-0005-0000-0000-0000DE480000}"/>
    <cellStyle name="SAPBEXexcBad9 5 23" xfId="31340" xr:uid="{00000000-0005-0000-0000-0000DF480000}"/>
    <cellStyle name="SAPBEXexcBad9 5 24" xfId="31341" xr:uid="{00000000-0005-0000-0000-0000E0480000}"/>
    <cellStyle name="SAPBEXexcBad9 5 25" xfId="31342" xr:uid="{00000000-0005-0000-0000-0000E1480000}"/>
    <cellStyle name="SAPBEXexcBad9 5 26" xfId="31343" xr:uid="{00000000-0005-0000-0000-0000E2480000}"/>
    <cellStyle name="SAPBEXexcBad9 5 27" xfId="31344" xr:uid="{00000000-0005-0000-0000-0000E3480000}"/>
    <cellStyle name="SAPBEXexcBad9 5 28" xfId="48323" xr:uid="{00000000-0005-0000-0000-0000E4480000}"/>
    <cellStyle name="SAPBEXexcBad9 5 3" xfId="31345" xr:uid="{00000000-0005-0000-0000-0000E5480000}"/>
    <cellStyle name="SAPBEXexcBad9 5 4" xfId="31346" xr:uid="{00000000-0005-0000-0000-0000E6480000}"/>
    <cellStyle name="SAPBEXexcBad9 5 5" xfId="31347" xr:uid="{00000000-0005-0000-0000-0000E7480000}"/>
    <cellStyle name="SAPBEXexcBad9 5 6" xfId="31348" xr:uid="{00000000-0005-0000-0000-0000E8480000}"/>
    <cellStyle name="SAPBEXexcBad9 5 7" xfId="31349" xr:uid="{00000000-0005-0000-0000-0000E9480000}"/>
    <cellStyle name="SAPBEXexcBad9 5 8" xfId="31350" xr:uid="{00000000-0005-0000-0000-0000EA480000}"/>
    <cellStyle name="SAPBEXexcBad9 5 9" xfId="31351" xr:uid="{00000000-0005-0000-0000-0000EB480000}"/>
    <cellStyle name="SAPBEXexcBad9 6" xfId="813" xr:uid="{00000000-0005-0000-0000-0000EC480000}"/>
    <cellStyle name="SAPBEXexcBad9 6 10" xfId="31352" xr:uid="{00000000-0005-0000-0000-0000ED480000}"/>
    <cellStyle name="SAPBEXexcBad9 6 11" xfId="31353" xr:uid="{00000000-0005-0000-0000-0000EE480000}"/>
    <cellStyle name="SAPBEXexcBad9 6 12" xfId="31354" xr:uid="{00000000-0005-0000-0000-0000EF480000}"/>
    <cellStyle name="SAPBEXexcBad9 6 13" xfId="31355" xr:uid="{00000000-0005-0000-0000-0000F0480000}"/>
    <cellStyle name="SAPBEXexcBad9 6 14" xfId="31356" xr:uid="{00000000-0005-0000-0000-0000F1480000}"/>
    <cellStyle name="SAPBEXexcBad9 6 15" xfId="31357" xr:uid="{00000000-0005-0000-0000-0000F2480000}"/>
    <cellStyle name="SAPBEXexcBad9 6 16" xfId="31358" xr:uid="{00000000-0005-0000-0000-0000F3480000}"/>
    <cellStyle name="SAPBEXexcBad9 6 17" xfId="31359" xr:uid="{00000000-0005-0000-0000-0000F4480000}"/>
    <cellStyle name="SAPBEXexcBad9 6 18" xfId="31360" xr:uid="{00000000-0005-0000-0000-0000F5480000}"/>
    <cellStyle name="SAPBEXexcBad9 6 19" xfId="31361" xr:uid="{00000000-0005-0000-0000-0000F6480000}"/>
    <cellStyle name="SAPBEXexcBad9 6 2" xfId="1771" xr:uid="{00000000-0005-0000-0000-0000F7480000}"/>
    <cellStyle name="SAPBEXexcBad9 6 2 2" xfId="7979" xr:uid="{00000000-0005-0000-0000-0000F8480000}"/>
    <cellStyle name="SAPBEXexcBad9 6 2 2 2" xfId="7980" xr:uid="{00000000-0005-0000-0000-0000F9480000}"/>
    <cellStyle name="SAPBEXexcBad9 6 2 2 2 2" xfId="7981" xr:uid="{00000000-0005-0000-0000-0000FA480000}"/>
    <cellStyle name="SAPBEXexcBad9 6 2 2 2 2 2" xfId="7982" xr:uid="{00000000-0005-0000-0000-0000FB480000}"/>
    <cellStyle name="SAPBEXexcBad9 6 2 2 2 3" xfId="7983" xr:uid="{00000000-0005-0000-0000-0000FC480000}"/>
    <cellStyle name="SAPBEXexcBad9 6 2 2 3" xfId="7984" xr:uid="{00000000-0005-0000-0000-0000FD480000}"/>
    <cellStyle name="SAPBEXexcBad9 6 2 2 3 2" xfId="7985" xr:uid="{00000000-0005-0000-0000-0000FE480000}"/>
    <cellStyle name="SAPBEXexcBad9 6 2 2 3 2 2" xfId="7986" xr:uid="{00000000-0005-0000-0000-0000FF480000}"/>
    <cellStyle name="SAPBEXexcBad9 6 2 2 4" xfId="7987" xr:uid="{00000000-0005-0000-0000-000000490000}"/>
    <cellStyle name="SAPBEXexcBad9 6 2 2 4 2" xfId="7988" xr:uid="{00000000-0005-0000-0000-000001490000}"/>
    <cellStyle name="SAPBEXexcBad9 6 2 3" xfId="7989" xr:uid="{00000000-0005-0000-0000-000002490000}"/>
    <cellStyle name="SAPBEXexcBad9 6 2 3 2" xfId="7990" xr:uid="{00000000-0005-0000-0000-000003490000}"/>
    <cellStyle name="SAPBEXexcBad9 6 2 3 2 2" xfId="7991" xr:uid="{00000000-0005-0000-0000-000004490000}"/>
    <cellStyle name="SAPBEXexcBad9 6 2 3 3" xfId="7992" xr:uid="{00000000-0005-0000-0000-000005490000}"/>
    <cellStyle name="SAPBEXexcBad9 6 2 4" xfId="7993" xr:uid="{00000000-0005-0000-0000-000006490000}"/>
    <cellStyle name="SAPBEXexcBad9 6 2 4 2" xfId="7994" xr:uid="{00000000-0005-0000-0000-000007490000}"/>
    <cellStyle name="SAPBEXexcBad9 6 2 4 2 2" xfId="7995" xr:uid="{00000000-0005-0000-0000-000008490000}"/>
    <cellStyle name="SAPBEXexcBad9 6 2 5" xfId="7996" xr:uid="{00000000-0005-0000-0000-000009490000}"/>
    <cellStyle name="SAPBEXexcBad9 6 2 5 2" xfId="7997" xr:uid="{00000000-0005-0000-0000-00000A490000}"/>
    <cellStyle name="SAPBEXexcBad9 6 2 6" xfId="31362" xr:uid="{00000000-0005-0000-0000-00000B490000}"/>
    <cellStyle name="SAPBEXexcBad9 6 2 7" xfId="31363" xr:uid="{00000000-0005-0000-0000-00000C490000}"/>
    <cellStyle name="SAPBEXexcBad9 6 20" xfId="31364" xr:uid="{00000000-0005-0000-0000-00000D490000}"/>
    <cellStyle name="SAPBEXexcBad9 6 21" xfId="31365" xr:uid="{00000000-0005-0000-0000-00000E490000}"/>
    <cellStyle name="SAPBEXexcBad9 6 22" xfId="31366" xr:uid="{00000000-0005-0000-0000-00000F490000}"/>
    <cellStyle name="SAPBEXexcBad9 6 23" xfId="31367" xr:uid="{00000000-0005-0000-0000-000010490000}"/>
    <cellStyle name="SAPBEXexcBad9 6 24" xfId="31368" xr:uid="{00000000-0005-0000-0000-000011490000}"/>
    <cellStyle name="SAPBEXexcBad9 6 25" xfId="31369" xr:uid="{00000000-0005-0000-0000-000012490000}"/>
    <cellStyle name="SAPBEXexcBad9 6 26" xfId="31370" xr:uid="{00000000-0005-0000-0000-000013490000}"/>
    <cellStyle name="SAPBEXexcBad9 6 27" xfId="31371" xr:uid="{00000000-0005-0000-0000-000014490000}"/>
    <cellStyle name="SAPBEXexcBad9 6 28" xfId="48324" xr:uid="{00000000-0005-0000-0000-000015490000}"/>
    <cellStyle name="SAPBEXexcBad9 6 3" xfId="31372" xr:uid="{00000000-0005-0000-0000-000016490000}"/>
    <cellStyle name="SAPBEXexcBad9 6 4" xfId="31373" xr:uid="{00000000-0005-0000-0000-000017490000}"/>
    <cellStyle name="SAPBEXexcBad9 6 5" xfId="31374" xr:uid="{00000000-0005-0000-0000-000018490000}"/>
    <cellStyle name="SAPBEXexcBad9 6 6" xfId="31375" xr:uid="{00000000-0005-0000-0000-000019490000}"/>
    <cellStyle name="SAPBEXexcBad9 6 7" xfId="31376" xr:uid="{00000000-0005-0000-0000-00001A490000}"/>
    <cellStyle name="SAPBEXexcBad9 6 8" xfId="31377" xr:uid="{00000000-0005-0000-0000-00001B490000}"/>
    <cellStyle name="SAPBEXexcBad9 6 9" xfId="31378" xr:uid="{00000000-0005-0000-0000-00001C490000}"/>
    <cellStyle name="SAPBEXexcBad9 7" xfId="814" xr:uid="{00000000-0005-0000-0000-00001D490000}"/>
    <cellStyle name="SAPBEXexcBad9 7 10" xfId="31379" xr:uid="{00000000-0005-0000-0000-00001E490000}"/>
    <cellStyle name="SAPBEXexcBad9 7 11" xfId="31380" xr:uid="{00000000-0005-0000-0000-00001F490000}"/>
    <cellStyle name="SAPBEXexcBad9 7 12" xfId="31381" xr:uid="{00000000-0005-0000-0000-000020490000}"/>
    <cellStyle name="SAPBEXexcBad9 7 13" xfId="31382" xr:uid="{00000000-0005-0000-0000-000021490000}"/>
    <cellStyle name="SAPBEXexcBad9 7 14" xfId="31383" xr:uid="{00000000-0005-0000-0000-000022490000}"/>
    <cellStyle name="SAPBEXexcBad9 7 15" xfId="31384" xr:uid="{00000000-0005-0000-0000-000023490000}"/>
    <cellStyle name="SAPBEXexcBad9 7 16" xfId="31385" xr:uid="{00000000-0005-0000-0000-000024490000}"/>
    <cellStyle name="SAPBEXexcBad9 7 17" xfId="31386" xr:uid="{00000000-0005-0000-0000-000025490000}"/>
    <cellStyle name="SAPBEXexcBad9 7 18" xfId="31387" xr:uid="{00000000-0005-0000-0000-000026490000}"/>
    <cellStyle name="SAPBEXexcBad9 7 19" xfId="31388" xr:uid="{00000000-0005-0000-0000-000027490000}"/>
    <cellStyle name="SAPBEXexcBad9 7 2" xfId="1772" xr:uid="{00000000-0005-0000-0000-000028490000}"/>
    <cellStyle name="SAPBEXexcBad9 7 2 2" xfId="7998" xr:uid="{00000000-0005-0000-0000-000029490000}"/>
    <cellStyle name="SAPBEXexcBad9 7 2 2 2" xfId="7999" xr:uid="{00000000-0005-0000-0000-00002A490000}"/>
    <cellStyle name="SAPBEXexcBad9 7 2 2 2 2" xfId="8000" xr:uid="{00000000-0005-0000-0000-00002B490000}"/>
    <cellStyle name="SAPBEXexcBad9 7 2 2 2 2 2" xfId="8001" xr:uid="{00000000-0005-0000-0000-00002C490000}"/>
    <cellStyle name="SAPBEXexcBad9 7 2 2 2 3" xfId="8002" xr:uid="{00000000-0005-0000-0000-00002D490000}"/>
    <cellStyle name="SAPBEXexcBad9 7 2 2 3" xfId="8003" xr:uid="{00000000-0005-0000-0000-00002E490000}"/>
    <cellStyle name="SAPBEXexcBad9 7 2 2 3 2" xfId="8004" xr:uid="{00000000-0005-0000-0000-00002F490000}"/>
    <cellStyle name="SAPBEXexcBad9 7 2 2 3 2 2" xfId="8005" xr:uid="{00000000-0005-0000-0000-000030490000}"/>
    <cellStyle name="SAPBEXexcBad9 7 2 2 4" xfId="8006" xr:uid="{00000000-0005-0000-0000-000031490000}"/>
    <cellStyle name="SAPBEXexcBad9 7 2 2 4 2" xfId="8007" xr:uid="{00000000-0005-0000-0000-000032490000}"/>
    <cellStyle name="SAPBEXexcBad9 7 2 3" xfId="8008" xr:uid="{00000000-0005-0000-0000-000033490000}"/>
    <cellStyle name="SAPBEXexcBad9 7 2 3 2" xfId="8009" xr:uid="{00000000-0005-0000-0000-000034490000}"/>
    <cellStyle name="SAPBEXexcBad9 7 2 3 2 2" xfId="8010" xr:uid="{00000000-0005-0000-0000-000035490000}"/>
    <cellStyle name="SAPBEXexcBad9 7 2 3 3" xfId="8011" xr:uid="{00000000-0005-0000-0000-000036490000}"/>
    <cellStyle name="SAPBEXexcBad9 7 2 4" xfId="8012" xr:uid="{00000000-0005-0000-0000-000037490000}"/>
    <cellStyle name="SAPBEXexcBad9 7 2 4 2" xfId="8013" xr:uid="{00000000-0005-0000-0000-000038490000}"/>
    <cellStyle name="SAPBEXexcBad9 7 2 4 2 2" xfId="8014" xr:uid="{00000000-0005-0000-0000-000039490000}"/>
    <cellStyle name="SAPBEXexcBad9 7 2 5" xfId="8015" xr:uid="{00000000-0005-0000-0000-00003A490000}"/>
    <cellStyle name="SAPBEXexcBad9 7 2 5 2" xfId="8016" xr:uid="{00000000-0005-0000-0000-00003B490000}"/>
    <cellStyle name="SAPBEXexcBad9 7 2 6" xfId="31389" xr:uid="{00000000-0005-0000-0000-00003C490000}"/>
    <cellStyle name="SAPBEXexcBad9 7 2 7" xfId="31390" xr:uid="{00000000-0005-0000-0000-00003D490000}"/>
    <cellStyle name="SAPBEXexcBad9 7 20" xfId="31391" xr:uid="{00000000-0005-0000-0000-00003E490000}"/>
    <cellStyle name="SAPBEXexcBad9 7 21" xfId="31392" xr:uid="{00000000-0005-0000-0000-00003F490000}"/>
    <cellStyle name="SAPBEXexcBad9 7 22" xfId="31393" xr:uid="{00000000-0005-0000-0000-000040490000}"/>
    <cellStyle name="SAPBEXexcBad9 7 23" xfId="31394" xr:uid="{00000000-0005-0000-0000-000041490000}"/>
    <cellStyle name="SAPBEXexcBad9 7 24" xfId="31395" xr:uid="{00000000-0005-0000-0000-000042490000}"/>
    <cellStyle name="SAPBEXexcBad9 7 25" xfId="31396" xr:uid="{00000000-0005-0000-0000-000043490000}"/>
    <cellStyle name="SAPBEXexcBad9 7 26" xfId="31397" xr:uid="{00000000-0005-0000-0000-000044490000}"/>
    <cellStyle name="SAPBEXexcBad9 7 27" xfId="31398" xr:uid="{00000000-0005-0000-0000-000045490000}"/>
    <cellStyle name="SAPBEXexcBad9 7 28" xfId="48325" xr:uid="{00000000-0005-0000-0000-000046490000}"/>
    <cellStyle name="SAPBEXexcBad9 7 3" xfId="31399" xr:uid="{00000000-0005-0000-0000-000047490000}"/>
    <cellStyle name="SAPBEXexcBad9 7 4" xfId="31400" xr:uid="{00000000-0005-0000-0000-000048490000}"/>
    <cellStyle name="SAPBEXexcBad9 7 5" xfId="31401" xr:uid="{00000000-0005-0000-0000-000049490000}"/>
    <cellStyle name="SAPBEXexcBad9 7 6" xfId="31402" xr:uid="{00000000-0005-0000-0000-00004A490000}"/>
    <cellStyle name="SAPBEXexcBad9 7 7" xfId="31403" xr:uid="{00000000-0005-0000-0000-00004B490000}"/>
    <cellStyle name="SAPBEXexcBad9 7 8" xfId="31404" xr:uid="{00000000-0005-0000-0000-00004C490000}"/>
    <cellStyle name="SAPBEXexcBad9 7 9" xfId="31405" xr:uid="{00000000-0005-0000-0000-00004D490000}"/>
    <cellStyle name="SAPBEXexcBad9 8" xfId="796" xr:uid="{00000000-0005-0000-0000-00004E490000}"/>
    <cellStyle name="SAPBEXexcBad9 8 10" xfId="31406" xr:uid="{00000000-0005-0000-0000-00004F490000}"/>
    <cellStyle name="SAPBEXexcBad9 8 11" xfId="31407" xr:uid="{00000000-0005-0000-0000-000050490000}"/>
    <cellStyle name="SAPBEXexcBad9 8 12" xfId="31408" xr:uid="{00000000-0005-0000-0000-000051490000}"/>
    <cellStyle name="SAPBEXexcBad9 8 13" xfId="31409" xr:uid="{00000000-0005-0000-0000-000052490000}"/>
    <cellStyle name="SAPBEXexcBad9 8 14" xfId="31410" xr:uid="{00000000-0005-0000-0000-000053490000}"/>
    <cellStyle name="SAPBEXexcBad9 8 15" xfId="31411" xr:uid="{00000000-0005-0000-0000-000054490000}"/>
    <cellStyle name="SAPBEXexcBad9 8 16" xfId="31412" xr:uid="{00000000-0005-0000-0000-000055490000}"/>
    <cellStyle name="SAPBEXexcBad9 8 17" xfId="31413" xr:uid="{00000000-0005-0000-0000-000056490000}"/>
    <cellStyle name="SAPBEXexcBad9 8 18" xfId="31414" xr:uid="{00000000-0005-0000-0000-000057490000}"/>
    <cellStyle name="SAPBEXexcBad9 8 19" xfId="31415" xr:uid="{00000000-0005-0000-0000-000058490000}"/>
    <cellStyle name="SAPBEXexcBad9 8 2" xfId="1773" xr:uid="{00000000-0005-0000-0000-000059490000}"/>
    <cellStyle name="SAPBEXexcBad9 8 2 2" xfId="8017" xr:uid="{00000000-0005-0000-0000-00005A490000}"/>
    <cellStyle name="SAPBEXexcBad9 8 2 2 2" xfId="8018" xr:uid="{00000000-0005-0000-0000-00005B490000}"/>
    <cellStyle name="SAPBEXexcBad9 8 2 2 2 2" xfId="8019" xr:uid="{00000000-0005-0000-0000-00005C490000}"/>
    <cellStyle name="SAPBEXexcBad9 8 2 2 2 2 2" xfId="8020" xr:uid="{00000000-0005-0000-0000-00005D490000}"/>
    <cellStyle name="SAPBEXexcBad9 8 2 2 2 3" xfId="8021" xr:uid="{00000000-0005-0000-0000-00005E490000}"/>
    <cellStyle name="SAPBEXexcBad9 8 2 2 3" xfId="8022" xr:uid="{00000000-0005-0000-0000-00005F490000}"/>
    <cellStyle name="SAPBEXexcBad9 8 2 2 3 2" xfId="8023" xr:uid="{00000000-0005-0000-0000-000060490000}"/>
    <cellStyle name="SAPBEXexcBad9 8 2 2 3 2 2" xfId="8024" xr:uid="{00000000-0005-0000-0000-000061490000}"/>
    <cellStyle name="SAPBEXexcBad9 8 2 2 4" xfId="8025" xr:uid="{00000000-0005-0000-0000-000062490000}"/>
    <cellStyle name="SAPBEXexcBad9 8 2 2 4 2" xfId="8026" xr:uid="{00000000-0005-0000-0000-000063490000}"/>
    <cellStyle name="SAPBEXexcBad9 8 2 3" xfId="8027" xr:uid="{00000000-0005-0000-0000-000064490000}"/>
    <cellStyle name="SAPBEXexcBad9 8 2 3 2" xfId="8028" xr:uid="{00000000-0005-0000-0000-000065490000}"/>
    <cellStyle name="SAPBEXexcBad9 8 2 3 2 2" xfId="8029" xr:uid="{00000000-0005-0000-0000-000066490000}"/>
    <cellStyle name="SAPBEXexcBad9 8 2 3 3" xfId="8030" xr:uid="{00000000-0005-0000-0000-000067490000}"/>
    <cellStyle name="SAPBEXexcBad9 8 2 4" xfId="8031" xr:uid="{00000000-0005-0000-0000-000068490000}"/>
    <cellStyle name="SAPBEXexcBad9 8 2 4 2" xfId="8032" xr:uid="{00000000-0005-0000-0000-000069490000}"/>
    <cellStyle name="SAPBEXexcBad9 8 2 4 2 2" xfId="8033" xr:uid="{00000000-0005-0000-0000-00006A490000}"/>
    <cellStyle name="SAPBEXexcBad9 8 2 5" xfId="8034" xr:uid="{00000000-0005-0000-0000-00006B490000}"/>
    <cellStyle name="SAPBEXexcBad9 8 2 5 2" xfId="8035" xr:uid="{00000000-0005-0000-0000-00006C490000}"/>
    <cellStyle name="SAPBEXexcBad9 8 2 6" xfId="31416" xr:uid="{00000000-0005-0000-0000-00006D490000}"/>
    <cellStyle name="SAPBEXexcBad9 8 2 7" xfId="31417" xr:uid="{00000000-0005-0000-0000-00006E490000}"/>
    <cellStyle name="SAPBEXexcBad9 8 20" xfId="31418" xr:uid="{00000000-0005-0000-0000-00006F490000}"/>
    <cellStyle name="SAPBEXexcBad9 8 21" xfId="31419" xr:uid="{00000000-0005-0000-0000-000070490000}"/>
    <cellStyle name="SAPBEXexcBad9 8 22" xfId="31420" xr:uid="{00000000-0005-0000-0000-000071490000}"/>
    <cellStyle name="SAPBEXexcBad9 8 23" xfId="31421" xr:uid="{00000000-0005-0000-0000-000072490000}"/>
    <cellStyle name="SAPBEXexcBad9 8 24" xfId="31422" xr:uid="{00000000-0005-0000-0000-000073490000}"/>
    <cellStyle name="SAPBEXexcBad9 8 25" xfId="31423" xr:uid="{00000000-0005-0000-0000-000074490000}"/>
    <cellStyle name="SAPBEXexcBad9 8 26" xfId="31424" xr:uid="{00000000-0005-0000-0000-000075490000}"/>
    <cellStyle name="SAPBEXexcBad9 8 27" xfId="31425" xr:uid="{00000000-0005-0000-0000-000076490000}"/>
    <cellStyle name="SAPBEXexcBad9 8 28" xfId="48326" xr:uid="{00000000-0005-0000-0000-000077490000}"/>
    <cellStyle name="SAPBEXexcBad9 8 3" xfId="31426" xr:uid="{00000000-0005-0000-0000-000078490000}"/>
    <cellStyle name="SAPBEXexcBad9 8 4" xfId="31427" xr:uid="{00000000-0005-0000-0000-000079490000}"/>
    <cellStyle name="SAPBEXexcBad9 8 5" xfId="31428" xr:uid="{00000000-0005-0000-0000-00007A490000}"/>
    <cellStyle name="SAPBEXexcBad9 8 6" xfId="31429" xr:uid="{00000000-0005-0000-0000-00007B490000}"/>
    <cellStyle name="SAPBEXexcBad9 8 7" xfId="31430" xr:uid="{00000000-0005-0000-0000-00007C490000}"/>
    <cellStyle name="SAPBEXexcBad9 8 8" xfId="31431" xr:uid="{00000000-0005-0000-0000-00007D490000}"/>
    <cellStyle name="SAPBEXexcBad9 8 9" xfId="31432" xr:uid="{00000000-0005-0000-0000-00007E490000}"/>
    <cellStyle name="SAPBEXexcBad9 9" xfId="1774" xr:uid="{00000000-0005-0000-0000-00007F490000}"/>
    <cellStyle name="SAPBEXexcBad9 9 10" xfId="31433" xr:uid="{00000000-0005-0000-0000-000080490000}"/>
    <cellStyle name="SAPBEXexcBad9 9 11" xfId="31434" xr:uid="{00000000-0005-0000-0000-000081490000}"/>
    <cellStyle name="SAPBEXexcBad9 9 12" xfId="31435" xr:uid="{00000000-0005-0000-0000-000082490000}"/>
    <cellStyle name="SAPBEXexcBad9 9 13" xfId="31436" xr:uid="{00000000-0005-0000-0000-000083490000}"/>
    <cellStyle name="SAPBEXexcBad9 9 14" xfId="31437" xr:uid="{00000000-0005-0000-0000-000084490000}"/>
    <cellStyle name="SAPBEXexcBad9 9 15" xfId="31438" xr:uid="{00000000-0005-0000-0000-000085490000}"/>
    <cellStyle name="SAPBEXexcBad9 9 16" xfId="31439" xr:uid="{00000000-0005-0000-0000-000086490000}"/>
    <cellStyle name="SAPBEXexcBad9 9 17" xfId="31440" xr:uid="{00000000-0005-0000-0000-000087490000}"/>
    <cellStyle name="SAPBEXexcBad9 9 18" xfId="31441" xr:uid="{00000000-0005-0000-0000-000088490000}"/>
    <cellStyle name="SAPBEXexcBad9 9 19" xfId="31442" xr:uid="{00000000-0005-0000-0000-000089490000}"/>
    <cellStyle name="SAPBEXexcBad9 9 2" xfId="8036" xr:uid="{00000000-0005-0000-0000-00008A490000}"/>
    <cellStyle name="SAPBEXexcBad9 9 2 2" xfId="8037" xr:uid="{00000000-0005-0000-0000-00008B490000}"/>
    <cellStyle name="SAPBEXexcBad9 9 2 2 2" xfId="8038" xr:uid="{00000000-0005-0000-0000-00008C490000}"/>
    <cellStyle name="SAPBEXexcBad9 9 2 2 2 2" xfId="8039" xr:uid="{00000000-0005-0000-0000-00008D490000}"/>
    <cellStyle name="SAPBEXexcBad9 9 2 2 3" xfId="8040" xr:uid="{00000000-0005-0000-0000-00008E490000}"/>
    <cellStyle name="SAPBEXexcBad9 9 2 3" xfId="8041" xr:uid="{00000000-0005-0000-0000-00008F490000}"/>
    <cellStyle name="SAPBEXexcBad9 9 2 3 2" xfId="8042" xr:uid="{00000000-0005-0000-0000-000090490000}"/>
    <cellStyle name="SAPBEXexcBad9 9 2 3 2 2" xfId="8043" xr:uid="{00000000-0005-0000-0000-000091490000}"/>
    <cellStyle name="SAPBEXexcBad9 9 2 4" xfId="8044" xr:uid="{00000000-0005-0000-0000-000092490000}"/>
    <cellStyle name="SAPBEXexcBad9 9 2 4 2" xfId="8045" xr:uid="{00000000-0005-0000-0000-000093490000}"/>
    <cellStyle name="SAPBEXexcBad9 9 2 5" xfId="31443" xr:uid="{00000000-0005-0000-0000-000094490000}"/>
    <cellStyle name="SAPBEXexcBad9 9 2 6" xfId="31444" xr:uid="{00000000-0005-0000-0000-000095490000}"/>
    <cellStyle name="SAPBEXexcBad9 9 2 7" xfId="31445" xr:uid="{00000000-0005-0000-0000-000096490000}"/>
    <cellStyle name="SAPBEXexcBad9 9 20" xfId="31446" xr:uid="{00000000-0005-0000-0000-000097490000}"/>
    <cellStyle name="SAPBEXexcBad9 9 21" xfId="31447" xr:uid="{00000000-0005-0000-0000-000098490000}"/>
    <cellStyle name="SAPBEXexcBad9 9 22" xfId="31448" xr:uid="{00000000-0005-0000-0000-000099490000}"/>
    <cellStyle name="SAPBEXexcBad9 9 23" xfId="31449" xr:uid="{00000000-0005-0000-0000-00009A490000}"/>
    <cellStyle name="SAPBEXexcBad9 9 24" xfId="31450" xr:uid="{00000000-0005-0000-0000-00009B490000}"/>
    <cellStyle name="SAPBEXexcBad9 9 25" xfId="31451" xr:uid="{00000000-0005-0000-0000-00009C490000}"/>
    <cellStyle name="SAPBEXexcBad9 9 26" xfId="31452" xr:uid="{00000000-0005-0000-0000-00009D490000}"/>
    <cellStyle name="SAPBEXexcBad9 9 27" xfId="31453" xr:uid="{00000000-0005-0000-0000-00009E490000}"/>
    <cellStyle name="SAPBEXexcBad9 9 28" xfId="48327" xr:uid="{00000000-0005-0000-0000-00009F490000}"/>
    <cellStyle name="SAPBEXexcBad9 9 3" xfId="31454" xr:uid="{00000000-0005-0000-0000-0000A0490000}"/>
    <cellStyle name="SAPBEXexcBad9 9 4" xfId="31455" xr:uid="{00000000-0005-0000-0000-0000A1490000}"/>
    <cellStyle name="SAPBEXexcBad9 9 5" xfId="31456" xr:uid="{00000000-0005-0000-0000-0000A2490000}"/>
    <cellStyle name="SAPBEXexcBad9 9 6" xfId="31457" xr:uid="{00000000-0005-0000-0000-0000A3490000}"/>
    <cellStyle name="SAPBEXexcBad9 9 7" xfId="31458" xr:uid="{00000000-0005-0000-0000-0000A4490000}"/>
    <cellStyle name="SAPBEXexcBad9 9 8" xfId="31459" xr:uid="{00000000-0005-0000-0000-0000A5490000}"/>
    <cellStyle name="SAPBEXexcBad9 9 9" xfId="31460" xr:uid="{00000000-0005-0000-0000-0000A6490000}"/>
    <cellStyle name="SAPBEXexcBad9_20120921_SF-grote-ronde-Liesbethdump2" xfId="415" xr:uid="{00000000-0005-0000-0000-0000A7490000}"/>
    <cellStyle name="SAPBEXexcCritical4" xfId="125" xr:uid="{00000000-0005-0000-0000-0000A8490000}"/>
    <cellStyle name="SAPBEXexcCritical4 10" xfId="8046" xr:uid="{00000000-0005-0000-0000-0000A9490000}"/>
    <cellStyle name="SAPBEXexcCritical4 10 2" xfId="8047" xr:uid="{00000000-0005-0000-0000-0000AA490000}"/>
    <cellStyle name="SAPBEXexcCritical4 10 2 2" xfId="8048" xr:uid="{00000000-0005-0000-0000-0000AB490000}"/>
    <cellStyle name="SAPBEXexcCritical4 10 2 2 2" xfId="8049" xr:uid="{00000000-0005-0000-0000-0000AC490000}"/>
    <cellStyle name="SAPBEXexcCritical4 10 2 3" xfId="8050" xr:uid="{00000000-0005-0000-0000-0000AD490000}"/>
    <cellStyle name="SAPBEXexcCritical4 10 3" xfId="8051" xr:uid="{00000000-0005-0000-0000-0000AE490000}"/>
    <cellStyle name="SAPBEXexcCritical4 10 3 2" xfId="8052" xr:uid="{00000000-0005-0000-0000-0000AF490000}"/>
    <cellStyle name="SAPBEXexcCritical4 10 3 2 2" xfId="8053" xr:uid="{00000000-0005-0000-0000-0000B0490000}"/>
    <cellStyle name="SAPBEXexcCritical4 10 4" xfId="8054" xr:uid="{00000000-0005-0000-0000-0000B1490000}"/>
    <cellStyle name="SAPBEXexcCritical4 10 4 2" xfId="8055" xr:uid="{00000000-0005-0000-0000-0000B2490000}"/>
    <cellStyle name="SAPBEXexcCritical4 10 5" xfId="31461" xr:uid="{00000000-0005-0000-0000-0000B3490000}"/>
    <cellStyle name="SAPBEXexcCritical4 10 6" xfId="31462" xr:uid="{00000000-0005-0000-0000-0000B4490000}"/>
    <cellStyle name="SAPBEXexcCritical4 10 7" xfId="31463" xr:uid="{00000000-0005-0000-0000-0000B5490000}"/>
    <cellStyle name="SAPBEXexcCritical4 11" xfId="31464" xr:uid="{00000000-0005-0000-0000-0000B6490000}"/>
    <cellStyle name="SAPBEXexcCritical4 12" xfId="31465" xr:uid="{00000000-0005-0000-0000-0000B7490000}"/>
    <cellStyle name="SAPBEXexcCritical4 13" xfId="31466" xr:uid="{00000000-0005-0000-0000-0000B8490000}"/>
    <cellStyle name="SAPBEXexcCritical4 14" xfId="31467" xr:uid="{00000000-0005-0000-0000-0000B9490000}"/>
    <cellStyle name="SAPBEXexcCritical4 15" xfId="31468" xr:uid="{00000000-0005-0000-0000-0000BA490000}"/>
    <cellStyle name="SAPBEXexcCritical4 16" xfId="31469" xr:uid="{00000000-0005-0000-0000-0000BB490000}"/>
    <cellStyle name="SAPBEXexcCritical4 17" xfId="31470" xr:uid="{00000000-0005-0000-0000-0000BC490000}"/>
    <cellStyle name="SAPBEXexcCritical4 18" xfId="31471" xr:uid="{00000000-0005-0000-0000-0000BD490000}"/>
    <cellStyle name="SAPBEXexcCritical4 19" xfId="31472" xr:uid="{00000000-0005-0000-0000-0000BE490000}"/>
    <cellStyle name="SAPBEXexcCritical4 2" xfId="416" xr:uid="{00000000-0005-0000-0000-0000BF490000}"/>
    <cellStyle name="SAPBEXexcCritical4 2 10" xfId="31473" xr:uid="{00000000-0005-0000-0000-0000C0490000}"/>
    <cellStyle name="SAPBEXexcCritical4 2 11" xfId="31474" xr:uid="{00000000-0005-0000-0000-0000C1490000}"/>
    <cellStyle name="SAPBEXexcCritical4 2 12" xfId="31475" xr:uid="{00000000-0005-0000-0000-0000C2490000}"/>
    <cellStyle name="SAPBEXexcCritical4 2 13" xfId="31476" xr:uid="{00000000-0005-0000-0000-0000C3490000}"/>
    <cellStyle name="SAPBEXexcCritical4 2 14" xfId="31477" xr:uid="{00000000-0005-0000-0000-0000C4490000}"/>
    <cellStyle name="SAPBEXexcCritical4 2 15" xfId="31478" xr:uid="{00000000-0005-0000-0000-0000C5490000}"/>
    <cellStyle name="SAPBEXexcCritical4 2 16" xfId="31479" xr:uid="{00000000-0005-0000-0000-0000C6490000}"/>
    <cellStyle name="SAPBEXexcCritical4 2 17" xfId="31480" xr:uid="{00000000-0005-0000-0000-0000C7490000}"/>
    <cellStyle name="SAPBEXexcCritical4 2 18" xfId="31481" xr:uid="{00000000-0005-0000-0000-0000C8490000}"/>
    <cellStyle name="SAPBEXexcCritical4 2 19" xfId="31482" xr:uid="{00000000-0005-0000-0000-0000C9490000}"/>
    <cellStyle name="SAPBEXexcCritical4 2 2" xfId="516" xr:uid="{00000000-0005-0000-0000-0000CA490000}"/>
    <cellStyle name="SAPBEXexcCritical4 2 2 10" xfId="31483" xr:uid="{00000000-0005-0000-0000-0000CB490000}"/>
    <cellStyle name="SAPBEXexcCritical4 2 2 11" xfId="31484" xr:uid="{00000000-0005-0000-0000-0000CC490000}"/>
    <cellStyle name="SAPBEXexcCritical4 2 2 12" xfId="31485" xr:uid="{00000000-0005-0000-0000-0000CD490000}"/>
    <cellStyle name="SAPBEXexcCritical4 2 2 13" xfId="31486" xr:uid="{00000000-0005-0000-0000-0000CE490000}"/>
    <cellStyle name="SAPBEXexcCritical4 2 2 14" xfId="31487" xr:uid="{00000000-0005-0000-0000-0000CF490000}"/>
    <cellStyle name="SAPBEXexcCritical4 2 2 15" xfId="31488" xr:uid="{00000000-0005-0000-0000-0000D0490000}"/>
    <cellStyle name="SAPBEXexcCritical4 2 2 16" xfId="31489" xr:uid="{00000000-0005-0000-0000-0000D1490000}"/>
    <cellStyle name="SAPBEXexcCritical4 2 2 17" xfId="31490" xr:uid="{00000000-0005-0000-0000-0000D2490000}"/>
    <cellStyle name="SAPBEXexcCritical4 2 2 18" xfId="31491" xr:uid="{00000000-0005-0000-0000-0000D3490000}"/>
    <cellStyle name="SAPBEXexcCritical4 2 2 19" xfId="31492" xr:uid="{00000000-0005-0000-0000-0000D4490000}"/>
    <cellStyle name="SAPBEXexcCritical4 2 2 2" xfId="816" xr:uid="{00000000-0005-0000-0000-0000D5490000}"/>
    <cellStyle name="SAPBEXexcCritical4 2 2 2 10" xfId="31493" xr:uid="{00000000-0005-0000-0000-0000D6490000}"/>
    <cellStyle name="SAPBEXexcCritical4 2 2 2 11" xfId="31494" xr:uid="{00000000-0005-0000-0000-0000D7490000}"/>
    <cellStyle name="SAPBEXexcCritical4 2 2 2 12" xfId="31495" xr:uid="{00000000-0005-0000-0000-0000D8490000}"/>
    <cellStyle name="SAPBEXexcCritical4 2 2 2 13" xfId="31496" xr:uid="{00000000-0005-0000-0000-0000D9490000}"/>
    <cellStyle name="SAPBEXexcCritical4 2 2 2 14" xfId="31497" xr:uid="{00000000-0005-0000-0000-0000DA490000}"/>
    <cellStyle name="SAPBEXexcCritical4 2 2 2 15" xfId="31498" xr:uid="{00000000-0005-0000-0000-0000DB490000}"/>
    <cellStyle name="SAPBEXexcCritical4 2 2 2 16" xfId="31499" xr:uid="{00000000-0005-0000-0000-0000DC490000}"/>
    <cellStyle name="SAPBEXexcCritical4 2 2 2 17" xfId="31500" xr:uid="{00000000-0005-0000-0000-0000DD490000}"/>
    <cellStyle name="SAPBEXexcCritical4 2 2 2 18" xfId="31501" xr:uid="{00000000-0005-0000-0000-0000DE490000}"/>
    <cellStyle name="SAPBEXexcCritical4 2 2 2 19" xfId="31502" xr:uid="{00000000-0005-0000-0000-0000DF490000}"/>
    <cellStyle name="SAPBEXexcCritical4 2 2 2 2" xfId="1775" xr:uid="{00000000-0005-0000-0000-0000E0490000}"/>
    <cellStyle name="SAPBEXexcCritical4 2 2 2 2 2" xfId="8056" xr:uid="{00000000-0005-0000-0000-0000E1490000}"/>
    <cellStyle name="SAPBEXexcCritical4 2 2 2 2 2 2" xfId="8057" xr:uid="{00000000-0005-0000-0000-0000E2490000}"/>
    <cellStyle name="SAPBEXexcCritical4 2 2 2 2 2 2 2" xfId="8058" xr:uid="{00000000-0005-0000-0000-0000E3490000}"/>
    <cellStyle name="SAPBEXexcCritical4 2 2 2 2 2 2 2 2" xfId="8059" xr:uid="{00000000-0005-0000-0000-0000E4490000}"/>
    <cellStyle name="SAPBEXexcCritical4 2 2 2 2 2 2 3" xfId="8060" xr:uid="{00000000-0005-0000-0000-0000E5490000}"/>
    <cellStyle name="SAPBEXexcCritical4 2 2 2 2 2 3" xfId="8061" xr:uid="{00000000-0005-0000-0000-0000E6490000}"/>
    <cellStyle name="SAPBEXexcCritical4 2 2 2 2 2 3 2" xfId="8062" xr:uid="{00000000-0005-0000-0000-0000E7490000}"/>
    <cellStyle name="SAPBEXexcCritical4 2 2 2 2 2 3 2 2" xfId="8063" xr:uid="{00000000-0005-0000-0000-0000E8490000}"/>
    <cellStyle name="SAPBEXexcCritical4 2 2 2 2 2 4" xfId="8064" xr:uid="{00000000-0005-0000-0000-0000E9490000}"/>
    <cellStyle name="SAPBEXexcCritical4 2 2 2 2 2 4 2" xfId="8065" xr:uid="{00000000-0005-0000-0000-0000EA490000}"/>
    <cellStyle name="SAPBEXexcCritical4 2 2 2 2 3" xfId="8066" xr:uid="{00000000-0005-0000-0000-0000EB490000}"/>
    <cellStyle name="SAPBEXexcCritical4 2 2 2 2 3 2" xfId="8067" xr:uid="{00000000-0005-0000-0000-0000EC490000}"/>
    <cellStyle name="SAPBEXexcCritical4 2 2 2 2 3 2 2" xfId="8068" xr:uid="{00000000-0005-0000-0000-0000ED490000}"/>
    <cellStyle name="SAPBEXexcCritical4 2 2 2 2 3 3" xfId="8069" xr:uid="{00000000-0005-0000-0000-0000EE490000}"/>
    <cellStyle name="SAPBEXexcCritical4 2 2 2 2 4" xfId="8070" xr:uid="{00000000-0005-0000-0000-0000EF490000}"/>
    <cellStyle name="SAPBEXexcCritical4 2 2 2 2 4 2" xfId="8071" xr:uid="{00000000-0005-0000-0000-0000F0490000}"/>
    <cellStyle name="SAPBEXexcCritical4 2 2 2 2 4 2 2" xfId="8072" xr:uid="{00000000-0005-0000-0000-0000F1490000}"/>
    <cellStyle name="SAPBEXexcCritical4 2 2 2 2 5" xfId="8073" xr:uid="{00000000-0005-0000-0000-0000F2490000}"/>
    <cellStyle name="SAPBEXexcCritical4 2 2 2 2 5 2" xfId="8074" xr:uid="{00000000-0005-0000-0000-0000F3490000}"/>
    <cellStyle name="SAPBEXexcCritical4 2 2 2 2 6" xfId="31503" xr:uid="{00000000-0005-0000-0000-0000F4490000}"/>
    <cellStyle name="SAPBEXexcCritical4 2 2 2 2 7" xfId="31504" xr:uid="{00000000-0005-0000-0000-0000F5490000}"/>
    <cellStyle name="SAPBEXexcCritical4 2 2 2 2 8" xfId="49693" xr:uid="{00000000-0005-0000-0000-0000F6490000}"/>
    <cellStyle name="SAPBEXexcCritical4 2 2 2 20" xfId="31505" xr:uid="{00000000-0005-0000-0000-0000F7490000}"/>
    <cellStyle name="SAPBEXexcCritical4 2 2 2 21" xfId="31506" xr:uid="{00000000-0005-0000-0000-0000F8490000}"/>
    <cellStyle name="SAPBEXexcCritical4 2 2 2 22" xfId="31507" xr:uid="{00000000-0005-0000-0000-0000F9490000}"/>
    <cellStyle name="SAPBEXexcCritical4 2 2 2 23" xfId="31508" xr:uid="{00000000-0005-0000-0000-0000FA490000}"/>
    <cellStyle name="SAPBEXexcCritical4 2 2 2 24" xfId="31509" xr:uid="{00000000-0005-0000-0000-0000FB490000}"/>
    <cellStyle name="SAPBEXexcCritical4 2 2 2 25" xfId="31510" xr:uid="{00000000-0005-0000-0000-0000FC490000}"/>
    <cellStyle name="SAPBEXexcCritical4 2 2 2 26" xfId="31511" xr:uid="{00000000-0005-0000-0000-0000FD490000}"/>
    <cellStyle name="SAPBEXexcCritical4 2 2 2 27" xfId="31512" xr:uid="{00000000-0005-0000-0000-0000FE490000}"/>
    <cellStyle name="SAPBEXexcCritical4 2 2 2 28" xfId="48328" xr:uid="{00000000-0005-0000-0000-0000FF490000}"/>
    <cellStyle name="SAPBEXexcCritical4 2 2 2 29" xfId="49178" xr:uid="{00000000-0005-0000-0000-0000004A0000}"/>
    <cellStyle name="SAPBEXexcCritical4 2 2 2 3" xfId="31513" xr:uid="{00000000-0005-0000-0000-0000014A0000}"/>
    <cellStyle name="SAPBEXexcCritical4 2 2 2 4" xfId="31514" xr:uid="{00000000-0005-0000-0000-0000024A0000}"/>
    <cellStyle name="SAPBEXexcCritical4 2 2 2 5" xfId="31515" xr:uid="{00000000-0005-0000-0000-0000034A0000}"/>
    <cellStyle name="SAPBEXexcCritical4 2 2 2 6" xfId="31516" xr:uid="{00000000-0005-0000-0000-0000044A0000}"/>
    <cellStyle name="SAPBEXexcCritical4 2 2 2 7" xfId="31517" xr:uid="{00000000-0005-0000-0000-0000054A0000}"/>
    <cellStyle name="SAPBEXexcCritical4 2 2 2 8" xfId="31518" xr:uid="{00000000-0005-0000-0000-0000064A0000}"/>
    <cellStyle name="SAPBEXexcCritical4 2 2 2 9" xfId="31519" xr:uid="{00000000-0005-0000-0000-0000074A0000}"/>
    <cellStyle name="SAPBEXexcCritical4 2 2 20" xfId="31520" xr:uid="{00000000-0005-0000-0000-0000084A0000}"/>
    <cellStyle name="SAPBEXexcCritical4 2 2 21" xfId="31521" xr:uid="{00000000-0005-0000-0000-0000094A0000}"/>
    <cellStyle name="SAPBEXexcCritical4 2 2 22" xfId="31522" xr:uid="{00000000-0005-0000-0000-00000A4A0000}"/>
    <cellStyle name="SAPBEXexcCritical4 2 2 23" xfId="31523" xr:uid="{00000000-0005-0000-0000-00000B4A0000}"/>
    <cellStyle name="SAPBEXexcCritical4 2 2 24" xfId="31524" xr:uid="{00000000-0005-0000-0000-00000C4A0000}"/>
    <cellStyle name="SAPBEXexcCritical4 2 2 25" xfId="31525" xr:uid="{00000000-0005-0000-0000-00000D4A0000}"/>
    <cellStyle name="SAPBEXexcCritical4 2 2 26" xfId="31526" xr:uid="{00000000-0005-0000-0000-00000E4A0000}"/>
    <cellStyle name="SAPBEXexcCritical4 2 2 27" xfId="31527" xr:uid="{00000000-0005-0000-0000-00000F4A0000}"/>
    <cellStyle name="SAPBEXexcCritical4 2 2 28" xfId="31528" xr:uid="{00000000-0005-0000-0000-0000104A0000}"/>
    <cellStyle name="SAPBEXexcCritical4 2 2 29" xfId="31529" xr:uid="{00000000-0005-0000-0000-0000114A0000}"/>
    <cellStyle name="SAPBEXexcCritical4 2 2 3" xfId="817" xr:uid="{00000000-0005-0000-0000-0000124A0000}"/>
    <cellStyle name="SAPBEXexcCritical4 2 2 3 10" xfId="31530" xr:uid="{00000000-0005-0000-0000-0000134A0000}"/>
    <cellStyle name="SAPBEXexcCritical4 2 2 3 11" xfId="31531" xr:uid="{00000000-0005-0000-0000-0000144A0000}"/>
    <cellStyle name="SAPBEXexcCritical4 2 2 3 12" xfId="31532" xr:uid="{00000000-0005-0000-0000-0000154A0000}"/>
    <cellStyle name="SAPBEXexcCritical4 2 2 3 13" xfId="31533" xr:uid="{00000000-0005-0000-0000-0000164A0000}"/>
    <cellStyle name="SAPBEXexcCritical4 2 2 3 14" xfId="31534" xr:uid="{00000000-0005-0000-0000-0000174A0000}"/>
    <cellStyle name="SAPBEXexcCritical4 2 2 3 15" xfId="31535" xr:uid="{00000000-0005-0000-0000-0000184A0000}"/>
    <cellStyle name="SAPBEXexcCritical4 2 2 3 16" xfId="31536" xr:uid="{00000000-0005-0000-0000-0000194A0000}"/>
    <cellStyle name="SAPBEXexcCritical4 2 2 3 17" xfId="31537" xr:uid="{00000000-0005-0000-0000-00001A4A0000}"/>
    <cellStyle name="SAPBEXexcCritical4 2 2 3 18" xfId="31538" xr:uid="{00000000-0005-0000-0000-00001B4A0000}"/>
    <cellStyle name="SAPBEXexcCritical4 2 2 3 19" xfId="31539" xr:uid="{00000000-0005-0000-0000-00001C4A0000}"/>
    <cellStyle name="SAPBEXexcCritical4 2 2 3 2" xfId="1776" xr:uid="{00000000-0005-0000-0000-00001D4A0000}"/>
    <cellStyle name="SAPBEXexcCritical4 2 2 3 2 2" xfId="8075" xr:uid="{00000000-0005-0000-0000-00001E4A0000}"/>
    <cellStyle name="SAPBEXexcCritical4 2 2 3 2 2 2" xfId="8076" xr:uid="{00000000-0005-0000-0000-00001F4A0000}"/>
    <cellStyle name="SAPBEXexcCritical4 2 2 3 2 2 2 2" xfId="8077" xr:uid="{00000000-0005-0000-0000-0000204A0000}"/>
    <cellStyle name="SAPBEXexcCritical4 2 2 3 2 2 2 2 2" xfId="8078" xr:uid="{00000000-0005-0000-0000-0000214A0000}"/>
    <cellStyle name="SAPBEXexcCritical4 2 2 3 2 2 2 3" xfId="8079" xr:uid="{00000000-0005-0000-0000-0000224A0000}"/>
    <cellStyle name="SAPBEXexcCritical4 2 2 3 2 2 3" xfId="8080" xr:uid="{00000000-0005-0000-0000-0000234A0000}"/>
    <cellStyle name="SAPBEXexcCritical4 2 2 3 2 2 3 2" xfId="8081" xr:uid="{00000000-0005-0000-0000-0000244A0000}"/>
    <cellStyle name="SAPBEXexcCritical4 2 2 3 2 2 3 2 2" xfId="8082" xr:uid="{00000000-0005-0000-0000-0000254A0000}"/>
    <cellStyle name="SAPBEXexcCritical4 2 2 3 2 2 4" xfId="8083" xr:uid="{00000000-0005-0000-0000-0000264A0000}"/>
    <cellStyle name="SAPBEXexcCritical4 2 2 3 2 2 4 2" xfId="8084" xr:uid="{00000000-0005-0000-0000-0000274A0000}"/>
    <cellStyle name="SAPBEXexcCritical4 2 2 3 2 3" xfId="8085" xr:uid="{00000000-0005-0000-0000-0000284A0000}"/>
    <cellStyle name="SAPBEXexcCritical4 2 2 3 2 3 2" xfId="8086" xr:uid="{00000000-0005-0000-0000-0000294A0000}"/>
    <cellStyle name="SAPBEXexcCritical4 2 2 3 2 3 2 2" xfId="8087" xr:uid="{00000000-0005-0000-0000-00002A4A0000}"/>
    <cellStyle name="SAPBEXexcCritical4 2 2 3 2 3 3" xfId="8088" xr:uid="{00000000-0005-0000-0000-00002B4A0000}"/>
    <cellStyle name="SAPBEXexcCritical4 2 2 3 2 4" xfId="8089" xr:uid="{00000000-0005-0000-0000-00002C4A0000}"/>
    <cellStyle name="SAPBEXexcCritical4 2 2 3 2 4 2" xfId="8090" xr:uid="{00000000-0005-0000-0000-00002D4A0000}"/>
    <cellStyle name="SAPBEXexcCritical4 2 2 3 2 4 2 2" xfId="8091" xr:uid="{00000000-0005-0000-0000-00002E4A0000}"/>
    <cellStyle name="SAPBEXexcCritical4 2 2 3 2 5" xfId="8092" xr:uid="{00000000-0005-0000-0000-00002F4A0000}"/>
    <cellStyle name="SAPBEXexcCritical4 2 2 3 2 5 2" xfId="8093" xr:uid="{00000000-0005-0000-0000-0000304A0000}"/>
    <cellStyle name="SAPBEXexcCritical4 2 2 3 2 6" xfId="31540" xr:uid="{00000000-0005-0000-0000-0000314A0000}"/>
    <cellStyle name="SAPBEXexcCritical4 2 2 3 2 7" xfId="31541" xr:uid="{00000000-0005-0000-0000-0000324A0000}"/>
    <cellStyle name="SAPBEXexcCritical4 2 2 3 2 8" xfId="49694" xr:uid="{00000000-0005-0000-0000-0000334A0000}"/>
    <cellStyle name="SAPBEXexcCritical4 2 2 3 20" xfId="31542" xr:uid="{00000000-0005-0000-0000-0000344A0000}"/>
    <cellStyle name="SAPBEXexcCritical4 2 2 3 21" xfId="31543" xr:uid="{00000000-0005-0000-0000-0000354A0000}"/>
    <cellStyle name="SAPBEXexcCritical4 2 2 3 22" xfId="31544" xr:uid="{00000000-0005-0000-0000-0000364A0000}"/>
    <cellStyle name="SAPBEXexcCritical4 2 2 3 23" xfId="31545" xr:uid="{00000000-0005-0000-0000-0000374A0000}"/>
    <cellStyle name="SAPBEXexcCritical4 2 2 3 24" xfId="31546" xr:uid="{00000000-0005-0000-0000-0000384A0000}"/>
    <cellStyle name="SAPBEXexcCritical4 2 2 3 25" xfId="31547" xr:uid="{00000000-0005-0000-0000-0000394A0000}"/>
    <cellStyle name="SAPBEXexcCritical4 2 2 3 26" xfId="31548" xr:uid="{00000000-0005-0000-0000-00003A4A0000}"/>
    <cellStyle name="SAPBEXexcCritical4 2 2 3 27" xfId="31549" xr:uid="{00000000-0005-0000-0000-00003B4A0000}"/>
    <cellStyle name="SAPBEXexcCritical4 2 2 3 28" xfId="48329" xr:uid="{00000000-0005-0000-0000-00003C4A0000}"/>
    <cellStyle name="SAPBEXexcCritical4 2 2 3 29" xfId="49179" xr:uid="{00000000-0005-0000-0000-00003D4A0000}"/>
    <cellStyle name="SAPBEXexcCritical4 2 2 3 3" xfId="31550" xr:uid="{00000000-0005-0000-0000-00003E4A0000}"/>
    <cellStyle name="SAPBEXexcCritical4 2 2 3 4" xfId="31551" xr:uid="{00000000-0005-0000-0000-00003F4A0000}"/>
    <cellStyle name="SAPBEXexcCritical4 2 2 3 5" xfId="31552" xr:uid="{00000000-0005-0000-0000-0000404A0000}"/>
    <cellStyle name="SAPBEXexcCritical4 2 2 3 6" xfId="31553" xr:uid="{00000000-0005-0000-0000-0000414A0000}"/>
    <cellStyle name="SAPBEXexcCritical4 2 2 3 7" xfId="31554" xr:uid="{00000000-0005-0000-0000-0000424A0000}"/>
    <cellStyle name="SAPBEXexcCritical4 2 2 3 8" xfId="31555" xr:uid="{00000000-0005-0000-0000-0000434A0000}"/>
    <cellStyle name="SAPBEXexcCritical4 2 2 3 9" xfId="31556" xr:uid="{00000000-0005-0000-0000-0000444A0000}"/>
    <cellStyle name="SAPBEXexcCritical4 2 2 30" xfId="31557" xr:uid="{00000000-0005-0000-0000-0000454A0000}"/>
    <cellStyle name="SAPBEXexcCritical4 2 2 31" xfId="31558" xr:uid="{00000000-0005-0000-0000-0000464A0000}"/>
    <cellStyle name="SAPBEXexcCritical4 2 2 32" xfId="31559" xr:uid="{00000000-0005-0000-0000-0000474A0000}"/>
    <cellStyle name="SAPBEXexcCritical4 2 2 33" xfId="48330" xr:uid="{00000000-0005-0000-0000-0000484A0000}"/>
    <cellStyle name="SAPBEXexcCritical4 2 2 34" xfId="49177" xr:uid="{00000000-0005-0000-0000-0000494A0000}"/>
    <cellStyle name="SAPBEXexcCritical4 2 2 4" xfId="818" xr:uid="{00000000-0005-0000-0000-00004A4A0000}"/>
    <cellStyle name="SAPBEXexcCritical4 2 2 4 10" xfId="31560" xr:uid="{00000000-0005-0000-0000-00004B4A0000}"/>
    <cellStyle name="SAPBEXexcCritical4 2 2 4 11" xfId="31561" xr:uid="{00000000-0005-0000-0000-00004C4A0000}"/>
    <cellStyle name="SAPBEXexcCritical4 2 2 4 12" xfId="31562" xr:uid="{00000000-0005-0000-0000-00004D4A0000}"/>
    <cellStyle name="SAPBEXexcCritical4 2 2 4 13" xfId="31563" xr:uid="{00000000-0005-0000-0000-00004E4A0000}"/>
    <cellStyle name="SAPBEXexcCritical4 2 2 4 14" xfId="31564" xr:uid="{00000000-0005-0000-0000-00004F4A0000}"/>
    <cellStyle name="SAPBEXexcCritical4 2 2 4 15" xfId="31565" xr:uid="{00000000-0005-0000-0000-0000504A0000}"/>
    <cellStyle name="SAPBEXexcCritical4 2 2 4 16" xfId="31566" xr:uid="{00000000-0005-0000-0000-0000514A0000}"/>
    <cellStyle name="SAPBEXexcCritical4 2 2 4 17" xfId="31567" xr:uid="{00000000-0005-0000-0000-0000524A0000}"/>
    <cellStyle name="SAPBEXexcCritical4 2 2 4 18" xfId="31568" xr:uid="{00000000-0005-0000-0000-0000534A0000}"/>
    <cellStyle name="SAPBEXexcCritical4 2 2 4 19" xfId="31569" xr:uid="{00000000-0005-0000-0000-0000544A0000}"/>
    <cellStyle name="SAPBEXexcCritical4 2 2 4 2" xfId="1777" xr:uid="{00000000-0005-0000-0000-0000554A0000}"/>
    <cellStyle name="SAPBEXexcCritical4 2 2 4 2 2" xfId="8094" xr:uid="{00000000-0005-0000-0000-0000564A0000}"/>
    <cellStyle name="SAPBEXexcCritical4 2 2 4 2 2 2" xfId="8095" xr:uid="{00000000-0005-0000-0000-0000574A0000}"/>
    <cellStyle name="SAPBEXexcCritical4 2 2 4 2 2 2 2" xfId="8096" xr:uid="{00000000-0005-0000-0000-0000584A0000}"/>
    <cellStyle name="SAPBEXexcCritical4 2 2 4 2 2 2 2 2" xfId="8097" xr:uid="{00000000-0005-0000-0000-0000594A0000}"/>
    <cellStyle name="SAPBEXexcCritical4 2 2 4 2 2 2 3" xfId="8098" xr:uid="{00000000-0005-0000-0000-00005A4A0000}"/>
    <cellStyle name="SAPBEXexcCritical4 2 2 4 2 2 3" xfId="8099" xr:uid="{00000000-0005-0000-0000-00005B4A0000}"/>
    <cellStyle name="SAPBEXexcCritical4 2 2 4 2 2 3 2" xfId="8100" xr:uid="{00000000-0005-0000-0000-00005C4A0000}"/>
    <cellStyle name="SAPBEXexcCritical4 2 2 4 2 2 3 2 2" xfId="8101" xr:uid="{00000000-0005-0000-0000-00005D4A0000}"/>
    <cellStyle name="SAPBEXexcCritical4 2 2 4 2 2 4" xfId="8102" xr:uid="{00000000-0005-0000-0000-00005E4A0000}"/>
    <cellStyle name="SAPBEXexcCritical4 2 2 4 2 2 4 2" xfId="8103" xr:uid="{00000000-0005-0000-0000-00005F4A0000}"/>
    <cellStyle name="SAPBEXexcCritical4 2 2 4 2 3" xfId="8104" xr:uid="{00000000-0005-0000-0000-0000604A0000}"/>
    <cellStyle name="SAPBEXexcCritical4 2 2 4 2 3 2" xfId="8105" xr:uid="{00000000-0005-0000-0000-0000614A0000}"/>
    <cellStyle name="SAPBEXexcCritical4 2 2 4 2 3 2 2" xfId="8106" xr:uid="{00000000-0005-0000-0000-0000624A0000}"/>
    <cellStyle name="SAPBEXexcCritical4 2 2 4 2 3 3" xfId="8107" xr:uid="{00000000-0005-0000-0000-0000634A0000}"/>
    <cellStyle name="SAPBEXexcCritical4 2 2 4 2 4" xfId="8108" xr:uid="{00000000-0005-0000-0000-0000644A0000}"/>
    <cellStyle name="SAPBEXexcCritical4 2 2 4 2 4 2" xfId="8109" xr:uid="{00000000-0005-0000-0000-0000654A0000}"/>
    <cellStyle name="SAPBEXexcCritical4 2 2 4 2 4 2 2" xfId="8110" xr:uid="{00000000-0005-0000-0000-0000664A0000}"/>
    <cellStyle name="SAPBEXexcCritical4 2 2 4 2 5" xfId="8111" xr:uid="{00000000-0005-0000-0000-0000674A0000}"/>
    <cellStyle name="SAPBEXexcCritical4 2 2 4 2 5 2" xfId="8112" xr:uid="{00000000-0005-0000-0000-0000684A0000}"/>
    <cellStyle name="SAPBEXexcCritical4 2 2 4 2 6" xfId="31570" xr:uid="{00000000-0005-0000-0000-0000694A0000}"/>
    <cellStyle name="SAPBEXexcCritical4 2 2 4 2 7" xfId="31571" xr:uid="{00000000-0005-0000-0000-00006A4A0000}"/>
    <cellStyle name="SAPBEXexcCritical4 2 2 4 2 8" xfId="49695" xr:uid="{00000000-0005-0000-0000-00006B4A0000}"/>
    <cellStyle name="SAPBEXexcCritical4 2 2 4 20" xfId="31572" xr:uid="{00000000-0005-0000-0000-00006C4A0000}"/>
    <cellStyle name="SAPBEXexcCritical4 2 2 4 21" xfId="31573" xr:uid="{00000000-0005-0000-0000-00006D4A0000}"/>
    <cellStyle name="SAPBEXexcCritical4 2 2 4 22" xfId="31574" xr:uid="{00000000-0005-0000-0000-00006E4A0000}"/>
    <cellStyle name="SAPBEXexcCritical4 2 2 4 23" xfId="31575" xr:uid="{00000000-0005-0000-0000-00006F4A0000}"/>
    <cellStyle name="SAPBEXexcCritical4 2 2 4 24" xfId="31576" xr:uid="{00000000-0005-0000-0000-0000704A0000}"/>
    <cellStyle name="SAPBEXexcCritical4 2 2 4 25" xfId="31577" xr:uid="{00000000-0005-0000-0000-0000714A0000}"/>
    <cellStyle name="SAPBEXexcCritical4 2 2 4 26" xfId="31578" xr:uid="{00000000-0005-0000-0000-0000724A0000}"/>
    <cellStyle name="SAPBEXexcCritical4 2 2 4 27" xfId="31579" xr:uid="{00000000-0005-0000-0000-0000734A0000}"/>
    <cellStyle name="SAPBEXexcCritical4 2 2 4 28" xfId="48331" xr:uid="{00000000-0005-0000-0000-0000744A0000}"/>
    <cellStyle name="SAPBEXexcCritical4 2 2 4 29" xfId="49180" xr:uid="{00000000-0005-0000-0000-0000754A0000}"/>
    <cellStyle name="SAPBEXexcCritical4 2 2 4 3" xfId="31580" xr:uid="{00000000-0005-0000-0000-0000764A0000}"/>
    <cellStyle name="SAPBEXexcCritical4 2 2 4 4" xfId="31581" xr:uid="{00000000-0005-0000-0000-0000774A0000}"/>
    <cellStyle name="SAPBEXexcCritical4 2 2 4 5" xfId="31582" xr:uid="{00000000-0005-0000-0000-0000784A0000}"/>
    <cellStyle name="SAPBEXexcCritical4 2 2 4 6" xfId="31583" xr:uid="{00000000-0005-0000-0000-0000794A0000}"/>
    <cellStyle name="SAPBEXexcCritical4 2 2 4 7" xfId="31584" xr:uid="{00000000-0005-0000-0000-00007A4A0000}"/>
    <cellStyle name="SAPBEXexcCritical4 2 2 4 8" xfId="31585" xr:uid="{00000000-0005-0000-0000-00007B4A0000}"/>
    <cellStyle name="SAPBEXexcCritical4 2 2 4 9" xfId="31586" xr:uid="{00000000-0005-0000-0000-00007C4A0000}"/>
    <cellStyle name="SAPBEXexcCritical4 2 2 5" xfId="819" xr:uid="{00000000-0005-0000-0000-00007D4A0000}"/>
    <cellStyle name="SAPBEXexcCritical4 2 2 5 10" xfId="31587" xr:uid="{00000000-0005-0000-0000-00007E4A0000}"/>
    <cellStyle name="SAPBEXexcCritical4 2 2 5 11" xfId="31588" xr:uid="{00000000-0005-0000-0000-00007F4A0000}"/>
    <cellStyle name="SAPBEXexcCritical4 2 2 5 12" xfId="31589" xr:uid="{00000000-0005-0000-0000-0000804A0000}"/>
    <cellStyle name="SAPBEXexcCritical4 2 2 5 13" xfId="31590" xr:uid="{00000000-0005-0000-0000-0000814A0000}"/>
    <cellStyle name="SAPBEXexcCritical4 2 2 5 14" xfId="31591" xr:uid="{00000000-0005-0000-0000-0000824A0000}"/>
    <cellStyle name="SAPBEXexcCritical4 2 2 5 15" xfId="31592" xr:uid="{00000000-0005-0000-0000-0000834A0000}"/>
    <cellStyle name="SAPBEXexcCritical4 2 2 5 16" xfId="31593" xr:uid="{00000000-0005-0000-0000-0000844A0000}"/>
    <cellStyle name="SAPBEXexcCritical4 2 2 5 17" xfId="31594" xr:uid="{00000000-0005-0000-0000-0000854A0000}"/>
    <cellStyle name="SAPBEXexcCritical4 2 2 5 18" xfId="31595" xr:uid="{00000000-0005-0000-0000-0000864A0000}"/>
    <cellStyle name="SAPBEXexcCritical4 2 2 5 19" xfId="31596" xr:uid="{00000000-0005-0000-0000-0000874A0000}"/>
    <cellStyle name="SAPBEXexcCritical4 2 2 5 2" xfId="1778" xr:uid="{00000000-0005-0000-0000-0000884A0000}"/>
    <cellStyle name="SAPBEXexcCritical4 2 2 5 2 2" xfId="8113" xr:uid="{00000000-0005-0000-0000-0000894A0000}"/>
    <cellStyle name="SAPBEXexcCritical4 2 2 5 2 2 2" xfId="8114" xr:uid="{00000000-0005-0000-0000-00008A4A0000}"/>
    <cellStyle name="SAPBEXexcCritical4 2 2 5 2 2 2 2" xfId="8115" xr:uid="{00000000-0005-0000-0000-00008B4A0000}"/>
    <cellStyle name="SAPBEXexcCritical4 2 2 5 2 2 2 2 2" xfId="8116" xr:uid="{00000000-0005-0000-0000-00008C4A0000}"/>
    <cellStyle name="SAPBEXexcCritical4 2 2 5 2 2 2 3" xfId="8117" xr:uid="{00000000-0005-0000-0000-00008D4A0000}"/>
    <cellStyle name="SAPBEXexcCritical4 2 2 5 2 2 3" xfId="8118" xr:uid="{00000000-0005-0000-0000-00008E4A0000}"/>
    <cellStyle name="SAPBEXexcCritical4 2 2 5 2 2 3 2" xfId="8119" xr:uid="{00000000-0005-0000-0000-00008F4A0000}"/>
    <cellStyle name="SAPBEXexcCritical4 2 2 5 2 2 3 2 2" xfId="8120" xr:uid="{00000000-0005-0000-0000-0000904A0000}"/>
    <cellStyle name="SAPBEXexcCritical4 2 2 5 2 2 4" xfId="8121" xr:uid="{00000000-0005-0000-0000-0000914A0000}"/>
    <cellStyle name="SAPBEXexcCritical4 2 2 5 2 2 4 2" xfId="8122" xr:uid="{00000000-0005-0000-0000-0000924A0000}"/>
    <cellStyle name="SAPBEXexcCritical4 2 2 5 2 3" xfId="8123" xr:uid="{00000000-0005-0000-0000-0000934A0000}"/>
    <cellStyle name="SAPBEXexcCritical4 2 2 5 2 3 2" xfId="8124" xr:uid="{00000000-0005-0000-0000-0000944A0000}"/>
    <cellStyle name="SAPBEXexcCritical4 2 2 5 2 3 2 2" xfId="8125" xr:uid="{00000000-0005-0000-0000-0000954A0000}"/>
    <cellStyle name="SAPBEXexcCritical4 2 2 5 2 3 3" xfId="8126" xr:uid="{00000000-0005-0000-0000-0000964A0000}"/>
    <cellStyle name="SAPBEXexcCritical4 2 2 5 2 4" xfId="8127" xr:uid="{00000000-0005-0000-0000-0000974A0000}"/>
    <cellStyle name="SAPBEXexcCritical4 2 2 5 2 4 2" xfId="8128" xr:uid="{00000000-0005-0000-0000-0000984A0000}"/>
    <cellStyle name="SAPBEXexcCritical4 2 2 5 2 4 2 2" xfId="8129" xr:uid="{00000000-0005-0000-0000-0000994A0000}"/>
    <cellStyle name="SAPBEXexcCritical4 2 2 5 2 5" xfId="8130" xr:uid="{00000000-0005-0000-0000-00009A4A0000}"/>
    <cellStyle name="SAPBEXexcCritical4 2 2 5 2 5 2" xfId="8131" xr:uid="{00000000-0005-0000-0000-00009B4A0000}"/>
    <cellStyle name="SAPBEXexcCritical4 2 2 5 2 6" xfId="31597" xr:uid="{00000000-0005-0000-0000-00009C4A0000}"/>
    <cellStyle name="SAPBEXexcCritical4 2 2 5 2 7" xfId="31598" xr:uid="{00000000-0005-0000-0000-00009D4A0000}"/>
    <cellStyle name="SAPBEXexcCritical4 2 2 5 2 8" xfId="49696" xr:uid="{00000000-0005-0000-0000-00009E4A0000}"/>
    <cellStyle name="SAPBEXexcCritical4 2 2 5 20" xfId="31599" xr:uid="{00000000-0005-0000-0000-00009F4A0000}"/>
    <cellStyle name="SAPBEXexcCritical4 2 2 5 21" xfId="31600" xr:uid="{00000000-0005-0000-0000-0000A04A0000}"/>
    <cellStyle name="SAPBEXexcCritical4 2 2 5 22" xfId="31601" xr:uid="{00000000-0005-0000-0000-0000A14A0000}"/>
    <cellStyle name="SAPBEXexcCritical4 2 2 5 23" xfId="31602" xr:uid="{00000000-0005-0000-0000-0000A24A0000}"/>
    <cellStyle name="SAPBEXexcCritical4 2 2 5 24" xfId="31603" xr:uid="{00000000-0005-0000-0000-0000A34A0000}"/>
    <cellStyle name="SAPBEXexcCritical4 2 2 5 25" xfId="31604" xr:uid="{00000000-0005-0000-0000-0000A44A0000}"/>
    <cellStyle name="SAPBEXexcCritical4 2 2 5 26" xfId="31605" xr:uid="{00000000-0005-0000-0000-0000A54A0000}"/>
    <cellStyle name="SAPBEXexcCritical4 2 2 5 27" xfId="31606" xr:uid="{00000000-0005-0000-0000-0000A64A0000}"/>
    <cellStyle name="SAPBEXexcCritical4 2 2 5 28" xfId="48332" xr:uid="{00000000-0005-0000-0000-0000A74A0000}"/>
    <cellStyle name="SAPBEXexcCritical4 2 2 5 29" xfId="49181" xr:uid="{00000000-0005-0000-0000-0000A84A0000}"/>
    <cellStyle name="SAPBEXexcCritical4 2 2 5 3" xfId="31607" xr:uid="{00000000-0005-0000-0000-0000A94A0000}"/>
    <cellStyle name="SAPBEXexcCritical4 2 2 5 4" xfId="31608" xr:uid="{00000000-0005-0000-0000-0000AA4A0000}"/>
    <cellStyle name="SAPBEXexcCritical4 2 2 5 5" xfId="31609" xr:uid="{00000000-0005-0000-0000-0000AB4A0000}"/>
    <cellStyle name="SAPBEXexcCritical4 2 2 5 6" xfId="31610" xr:uid="{00000000-0005-0000-0000-0000AC4A0000}"/>
    <cellStyle name="SAPBEXexcCritical4 2 2 5 7" xfId="31611" xr:uid="{00000000-0005-0000-0000-0000AD4A0000}"/>
    <cellStyle name="SAPBEXexcCritical4 2 2 5 8" xfId="31612" xr:uid="{00000000-0005-0000-0000-0000AE4A0000}"/>
    <cellStyle name="SAPBEXexcCritical4 2 2 5 9" xfId="31613" xr:uid="{00000000-0005-0000-0000-0000AF4A0000}"/>
    <cellStyle name="SAPBEXexcCritical4 2 2 6" xfId="820" xr:uid="{00000000-0005-0000-0000-0000B04A0000}"/>
    <cellStyle name="SAPBEXexcCritical4 2 2 6 10" xfId="31614" xr:uid="{00000000-0005-0000-0000-0000B14A0000}"/>
    <cellStyle name="SAPBEXexcCritical4 2 2 6 11" xfId="31615" xr:uid="{00000000-0005-0000-0000-0000B24A0000}"/>
    <cellStyle name="SAPBEXexcCritical4 2 2 6 12" xfId="31616" xr:uid="{00000000-0005-0000-0000-0000B34A0000}"/>
    <cellStyle name="SAPBEXexcCritical4 2 2 6 13" xfId="31617" xr:uid="{00000000-0005-0000-0000-0000B44A0000}"/>
    <cellStyle name="SAPBEXexcCritical4 2 2 6 14" xfId="31618" xr:uid="{00000000-0005-0000-0000-0000B54A0000}"/>
    <cellStyle name="SAPBEXexcCritical4 2 2 6 15" xfId="31619" xr:uid="{00000000-0005-0000-0000-0000B64A0000}"/>
    <cellStyle name="SAPBEXexcCritical4 2 2 6 16" xfId="31620" xr:uid="{00000000-0005-0000-0000-0000B74A0000}"/>
    <cellStyle name="SAPBEXexcCritical4 2 2 6 17" xfId="31621" xr:uid="{00000000-0005-0000-0000-0000B84A0000}"/>
    <cellStyle name="SAPBEXexcCritical4 2 2 6 18" xfId="31622" xr:uid="{00000000-0005-0000-0000-0000B94A0000}"/>
    <cellStyle name="SAPBEXexcCritical4 2 2 6 19" xfId="31623" xr:uid="{00000000-0005-0000-0000-0000BA4A0000}"/>
    <cellStyle name="SAPBEXexcCritical4 2 2 6 2" xfId="1779" xr:uid="{00000000-0005-0000-0000-0000BB4A0000}"/>
    <cellStyle name="SAPBEXexcCritical4 2 2 6 2 2" xfId="8132" xr:uid="{00000000-0005-0000-0000-0000BC4A0000}"/>
    <cellStyle name="SAPBEXexcCritical4 2 2 6 2 2 2" xfId="8133" xr:uid="{00000000-0005-0000-0000-0000BD4A0000}"/>
    <cellStyle name="SAPBEXexcCritical4 2 2 6 2 2 2 2" xfId="8134" xr:uid="{00000000-0005-0000-0000-0000BE4A0000}"/>
    <cellStyle name="SAPBEXexcCritical4 2 2 6 2 2 2 2 2" xfId="8135" xr:uid="{00000000-0005-0000-0000-0000BF4A0000}"/>
    <cellStyle name="SAPBEXexcCritical4 2 2 6 2 2 2 3" xfId="8136" xr:uid="{00000000-0005-0000-0000-0000C04A0000}"/>
    <cellStyle name="SAPBEXexcCritical4 2 2 6 2 2 3" xfId="8137" xr:uid="{00000000-0005-0000-0000-0000C14A0000}"/>
    <cellStyle name="SAPBEXexcCritical4 2 2 6 2 2 3 2" xfId="8138" xr:uid="{00000000-0005-0000-0000-0000C24A0000}"/>
    <cellStyle name="SAPBEXexcCritical4 2 2 6 2 2 3 2 2" xfId="8139" xr:uid="{00000000-0005-0000-0000-0000C34A0000}"/>
    <cellStyle name="SAPBEXexcCritical4 2 2 6 2 2 4" xfId="8140" xr:uid="{00000000-0005-0000-0000-0000C44A0000}"/>
    <cellStyle name="SAPBEXexcCritical4 2 2 6 2 2 4 2" xfId="8141" xr:uid="{00000000-0005-0000-0000-0000C54A0000}"/>
    <cellStyle name="SAPBEXexcCritical4 2 2 6 2 3" xfId="8142" xr:uid="{00000000-0005-0000-0000-0000C64A0000}"/>
    <cellStyle name="SAPBEXexcCritical4 2 2 6 2 3 2" xfId="8143" xr:uid="{00000000-0005-0000-0000-0000C74A0000}"/>
    <cellStyle name="SAPBEXexcCritical4 2 2 6 2 3 2 2" xfId="8144" xr:uid="{00000000-0005-0000-0000-0000C84A0000}"/>
    <cellStyle name="SAPBEXexcCritical4 2 2 6 2 3 3" xfId="8145" xr:uid="{00000000-0005-0000-0000-0000C94A0000}"/>
    <cellStyle name="SAPBEXexcCritical4 2 2 6 2 4" xfId="8146" xr:uid="{00000000-0005-0000-0000-0000CA4A0000}"/>
    <cellStyle name="SAPBEXexcCritical4 2 2 6 2 4 2" xfId="8147" xr:uid="{00000000-0005-0000-0000-0000CB4A0000}"/>
    <cellStyle name="SAPBEXexcCritical4 2 2 6 2 4 2 2" xfId="8148" xr:uid="{00000000-0005-0000-0000-0000CC4A0000}"/>
    <cellStyle name="SAPBEXexcCritical4 2 2 6 2 5" xfId="8149" xr:uid="{00000000-0005-0000-0000-0000CD4A0000}"/>
    <cellStyle name="SAPBEXexcCritical4 2 2 6 2 5 2" xfId="8150" xr:uid="{00000000-0005-0000-0000-0000CE4A0000}"/>
    <cellStyle name="SAPBEXexcCritical4 2 2 6 2 6" xfId="31624" xr:uid="{00000000-0005-0000-0000-0000CF4A0000}"/>
    <cellStyle name="SAPBEXexcCritical4 2 2 6 2 7" xfId="31625" xr:uid="{00000000-0005-0000-0000-0000D04A0000}"/>
    <cellStyle name="SAPBEXexcCritical4 2 2 6 2 8" xfId="49697" xr:uid="{00000000-0005-0000-0000-0000D14A0000}"/>
    <cellStyle name="SAPBEXexcCritical4 2 2 6 20" xfId="31626" xr:uid="{00000000-0005-0000-0000-0000D24A0000}"/>
    <cellStyle name="SAPBEXexcCritical4 2 2 6 21" xfId="31627" xr:uid="{00000000-0005-0000-0000-0000D34A0000}"/>
    <cellStyle name="SAPBEXexcCritical4 2 2 6 22" xfId="31628" xr:uid="{00000000-0005-0000-0000-0000D44A0000}"/>
    <cellStyle name="SAPBEXexcCritical4 2 2 6 23" xfId="31629" xr:uid="{00000000-0005-0000-0000-0000D54A0000}"/>
    <cellStyle name="SAPBEXexcCritical4 2 2 6 24" xfId="31630" xr:uid="{00000000-0005-0000-0000-0000D64A0000}"/>
    <cellStyle name="SAPBEXexcCritical4 2 2 6 25" xfId="31631" xr:uid="{00000000-0005-0000-0000-0000D74A0000}"/>
    <cellStyle name="SAPBEXexcCritical4 2 2 6 26" xfId="31632" xr:uid="{00000000-0005-0000-0000-0000D84A0000}"/>
    <cellStyle name="SAPBEXexcCritical4 2 2 6 27" xfId="31633" xr:uid="{00000000-0005-0000-0000-0000D94A0000}"/>
    <cellStyle name="SAPBEXexcCritical4 2 2 6 28" xfId="48333" xr:uid="{00000000-0005-0000-0000-0000DA4A0000}"/>
    <cellStyle name="SAPBEXexcCritical4 2 2 6 29" xfId="49182" xr:uid="{00000000-0005-0000-0000-0000DB4A0000}"/>
    <cellStyle name="SAPBEXexcCritical4 2 2 6 3" xfId="31634" xr:uid="{00000000-0005-0000-0000-0000DC4A0000}"/>
    <cellStyle name="SAPBEXexcCritical4 2 2 6 4" xfId="31635" xr:uid="{00000000-0005-0000-0000-0000DD4A0000}"/>
    <cellStyle name="SAPBEXexcCritical4 2 2 6 5" xfId="31636" xr:uid="{00000000-0005-0000-0000-0000DE4A0000}"/>
    <cellStyle name="SAPBEXexcCritical4 2 2 6 6" xfId="31637" xr:uid="{00000000-0005-0000-0000-0000DF4A0000}"/>
    <cellStyle name="SAPBEXexcCritical4 2 2 6 7" xfId="31638" xr:uid="{00000000-0005-0000-0000-0000E04A0000}"/>
    <cellStyle name="SAPBEXexcCritical4 2 2 6 8" xfId="31639" xr:uid="{00000000-0005-0000-0000-0000E14A0000}"/>
    <cellStyle name="SAPBEXexcCritical4 2 2 6 9" xfId="31640" xr:uid="{00000000-0005-0000-0000-0000E24A0000}"/>
    <cellStyle name="SAPBEXexcCritical4 2 2 7" xfId="1780" xr:uid="{00000000-0005-0000-0000-0000E34A0000}"/>
    <cellStyle name="SAPBEXexcCritical4 2 2 7 2" xfId="8151" xr:uid="{00000000-0005-0000-0000-0000E44A0000}"/>
    <cellStyle name="SAPBEXexcCritical4 2 2 7 2 2" xfId="8152" xr:uid="{00000000-0005-0000-0000-0000E54A0000}"/>
    <cellStyle name="SAPBEXexcCritical4 2 2 7 2 2 2" xfId="8153" xr:uid="{00000000-0005-0000-0000-0000E64A0000}"/>
    <cellStyle name="SAPBEXexcCritical4 2 2 7 2 2 2 2" xfId="8154" xr:uid="{00000000-0005-0000-0000-0000E74A0000}"/>
    <cellStyle name="SAPBEXexcCritical4 2 2 7 2 2 3" xfId="8155" xr:uid="{00000000-0005-0000-0000-0000E84A0000}"/>
    <cellStyle name="SAPBEXexcCritical4 2 2 7 2 3" xfId="8156" xr:uid="{00000000-0005-0000-0000-0000E94A0000}"/>
    <cellStyle name="SAPBEXexcCritical4 2 2 7 2 3 2" xfId="8157" xr:uid="{00000000-0005-0000-0000-0000EA4A0000}"/>
    <cellStyle name="SAPBEXexcCritical4 2 2 7 2 3 2 2" xfId="8158" xr:uid="{00000000-0005-0000-0000-0000EB4A0000}"/>
    <cellStyle name="SAPBEXexcCritical4 2 2 7 2 4" xfId="8159" xr:uid="{00000000-0005-0000-0000-0000EC4A0000}"/>
    <cellStyle name="SAPBEXexcCritical4 2 2 7 2 4 2" xfId="8160" xr:uid="{00000000-0005-0000-0000-0000ED4A0000}"/>
    <cellStyle name="SAPBEXexcCritical4 2 2 7 3" xfId="8161" xr:uid="{00000000-0005-0000-0000-0000EE4A0000}"/>
    <cellStyle name="SAPBEXexcCritical4 2 2 7 3 2" xfId="8162" xr:uid="{00000000-0005-0000-0000-0000EF4A0000}"/>
    <cellStyle name="SAPBEXexcCritical4 2 2 7 3 2 2" xfId="8163" xr:uid="{00000000-0005-0000-0000-0000F04A0000}"/>
    <cellStyle name="SAPBEXexcCritical4 2 2 7 3 3" xfId="8164" xr:uid="{00000000-0005-0000-0000-0000F14A0000}"/>
    <cellStyle name="SAPBEXexcCritical4 2 2 7 4" xfId="8165" xr:uid="{00000000-0005-0000-0000-0000F24A0000}"/>
    <cellStyle name="SAPBEXexcCritical4 2 2 7 4 2" xfId="8166" xr:uid="{00000000-0005-0000-0000-0000F34A0000}"/>
    <cellStyle name="SAPBEXexcCritical4 2 2 7 4 2 2" xfId="8167" xr:uid="{00000000-0005-0000-0000-0000F44A0000}"/>
    <cellStyle name="SAPBEXexcCritical4 2 2 7 5" xfId="8168" xr:uid="{00000000-0005-0000-0000-0000F54A0000}"/>
    <cellStyle name="SAPBEXexcCritical4 2 2 7 5 2" xfId="8169" xr:uid="{00000000-0005-0000-0000-0000F64A0000}"/>
    <cellStyle name="SAPBEXexcCritical4 2 2 7 6" xfId="31641" xr:uid="{00000000-0005-0000-0000-0000F74A0000}"/>
    <cellStyle name="SAPBEXexcCritical4 2 2 7 7" xfId="31642" xr:uid="{00000000-0005-0000-0000-0000F84A0000}"/>
    <cellStyle name="SAPBEXexcCritical4 2 2 7 8" xfId="49692" xr:uid="{00000000-0005-0000-0000-0000F94A0000}"/>
    <cellStyle name="SAPBEXexcCritical4 2 2 8" xfId="31643" xr:uid="{00000000-0005-0000-0000-0000FA4A0000}"/>
    <cellStyle name="SAPBEXexcCritical4 2 2 9" xfId="31644" xr:uid="{00000000-0005-0000-0000-0000FB4A0000}"/>
    <cellStyle name="SAPBEXexcCritical4 2 20" xfId="31645" xr:uid="{00000000-0005-0000-0000-0000FC4A0000}"/>
    <cellStyle name="SAPBEXexcCritical4 2 21" xfId="31646" xr:uid="{00000000-0005-0000-0000-0000FD4A0000}"/>
    <cellStyle name="SAPBEXexcCritical4 2 22" xfId="31647" xr:uid="{00000000-0005-0000-0000-0000FE4A0000}"/>
    <cellStyle name="SAPBEXexcCritical4 2 23" xfId="31648" xr:uid="{00000000-0005-0000-0000-0000FF4A0000}"/>
    <cellStyle name="SAPBEXexcCritical4 2 24" xfId="31649" xr:uid="{00000000-0005-0000-0000-0000004B0000}"/>
    <cellStyle name="SAPBEXexcCritical4 2 25" xfId="31650" xr:uid="{00000000-0005-0000-0000-0000014B0000}"/>
    <cellStyle name="SAPBEXexcCritical4 2 26" xfId="31651" xr:uid="{00000000-0005-0000-0000-0000024B0000}"/>
    <cellStyle name="SAPBEXexcCritical4 2 27" xfId="31652" xr:uid="{00000000-0005-0000-0000-0000034B0000}"/>
    <cellStyle name="SAPBEXexcCritical4 2 28" xfId="31653" xr:uid="{00000000-0005-0000-0000-0000044B0000}"/>
    <cellStyle name="SAPBEXexcCritical4 2 29" xfId="31654" xr:uid="{00000000-0005-0000-0000-0000054B0000}"/>
    <cellStyle name="SAPBEXexcCritical4 2 3" xfId="821" xr:uid="{00000000-0005-0000-0000-0000064B0000}"/>
    <cellStyle name="SAPBEXexcCritical4 2 3 10" xfId="31655" xr:uid="{00000000-0005-0000-0000-0000074B0000}"/>
    <cellStyle name="SAPBEXexcCritical4 2 3 11" xfId="31656" xr:uid="{00000000-0005-0000-0000-0000084B0000}"/>
    <cellStyle name="SAPBEXexcCritical4 2 3 12" xfId="31657" xr:uid="{00000000-0005-0000-0000-0000094B0000}"/>
    <cellStyle name="SAPBEXexcCritical4 2 3 13" xfId="31658" xr:uid="{00000000-0005-0000-0000-00000A4B0000}"/>
    <cellStyle name="SAPBEXexcCritical4 2 3 14" xfId="31659" xr:uid="{00000000-0005-0000-0000-00000B4B0000}"/>
    <cellStyle name="SAPBEXexcCritical4 2 3 15" xfId="31660" xr:uid="{00000000-0005-0000-0000-00000C4B0000}"/>
    <cellStyle name="SAPBEXexcCritical4 2 3 16" xfId="31661" xr:uid="{00000000-0005-0000-0000-00000D4B0000}"/>
    <cellStyle name="SAPBEXexcCritical4 2 3 17" xfId="31662" xr:uid="{00000000-0005-0000-0000-00000E4B0000}"/>
    <cellStyle name="SAPBEXexcCritical4 2 3 18" xfId="31663" xr:uid="{00000000-0005-0000-0000-00000F4B0000}"/>
    <cellStyle name="SAPBEXexcCritical4 2 3 19" xfId="31664" xr:uid="{00000000-0005-0000-0000-0000104B0000}"/>
    <cellStyle name="SAPBEXexcCritical4 2 3 2" xfId="1781" xr:uid="{00000000-0005-0000-0000-0000114B0000}"/>
    <cellStyle name="SAPBEXexcCritical4 2 3 2 2" xfId="8170" xr:uid="{00000000-0005-0000-0000-0000124B0000}"/>
    <cellStyle name="SAPBEXexcCritical4 2 3 2 2 2" xfId="8171" xr:uid="{00000000-0005-0000-0000-0000134B0000}"/>
    <cellStyle name="SAPBEXexcCritical4 2 3 2 2 2 2" xfId="8172" xr:uid="{00000000-0005-0000-0000-0000144B0000}"/>
    <cellStyle name="SAPBEXexcCritical4 2 3 2 2 2 2 2" xfId="8173" xr:uid="{00000000-0005-0000-0000-0000154B0000}"/>
    <cellStyle name="SAPBEXexcCritical4 2 3 2 2 2 3" xfId="8174" xr:uid="{00000000-0005-0000-0000-0000164B0000}"/>
    <cellStyle name="SAPBEXexcCritical4 2 3 2 2 3" xfId="8175" xr:uid="{00000000-0005-0000-0000-0000174B0000}"/>
    <cellStyle name="SAPBEXexcCritical4 2 3 2 2 3 2" xfId="8176" xr:uid="{00000000-0005-0000-0000-0000184B0000}"/>
    <cellStyle name="SAPBEXexcCritical4 2 3 2 2 3 2 2" xfId="8177" xr:uid="{00000000-0005-0000-0000-0000194B0000}"/>
    <cellStyle name="SAPBEXexcCritical4 2 3 2 2 4" xfId="8178" xr:uid="{00000000-0005-0000-0000-00001A4B0000}"/>
    <cellStyle name="SAPBEXexcCritical4 2 3 2 2 4 2" xfId="8179" xr:uid="{00000000-0005-0000-0000-00001B4B0000}"/>
    <cellStyle name="SAPBEXexcCritical4 2 3 2 3" xfId="8180" xr:uid="{00000000-0005-0000-0000-00001C4B0000}"/>
    <cellStyle name="SAPBEXexcCritical4 2 3 2 3 2" xfId="8181" xr:uid="{00000000-0005-0000-0000-00001D4B0000}"/>
    <cellStyle name="SAPBEXexcCritical4 2 3 2 3 2 2" xfId="8182" xr:uid="{00000000-0005-0000-0000-00001E4B0000}"/>
    <cellStyle name="SAPBEXexcCritical4 2 3 2 3 3" xfId="8183" xr:uid="{00000000-0005-0000-0000-00001F4B0000}"/>
    <cellStyle name="SAPBEXexcCritical4 2 3 2 4" xfId="8184" xr:uid="{00000000-0005-0000-0000-0000204B0000}"/>
    <cellStyle name="SAPBEXexcCritical4 2 3 2 4 2" xfId="8185" xr:uid="{00000000-0005-0000-0000-0000214B0000}"/>
    <cellStyle name="SAPBEXexcCritical4 2 3 2 4 2 2" xfId="8186" xr:uid="{00000000-0005-0000-0000-0000224B0000}"/>
    <cellStyle name="SAPBEXexcCritical4 2 3 2 5" xfId="8187" xr:uid="{00000000-0005-0000-0000-0000234B0000}"/>
    <cellStyle name="SAPBEXexcCritical4 2 3 2 5 2" xfId="8188" xr:uid="{00000000-0005-0000-0000-0000244B0000}"/>
    <cellStyle name="SAPBEXexcCritical4 2 3 2 6" xfId="31665" xr:uid="{00000000-0005-0000-0000-0000254B0000}"/>
    <cellStyle name="SAPBEXexcCritical4 2 3 2 7" xfId="31666" xr:uid="{00000000-0005-0000-0000-0000264B0000}"/>
    <cellStyle name="SAPBEXexcCritical4 2 3 2 8" xfId="49698" xr:uid="{00000000-0005-0000-0000-0000274B0000}"/>
    <cellStyle name="SAPBEXexcCritical4 2 3 20" xfId="31667" xr:uid="{00000000-0005-0000-0000-0000284B0000}"/>
    <cellStyle name="SAPBEXexcCritical4 2 3 21" xfId="31668" xr:uid="{00000000-0005-0000-0000-0000294B0000}"/>
    <cellStyle name="SAPBEXexcCritical4 2 3 22" xfId="31669" xr:uid="{00000000-0005-0000-0000-00002A4B0000}"/>
    <cellStyle name="SAPBEXexcCritical4 2 3 23" xfId="31670" xr:uid="{00000000-0005-0000-0000-00002B4B0000}"/>
    <cellStyle name="SAPBEXexcCritical4 2 3 24" xfId="31671" xr:uid="{00000000-0005-0000-0000-00002C4B0000}"/>
    <cellStyle name="SAPBEXexcCritical4 2 3 25" xfId="31672" xr:uid="{00000000-0005-0000-0000-00002D4B0000}"/>
    <cellStyle name="SAPBEXexcCritical4 2 3 26" xfId="31673" xr:uid="{00000000-0005-0000-0000-00002E4B0000}"/>
    <cellStyle name="SAPBEXexcCritical4 2 3 27" xfId="31674" xr:uid="{00000000-0005-0000-0000-00002F4B0000}"/>
    <cellStyle name="SAPBEXexcCritical4 2 3 28" xfId="48334" xr:uid="{00000000-0005-0000-0000-0000304B0000}"/>
    <cellStyle name="SAPBEXexcCritical4 2 3 29" xfId="49183" xr:uid="{00000000-0005-0000-0000-0000314B0000}"/>
    <cellStyle name="SAPBEXexcCritical4 2 3 3" xfId="31675" xr:uid="{00000000-0005-0000-0000-0000324B0000}"/>
    <cellStyle name="SAPBEXexcCritical4 2 3 4" xfId="31676" xr:uid="{00000000-0005-0000-0000-0000334B0000}"/>
    <cellStyle name="SAPBEXexcCritical4 2 3 5" xfId="31677" xr:uid="{00000000-0005-0000-0000-0000344B0000}"/>
    <cellStyle name="SAPBEXexcCritical4 2 3 6" xfId="31678" xr:uid="{00000000-0005-0000-0000-0000354B0000}"/>
    <cellStyle name="SAPBEXexcCritical4 2 3 7" xfId="31679" xr:uid="{00000000-0005-0000-0000-0000364B0000}"/>
    <cellStyle name="SAPBEXexcCritical4 2 3 8" xfId="31680" xr:uid="{00000000-0005-0000-0000-0000374B0000}"/>
    <cellStyle name="SAPBEXexcCritical4 2 3 9" xfId="31681" xr:uid="{00000000-0005-0000-0000-0000384B0000}"/>
    <cellStyle name="SAPBEXexcCritical4 2 30" xfId="31682" xr:uid="{00000000-0005-0000-0000-0000394B0000}"/>
    <cellStyle name="SAPBEXexcCritical4 2 31" xfId="31683" xr:uid="{00000000-0005-0000-0000-00003A4B0000}"/>
    <cellStyle name="SAPBEXexcCritical4 2 32" xfId="31684" xr:uid="{00000000-0005-0000-0000-00003B4B0000}"/>
    <cellStyle name="SAPBEXexcCritical4 2 33" xfId="48335" xr:uid="{00000000-0005-0000-0000-00003C4B0000}"/>
    <cellStyle name="SAPBEXexcCritical4 2 34" xfId="49176" xr:uid="{00000000-0005-0000-0000-00003D4B0000}"/>
    <cellStyle name="SAPBEXexcCritical4 2 4" xfId="822" xr:uid="{00000000-0005-0000-0000-00003E4B0000}"/>
    <cellStyle name="SAPBEXexcCritical4 2 4 10" xfId="31685" xr:uid="{00000000-0005-0000-0000-00003F4B0000}"/>
    <cellStyle name="SAPBEXexcCritical4 2 4 11" xfId="31686" xr:uid="{00000000-0005-0000-0000-0000404B0000}"/>
    <cellStyle name="SAPBEXexcCritical4 2 4 12" xfId="31687" xr:uid="{00000000-0005-0000-0000-0000414B0000}"/>
    <cellStyle name="SAPBEXexcCritical4 2 4 13" xfId="31688" xr:uid="{00000000-0005-0000-0000-0000424B0000}"/>
    <cellStyle name="SAPBEXexcCritical4 2 4 14" xfId="31689" xr:uid="{00000000-0005-0000-0000-0000434B0000}"/>
    <cellStyle name="SAPBEXexcCritical4 2 4 15" xfId="31690" xr:uid="{00000000-0005-0000-0000-0000444B0000}"/>
    <cellStyle name="SAPBEXexcCritical4 2 4 16" xfId="31691" xr:uid="{00000000-0005-0000-0000-0000454B0000}"/>
    <cellStyle name="SAPBEXexcCritical4 2 4 17" xfId="31692" xr:uid="{00000000-0005-0000-0000-0000464B0000}"/>
    <cellStyle name="SAPBEXexcCritical4 2 4 18" xfId="31693" xr:uid="{00000000-0005-0000-0000-0000474B0000}"/>
    <cellStyle name="SAPBEXexcCritical4 2 4 19" xfId="31694" xr:uid="{00000000-0005-0000-0000-0000484B0000}"/>
    <cellStyle name="SAPBEXexcCritical4 2 4 2" xfId="1782" xr:uid="{00000000-0005-0000-0000-0000494B0000}"/>
    <cellStyle name="SAPBEXexcCritical4 2 4 2 2" xfId="8189" xr:uid="{00000000-0005-0000-0000-00004A4B0000}"/>
    <cellStyle name="SAPBEXexcCritical4 2 4 2 2 2" xfId="8190" xr:uid="{00000000-0005-0000-0000-00004B4B0000}"/>
    <cellStyle name="SAPBEXexcCritical4 2 4 2 2 2 2" xfId="8191" xr:uid="{00000000-0005-0000-0000-00004C4B0000}"/>
    <cellStyle name="SAPBEXexcCritical4 2 4 2 2 2 2 2" xfId="8192" xr:uid="{00000000-0005-0000-0000-00004D4B0000}"/>
    <cellStyle name="SAPBEXexcCritical4 2 4 2 2 2 3" xfId="8193" xr:uid="{00000000-0005-0000-0000-00004E4B0000}"/>
    <cellStyle name="SAPBEXexcCritical4 2 4 2 2 3" xfId="8194" xr:uid="{00000000-0005-0000-0000-00004F4B0000}"/>
    <cellStyle name="SAPBEXexcCritical4 2 4 2 2 3 2" xfId="8195" xr:uid="{00000000-0005-0000-0000-0000504B0000}"/>
    <cellStyle name="SAPBEXexcCritical4 2 4 2 2 3 2 2" xfId="8196" xr:uid="{00000000-0005-0000-0000-0000514B0000}"/>
    <cellStyle name="SAPBEXexcCritical4 2 4 2 2 4" xfId="8197" xr:uid="{00000000-0005-0000-0000-0000524B0000}"/>
    <cellStyle name="SAPBEXexcCritical4 2 4 2 2 4 2" xfId="8198" xr:uid="{00000000-0005-0000-0000-0000534B0000}"/>
    <cellStyle name="SAPBEXexcCritical4 2 4 2 3" xfId="8199" xr:uid="{00000000-0005-0000-0000-0000544B0000}"/>
    <cellStyle name="SAPBEXexcCritical4 2 4 2 3 2" xfId="8200" xr:uid="{00000000-0005-0000-0000-0000554B0000}"/>
    <cellStyle name="SAPBEXexcCritical4 2 4 2 3 2 2" xfId="8201" xr:uid="{00000000-0005-0000-0000-0000564B0000}"/>
    <cellStyle name="SAPBEXexcCritical4 2 4 2 3 3" xfId="8202" xr:uid="{00000000-0005-0000-0000-0000574B0000}"/>
    <cellStyle name="SAPBEXexcCritical4 2 4 2 4" xfId="8203" xr:uid="{00000000-0005-0000-0000-0000584B0000}"/>
    <cellStyle name="SAPBEXexcCritical4 2 4 2 4 2" xfId="8204" xr:uid="{00000000-0005-0000-0000-0000594B0000}"/>
    <cellStyle name="SAPBEXexcCritical4 2 4 2 4 2 2" xfId="8205" xr:uid="{00000000-0005-0000-0000-00005A4B0000}"/>
    <cellStyle name="SAPBEXexcCritical4 2 4 2 5" xfId="8206" xr:uid="{00000000-0005-0000-0000-00005B4B0000}"/>
    <cellStyle name="SAPBEXexcCritical4 2 4 2 5 2" xfId="8207" xr:uid="{00000000-0005-0000-0000-00005C4B0000}"/>
    <cellStyle name="SAPBEXexcCritical4 2 4 2 6" xfId="31695" xr:uid="{00000000-0005-0000-0000-00005D4B0000}"/>
    <cellStyle name="SAPBEXexcCritical4 2 4 2 7" xfId="31696" xr:uid="{00000000-0005-0000-0000-00005E4B0000}"/>
    <cellStyle name="SAPBEXexcCritical4 2 4 2 8" xfId="49699" xr:uid="{00000000-0005-0000-0000-00005F4B0000}"/>
    <cellStyle name="SAPBEXexcCritical4 2 4 20" xfId="31697" xr:uid="{00000000-0005-0000-0000-0000604B0000}"/>
    <cellStyle name="SAPBEXexcCritical4 2 4 21" xfId="31698" xr:uid="{00000000-0005-0000-0000-0000614B0000}"/>
    <cellStyle name="SAPBEXexcCritical4 2 4 22" xfId="31699" xr:uid="{00000000-0005-0000-0000-0000624B0000}"/>
    <cellStyle name="SAPBEXexcCritical4 2 4 23" xfId="31700" xr:uid="{00000000-0005-0000-0000-0000634B0000}"/>
    <cellStyle name="SAPBEXexcCritical4 2 4 24" xfId="31701" xr:uid="{00000000-0005-0000-0000-0000644B0000}"/>
    <cellStyle name="SAPBEXexcCritical4 2 4 25" xfId="31702" xr:uid="{00000000-0005-0000-0000-0000654B0000}"/>
    <cellStyle name="SAPBEXexcCritical4 2 4 26" xfId="31703" xr:uid="{00000000-0005-0000-0000-0000664B0000}"/>
    <cellStyle name="SAPBEXexcCritical4 2 4 27" xfId="31704" xr:uid="{00000000-0005-0000-0000-0000674B0000}"/>
    <cellStyle name="SAPBEXexcCritical4 2 4 28" xfId="48336" xr:uid="{00000000-0005-0000-0000-0000684B0000}"/>
    <cellStyle name="SAPBEXexcCritical4 2 4 29" xfId="49184" xr:uid="{00000000-0005-0000-0000-0000694B0000}"/>
    <cellStyle name="SAPBEXexcCritical4 2 4 3" xfId="31705" xr:uid="{00000000-0005-0000-0000-00006A4B0000}"/>
    <cellStyle name="SAPBEXexcCritical4 2 4 4" xfId="31706" xr:uid="{00000000-0005-0000-0000-00006B4B0000}"/>
    <cellStyle name="SAPBEXexcCritical4 2 4 5" xfId="31707" xr:uid="{00000000-0005-0000-0000-00006C4B0000}"/>
    <cellStyle name="SAPBEXexcCritical4 2 4 6" xfId="31708" xr:uid="{00000000-0005-0000-0000-00006D4B0000}"/>
    <cellStyle name="SAPBEXexcCritical4 2 4 7" xfId="31709" xr:uid="{00000000-0005-0000-0000-00006E4B0000}"/>
    <cellStyle name="SAPBEXexcCritical4 2 4 8" xfId="31710" xr:uid="{00000000-0005-0000-0000-00006F4B0000}"/>
    <cellStyle name="SAPBEXexcCritical4 2 4 9" xfId="31711" xr:uid="{00000000-0005-0000-0000-0000704B0000}"/>
    <cellStyle name="SAPBEXexcCritical4 2 5" xfId="823" xr:uid="{00000000-0005-0000-0000-0000714B0000}"/>
    <cellStyle name="SAPBEXexcCritical4 2 5 10" xfId="31712" xr:uid="{00000000-0005-0000-0000-0000724B0000}"/>
    <cellStyle name="SAPBEXexcCritical4 2 5 11" xfId="31713" xr:uid="{00000000-0005-0000-0000-0000734B0000}"/>
    <cellStyle name="SAPBEXexcCritical4 2 5 12" xfId="31714" xr:uid="{00000000-0005-0000-0000-0000744B0000}"/>
    <cellStyle name="SAPBEXexcCritical4 2 5 13" xfId="31715" xr:uid="{00000000-0005-0000-0000-0000754B0000}"/>
    <cellStyle name="SAPBEXexcCritical4 2 5 14" xfId="31716" xr:uid="{00000000-0005-0000-0000-0000764B0000}"/>
    <cellStyle name="SAPBEXexcCritical4 2 5 15" xfId="31717" xr:uid="{00000000-0005-0000-0000-0000774B0000}"/>
    <cellStyle name="SAPBEXexcCritical4 2 5 16" xfId="31718" xr:uid="{00000000-0005-0000-0000-0000784B0000}"/>
    <cellStyle name="SAPBEXexcCritical4 2 5 17" xfId="31719" xr:uid="{00000000-0005-0000-0000-0000794B0000}"/>
    <cellStyle name="SAPBEXexcCritical4 2 5 18" xfId="31720" xr:uid="{00000000-0005-0000-0000-00007A4B0000}"/>
    <cellStyle name="SAPBEXexcCritical4 2 5 19" xfId="31721" xr:uid="{00000000-0005-0000-0000-00007B4B0000}"/>
    <cellStyle name="SAPBEXexcCritical4 2 5 2" xfId="1783" xr:uid="{00000000-0005-0000-0000-00007C4B0000}"/>
    <cellStyle name="SAPBEXexcCritical4 2 5 2 2" xfId="8208" xr:uid="{00000000-0005-0000-0000-00007D4B0000}"/>
    <cellStyle name="SAPBEXexcCritical4 2 5 2 2 2" xfId="8209" xr:uid="{00000000-0005-0000-0000-00007E4B0000}"/>
    <cellStyle name="SAPBEXexcCritical4 2 5 2 2 2 2" xfId="8210" xr:uid="{00000000-0005-0000-0000-00007F4B0000}"/>
    <cellStyle name="SAPBEXexcCritical4 2 5 2 2 2 2 2" xfId="8211" xr:uid="{00000000-0005-0000-0000-0000804B0000}"/>
    <cellStyle name="SAPBEXexcCritical4 2 5 2 2 2 3" xfId="8212" xr:uid="{00000000-0005-0000-0000-0000814B0000}"/>
    <cellStyle name="SAPBEXexcCritical4 2 5 2 2 3" xfId="8213" xr:uid="{00000000-0005-0000-0000-0000824B0000}"/>
    <cellStyle name="SAPBEXexcCritical4 2 5 2 2 3 2" xfId="8214" xr:uid="{00000000-0005-0000-0000-0000834B0000}"/>
    <cellStyle name="SAPBEXexcCritical4 2 5 2 2 3 2 2" xfId="8215" xr:uid="{00000000-0005-0000-0000-0000844B0000}"/>
    <cellStyle name="SAPBEXexcCritical4 2 5 2 2 4" xfId="8216" xr:uid="{00000000-0005-0000-0000-0000854B0000}"/>
    <cellStyle name="SAPBEXexcCritical4 2 5 2 2 4 2" xfId="8217" xr:uid="{00000000-0005-0000-0000-0000864B0000}"/>
    <cellStyle name="SAPBEXexcCritical4 2 5 2 3" xfId="8218" xr:uid="{00000000-0005-0000-0000-0000874B0000}"/>
    <cellStyle name="SAPBEXexcCritical4 2 5 2 3 2" xfId="8219" xr:uid="{00000000-0005-0000-0000-0000884B0000}"/>
    <cellStyle name="SAPBEXexcCritical4 2 5 2 3 2 2" xfId="8220" xr:uid="{00000000-0005-0000-0000-0000894B0000}"/>
    <cellStyle name="SAPBEXexcCritical4 2 5 2 3 3" xfId="8221" xr:uid="{00000000-0005-0000-0000-00008A4B0000}"/>
    <cellStyle name="SAPBEXexcCritical4 2 5 2 4" xfId="8222" xr:uid="{00000000-0005-0000-0000-00008B4B0000}"/>
    <cellStyle name="SAPBEXexcCritical4 2 5 2 4 2" xfId="8223" xr:uid="{00000000-0005-0000-0000-00008C4B0000}"/>
    <cellStyle name="SAPBEXexcCritical4 2 5 2 4 2 2" xfId="8224" xr:uid="{00000000-0005-0000-0000-00008D4B0000}"/>
    <cellStyle name="SAPBEXexcCritical4 2 5 2 5" xfId="8225" xr:uid="{00000000-0005-0000-0000-00008E4B0000}"/>
    <cellStyle name="SAPBEXexcCritical4 2 5 2 5 2" xfId="8226" xr:uid="{00000000-0005-0000-0000-00008F4B0000}"/>
    <cellStyle name="SAPBEXexcCritical4 2 5 2 6" xfId="31722" xr:uid="{00000000-0005-0000-0000-0000904B0000}"/>
    <cellStyle name="SAPBEXexcCritical4 2 5 2 7" xfId="31723" xr:uid="{00000000-0005-0000-0000-0000914B0000}"/>
    <cellStyle name="SAPBEXexcCritical4 2 5 2 8" xfId="49700" xr:uid="{00000000-0005-0000-0000-0000924B0000}"/>
    <cellStyle name="SAPBEXexcCritical4 2 5 20" xfId="31724" xr:uid="{00000000-0005-0000-0000-0000934B0000}"/>
    <cellStyle name="SAPBEXexcCritical4 2 5 21" xfId="31725" xr:uid="{00000000-0005-0000-0000-0000944B0000}"/>
    <cellStyle name="SAPBEXexcCritical4 2 5 22" xfId="31726" xr:uid="{00000000-0005-0000-0000-0000954B0000}"/>
    <cellStyle name="SAPBEXexcCritical4 2 5 23" xfId="31727" xr:uid="{00000000-0005-0000-0000-0000964B0000}"/>
    <cellStyle name="SAPBEXexcCritical4 2 5 24" xfId="31728" xr:uid="{00000000-0005-0000-0000-0000974B0000}"/>
    <cellStyle name="SAPBEXexcCritical4 2 5 25" xfId="31729" xr:uid="{00000000-0005-0000-0000-0000984B0000}"/>
    <cellStyle name="SAPBEXexcCritical4 2 5 26" xfId="31730" xr:uid="{00000000-0005-0000-0000-0000994B0000}"/>
    <cellStyle name="SAPBEXexcCritical4 2 5 27" xfId="31731" xr:uid="{00000000-0005-0000-0000-00009A4B0000}"/>
    <cellStyle name="SAPBEXexcCritical4 2 5 28" xfId="48337" xr:uid="{00000000-0005-0000-0000-00009B4B0000}"/>
    <cellStyle name="SAPBEXexcCritical4 2 5 29" xfId="49185" xr:uid="{00000000-0005-0000-0000-00009C4B0000}"/>
    <cellStyle name="SAPBEXexcCritical4 2 5 3" xfId="31732" xr:uid="{00000000-0005-0000-0000-00009D4B0000}"/>
    <cellStyle name="SAPBEXexcCritical4 2 5 4" xfId="31733" xr:uid="{00000000-0005-0000-0000-00009E4B0000}"/>
    <cellStyle name="SAPBEXexcCritical4 2 5 5" xfId="31734" xr:uid="{00000000-0005-0000-0000-00009F4B0000}"/>
    <cellStyle name="SAPBEXexcCritical4 2 5 6" xfId="31735" xr:uid="{00000000-0005-0000-0000-0000A04B0000}"/>
    <cellStyle name="SAPBEXexcCritical4 2 5 7" xfId="31736" xr:uid="{00000000-0005-0000-0000-0000A14B0000}"/>
    <cellStyle name="SAPBEXexcCritical4 2 5 8" xfId="31737" xr:uid="{00000000-0005-0000-0000-0000A24B0000}"/>
    <cellStyle name="SAPBEXexcCritical4 2 5 9" xfId="31738" xr:uid="{00000000-0005-0000-0000-0000A34B0000}"/>
    <cellStyle name="SAPBEXexcCritical4 2 6" xfId="824" xr:uid="{00000000-0005-0000-0000-0000A44B0000}"/>
    <cellStyle name="SAPBEXexcCritical4 2 6 10" xfId="31739" xr:uid="{00000000-0005-0000-0000-0000A54B0000}"/>
    <cellStyle name="SAPBEXexcCritical4 2 6 11" xfId="31740" xr:uid="{00000000-0005-0000-0000-0000A64B0000}"/>
    <cellStyle name="SAPBEXexcCritical4 2 6 12" xfId="31741" xr:uid="{00000000-0005-0000-0000-0000A74B0000}"/>
    <cellStyle name="SAPBEXexcCritical4 2 6 13" xfId="31742" xr:uid="{00000000-0005-0000-0000-0000A84B0000}"/>
    <cellStyle name="SAPBEXexcCritical4 2 6 14" xfId="31743" xr:uid="{00000000-0005-0000-0000-0000A94B0000}"/>
    <cellStyle name="SAPBEXexcCritical4 2 6 15" xfId="31744" xr:uid="{00000000-0005-0000-0000-0000AA4B0000}"/>
    <cellStyle name="SAPBEXexcCritical4 2 6 16" xfId="31745" xr:uid="{00000000-0005-0000-0000-0000AB4B0000}"/>
    <cellStyle name="SAPBEXexcCritical4 2 6 17" xfId="31746" xr:uid="{00000000-0005-0000-0000-0000AC4B0000}"/>
    <cellStyle name="SAPBEXexcCritical4 2 6 18" xfId="31747" xr:uid="{00000000-0005-0000-0000-0000AD4B0000}"/>
    <cellStyle name="SAPBEXexcCritical4 2 6 19" xfId="31748" xr:uid="{00000000-0005-0000-0000-0000AE4B0000}"/>
    <cellStyle name="SAPBEXexcCritical4 2 6 2" xfId="1784" xr:uid="{00000000-0005-0000-0000-0000AF4B0000}"/>
    <cellStyle name="SAPBEXexcCritical4 2 6 2 2" xfId="8227" xr:uid="{00000000-0005-0000-0000-0000B04B0000}"/>
    <cellStyle name="SAPBEXexcCritical4 2 6 2 2 2" xfId="8228" xr:uid="{00000000-0005-0000-0000-0000B14B0000}"/>
    <cellStyle name="SAPBEXexcCritical4 2 6 2 2 2 2" xfId="8229" xr:uid="{00000000-0005-0000-0000-0000B24B0000}"/>
    <cellStyle name="SAPBEXexcCritical4 2 6 2 2 2 2 2" xfId="8230" xr:uid="{00000000-0005-0000-0000-0000B34B0000}"/>
    <cellStyle name="SAPBEXexcCritical4 2 6 2 2 2 3" xfId="8231" xr:uid="{00000000-0005-0000-0000-0000B44B0000}"/>
    <cellStyle name="SAPBEXexcCritical4 2 6 2 2 3" xfId="8232" xr:uid="{00000000-0005-0000-0000-0000B54B0000}"/>
    <cellStyle name="SAPBEXexcCritical4 2 6 2 2 3 2" xfId="8233" xr:uid="{00000000-0005-0000-0000-0000B64B0000}"/>
    <cellStyle name="SAPBEXexcCritical4 2 6 2 2 3 2 2" xfId="8234" xr:uid="{00000000-0005-0000-0000-0000B74B0000}"/>
    <cellStyle name="SAPBEXexcCritical4 2 6 2 2 4" xfId="8235" xr:uid="{00000000-0005-0000-0000-0000B84B0000}"/>
    <cellStyle name="SAPBEXexcCritical4 2 6 2 2 4 2" xfId="8236" xr:uid="{00000000-0005-0000-0000-0000B94B0000}"/>
    <cellStyle name="SAPBEXexcCritical4 2 6 2 3" xfId="8237" xr:uid="{00000000-0005-0000-0000-0000BA4B0000}"/>
    <cellStyle name="SAPBEXexcCritical4 2 6 2 3 2" xfId="8238" xr:uid="{00000000-0005-0000-0000-0000BB4B0000}"/>
    <cellStyle name="SAPBEXexcCritical4 2 6 2 3 2 2" xfId="8239" xr:uid="{00000000-0005-0000-0000-0000BC4B0000}"/>
    <cellStyle name="SAPBEXexcCritical4 2 6 2 3 3" xfId="8240" xr:uid="{00000000-0005-0000-0000-0000BD4B0000}"/>
    <cellStyle name="SAPBEXexcCritical4 2 6 2 4" xfId="8241" xr:uid="{00000000-0005-0000-0000-0000BE4B0000}"/>
    <cellStyle name="SAPBEXexcCritical4 2 6 2 4 2" xfId="8242" xr:uid="{00000000-0005-0000-0000-0000BF4B0000}"/>
    <cellStyle name="SAPBEXexcCritical4 2 6 2 4 2 2" xfId="8243" xr:uid="{00000000-0005-0000-0000-0000C04B0000}"/>
    <cellStyle name="SAPBEXexcCritical4 2 6 2 5" xfId="8244" xr:uid="{00000000-0005-0000-0000-0000C14B0000}"/>
    <cellStyle name="SAPBEXexcCritical4 2 6 2 5 2" xfId="8245" xr:uid="{00000000-0005-0000-0000-0000C24B0000}"/>
    <cellStyle name="SAPBEXexcCritical4 2 6 2 6" xfId="31749" xr:uid="{00000000-0005-0000-0000-0000C34B0000}"/>
    <cellStyle name="SAPBEXexcCritical4 2 6 2 7" xfId="31750" xr:uid="{00000000-0005-0000-0000-0000C44B0000}"/>
    <cellStyle name="SAPBEXexcCritical4 2 6 2 8" xfId="49701" xr:uid="{00000000-0005-0000-0000-0000C54B0000}"/>
    <cellStyle name="SAPBEXexcCritical4 2 6 20" xfId="31751" xr:uid="{00000000-0005-0000-0000-0000C64B0000}"/>
    <cellStyle name="SAPBEXexcCritical4 2 6 21" xfId="31752" xr:uid="{00000000-0005-0000-0000-0000C74B0000}"/>
    <cellStyle name="SAPBEXexcCritical4 2 6 22" xfId="31753" xr:uid="{00000000-0005-0000-0000-0000C84B0000}"/>
    <cellStyle name="SAPBEXexcCritical4 2 6 23" xfId="31754" xr:uid="{00000000-0005-0000-0000-0000C94B0000}"/>
    <cellStyle name="SAPBEXexcCritical4 2 6 24" xfId="31755" xr:uid="{00000000-0005-0000-0000-0000CA4B0000}"/>
    <cellStyle name="SAPBEXexcCritical4 2 6 25" xfId="31756" xr:uid="{00000000-0005-0000-0000-0000CB4B0000}"/>
    <cellStyle name="SAPBEXexcCritical4 2 6 26" xfId="31757" xr:uid="{00000000-0005-0000-0000-0000CC4B0000}"/>
    <cellStyle name="SAPBEXexcCritical4 2 6 27" xfId="31758" xr:uid="{00000000-0005-0000-0000-0000CD4B0000}"/>
    <cellStyle name="SAPBEXexcCritical4 2 6 28" xfId="48338" xr:uid="{00000000-0005-0000-0000-0000CE4B0000}"/>
    <cellStyle name="SAPBEXexcCritical4 2 6 29" xfId="49186" xr:uid="{00000000-0005-0000-0000-0000CF4B0000}"/>
    <cellStyle name="SAPBEXexcCritical4 2 6 3" xfId="31759" xr:uid="{00000000-0005-0000-0000-0000D04B0000}"/>
    <cellStyle name="SAPBEXexcCritical4 2 6 4" xfId="31760" xr:uid="{00000000-0005-0000-0000-0000D14B0000}"/>
    <cellStyle name="SAPBEXexcCritical4 2 6 5" xfId="31761" xr:uid="{00000000-0005-0000-0000-0000D24B0000}"/>
    <cellStyle name="SAPBEXexcCritical4 2 6 6" xfId="31762" xr:uid="{00000000-0005-0000-0000-0000D34B0000}"/>
    <cellStyle name="SAPBEXexcCritical4 2 6 7" xfId="31763" xr:uid="{00000000-0005-0000-0000-0000D44B0000}"/>
    <cellStyle name="SAPBEXexcCritical4 2 6 8" xfId="31764" xr:uid="{00000000-0005-0000-0000-0000D54B0000}"/>
    <cellStyle name="SAPBEXexcCritical4 2 6 9" xfId="31765" xr:uid="{00000000-0005-0000-0000-0000D64B0000}"/>
    <cellStyle name="SAPBEXexcCritical4 2 7" xfId="1785" xr:uid="{00000000-0005-0000-0000-0000D74B0000}"/>
    <cellStyle name="SAPBEXexcCritical4 2 7 2" xfId="8246" xr:uid="{00000000-0005-0000-0000-0000D84B0000}"/>
    <cellStyle name="SAPBEXexcCritical4 2 7 2 2" xfId="8247" xr:uid="{00000000-0005-0000-0000-0000D94B0000}"/>
    <cellStyle name="SAPBEXexcCritical4 2 7 2 2 2" xfId="8248" xr:uid="{00000000-0005-0000-0000-0000DA4B0000}"/>
    <cellStyle name="SAPBEXexcCritical4 2 7 2 2 2 2" xfId="8249" xr:uid="{00000000-0005-0000-0000-0000DB4B0000}"/>
    <cellStyle name="SAPBEXexcCritical4 2 7 2 2 3" xfId="8250" xr:uid="{00000000-0005-0000-0000-0000DC4B0000}"/>
    <cellStyle name="SAPBEXexcCritical4 2 7 2 3" xfId="8251" xr:uid="{00000000-0005-0000-0000-0000DD4B0000}"/>
    <cellStyle name="SAPBEXexcCritical4 2 7 2 3 2" xfId="8252" xr:uid="{00000000-0005-0000-0000-0000DE4B0000}"/>
    <cellStyle name="SAPBEXexcCritical4 2 7 2 3 2 2" xfId="8253" xr:uid="{00000000-0005-0000-0000-0000DF4B0000}"/>
    <cellStyle name="SAPBEXexcCritical4 2 7 2 4" xfId="8254" xr:uid="{00000000-0005-0000-0000-0000E04B0000}"/>
    <cellStyle name="SAPBEXexcCritical4 2 7 2 4 2" xfId="8255" xr:uid="{00000000-0005-0000-0000-0000E14B0000}"/>
    <cellStyle name="SAPBEXexcCritical4 2 7 3" xfId="8256" xr:uid="{00000000-0005-0000-0000-0000E24B0000}"/>
    <cellStyle name="SAPBEXexcCritical4 2 7 3 2" xfId="8257" xr:uid="{00000000-0005-0000-0000-0000E34B0000}"/>
    <cellStyle name="SAPBEXexcCritical4 2 7 3 2 2" xfId="8258" xr:uid="{00000000-0005-0000-0000-0000E44B0000}"/>
    <cellStyle name="SAPBEXexcCritical4 2 7 3 3" xfId="8259" xr:uid="{00000000-0005-0000-0000-0000E54B0000}"/>
    <cellStyle name="SAPBEXexcCritical4 2 7 4" xfId="8260" xr:uid="{00000000-0005-0000-0000-0000E64B0000}"/>
    <cellStyle name="SAPBEXexcCritical4 2 7 4 2" xfId="8261" xr:uid="{00000000-0005-0000-0000-0000E74B0000}"/>
    <cellStyle name="SAPBEXexcCritical4 2 7 4 2 2" xfId="8262" xr:uid="{00000000-0005-0000-0000-0000E84B0000}"/>
    <cellStyle name="SAPBEXexcCritical4 2 7 5" xfId="8263" xr:uid="{00000000-0005-0000-0000-0000E94B0000}"/>
    <cellStyle name="SAPBEXexcCritical4 2 7 5 2" xfId="8264" xr:uid="{00000000-0005-0000-0000-0000EA4B0000}"/>
    <cellStyle name="SAPBEXexcCritical4 2 7 6" xfId="31766" xr:uid="{00000000-0005-0000-0000-0000EB4B0000}"/>
    <cellStyle name="SAPBEXexcCritical4 2 7 7" xfId="31767" xr:uid="{00000000-0005-0000-0000-0000EC4B0000}"/>
    <cellStyle name="SAPBEXexcCritical4 2 7 8" xfId="49691" xr:uid="{00000000-0005-0000-0000-0000ED4B0000}"/>
    <cellStyle name="SAPBEXexcCritical4 2 8" xfId="31768" xr:uid="{00000000-0005-0000-0000-0000EE4B0000}"/>
    <cellStyle name="SAPBEXexcCritical4 2 9" xfId="31769" xr:uid="{00000000-0005-0000-0000-0000EF4B0000}"/>
    <cellStyle name="SAPBEXexcCritical4 20" xfId="31770" xr:uid="{00000000-0005-0000-0000-0000F04B0000}"/>
    <cellStyle name="SAPBEXexcCritical4 21" xfId="31771" xr:uid="{00000000-0005-0000-0000-0000F14B0000}"/>
    <cellStyle name="SAPBEXexcCritical4 22" xfId="31772" xr:uid="{00000000-0005-0000-0000-0000F24B0000}"/>
    <cellStyle name="SAPBEXexcCritical4 23" xfId="31773" xr:uid="{00000000-0005-0000-0000-0000F34B0000}"/>
    <cellStyle name="SAPBEXexcCritical4 24" xfId="31774" xr:uid="{00000000-0005-0000-0000-0000F44B0000}"/>
    <cellStyle name="SAPBEXexcCritical4 25" xfId="31775" xr:uid="{00000000-0005-0000-0000-0000F54B0000}"/>
    <cellStyle name="SAPBEXexcCritical4 26" xfId="31776" xr:uid="{00000000-0005-0000-0000-0000F64B0000}"/>
    <cellStyle name="SAPBEXexcCritical4 27" xfId="31777" xr:uid="{00000000-0005-0000-0000-0000F74B0000}"/>
    <cellStyle name="SAPBEXexcCritical4 28" xfId="31778" xr:uid="{00000000-0005-0000-0000-0000F84B0000}"/>
    <cellStyle name="SAPBEXexcCritical4 29" xfId="31779" xr:uid="{00000000-0005-0000-0000-0000F94B0000}"/>
    <cellStyle name="SAPBEXexcCritical4 3" xfId="517" xr:uid="{00000000-0005-0000-0000-0000FA4B0000}"/>
    <cellStyle name="SAPBEXexcCritical4 3 10" xfId="31780" xr:uid="{00000000-0005-0000-0000-0000FB4B0000}"/>
    <cellStyle name="SAPBEXexcCritical4 3 11" xfId="31781" xr:uid="{00000000-0005-0000-0000-0000FC4B0000}"/>
    <cellStyle name="SAPBEXexcCritical4 3 12" xfId="31782" xr:uid="{00000000-0005-0000-0000-0000FD4B0000}"/>
    <cellStyle name="SAPBEXexcCritical4 3 13" xfId="31783" xr:uid="{00000000-0005-0000-0000-0000FE4B0000}"/>
    <cellStyle name="SAPBEXexcCritical4 3 14" xfId="31784" xr:uid="{00000000-0005-0000-0000-0000FF4B0000}"/>
    <cellStyle name="SAPBEXexcCritical4 3 15" xfId="31785" xr:uid="{00000000-0005-0000-0000-0000004C0000}"/>
    <cellStyle name="SAPBEXexcCritical4 3 16" xfId="31786" xr:uid="{00000000-0005-0000-0000-0000014C0000}"/>
    <cellStyle name="SAPBEXexcCritical4 3 17" xfId="31787" xr:uid="{00000000-0005-0000-0000-0000024C0000}"/>
    <cellStyle name="SAPBEXexcCritical4 3 18" xfId="31788" xr:uid="{00000000-0005-0000-0000-0000034C0000}"/>
    <cellStyle name="SAPBEXexcCritical4 3 19" xfId="31789" xr:uid="{00000000-0005-0000-0000-0000044C0000}"/>
    <cellStyle name="SAPBEXexcCritical4 3 2" xfId="825" xr:uid="{00000000-0005-0000-0000-0000054C0000}"/>
    <cellStyle name="SAPBEXexcCritical4 3 2 10" xfId="31790" xr:uid="{00000000-0005-0000-0000-0000064C0000}"/>
    <cellStyle name="SAPBEXexcCritical4 3 2 11" xfId="31791" xr:uid="{00000000-0005-0000-0000-0000074C0000}"/>
    <cellStyle name="SAPBEXexcCritical4 3 2 12" xfId="31792" xr:uid="{00000000-0005-0000-0000-0000084C0000}"/>
    <cellStyle name="SAPBEXexcCritical4 3 2 13" xfId="31793" xr:uid="{00000000-0005-0000-0000-0000094C0000}"/>
    <cellStyle name="SAPBEXexcCritical4 3 2 14" xfId="31794" xr:uid="{00000000-0005-0000-0000-00000A4C0000}"/>
    <cellStyle name="SAPBEXexcCritical4 3 2 15" xfId="31795" xr:uid="{00000000-0005-0000-0000-00000B4C0000}"/>
    <cellStyle name="SAPBEXexcCritical4 3 2 16" xfId="31796" xr:uid="{00000000-0005-0000-0000-00000C4C0000}"/>
    <cellStyle name="SAPBEXexcCritical4 3 2 17" xfId="31797" xr:uid="{00000000-0005-0000-0000-00000D4C0000}"/>
    <cellStyle name="SAPBEXexcCritical4 3 2 18" xfId="31798" xr:uid="{00000000-0005-0000-0000-00000E4C0000}"/>
    <cellStyle name="SAPBEXexcCritical4 3 2 19" xfId="31799" xr:uid="{00000000-0005-0000-0000-00000F4C0000}"/>
    <cellStyle name="SAPBEXexcCritical4 3 2 2" xfId="1786" xr:uid="{00000000-0005-0000-0000-0000104C0000}"/>
    <cellStyle name="SAPBEXexcCritical4 3 2 2 2" xfId="8265" xr:uid="{00000000-0005-0000-0000-0000114C0000}"/>
    <cellStyle name="SAPBEXexcCritical4 3 2 2 2 2" xfId="8266" xr:uid="{00000000-0005-0000-0000-0000124C0000}"/>
    <cellStyle name="SAPBEXexcCritical4 3 2 2 2 2 2" xfId="8267" xr:uid="{00000000-0005-0000-0000-0000134C0000}"/>
    <cellStyle name="SAPBEXexcCritical4 3 2 2 2 2 2 2" xfId="8268" xr:uid="{00000000-0005-0000-0000-0000144C0000}"/>
    <cellStyle name="SAPBEXexcCritical4 3 2 2 2 2 3" xfId="8269" xr:uid="{00000000-0005-0000-0000-0000154C0000}"/>
    <cellStyle name="SAPBEXexcCritical4 3 2 2 2 3" xfId="8270" xr:uid="{00000000-0005-0000-0000-0000164C0000}"/>
    <cellStyle name="SAPBEXexcCritical4 3 2 2 2 3 2" xfId="8271" xr:uid="{00000000-0005-0000-0000-0000174C0000}"/>
    <cellStyle name="SAPBEXexcCritical4 3 2 2 2 3 2 2" xfId="8272" xr:uid="{00000000-0005-0000-0000-0000184C0000}"/>
    <cellStyle name="SAPBEXexcCritical4 3 2 2 2 4" xfId="8273" xr:uid="{00000000-0005-0000-0000-0000194C0000}"/>
    <cellStyle name="SAPBEXexcCritical4 3 2 2 2 4 2" xfId="8274" xr:uid="{00000000-0005-0000-0000-00001A4C0000}"/>
    <cellStyle name="SAPBEXexcCritical4 3 2 2 3" xfId="8275" xr:uid="{00000000-0005-0000-0000-00001B4C0000}"/>
    <cellStyle name="SAPBEXexcCritical4 3 2 2 3 2" xfId="8276" xr:uid="{00000000-0005-0000-0000-00001C4C0000}"/>
    <cellStyle name="SAPBEXexcCritical4 3 2 2 3 2 2" xfId="8277" xr:uid="{00000000-0005-0000-0000-00001D4C0000}"/>
    <cellStyle name="SAPBEXexcCritical4 3 2 2 3 3" xfId="8278" xr:uid="{00000000-0005-0000-0000-00001E4C0000}"/>
    <cellStyle name="SAPBEXexcCritical4 3 2 2 4" xfId="8279" xr:uid="{00000000-0005-0000-0000-00001F4C0000}"/>
    <cellStyle name="SAPBEXexcCritical4 3 2 2 4 2" xfId="8280" xr:uid="{00000000-0005-0000-0000-0000204C0000}"/>
    <cellStyle name="SAPBEXexcCritical4 3 2 2 4 2 2" xfId="8281" xr:uid="{00000000-0005-0000-0000-0000214C0000}"/>
    <cellStyle name="SAPBEXexcCritical4 3 2 2 5" xfId="8282" xr:uid="{00000000-0005-0000-0000-0000224C0000}"/>
    <cellStyle name="SAPBEXexcCritical4 3 2 2 5 2" xfId="8283" xr:uid="{00000000-0005-0000-0000-0000234C0000}"/>
    <cellStyle name="SAPBEXexcCritical4 3 2 2 6" xfId="31800" xr:uid="{00000000-0005-0000-0000-0000244C0000}"/>
    <cellStyle name="SAPBEXexcCritical4 3 2 2 7" xfId="31801" xr:uid="{00000000-0005-0000-0000-0000254C0000}"/>
    <cellStyle name="SAPBEXexcCritical4 3 2 2 8" xfId="49703" xr:uid="{00000000-0005-0000-0000-0000264C0000}"/>
    <cellStyle name="SAPBEXexcCritical4 3 2 20" xfId="31802" xr:uid="{00000000-0005-0000-0000-0000274C0000}"/>
    <cellStyle name="SAPBEXexcCritical4 3 2 21" xfId="31803" xr:uid="{00000000-0005-0000-0000-0000284C0000}"/>
    <cellStyle name="SAPBEXexcCritical4 3 2 22" xfId="31804" xr:uid="{00000000-0005-0000-0000-0000294C0000}"/>
    <cellStyle name="SAPBEXexcCritical4 3 2 23" xfId="31805" xr:uid="{00000000-0005-0000-0000-00002A4C0000}"/>
    <cellStyle name="SAPBEXexcCritical4 3 2 24" xfId="31806" xr:uid="{00000000-0005-0000-0000-00002B4C0000}"/>
    <cellStyle name="SAPBEXexcCritical4 3 2 25" xfId="31807" xr:uid="{00000000-0005-0000-0000-00002C4C0000}"/>
    <cellStyle name="SAPBEXexcCritical4 3 2 26" xfId="31808" xr:uid="{00000000-0005-0000-0000-00002D4C0000}"/>
    <cellStyle name="SAPBEXexcCritical4 3 2 27" xfId="31809" xr:uid="{00000000-0005-0000-0000-00002E4C0000}"/>
    <cellStyle name="SAPBEXexcCritical4 3 2 28" xfId="48339" xr:uid="{00000000-0005-0000-0000-00002F4C0000}"/>
    <cellStyle name="SAPBEXexcCritical4 3 2 29" xfId="49188" xr:uid="{00000000-0005-0000-0000-0000304C0000}"/>
    <cellStyle name="SAPBEXexcCritical4 3 2 3" xfId="31810" xr:uid="{00000000-0005-0000-0000-0000314C0000}"/>
    <cellStyle name="SAPBEXexcCritical4 3 2 4" xfId="31811" xr:uid="{00000000-0005-0000-0000-0000324C0000}"/>
    <cellStyle name="SAPBEXexcCritical4 3 2 5" xfId="31812" xr:uid="{00000000-0005-0000-0000-0000334C0000}"/>
    <cellStyle name="SAPBEXexcCritical4 3 2 6" xfId="31813" xr:uid="{00000000-0005-0000-0000-0000344C0000}"/>
    <cellStyle name="SAPBEXexcCritical4 3 2 7" xfId="31814" xr:uid="{00000000-0005-0000-0000-0000354C0000}"/>
    <cellStyle name="SAPBEXexcCritical4 3 2 8" xfId="31815" xr:uid="{00000000-0005-0000-0000-0000364C0000}"/>
    <cellStyle name="SAPBEXexcCritical4 3 2 9" xfId="31816" xr:uid="{00000000-0005-0000-0000-0000374C0000}"/>
    <cellStyle name="SAPBEXexcCritical4 3 20" xfId="31817" xr:uid="{00000000-0005-0000-0000-0000384C0000}"/>
    <cellStyle name="SAPBEXexcCritical4 3 21" xfId="31818" xr:uid="{00000000-0005-0000-0000-0000394C0000}"/>
    <cellStyle name="SAPBEXexcCritical4 3 22" xfId="31819" xr:uid="{00000000-0005-0000-0000-00003A4C0000}"/>
    <cellStyle name="SAPBEXexcCritical4 3 23" xfId="31820" xr:uid="{00000000-0005-0000-0000-00003B4C0000}"/>
    <cellStyle name="SAPBEXexcCritical4 3 24" xfId="31821" xr:uid="{00000000-0005-0000-0000-00003C4C0000}"/>
    <cellStyle name="SAPBEXexcCritical4 3 25" xfId="31822" xr:uid="{00000000-0005-0000-0000-00003D4C0000}"/>
    <cellStyle name="SAPBEXexcCritical4 3 26" xfId="31823" xr:uid="{00000000-0005-0000-0000-00003E4C0000}"/>
    <cellStyle name="SAPBEXexcCritical4 3 27" xfId="31824" xr:uid="{00000000-0005-0000-0000-00003F4C0000}"/>
    <cellStyle name="SAPBEXexcCritical4 3 28" xfId="31825" xr:uid="{00000000-0005-0000-0000-0000404C0000}"/>
    <cellStyle name="SAPBEXexcCritical4 3 29" xfId="31826" xr:uid="{00000000-0005-0000-0000-0000414C0000}"/>
    <cellStyle name="SAPBEXexcCritical4 3 3" xfId="826" xr:uid="{00000000-0005-0000-0000-0000424C0000}"/>
    <cellStyle name="SAPBEXexcCritical4 3 3 10" xfId="31827" xr:uid="{00000000-0005-0000-0000-0000434C0000}"/>
    <cellStyle name="SAPBEXexcCritical4 3 3 11" xfId="31828" xr:uid="{00000000-0005-0000-0000-0000444C0000}"/>
    <cellStyle name="SAPBEXexcCritical4 3 3 12" xfId="31829" xr:uid="{00000000-0005-0000-0000-0000454C0000}"/>
    <cellStyle name="SAPBEXexcCritical4 3 3 13" xfId="31830" xr:uid="{00000000-0005-0000-0000-0000464C0000}"/>
    <cellStyle name="SAPBEXexcCritical4 3 3 14" xfId="31831" xr:uid="{00000000-0005-0000-0000-0000474C0000}"/>
    <cellStyle name="SAPBEXexcCritical4 3 3 15" xfId="31832" xr:uid="{00000000-0005-0000-0000-0000484C0000}"/>
    <cellStyle name="SAPBEXexcCritical4 3 3 16" xfId="31833" xr:uid="{00000000-0005-0000-0000-0000494C0000}"/>
    <cellStyle name="SAPBEXexcCritical4 3 3 17" xfId="31834" xr:uid="{00000000-0005-0000-0000-00004A4C0000}"/>
    <cellStyle name="SAPBEXexcCritical4 3 3 18" xfId="31835" xr:uid="{00000000-0005-0000-0000-00004B4C0000}"/>
    <cellStyle name="SAPBEXexcCritical4 3 3 19" xfId="31836" xr:uid="{00000000-0005-0000-0000-00004C4C0000}"/>
    <cellStyle name="SAPBEXexcCritical4 3 3 2" xfId="1787" xr:uid="{00000000-0005-0000-0000-00004D4C0000}"/>
    <cellStyle name="SAPBEXexcCritical4 3 3 2 2" xfId="8284" xr:uid="{00000000-0005-0000-0000-00004E4C0000}"/>
    <cellStyle name="SAPBEXexcCritical4 3 3 2 2 2" xfId="8285" xr:uid="{00000000-0005-0000-0000-00004F4C0000}"/>
    <cellStyle name="SAPBEXexcCritical4 3 3 2 2 2 2" xfId="8286" xr:uid="{00000000-0005-0000-0000-0000504C0000}"/>
    <cellStyle name="SAPBEXexcCritical4 3 3 2 2 2 2 2" xfId="8287" xr:uid="{00000000-0005-0000-0000-0000514C0000}"/>
    <cellStyle name="SAPBEXexcCritical4 3 3 2 2 2 3" xfId="8288" xr:uid="{00000000-0005-0000-0000-0000524C0000}"/>
    <cellStyle name="SAPBEXexcCritical4 3 3 2 2 3" xfId="8289" xr:uid="{00000000-0005-0000-0000-0000534C0000}"/>
    <cellStyle name="SAPBEXexcCritical4 3 3 2 2 3 2" xfId="8290" xr:uid="{00000000-0005-0000-0000-0000544C0000}"/>
    <cellStyle name="SAPBEXexcCritical4 3 3 2 2 3 2 2" xfId="8291" xr:uid="{00000000-0005-0000-0000-0000554C0000}"/>
    <cellStyle name="SAPBEXexcCritical4 3 3 2 2 4" xfId="8292" xr:uid="{00000000-0005-0000-0000-0000564C0000}"/>
    <cellStyle name="SAPBEXexcCritical4 3 3 2 2 4 2" xfId="8293" xr:uid="{00000000-0005-0000-0000-0000574C0000}"/>
    <cellStyle name="SAPBEXexcCritical4 3 3 2 3" xfId="8294" xr:uid="{00000000-0005-0000-0000-0000584C0000}"/>
    <cellStyle name="SAPBEXexcCritical4 3 3 2 3 2" xfId="8295" xr:uid="{00000000-0005-0000-0000-0000594C0000}"/>
    <cellStyle name="SAPBEXexcCritical4 3 3 2 3 2 2" xfId="8296" xr:uid="{00000000-0005-0000-0000-00005A4C0000}"/>
    <cellStyle name="SAPBEXexcCritical4 3 3 2 3 3" xfId="8297" xr:uid="{00000000-0005-0000-0000-00005B4C0000}"/>
    <cellStyle name="SAPBEXexcCritical4 3 3 2 4" xfId="8298" xr:uid="{00000000-0005-0000-0000-00005C4C0000}"/>
    <cellStyle name="SAPBEXexcCritical4 3 3 2 4 2" xfId="8299" xr:uid="{00000000-0005-0000-0000-00005D4C0000}"/>
    <cellStyle name="SAPBEXexcCritical4 3 3 2 4 2 2" xfId="8300" xr:uid="{00000000-0005-0000-0000-00005E4C0000}"/>
    <cellStyle name="SAPBEXexcCritical4 3 3 2 5" xfId="8301" xr:uid="{00000000-0005-0000-0000-00005F4C0000}"/>
    <cellStyle name="SAPBEXexcCritical4 3 3 2 5 2" xfId="8302" xr:uid="{00000000-0005-0000-0000-0000604C0000}"/>
    <cellStyle name="SAPBEXexcCritical4 3 3 2 6" xfId="31837" xr:uid="{00000000-0005-0000-0000-0000614C0000}"/>
    <cellStyle name="SAPBEXexcCritical4 3 3 2 7" xfId="31838" xr:uid="{00000000-0005-0000-0000-0000624C0000}"/>
    <cellStyle name="SAPBEXexcCritical4 3 3 2 8" xfId="49704" xr:uid="{00000000-0005-0000-0000-0000634C0000}"/>
    <cellStyle name="SAPBEXexcCritical4 3 3 20" xfId="31839" xr:uid="{00000000-0005-0000-0000-0000644C0000}"/>
    <cellStyle name="SAPBEXexcCritical4 3 3 21" xfId="31840" xr:uid="{00000000-0005-0000-0000-0000654C0000}"/>
    <cellStyle name="SAPBEXexcCritical4 3 3 22" xfId="31841" xr:uid="{00000000-0005-0000-0000-0000664C0000}"/>
    <cellStyle name="SAPBEXexcCritical4 3 3 23" xfId="31842" xr:uid="{00000000-0005-0000-0000-0000674C0000}"/>
    <cellStyle name="SAPBEXexcCritical4 3 3 24" xfId="31843" xr:uid="{00000000-0005-0000-0000-0000684C0000}"/>
    <cellStyle name="SAPBEXexcCritical4 3 3 25" xfId="31844" xr:uid="{00000000-0005-0000-0000-0000694C0000}"/>
    <cellStyle name="SAPBEXexcCritical4 3 3 26" xfId="31845" xr:uid="{00000000-0005-0000-0000-00006A4C0000}"/>
    <cellStyle name="SAPBEXexcCritical4 3 3 27" xfId="31846" xr:uid="{00000000-0005-0000-0000-00006B4C0000}"/>
    <cellStyle name="SAPBEXexcCritical4 3 3 28" xfId="48340" xr:uid="{00000000-0005-0000-0000-00006C4C0000}"/>
    <cellStyle name="SAPBEXexcCritical4 3 3 29" xfId="49189" xr:uid="{00000000-0005-0000-0000-00006D4C0000}"/>
    <cellStyle name="SAPBEXexcCritical4 3 3 3" xfId="31847" xr:uid="{00000000-0005-0000-0000-00006E4C0000}"/>
    <cellStyle name="SAPBEXexcCritical4 3 3 4" xfId="31848" xr:uid="{00000000-0005-0000-0000-00006F4C0000}"/>
    <cellStyle name="SAPBEXexcCritical4 3 3 5" xfId="31849" xr:uid="{00000000-0005-0000-0000-0000704C0000}"/>
    <cellStyle name="SAPBEXexcCritical4 3 3 6" xfId="31850" xr:uid="{00000000-0005-0000-0000-0000714C0000}"/>
    <cellStyle name="SAPBEXexcCritical4 3 3 7" xfId="31851" xr:uid="{00000000-0005-0000-0000-0000724C0000}"/>
    <cellStyle name="SAPBEXexcCritical4 3 3 8" xfId="31852" xr:uid="{00000000-0005-0000-0000-0000734C0000}"/>
    <cellStyle name="SAPBEXexcCritical4 3 3 9" xfId="31853" xr:uid="{00000000-0005-0000-0000-0000744C0000}"/>
    <cellStyle name="SAPBEXexcCritical4 3 30" xfId="31854" xr:uid="{00000000-0005-0000-0000-0000754C0000}"/>
    <cellStyle name="SAPBEXexcCritical4 3 31" xfId="31855" xr:uid="{00000000-0005-0000-0000-0000764C0000}"/>
    <cellStyle name="SAPBEXexcCritical4 3 32" xfId="31856" xr:uid="{00000000-0005-0000-0000-0000774C0000}"/>
    <cellStyle name="SAPBEXexcCritical4 3 33" xfId="48341" xr:uid="{00000000-0005-0000-0000-0000784C0000}"/>
    <cellStyle name="SAPBEXexcCritical4 3 34" xfId="49187" xr:uid="{00000000-0005-0000-0000-0000794C0000}"/>
    <cellStyle name="SAPBEXexcCritical4 3 4" xfId="827" xr:uid="{00000000-0005-0000-0000-00007A4C0000}"/>
    <cellStyle name="SAPBEXexcCritical4 3 4 10" xfId="31857" xr:uid="{00000000-0005-0000-0000-00007B4C0000}"/>
    <cellStyle name="SAPBEXexcCritical4 3 4 11" xfId="31858" xr:uid="{00000000-0005-0000-0000-00007C4C0000}"/>
    <cellStyle name="SAPBEXexcCritical4 3 4 12" xfId="31859" xr:uid="{00000000-0005-0000-0000-00007D4C0000}"/>
    <cellStyle name="SAPBEXexcCritical4 3 4 13" xfId="31860" xr:uid="{00000000-0005-0000-0000-00007E4C0000}"/>
    <cellStyle name="SAPBEXexcCritical4 3 4 14" xfId="31861" xr:uid="{00000000-0005-0000-0000-00007F4C0000}"/>
    <cellStyle name="SAPBEXexcCritical4 3 4 15" xfId="31862" xr:uid="{00000000-0005-0000-0000-0000804C0000}"/>
    <cellStyle name="SAPBEXexcCritical4 3 4 16" xfId="31863" xr:uid="{00000000-0005-0000-0000-0000814C0000}"/>
    <cellStyle name="SAPBEXexcCritical4 3 4 17" xfId="31864" xr:uid="{00000000-0005-0000-0000-0000824C0000}"/>
    <cellStyle name="SAPBEXexcCritical4 3 4 18" xfId="31865" xr:uid="{00000000-0005-0000-0000-0000834C0000}"/>
    <cellStyle name="SAPBEXexcCritical4 3 4 19" xfId="31866" xr:uid="{00000000-0005-0000-0000-0000844C0000}"/>
    <cellStyle name="SAPBEXexcCritical4 3 4 2" xfId="1788" xr:uid="{00000000-0005-0000-0000-0000854C0000}"/>
    <cellStyle name="SAPBEXexcCritical4 3 4 2 2" xfId="8303" xr:uid="{00000000-0005-0000-0000-0000864C0000}"/>
    <cellStyle name="SAPBEXexcCritical4 3 4 2 2 2" xfId="8304" xr:uid="{00000000-0005-0000-0000-0000874C0000}"/>
    <cellStyle name="SAPBEXexcCritical4 3 4 2 2 2 2" xfId="8305" xr:uid="{00000000-0005-0000-0000-0000884C0000}"/>
    <cellStyle name="SAPBEXexcCritical4 3 4 2 2 2 2 2" xfId="8306" xr:uid="{00000000-0005-0000-0000-0000894C0000}"/>
    <cellStyle name="SAPBEXexcCritical4 3 4 2 2 2 3" xfId="8307" xr:uid="{00000000-0005-0000-0000-00008A4C0000}"/>
    <cellStyle name="SAPBEXexcCritical4 3 4 2 2 3" xfId="8308" xr:uid="{00000000-0005-0000-0000-00008B4C0000}"/>
    <cellStyle name="SAPBEXexcCritical4 3 4 2 2 3 2" xfId="8309" xr:uid="{00000000-0005-0000-0000-00008C4C0000}"/>
    <cellStyle name="SAPBEXexcCritical4 3 4 2 2 3 2 2" xfId="8310" xr:uid="{00000000-0005-0000-0000-00008D4C0000}"/>
    <cellStyle name="SAPBEXexcCritical4 3 4 2 2 4" xfId="8311" xr:uid="{00000000-0005-0000-0000-00008E4C0000}"/>
    <cellStyle name="SAPBEXexcCritical4 3 4 2 2 4 2" xfId="8312" xr:uid="{00000000-0005-0000-0000-00008F4C0000}"/>
    <cellStyle name="SAPBEXexcCritical4 3 4 2 3" xfId="8313" xr:uid="{00000000-0005-0000-0000-0000904C0000}"/>
    <cellStyle name="SAPBEXexcCritical4 3 4 2 3 2" xfId="8314" xr:uid="{00000000-0005-0000-0000-0000914C0000}"/>
    <cellStyle name="SAPBEXexcCritical4 3 4 2 3 2 2" xfId="8315" xr:uid="{00000000-0005-0000-0000-0000924C0000}"/>
    <cellStyle name="SAPBEXexcCritical4 3 4 2 3 3" xfId="8316" xr:uid="{00000000-0005-0000-0000-0000934C0000}"/>
    <cellStyle name="SAPBEXexcCritical4 3 4 2 4" xfId="8317" xr:uid="{00000000-0005-0000-0000-0000944C0000}"/>
    <cellStyle name="SAPBEXexcCritical4 3 4 2 4 2" xfId="8318" xr:uid="{00000000-0005-0000-0000-0000954C0000}"/>
    <cellStyle name="SAPBEXexcCritical4 3 4 2 4 2 2" xfId="8319" xr:uid="{00000000-0005-0000-0000-0000964C0000}"/>
    <cellStyle name="SAPBEXexcCritical4 3 4 2 5" xfId="8320" xr:uid="{00000000-0005-0000-0000-0000974C0000}"/>
    <cellStyle name="SAPBEXexcCritical4 3 4 2 5 2" xfId="8321" xr:uid="{00000000-0005-0000-0000-0000984C0000}"/>
    <cellStyle name="SAPBEXexcCritical4 3 4 2 6" xfId="31867" xr:uid="{00000000-0005-0000-0000-0000994C0000}"/>
    <cellStyle name="SAPBEXexcCritical4 3 4 2 7" xfId="31868" xr:uid="{00000000-0005-0000-0000-00009A4C0000}"/>
    <cellStyle name="SAPBEXexcCritical4 3 4 2 8" xfId="49705" xr:uid="{00000000-0005-0000-0000-00009B4C0000}"/>
    <cellStyle name="SAPBEXexcCritical4 3 4 20" xfId="31869" xr:uid="{00000000-0005-0000-0000-00009C4C0000}"/>
    <cellStyle name="SAPBEXexcCritical4 3 4 21" xfId="31870" xr:uid="{00000000-0005-0000-0000-00009D4C0000}"/>
    <cellStyle name="SAPBEXexcCritical4 3 4 22" xfId="31871" xr:uid="{00000000-0005-0000-0000-00009E4C0000}"/>
    <cellStyle name="SAPBEXexcCritical4 3 4 23" xfId="31872" xr:uid="{00000000-0005-0000-0000-00009F4C0000}"/>
    <cellStyle name="SAPBEXexcCritical4 3 4 24" xfId="31873" xr:uid="{00000000-0005-0000-0000-0000A04C0000}"/>
    <cellStyle name="SAPBEXexcCritical4 3 4 25" xfId="31874" xr:uid="{00000000-0005-0000-0000-0000A14C0000}"/>
    <cellStyle name="SAPBEXexcCritical4 3 4 26" xfId="31875" xr:uid="{00000000-0005-0000-0000-0000A24C0000}"/>
    <cellStyle name="SAPBEXexcCritical4 3 4 27" xfId="31876" xr:uid="{00000000-0005-0000-0000-0000A34C0000}"/>
    <cellStyle name="SAPBEXexcCritical4 3 4 28" xfId="48342" xr:uid="{00000000-0005-0000-0000-0000A44C0000}"/>
    <cellStyle name="SAPBEXexcCritical4 3 4 29" xfId="49190" xr:uid="{00000000-0005-0000-0000-0000A54C0000}"/>
    <cellStyle name="SAPBEXexcCritical4 3 4 3" xfId="31877" xr:uid="{00000000-0005-0000-0000-0000A64C0000}"/>
    <cellStyle name="SAPBEXexcCritical4 3 4 4" xfId="31878" xr:uid="{00000000-0005-0000-0000-0000A74C0000}"/>
    <cellStyle name="SAPBEXexcCritical4 3 4 5" xfId="31879" xr:uid="{00000000-0005-0000-0000-0000A84C0000}"/>
    <cellStyle name="SAPBEXexcCritical4 3 4 6" xfId="31880" xr:uid="{00000000-0005-0000-0000-0000A94C0000}"/>
    <cellStyle name="SAPBEXexcCritical4 3 4 7" xfId="31881" xr:uid="{00000000-0005-0000-0000-0000AA4C0000}"/>
    <cellStyle name="SAPBEXexcCritical4 3 4 8" xfId="31882" xr:uid="{00000000-0005-0000-0000-0000AB4C0000}"/>
    <cellStyle name="SAPBEXexcCritical4 3 4 9" xfId="31883" xr:uid="{00000000-0005-0000-0000-0000AC4C0000}"/>
    <cellStyle name="SAPBEXexcCritical4 3 5" xfId="828" xr:uid="{00000000-0005-0000-0000-0000AD4C0000}"/>
    <cellStyle name="SAPBEXexcCritical4 3 5 10" xfId="31884" xr:uid="{00000000-0005-0000-0000-0000AE4C0000}"/>
    <cellStyle name="SAPBEXexcCritical4 3 5 11" xfId="31885" xr:uid="{00000000-0005-0000-0000-0000AF4C0000}"/>
    <cellStyle name="SAPBEXexcCritical4 3 5 12" xfId="31886" xr:uid="{00000000-0005-0000-0000-0000B04C0000}"/>
    <cellStyle name="SAPBEXexcCritical4 3 5 13" xfId="31887" xr:uid="{00000000-0005-0000-0000-0000B14C0000}"/>
    <cellStyle name="SAPBEXexcCritical4 3 5 14" xfId="31888" xr:uid="{00000000-0005-0000-0000-0000B24C0000}"/>
    <cellStyle name="SAPBEXexcCritical4 3 5 15" xfId="31889" xr:uid="{00000000-0005-0000-0000-0000B34C0000}"/>
    <cellStyle name="SAPBEXexcCritical4 3 5 16" xfId="31890" xr:uid="{00000000-0005-0000-0000-0000B44C0000}"/>
    <cellStyle name="SAPBEXexcCritical4 3 5 17" xfId="31891" xr:uid="{00000000-0005-0000-0000-0000B54C0000}"/>
    <cellStyle name="SAPBEXexcCritical4 3 5 18" xfId="31892" xr:uid="{00000000-0005-0000-0000-0000B64C0000}"/>
    <cellStyle name="SAPBEXexcCritical4 3 5 19" xfId="31893" xr:uid="{00000000-0005-0000-0000-0000B74C0000}"/>
    <cellStyle name="SAPBEXexcCritical4 3 5 2" xfId="1789" xr:uid="{00000000-0005-0000-0000-0000B84C0000}"/>
    <cellStyle name="SAPBEXexcCritical4 3 5 2 2" xfId="8322" xr:uid="{00000000-0005-0000-0000-0000B94C0000}"/>
    <cellStyle name="SAPBEXexcCritical4 3 5 2 2 2" xfId="8323" xr:uid="{00000000-0005-0000-0000-0000BA4C0000}"/>
    <cellStyle name="SAPBEXexcCritical4 3 5 2 2 2 2" xfId="8324" xr:uid="{00000000-0005-0000-0000-0000BB4C0000}"/>
    <cellStyle name="SAPBEXexcCritical4 3 5 2 2 2 2 2" xfId="8325" xr:uid="{00000000-0005-0000-0000-0000BC4C0000}"/>
    <cellStyle name="SAPBEXexcCritical4 3 5 2 2 2 3" xfId="8326" xr:uid="{00000000-0005-0000-0000-0000BD4C0000}"/>
    <cellStyle name="SAPBEXexcCritical4 3 5 2 2 3" xfId="8327" xr:uid="{00000000-0005-0000-0000-0000BE4C0000}"/>
    <cellStyle name="SAPBEXexcCritical4 3 5 2 2 3 2" xfId="8328" xr:uid="{00000000-0005-0000-0000-0000BF4C0000}"/>
    <cellStyle name="SAPBEXexcCritical4 3 5 2 2 3 2 2" xfId="8329" xr:uid="{00000000-0005-0000-0000-0000C04C0000}"/>
    <cellStyle name="SAPBEXexcCritical4 3 5 2 2 4" xfId="8330" xr:uid="{00000000-0005-0000-0000-0000C14C0000}"/>
    <cellStyle name="SAPBEXexcCritical4 3 5 2 2 4 2" xfId="8331" xr:uid="{00000000-0005-0000-0000-0000C24C0000}"/>
    <cellStyle name="SAPBEXexcCritical4 3 5 2 3" xfId="8332" xr:uid="{00000000-0005-0000-0000-0000C34C0000}"/>
    <cellStyle name="SAPBEXexcCritical4 3 5 2 3 2" xfId="8333" xr:uid="{00000000-0005-0000-0000-0000C44C0000}"/>
    <cellStyle name="SAPBEXexcCritical4 3 5 2 3 2 2" xfId="8334" xr:uid="{00000000-0005-0000-0000-0000C54C0000}"/>
    <cellStyle name="SAPBEXexcCritical4 3 5 2 3 3" xfId="8335" xr:uid="{00000000-0005-0000-0000-0000C64C0000}"/>
    <cellStyle name="SAPBEXexcCritical4 3 5 2 4" xfId="8336" xr:uid="{00000000-0005-0000-0000-0000C74C0000}"/>
    <cellStyle name="SAPBEXexcCritical4 3 5 2 4 2" xfId="8337" xr:uid="{00000000-0005-0000-0000-0000C84C0000}"/>
    <cellStyle name="SAPBEXexcCritical4 3 5 2 4 2 2" xfId="8338" xr:uid="{00000000-0005-0000-0000-0000C94C0000}"/>
    <cellStyle name="SAPBEXexcCritical4 3 5 2 5" xfId="8339" xr:uid="{00000000-0005-0000-0000-0000CA4C0000}"/>
    <cellStyle name="SAPBEXexcCritical4 3 5 2 5 2" xfId="8340" xr:uid="{00000000-0005-0000-0000-0000CB4C0000}"/>
    <cellStyle name="SAPBEXexcCritical4 3 5 2 6" xfId="31894" xr:uid="{00000000-0005-0000-0000-0000CC4C0000}"/>
    <cellStyle name="SAPBEXexcCritical4 3 5 2 7" xfId="31895" xr:uid="{00000000-0005-0000-0000-0000CD4C0000}"/>
    <cellStyle name="SAPBEXexcCritical4 3 5 2 8" xfId="49706" xr:uid="{00000000-0005-0000-0000-0000CE4C0000}"/>
    <cellStyle name="SAPBEXexcCritical4 3 5 20" xfId="31896" xr:uid="{00000000-0005-0000-0000-0000CF4C0000}"/>
    <cellStyle name="SAPBEXexcCritical4 3 5 21" xfId="31897" xr:uid="{00000000-0005-0000-0000-0000D04C0000}"/>
    <cellStyle name="SAPBEXexcCritical4 3 5 22" xfId="31898" xr:uid="{00000000-0005-0000-0000-0000D14C0000}"/>
    <cellStyle name="SAPBEXexcCritical4 3 5 23" xfId="31899" xr:uid="{00000000-0005-0000-0000-0000D24C0000}"/>
    <cellStyle name="SAPBEXexcCritical4 3 5 24" xfId="31900" xr:uid="{00000000-0005-0000-0000-0000D34C0000}"/>
    <cellStyle name="SAPBEXexcCritical4 3 5 25" xfId="31901" xr:uid="{00000000-0005-0000-0000-0000D44C0000}"/>
    <cellStyle name="SAPBEXexcCritical4 3 5 26" xfId="31902" xr:uid="{00000000-0005-0000-0000-0000D54C0000}"/>
    <cellStyle name="SAPBEXexcCritical4 3 5 27" xfId="31903" xr:uid="{00000000-0005-0000-0000-0000D64C0000}"/>
    <cellStyle name="SAPBEXexcCritical4 3 5 28" xfId="48343" xr:uid="{00000000-0005-0000-0000-0000D74C0000}"/>
    <cellStyle name="SAPBEXexcCritical4 3 5 29" xfId="49191" xr:uid="{00000000-0005-0000-0000-0000D84C0000}"/>
    <cellStyle name="SAPBEXexcCritical4 3 5 3" xfId="31904" xr:uid="{00000000-0005-0000-0000-0000D94C0000}"/>
    <cellStyle name="SAPBEXexcCritical4 3 5 4" xfId="31905" xr:uid="{00000000-0005-0000-0000-0000DA4C0000}"/>
    <cellStyle name="SAPBEXexcCritical4 3 5 5" xfId="31906" xr:uid="{00000000-0005-0000-0000-0000DB4C0000}"/>
    <cellStyle name="SAPBEXexcCritical4 3 5 6" xfId="31907" xr:uid="{00000000-0005-0000-0000-0000DC4C0000}"/>
    <cellStyle name="SAPBEXexcCritical4 3 5 7" xfId="31908" xr:uid="{00000000-0005-0000-0000-0000DD4C0000}"/>
    <cellStyle name="SAPBEXexcCritical4 3 5 8" xfId="31909" xr:uid="{00000000-0005-0000-0000-0000DE4C0000}"/>
    <cellStyle name="SAPBEXexcCritical4 3 5 9" xfId="31910" xr:uid="{00000000-0005-0000-0000-0000DF4C0000}"/>
    <cellStyle name="SAPBEXexcCritical4 3 6" xfId="829" xr:uid="{00000000-0005-0000-0000-0000E04C0000}"/>
    <cellStyle name="SAPBEXexcCritical4 3 6 10" xfId="31911" xr:uid="{00000000-0005-0000-0000-0000E14C0000}"/>
    <cellStyle name="SAPBEXexcCritical4 3 6 11" xfId="31912" xr:uid="{00000000-0005-0000-0000-0000E24C0000}"/>
    <cellStyle name="SAPBEXexcCritical4 3 6 12" xfId="31913" xr:uid="{00000000-0005-0000-0000-0000E34C0000}"/>
    <cellStyle name="SAPBEXexcCritical4 3 6 13" xfId="31914" xr:uid="{00000000-0005-0000-0000-0000E44C0000}"/>
    <cellStyle name="SAPBEXexcCritical4 3 6 14" xfId="31915" xr:uid="{00000000-0005-0000-0000-0000E54C0000}"/>
    <cellStyle name="SAPBEXexcCritical4 3 6 15" xfId="31916" xr:uid="{00000000-0005-0000-0000-0000E64C0000}"/>
    <cellStyle name="SAPBEXexcCritical4 3 6 16" xfId="31917" xr:uid="{00000000-0005-0000-0000-0000E74C0000}"/>
    <cellStyle name="SAPBEXexcCritical4 3 6 17" xfId="31918" xr:uid="{00000000-0005-0000-0000-0000E84C0000}"/>
    <cellStyle name="SAPBEXexcCritical4 3 6 18" xfId="31919" xr:uid="{00000000-0005-0000-0000-0000E94C0000}"/>
    <cellStyle name="SAPBEXexcCritical4 3 6 19" xfId="31920" xr:uid="{00000000-0005-0000-0000-0000EA4C0000}"/>
    <cellStyle name="SAPBEXexcCritical4 3 6 2" xfId="1790" xr:uid="{00000000-0005-0000-0000-0000EB4C0000}"/>
    <cellStyle name="SAPBEXexcCritical4 3 6 2 2" xfId="8341" xr:uid="{00000000-0005-0000-0000-0000EC4C0000}"/>
    <cellStyle name="SAPBEXexcCritical4 3 6 2 2 2" xfId="8342" xr:uid="{00000000-0005-0000-0000-0000ED4C0000}"/>
    <cellStyle name="SAPBEXexcCritical4 3 6 2 2 2 2" xfId="8343" xr:uid="{00000000-0005-0000-0000-0000EE4C0000}"/>
    <cellStyle name="SAPBEXexcCritical4 3 6 2 2 2 2 2" xfId="8344" xr:uid="{00000000-0005-0000-0000-0000EF4C0000}"/>
    <cellStyle name="SAPBEXexcCritical4 3 6 2 2 2 3" xfId="8345" xr:uid="{00000000-0005-0000-0000-0000F04C0000}"/>
    <cellStyle name="SAPBEXexcCritical4 3 6 2 2 3" xfId="8346" xr:uid="{00000000-0005-0000-0000-0000F14C0000}"/>
    <cellStyle name="SAPBEXexcCritical4 3 6 2 2 3 2" xfId="8347" xr:uid="{00000000-0005-0000-0000-0000F24C0000}"/>
    <cellStyle name="SAPBEXexcCritical4 3 6 2 2 3 2 2" xfId="8348" xr:uid="{00000000-0005-0000-0000-0000F34C0000}"/>
    <cellStyle name="SAPBEXexcCritical4 3 6 2 2 4" xfId="8349" xr:uid="{00000000-0005-0000-0000-0000F44C0000}"/>
    <cellStyle name="SAPBEXexcCritical4 3 6 2 2 4 2" xfId="8350" xr:uid="{00000000-0005-0000-0000-0000F54C0000}"/>
    <cellStyle name="SAPBEXexcCritical4 3 6 2 3" xfId="8351" xr:uid="{00000000-0005-0000-0000-0000F64C0000}"/>
    <cellStyle name="SAPBEXexcCritical4 3 6 2 3 2" xfId="8352" xr:uid="{00000000-0005-0000-0000-0000F74C0000}"/>
    <cellStyle name="SAPBEXexcCritical4 3 6 2 3 2 2" xfId="8353" xr:uid="{00000000-0005-0000-0000-0000F84C0000}"/>
    <cellStyle name="SAPBEXexcCritical4 3 6 2 3 3" xfId="8354" xr:uid="{00000000-0005-0000-0000-0000F94C0000}"/>
    <cellStyle name="SAPBEXexcCritical4 3 6 2 4" xfId="8355" xr:uid="{00000000-0005-0000-0000-0000FA4C0000}"/>
    <cellStyle name="SAPBEXexcCritical4 3 6 2 4 2" xfId="8356" xr:uid="{00000000-0005-0000-0000-0000FB4C0000}"/>
    <cellStyle name="SAPBEXexcCritical4 3 6 2 4 2 2" xfId="8357" xr:uid="{00000000-0005-0000-0000-0000FC4C0000}"/>
    <cellStyle name="SAPBEXexcCritical4 3 6 2 5" xfId="8358" xr:uid="{00000000-0005-0000-0000-0000FD4C0000}"/>
    <cellStyle name="SAPBEXexcCritical4 3 6 2 5 2" xfId="8359" xr:uid="{00000000-0005-0000-0000-0000FE4C0000}"/>
    <cellStyle name="SAPBEXexcCritical4 3 6 2 6" xfId="31921" xr:uid="{00000000-0005-0000-0000-0000FF4C0000}"/>
    <cellStyle name="SAPBEXexcCritical4 3 6 2 7" xfId="31922" xr:uid="{00000000-0005-0000-0000-0000004D0000}"/>
    <cellStyle name="SAPBEXexcCritical4 3 6 2 8" xfId="49707" xr:uid="{00000000-0005-0000-0000-0000014D0000}"/>
    <cellStyle name="SAPBEXexcCritical4 3 6 20" xfId="31923" xr:uid="{00000000-0005-0000-0000-0000024D0000}"/>
    <cellStyle name="SAPBEXexcCritical4 3 6 21" xfId="31924" xr:uid="{00000000-0005-0000-0000-0000034D0000}"/>
    <cellStyle name="SAPBEXexcCritical4 3 6 22" xfId="31925" xr:uid="{00000000-0005-0000-0000-0000044D0000}"/>
    <cellStyle name="SAPBEXexcCritical4 3 6 23" xfId="31926" xr:uid="{00000000-0005-0000-0000-0000054D0000}"/>
    <cellStyle name="SAPBEXexcCritical4 3 6 24" xfId="31927" xr:uid="{00000000-0005-0000-0000-0000064D0000}"/>
    <cellStyle name="SAPBEXexcCritical4 3 6 25" xfId="31928" xr:uid="{00000000-0005-0000-0000-0000074D0000}"/>
    <cellStyle name="SAPBEXexcCritical4 3 6 26" xfId="31929" xr:uid="{00000000-0005-0000-0000-0000084D0000}"/>
    <cellStyle name="SAPBEXexcCritical4 3 6 27" xfId="31930" xr:uid="{00000000-0005-0000-0000-0000094D0000}"/>
    <cellStyle name="SAPBEXexcCritical4 3 6 28" xfId="48344" xr:uid="{00000000-0005-0000-0000-00000A4D0000}"/>
    <cellStyle name="SAPBEXexcCritical4 3 6 29" xfId="49192" xr:uid="{00000000-0005-0000-0000-00000B4D0000}"/>
    <cellStyle name="SAPBEXexcCritical4 3 6 3" xfId="31931" xr:uid="{00000000-0005-0000-0000-00000C4D0000}"/>
    <cellStyle name="SAPBEXexcCritical4 3 6 4" xfId="31932" xr:uid="{00000000-0005-0000-0000-00000D4D0000}"/>
    <cellStyle name="SAPBEXexcCritical4 3 6 5" xfId="31933" xr:uid="{00000000-0005-0000-0000-00000E4D0000}"/>
    <cellStyle name="SAPBEXexcCritical4 3 6 6" xfId="31934" xr:uid="{00000000-0005-0000-0000-00000F4D0000}"/>
    <cellStyle name="SAPBEXexcCritical4 3 6 7" xfId="31935" xr:uid="{00000000-0005-0000-0000-0000104D0000}"/>
    <cellStyle name="SAPBEXexcCritical4 3 6 8" xfId="31936" xr:uid="{00000000-0005-0000-0000-0000114D0000}"/>
    <cellStyle name="SAPBEXexcCritical4 3 6 9" xfId="31937" xr:uid="{00000000-0005-0000-0000-0000124D0000}"/>
    <cellStyle name="SAPBEXexcCritical4 3 7" xfId="1791" xr:uid="{00000000-0005-0000-0000-0000134D0000}"/>
    <cellStyle name="SAPBEXexcCritical4 3 7 2" xfId="8360" xr:uid="{00000000-0005-0000-0000-0000144D0000}"/>
    <cellStyle name="SAPBEXexcCritical4 3 7 2 2" xfId="8361" xr:uid="{00000000-0005-0000-0000-0000154D0000}"/>
    <cellStyle name="SAPBEXexcCritical4 3 7 2 2 2" xfId="8362" xr:uid="{00000000-0005-0000-0000-0000164D0000}"/>
    <cellStyle name="SAPBEXexcCritical4 3 7 2 2 2 2" xfId="8363" xr:uid="{00000000-0005-0000-0000-0000174D0000}"/>
    <cellStyle name="SAPBEXexcCritical4 3 7 2 2 3" xfId="8364" xr:uid="{00000000-0005-0000-0000-0000184D0000}"/>
    <cellStyle name="SAPBEXexcCritical4 3 7 2 3" xfId="8365" xr:uid="{00000000-0005-0000-0000-0000194D0000}"/>
    <cellStyle name="SAPBEXexcCritical4 3 7 2 3 2" xfId="8366" xr:uid="{00000000-0005-0000-0000-00001A4D0000}"/>
    <cellStyle name="SAPBEXexcCritical4 3 7 2 3 2 2" xfId="8367" xr:uid="{00000000-0005-0000-0000-00001B4D0000}"/>
    <cellStyle name="SAPBEXexcCritical4 3 7 2 4" xfId="8368" xr:uid="{00000000-0005-0000-0000-00001C4D0000}"/>
    <cellStyle name="SAPBEXexcCritical4 3 7 2 4 2" xfId="8369" xr:uid="{00000000-0005-0000-0000-00001D4D0000}"/>
    <cellStyle name="SAPBEXexcCritical4 3 7 3" xfId="8370" xr:uid="{00000000-0005-0000-0000-00001E4D0000}"/>
    <cellStyle name="SAPBEXexcCritical4 3 7 3 2" xfId="8371" xr:uid="{00000000-0005-0000-0000-00001F4D0000}"/>
    <cellStyle name="SAPBEXexcCritical4 3 7 3 2 2" xfId="8372" xr:uid="{00000000-0005-0000-0000-0000204D0000}"/>
    <cellStyle name="SAPBEXexcCritical4 3 7 3 3" xfId="8373" xr:uid="{00000000-0005-0000-0000-0000214D0000}"/>
    <cellStyle name="SAPBEXexcCritical4 3 7 4" xfId="8374" xr:uid="{00000000-0005-0000-0000-0000224D0000}"/>
    <cellStyle name="SAPBEXexcCritical4 3 7 4 2" xfId="8375" xr:uid="{00000000-0005-0000-0000-0000234D0000}"/>
    <cellStyle name="SAPBEXexcCritical4 3 7 4 2 2" xfId="8376" xr:uid="{00000000-0005-0000-0000-0000244D0000}"/>
    <cellStyle name="SAPBEXexcCritical4 3 7 5" xfId="8377" xr:uid="{00000000-0005-0000-0000-0000254D0000}"/>
    <cellStyle name="SAPBEXexcCritical4 3 7 5 2" xfId="8378" xr:uid="{00000000-0005-0000-0000-0000264D0000}"/>
    <cellStyle name="SAPBEXexcCritical4 3 7 6" xfId="31938" xr:uid="{00000000-0005-0000-0000-0000274D0000}"/>
    <cellStyle name="SAPBEXexcCritical4 3 7 7" xfId="31939" xr:uid="{00000000-0005-0000-0000-0000284D0000}"/>
    <cellStyle name="SAPBEXexcCritical4 3 7 8" xfId="49702" xr:uid="{00000000-0005-0000-0000-0000294D0000}"/>
    <cellStyle name="SAPBEXexcCritical4 3 8" xfId="31940" xr:uid="{00000000-0005-0000-0000-00002A4D0000}"/>
    <cellStyle name="SAPBEXexcCritical4 3 9" xfId="31941" xr:uid="{00000000-0005-0000-0000-00002B4D0000}"/>
    <cellStyle name="SAPBEXexcCritical4 30" xfId="31942" xr:uid="{00000000-0005-0000-0000-00002C4D0000}"/>
    <cellStyle name="SAPBEXexcCritical4 31" xfId="31943" xr:uid="{00000000-0005-0000-0000-00002D4D0000}"/>
    <cellStyle name="SAPBEXexcCritical4 32" xfId="31944" xr:uid="{00000000-0005-0000-0000-00002E4D0000}"/>
    <cellStyle name="SAPBEXexcCritical4 33" xfId="31945" xr:uid="{00000000-0005-0000-0000-00002F4D0000}"/>
    <cellStyle name="SAPBEXexcCritical4 34" xfId="31946" xr:uid="{00000000-0005-0000-0000-0000304D0000}"/>
    <cellStyle name="SAPBEXexcCritical4 35" xfId="31947" xr:uid="{00000000-0005-0000-0000-0000314D0000}"/>
    <cellStyle name="SAPBEXexcCritical4 36" xfId="48345" xr:uid="{00000000-0005-0000-0000-0000324D0000}"/>
    <cellStyle name="SAPBEXexcCritical4 37" xfId="49175" xr:uid="{00000000-0005-0000-0000-0000334D0000}"/>
    <cellStyle name="SAPBEXexcCritical4 4" xfId="830" xr:uid="{00000000-0005-0000-0000-0000344D0000}"/>
    <cellStyle name="SAPBEXexcCritical4 4 10" xfId="31948" xr:uid="{00000000-0005-0000-0000-0000354D0000}"/>
    <cellStyle name="SAPBEXexcCritical4 4 11" xfId="31949" xr:uid="{00000000-0005-0000-0000-0000364D0000}"/>
    <cellStyle name="SAPBEXexcCritical4 4 12" xfId="31950" xr:uid="{00000000-0005-0000-0000-0000374D0000}"/>
    <cellStyle name="SAPBEXexcCritical4 4 13" xfId="31951" xr:uid="{00000000-0005-0000-0000-0000384D0000}"/>
    <cellStyle name="SAPBEXexcCritical4 4 14" xfId="31952" xr:uid="{00000000-0005-0000-0000-0000394D0000}"/>
    <cellStyle name="SAPBEXexcCritical4 4 15" xfId="31953" xr:uid="{00000000-0005-0000-0000-00003A4D0000}"/>
    <cellStyle name="SAPBEXexcCritical4 4 16" xfId="31954" xr:uid="{00000000-0005-0000-0000-00003B4D0000}"/>
    <cellStyle name="SAPBEXexcCritical4 4 17" xfId="31955" xr:uid="{00000000-0005-0000-0000-00003C4D0000}"/>
    <cellStyle name="SAPBEXexcCritical4 4 18" xfId="31956" xr:uid="{00000000-0005-0000-0000-00003D4D0000}"/>
    <cellStyle name="SAPBEXexcCritical4 4 19" xfId="31957" xr:uid="{00000000-0005-0000-0000-00003E4D0000}"/>
    <cellStyle name="SAPBEXexcCritical4 4 2" xfId="1792" xr:uid="{00000000-0005-0000-0000-00003F4D0000}"/>
    <cellStyle name="SAPBEXexcCritical4 4 2 2" xfId="8379" xr:uid="{00000000-0005-0000-0000-0000404D0000}"/>
    <cellStyle name="SAPBEXexcCritical4 4 2 2 2" xfId="8380" xr:uid="{00000000-0005-0000-0000-0000414D0000}"/>
    <cellStyle name="SAPBEXexcCritical4 4 2 2 2 2" xfId="8381" xr:uid="{00000000-0005-0000-0000-0000424D0000}"/>
    <cellStyle name="SAPBEXexcCritical4 4 2 2 2 2 2" xfId="8382" xr:uid="{00000000-0005-0000-0000-0000434D0000}"/>
    <cellStyle name="SAPBEXexcCritical4 4 2 2 2 3" xfId="8383" xr:uid="{00000000-0005-0000-0000-0000444D0000}"/>
    <cellStyle name="SAPBEXexcCritical4 4 2 2 3" xfId="8384" xr:uid="{00000000-0005-0000-0000-0000454D0000}"/>
    <cellStyle name="SAPBEXexcCritical4 4 2 2 3 2" xfId="8385" xr:uid="{00000000-0005-0000-0000-0000464D0000}"/>
    <cellStyle name="SAPBEXexcCritical4 4 2 2 3 2 2" xfId="8386" xr:uid="{00000000-0005-0000-0000-0000474D0000}"/>
    <cellStyle name="SAPBEXexcCritical4 4 2 2 4" xfId="8387" xr:uid="{00000000-0005-0000-0000-0000484D0000}"/>
    <cellStyle name="SAPBEXexcCritical4 4 2 2 4 2" xfId="8388" xr:uid="{00000000-0005-0000-0000-0000494D0000}"/>
    <cellStyle name="SAPBEXexcCritical4 4 2 3" xfId="8389" xr:uid="{00000000-0005-0000-0000-00004A4D0000}"/>
    <cellStyle name="SAPBEXexcCritical4 4 2 3 2" xfId="8390" xr:uid="{00000000-0005-0000-0000-00004B4D0000}"/>
    <cellStyle name="SAPBEXexcCritical4 4 2 3 2 2" xfId="8391" xr:uid="{00000000-0005-0000-0000-00004C4D0000}"/>
    <cellStyle name="SAPBEXexcCritical4 4 2 3 3" xfId="8392" xr:uid="{00000000-0005-0000-0000-00004D4D0000}"/>
    <cellStyle name="SAPBEXexcCritical4 4 2 4" xfId="8393" xr:uid="{00000000-0005-0000-0000-00004E4D0000}"/>
    <cellStyle name="SAPBEXexcCritical4 4 2 4 2" xfId="8394" xr:uid="{00000000-0005-0000-0000-00004F4D0000}"/>
    <cellStyle name="SAPBEXexcCritical4 4 2 4 2 2" xfId="8395" xr:uid="{00000000-0005-0000-0000-0000504D0000}"/>
    <cellStyle name="SAPBEXexcCritical4 4 2 5" xfId="8396" xr:uid="{00000000-0005-0000-0000-0000514D0000}"/>
    <cellStyle name="SAPBEXexcCritical4 4 2 5 2" xfId="8397" xr:uid="{00000000-0005-0000-0000-0000524D0000}"/>
    <cellStyle name="SAPBEXexcCritical4 4 2 6" xfId="31958" xr:uid="{00000000-0005-0000-0000-0000534D0000}"/>
    <cellStyle name="SAPBEXexcCritical4 4 2 7" xfId="31959" xr:uid="{00000000-0005-0000-0000-0000544D0000}"/>
    <cellStyle name="SAPBEXexcCritical4 4 2 8" xfId="49708" xr:uid="{00000000-0005-0000-0000-0000554D0000}"/>
    <cellStyle name="SAPBEXexcCritical4 4 20" xfId="31960" xr:uid="{00000000-0005-0000-0000-0000564D0000}"/>
    <cellStyle name="SAPBEXexcCritical4 4 21" xfId="31961" xr:uid="{00000000-0005-0000-0000-0000574D0000}"/>
    <cellStyle name="SAPBEXexcCritical4 4 22" xfId="31962" xr:uid="{00000000-0005-0000-0000-0000584D0000}"/>
    <cellStyle name="SAPBEXexcCritical4 4 23" xfId="31963" xr:uid="{00000000-0005-0000-0000-0000594D0000}"/>
    <cellStyle name="SAPBEXexcCritical4 4 24" xfId="31964" xr:uid="{00000000-0005-0000-0000-00005A4D0000}"/>
    <cellStyle name="SAPBEXexcCritical4 4 25" xfId="31965" xr:uid="{00000000-0005-0000-0000-00005B4D0000}"/>
    <cellStyle name="SAPBEXexcCritical4 4 26" xfId="31966" xr:uid="{00000000-0005-0000-0000-00005C4D0000}"/>
    <cellStyle name="SAPBEXexcCritical4 4 27" xfId="31967" xr:uid="{00000000-0005-0000-0000-00005D4D0000}"/>
    <cellStyle name="SAPBEXexcCritical4 4 28" xfId="48346" xr:uid="{00000000-0005-0000-0000-00005E4D0000}"/>
    <cellStyle name="SAPBEXexcCritical4 4 29" xfId="49193" xr:uid="{00000000-0005-0000-0000-00005F4D0000}"/>
    <cellStyle name="SAPBEXexcCritical4 4 3" xfId="31968" xr:uid="{00000000-0005-0000-0000-0000604D0000}"/>
    <cellStyle name="SAPBEXexcCritical4 4 4" xfId="31969" xr:uid="{00000000-0005-0000-0000-0000614D0000}"/>
    <cellStyle name="SAPBEXexcCritical4 4 5" xfId="31970" xr:uid="{00000000-0005-0000-0000-0000624D0000}"/>
    <cellStyle name="SAPBEXexcCritical4 4 6" xfId="31971" xr:uid="{00000000-0005-0000-0000-0000634D0000}"/>
    <cellStyle name="SAPBEXexcCritical4 4 7" xfId="31972" xr:uid="{00000000-0005-0000-0000-0000644D0000}"/>
    <cellStyle name="SAPBEXexcCritical4 4 8" xfId="31973" xr:uid="{00000000-0005-0000-0000-0000654D0000}"/>
    <cellStyle name="SAPBEXexcCritical4 4 9" xfId="31974" xr:uid="{00000000-0005-0000-0000-0000664D0000}"/>
    <cellStyle name="SAPBEXexcCritical4 5" xfId="831" xr:uid="{00000000-0005-0000-0000-0000674D0000}"/>
    <cellStyle name="SAPBEXexcCritical4 5 10" xfId="31975" xr:uid="{00000000-0005-0000-0000-0000684D0000}"/>
    <cellStyle name="SAPBEXexcCritical4 5 11" xfId="31976" xr:uid="{00000000-0005-0000-0000-0000694D0000}"/>
    <cellStyle name="SAPBEXexcCritical4 5 12" xfId="31977" xr:uid="{00000000-0005-0000-0000-00006A4D0000}"/>
    <cellStyle name="SAPBEXexcCritical4 5 13" xfId="31978" xr:uid="{00000000-0005-0000-0000-00006B4D0000}"/>
    <cellStyle name="SAPBEXexcCritical4 5 14" xfId="31979" xr:uid="{00000000-0005-0000-0000-00006C4D0000}"/>
    <cellStyle name="SAPBEXexcCritical4 5 15" xfId="31980" xr:uid="{00000000-0005-0000-0000-00006D4D0000}"/>
    <cellStyle name="SAPBEXexcCritical4 5 16" xfId="31981" xr:uid="{00000000-0005-0000-0000-00006E4D0000}"/>
    <cellStyle name="SAPBEXexcCritical4 5 17" xfId="31982" xr:uid="{00000000-0005-0000-0000-00006F4D0000}"/>
    <cellStyle name="SAPBEXexcCritical4 5 18" xfId="31983" xr:uid="{00000000-0005-0000-0000-0000704D0000}"/>
    <cellStyle name="SAPBEXexcCritical4 5 19" xfId="31984" xr:uid="{00000000-0005-0000-0000-0000714D0000}"/>
    <cellStyle name="SAPBEXexcCritical4 5 2" xfId="1793" xr:uid="{00000000-0005-0000-0000-0000724D0000}"/>
    <cellStyle name="SAPBEXexcCritical4 5 2 2" xfId="8398" xr:uid="{00000000-0005-0000-0000-0000734D0000}"/>
    <cellStyle name="SAPBEXexcCritical4 5 2 2 2" xfId="8399" xr:uid="{00000000-0005-0000-0000-0000744D0000}"/>
    <cellStyle name="SAPBEXexcCritical4 5 2 2 2 2" xfId="8400" xr:uid="{00000000-0005-0000-0000-0000754D0000}"/>
    <cellStyle name="SAPBEXexcCritical4 5 2 2 2 2 2" xfId="8401" xr:uid="{00000000-0005-0000-0000-0000764D0000}"/>
    <cellStyle name="SAPBEXexcCritical4 5 2 2 2 3" xfId="8402" xr:uid="{00000000-0005-0000-0000-0000774D0000}"/>
    <cellStyle name="SAPBEXexcCritical4 5 2 2 3" xfId="8403" xr:uid="{00000000-0005-0000-0000-0000784D0000}"/>
    <cellStyle name="SAPBEXexcCritical4 5 2 2 3 2" xfId="8404" xr:uid="{00000000-0005-0000-0000-0000794D0000}"/>
    <cellStyle name="SAPBEXexcCritical4 5 2 2 3 2 2" xfId="8405" xr:uid="{00000000-0005-0000-0000-00007A4D0000}"/>
    <cellStyle name="SAPBEXexcCritical4 5 2 2 4" xfId="8406" xr:uid="{00000000-0005-0000-0000-00007B4D0000}"/>
    <cellStyle name="SAPBEXexcCritical4 5 2 2 4 2" xfId="8407" xr:uid="{00000000-0005-0000-0000-00007C4D0000}"/>
    <cellStyle name="SAPBEXexcCritical4 5 2 3" xfId="8408" xr:uid="{00000000-0005-0000-0000-00007D4D0000}"/>
    <cellStyle name="SAPBEXexcCritical4 5 2 3 2" xfId="8409" xr:uid="{00000000-0005-0000-0000-00007E4D0000}"/>
    <cellStyle name="SAPBEXexcCritical4 5 2 3 2 2" xfId="8410" xr:uid="{00000000-0005-0000-0000-00007F4D0000}"/>
    <cellStyle name="SAPBEXexcCritical4 5 2 3 3" xfId="8411" xr:uid="{00000000-0005-0000-0000-0000804D0000}"/>
    <cellStyle name="SAPBEXexcCritical4 5 2 4" xfId="8412" xr:uid="{00000000-0005-0000-0000-0000814D0000}"/>
    <cellStyle name="SAPBEXexcCritical4 5 2 4 2" xfId="8413" xr:uid="{00000000-0005-0000-0000-0000824D0000}"/>
    <cellStyle name="SAPBEXexcCritical4 5 2 4 2 2" xfId="8414" xr:uid="{00000000-0005-0000-0000-0000834D0000}"/>
    <cellStyle name="SAPBEXexcCritical4 5 2 5" xfId="8415" xr:uid="{00000000-0005-0000-0000-0000844D0000}"/>
    <cellStyle name="SAPBEXexcCritical4 5 2 5 2" xfId="8416" xr:uid="{00000000-0005-0000-0000-0000854D0000}"/>
    <cellStyle name="SAPBEXexcCritical4 5 2 6" xfId="31985" xr:uid="{00000000-0005-0000-0000-0000864D0000}"/>
    <cellStyle name="SAPBEXexcCritical4 5 2 7" xfId="31986" xr:uid="{00000000-0005-0000-0000-0000874D0000}"/>
    <cellStyle name="SAPBEXexcCritical4 5 2 8" xfId="49709" xr:uid="{00000000-0005-0000-0000-0000884D0000}"/>
    <cellStyle name="SAPBEXexcCritical4 5 20" xfId="31987" xr:uid="{00000000-0005-0000-0000-0000894D0000}"/>
    <cellStyle name="SAPBEXexcCritical4 5 21" xfId="31988" xr:uid="{00000000-0005-0000-0000-00008A4D0000}"/>
    <cellStyle name="SAPBEXexcCritical4 5 22" xfId="31989" xr:uid="{00000000-0005-0000-0000-00008B4D0000}"/>
    <cellStyle name="SAPBEXexcCritical4 5 23" xfId="31990" xr:uid="{00000000-0005-0000-0000-00008C4D0000}"/>
    <cellStyle name="SAPBEXexcCritical4 5 24" xfId="31991" xr:uid="{00000000-0005-0000-0000-00008D4D0000}"/>
    <cellStyle name="SAPBEXexcCritical4 5 25" xfId="31992" xr:uid="{00000000-0005-0000-0000-00008E4D0000}"/>
    <cellStyle name="SAPBEXexcCritical4 5 26" xfId="31993" xr:uid="{00000000-0005-0000-0000-00008F4D0000}"/>
    <cellStyle name="SAPBEXexcCritical4 5 27" xfId="31994" xr:uid="{00000000-0005-0000-0000-0000904D0000}"/>
    <cellStyle name="SAPBEXexcCritical4 5 28" xfId="48347" xr:uid="{00000000-0005-0000-0000-0000914D0000}"/>
    <cellStyle name="SAPBEXexcCritical4 5 29" xfId="49194" xr:uid="{00000000-0005-0000-0000-0000924D0000}"/>
    <cellStyle name="SAPBEXexcCritical4 5 3" xfId="31995" xr:uid="{00000000-0005-0000-0000-0000934D0000}"/>
    <cellStyle name="SAPBEXexcCritical4 5 4" xfId="31996" xr:uid="{00000000-0005-0000-0000-0000944D0000}"/>
    <cellStyle name="SAPBEXexcCritical4 5 5" xfId="31997" xr:uid="{00000000-0005-0000-0000-0000954D0000}"/>
    <cellStyle name="SAPBEXexcCritical4 5 6" xfId="31998" xr:uid="{00000000-0005-0000-0000-0000964D0000}"/>
    <cellStyle name="SAPBEXexcCritical4 5 7" xfId="31999" xr:uid="{00000000-0005-0000-0000-0000974D0000}"/>
    <cellStyle name="SAPBEXexcCritical4 5 8" xfId="32000" xr:uid="{00000000-0005-0000-0000-0000984D0000}"/>
    <cellStyle name="SAPBEXexcCritical4 5 9" xfId="32001" xr:uid="{00000000-0005-0000-0000-0000994D0000}"/>
    <cellStyle name="SAPBEXexcCritical4 6" xfId="832" xr:uid="{00000000-0005-0000-0000-00009A4D0000}"/>
    <cellStyle name="SAPBEXexcCritical4 6 10" xfId="32002" xr:uid="{00000000-0005-0000-0000-00009B4D0000}"/>
    <cellStyle name="SAPBEXexcCritical4 6 11" xfId="32003" xr:uid="{00000000-0005-0000-0000-00009C4D0000}"/>
    <cellStyle name="SAPBEXexcCritical4 6 12" xfId="32004" xr:uid="{00000000-0005-0000-0000-00009D4D0000}"/>
    <cellStyle name="SAPBEXexcCritical4 6 13" xfId="32005" xr:uid="{00000000-0005-0000-0000-00009E4D0000}"/>
    <cellStyle name="SAPBEXexcCritical4 6 14" xfId="32006" xr:uid="{00000000-0005-0000-0000-00009F4D0000}"/>
    <cellStyle name="SAPBEXexcCritical4 6 15" xfId="32007" xr:uid="{00000000-0005-0000-0000-0000A04D0000}"/>
    <cellStyle name="SAPBEXexcCritical4 6 16" xfId="32008" xr:uid="{00000000-0005-0000-0000-0000A14D0000}"/>
    <cellStyle name="SAPBEXexcCritical4 6 17" xfId="32009" xr:uid="{00000000-0005-0000-0000-0000A24D0000}"/>
    <cellStyle name="SAPBEXexcCritical4 6 18" xfId="32010" xr:uid="{00000000-0005-0000-0000-0000A34D0000}"/>
    <cellStyle name="SAPBEXexcCritical4 6 19" xfId="32011" xr:uid="{00000000-0005-0000-0000-0000A44D0000}"/>
    <cellStyle name="SAPBEXexcCritical4 6 2" xfId="1794" xr:uid="{00000000-0005-0000-0000-0000A54D0000}"/>
    <cellStyle name="SAPBEXexcCritical4 6 2 2" xfId="8417" xr:uid="{00000000-0005-0000-0000-0000A64D0000}"/>
    <cellStyle name="SAPBEXexcCritical4 6 2 2 2" xfId="8418" xr:uid="{00000000-0005-0000-0000-0000A74D0000}"/>
    <cellStyle name="SAPBEXexcCritical4 6 2 2 2 2" xfId="8419" xr:uid="{00000000-0005-0000-0000-0000A84D0000}"/>
    <cellStyle name="SAPBEXexcCritical4 6 2 2 2 2 2" xfId="8420" xr:uid="{00000000-0005-0000-0000-0000A94D0000}"/>
    <cellStyle name="SAPBEXexcCritical4 6 2 2 2 3" xfId="8421" xr:uid="{00000000-0005-0000-0000-0000AA4D0000}"/>
    <cellStyle name="SAPBEXexcCritical4 6 2 2 3" xfId="8422" xr:uid="{00000000-0005-0000-0000-0000AB4D0000}"/>
    <cellStyle name="SAPBEXexcCritical4 6 2 2 3 2" xfId="8423" xr:uid="{00000000-0005-0000-0000-0000AC4D0000}"/>
    <cellStyle name="SAPBEXexcCritical4 6 2 2 3 2 2" xfId="8424" xr:uid="{00000000-0005-0000-0000-0000AD4D0000}"/>
    <cellStyle name="SAPBEXexcCritical4 6 2 2 4" xfId="8425" xr:uid="{00000000-0005-0000-0000-0000AE4D0000}"/>
    <cellStyle name="SAPBEXexcCritical4 6 2 2 4 2" xfId="8426" xr:uid="{00000000-0005-0000-0000-0000AF4D0000}"/>
    <cellStyle name="SAPBEXexcCritical4 6 2 3" xfId="8427" xr:uid="{00000000-0005-0000-0000-0000B04D0000}"/>
    <cellStyle name="SAPBEXexcCritical4 6 2 3 2" xfId="8428" xr:uid="{00000000-0005-0000-0000-0000B14D0000}"/>
    <cellStyle name="SAPBEXexcCritical4 6 2 3 2 2" xfId="8429" xr:uid="{00000000-0005-0000-0000-0000B24D0000}"/>
    <cellStyle name="SAPBEXexcCritical4 6 2 3 3" xfId="8430" xr:uid="{00000000-0005-0000-0000-0000B34D0000}"/>
    <cellStyle name="SAPBEXexcCritical4 6 2 4" xfId="8431" xr:uid="{00000000-0005-0000-0000-0000B44D0000}"/>
    <cellStyle name="SAPBEXexcCritical4 6 2 4 2" xfId="8432" xr:uid="{00000000-0005-0000-0000-0000B54D0000}"/>
    <cellStyle name="SAPBEXexcCritical4 6 2 4 2 2" xfId="8433" xr:uid="{00000000-0005-0000-0000-0000B64D0000}"/>
    <cellStyle name="SAPBEXexcCritical4 6 2 5" xfId="8434" xr:uid="{00000000-0005-0000-0000-0000B74D0000}"/>
    <cellStyle name="SAPBEXexcCritical4 6 2 5 2" xfId="8435" xr:uid="{00000000-0005-0000-0000-0000B84D0000}"/>
    <cellStyle name="SAPBEXexcCritical4 6 2 6" xfId="32012" xr:uid="{00000000-0005-0000-0000-0000B94D0000}"/>
    <cellStyle name="SAPBEXexcCritical4 6 2 7" xfId="32013" xr:uid="{00000000-0005-0000-0000-0000BA4D0000}"/>
    <cellStyle name="SAPBEXexcCritical4 6 2 8" xfId="49710" xr:uid="{00000000-0005-0000-0000-0000BB4D0000}"/>
    <cellStyle name="SAPBEXexcCritical4 6 20" xfId="32014" xr:uid="{00000000-0005-0000-0000-0000BC4D0000}"/>
    <cellStyle name="SAPBEXexcCritical4 6 21" xfId="32015" xr:uid="{00000000-0005-0000-0000-0000BD4D0000}"/>
    <cellStyle name="SAPBEXexcCritical4 6 22" xfId="32016" xr:uid="{00000000-0005-0000-0000-0000BE4D0000}"/>
    <cellStyle name="SAPBEXexcCritical4 6 23" xfId="32017" xr:uid="{00000000-0005-0000-0000-0000BF4D0000}"/>
    <cellStyle name="SAPBEXexcCritical4 6 24" xfId="32018" xr:uid="{00000000-0005-0000-0000-0000C04D0000}"/>
    <cellStyle name="SAPBEXexcCritical4 6 25" xfId="32019" xr:uid="{00000000-0005-0000-0000-0000C14D0000}"/>
    <cellStyle name="SAPBEXexcCritical4 6 26" xfId="32020" xr:uid="{00000000-0005-0000-0000-0000C24D0000}"/>
    <cellStyle name="SAPBEXexcCritical4 6 27" xfId="32021" xr:uid="{00000000-0005-0000-0000-0000C34D0000}"/>
    <cellStyle name="SAPBEXexcCritical4 6 28" xfId="48348" xr:uid="{00000000-0005-0000-0000-0000C44D0000}"/>
    <cellStyle name="SAPBEXexcCritical4 6 29" xfId="49195" xr:uid="{00000000-0005-0000-0000-0000C54D0000}"/>
    <cellStyle name="SAPBEXexcCritical4 6 3" xfId="32022" xr:uid="{00000000-0005-0000-0000-0000C64D0000}"/>
    <cellStyle name="SAPBEXexcCritical4 6 4" xfId="32023" xr:uid="{00000000-0005-0000-0000-0000C74D0000}"/>
    <cellStyle name="SAPBEXexcCritical4 6 5" xfId="32024" xr:uid="{00000000-0005-0000-0000-0000C84D0000}"/>
    <cellStyle name="SAPBEXexcCritical4 6 6" xfId="32025" xr:uid="{00000000-0005-0000-0000-0000C94D0000}"/>
    <cellStyle name="SAPBEXexcCritical4 6 7" xfId="32026" xr:uid="{00000000-0005-0000-0000-0000CA4D0000}"/>
    <cellStyle name="SAPBEXexcCritical4 6 8" xfId="32027" xr:uid="{00000000-0005-0000-0000-0000CB4D0000}"/>
    <cellStyle name="SAPBEXexcCritical4 6 9" xfId="32028" xr:uid="{00000000-0005-0000-0000-0000CC4D0000}"/>
    <cellStyle name="SAPBEXexcCritical4 7" xfId="833" xr:uid="{00000000-0005-0000-0000-0000CD4D0000}"/>
    <cellStyle name="SAPBEXexcCritical4 7 10" xfId="32029" xr:uid="{00000000-0005-0000-0000-0000CE4D0000}"/>
    <cellStyle name="SAPBEXexcCritical4 7 11" xfId="32030" xr:uid="{00000000-0005-0000-0000-0000CF4D0000}"/>
    <cellStyle name="SAPBEXexcCritical4 7 12" xfId="32031" xr:uid="{00000000-0005-0000-0000-0000D04D0000}"/>
    <cellStyle name="SAPBEXexcCritical4 7 13" xfId="32032" xr:uid="{00000000-0005-0000-0000-0000D14D0000}"/>
    <cellStyle name="SAPBEXexcCritical4 7 14" xfId="32033" xr:uid="{00000000-0005-0000-0000-0000D24D0000}"/>
    <cellStyle name="SAPBEXexcCritical4 7 15" xfId="32034" xr:uid="{00000000-0005-0000-0000-0000D34D0000}"/>
    <cellStyle name="SAPBEXexcCritical4 7 16" xfId="32035" xr:uid="{00000000-0005-0000-0000-0000D44D0000}"/>
    <cellStyle name="SAPBEXexcCritical4 7 17" xfId="32036" xr:uid="{00000000-0005-0000-0000-0000D54D0000}"/>
    <cellStyle name="SAPBEXexcCritical4 7 18" xfId="32037" xr:uid="{00000000-0005-0000-0000-0000D64D0000}"/>
    <cellStyle name="SAPBEXexcCritical4 7 19" xfId="32038" xr:uid="{00000000-0005-0000-0000-0000D74D0000}"/>
    <cellStyle name="SAPBEXexcCritical4 7 2" xfId="1795" xr:uid="{00000000-0005-0000-0000-0000D84D0000}"/>
    <cellStyle name="SAPBEXexcCritical4 7 2 2" xfId="8436" xr:uid="{00000000-0005-0000-0000-0000D94D0000}"/>
    <cellStyle name="SAPBEXexcCritical4 7 2 2 2" xfId="8437" xr:uid="{00000000-0005-0000-0000-0000DA4D0000}"/>
    <cellStyle name="SAPBEXexcCritical4 7 2 2 2 2" xfId="8438" xr:uid="{00000000-0005-0000-0000-0000DB4D0000}"/>
    <cellStyle name="SAPBEXexcCritical4 7 2 2 2 2 2" xfId="8439" xr:uid="{00000000-0005-0000-0000-0000DC4D0000}"/>
    <cellStyle name="SAPBEXexcCritical4 7 2 2 2 3" xfId="8440" xr:uid="{00000000-0005-0000-0000-0000DD4D0000}"/>
    <cellStyle name="SAPBEXexcCritical4 7 2 2 3" xfId="8441" xr:uid="{00000000-0005-0000-0000-0000DE4D0000}"/>
    <cellStyle name="SAPBEXexcCritical4 7 2 2 3 2" xfId="8442" xr:uid="{00000000-0005-0000-0000-0000DF4D0000}"/>
    <cellStyle name="SAPBEXexcCritical4 7 2 2 3 2 2" xfId="8443" xr:uid="{00000000-0005-0000-0000-0000E04D0000}"/>
    <cellStyle name="SAPBEXexcCritical4 7 2 2 4" xfId="8444" xr:uid="{00000000-0005-0000-0000-0000E14D0000}"/>
    <cellStyle name="SAPBEXexcCritical4 7 2 2 4 2" xfId="8445" xr:uid="{00000000-0005-0000-0000-0000E24D0000}"/>
    <cellStyle name="SAPBEXexcCritical4 7 2 3" xfId="8446" xr:uid="{00000000-0005-0000-0000-0000E34D0000}"/>
    <cellStyle name="SAPBEXexcCritical4 7 2 3 2" xfId="8447" xr:uid="{00000000-0005-0000-0000-0000E44D0000}"/>
    <cellStyle name="SAPBEXexcCritical4 7 2 3 2 2" xfId="8448" xr:uid="{00000000-0005-0000-0000-0000E54D0000}"/>
    <cellStyle name="SAPBEXexcCritical4 7 2 3 3" xfId="8449" xr:uid="{00000000-0005-0000-0000-0000E64D0000}"/>
    <cellStyle name="SAPBEXexcCritical4 7 2 4" xfId="8450" xr:uid="{00000000-0005-0000-0000-0000E74D0000}"/>
    <cellStyle name="SAPBEXexcCritical4 7 2 4 2" xfId="8451" xr:uid="{00000000-0005-0000-0000-0000E84D0000}"/>
    <cellStyle name="SAPBEXexcCritical4 7 2 4 2 2" xfId="8452" xr:uid="{00000000-0005-0000-0000-0000E94D0000}"/>
    <cellStyle name="SAPBEXexcCritical4 7 2 5" xfId="8453" xr:uid="{00000000-0005-0000-0000-0000EA4D0000}"/>
    <cellStyle name="SAPBEXexcCritical4 7 2 5 2" xfId="8454" xr:uid="{00000000-0005-0000-0000-0000EB4D0000}"/>
    <cellStyle name="SAPBEXexcCritical4 7 2 6" xfId="32039" xr:uid="{00000000-0005-0000-0000-0000EC4D0000}"/>
    <cellStyle name="SAPBEXexcCritical4 7 2 7" xfId="32040" xr:uid="{00000000-0005-0000-0000-0000ED4D0000}"/>
    <cellStyle name="SAPBEXexcCritical4 7 2 8" xfId="49711" xr:uid="{00000000-0005-0000-0000-0000EE4D0000}"/>
    <cellStyle name="SAPBEXexcCritical4 7 20" xfId="32041" xr:uid="{00000000-0005-0000-0000-0000EF4D0000}"/>
    <cellStyle name="SAPBEXexcCritical4 7 21" xfId="32042" xr:uid="{00000000-0005-0000-0000-0000F04D0000}"/>
    <cellStyle name="SAPBEXexcCritical4 7 22" xfId="32043" xr:uid="{00000000-0005-0000-0000-0000F14D0000}"/>
    <cellStyle name="SAPBEXexcCritical4 7 23" xfId="32044" xr:uid="{00000000-0005-0000-0000-0000F24D0000}"/>
    <cellStyle name="SAPBEXexcCritical4 7 24" xfId="32045" xr:uid="{00000000-0005-0000-0000-0000F34D0000}"/>
    <cellStyle name="SAPBEXexcCritical4 7 25" xfId="32046" xr:uid="{00000000-0005-0000-0000-0000F44D0000}"/>
    <cellStyle name="SAPBEXexcCritical4 7 26" xfId="32047" xr:uid="{00000000-0005-0000-0000-0000F54D0000}"/>
    <cellStyle name="SAPBEXexcCritical4 7 27" xfId="32048" xr:uid="{00000000-0005-0000-0000-0000F64D0000}"/>
    <cellStyle name="SAPBEXexcCritical4 7 28" xfId="48349" xr:uid="{00000000-0005-0000-0000-0000F74D0000}"/>
    <cellStyle name="SAPBEXexcCritical4 7 29" xfId="49196" xr:uid="{00000000-0005-0000-0000-0000F84D0000}"/>
    <cellStyle name="SAPBEXexcCritical4 7 3" xfId="32049" xr:uid="{00000000-0005-0000-0000-0000F94D0000}"/>
    <cellStyle name="SAPBEXexcCritical4 7 4" xfId="32050" xr:uid="{00000000-0005-0000-0000-0000FA4D0000}"/>
    <cellStyle name="SAPBEXexcCritical4 7 5" xfId="32051" xr:uid="{00000000-0005-0000-0000-0000FB4D0000}"/>
    <cellStyle name="SAPBEXexcCritical4 7 6" xfId="32052" xr:uid="{00000000-0005-0000-0000-0000FC4D0000}"/>
    <cellStyle name="SAPBEXexcCritical4 7 7" xfId="32053" xr:uid="{00000000-0005-0000-0000-0000FD4D0000}"/>
    <cellStyle name="SAPBEXexcCritical4 7 8" xfId="32054" xr:uid="{00000000-0005-0000-0000-0000FE4D0000}"/>
    <cellStyle name="SAPBEXexcCritical4 7 9" xfId="32055" xr:uid="{00000000-0005-0000-0000-0000FF4D0000}"/>
    <cellStyle name="SAPBEXexcCritical4 8" xfId="815" xr:uid="{00000000-0005-0000-0000-0000004E0000}"/>
    <cellStyle name="SAPBEXexcCritical4 8 10" xfId="32056" xr:uid="{00000000-0005-0000-0000-0000014E0000}"/>
    <cellStyle name="SAPBEXexcCritical4 8 11" xfId="32057" xr:uid="{00000000-0005-0000-0000-0000024E0000}"/>
    <cellStyle name="SAPBEXexcCritical4 8 12" xfId="32058" xr:uid="{00000000-0005-0000-0000-0000034E0000}"/>
    <cellStyle name="SAPBEXexcCritical4 8 13" xfId="32059" xr:uid="{00000000-0005-0000-0000-0000044E0000}"/>
    <cellStyle name="SAPBEXexcCritical4 8 14" xfId="32060" xr:uid="{00000000-0005-0000-0000-0000054E0000}"/>
    <cellStyle name="SAPBEXexcCritical4 8 15" xfId="32061" xr:uid="{00000000-0005-0000-0000-0000064E0000}"/>
    <cellStyle name="SAPBEXexcCritical4 8 16" xfId="32062" xr:uid="{00000000-0005-0000-0000-0000074E0000}"/>
    <cellStyle name="SAPBEXexcCritical4 8 17" xfId="32063" xr:uid="{00000000-0005-0000-0000-0000084E0000}"/>
    <cellStyle name="SAPBEXexcCritical4 8 18" xfId="32064" xr:uid="{00000000-0005-0000-0000-0000094E0000}"/>
    <cellStyle name="SAPBEXexcCritical4 8 19" xfId="32065" xr:uid="{00000000-0005-0000-0000-00000A4E0000}"/>
    <cellStyle name="SAPBEXexcCritical4 8 2" xfId="1796" xr:uid="{00000000-0005-0000-0000-00000B4E0000}"/>
    <cellStyle name="SAPBEXexcCritical4 8 2 2" xfId="8455" xr:uid="{00000000-0005-0000-0000-00000C4E0000}"/>
    <cellStyle name="SAPBEXexcCritical4 8 2 2 2" xfId="8456" xr:uid="{00000000-0005-0000-0000-00000D4E0000}"/>
    <cellStyle name="SAPBEXexcCritical4 8 2 2 2 2" xfId="8457" xr:uid="{00000000-0005-0000-0000-00000E4E0000}"/>
    <cellStyle name="SAPBEXexcCritical4 8 2 2 2 2 2" xfId="8458" xr:uid="{00000000-0005-0000-0000-00000F4E0000}"/>
    <cellStyle name="SAPBEXexcCritical4 8 2 2 2 3" xfId="8459" xr:uid="{00000000-0005-0000-0000-0000104E0000}"/>
    <cellStyle name="SAPBEXexcCritical4 8 2 2 3" xfId="8460" xr:uid="{00000000-0005-0000-0000-0000114E0000}"/>
    <cellStyle name="SAPBEXexcCritical4 8 2 2 3 2" xfId="8461" xr:uid="{00000000-0005-0000-0000-0000124E0000}"/>
    <cellStyle name="SAPBEXexcCritical4 8 2 2 3 2 2" xfId="8462" xr:uid="{00000000-0005-0000-0000-0000134E0000}"/>
    <cellStyle name="SAPBEXexcCritical4 8 2 2 4" xfId="8463" xr:uid="{00000000-0005-0000-0000-0000144E0000}"/>
    <cellStyle name="SAPBEXexcCritical4 8 2 2 4 2" xfId="8464" xr:uid="{00000000-0005-0000-0000-0000154E0000}"/>
    <cellStyle name="SAPBEXexcCritical4 8 2 3" xfId="8465" xr:uid="{00000000-0005-0000-0000-0000164E0000}"/>
    <cellStyle name="SAPBEXexcCritical4 8 2 3 2" xfId="8466" xr:uid="{00000000-0005-0000-0000-0000174E0000}"/>
    <cellStyle name="SAPBEXexcCritical4 8 2 3 2 2" xfId="8467" xr:uid="{00000000-0005-0000-0000-0000184E0000}"/>
    <cellStyle name="SAPBEXexcCritical4 8 2 3 3" xfId="8468" xr:uid="{00000000-0005-0000-0000-0000194E0000}"/>
    <cellStyle name="SAPBEXexcCritical4 8 2 4" xfId="8469" xr:uid="{00000000-0005-0000-0000-00001A4E0000}"/>
    <cellStyle name="SAPBEXexcCritical4 8 2 4 2" xfId="8470" xr:uid="{00000000-0005-0000-0000-00001B4E0000}"/>
    <cellStyle name="SAPBEXexcCritical4 8 2 4 2 2" xfId="8471" xr:uid="{00000000-0005-0000-0000-00001C4E0000}"/>
    <cellStyle name="SAPBEXexcCritical4 8 2 5" xfId="8472" xr:uid="{00000000-0005-0000-0000-00001D4E0000}"/>
    <cellStyle name="SAPBEXexcCritical4 8 2 5 2" xfId="8473" xr:uid="{00000000-0005-0000-0000-00001E4E0000}"/>
    <cellStyle name="SAPBEXexcCritical4 8 2 6" xfId="32066" xr:uid="{00000000-0005-0000-0000-00001F4E0000}"/>
    <cellStyle name="SAPBEXexcCritical4 8 2 7" xfId="32067" xr:uid="{00000000-0005-0000-0000-0000204E0000}"/>
    <cellStyle name="SAPBEXexcCritical4 8 20" xfId="32068" xr:uid="{00000000-0005-0000-0000-0000214E0000}"/>
    <cellStyle name="SAPBEXexcCritical4 8 21" xfId="32069" xr:uid="{00000000-0005-0000-0000-0000224E0000}"/>
    <cellStyle name="SAPBEXexcCritical4 8 22" xfId="32070" xr:uid="{00000000-0005-0000-0000-0000234E0000}"/>
    <cellStyle name="SAPBEXexcCritical4 8 23" xfId="32071" xr:uid="{00000000-0005-0000-0000-0000244E0000}"/>
    <cellStyle name="SAPBEXexcCritical4 8 24" xfId="32072" xr:uid="{00000000-0005-0000-0000-0000254E0000}"/>
    <cellStyle name="SAPBEXexcCritical4 8 25" xfId="32073" xr:uid="{00000000-0005-0000-0000-0000264E0000}"/>
    <cellStyle name="SAPBEXexcCritical4 8 26" xfId="32074" xr:uid="{00000000-0005-0000-0000-0000274E0000}"/>
    <cellStyle name="SAPBEXexcCritical4 8 27" xfId="32075" xr:uid="{00000000-0005-0000-0000-0000284E0000}"/>
    <cellStyle name="SAPBEXexcCritical4 8 28" xfId="48350" xr:uid="{00000000-0005-0000-0000-0000294E0000}"/>
    <cellStyle name="SAPBEXexcCritical4 8 3" xfId="32076" xr:uid="{00000000-0005-0000-0000-00002A4E0000}"/>
    <cellStyle name="SAPBEXexcCritical4 8 4" xfId="32077" xr:uid="{00000000-0005-0000-0000-00002B4E0000}"/>
    <cellStyle name="SAPBEXexcCritical4 8 5" xfId="32078" xr:uid="{00000000-0005-0000-0000-00002C4E0000}"/>
    <cellStyle name="SAPBEXexcCritical4 8 6" xfId="32079" xr:uid="{00000000-0005-0000-0000-00002D4E0000}"/>
    <cellStyle name="SAPBEXexcCritical4 8 7" xfId="32080" xr:uid="{00000000-0005-0000-0000-00002E4E0000}"/>
    <cellStyle name="SAPBEXexcCritical4 8 8" xfId="32081" xr:uid="{00000000-0005-0000-0000-00002F4E0000}"/>
    <cellStyle name="SAPBEXexcCritical4 8 9" xfId="32082" xr:uid="{00000000-0005-0000-0000-0000304E0000}"/>
    <cellStyle name="SAPBEXexcCritical4 9" xfId="1797" xr:uid="{00000000-0005-0000-0000-0000314E0000}"/>
    <cellStyle name="SAPBEXexcCritical4 9 10" xfId="32083" xr:uid="{00000000-0005-0000-0000-0000324E0000}"/>
    <cellStyle name="SAPBEXexcCritical4 9 11" xfId="32084" xr:uid="{00000000-0005-0000-0000-0000334E0000}"/>
    <cellStyle name="SAPBEXexcCritical4 9 12" xfId="32085" xr:uid="{00000000-0005-0000-0000-0000344E0000}"/>
    <cellStyle name="SAPBEXexcCritical4 9 13" xfId="32086" xr:uid="{00000000-0005-0000-0000-0000354E0000}"/>
    <cellStyle name="SAPBEXexcCritical4 9 14" xfId="32087" xr:uid="{00000000-0005-0000-0000-0000364E0000}"/>
    <cellStyle name="SAPBEXexcCritical4 9 15" xfId="32088" xr:uid="{00000000-0005-0000-0000-0000374E0000}"/>
    <cellStyle name="SAPBEXexcCritical4 9 16" xfId="32089" xr:uid="{00000000-0005-0000-0000-0000384E0000}"/>
    <cellStyle name="SAPBEXexcCritical4 9 17" xfId="32090" xr:uid="{00000000-0005-0000-0000-0000394E0000}"/>
    <cellStyle name="SAPBEXexcCritical4 9 18" xfId="32091" xr:uid="{00000000-0005-0000-0000-00003A4E0000}"/>
    <cellStyle name="SAPBEXexcCritical4 9 19" xfId="32092" xr:uid="{00000000-0005-0000-0000-00003B4E0000}"/>
    <cellStyle name="SAPBEXexcCritical4 9 2" xfId="8474" xr:uid="{00000000-0005-0000-0000-00003C4E0000}"/>
    <cellStyle name="SAPBEXexcCritical4 9 2 2" xfId="8475" xr:uid="{00000000-0005-0000-0000-00003D4E0000}"/>
    <cellStyle name="SAPBEXexcCritical4 9 2 2 2" xfId="8476" xr:uid="{00000000-0005-0000-0000-00003E4E0000}"/>
    <cellStyle name="SAPBEXexcCritical4 9 2 2 2 2" xfId="8477" xr:uid="{00000000-0005-0000-0000-00003F4E0000}"/>
    <cellStyle name="SAPBEXexcCritical4 9 2 2 3" xfId="8478" xr:uid="{00000000-0005-0000-0000-0000404E0000}"/>
    <cellStyle name="SAPBEXexcCritical4 9 2 3" xfId="8479" xr:uid="{00000000-0005-0000-0000-0000414E0000}"/>
    <cellStyle name="SAPBEXexcCritical4 9 2 3 2" xfId="8480" xr:uid="{00000000-0005-0000-0000-0000424E0000}"/>
    <cellStyle name="SAPBEXexcCritical4 9 2 3 2 2" xfId="8481" xr:uid="{00000000-0005-0000-0000-0000434E0000}"/>
    <cellStyle name="SAPBEXexcCritical4 9 2 4" xfId="8482" xr:uid="{00000000-0005-0000-0000-0000444E0000}"/>
    <cellStyle name="SAPBEXexcCritical4 9 2 4 2" xfId="8483" xr:uid="{00000000-0005-0000-0000-0000454E0000}"/>
    <cellStyle name="SAPBEXexcCritical4 9 2 5" xfId="32093" xr:uid="{00000000-0005-0000-0000-0000464E0000}"/>
    <cellStyle name="SAPBEXexcCritical4 9 2 6" xfId="32094" xr:uid="{00000000-0005-0000-0000-0000474E0000}"/>
    <cellStyle name="SAPBEXexcCritical4 9 2 7" xfId="32095" xr:uid="{00000000-0005-0000-0000-0000484E0000}"/>
    <cellStyle name="SAPBEXexcCritical4 9 20" xfId="32096" xr:uid="{00000000-0005-0000-0000-0000494E0000}"/>
    <cellStyle name="SAPBEXexcCritical4 9 21" xfId="32097" xr:uid="{00000000-0005-0000-0000-00004A4E0000}"/>
    <cellStyle name="SAPBEXexcCritical4 9 22" xfId="32098" xr:uid="{00000000-0005-0000-0000-00004B4E0000}"/>
    <cellStyle name="SAPBEXexcCritical4 9 23" xfId="32099" xr:uid="{00000000-0005-0000-0000-00004C4E0000}"/>
    <cellStyle name="SAPBEXexcCritical4 9 24" xfId="32100" xr:uid="{00000000-0005-0000-0000-00004D4E0000}"/>
    <cellStyle name="SAPBEXexcCritical4 9 25" xfId="32101" xr:uid="{00000000-0005-0000-0000-00004E4E0000}"/>
    <cellStyle name="SAPBEXexcCritical4 9 26" xfId="32102" xr:uid="{00000000-0005-0000-0000-00004F4E0000}"/>
    <cellStyle name="SAPBEXexcCritical4 9 27" xfId="32103" xr:uid="{00000000-0005-0000-0000-0000504E0000}"/>
    <cellStyle name="SAPBEXexcCritical4 9 28" xfId="48351" xr:uid="{00000000-0005-0000-0000-0000514E0000}"/>
    <cellStyle name="SAPBEXexcCritical4 9 29" xfId="49690" xr:uid="{00000000-0005-0000-0000-0000524E0000}"/>
    <cellStyle name="SAPBEXexcCritical4 9 3" xfId="32104" xr:uid="{00000000-0005-0000-0000-0000534E0000}"/>
    <cellStyle name="SAPBEXexcCritical4 9 4" xfId="32105" xr:uid="{00000000-0005-0000-0000-0000544E0000}"/>
    <cellStyle name="SAPBEXexcCritical4 9 5" xfId="32106" xr:uid="{00000000-0005-0000-0000-0000554E0000}"/>
    <cellStyle name="SAPBEXexcCritical4 9 6" xfId="32107" xr:uid="{00000000-0005-0000-0000-0000564E0000}"/>
    <cellStyle name="SAPBEXexcCritical4 9 7" xfId="32108" xr:uid="{00000000-0005-0000-0000-0000574E0000}"/>
    <cellStyle name="SAPBEXexcCritical4 9 8" xfId="32109" xr:uid="{00000000-0005-0000-0000-0000584E0000}"/>
    <cellStyle name="SAPBEXexcCritical4 9 9" xfId="32110" xr:uid="{00000000-0005-0000-0000-0000594E0000}"/>
    <cellStyle name="SAPBEXexcCritical4_20120921_SF-grote-ronde-Liesbethdump2" xfId="417" xr:uid="{00000000-0005-0000-0000-00005A4E0000}"/>
    <cellStyle name="SAPBEXexcCritical5" xfId="126" xr:uid="{00000000-0005-0000-0000-00005B4E0000}"/>
    <cellStyle name="SAPBEXexcCritical5 10" xfId="8484" xr:uid="{00000000-0005-0000-0000-00005C4E0000}"/>
    <cellStyle name="SAPBEXexcCritical5 10 2" xfId="8485" xr:uid="{00000000-0005-0000-0000-00005D4E0000}"/>
    <cellStyle name="SAPBEXexcCritical5 10 2 2" xfId="8486" xr:uid="{00000000-0005-0000-0000-00005E4E0000}"/>
    <cellStyle name="SAPBEXexcCritical5 10 2 2 2" xfId="8487" xr:uid="{00000000-0005-0000-0000-00005F4E0000}"/>
    <cellStyle name="SAPBEXexcCritical5 10 2 3" xfId="8488" xr:uid="{00000000-0005-0000-0000-0000604E0000}"/>
    <cellStyle name="SAPBEXexcCritical5 10 3" xfId="8489" xr:uid="{00000000-0005-0000-0000-0000614E0000}"/>
    <cellStyle name="SAPBEXexcCritical5 10 3 2" xfId="8490" xr:uid="{00000000-0005-0000-0000-0000624E0000}"/>
    <cellStyle name="SAPBEXexcCritical5 10 3 2 2" xfId="8491" xr:uid="{00000000-0005-0000-0000-0000634E0000}"/>
    <cellStyle name="SAPBEXexcCritical5 10 4" xfId="8492" xr:uid="{00000000-0005-0000-0000-0000644E0000}"/>
    <cellStyle name="SAPBEXexcCritical5 10 4 2" xfId="8493" xr:uid="{00000000-0005-0000-0000-0000654E0000}"/>
    <cellStyle name="SAPBEXexcCritical5 10 5" xfId="32111" xr:uid="{00000000-0005-0000-0000-0000664E0000}"/>
    <cellStyle name="SAPBEXexcCritical5 10 6" xfId="32112" xr:uid="{00000000-0005-0000-0000-0000674E0000}"/>
    <cellStyle name="SAPBEXexcCritical5 10 7" xfId="32113" xr:uid="{00000000-0005-0000-0000-0000684E0000}"/>
    <cellStyle name="SAPBEXexcCritical5 11" xfId="32114" xr:uid="{00000000-0005-0000-0000-0000694E0000}"/>
    <cellStyle name="SAPBEXexcCritical5 12" xfId="32115" xr:uid="{00000000-0005-0000-0000-00006A4E0000}"/>
    <cellStyle name="SAPBEXexcCritical5 13" xfId="32116" xr:uid="{00000000-0005-0000-0000-00006B4E0000}"/>
    <cellStyle name="SAPBEXexcCritical5 14" xfId="32117" xr:uid="{00000000-0005-0000-0000-00006C4E0000}"/>
    <cellStyle name="SAPBEXexcCritical5 15" xfId="32118" xr:uid="{00000000-0005-0000-0000-00006D4E0000}"/>
    <cellStyle name="SAPBEXexcCritical5 16" xfId="32119" xr:uid="{00000000-0005-0000-0000-00006E4E0000}"/>
    <cellStyle name="SAPBEXexcCritical5 17" xfId="32120" xr:uid="{00000000-0005-0000-0000-00006F4E0000}"/>
    <cellStyle name="SAPBEXexcCritical5 18" xfId="32121" xr:uid="{00000000-0005-0000-0000-0000704E0000}"/>
    <cellStyle name="SAPBEXexcCritical5 19" xfId="32122" xr:uid="{00000000-0005-0000-0000-0000714E0000}"/>
    <cellStyle name="SAPBEXexcCritical5 2" xfId="418" xr:uid="{00000000-0005-0000-0000-0000724E0000}"/>
    <cellStyle name="SAPBEXexcCritical5 2 10" xfId="32123" xr:uid="{00000000-0005-0000-0000-0000734E0000}"/>
    <cellStyle name="SAPBEXexcCritical5 2 11" xfId="32124" xr:uid="{00000000-0005-0000-0000-0000744E0000}"/>
    <cellStyle name="SAPBEXexcCritical5 2 12" xfId="32125" xr:uid="{00000000-0005-0000-0000-0000754E0000}"/>
    <cellStyle name="SAPBEXexcCritical5 2 13" xfId="32126" xr:uid="{00000000-0005-0000-0000-0000764E0000}"/>
    <cellStyle name="SAPBEXexcCritical5 2 14" xfId="32127" xr:uid="{00000000-0005-0000-0000-0000774E0000}"/>
    <cellStyle name="SAPBEXexcCritical5 2 15" xfId="32128" xr:uid="{00000000-0005-0000-0000-0000784E0000}"/>
    <cellStyle name="SAPBEXexcCritical5 2 16" xfId="32129" xr:uid="{00000000-0005-0000-0000-0000794E0000}"/>
    <cellStyle name="SAPBEXexcCritical5 2 17" xfId="32130" xr:uid="{00000000-0005-0000-0000-00007A4E0000}"/>
    <cellStyle name="SAPBEXexcCritical5 2 18" xfId="32131" xr:uid="{00000000-0005-0000-0000-00007B4E0000}"/>
    <cellStyle name="SAPBEXexcCritical5 2 19" xfId="32132" xr:uid="{00000000-0005-0000-0000-00007C4E0000}"/>
    <cellStyle name="SAPBEXexcCritical5 2 2" xfId="518" xr:uid="{00000000-0005-0000-0000-00007D4E0000}"/>
    <cellStyle name="SAPBEXexcCritical5 2 2 10" xfId="32133" xr:uid="{00000000-0005-0000-0000-00007E4E0000}"/>
    <cellStyle name="SAPBEXexcCritical5 2 2 11" xfId="32134" xr:uid="{00000000-0005-0000-0000-00007F4E0000}"/>
    <cellStyle name="SAPBEXexcCritical5 2 2 12" xfId="32135" xr:uid="{00000000-0005-0000-0000-0000804E0000}"/>
    <cellStyle name="SAPBEXexcCritical5 2 2 13" xfId="32136" xr:uid="{00000000-0005-0000-0000-0000814E0000}"/>
    <cellStyle name="SAPBEXexcCritical5 2 2 14" xfId="32137" xr:uid="{00000000-0005-0000-0000-0000824E0000}"/>
    <cellStyle name="SAPBEXexcCritical5 2 2 15" xfId="32138" xr:uid="{00000000-0005-0000-0000-0000834E0000}"/>
    <cellStyle name="SAPBEXexcCritical5 2 2 16" xfId="32139" xr:uid="{00000000-0005-0000-0000-0000844E0000}"/>
    <cellStyle name="SAPBEXexcCritical5 2 2 17" xfId="32140" xr:uid="{00000000-0005-0000-0000-0000854E0000}"/>
    <cellStyle name="SAPBEXexcCritical5 2 2 18" xfId="32141" xr:uid="{00000000-0005-0000-0000-0000864E0000}"/>
    <cellStyle name="SAPBEXexcCritical5 2 2 19" xfId="32142" xr:uid="{00000000-0005-0000-0000-0000874E0000}"/>
    <cellStyle name="SAPBEXexcCritical5 2 2 2" xfId="835" xr:uid="{00000000-0005-0000-0000-0000884E0000}"/>
    <cellStyle name="SAPBEXexcCritical5 2 2 2 10" xfId="32143" xr:uid="{00000000-0005-0000-0000-0000894E0000}"/>
    <cellStyle name="SAPBEXexcCritical5 2 2 2 11" xfId="32144" xr:uid="{00000000-0005-0000-0000-00008A4E0000}"/>
    <cellStyle name="SAPBEXexcCritical5 2 2 2 12" xfId="32145" xr:uid="{00000000-0005-0000-0000-00008B4E0000}"/>
    <cellStyle name="SAPBEXexcCritical5 2 2 2 13" xfId="32146" xr:uid="{00000000-0005-0000-0000-00008C4E0000}"/>
    <cellStyle name="SAPBEXexcCritical5 2 2 2 14" xfId="32147" xr:uid="{00000000-0005-0000-0000-00008D4E0000}"/>
    <cellStyle name="SAPBEXexcCritical5 2 2 2 15" xfId="32148" xr:uid="{00000000-0005-0000-0000-00008E4E0000}"/>
    <cellStyle name="SAPBEXexcCritical5 2 2 2 16" xfId="32149" xr:uid="{00000000-0005-0000-0000-00008F4E0000}"/>
    <cellStyle name="SAPBEXexcCritical5 2 2 2 17" xfId="32150" xr:uid="{00000000-0005-0000-0000-0000904E0000}"/>
    <cellStyle name="SAPBEXexcCritical5 2 2 2 18" xfId="32151" xr:uid="{00000000-0005-0000-0000-0000914E0000}"/>
    <cellStyle name="SAPBEXexcCritical5 2 2 2 19" xfId="32152" xr:uid="{00000000-0005-0000-0000-0000924E0000}"/>
    <cellStyle name="SAPBEXexcCritical5 2 2 2 2" xfId="1798" xr:uid="{00000000-0005-0000-0000-0000934E0000}"/>
    <cellStyle name="SAPBEXexcCritical5 2 2 2 2 2" xfId="8494" xr:uid="{00000000-0005-0000-0000-0000944E0000}"/>
    <cellStyle name="SAPBEXexcCritical5 2 2 2 2 2 2" xfId="8495" xr:uid="{00000000-0005-0000-0000-0000954E0000}"/>
    <cellStyle name="SAPBEXexcCritical5 2 2 2 2 2 2 2" xfId="8496" xr:uid="{00000000-0005-0000-0000-0000964E0000}"/>
    <cellStyle name="SAPBEXexcCritical5 2 2 2 2 2 2 2 2" xfId="8497" xr:uid="{00000000-0005-0000-0000-0000974E0000}"/>
    <cellStyle name="SAPBEXexcCritical5 2 2 2 2 2 2 3" xfId="8498" xr:uid="{00000000-0005-0000-0000-0000984E0000}"/>
    <cellStyle name="SAPBEXexcCritical5 2 2 2 2 2 3" xfId="8499" xr:uid="{00000000-0005-0000-0000-0000994E0000}"/>
    <cellStyle name="SAPBEXexcCritical5 2 2 2 2 2 3 2" xfId="8500" xr:uid="{00000000-0005-0000-0000-00009A4E0000}"/>
    <cellStyle name="SAPBEXexcCritical5 2 2 2 2 2 3 2 2" xfId="8501" xr:uid="{00000000-0005-0000-0000-00009B4E0000}"/>
    <cellStyle name="SAPBEXexcCritical5 2 2 2 2 2 4" xfId="8502" xr:uid="{00000000-0005-0000-0000-00009C4E0000}"/>
    <cellStyle name="SAPBEXexcCritical5 2 2 2 2 2 4 2" xfId="8503" xr:uid="{00000000-0005-0000-0000-00009D4E0000}"/>
    <cellStyle name="SAPBEXexcCritical5 2 2 2 2 3" xfId="8504" xr:uid="{00000000-0005-0000-0000-00009E4E0000}"/>
    <cellStyle name="SAPBEXexcCritical5 2 2 2 2 3 2" xfId="8505" xr:uid="{00000000-0005-0000-0000-00009F4E0000}"/>
    <cellStyle name="SAPBEXexcCritical5 2 2 2 2 3 2 2" xfId="8506" xr:uid="{00000000-0005-0000-0000-0000A04E0000}"/>
    <cellStyle name="SAPBEXexcCritical5 2 2 2 2 3 3" xfId="8507" xr:uid="{00000000-0005-0000-0000-0000A14E0000}"/>
    <cellStyle name="SAPBEXexcCritical5 2 2 2 2 4" xfId="8508" xr:uid="{00000000-0005-0000-0000-0000A24E0000}"/>
    <cellStyle name="SAPBEXexcCritical5 2 2 2 2 4 2" xfId="8509" xr:uid="{00000000-0005-0000-0000-0000A34E0000}"/>
    <cellStyle name="SAPBEXexcCritical5 2 2 2 2 4 2 2" xfId="8510" xr:uid="{00000000-0005-0000-0000-0000A44E0000}"/>
    <cellStyle name="SAPBEXexcCritical5 2 2 2 2 5" xfId="8511" xr:uid="{00000000-0005-0000-0000-0000A54E0000}"/>
    <cellStyle name="SAPBEXexcCritical5 2 2 2 2 5 2" xfId="8512" xr:uid="{00000000-0005-0000-0000-0000A64E0000}"/>
    <cellStyle name="SAPBEXexcCritical5 2 2 2 2 6" xfId="32153" xr:uid="{00000000-0005-0000-0000-0000A74E0000}"/>
    <cellStyle name="SAPBEXexcCritical5 2 2 2 2 7" xfId="32154" xr:uid="{00000000-0005-0000-0000-0000A84E0000}"/>
    <cellStyle name="SAPBEXexcCritical5 2 2 2 2 8" xfId="49715" xr:uid="{00000000-0005-0000-0000-0000A94E0000}"/>
    <cellStyle name="SAPBEXexcCritical5 2 2 2 20" xfId="32155" xr:uid="{00000000-0005-0000-0000-0000AA4E0000}"/>
    <cellStyle name="SAPBEXexcCritical5 2 2 2 21" xfId="32156" xr:uid="{00000000-0005-0000-0000-0000AB4E0000}"/>
    <cellStyle name="SAPBEXexcCritical5 2 2 2 22" xfId="32157" xr:uid="{00000000-0005-0000-0000-0000AC4E0000}"/>
    <cellStyle name="SAPBEXexcCritical5 2 2 2 23" xfId="32158" xr:uid="{00000000-0005-0000-0000-0000AD4E0000}"/>
    <cellStyle name="SAPBEXexcCritical5 2 2 2 24" xfId="32159" xr:uid="{00000000-0005-0000-0000-0000AE4E0000}"/>
    <cellStyle name="SAPBEXexcCritical5 2 2 2 25" xfId="32160" xr:uid="{00000000-0005-0000-0000-0000AF4E0000}"/>
    <cellStyle name="SAPBEXexcCritical5 2 2 2 26" xfId="32161" xr:uid="{00000000-0005-0000-0000-0000B04E0000}"/>
    <cellStyle name="SAPBEXexcCritical5 2 2 2 27" xfId="32162" xr:uid="{00000000-0005-0000-0000-0000B14E0000}"/>
    <cellStyle name="SAPBEXexcCritical5 2 2 2 28" xfId="48352" xr:uid="{00000000-0005-0000-0000-0000B24E0000}"/>
    <cellStyle name="SAPBEXexcCritical5 2 2 2 29" xfId="49200" xr:uid="{00000000-0005-0000-0000-0000B34E0000}"/>
    <cellStyle name="SAPBEXexcCritical5 2 2 2 3" xfId="32163" xr:uid="{00000000-0005-0000-0000-0000B44E0000}"/>
    <cellStyle name="SAPBEXexcCritical5 2 2 2 4" xfId="32164" xr:uid="{00000000-0005-0000-0000-0000B54E0000}"/>
    <cellStyle name="SAPBEXexcCritical5 2 2 2 5" xfId="32165" xr:uid="{00000000-0005-0000-0000-0000B64E0000}"/>
    <cellStyle name="SAPBEXexcCritical5 2 2 2 6" xfId="32166" xr:uid="{00000000-0005-0000-0000-0000B74E0000}"/>
    <cellStyle name="SAPBEXexcCritical5 2 2 2 7" xfId="32167" xr:uid="{00000000-0005-0000-0000-0000B84E0000}"/>
    <cellStyle name="SAPBEXexcCritical5 2 2 2 8" xfId="32168" xr:uid="{00000000-0005-0000-0000-0000B94E0000}"/>
    <cellStyle name="SAPBEXexcCritical5 2 2 2 9" xfId="32169" xr:uid="{00000000-0005-0000-0000-0000BA4E0000}"/>
    <cellStyle name="SAPBEXexcCritical5 2 2 20" xfId="32170" xr:uid="{00000000-0005-0000-0000-0000BB4E0000}"/>
    <cellStyle name="SAPBEXexcCritical5 2 2 21" xfId="32171" xr:uid="{00000000-0005-0000-0000-0000BC4E0000}"/>
    <cellStyle name="SAPBEXexcCritical5 2 2 22" xfId="32172" xr:uid="{00000000-0005-0000-0000-0000BD4E0000}"/>
    <cellStyle name="SAPBEXexcCritical5 2 2 23" xfId="32173" xr:uid="{00000000-0005-0000-0000-0000BE4E0000}"/>
    <cellStyle name="SAPBEXexcCritical5 2 2 24" xfId="32174" xr:uid="{00000000-0005-0000-0000-0000BF4E0000}"/>
    <cellStyle name="SAPBEXexcCritical5 2 2 25" xfId="32175" xr:uid="{00000000-0005-0000-0000-0000C04E0000}"/>
    <cellStyle name="SAPBEXexcCritical5 2 2 26" xfId="32176" xr:uid="{00000000-0005-0000-0000-0000C14E0000}"/>
    <cellStyle name="SAPBEXexcCritical5 2 2 27" xfId="32177" xr:uid="{00000000-0005-0000-0000-0000C24E0000}"/>
    <cellStyle name="SAPBEXexcCritical5 2 2 28" xfId="32178" xr:uid="{00000000-0005-0000-0000-0000C34E0000}"/>
    <cellStyle name="SAPBEXexcCritical5 2 2 29" xfId="32179" xr:uid="{00000000-0005-0000-0000-0000C44E0000}"/>
    <cellStyle name="SAPBEXexcCritical5 2 2 3" xfId="836" xr:uid="{00000000-0005-0000-0000-0000C54E0000}"/>
    <cellStyle name="SAPBEXexcCritical5 2 2 3 10" xfId="32180" xr:uid="{00000000-0005-0000-0000-0000C64E0000}"/>
    <cellStyle name="SAPBEXexcCritical5 2 2 3 11" xfId="32181" xr:uid="{00000000-0005-0000-0000-0000C74E0000}"/>
    <cellStyle name="SAPBEXexcCritical5 2 2 3 12" xfId="32182" xr:uid="{00000000-0005-0000-0000-0000C84E0000}"/>
    <cellStyle name="SAPBEXexcCritical5 2 2 3 13" xfId="32183" xr:uid="{00000000-0005-0000-0000-0000C94E0000}"/>
    <cellStyle name="SAPBEXexcCritical5 2 2 3 14" xfId="32184" xr:uid="{00000000-0005-0000-0000-0000CA4E0000}"/>
    <cellStyle name="SAPBEXexcCritical5 2 2 3 15" xfId="32185" xr:uid="{00000000-0005-0000-0000-0000CB4E0000}"/>
    <cellStyle name="SAPBEXexcCritical5 2 2 3 16" xfId="32186" xr:uid="{00000000-0005-0000-0000-0000CC4E0000}"/>
    <cellStyle name="SAPBEXexcCritical5 2 2 3 17" xfId="32187" xr:uid="{00000000-0005-0000-0000-0000CD4E0000}"/>
    <cellStyle name="SAPBEXexcCritical5 2 2 3 18" xfId="32188" xr:uid="{00000000-0005-0000-0000-0000CE4E0000}"/>
    <cellStyle name="SAPBEXexcCritical5 2 2 3 19" xfId="32189" xr:uid="{00000000-0005-0000-0000-0000CF4E0000}"/>
    <cellStyle name="SAPBEXexcCritical5 2 2 3 2" xfId="1799" xr:uid="{00000000-0005-0000-0000-0000D04E0000}"/>
    <cellStyle name="SAPBEXexcCritical5 2 2 3 2 2" xfId="8513" xr:uid="{00000000-0005-0000-0000-0000D14E0000}"/>
    <cellStyle name="SAPBEXexcCritical5 2 2 3 2 2 2" xfId="8514" xr:uid="{00000000-0005-0000-0000-0000D24E0000}"/>
    <cellStyle name="SAPBEXexcCritical5 2 2 3 2 2 2 2" xfId="8515" xr:uid="{00000000-0005-0000-0000-0000D34E0000}"/>
    <cellStyle name="SAPBEXexcCritical5 2 2 3 2 2 2 2 2" xfId="8516" xr:uid="{00000000-0005-0000-0000-0000D44E0000}"/>
    <cellStyle name="SAPBEXexcCritical5 2 2 3 2 2 2 3" xfId="8517" xr:uid="{00000000-0005-0000-0000-0000D54E0000}"/>
    <cellStyle name="SAPBEXexcCritical5 2 2 3 2 2 3" xfId="8518" xr:uid="{00000000-0005-0000-0000-0000D64E0000}"/>
    <cellStyle name="SAPBEXexcCritical5 2 2 3 2 2 3 2" xfId="8519" xr:uid="{00000000-0005-0000-0000-0000D74E0000}"/>
    <cellStyle name="SAPBEXexcCritical5 2 2 3 2 2 3 2 2" xfId="8520" xr:uid="{00000000-0005-0000-0000-0000D84E0000}"/>
    <cellStyle name="SAPBEXexcCritical5 2 2 3 2 2 4" xfId="8521" xr:uid="{00000000-0005-0000-0000-0000D94E0000}"/>
    <cellStyle name="SAPBEXexcCritical5 2 2 3 2 2 4 2" xfId="8522" xr:uid="{00000000-0005-0000-0000-0000DA4E0000}"/>
    <cellStyle name="SAPBEXexcCritical5 2 2 3 2 3" xfId="8523" xr:uid="{00000000-0005-0000-0000-0000DB4E0000}"/>
    <cellStyle name="SAPBEXexcCritical5 2 2 3 2 3 2" xfId="8524" xr:uid="{00000000-0005-0000-0000-0000DC4E0000}"/>
    <cellStyle name="SAPBEXexcCritical5 2 2 3 2 3 2 2" xfId="8525" xr:uid="{00000000-0005-0000-0000-0000DD4E0000}"/>
    <cellStyle name="SAPBEXexcCritical5 2 2 3 2 3 3" xfId="8526" xr:uid="{00000000-0005-0000-0000-0000DE4E0000}"/>
    <cellStyle name="SAPBEXexcCritical5 2 2 3 2 4" xfId="8527" xr:uid="{00000000-0005-0000-0000-0000DF4E0000}"/>
    <cellStyle name="SAPBEXexcCritical5 2 2 3 2 4 2" xfId="8528" xr:uid="{00000000-0005-0000-0000-0000E04E0000}"/>
    <cellStyle name="SAPBEXexcCritical5 2 2 3 2 4 2 2" xfId="8529" xr:uid="{00000000-0005-0000-0000-0000E14E0000}"/>
    <cellStyle name="SAPBEXexcCritical5 2 2 3 2 5" xfId="8530" xr:uid="{00000000-0005-0000-0000-0000E24E0000}"/>
    <cellStyle name="SAPBEXexcCritical5 2 2 3 2 5 2" xfId="8531" xr:uid="{00000000-0005-0000-0000-0000E34E0000}"/>
    <cellStyle name="SAPBEXexcCritical5 2 2 3 2 6" xfId="32190" xr:uid="{00000000-0005-0000-0000-0000E44E0000}"/>
    <cellStyle name="SAPBEXexcCritical5 2 2 3 2 7" xfId="32191" xr:uid="{00000000-0005-0000-0000-0000E54E0000}"/>
    <cellStyle name="SAPBEXexcCritical5 2 2 3 2 8" xfId="49716" xr:uid="{00000000-0005-0000-0000-0000E64E0000}"/>
    <cellStyle name="SAPBEXexcCritical5 2 2 3 20" xfId="32192" xr:uid="{00000000-0005-0000-0000-0000E74E0000}"/>
    <cellStyle name="SAPBEXexcCritical5 2 2 3 21" xfId="32193" xr:uid="{00000000-0005-0000-0000-0000E84E0000}"/>
    <cellStyle name="SAPBEXexcCritical5 2 2 3 22" xfId="32194" xr:uid="{00000000-0005-0000-0000-0000E94E0000}"/>
    <cellStyle name="SAPBEXexcCritical5 2 2 3 23" xfId="32195" xr:uid="{00000000-0005-0000-0000-0000EA4E0000}"/>
    <cellStyle name="SAPBEXexcCritical5 2 2 3 24" xfId="32196" xr:uid="{00000000-0005-0000-0000-0000EB4E0000}"/>
    <cellStyle name="SAPBEXexcCritical5 2 2 3 25" xfId="32197" xr:uid="{00000000-0005-0000-0000-0000EC4E0000}"/>
    <cellStyle name="SAPBEXexcCritical5 2 2 3 26" xfId="32198" xr:uid="{00000000-0005-0000-0000-0000ED4E0000}"/>
    <cellStyle name="SAPBEXexcCritical5 2 2 3 27" xfId="32199" xr:uid="{00000000-0005-0000-0000-0000EE4E0000}"/>
    <cellStyle name="SAPBEXexcCritical5 2 2 3 28" xfId="48353" xr:uid="{00000000-0005-0000-0000-0000EF4E0000}"/>
    <cellStyle name="SAPBEXexcCritical5 2 2 3 29" xfId="49201" xr:uid="{00000000-0005-0000-0000-0000F04E0000}"/>
    <cellStyle name="SAPBEXexcCritical5 2 2 3 3" xfId="32200" xr:uid="{00000000-0005-0000-0000-0000F14E0000}"/>
    <cellStyle name="SAPBEXexcCritical5 2 2 3 4" xfId="32201" xr:uid="{00000000-0005-0000-0000-0000F24E0000}"/>
    <cellStyle name="SAPBEXexcCritical5 2 2 3 5" xfId="32202" xr:uid="{00000000-0005-0000-0000-0000F34E0000}"/>
    <cellStyle name="SAPBEXexcCritical5 2 2 3 6" xfId="32203" xr:uid="{00000000-0005-0000-0000-0000F44E0000}"/>
    <cellStyle name="SAPBEXexcCritical5 2 2 3 7" xfId="32204" xr:uid="{00000000-0005-0000-0000-0000F54E0000}"/>
    <cellStyle name="SAPBEXexcCritical5 2 2 3 8" xfId="32205" xr:uid="{00000000-0005-0000-0000-0000F64E0000}"/>
    <cellStyle name="SAPBEXexcCritical5 2 2 3 9" xfId="32206" xr:uid="{00000000-0005-0000-0000-0000F74E0000}"/>
    <cellStyle name="SAPBEXexcCritical5 2 2 30" xfId="32207" xr:uid="{00000000-0005-0000-0000-0000F84E0000}"/>
    <cellStyle name="SAPBEXexcCritical5 2 2 31" xfId="32208" xr:uid="{00000000-0005-0000-0000-0000F94E0000}"/>
    <cellStyle name="SAPBEXexcCritical5 2 2 32" xfId="32209" xr:uid="{00000000-0005-0000-0000-0000FA4E0000}"/>
    <cellStyle name="SAPBEXexcCritical5 2 2 33" xfId="48354" xr:uid="{00000000-0005-0000-0000-0000FB4E0000}"/>
    <cellStyle name="SAPBEXexcCritical5 2 2 34" xfId="49199" xr:uid="{00000000-0005-0000-0000-0000FC4E0000}"/>
    <cellStyle name="SAPBEXexcCritical5 2 2 4" xfId="837" xr:uid="{00000000-0005-0000-0000-0000FD4E0000}"/>
    <cellStyle name="SAPBEXexcCritical5 2 2 4 10" xfId="32210" xr:uid="{00000000-0005-0000-0000-0000FE4E0000}"/>
    <cellStyle name="SAPBEXexcCritical5 2 2 4 11" xfId="32211" xr:uid="{00000000-0005-0000-0000-0000FF4E0000}"/>
    <cellStyle name="SAPBEXexcCritical5 2 2 4 12" xfId="32212" xr:uid="{00000000-0005-0000-0000-0000004F0000}"/>
    <cellStyle name="SAPBEXexcCritical5 2 2 4 13" xfId="32213" xr:uid="{00000000-0005-0000-0000-0000014F0000}"/>
    <cellStyle name="SAPBEXexcCritical5 2 2 4 14" xfId="32214" xr:uid="{00000000-0005-0000-0000-0000024F0000}"/>
    <cellStyle name="SAPBEXexcCritical5 2 2 4 15" xfId="32215" xr:uid="{00000000-0005-0000-0000-0000034F0000}"/>
    <cellStyle name="SAPBEXexcCritical5 2 2 4 16" xfId="32216" xr:uid="{00000000-0005-0000-0000-0000044F0000}"/>
    <cellStyle name="SAPBEXexcCritical5 2 2 4 17" xfId="32217" xr:uid="{00000000-0005-0000-0000-0000054F0000}"/>
    <cellStyle name="SAPBEXexcCritical5 2 2 4 18" xfId="32218" xr:uid="{00000000-0005-0000-0000-0000064F0000}"/>
    <cellStyle name="SAPBEXexcCritical5 2 2 4 19" xfId="32219" xr:uid="{00000000-0005-0000-0000-0000074F0000}"/>
    <cellStyle name="SAPBEXexcCritical5 2 2 4 2" xfId="1800" xr:uid="{00000000-0005-0000-0000-0000084F0000}"/>
    <cellStyle name="SAPBEXexcCritical5 2 2 4 2 2" xfId="8532" xr:uid="{00000000-0005-0000-0000-0000094F0000}"/>
    <cellStyle name="SAPBEXexcCritical5 2 2 4 2 2 2" xfId="8533" xr:uid="{00000000-0005-0000-0000-00000A4F0000}"/>
    <cellStyle name="SAPBEXexcCritical5 2 2 4 2 2 2 2" xfId="8534" xr:uid="{00000000-0005-0000-0000-00000B4F0000}"/>
    <cellStyle name="SAPBEXexcCritical5 2 2 4 2 2 2 2 2" xfId="8535" xr:uid="{00000000-0005-0000-0000-00000C4F0000}"/>
    <cellStyle name="SAPBEXexcCritical5 2 2 4 2 2 2 3" xfId="8536" xr:uid="{00000000-0005-0000-0000-00000D4F0000}"/>
    <cellStyle name="SAPBEXexcCritical5 2 2 4 2 2 3" xfId="8537" xr:uid="{00000000-0005-0000-0000-00000E4F0000}"/>
    <cellStyle name="SAPBEXexcCritical5 2 2 4 2 2 3 2" xfId="8538" xr:uid="{00000000-0005-0000-0000-00000F4F0000}"/>
    <cellStyle name="SAPBEXexcCritical5 2 2 4 2 2 3 2 2" xfId="8539" xr:uid="{00000000-0005-0000-0000-0000104F0000}"/>
    <cellStyle name="SAPBEXexcCritical5 2 2 4 2 2 4" xfId="8540" xr:uid="{00000000-0005-0000-0000-0000114F0000}"/>
    <cellStyle name="SAPBEXexcCritical5 2 2 4 2 2 4 2" xfId="8541" xr:uid="{00000000-0005-0000-0000-0000124F0000}"/>
    <cellStyle name="SAPBEXexcCritical5 2 2 4 2 3" xfId="8542" xr:uid="{00000000-0005-0000-0000-0000134F0000}"/>
    <cellStyle name="SAPBEXexcCritical5 2 2 4 2 3 2" xfId="8543" xr:uid="{00000000-0005-0000-0000-0000144F0000}"/>
    <cellStyle name="SAPBEXexcCritical5 2 2 4 2 3 2 2" xfId="8544" xr:uid="{00000000-0005-0000-0000-0000154F0000}"/>
    <cellStyle name="SAPBEXexcCritical5 2 2 4 2 3 3" xfId="8545" xr:uid="{00000000-0005-0000-0000-0000164F0000}"/>
    <cellStyle name="SAPBEXexcCritical5 2 2 4 2 4" xfId="8546" xr:uid="{00000000-0005-0000-0000-0000174F0000}"/>
    <cellStyle name="SAPBEXexcCritical5 2 2 4 2 4 2" xfId="8547" xr:uid="{00000000-0005-0000-0000-0000184F0000}"/>
    <cellStyle name="SAPBEXexcCritical5 2 2 4 2 4 2 2" xfId="8548" xr:uid="{00000000-0005-0000-0000-0000194F0000}"/>
    <cellStyle name="SAPBEXexcCritical5 2 2 4 2 5" xfId="8549" xr:uid="{00000000-0005-0000-0000-00001A4F0000}"/>
    <cellStyle name="SAPBEXexcCritical5 2 2 4 2 5 2" xfId="8550" xr:uid="{00000000-0005-0000-0000-00001B4F0000}"/>
    <cellStyle name="SAPBEXexcCritical5 2 2 4 2 6" xfId="32220" xr:uid="{00000000-0005-0000-0000-00001C4F0000}"/>
    <cellStyle name="SAPBEXexcCritical5 2 2 4 2 7" xfId="32221" xr:uid="{00000000-0005-0000-0000-00001D4F0000}"/>
    <cellStyle name="SAPBEXexcCritical5 2 2 4 2 8" xfId="49717" xr:uid="{00000000-0005-0000-0000-00001E4F0000}"/>
    <cellStyle name="SAPBEXexcCritical5 2 2 4 20" xfId="32222" xr:uid="{00000000-0005-0000-0000-00001F4F0000}"/>
    <cellStyle name="SAPBEXexcCritical5 2 2 4 21" xfId="32223" xr:uid="{00000000-0005-0000-0000-0000204F0000}"/>
    <cellStyle name="SAPBEXexcCritical5 2 2 4 22" xfId="32224" xr:uid="{00000000-0005-0000-0000-0000214F0000}"/>
    <cellStyle name="SAPBEXexcCritical5 2 2 4 23" xfId="32225" xr:uid="{00000000-0005-0000-0000-0000224F0000}"/>
    <cellStyle name="SAPBEXexcCritical5 2 2 4 24" xfId="32226" xr:uid="{00000000-0005-0000-0000-0000234F0000}"/>
    <cellStyle name="SAPBEXexcCritical5 2 2 4 25" xfId="32227" xr:uid="{00000000-0005-0000-0000-0000244F0000}"/>
    <cellStyle name="SAPBEXexcCritical5 2 2 4 26" xfId="32228" xr:uid="{00000000-0005-0000-0000-0000254F0000}"/>
    <cellStyle name="SAPBEXexcCritical5 2 2 4 27" xfId="32229" xr:uid="{00000000-0005-0000-0000-0000264F0000}"/>
    <cellStyle name="SAPBEXexcCritical5 2 2 4 28" xfId="48355" xr:uid="{00000000-0005-0000-0000-0000274F0000}"/>
    <cellStyle name="SAPBEXexcCritical5 2 2 4 29" xfId="49202" xr:uid="{00000000-0005-0000-0000-0000284F0000}"/>
    <cellStyle name="SAPBEXexcCritical5 2 2 4 3" xfId="32230" xr:uid="{00000000-0005-0000-0000-0000294F0000}"/>
    <cellStyle name="SAPBEXexcCritical5 2 2 4 4" xfId="32231" xr:uid="{00000000-0005-0000-0000-00002A4F0000}"/>
    <cellStyle name="SAPBEXexcCritical5 2 2 4 5" xfId="32232" xr:uid="{00000000-0005-0000-0000-00002B4F0000}"/>
    <cellStyle name="SAPBEXexcCritical5 2 2 4 6" xfId="32233" xr:uid="{00000000-0005-0000-0000-00002C4F0000}"/>
    <cellStyle name="SAPBEXexcCritical5 2 2 4 7" xfId="32234" xr:uid="{00000000-0005-0000-0000-00002D4F0000}"/>
    <cellStyle name="SAPBEXexcCritical5 2 2 4 8" xfId="32235" xr:uid="{00000000-0005-0000-0000-00002E4F0000}"/>
    <cellStyle name="SAPBEXexcCritical5 2 2 4 9" xfId="32236" xr:uid="{00000000-0005-0000-0000-00002F4F0000}"/>
    <cellStyle name="SAPBEXexcCritical5 2 2 5" xfId="838" xr:uid="{00000000-0005-0000-0000-0000304F0000}"/>
    <cellStyle name="SAPBEXexcCritical5 2 2 5 10" xfId="32237" xr:uid="{00000000-0005-0000-0000-0000314F0000}"/>
    <cellStyle name="SAPBEXexcCritical5 2 2 5 11" xfId="32238" xr:uid="{00000000-0005-0000-0000-0000324F0000}"/>
    <cellStyle name="SAPBEXexcCritical5 2 2 5 12" xfId="32239" xr:uid="{00000000-0005-0000-0000-0000334F0000}"/>
    <cellStyle name="SAPBEXexcCritical5 2 2 5 13" xfId="32240" xr:uid="{00000000-0005-0000-0000-0000344F0000}"/>
    <cellStyle name="SAPBEXexcCritical5 2 2 5 14" xfId="32241" xr:uid="{00000000-0005-0000-0000-0000354F0000}"/>
    <cellStyle name="SAPBEXexcCritical5 2 2 5 15" xfId="32242" xr:uid="{00000000-0005-0000-0000-0000364F0000}"/>
    <cellStyle name="SAPBEXexcCritical5 2 2 5 16" xfId="32243" xr:uid="{00000000-0005-0000-0000-0000374F0000}"/>
    <cellStyle name="SAPBEXexcCritical5 2 2 5 17" xfId="32244" xr:uid="{00000000-0005-0000-0000-0000384F0000}"/>
    <cellStyle name="SAPBEXexcCritical5 2 2 5 18" xfId="32245" xr:uid="{00000000-0005-0000-0000-0000394F0000}"/>
    <cellStyle name="SAPBEXexcCritical5 2 2 5 19" xfId="32246" xr:uid="{00000000-0005-0000-0000-00003A4F0000}"/>
    <cellStyle name="SAPBEXexcCritical5 2 2 5 2" xfId="1801" xr:uid="{00000000-0005-0000-0000-00003B4F0000}"/>
    <cellStyle name="SAPBEXexcCritical5 2 2 5 2 2" xfId="8551" xr:uid="{00000000-0005-0000-0000-00003C4F0000}"/>
    <cellStyle name="SAPBEXexcCritical5 2 2 5 2 2 2" xfId="8552" xr:uid="{00000000-0005-0000-0000-00003D4F0000}"/>
    <cellStyle name="SAPBEXexcCritical5 2 2 5 2 2 2 2" xfId="8553" xr:uid="{00000000-0005-0000-0000-00003E4F0000}"/>
    <cellStyle name="SAPBEXexcCritical5 2 2 5 2 2 2 2 2" xfId="8554" xr:uid="{00000000-0005-0000-0000-00003F4F0000}"/>
    <cellStyle name="SAPBEXexcCritical5 2 2 5 2 2 2 3" xfId="8555" xr:uid="{00000000-0005-0000-0000-0000404F0000}"/>
    <cellStyle name="SAPBEXexcCritical5 2 2 5 2 2 3" xfId="8556" xr:uid="{00000000-0005-0000-0000-0000414F0000}"/>
    <cellStyle name="SAPBEXexcCritical5 2 2 5 2 2 3 2" xfId="8557" xr:uid="{00000000-0005-0000-0000-0000424F0000}"/>
    <cellStyle name="SAPBEXexcCritical5 2 2 5 2 2 3 2 2" xfId="8558" xr:uid="{00000000-0005-0000-0000-0000434F0000}"/>
    <cellStyle name="SAPBEXexcCritical5 2 2 5 2 2 4" xfId="8559" xr:uid="{00000000-0005-0000-0000-0000444F0000}"/>
    <cellStyle name="SAPBEXexcCritical5 2 2 5 2 2 4 2" xfId="8560" xr:uid="{00000000-0005-0000-0000-0000454F0000}"/>
    <cellStyle name="SAPBEXexcCritical5 2 2 5 2 3" xfId="8561" xr:uid="{00000000-0005-0000-0000-0000464F0000}"/>
    <cellStyle name="SAPBEXexcCritical5 2 2 5 2 3 2" xfId="8562" xr:uid="{00000000-0005-0000-0000-0000474F0000}"/>
    <cellStyle name="SAPBEXexcCritical5 2 2 5 2 3 2 2" xfId="8563" xr:uid="{00000000-0005-0000-0000-0000484F0000}"/>
    <cellStyle name="SAPBEXexcCritical5 2 2 5 2 3 3" xfId="8564" xr:uid="{00000000-0005-0000-0000-0000494F0000}"/>
    <cellStyle name="SAPBEXexcCritical5 2 2 5 2 4" xfId="8565" xr:uid="{00000000-0005-0000-0000-00004A4F0000}"/>
    <cellStyle name="SAPBEXexcCritical5 2 2 5 2 4 2" xfId="8566" xr:uid="{00000000-0005-0000-0000-00004B4F0000}"/>
    <cellStyle name="SAPBEXexcCritical5 2 2 5 2 4 2 2" xfId="8567" xr:uid="{00000000-0005-0000-0000-00004C4F0000}"/>
    <cellStyle name="SAPBEXexcCritical5 2 2 5 2 5" xfId="8568" xr:uid="{00000000-0005-0000-0000-00004D4F0000}"/>
    <cellStyle name="SAPBEXexcCritical5 2 2 5 2 5 2" xfId="8569" xr:uid="{00000000-0005-0000-0000-00004E4F0000}"/>
    <cellStyle name="SAPBEXexcCritical5 2 2 5 2 6" xfId="32247" xr:uid="{00000000-0005-0000-0000-00004F4F0000}"/>
    <cellStyle name="SAPBEXexcCritical5 2 2 5 2 7" xfId="32248" xr:uid="{00000000-0005-0000-0000-0000504F0000}"/>
    <cellStyle name="SAPBEXexcCritical5 2 2 5 2 8" xfId="49718" xr:uid="{00000000-0005-0000-0000-0000514F0000}"/>
    <cellStyle name="SAPBEXexcCritical5 2 2 5 20" xfId="32249" xr:uid="{00000000-0005-0000-0000-0000524F0000}"/>
    <cellStyle name="SAPBEXexcCritical5 2 2 5 21" xfId="32250" xr:uid="{00000000-0005-0000-0000-0000534F0000}"/>
    <cellStyle name="SAPBEXexcCritical5 2 2 5 22" xfId="32251" xr:uid="{00000000-0005-0000-0000-0000544F0000}"/>
    <cellStyle name="SAPBEXexcCritical5 2 2 5 23" xfId="32252" xr:uid="{00000000-0005-0000-0000-0000554F0000}"/>
    <cellStyle name="SAPBEXexcCritical5 2 2 5 24" xfId="32253" xr:uid="{00000000-0005-0000-0000-0000564F0000}"/>
    <cellStyle name="SAPBEXexcCritical5 2 2 5 25" xfId="32254" xr:uid="{00000000-0005-0000-0000-0000574F0000}"/>
    <cellStyle name="SAPBEXexcCritical5 2 2 5 26" xfId="32255" xr:uid="{00000000-0005-0000-0000-0000584F0000}"/>
    <cellStyle name="SAPBEXexcCritical5 2 2 5 27" xfId="32256" xr:uid="{00000000-0005-0000-0000-0000594F0000}"/>
    <cellStyle name="SAPBEXexcCritical5 2 2 5 28" xfId="48356" xr:uid="{00000000-0005-0000-0000-00005A4F0000}"/>
    <cellStyle name="SAPBEXexcCritical5 2 2 5 29" xfId="49203" xr:uid="{00000000-0005-0000-0000-00005B4F0000}"/>
    <cellStyle name="SAPBEXexcCritical5 2 2 5 3" xfId="32257" xr:uid="{00000000-0005-0000-0000-00005C4F0000}"/>
    <cellStyle name="SAPBEXexcCritical5 2 2 5 4" xfId="32258" xr:uid="{00000000-0005-0000-0000-00005D4F0000}"/>
    <cellStyle name="SAPBEXexcCritical5 2 2 5 5" xfId="32259" xr:uid="{00000000-0005-0000-0000-00005E4F0000}"/>
    <cellStyle name="SAPBEXexcCritical5 2 2 5 6" xfId="32260" xr:uid="{00000000-0005-0000-0000-00005F4F0000}"/>
    <cellStyle name="SAPBEXexcCritical5 2 2 5 7" xfId="32261" xr:uid="{00000000-0005-0000-0000-0000604F0000}"/>
    <cellStyle name="SAPBEXexcCritical5 2 2 5 8" xfId="32262" xr:uid="{00000000-0005-0000-0000-0000614F0000}"/>
    <cellStyle name="SAPBEXexcCritical5 2 2 5 9" xfId="32263" xr:uid="{00000000-0005-0000-0000-0000624F0000}"/>
    <cellStyle name="SAPBEXexcCritical5 2 2 6" xfId="839" xr:uid="{00000000-0005-0000-0000-0000634F0000}"/>
    <cellStyle name="SAPBEXexcCritical5 2 2 6 10" xfId="32264" xr:uid="{00000000-0005-0000-0000-0000644F0000}"/>
    <cellStyle name="SAPBEXexcCritical5 2 2 6 11" xfId="32265" xr:uid="{00000000-0005-0000-0000-0000654F0000}"/>
    <cellStyle name="SAPBEXexcCritical5 2 2 6 12" xfId="32266" xr:uid="{00000000-0005-0000-0000-0000664F0000}"/>
    <cellStyle name="SAPBEXexcCritical5 2 2 6 13" xfId="32267" xr:uid="{00000000-0005-0000-0000-0000674F0000}"/>
    <cellStyle name="SAPBEXexcCritical5 2 2 6 14" xfId="32268" xr:uid="{00000000-0005-0000-0000-0000684F0000}"/>
    <cellStyle name="SAPBEXexcCritical5 2 2 6 15" xfId="32269" xr:uid="{00000000-0005-0000-0000-0000694F0000}"/>
    <cellStyle name="SAPBEXexcCritical5 2 2 6 16" xfId="32270" xr:uid="{00000000-0005-0000-0000-00006A4F0000}"/>
    <cellStyle name="SAPBEXexcCritical5 2 2 6 17" xfId="32271" xr:uid="{00000000-0005-0000-0000-00006B4F0000}"/>
    <cellStyle name="SAPBEXexcCritical5 2 2 6 18" xfId="32272" xr:uid="{00000000-0005-0000-0000-00006C4F0000}"/>
    <cellStyle name="SAPBEXexcCritical5 2 2 6 19" xfId="32273" xr:uid="{00000000-0005-0000-0000-00006D4F0000}"/>
    <cellStyle name="SAPBEXexcCritical5 2 2 6 2" xfId="1802" xr:uid="{00000000-0005-0000-0000-00006E4F0000}"/>
    <cellStyle name="SAPBEXexcCritical5 2 2 6 2 2" xfId="8570" xr:uid="{00000000-0005-0000-0000-00006F4F0000}"/>
    <cellStyle name="SAPBEXexcCritical5 2 2 6 2 2 2" xfId="8571" xr:uid="{00000000-0005-0000-0000-0000704F0000}"/>
    <cellStyle name="SAPBEXexcCritical5 2 2 6 2 2 2 2" xfId="8572" xr:uid="{00000000-0005-0000-0000-0000714F0000}"/>
    <cellStyle name="SAPBEXexcCritical5 2 2 6 2 2 2 2 2" xfId="8573" xr:uid="{00000000-0005-0000-0000-0000724F0000}"/>
    <cellStyle name="SAPBEXexcCritical5 2 2 6 2 2 2 3" xfId="8574" xr:uid="{00000000-0005-0000-0000-0000734F0000}"/>
    <cellStyle name="SAPBEXexcCritical5 2 2 6 2 2 3" xfId="8575" xr:uid="{00000000-0005-0000-0000-0000744F0000}"/>
    <cellStyle name="SAPBEXexcCritical5 2 2 6 2 2 3 2" xfId="8576" xr:uid="{00000000-0005-0000-0000-0000754F0000}"/>
    <cellStyle name="SAPBEXexcCritical5 2 2 6 2 2 3 2 2" xfId="8577" xr:uid="{00000000-0005-0000-0000-0000764F0000}"/>
    <cellStyle name="SAPBEXexcCritical5 2 2 6 2 2 4" xfId="8578" xr:uid="{00000000-0005-0000-0000-0000774F0000}"/>
    <cellStyle name="SAPBEXexcCritical5 2 2 6 2 2 4 2" xfId="8579" xr:uid="{00000000-0005-0000-0000-0000784F0000}"/>
    <cellStyle name="SAPBEXexcCritical5 2 2 6 2 3" xfId="8580" xr:uid="{00000000-0005-0000-0000-0000794F0000}"/>
    <cellStyle name="SAPBEXexcCritical5 2 2 6 2 3 2" xfId="8581" xr:uid="{00000000-0005-0000-0000-00007A4F0000}"/>
    <cellStyle name="SAPBEXexcCritical5 2 2 6 2 3 2 2" xfId="8582" xr:uid="{00000000-0005-0000-0000-00007B4F0000}"/>
    <cellStyle name="SAPBEXexcCritical5 2 2 6 2 3 3" xfId="8583" xr:uid="{00000000-0005-0000-0000-00007C4F0000}"/>
    <cellStyle name="SAPBEXexcCritical5 2 2 6 2 4" xfId="8584" xr:uid="{00000000-0005-0000-0000-00007D4F0000}"/>
    <cellStyle name="SAPBEXexcCritical5 2 2 6 2 4 2" xfId="8585" xr:uid="{00000000-0005-0000-0000-00007E4F0000}"/>
    <cellStyle name="SAPBEXexcCritical5 2 2 6 2 4 2 2" xfId="8586" xr:uid="{00000000-0005-0000-0000-00007F4F0000}"/>
    <cellStyle name="SAPBEXexcCritical5 2 2 6 2 5" xfId="8587" xr:uid="{00000000-0005-0000-0000-0000804F0000}"/>
    <cellStyle name="SAPBEXexcCritical5 2 2 6 2 5 2" xfId="8588" xr:uid="{00000000-0005-0000-0000-0000814F0000}"/>
    <cellStyle name="SAPBEXexcCritical5 2 2 6 2 6" xfId="32274" xr:uid="{00000000-0005-0000-0000-0000824F0000}"/>
    <cellStyle name="SAPBEXexcCritical5 2 2 6 2 7" xfId="32275" xr:uid="{00000000-0005-0000-0000-0000834F0000}"/>
    <cellStyle name="SAPBEXexcCritical5 2 2 6 2 8" xfId="49719" xr:uid="{00000000-0005-0000-0000-0000844F0000}"/>
    <cellStyle name="SAPBEXexcCritical5 2 2 6 20" xfId="32276" xr:uid="{00000000-0005-0000-0000-0000854F0000}"/>
    <cellStyle name="SAPBEXexcCritical5 2 2 6 21" xfId="32277" xr:uid="{00000000-0005-0000-0000-0000864F0000}"/>
    <cellStyle name="SAPBEXexcCritical5 2 2 6 22" xfId="32278" xr:uid="{00000000-0005-0000-0000-0000874F0000}"/>
    <cellStyle name="SAPBEXexcCritical5 2 2 6 23" xfId="32279" xr:uid="{00000000-0005-0000-0000-0000884F0000}"/>
    <cellStyle name="SAPBEXexcCritical5 2 2 6 24" xfId="32280" xr:uid="{00000000-0005-0000-0000-0000894F0000}"/>
    <cellStyle name="SAPBEXexcCritical5 2 2 6 25" xfId="32281" xr:uid="{00000000-0005-0000-0000-00008A4F0000}"/>
    <cellStyle name="SAPBEXexcCritical5 2 2 6 26" xfId="32282" xr:uid="{00000000-0005-0000-0000-00008B4F0000}"/>
    <cellStyle name="SAPBEXexcCritical5 2 2 6 27" xfId="32283" xr:uid="{00000000-0005-0000-0000-00008C4F0000}"/>
    <cellStyle name="SAPBEXexcCritical5 2 2 6 28" xfId="48357" xr:uid="{00000000-0005-0000-0000-00008D4F0000}"/>
    <cellStyle name="SAPBEXexcCritical5 2 2 6 29" xfId="49204" xr:uid="{00000000-0005-0000-0000-00008E4F0000}"/>
    <cellStyle name="SAPBEXexcCritical5 2 2 6 3" xfId="32284" xr:uid="{00000000-0005-0000-0000-00008F4F0000}"/>
    <cellStyle name="SAPBEXexcCritical5 2 2 6 4" xfId="32285" xr:uid="{00000000-0005-0000-0000-0000904F0000}"/>
    <cellStyle name="SAPBEXexcCritical5 2 2 6 5" xfId="32286" xr:uid="{00000000-0005-0000-0000-0000914F0000}"/>
    <cellStyle name="SAPBEXexcCritical5 2 2 6 6" xfId="32287" xr:uid="{00000000-0005-0000-0000-0000924F0000}"/>
    <cellStyle name="SAPBEXexcCritical5 2 2 6 7" xfId="32288" xr:uid="{00000000-0005-0000-0000-0000934F0000}"/>
    <cellStyle name="SAPBEXexcCritical5 2 2 6 8" xfId="32289" xr:uid="{00000000-0005-0000-0000-0000944F0000}"/>
    <cellStyle name="SAPBEXexcCritical5 2 2 6 9" xfId="32290" xr:uid="{00000000-0005-0000-0000-0000954F0000}"/>
    <cellStyle name="SAPBEXexcCritical5 2 2 7" xfId="1803" xr:uid="{00000000-0005-0000-0000-0000964F0000}"/>
    <cellStyle name="SAPBEXexcCritical5 2 2 7 2" xfId="8589" xr:uid="{00000000-0005-0000-0000-0000974F0000}"/>
    <cellStyle name="SAPBEXexcCritical5 2 2 7 2 2" xfId="8590" xr:uid="{00000000-0005-0000-0000-0000984F0000}"/>
    <cellStyle name="SAPBEXexcCritical5 2 2 7 2 2 2" xfId="8591" xr:uid="{00000000-0005-0000-0000-0000994F0000}"/>
    <cellStyle name="SAPBEXexcCritical5 2 2 7 2 2 2 2" xfId="8592" xr:uid="{00000000-0005-0000-0000-00009A4F0000}"/>
    <cellStyle name="SAPBEXexcCritical5 2 2 7 2 2 3" xfId="8593" xr:uid="{00000000-0005-0000-0000-00009B4F0000}"/>
    <cellStyle name="SAPBEXexcCritical5 2 2 7 2 3" xfId="8594" xr:uid="{00000000-0005-0000-0000-00009C4F0000}"/>
    <cellStyle name="SAPBEXexcCritical5 2 2 7 2 3 2" xfId="8595" xr:uid="{00000000-0005-0000-0000-00009D4F0000}"/>
    <cellStyle name="SAPBEXexcCritical5 2 2 7 2 3 2 2" xfId="8596" xr:uid="{00000000-0005-0000-0000-00009E4F0000}"/>
    <cellStyle name="SAPBEXexcCritical5 2 2 7 2 4" xfId="8597" xr:uid="{00000000-0005-0000-0000-00009F4F0000}"/>
    <cellStyle name="SAPBEXexcCritical5 2 2 7 2 4 2" xfId="8598" xr:uid="{00000000-0005-0000-0000-0000A04F0000}"/>
    <cellStyle name="SAPBEXexcCritical5 2 2 7 3" xfId="8599" xr:uid="{00000000-0005-0000-0000-0000A14F0000}"/>
    <cellStyle name="SAPBEXexcCritical5 2 2 7 3 2" xfId="8600" xr:uid="{00000000-0005-0000-0000-0000A24F0000}"/>
    <cellStyle name="SAPBEXexcCritical5 2 2 7 3 2 2" xfId="8601" xr:uid="{00000000-0005-0000-0000-0000A34F0000}"/>
    <cellStyle name="SAPBEXexcCritical5 2 2 7 3 3" xfId="8602" xr:uid="{00000000-0005-0000-0000-0000A44F0000}"/>
    <cellStyle name="SAPBEXexcCritical5 2 2 7 4" xfId="8603" xr:uid="{00000000-0005-0000-0000-0000A54F0000}"/>
    <cellStyle name="SAPBEXexcCritical5 2 2 7 4 2" xfId="8604" xr:uid="{00000000-0005-0000-0000-0000A64F0000}"/>
    <cellStyle name="SAPBEXexcCritical5 2 2 7 4 2 2" xfId="8605" xr:uid="{00000000-0005-0000-0000-0000A74F0000}"/>
    <cellStyle name="SAPBEXexcCritical5 2 2 7 5" xfId="8606" xr:uid="{00000000-0005-0000-0000-0000A84F0000}"/>
    <cellStyle name="SAPBEXexcCritical5 2 2 7 5 2" xfId="8607" xr:uid="{00000000-0005-0000-0000-0000A94F0000}"/>
    <cellStyle name="SAPBEXexcCritical5 2 2 7 6" xfId="32291" xr:uid="{00000000-0005-0000-0000-0000AA4F0000}"/>
    <cellStyle name="SAPBEXexcCritical5 2 2 7 7" xfId="32292" xr:uid="{00000000-0005-0000-0000-0000AB4F0000}"/>
    <cellStyle name="SAPBEXexcCritical5 2 2 7 8" xfId="49714" xr:uid="{00000000-0005-0000-0000-0000AC4F0000}"/>
    <cellStyle name="SAPBEXexcCritical5 2 2 8" xfId="32293" xr:uid="{00000000-0005-0000-0000-0000AD4F0000}"/>
    <cellStyle name="SAPBEXexcCritical5 2 2 9" xfId="32294" xr:uid="{00000000-0005-0000-0000-0000AE4F0000}"/>
    <cellStyle name="SAPBEXexcCritical5 2 20" xfId="32295" xr:uid="{00000000-0005-0000-0000-0000AF4F0000}"/>
    <cellStyle name="SAPBEXexcCritical5 2 21" xfId="32296" xr:uid="{00000000-0005-0000-0000-0000B04F0000}"/>
    <cellStyle name="SAPBEXexcCritical5 2 22" xfId="32297" xr:uid="{00000000-0005-0000-0000-0000B14F0000}"/>
    <cellStyle name="SAPBEXexcCritical5 2 23" xfId="32298" xr:uid="{00000000-0005-0000-0000-0000B24F0000}"/>
    <cellStyle name="SAPBEXexcCritical5 2 24" xfId="32299" xr:uid="{00000000-0005-0000-0000-0000B34F0000}"/>
    <cellStyle name="SAPBEXexcCritical5 2 25" xfId="32300" xr:uid="{00000000-0005-0000-0000-0000B44F0000}"/>
    <cellStyle name="SAPBEXexcCritical5 2 26" xfId="32301" xr:uid="{00000000-0005-0000-0000-0000B54F0000}"/>
    <cellStyle name="SAPBEXexcCritical5 2 27" xfId="32302" xr:uid="{00000000-0005-0000-0000-0000B64F0000}"/>
    <cellStyle name="SAPBEXexcCritical5 2 28" xfId="32303" xr:uid="{00000000-0005-0000-0000-0000B74F0000}"/>
    <cellStyle name="SAPBEXexcCritical5 2 29" xfId="32304" xr:uid="{00000000-0005-0000-0000-0000B84F0000}"/>
    <cellStyle name="SAPBEXexcCritical5 2 3" xfId="840" xr:uid="{00000000-0005-0000-0000-0000B94F0000}"/>
    <cellStyle name="SAPBEXexcCritical5 2 3 10" xfId="32305" xr:uid="{00000000-0005-0000-0000-0000BA4F0000}"/>
    <cellStyle name="SAPBEXexcCritical5 2 3 11" xfId="32306" xr:uid="{00000000-0005-0000-0000-0000BB4F0000}"/>
    <cellStyle name="SAPBEXexcCritical5 2 3 12" xfId="32307" xr:uid="{00000000-0005-0000-0000-0000BC4F0000}"/>
    <cellStyle name="SAPBEXexcCritical5 2 3 13" xfId="32308" xr:uid="{00000000-0005-0000-0000-0000BD4F0000}"/>
    <cellStyle name="SAPBEXexcCritical5 2 3 14" xfId="32309" xr:uid="{00000000-0005-0000-0000-0000BE4F0000}"/>
    <cellStyle name="SAPBEXexcCritical5 2 3 15" xfId="32310" xr:uid="{00000000-0005-0000-0000-0000BF4F0000}"/>
    <cellStyle name="SAPBEXexcCritical5 2 3 16" xfId="32311" xr:uid="{00000000-0005-0000-0000-0000C04F0000}"/>
    <cellStyle name="SAPBEXexcCritical5 2 3 17" xfId="32312" xr:uid="{00000000-0005-0000-0000-0000C14F0000}"/>
    <cellStyle name="SAPBEXexcCritical5 2 3 18" xfId="32313" xr:uid="{00000000-0005-0000-0000-0000C24F0000}"/>
    <cellStyle name="SAPBEXexcCritical5 2 3 19" xfId="32314" xr:uid="{00000000-0005-0000-0000-0000C34F0000}"/>
    <cellStyle name="SAPBEXexcCritical5 2 3 2" xfId="1804" xr:uid="{00000000-0005-0000-0000-0000C44F0000}"/>
    <cellStyle name="SAPBEXexcCritical5 2 3 2 2" xfId="8608" xr:uid="{00000000-0005-0000-0000-0000C54F0000}"/>
    <cellStyle name="SAPBEXexcCritical5 2 3 2 2 2" xfId="8609" xr:uid="{00000000-0005-0000-0000-0000C64F0000}"/>
    <cellStyle name="SAPBEXexcCritical5 2 3 2 2 2 2" xfId="8610" xr:uid="{00000000-0005-0000-0000-0000C74F0000}"/>
    <cellStyle name="SAPBEXexcCritical5 2 3 2 2 2 2 2" xfId="8611" xr:uid="{00000000-0005-0000-0000-0000C84F0000}"/>
    <cellStyle name="SAPBEXexcCritical5 2 3 2 2 2 3" xfId="8612" xr:uid="{00000000-0005-0000-0000-0000C94F0000}"/>
    <cellStyle name="SAPBEXexcCritical5 2 3 2 2 3" xfId="8613" xr:uid="{00000000-0005-0000-0000-0000CA4F0000}"/>
    <cellStyle name="SAPBEXexcCritical5 2 3 2 2 3 2" xfId="8614" xr:uid="{00000000-0005-0000-0000-0000CB4F0000}"/>
    <cellStyle name="SAPBEXexcCritical5 2 3 2 2 3 2 2" xfId="8615" xr:uid="{00000000-0005-0000-0000-0000CC4F0000}"/>
    <cellStyle name="SAPBEXexcCritical5 2 3 2 2 4" xfId="8616" xr:uid="{00000000-0005-0000-0000-0000CD4F0000}"/>
    <cellStyle name="SAPBEXexcCritical5 2 3 2 2 4 2" xfId="8617" xr:uid="{00000000-0005-0000-0000-0000CE4F0000}"/>
    <cellStyle name="SAPBEXexcCritical5 2 3 2 3" xfId="8618" xr:uid="{00000000-0005-0000-0000-0000CF4F0000}"/>
    <cellStyle name="SAPBEXexcCritical5 2 3 2 3 2" xfId="8619" xr:uid="{00000000-0005-0000-0000-0000D04F0000}"/>
    <cellStyle name="SAPBEXexcCritical5 2 3 2 3 2 2" xfId="8620" xr:uid="{00000000-0005-0000-0000-0000D14F0000}"/>
    <cellStyle name="SAPBEXexcCritical5 2 3 2 3 3" xfId="8621" xr:uid="{00000000-0005-0000-0000-0000D24F0000}"/>
    <cellStyle name="SAPBEXexcCritical5 2 3 2 4" xfId="8622" xr:uid="{00000000-0005-0000-0000-0000D34F0000}"/>
    <cellStyle name="SAPBEXexcCritical5 2 3 2 4 2" xfId="8623" xr:uid="{00000000-0005-0000-0000-0000D44F0000}"/>
    <cellStyle name="SAPBEXexcCritical5 2 3 2 4 2 2" xfId="8624" xr:uid="{00000000-0005-0000-0000-0000D54F0000}"/>
    <cellStyle name="SAPBEXexcCritical5 2 3 2 5" xfId="8625" xr:uid="{00000000-0005-0000-0000-0000D64F0000}"/>
    <cellStyle name="SAPBEXexcCritical5 2 3 2 5 2" xfId="8626" xr:uid="{00000000-0005-0000-0000-0000D74F0000}"/>
    <cellStyle name="SAPBEXexcCritical5 2 3 2 6" xfId="32315" xr:uid="{00000000-0005-0000-0000-0000D84F0000}"/>
    <cellStyle name="SAPBEXexcCritical5 2 3 2 7" xfId="32316" xr:uid="{00000000-0005-0000-0000-0000D94F0000}"/>
    <cellStyle name="SAPBEXexcCritical5 2 3 2 8" xfId="49720" xr:uid="{00000000-0005-0000-0000-0000DA4F0000}"/>
    <cellStyle name="SAPBEXexcCritical5 2 3 20" xfId="32317" xr:uid="{00000000-0005-0000-0000-0000DB4F0000}"/>
    <cellStyle name="SAPBEXexcCritical5 2 3 21" xfId="32318" xr:uid="{00000000-0005-0000-0000-0000DC4F0000}"/>
    <cellStyle name="SAPBEXexcCritical5 2 3 22" xfId="32319" xr:uid="{00000000-0005-0000-0000-0000DD4F0000}"/>
    <cellStyle name="SAPBEXexcCritical5 2 3 23" xfId="32320" xr:uid="{00000000-0005-0000-0000-0000DE4F0000}"/>
    <cellStyle name="SAPBEXexcCritical5 2 3 24" xfId="32321" xr:uid="{00000000-0005-0000-0000-0000DF4F0000}"/>
    <cellStyle name="SAPBEXexcCritical5 2 3 25" xfId="32322" xr:uid="{00000000-0005-0000-0000-0000E04F0000}"/>
    <cellStyle name="SAPBEXexcCritical5 2 3 26" xfId="32323" xr:uid="{00000000-0005-0000-0000-0000E14F0000}"/>
    <cellStyle name="SAPBEXexcCritical5 2 3 27" xfId="32324" xr:uid="{00000000-0005-0000-0000-0000E24F0000}"/>
    <cellStyle name="SAPBEXexcCritical5 2 3 28" xfId="48358" xr:uid="{00000000-0005-0000-0000-0000E34F0000}"/>
    <cellStyle name="SAPBEXexcCritical5 2 3 29" xfId="49205" xr:uid="{00000000-0005-0000-0000-0000E44F0000}"/>
    <cellStyle name="SAPBEXexcCritical5 2 3 3" xfId="32325" xr:uid="{00000000-0005-0000-0000-0000E54F0000}"/>
    <cellStyle name="SAPBEXexcCritical5 2 3 4" xfId="32326" xr:uid="{00000000-0005-0000-0000-0000E64F0000}"/>
    <cellStyle name="SAPBEXexcCritical5 2 3 5" xfId="32327" xr:uid="{00000000-0005-0000-0000-0000E74F0000}"/>
    <cellStyle name="SAPBEXexcCritical5 2 3 6" xfId="32328" xr:uid="{00000000-0005-0000-0000-0000E84F0000}"/>
    <cellStyle name="SAPBEXexcCritical5 2 3 7" xfId="32329" xr:uid="{00000000-0005-0000-0000-0000E94F0000}"/>
    <cellStyle name="SAPBEXexcCritical5 2 3 8" xfId="32330" xr:uid="{00000000-0005-0000-0000-0000EA4F0000}"/>
    <cellStyle name="SAPBEXexcCritical5 2 3 9" xfId="32331" xr:uid="{00000000-0005-0000-0000-0000EB4F0000}"/>
    <cellStyle name="SAPBEXexcCritical5 2 30" xfId="32332" xr:uid="{00000000-0005-0000-0000-0000EC4F0000}"/>
    <cellStyle name="SAPBEXexcCritical5 2 31" xfId="32333" xr:uid="{00000000-0005-0000-0000-0000ED4F0000}"/>
    <cellStyle name="SAPBEXexcCritical5 2 32" xfId="32334" xr:uid="{00000000-0005-0000-0000-0000EE4F0000}"/>
    <cellStyle name="SAPBEXexcCritical5 2 33" xfId="48359" xr:uid="{00000000-0005-0000-0000-0000EF4F0000}"/>
    <cellStyle name="SAPBEXexcCritical5 2 34" xfId="49198" xr:uid="{00000000-0005-0000-0000-0000F04F0000}"/>
    <cellStyle name="SAPBEXexcCritical5 2 4" xfId="841" xr:uid="{00000000-0005-0000-0000-0000F14F0000}"/>
    <cellStyle name="SAPBEXexcCritical5 2 4 10" xfId="32335" xr:uid="{00000000-0005-0000-0000-0000F24F0000}"/>
    <cellStyle name="SAPBEXexcCritical5 2 4 11" xfId="32336" xr:uid="{00000000-0005-0000-0000-0000F34F0000}"/>
    <cellStyle name="SAPBEXexcCritical5 2 4 12" xfId="32337" xr:uid="{00000000-0005-0000-0000-0000F44F0000}"/>
    <cellStyle name="SAPBEXexcCritical5 2 4 13" xfId="32338" xr:uid="{00000000-0005-0000-0000-0000F54F0000}"/>
    <cellStyle name="SAPBEXexcCritical5 2 4 14" xfId="32339" xr:uid="{00000000-0005-0000-0000-0000F64F0000}"/>
    <cellStyle name="SAPBEXexcCritical5 2 4 15" xfId="32340" xr:uid="{00000000-0005-0000-0000-0000F74F0000}"/>
    <cellStyle name="SAPBEXexcCritical5 2 4 16" xfId="32341" xr:uid="{00000000-0005-0000-0000-0000F84F0000}"/>
    <cellStyle name="SAPBEXexcCritical5 2 4 17" xfId="32342" xr:uid="{00000000-0005-0000-0000-0000F94F0000}"/>
    <cellStyle name="SAPBEXexcCritical5 2 4 18" xfId="32343" xr:uid="{00000000-0005-0000-0000-0000FA4F0000}"/>
    <cellStyle name="SAPBEXexcCritical5 2 4 19" xfId="32344" xr:uid="{00000000-0005-0000-0000-0000FB4F0000}"/>
    <cellStyle name="SAPBEXexcCritical5 2 4 2" xfId="1805" xr:uid="{00000000-0005-0000-0000-0000FC4F0000}"/>
    <cellStyle name="SAPBEXexcCritical5 2 4 2 2" xfId="8627" xr:uid="{00000000-0005-0000-0000-0000FD4F0000}"/>
    <cellStyle name="SAPBEXexcCritical5 2 4 2 2 2" xfId="8628" xr:uid="{00000000-0005-0000-0000-0000FE4F0000}"/>
    <cellStyle name="SAPBEXexcCritical5 2 4 2 2 2 2" xfId="8629" xr:uid="{00000000-0005-0000-0000-0000FF4F0000}"/>
    <cellStyle name="SAPBEXexcCritical5 2 4 2 2 2 2 2" xfId="8630" xr:uid="{00000000-0005-0000-0000-000000500000}"/>
    <cellStyle name="SAPBEXexcCritical5 2 4 2 2 2 3" xfId="8631" xr:uid="{00000000-0005-0000-0000-000001500000}"/>
    <cellStyle name="SAPBEXexcCritical5 2 4 2 2 3" xfId="8632" xr:uid="{00000000-0005-0000-0000-000002500000}"/>
    <cellStyle name="SAPBEXexcCritical5 2 4 2 2 3 2" xfId="8633" xr:uid="{00000000-0005-0000-0000-000003500000}"/>
    <cellStyle name="SAPBEXexcCritical5 2 4 2 2 3 2 2" xfId="8634" xr:uid="{00000000-0005-0000-0000-000004500000}"/>
    <cellStyle name="SAPBEXexcCritical5 2 4 2 2 4" xfId="8635" xr:uid="{00000000-0005-0000-0000-000005500000}"/>
    <cellStyle name="SAPBEXexcCritical5 2 4 2 2 4 2" xfId="8636" xr:uid="{00000000-0005-0000-0000-000006500000}"/>
    <cellStyle name="SAPBEXexcCritical5 2 4 2 3" xfId="8637" xr:uid="{00000000-0005-0000-0000-000007500000}"/>
    <cellStyle name="SAPBEXexcCritical5 2 4 2 3 2" xfId="8638" xr:uid="{00000000-0005-0000-0000-000008500000}"/>
    <cellStyle name="SAPBEXexcCritical5 2 4 2 3 2 2" xfId="8639" xr:uid="{00000000-0005-0000-0000-000009500000}"/>
    <cellStyle name="SAPBEXexcCritical5 2 4 2 3 3" xfId="8640" xr:uid="{00000000-0005-0000-0000-00000A500000}"/>
    <cellStyle name="SAPBEXexcCritical5 2 4 2 4" xfId="8641" xr:uid="{00000000-0005-0000-0000-00000B500000}"/>
    <cellStyle name="SAPBEXexcCritical5 2 4 2 4 2" xfId="8642" xr:uid="{00000000-0005-0000-0000-00000C500000}"/>
    <cellStyle name="SAPBEXexcCritical5 2 4 2 4 2 2" xfId="8643" xr:uid="{00000000-0005-0000-0000-00000D500000}"/>
    <cellStyle name="SAPBEXexcCritical5 2 4 2 5" xfId="8644" xr:uid="{00000000-0005-0000-0000-00000E500000}"/>
    <cellStyle name="SAPBEXexcCritical5 2 4 2 5 2" xfId="8645" xr:uid="{00000000-0005-0000-0000-00000F500000}"/>
    <cellStyle name="SAPBEXexcCritical5 2 4 2 6" xfId="32345" xr:uid="{00000000-0005-0000-0000-000010500000}"/>
    <cellStyle name="SAPBEXexcCritical5 2 4 2 7" xfId="32346" xr:uid="{00000000-0005-0000-0000-000011500000}"/>
    <cellStyle name="SAPBEXexcCritical5 2 4 2 8" xfId="49721" xr:uid="{00000000-0005-0000-0000-000012500000}"/>
    <cellStyle name="SAPBEXexcCritical5 2 4 20" xfId="32347" xr:uid="{00000000-0005-0000-0000-000013500000}"/>
    <cellStyle name="SAPBEXexcCritical5 2 4 21" xfId="32348" xr:uid="{00000000-0005-0000-0000-000014500000}"/>
    <cellStyle name="SAPBEXexcCritical5 2 4 22" xfId="32349" xr:uid="{00000000-0005-0000-0000-000015500000}"/>
    <cellStyle name="SAPBEXexcCritical5 2 4 23" xfId="32350" xr:uid="{00000000-0005-0000-0000-000016500000}"/>
    <cellStyle name="SAPBEXexcCritical5 2 4 24" xfId="32351" xr:uid="{00000000-0005-0000-0000-000017500000}"/>
    <cellStyle name="SAPBEXexcCritical5 2 4 25" xfId="32352" xr:uid="{00000000-0005-0000-0000-000018500000}"/>
    <cellStyle name="SAPBEXexcCritical5 2 4 26" xfId="32353" xr:uid="{00000000-0005-0000-0000-000019500000}"/>
    <cellStyle name="SAPBEXexcCritical5 2 4 27" xfId="32354" xr:uid="{00000000-0005-0000-0000-00001A500000}"/>
    <cellStyle name="SAPBEXexcCritical5 2 4 28" xfId="48360" xr:uid="{00000000-0005-0000-0000-00001B500000}"/>
    <cellStyle name="SAPBEXexcCritical5 2 4 29" xfId="49206" xr:uid="{00000000-0005-0000-0000-00001C500000}"/>
    <cellStyle name="SAPBEXexcCritical5 2 4 3" xfId="32355" xr:uid="{00000000-0005-0000-0000-00001D500000}"/>
    <cellStyle name="SAPBEXexcCritical5 2 4 4" xfId="32356" xr:uid="{00000000-0005-0000-0000-00001E500000}"/>
    <cellStyle name="SAPBEXexcCritical5 2 4 5" xfId="32357" xr:uid="{00000000-0005-0000-0000-00001F500000}"/>
    <cellStyle name="SAPBEXexcCritical5 2 4 6" xfId="32358" xr:uid="{00000000-0005-0000-0000-000020500000}"/>
    <cellStyle name="SAPBEXexcCritical5 2 4 7" xfId="32359" xr:uid="{00000000-0005-0000-0000-000021500000}"/>
    <cellStyle name="SAPBEXexcCritical5 2 4 8" xfId="32360" xr:uid="{00000000-0005-0000-0000-000022500000}"/>
    <cellStyle name="SAPBEXexcCritical5 2 4 9" xfId="32361" xr:uid="{00000000-0005-0000-0000-000023500000}"/>
    <cellStyle name="SAPBEXexcCritical5 2 5" xfId="842" xr:uid="{00000000-0005-0000-0000-000024500000}"/>
    <cellStyle name="SAPBEXexcCritical5 2 5 10" xfId="32362" xr:uid="{00000000-0005-0000-0000-000025500000}"/>
    <cellStyle name="SAPBEXexcCritical5 2 5 11" xfId="32363" xr:uid="{00000000-0005-0000-0000-000026500000}"/>
    <cellStyle name="SAPBEXexcCritical5 2 5 12" xfId="32364" xr:uid="{00000000-0005-0000-0000-000027500000}"/>
    <cellStyle name="SAPBEXexcCritical5 2 5 13" xfId="32365" xr:uid="{00000000-0005-0000-0000-000028500000}"/>
    <cellStyle name="SAPBEXexcCritical5 2 5 14" xfId="32366" xr:uid="{00000000-0005-0000-0000-000029500000}"/>
    <cellStyle name="SAPBEXexcCritical5 2 5 15" xfId="32367" xr:uid="{00000000-0005-0000-0000-00002A500000}"/>
    <cellStyle name="SAPBEXexcCritical5 2 5 16" xfId="32368" xr:uid="{00000000-0005-0000-0000-00002B500000}"/>
    <cellStyle name="SAPBEXexcCritical5 2 5 17" xfId="32369" xr:uid="{00000000-0005-0000-0000-00002C500000}"/>
    <cellStyle name="SAPBEXexcCritical5 2 5 18" xfId="32370" xr:uid="{00000000-0005-0000-0000-00002D500000}"/>
    <cellStyle name="SAPBEXexcCritical5 2 5 19" xfId="32371" xr:uid="{00000000-0005-0000-0000-00002E500000}"/>
    <cellStyle name="SAPBEXexcCritical5 2 5 2" xfId="1806" xr:uid="{00000000-0005-0000-0000-00002F500000}"/>
    <cellStyle name="SAPBEXexcCritical5 2 5 2 2" xfId="8646" xr:uid="{00000000-0005-0000-0000-000030500000}"/>
    <cellStyle name="SAPBEXexcCritical5 2 5 2 2 2" xfId="8647" xr:uid="{00000000-0005-0000-0000-000031500000}"/>
    <cellStyle name="SAPBEXexcCritical5 2 5 2 2 2 2" xfId="8648" xr:uid="{00000000-0005-0000-0000-000032500000}"/>
    <cellStyle name="SAPBEXexcCritical5 2 5 2 2 2 2 2" xfId="8649" xr:uid="{00000000-0005-0000-0000-000033500000}"/>
    <cellStyle name="SAPBEXexcCritical5 2 5 2 2 2 3" xfId="8650" xr:uid="{00000000-0005-0000-0000-000034500000}"/>
    <cellStyle name="SAPBEXexcCritical5 2 5 2 2 3" xfId="8651" xr:uid="{00000000-0005-0000-0000-000035500000}"/>
    <cellStyle name="SAPBEXexcCritical5 2 5 2 2 3 2" xfId="8652" xr:uid="{00000000-0005-0000-0000-000036500000}"/>
    <cellStyle name="SAPBEXexcCritical5 2 5 2 2 3 2 2" xfId="8653" xr:uid="{00000000-0005-0000-0000-000037500000}"/>
    <cellStyle name="SAPBEXexcCritical5 2 5 2 2 4" xfId="8654" xr:uid="{00000000-0005-0000-0000-000038500000}"/>
    <cellStyle name="SAPBEXexcCritical5 2 5 2 2 4 2" xfId="8655" xr:uid="{00000000-0005-0000-0000-000039500000}"/>
    <cellStyle name="SAPBEXexcCritical5 2 5 2 3" xfId="8656" xr:uid="{00000000-0005-0000-0000-00003A500000}"/>
    <cellStyle name="SAPBEXexcCritical5 2 5 2 3 2" xfId="8657" xr:uid="{00000000-0005-0000-0000-00003B500000}"/>
    <cellStyle name="SAPBEXexcCritical5 2 5 2 3 2 2" xfId="8658" xr:uid="{00000000-0005-0000-0000-00003C500000}"/>
    <cellStyle name="SAPBEXexcCritical5 2 5 2 3 3" xfId="8659" xr:uid="{00000000-0005-0000-0000-00003D500000}"/>
    <cellStyle name="SAPBEXexcCritical5 2 5 2 4" xfId="8660" xr:uid="{00000000-0005-0000-0000-00003E500000}"/>
    <cellStyle name="SAPBEXexcCritical5 2 5 2 4 2" xfId="8661" xr:uid="{00000000-0005-0000-0000-00003F500000}"/>
    <cellStyle name="SAPBEXexcCritical5 2 5 2 4 2 2" xfId="8662" xr:uid="{00000000-0005-0000-0000-000040500000}"/>
    <cellStyle name="SAPBEXexcCritical5 2 5 2 5" xfId="8663" xr:uid="{00000000-0005-0000-0000-000041500000}"/>
    <cellStyle name="SAPBEXexcCritical5 2 5 2 5 2" xfId="8664" xr:uid="{00000000-0005-0000-0000-000042500000}"/>
    <cellStyle name="SAPBEXexcCritical5 2 5 2 6" xfId="32372" xr:uid="{00000000-0005-0000-0000-000043500000}"/>
    <cellStyle name="SAPBEXexcCritical5 2 5 2 7" xfId="32373" xr:uid="{00000000-0005-0000-0000-000044500000}"/>
    <cellStyle name="SAPBEXexcCritical5 2 5 2 8" xfId="49722" xr:uid="{00000000-0005-0000-0000-000045500000}"/>
    <cellStyle name="SAPBEXexcCritical5 2 5 20" xfId="32374" xr:uid="{00000000-0005-0000-0000-000046500000}"/>
    <cellStyle name="SAPBEXexcCritical5 2 5 21" xfId="32375" xr:uid="{00000000-0005-0000-0000-000047500000}"/>
    <cellStyle name="SAPBEXexcCritical5 2 5 22" xfId="32376" xr:uid="{00000000-0005-0000-0000-000048500000}"/>
    <cellStyle name="SAPBEXexcCritical5 2 5 23" xfId="32377" xr:uid="{00000000-0005-0000-0000-000049500000}"/>
    <cellStyle name="SAPBEXexcCritical5 2 5 24" xfId="32378" xr:uid="{00000000-0005-0000-0000-00004A500000}"/>
    <cellStyle name="SAPBEXexcCritical5 2 5 25" xfId="32379" xr:uid="{00000000-0005-0000-0000-00004B500000}"/>
    <cellStyle name="SAPBEXexcCritical5 2 5 26" xfId="32380" xr:uid="{00000000-0005-0000-0000-00004C500000}"/>
    <cellStyle name="SAPBEXexcCritical5 2 5 27" xfId="32381" xr:uid="{00000000-0005-0000-0000-00004D500000}"/>
    <cellStyle name="SAPBEXexcCritical5 2 5 28" xfId="48361" xr:uid="{00000000-0005-0000-0000-00004E500000}"/>
    <cellStyle name="SAPBEXexcCritical5 2 5 29" xfId="49207" xr:uid="{00000000-0005-0000-0000-00004F500000}"/>
    <cellStyle name="SAPBEXexcCritical5 2 5 3" xfId="32382" xr:uid="{00000000-0005-0000-0000-000050500000}"/>
    <cellStyle name="SAPBEXexcCritical5 2 5 4" xfId="32383" xr:uid="{00000000-0005-0000-0000-000051500000}"/>
    <cellStyle name="SAPBEXexcCritical5 2 5 5" xfId="32384" xr:uid="{00000000-0005-0000-0000-000052500000}"/>
    <cellStyle name="SAPBEXexcCritical5 2 5 6" xfId="32385" xr:uid="{00000000-0005-0000-0000-000053500000}"/>
    <cellStyle name="SAPBEXexcCritical5 2 5 7" xfId="32386" xr:uid="{00000000-0005-0000-0000-000054500000}"/>
    <cellStyle name="SAPBEXexcCritical5 2 5 8" xfId="32387" xr:uid="{00000000-0005-0000-0000-000055500000}"/>
    <cellStyle name="SAPBEXexcCritical5 2 5 9" xfId="32388" xr:uid="{00000000-0005-0000-0000-000056500000}"/>
    <cellStyle name="SAPBEXexcCritical5 2 6" xfId="843" xr:uid="{00000000-0005-0000-0000-000057500000}"/>
    <cellStyle name="SAPBEXexcCritical5 2 6 10" xfId="32389" xr:uid="{00000000-0005-0000-0000-000058500000}"/>
    <cellStyle name="SAPBEXexcCritical5 2 6 11" xfId="32390" xr:uid="{00000000-0005-0000-0000-000059500000}"/>
    <cellStyle name="SAPBEXexcCritical5 2 6 12" xfId="32391" xr:uid="{00000000-0005-0000-0000-00005A500000}"/>
    <cellStyle name="SAPBEXexcCritical5 2 6 13" xfId="32392" xr:uid="{00000000-0005-0000-0000-00005B500000}"/>
    <cellStyle name="SAPBEXexcCritical5 2 6 14" xfId="32393" xr:uid="{00000000-0005-0000-0000-00005C500000}"/>
    <cellStyle name="SAPBEXexcCritical5 2 6 15" xfId="32394" xr:uid="{00000000-0005-0000-0000-00005D500000}"/>
    <cellStyle name="SAPBEXexcCritical5 2 6 16" xfId="32395" xr:uid="{00000000-0005-0000-0000-00005E500000}"/>
    <cellStyle name="SAPBEXexcCritical5 2 6 17" xfId="32396" xr:uid="{00000000-0005-0000-0000-00005F500000}"/>
    <cellStyle name="SAPBEXexcCritical5 2 6 18" xfId="32397" xr:uid="{00000000-0005-0000-0000-000060500000}"/>
    <cellStyle name="SAPBEXexcCritical5 2 6 19" xfId="32398" xr:uid="{00000000-0005-0000-0000-000061500000}"/>
    <cellStyle name="SAPBEXexcCritical5 2 6 2" xfId="1807" xr:uid="{00000000-0005-0000-0000-000062500000}"/>
    <cellStyle name="SAPBEXexcCritical5 2 6 2 2" xfId="8665" xr:uid="{00000000-0005-0000-0000-000063500000}"/>
    <cellStyle name="SAPBEXexcCritical5 2 6 2 2 2" xfId="8666" xr:uid="{00000000-0005-0000-0000-000064500000}"/>
    <cellStyle name="SAPBEXexcCritical5 2 6 2 2 2 2" xfId="8667" xr:uid="{00000000-0005-0000-0000-000065500000}"/>
    <cellStyle name="SAPBEXexcCritical5 2 6 2 2 2 2 2" xfId="8668" xr:uid="{00000000-0005-0000-0000-000066500000}"/>
    <cellStyle name="SAPBEXexcCritical5 2 6 2 2 2 3" xfId="8669" xr:uid="{00000000-0005-0000-0000-000067500000}"/>
    <cellStyle name="SAPBEXexcCritical5 2 6 2 2 3" xfId="8670" xr:uid="{00000000-0005-0000-0000-000068500000}"/>
    <cellStyle name="SAPBEXexcCritical5 2 6 2 2 3 2" xfId="8671" xr:uid="{00000000-0005-0000-0000-000069500000}"/>
    <cellStyle name="SAPBEXexcCritical5 2 6 2 2 3 2 2" xfId="8672" xr:uid="{00000000-0005-0000-0000-00006A500000}"/>
    <cellStyle name="SAPBEXexcCritical5 2 6 2 2 4" xfId="8673" xr:uid="{00000000-0005-0000-0000-00006B500000}"/>
    <cellStyle name="SAPBEXexcCritical5 2 6 2 2 4 2" xfId="8674" xr:uid="{00000000-0005-0000-0000-00006C500000}"/>
    <cellStyle name="SAPBEXexcCritical5 2 6 2 3" xfId="8675" xr:uid="{00000000-0005-0000-0000-00006D500000}"/>
    <cellStyle name="SAPBEXexcCritical5 2 6 2 3 2" xfId="8676" xr:uid="{00000000-0005-0000-0000-00006E500000}"/>
    <cellStyle name="SAPBEXexcCritical5 2 6 2 3 2 2" xfId="8677" xr:uid="{00000000-0005-0000-0000-00006F500000}"/>
    <cellStyle name="SAPBEXexcCritical5 2 6 2 3 3" xfId="8678" xr:uid="{00000000-0005-0000-0000-000070500000}"/>
    <cellStyle name="SAPBEXexcCritical5 2 6 2 4" xfId="8679" xr:uid="{00000000-0005-0000-0000-000071500000}"/>
    <cellStyle name="SAPBEXexcCritical5 2 6 2 4 2" xfId="8680" xr:uid="{00000000-0005-0000-0000-000072500000}"/>
    <cellStyle name="SAPBEXexcCritical5 2 6 2 4 2 2" xfId="8681" xr:uid="{00000000-0005-0000-0000-000073500000}"/>
    <cellStyle name="SAPBEXexcCritical5 2 6 2 5" xfId="8682" xr:uid="{00000000-0005-0000-0000-000074500000}"/>
    <cellStyle name="SAPBEXexcCritical5 2 6 2 5 2" xfId="8683" xr:uid="{00000000-0005-0000-0000-000075500000}"/>
    <cellStyle name="SAPBEXexcCritical5 2 6 2 6" xfId="32399" xr:uid="{00000000-0005-0000-0000-000076500000}"/>
    <cellStyle name="SAPBEXexcCritical5 2 6 2 7" xfId="32400" xr:uid="{00000000-0005-0000-0000-000077500000}"/>
    <cellStyle name="SAPBEXexcCritical5 2 6 2 8" xfId="49723" xr:uid="{00000000-0005-0000-0000-000078500000}"/>
    <cellStyle name="SAPBEXexcCritical5 2 6 20" xfId="32401" xr:uid="{00000000-0005-0000-0000-000079500000}"/>
    <cellStyle name="SAPBEXexcCritical5 2 6 21" xfId="32402" xr:uid="{00000000-0005-0000-0000-00007A500000}"/>
    <cellStyle name="SAPBEXexcCritical5 2 6 22" xfId="32403" xr:uid="{00000000-0005-0000-0000-00007B500000}"/>
    <cellStyle name="SAPBEXexcCritical5 2 6 23" xfId="32404" xr:uid="{00000000-0005-0000-0000-00007C500000}"/>
    <cellStyle name="SAPBEXexcCritical5 2 6 24" xfId="32405" xr:uid="{00000000-0005-0000-0000-00007D500000}"/>
    <cellStyle name="SAPBEXexcCritical5 2 6 25" xfId="32406" xr:uid="{00000000-0005-0000-0000-00007E500000}"/>
    <cellStyle name="SAPBEXexcCritical5 2 6 26" xfId="32407" xr:uid="{00000000-0005-0000-0000-00007F500000}"/>
    <cellStyle name="SAPBEXexcCritical5 2 6 27" xfId="32408" xr:uid="{00000000-0005-0000-0000-000080500000}"/>
    <cellStyle name="SAPBEXexcCritical5 2 6 28" xfId="48362" xr:uid="{00000000-0005-0000-0000-000081500000}"/>
    <cellStyle name="SAPBEXexcCritical5 2 6 29" xfId="49208" xr:uid="{00000000-0005-0000-0000-000082500000}"/>
    <cellStyle name="SAPBEXexcCritical5 2 6 3" xfId="32409" xr:uid="{00000000-0005-0000-0000-000083500000}"/>
    <cellStyle name="SAPBEXexcCritical5 2 6 4" xfId="32410" xr:uid="{00000000-0005-0000-0000-000084500000}"/>
    <cellStyle name="SAPBEXexcCritical5 2 6 5" xfId="32411" xr:uid="{00000000-0005-0000-0000-000085500000}"/>
    <cellStyle name="SAPBEXexcCritical5 2 6 6" xfId="32412" xr:uid="{00000000-0005-0000-0000-000086500000}"/>
    <cellStyle name="SAPBEXexcCritical5 2 6 7" xfId="32413" xr:uid="{00000000-0005-0000-0000-000087500000}"/>
    <cellStyle name="SAPBEXexcCritical5 2 6 8" xfId="32414" xr:uid="{00000000-0005-0000-0000-000088500000}"/>
    <cellStyle name="SAPBEXexcCritical5 2 6 9" xfId="32415" xr:uid="{00000000-0005-0000-0000-000089500000}"/>
    <cellStyle name="SAPBEXexcCritical5 2 7" xfId="1808" xr:uid="{00000000-0005-0000-0000-00008A500000}"/>
    <cellStyle name="SAPBEXexcCritical5 2 7 2" xfId="8684" xr:uid="{00000000-0005-0000-0000-00008B500000}"/>
    <cellStyle name="SAPBEXexcCritical5 2 7 2 2" xfId="8685" xr:uid="{00000000-0005-0000-0000-00008C500000}"/>
    <cellStyle name="SAPBEXexcCritical5 2 7 2 2 2" xfId="8686" xr:uid="{00000000-0005-0000-0000-00008D500000}"/>
    <cellStyle name="SAPBEXexcCritical5 2 7 2 2 2 2" xfId="8687" xr:uid="{00000000-0005-0000-0000-00008E500000}"/>
    <cellStyle name="SAPBEXexcCritical5 2 7 2 2 3" xfId="8688" xr:uid="{00000000-0005-0000-0000-00008F500000}"/>
    <cellStyle name="SAPBEXexcCritical5 2 7 2 3" xfId="8689" xr:uid="{00000000-0005-0000-0000-000090500000}"/>
    <cellStyle name="SAPBEXexcCritical5 2 7 2 3 2" xfId="8690" xr:uid="{00000000-0005-0000-0000-000091500000}"/>
    <cellStyle name="SAPBEXexcCritical5 2 7 2 3 2 2" xfId="8691" xr:uid="{00000000-0005-0000-0000-000092500000}"/>
    <cellStyle name="SAPBEXexcCritical5 2 7 2 4" xfId="8692" xr:uid="{00000000-0005-0000-0000-000093500000}"/>
    <cellStyle name="SAPBEXexcCritical5 2 7 2 4 2" xfId="8693" xr:uid="{00000000-0005-0000-0000-000094500000}"/>
    <cellStyle name="SAPBEXexcCritical5 2 7 3" xfId="8694" xr:uid="{00000000-0005-0000-0000-000095500000}"/>
    <cellStyle name="SAPBEXexcCritical5 2 7 3 2" xfId="8695" xr:uid="{00000000-0005-0000-0000-000096500000}"/>
    <cellStyle name="SAPBEXexcCritical5 2 7 3 2 2" xfId="8696" xr:uid="{00000000-0005-0000-0000-000097500000}"/>
    <cellStyle name="SAPBEXexcCritical5 2 7 3 3" xfId="8697" xr:uid="{00000000-0005-0000-0000-000098500000}"/>
    <cellStyle name="SAPBEXexcCritical5 2 7 4" xfId="8698" xr:uid="{00000000-0005-0000-0000-000099500000}"/>
    <cellStyle name="SAPBEXexcCritical5 2 7 4 2" xfId="8699" xr:uid="{00000000-0005-0000-0000-00009A500000}"/>
    <cellStyle name="SAPBEXexcCritical5 2 7 4 2 2" xfId="8700" xr:uid="{00000000-0005-0000-0000-00009B500000}"/>
    <cellStyle name="SAPBEXexcCritical5 2 7 5" xfId="8701" xr:uid="{00000000-0005-0000-0000-00009C500000}"/>
    <cellStyle name="SAPBEXexcCritical5 2 7 5 2" xfId="8702" xr:uid="{00000000-0005-0000-0000-00009D500000}"/>
    <cellStyle name="SAPBEXexcCritical5 2 7 6" xfId="32416" xr:uid="{00000000-0005-0000-0000-00009E500000}"/>
    <cellStyle name="SAPBEXexcCritical5 2 7 7" xfId="32417" xr:uid="{00000000-0005-0000-0000-00009F500000}"/>
    <cellStyle name="SAPBEXexcCritical5 2 7 8" xfId="49713" xr:uid="{00000000-0005-0000-0000-0000A0500000}"/>
    <cellStyle name="SAPBEXexcCritical5 2 8" xfId="32418" xr:uid="{00000000-0005-0000-0000-0000A1500000}"/>
    <cellStyle name="SAPBEXexcCritical5 2 9" xfId="32419" xr:uid="{00000000-0005-0000-0000-0000A2500000}"/>
    <cellStyle name="SAPBEXexcCritical5 20" xfId="32420" xr:uid="{00000000-0005-0000-0000-0000A3500000}"/>
    <cellStyle name="SAPBEXexcCritical5 21" xfId="32421" xr:uid="{00000000-0005-0000-0000-0000A4500000}"/>
    <cellStyle name="SAPBEXexcCritical5 22" xfId="32422" xr:uid="{00000000-0005-0000-0000-0000A5500000}"/>
    <cellStyle name="SAPBEXexcCritical5 23" xfId="32423" xr:uid="{00000000-0005-0000-0000-0000A6500000}"/>
    <cellStyle name="SAPBEXexcCritical5 24" xfId="32424" xr:uid="{00000000-0005-0000-0000-0000A7500000}"/>
    <cellStyle name="SAPBEXexcCritical5 25" xfId="32425" xr:uid="{00000000-0005-0000-0000-0000A8500000}"/>
    <cellStyle name="SAPBEXexcCritical5 26" xfId="32426" xr:uid="{00000000-0005-0000-0000-0000A9500000}"/>
    <cellStyle name="SAPBEXexcCritical5 27" xfId="32427" xr:uid="{00000000-0005-0000-0000-0000AA500000}"/>
    <cellStyle name="SAPBEXexcCritical5 28" xfId="32428" xr:uid="{00000000-0005-0000-0000-0000AB500000}"/>
    <cellStyle name="SAPBEXexcCritical5 29" xfId="32429" xr:uid="{00000000-0005-0000-0000-0000AC500000}"/>
    <cellStyle name="SAPBEXexcCritical5 3" xfId="519" xr:uid="{00000000-0005-0000-0000-0000AD500000}"/>
    <cellStyle name="SAPBEXexcCritical5 3 10" xfId="32430" xr:uid="{00000000-0005-0000-0000-0000AE500000}"/>
    <cellStyle name="SAPBEXexcCritical5 3 11" xfId="32431" xr:uid="{00000000-0005-0000-0000-0000AF500000}"/>
    <cellStyle name="SAPBEXexcCritical5 3 12" xfId="32432" xr:uid="{00000000-0005-0000-0000-0000B0500000}"/>
    <cellStyle name="SAPBEXexcCritical5 3 13" xfId="32433" xr:uid="{00000000-0005-0000-0000-0000B1500000}"/>
    <cellStyle name="SAPBEXexcCritical5 3 14" xfId="32434" xr:uid="{00000000-0005-0000-0000-0000B2500000}"/>
    <cellStyle name="SAPBEXexcCritical5 3 15" xfId="32435" xr:uid="{00000000-0005-0000-0000-0000B3500000}"/>
    <cellStyle name="SAPBEXexcCritical5 3 16" xfId="32436" xr:uid="{00000000-0005-0000-0000-0000B4500000}"/>
    <cellStyle name="SAPBEXexcCritical5 3 17" xfId="32437" xr:uid="{00000000-0005-0000-0000-0000B5500000}"/>
    <cellStyle name="SAPBEXexcCritical5 3 18" xfId="32438" xr:uid="{00000000-0005-0000-0000-0000B6500000}"/>
    <cellStyle name="SAPBEXexcCritical5 3 19" xfId="32439" xr:uid="{00000000-0005-0000-0000-0000B7500000}"/>
    <cellStyle name="SAPBEXexcCritical5 3 2" xfId="844" xr:uid="{00000000-0005-0000-0000-0000B8500000}"/>
    <cellStyle name="SAPBEXexcCritical5 3 2 10" xfId="32440" xr:uid="{00000000-0005-0000-0000-0000B9500000}"/>
    <cellStyle name="SAPBEXexcCritical5 3 2 11" xfId="32441" xr:uid="{00000000-0005-0000-0000-0000BA500000}"/>
    <cellStyle name="SAPBEXexcCritical5 3 2 12" xfId="32442" xr:uid="{00000000-0005-0000-0000-0000BB500000}"/>
    <cellStyle name="SAPBEXexcCritical5 3 2 13" xfId="32443" xr:uid="{00000000-0005-0000-0000-0000BC500000}"/>
    <cellStyle name="SAPBEXexcCritical5 3 2 14" xfId="32444" xr:uid="{00000000-0005-0000-0000-0000BD500000}"/>
    <cellStyle name="SAPBEXexcCritical5 3 2 15" xfId="32445" xr:uid="{00000000-0005-0000-0000-0000BE500000}"/>
    <cellStyle name="SAPBEXexcCritical5 3 2 16" xfId="32446" xr:uid="{00000000-0005-0000-0000-0000BF500000}"/>
    <cellStyle name="SAPBEXexcCritical5 3 2 17" xfId="32447" xr:uid="{00000000-0005-0000-0000-0000C0500000}"/>
    <cellStyle name="SAPBEXexcCritical5 3 2 18" xfId="32448" xr:uid="{00000000-0005-0000-0000-0000C1500000}"/>
    <cellStyle name="SAPBEXexcCritical5 3 2 19" xfId="32449" xr:uid="{00000000-0005-0000-0000-0000C2500000}"/>
    <cellStyle name="SAPBEXexcCritical5 3 2 2" xfId="1809" xr:uid="{00000000-0005-0000-0000-0000C3500000}"/>
    <cellStyle name="SAPBEXexcCritical5 3 2 2 2" xfId="8703" xr:uid="{00000000-0005-0000-0000-0000C4500000}"/>
    <cellStyle name="SAPBEXexcCritical5 3 2 2 2 2" xfId="8704" xr:uid="{00000000-0005-0000-0000-0000C5500000}"/>
    <cellStyle name="SAPBEXexcCritical5 3 2 2 2 2 2" xfId="8705" xr:uid="{00000000-0005-0000-0000-0000C6500000}"/>
    <cellStyle name="SAPBEXexcCritical5 3 2 2 2 2 2 2" xfId="8706" xr:uid="{00000000-0005-0000-0000-0000C7500000}"/>
    <cellStyle name="SAPBEXexcCritical5 3 2 2 2 2 3" xfId="8707" xr:uid="{00000000-0005-0000-0000-0000C8500000}"/>
    <cellStyle name="SAPBEXexcCritical5 3 2 2 2 3" xfId="8708" xr:uid="{00000000-0005-0000-0000-0000C9500000}"/>
    <cellStyle name="SAPBEXexcCritical5 3 2 2 2 3 2" xfId="8709" xr:uid="{00000000-0005-0000-0000-0000CA500000}"/>
    <cellStyle name="SAPBEXexcCritical5 3 2 2 2 3 2 2" xfId="8710" xr:uid="{00000000-0005-0000-0000-0000CB500000}"/>
    <cellStyle name="SAPBEXexcCritical5 3 2 2 2 4" xfId="8711" xr:uid="{00000000-0005-0000-0000-0000CC500000}"/>
    <cellStyle name="SAPBEXexcCritical5 3 2 2 2 4 2" xfId="8712" xr:uid="{00000000-0005-0000-0000-0000CD500000}"/>
    <cellStyle name="SAPBEXexcCritical5 3 2 2 3" xfId="8713" xr:uid="{00000000-0005-0000-0000-0000CE500000}"/>
    <cellStyle name="SAPBEXexcCritical5 3 2 2 3 2" xfId="8714" xr:uid="{00000000-0005-0000-0000-0000CF500000}"/>
    <cellStyle name="SAPBEXexcCritical5 3 2 2 3 2 2" xfId="8715" xr:uid="{00000000-0005-0000-0000-0000D0500000}"/>
    <cellStyle name="SAPBEXexcCritical5 3 2 2 3 3" xfId="8716" xr:uid="{00000000-0005-0000-0000-0000D1500000}"/>
    <cellStyle name="SAPBEXexcCritical5 3 2 2 4" xfId="8717" xr:uid="{00000000-0005-0000-0000-0000D2500000}"/>
    <cellStyle name="SAPBEXexcCritical5 3 2 2 4 2" xfId="8718" xr:uid="{00000000-0005-0000-0000-0000D3500000}"/>
    <cellStyle name="SAPBEXexcCritical5 3 2 2 4 2 2" xfId="8719" xr:uid="{00000000-0005-0000-0000-0000D4500000}"/>
    <cellStyle name="SAPBEXexcCritical5 3 2 2 5" xfId="8720" xr:uid="{00000000-0005-0000-0000-0000D5500000}"/>
    <cellStyle name="SAPBEXexcCritical5 3 2 2 5 2" xfId="8721" xr:uid="{00000000-0005-0000-0000-0000D6500000}"/>
    <cellStyle name="SAPBEXexcCritical5 3 2 2 6" xfId="32450" xr:uid="{00000000-0005-0000-0000-0000D7500000}"/>
    <cellStyle name="SAPBEXexcCritical5 3 2 2 7" xfId="32451" xr:uid="{00000000-0005-0000-0000-0000D8500000}"/>
    <cellStyle name="SAPBEXexcCritical5 3 2 2 8" xfId="49725" xr:uid="{00000000-0005-0000-0000-0000D9500000}"/>
    <cellStyle name="SAPBEXexcCritical5 3 2 20" xfId="32452" xr:uid="{00000000-0005-0000-0000-0000DA500000}"/>
    <cellStyle name="SAPBEXexcCritical5 3 2 21" xfId="32453" xr:uid="{00000000-0005-0000-0000-0000DB500000}"/>
    <cellStyle name="SAPBEXexcCritical5 3 2 22" xfId="32454" xr:uid="{00000000-0005-0000-0000-0000DC500000}"/>
    <cellStyle name="SAPBEXexcCritical5 3 2 23" xfId="32455" xr:uid="{00000000-0005-0000-0000-0000DD500000}"/>
    <cellStyle name="SAPBEXexcCritical5 3 2 24" xfId="32456" xr:uid="{00000000-0005-0000-0000-0000DE500000}"/>
    <cellStyle name="SAPBEXexcCritical5 3 2 25" xfId="32457" xr:uid="{00000000-0005-0000-0000-0000DF500000}"/>
    <cellStyle name="SAPBEXexcCritical5 3 2 26" xfId="32458" xr:uid="{00000000-0005-0000-0000-0000E0500000}"/>
    <cellStyle name="SAPBEXexcCritical5 3 2 27" xfId="32459" xr:uid="{00000000-0005-0000-0000-0000E1500000}"/>
    <cellStyle name="SAPBEXexcCritical5 3 2 28" xfId="48363" xr:uid="{00000000-0005-0000-0000-0000E2500000}"/>
    <cellStyle name="SAPBEXexcCritical5 3 2 29" xfId="49210" xr:uid="{00000000-0005-0000-0000-0000E3500000}"/>
    <cellStyle name="SAPBEXexcCritical5 3 2 3" xfId="32460" xr:uid="{00000000-0005-0000-0000-0000E4500000}"/>
    <cellStyle name="SAPBEXexcCritical5 3 2 4" xfId="32461" xr:uid="{00000000-0005-0000-0000-0000E5500000}"/>
    <cellStyle name="SAPBEXexcCritical5 3 2 5" xfId="32462" xr:uid="{00000000-0005-0000-0000-0000E6500000}"/>
    <cellStyle name="SAPBEXexcCritical5 3 2 6" xfId="32463" xr:uid="{00000000-0005-0000-0000-0000E7500000}"/>
    <cellStyle name="SAPBEXexcCritical5 3 2 7" xfId="32464" xr:uid="{00000000-0005-0000-0000-0000E8500000}"/>
    <cellStyle name="SAPBEXexcCritical5 3 2 8" xfId="32465" xr:uid="{00000000-0005-0000-0000-0000E9500000}"/>
    <cellStyle name="SAPBEXexcCritical5 3 2 9" xfId="32466" xr:uid="{00000000-0005-0000-0000-0000EA500000}"/>
    <cellStyle name="SAPBEXexcCritical5 3 20" xfId="32467" xr:uid="{00000000-0005-0000-0000-0000EB500000}"/>
    <cellStyle name="SAPBEXexcCritical5 3 21" xfId="32468" xr:uid="{00000000-0005-0000-0000-0000EC500000}"/>
    <cellStyle name="SAPBEXexcCritical5 3 22" xfId="32469" xr:uid="{00000000-0005-0000-0000-0000ED500000}"/>
    <cellStyle name="SAPBEXexcCritical5 3 23" xfId="32470" xr:uid="{00000000-0005-0000-0000-0000EE500000}"/>
    <cellStyle name="SAPBEXexcCritical5 3 24" xfId="32471" xr:uid="{00000000-0005-0000-0000-0000EF500000}"/>
    <cellStyle name="SAPBEXexcCritical5 3 25" xfId="32472" xr:uid="{00000000-0005-0000-0000-0000F0500000}"/>
    <cellStyle name="SAPBEXexcCritical5 3 26" xfId="32473" xr:uid="{00000000-0005-0000-0000-0000F1500000}"/>
    <cellStyle name="SAPBEXexcCritical5 3 27" xfId="32474" xr:uid="{00000000-0005-0000-0000-0000F2500000}"/>
    <cellStyle name="SAPBEXexcCritical5 3 28" xfId="32475" xr:uid="{00000000-0005-0000-0000-0000F3500000}"/>
    <cellStyle name="SAPBEXexcCritical5 3 29" xfId="32476" xr:uid="{00000000-0005-0000-0000-0000F4500000}"/>
    <cellStyle name="SAPBEXexcCritical5 3 3" xfId="845" xr:uid="{00000000-0005-0000-0000-0000F5500000}"/>
    <cellStyle name="SAPBEXexcCritical5 3 3 10" xfId="32477" xr:uid="{00000000-0005-0000-0000-0000F6500000}"/>
    <cellStyle name="SAPBEXexcCritical5 3 3 11" xfId="32478" xr:uid="{00000000-0005-0000-0000-0000F7500000}"/>
    <cellStyle name="SAPBEXexcCritical5 3 3 12" xfId="32479" xr:uid="{00000000-0005-0000-0000-0000F8500000}"/>
    <cellStyle name="SAPBEXexcCritical5 3 3 13" xfId="32480" xr:uid="{00000000-0005-0000-0000-0000F9500000}"/>
    <cellStyle name="SAPBEXexcCritical5 3 3 14" xfId="32481" xr:uid="{00000000-0005-0000-0000-0000FA500000}"/>
    <cellStyle name="SAPBEXexcCritical5 3 3 15" xfId="32482" xr:uid="{00000000-0005-0000-0000-0000FB500000}"/>
    <cellStyle name="SAPBEXexcCritical5 3 3 16" xfId="32483" xr:uid="{00000000-0005-0000-0000-0000FC500000}"/>
    <cellStyle name="SAPBEXexcCritical5 3 3 17" xfId="32484" xr:uid="{00000000-0005-0000-0000-0000FD500000}"/>
    <cellStyle name="SAPBEXexcCritical5 3 3 18" xfId="32485" xr:uid="{00000000-0005-0000-0000-0000FE500000}"/>
    <cellStyle name="SAPBEXexcCritical5 3 3 19" xfId="32486" xr:uid="{00000000-0005-0000-0000-0000FF500000}"/>
    <cellStyle name="SAPBEXexcCritical5 3 3 2" xfId="1810" xr:uid="{00000000-0005-0000-0000-000000510000}"/>
    <cellStyle name="SAPBEXexcCritical5 3 3 2 2" xfId="8722" xr:uid="{00000000-0005-0000-0000-000001510000}"/>
    <cellStyle name="SAPBEXexcCritical5 3 3 2 2 2" xfId="8723" xr:uid="{00000000-0005-0000-0000-000002510000}"/>
    <cellStyle name="SAPBEXexcCritical5 3 3 2 2 2 2" xfId="8724" xr:uid="{00000000-0005-0000-0000-000003510000}"/>
    <cellStyle name="SAPBEXexcCritical5 3 3 2 2 2 2 2" xfId="8725" xr:uid="{00000000-0005-0000-0000-000004510000}"/>
    <cellStyle name="SAPBEXexcCritical5 3 3 2 2 2 3" xfId="8726" xr:uid="{00000000-0005-0000-0000-000005510000}"/>
    <cellStyle name="SAPBEXexcCritical5 3 3 2 2 3" xfId="8727" xr:uid="{00000000-0005-0000-0000-000006510000}"/>
    <cellStyle name="SAPBEXexcCritical5 3 3 2 2 3 2" xfId="8728" xr:uid="{00000000-0005-0000-0000-000007510000}"/>
    <cellStyle name="SAPBEXexcCritical5 3 3 2 2 3 2 2" xfId="8729" xr:uid="{00000000-0005-0000-0000-000008510000}"/>
    <cellStyle name="SAPBEXexcCritical5 3 3 2 2 4" xfId="8730" xr:uid="{00000000-0005-0000-0000-000009510000}"/>
    <cellStyle name="SAPBEXexcCritical5 3 3 2 2 4 2" xfId="8731" xr:uid="{00000000-0005-0000-0000-00000A510000}"/>
    <cellStyle name="SAPBEXexcCritical5 3 3 2 3" xfId="8732" xr:uid="{00000000-0005-0000-0000-00000B510000}"/>
    <cellStyle name="SAPBEXexcCritical5 3 3 2 3 2" xfId="8733" xr:uid="{00000000-0005-0000-0000-00000C510000}"/>
    <cellStyle name="SAPBEXexcCritical5 3 3 2 3 2 2" xfId="8734" xr:uid="{00000000-0005-0000-0000-00000D510000}"/>
    <cellStyle name="SAPBEXexcCritical5 3 3 2 3 3" xfId="8735" xr:uid="{00000000-0005-0000-0000-00000E510000}"/>
    <cellStyle name="SAPBEXexcCritical5 3 3 2 4" xfId="8736" xr:uid="{00000000-0005-0000-0000-00000F510000}"/>
    <cellStyle name="SAPBEXexcCritical5 3 3 2 4 2" xfId="8737" xr:uid="{00000000-0005-0000-0000-000010510000}"/>
    <cellStyle name="SAPBEXexcCritical5 3 3 2 4 2 2" xfId="8738" xr:uid="{00000000-0005-0000-0000-000011510000}"/>
    <cellStyle name="SAPBEXexcCritical5 3 3 2 5" xfId="8739" xr:uid="{00000000-0005-0000-0000-000012510000}"/>
    <cellStyle name="SAPBEXexcCritical5 3 3 2 5 2" xfId="8740" xr:uid="{00000000-0005-0000-0000-000013510000}"/>
    <cellStyle name="SAPBEXexcCritical5 3 3 2 6" xfId="32487" xr:uid="{00000000-0005-0000-0000-000014510000}"/>
    <cellStyle name="SAPBEXexcCritical5 3 3 2 7" xfId="32488" xr:uid="{00000000-0005-0000-0000-000015510000}"/>
    <cellStyle name="SAPBEXexcCritical5 3 3 2 8" xfId="49726" xr:uid="{00000000-0005-0000-0000-000016510000}"/>
    <cellStyle name="SAPBEXexcCritical5 3 3 20" xfId="32489" xr:uid="{00000000-0005-0000-0000-000017510000}"/>
    <cellStyle name="SAPBEXexcCritical5 3 3 21" xfId="32490" xr:uid="{00000000-0005-0000-0000-000018510000}"/>
    <cellStyle name="SAPBEXexcCritical5 3 3 22" xfId="32491" xr:uid="{00000000-0005-0000-0000-000019510000}"/>
    <cellStyle name="SAPBEXexcCritical5 3 3 23" xfId="32492" xr:uid="{00000000-0005-0000-0000-00001A510000}"/>
    <cellStyle name="SAPBEXexcCritical5 3 3 24" xfId="32493" xr:uid="{00000000-0005-0000-0000-00001B510000}"/>
    <cellStyle name="SAPBEXexcCritical5 3 3 25" xfId="32494" xr:uid="{00000000-0005-0000-0000-00001C510000}"/>
    <cellStyle name="SAPBEXexcCritical5 3 3 26" xfId="32495" xr:uid="{00000000-0005-0000-0000-00001D510000}"/>
    <cellStyle name="SAPBEXexcCritical5 3 3 27" xfId="32496" xr:uid="{00000000-0005-0000-0000-00001E510000}"/>
    <cellStyle name="SAPBEXexcCritical5 3 3 28" xfId="48364" xr:uid="{00000000-0005-0000-0000-00001F510000}"/>
    <cellStyle name="SAPBEXexcCritical5 3 3 29" xfId="49211" xr:uid="{00000000-0005-0000-0000-000020510000}"/>
    <cellStyle name="SAPBEXexcCritical5 3 3 3" xfId="32497" xr:uid="{00000000-0005-0000-0000-000021510000}"/>
    <cellStyle name="SAPBEXexcCritical5 3 3 4" xfId="32498" xr:uid="{00000000-0005-0000-0000-000022510000}"/>
    <cellStyle name="SAPBEXexcCritical5 3 3 5" xfId="32499" xr:uid="{00000000-0005-0000-0000-000023510000}"/>
    <cellStyle name="SAPBEXexcCritical5 3 3 6" xfId="32500" xr:uid="{00000000-0005-0000-0000-000024510000}"/>
    <cellStyle name="SAPBEXexcCritical5 3 3 7" xfId="32501" xr:uid="{00000000-0005-0000-0000-000025510000}"/>
    <cellStyle name="SAPBEXexcCritical5 3 3 8" xfId="32502" xr:uid="{00000000-0005-0000-0000-000026510000}"/>
    <cellStyle name="SAPBEXexcCritical5 3 3 9" xfId="32503" xr:uid="{00000000-0005-0000-0000-000027510000}"/>
    <cellStyle name="SAPBEXexcCritical5 3 30" xfId="32504" xr:uid="{00000000-0005-0000-0000-000028510000}"/>
    <cellStyle name="SAPBEXexcCritical5 3 31" xfId="32505" xr:uid="{00000000-0005-0000-0000-000029510000}"/>
    <cellStyle name="SAPBEXexcCritical5 3 32" xfId="32506" xr:uid="{00000000-0005-0000-0000-00002A510000}"/>
    <cellStyle name="SAPBEXexcCritical5 3 33" xfId="48365" xr:uid="{00000000-0005-0000-0000-00002B510000}"/>
    <cellStyle name="SAPBEXexcCritical5 3 34" xfId="49209" xr:uid="{00000000-0005-0000-0000-00002C510000}"/>
    <cellStyle name="SAPBEXexcCritical5 3 4" xfId="846" xr:uid="{00000000-0005-0000-0000-00002D510000}"/>
    <cellStyle name="SAPBEXexcCritical5 3 4 10" xfId="32507" xr:uid="{00000000-0005-0000-0000-00002E510000}"/>
    <cellStyle name="SAPBEXexcCritical5 3 4 11" xfId="32508" xr:uid="{00000000-0005-0000-0000-00002F510000}"/>
    <cellStyle name="SAPBEXexcCritical5 3 4 12" xfId="32509" xr:uid="{00000000-0005-0000-0000-000030510000}"/>
    <cellStyle name="SAPBEXexcCritical5 3 4 13" xfId="32510" xr:uid="{00000000-0005-0000-0000-000031510000}"/>
    <cellStyle name="SAPBEXexcCritical5 3 4 14" xfId="32511" xr:uid="{00000000-0005-0000-0000-000032510000}"/>
    <cellStyle name="SAPBEXexcCritical5 3 4 15" xfId="32512" xr:uid="{00000000-0005-0000-0000-000033510000}"/>
    <cellStyle name="SAPBEXexcCritical5 3 4 16" xfId="32513" xr:uid="{00000000-0005-0000-0000-000034510000}"/>
    <cellStyle name="SAPBEXexcCritical5 3 4 17" xfId="32514" xr:uid="{00000000-0005-0000-0000-000035510000}"/>
    <cellStyle name="SAPBEXexcCritical5 3 4 18" xfId="32515" xr:uid="{00000000-0005-0000-0000-000036510000}"/>
    <cellStyle name="SAPBEXexcCritical5 3 4 19" xfId="32516" xr:uid="{00000000-0005-0000-0000-000037510000}"/>
    <cellStyle name="SAPBEXexcCritical5 3 4 2" xfId="1811" xr:uid="{00000000-0005-0000-0000-000038510000}"/>
    <cellStyle name="SAPBEXexcCritical5 3 4 2 2" xfId="8741" xr:uid="{00000000-0005-0000-0000-000039510000}"/>
    <cellStyle name="SAPBEXexcCritical5 3 4 2 2 2" xfId="8742" xr:uid="{00000000-0005-0000-0000-00003A510000}"/>
    <cellStyle name="SAPBEXexcCritical5 3 4 2 2 2 2" xfId="8743" xr:uid="{00000000-0005-0000-0000-00003B510000}"/>
    <cellStyle name="SAPBEXexcCritical5 3 4 2 2 2 2 2" xfId="8744" xr:uid="{00000000-0005-0000-0000-00003C510000}"/>
    <cellStyle name="SAPBEXexcCritical5 3 4 2 2 2 3" xfId="8745" xr:uid="{00000000-0005-0000-0000-00003D510000}"/>
    <cellStyle name="SAPBEXexcCritical5 3 4 2 2 3" xfId="8746" xr:uid="{00000000-0005-0000-0000-00003E510000}"/>
    <cellStyle name="SAPBEXexcCritical5 3 4 2 2 3 2" xfId="8747" xr:uid="{00000000-0005-0000-0000-00003F510000}"/>
    <cellStyle name="SAPBEXexcCritical5 3 4 2 2 3 2 2" xfId="8748" xr:uid="{00000000-0005-0000-0000-000040510000}"/>
    <cellStyle name="SAPBEXexcCritical5 3 4 2 2 4" xfId="8749" xr:uid="{00000000-0005-0000-0000-000041510000}"/>
    <cellStyle name="SAPBEXexcCritical5 3 4 2 2 4 2" xfId="8750" xr:uid="{00000000-0005-0000-0000-000042510000}"/>
    <cellStyle name="SAPBEXexcCritical5 3 4 2 3" xfId="8751" xr:uid="{00000000-0005-0000-0000-000043510000}"/>
    <cellStyle name="SAPBEXexcCritical5 3 4 2 3 2" xfId="8752" xr:uid="{00000000-0005-0000-0000-000044510000}"/>
    <cellStyle name="SAPBEXexcCritical5 3 4 2 3 2 2" xfId="8753" xr:uid="{00000000-0005-0000-0000-000045510000}"/>
    <cellStyle name="SAPBEXexcCritical5 3 4 2 3 3" xfId="8754" xr:uid="{00000000-0005-0000-0000-000046510000}"/>
    <cellStyle name="SAPBEXexcCritical5 3 4 2 4" xfId="8755" xr:uid="{00000000-0005-0000-0000-000047510000}"/>
    <cellStyle name="SAPBEXexcCritical5 3 4 2 4 2" xfId="8756" xr:uid="{00000000-0005-0000-0000-000048510000}"/>
    <cellStyle name="SAPBEXexcCritical5 3 4 2 4 2 2" xfId="8757" xr:uid="{00000000-0005-0000-0000-000049510000}"/>
    <cellStyle name="SAPBEXexcCritical5 3 4 2 5" xfId="8758" xr:uid="{00000000-0005-0000-0000-00004A510000}"/>
    <cellStyle name="SAPBEXexcCritical5 3 4 2 5 2" xfId="8759" xr:uid="{00000000-0005-0000-0000-00004B510000}"/>
    <cellStyle name="SAPBEXexcCritical5 3 4 2 6" xfId="32517" xr:uid="{00000000-0005-0000-0000-00004C510000}"/>
    <cellStyle name="SAPBEXexcCritical5 3 4 2 7" xfId="32518" xr:uid="{00000000-0005-0000-0000-00004D510000}"/>
    <cellStyle name="SAPBEXexcCritical5 3 4 2 8" xfId="49727" xr:uid="{00000000-0005-0000-0000-00004E510000}"/>
    <cellStyle name="SAPBEXexcCritical5 3 4 20" xfId="32519" xr:uid="{00000000-0005-0000-0000-00004F510000}"/>
    <cellStyle name="SAPBEXexcCritical5 3 4 21" xfId="32520" xr:uid="{00000000-0005-0000-0000-000050510000}"/>
    <cellStyle name="SAPBEXexcCritical5 3 4 22" xfId="32521" xr:uid="{00000000-0005-0000-0000-000051510000}"/>
    <cellStyle name="SAPBEXexcCritical5 3 4 23" xfId="32522" xr:uid="{00000000-0005-0000-0000-000052510000}"/>
    <cellStyle name="SAPBEXexcCritical5 3 4 24" xfId="32523" xr:uid="{00000000-0005-0000-0000-000053510000}"/>
    <cellStyle name="SAPBEXexcCritical5 3 4 25" xfId="32524" xr:uid="{00000000-0005-0000-0000-000054510000}"/>
    <cellStyle name="SAPBEXexcCritical5 3 4 26" xfId="32525" xr:uid="{00000000-0005-0000-0000-000055510000}"/>
    <cellStyle name="SAPBEXexcCritical5 3 4 27" xfId="32526" xr:uid="{00000000-0005-0000-0000-000056510000}"/>
    <cellStyle name="SAPBEXexcCritical5 3 4 28" xfId="48366" xr:uid="{00000000-0005-0000-0000-000057510000}"/>
    <cellStyle name="SAPBEXexcCritical5 3 4 29" xfId="49212" xr:uid="{00000000-0005-0000-0000-000058510000}"/>
    <cellStyle name="SAPBEXexcCritical5 3 4 3" xfId="32527" xr:uid="{00000000-0005-0000-0000-000059510000}"/>
    <cellStyle name="SAPBEXexcCritical5 3 4 4" xfId="32528" xr:uid="{00000000-0005-0000-0000-00005A510000}"/>
    <cellStyle name="SAPBEXexcCritical5 3 4 5" xfId="32529" xr:uid="{00000000-0005-0000-0000-00005B510000}"/>
    <cellStyle name="SAPBEXexcCritical5 3 4 6" xfId="32530" xr:uid="{00000000-0005-0000-0000-00005C510000}"/>
    <cellStyle name="SAPBEXexcCritical5 3 4 7" xfId="32531" xr:uid="{00000000-0005-0000-0000-00005D510000}"/>
    <cellStyle name="SAPBEXexcCritical5 3 4 8" xfId="32532" xr:uid="{00000000-0005-0000-0000-00005E510000}"/>
    <cellStyle name="SAPBEXexcCritical5 3 4 9" xfId="32533" xr:uid="{00000000-0005-0000-0000-00005F510000}"/>
    <cellStyle name="SAPBEXexcCritical5 3 5" xfId="847" xr:uid="{00000000-0005-0000-0000-000060510000}"/>
    <cellStyle name="SAPBEXexcCritical5 3 5 10" xfId="32534" xr:uid="{00000000-0005-0000-0000-000061510000}"/>
    <cellStyle name="SAPBEXexcCritical5 3 5 11" xfId="32535" xr:uid="{00000000-0005-0000-0000-000062510000}"/>
    <cellStyle name="SAPBEXexcCritical5 3 5 12" xfId="32536" xr:uid="{00000000-0005-0000-0000-000063510000}"/>
    <cellStyle name="SAPBEXexcCritical5 3 5 13" xfId="32537" xr:uid="{00000000-0005-0000-0000-000064510000}"/>
    <cellStyle name="SAPBEXexcCritical5 3 5 14" xfId="32538" xr:uid="{00000000-0005-0000-0000-000065510000}"/>
    <cellStyle name="SAPBEXexcCritical5 3 5 15" xfId="32539" xr:uid="{00000000-0005-0000-0000-000066510000}"/>
    <cellStyle name="SAPBEXexcCritical5 3 5 16" xfId="32540" xr:uid="{00000000-0005-0000-0000-000067510000}"/>
    <cellStyle name="SAPBEXexcCritical5 3 5 17" xfId="32541" xr:uid="{00000000-0005-0000-0000-000068510000}"/>
    <cellStyle name="SAPBEXexcCritical5 3 5 18" xfId="32542" xr:uid="{00000000-0005-0000-0000-000069510000}"/>
    <cellStyle name="SAPBEXexcCritical5 3 5 19" xfId="32543" xr:uid="{00000000-0005-0000-0000-00006A510000}"/>
    <cellStyle name="SAPBEXexcCritical5 3 5 2" xfId="1812" xr:uid="{00000000-0005-0000-0000-00006B510000}"/>
    <cellStyle name="SAPBEXexcCritical5 3 5 2 2" xfId="8760" xr:uid="{00000000-0005-0000-0000-00006C510000}"/>
    <cellStyle name="SAPBEXexcCritical5 3 5 2 2 2" xfId="8761" xr:uid="{00000000-0005-0000-0000-00006D510000}"/>
    <cellStyle name="SAPBEXexcCritical5 3 5 2 2 2 2" xfId="8762" xr:uid="{00000000-0005-0000-0000-00006E510000}"/>
    <cellStyle name="SAPBEXexcCritical5 3 5 2 2 2 2 2" xfId="8763" xr:uid="{00000000-0005-0000-0000-00006F510000}"/>
    <cellStyle name="SAPBEXexcCritical5 3 5 2 2 2 3" xfId="8764" xr:uid="{00000000-0005-0000-0000-000070510000}"/>
    <cellStyle name="SAPBEXexcCritical5 3 5 2 2 3" xfId="8765" xr:uid="{00000000-0005-0000-0000-000071510000}"/>
    <cellStyle name="SAPBEXexcCritical5 3 5 2 2 3 2" xfId="8766" xr:uid="{00000000-0005-0000-0000-000072510000}"/>
    <cellStyle name="SAPBEXexcCritical5 3 5 2 2 3 2 2" xfId="8767" xr:uid="{00000000-0005-0000-0000-000073510000}"/>
    <cellStyle name="SAPBEXexcCritical5 3 5 2 2 4" xfId="8768" xr:uid="{00000000-0005-0000-0000-000074510000}"/>
    <cellStyle name="SAPBEXexcCritical5 3 5 2 2 4 2" xfId="8769" xr:uid="{00000000-0005-0000-0000-000075510000}"/>
    <cellStyle name="SAPBEXexcCritical5 3 5 2 3" xfId="8770" xr:uid="{00000000-0005-0000-0000-000076510000}"/>
    <cellStyle name="SAPBEXexcCritical5 3 5 2 3 2" xfId="8771" xr:uid="{00000000-0005-0000-0000-000077510000}"/>
    <cellStyle name="SAPBEXexcCritical5 3 5 2 3 2 2" xfId="8772" xr:uid="{00000000-0005-0000-0000-000078510000}"/>
    <cellStyle name="SAPBEXexcCritical5 3 5 2 3 3" xfId="8773" xr:uid="{00000000-0005-0000-0000-000079510000}"/>
    <cellStyle name="SAPBEXexcCritical5 3 5 2 4" xfId="8774" xr:uid="{00000000-0005-0000-0000-00007A510000}"/>
    <cellStyle name="SAPBEXexcCritical5 3 5 2 4 2" xfId="8775" xr:uid="{00000000-0005-0000-0000-00007B510000}"/>
    <cellStyle name="SAPBEXexcCritical5 3 5 2 4 2 2" xfId="8776" xr:uid="{00000000-0005-0000-0000-00007C510000}"/>
    <cellStyle name="SAPBEXexcCritical5 3 5 2 5" xfId="8777" xr:uid="{00000000-0005-0000-0000-00007D510000}"/>
    <cellStyle name="SAPBEXexcCritical5 3 5 2 5 2" xfId="8778" xr:uid="{00000000-0005-0000-0000-00007E510000}"/>
    <cellStyle name="SAPBEXexcCritical5 3 5 2 6" xfId="32544" xr:uid="{00000000-0005-0000-0000-00007F510000}"/>
    <cellStyle name="SAPBEXexcCritical5 3 5 2 7" xfId="32545" xr:uid="{00000000-0005-0000-0000-000080510000}"/>
    <cellStyle name="SAPBEXexcCritical5 3 5 2 8" xfId="49728" xr:uid="{00000000-0005-0000-0000-000081510000}"/>
    <cellStyle name="SAPBEXexcCritical5 3 5 20" xfId="32546" xr:uid="{00000000-0005-0000-0000-000082510000}"/>
    <cellStyle name="SAPBEXexcCritical5 3 5 21" xfId="32547" xr:uid="{00000000-0005-0000-0000-000083510000}"/>
    <cellStyle name="SAPBEXexcCritical5 3 5 22" xfId="32548" xr:uid="{00000000-0005-0000-0000-000084510000}"/>
    <cellStyle name="SAPBEXexcCritical5 3 5 23" xfId="32549" xr:uid="{00000000-0005-0000-0000-000085510000}"/>
    <cellStyle name="SAPBEXexcCritical5 3 5 24" xfId="32550" xr:uid="{00000000-0005-0000-0000-000086510000}"/>
    <cellStyle name="SAPBEXexcCritical5 3 5 25" xfId="32551" xr:uid="{00000000-0005-0000-0000-000087510000}"/>
    <cellStyle name="SAPBEXexcCritical5 3 5 26" xfId="32552" xr:uid="{00000000-0005-0000-0000-000088510000}"/>
    <cellStyle name="SAPBEXexcCritical5 3 5 27" xfId="32553" xr:uid="{00000000-0005-0000-0000-000089510000}"/>
    <cellStyle name="SAPBEXexcCritical5 3 5 28" xfId="48367" xr:uid="{00000000-0005-0000-0000-00008A510000}"/>
    <cellStyle name="SAPBEXexcCritical5 3 5 29" xfId="49213" xr:uid="{00000000-0005-0000-0000-00008B510000}"/>
    <cellStyle name="SAPBEXexcCritical5 3 5 3" xfId="32554" xr:uid="{00000000-0005-0000-0000-00008C510000}"/>
    <cellStyle name="SAPBEXexcCritical5 3 5 4" xfId="32555" xr:uid="{00000000-0005-0000-0000-00008D510000}"/>
    <cellStyle name="SAPBEXexcCritical5 3 5 5" xfId="32556" xr:uid="{00000000-0005-0000-0000-00008E510000}"/>
    <cellStyle name="SAPBEXexcCritical5 3 5 6" xfId="32557" xr:uid="{00000000-0005-0000-0000-00008F510000}"/>
    <cellStyle name="SAPBEXexcCritical5 3 5 7" xfId="32558" xr:uid="{00000000-0005-0000-0000-000090510000}"/>
    <cellStyle name="SAPBEXexcCritical5 3 5 8" xfId="32559" xr:uid="{00000000-0005-0000-0000-000091510000}"/>
    <cellStyle name="SAPBEXexcCritical5 3 5 9" xfId="32560" xr:uid="{00000000-0005-0000-0000-000092510000}"/>
    <cellStyle name="SAPBEXexcCritical5 3 6" xfId="848" xr:uid="{00000000-0005-0000-0000-000093510000}"/>
    <cellStyle name="SAPBEXexcCritical5 3 6 10" xfId="32561" xr:uid="{00000000-0005-0000-0000-000094510000}"/>
    <cellStyle name="SAPBEXexcCritical5 3 6 11" xfId="32562" xr:uid="{00000000-0005-0000-0000-000095510000}"/>
    <cellStyle name="SAPBEXexcCritical5 3 6 12" xfId="32563" xr:uid="{00000000-0005-0000-0000-000096510000}"/>
    <cellStyle name="SAPBEXexcCritical5 3 6 13" xfId="32564" xr:uid="{00000000-0005-0000-0000-000097510000}"/>
    <cellStyle name="SAPBEXexcCritical5 3 6 14" xfId="32565" xr:uid="{00000000-0005-0000-0000-000098510000}"/>
    <cellStyle name="SAPBEXexcCritical5 3 6 15" xfId="32566" xr:uid="{00000000-0005-0000-0000-000099510000}"/>
    <cellStyle name="SAPBEXexcCritical5 3 6 16" xfId="32567" xr:uid="{00000000-0005-0000-0000-00009A510000}"/>
    <cellStyle name="SAPBEXexcCritical5 3 6 17" xfId="32568" xr:uid="{00000000-0005-0000-0000-00009B510000}"/>
    <cellStyle name="SAPBEXexcCritical5 3 6 18" xfId="32569" xr:uid="{00000000-0005-0000-0000-00009C510000}"/>
    <cellStyle name="SAPBEXexcCritical5 3 6 19" xfId="32570" xr:uid="{00000000-0005-0000-0000-00009D510000}"/>
    <cellStyle name="SAPBEXexcCritical5 3 6 2" xfId="1813" xr:uid="{00000000-0005-0000-0000-00009E510000}"/>
    <cellStyle name="SAPBEXexcCritical5 3 6 2 2" xfId="8779" xr:uid="{00000000-0005-0000-0000-00009F510000}"/>
    <cellStyle name="SAPBEXexcCritical5 3 6 2 2 2" xfId="8780" xr:uid="{00000000-0005-0000-0000-0000A0510000}"/>
    <cellStyle name="SAPBEXexcCritical5 3 6 2 2 2 2" xfId="8781" xr:uid="{00000000-0005-0000-0000-0000A1510000}"/>
    <cellStyle name="SAPBEXexcCritical5 3 6 2 2 2 2 2" xfId="8782" xr:uid="{00000000-0005-0000-0000-0000A2510000}"/>
    <cellStyle name="SAPBEXexcCritical5 3 6 2 2 2 3" xfId="8783" xr:uid="{00000000-0005-0000-0000-0000A3510000}"/>
    <cellStyle name="SAPBEXexcCritical5 3 6 2 2 3" xfId="8784" xr:uid="{00000000-0005-0000-0000-0000A4510000}"/>
    <cellStyle name="SAPBEXexcCritical5 3 6 2 2 3 2" xfId="8785" xr:uid="{00000000-0005-0000-0000-0000A5510000}"/>
    <cellStyle name="SAPBEXexcCritical5 3 6 2 2 3 2 2" xfId="8786" xr:uid="{00000000-0005-0000-0000-0000A6510000}"/>
    <cellStyle name="SAPBEXexcCritical5 3 6 2 2 4" xfId="8787" xr:uid="{00000000-0005-0000-0000-0000A7510000}"/>
    <cellStyle name="SAPBEXexcCritical5 3 6 2 2 4 2" xfId="8788" xr:uid="{00000000-0005-0000-0000-0000A8510000}"/>
    <cellStyle name="SAPBEXexcCritical5 3 6 2 3" xfId="8789" xr:uid="{00000000-0005-0000-0000-0000A9510000}"/>
    <cellStyle name="SAPBEXexcCritical5 3 6 2 3 2" xfId="8790" xr:uid="{00000000-0005-0000-0000-0000AA510000}"/>
    <cellStyle name="SAPBEXexcCritical5 3 6 2 3 2 2" xfId="8791" xr:uid="{00000000-0005-0000-0000-0000AB510000}"/>
    <cellStyle name="SAPBEXexcCritical5 3 6 2 3 3" xfId="8792" xr:uid="{00000000-0005-0000-0000-0000AC510000}"/>
    <cellStyle name="SAPBEXexcCritical5 3 6 2 4" xfId="8793" xr:uid="{00000000-0005-0000-0000-0000AD510000}"/>
    <cellStyle name="SAPBEXexcCritical5 3 6 2 4 2" xfId="8794" xr:uid="{00000000-0005-0000-0000-0000AE510000}"/>
    <cellStyle name="SAPBEXexcCritical5 3 6 2 4 2 2" xfId="8795" xr:uid="{00000000-0005-0000-0000-0000AF510000}"/>
    <cellStyle name="SAPBEXexcCritical5 3 6 2 5" xfId="8796" xr:uid="{00000000-0005-0000-0000-0000B0510000}"/>
    <cellStyle name="SAPBEXexcCritical5 3 6 2 5 2" xfId="8797" xr:uid="{00000000-0005-0000-0000-0000B1510000}"/>
    <cellStyle name="SAPBEXexcCritical5 3 6 2 6" xfId="32571" xr:uid="{00000000-0005-0000-0000-0000B2510000}"/>
    <cellStyle name="SAPBEXexcCritical5 3 6 2 7" xfId="32572" xr:uid="{00000000-0005-0000-0000-0000B3510000}"/>
    <cellStyle name="SAPBEXexcCritical5 3 6 2 8" xfId="49729" xr:uid="{00000000-0005-0000-0000-0000B4510000}"/>
    <cellStyle name="SAPBEXexcCritical5 3 6 20" xfId="32573" xr:uid="{00000000-0005-0000-0000-0000B5510000}"/>
    <cellStyle name="SAPBEXexcCritical5 3 6 21" xfId="32574" xr:uid="{00000000-0005-0000-0000-0000B6510000}"/>
    <cellStyle name="SAPBEXexcCritical5 3 6 22" xfId="32575" xr:uid="{00000000-0005-0000-0000-0000B7510000}"/>
    <cellStyle name="SAPBEXexcCritical5 3 6 23" xfId="32576" xr:uid="{00000000-0005-0000-0000-0000B8510000}"/>
    <cellStyle name="SAPBEXexcCritical5 3 6 24" xfId="32577" xr:uid="{00000000-0005-0000-0000-0000B9510000}"/>
    <cellStyle name="SAPBEXexcCritical5 3 6 25" xfId="32578" xr:uid="{00000000-0005-0000-0000-0000BA510000}"/>
    <cellStyle name="SAPBEXexcCritical5 3 6 26" xfId="32579" xr:uid="{00000000-0005-0000-0000-0000BB510000}"/>
    <cellStyle name="SAPBEXexcCritical5 3 6 27" xfId="32580" xr:uid="{00000000-0005-0000-0000-0000BC510000}"/>
    <cellStyle name="SAPBEXexcCritical5 3 6 28" xfId="48368" xr:uid="{00000000-0005-0000-0000-0000BD510000}"/>
    <cellStyle name="SAPBEXexcCritical5 3 6 29" xfId="49214" xr:uid="{00000000-0005-0000-0000-0000BE510000}"/>
    <cellStyle name="SAPBEXexcCritical5 3 6 3" xfId="32581" xr:uid="{00000000-0005-0000-0000-0000BF510000}"/>
    <cellStyle name="SAPBEXexcCritical5 3 6 4" xfId="32582" xr:uid="{00000000-0005-0000-0000-0000C0510000}"/>
    <cellStyle name="SAPBEXexcCritical5 3 6 5" xfId="32583" xr:uid="{00000000-0005-0000-0000-0000C1510000}"/>
    <cellStyle name="SAPBEXexcCritical5 3 6 6" xfId="32584" xr:uid="{00000000-0005-0000-0000-0000C2510000}"/>
    <cellStyle name="SAPBEXexcCritical5 3 6 7" xfId="32585" xr:uid="{00000000-0005-0000-0000-0000C3510000}"/>
    <cellStyle name="SAPBEXexcCritical5 3 6 8" xfId="32586" xr:uid="{00000000-0005-0000-0000-0000C4510000}"/>
    <cellStyle name="SAPBEXexcCritical5 3 6 9" xfId="32587" xr:uid="{00000000-0005-0000-0000-0000C5510000}"/>
    <cellStyle name="SAPBEXexcCritical5 3 7" xfId="1814" xr:uid="{00000000-0005-0000-0000-0000C6510000}"/>
    <cellStyle name="SAPBEXexcCritical5 3 7 2" xfId="8798" xr:uid="{00000000-0005-0000-0000-0000C7510000}"/>
    <cellStyle name="SAPBEXexcCritical5 3 7 2 2" xfId="8799" xr:uid="{00000000-0005-0000-0000-0000C8510000}"/>
    <cellStyle name="SAPBEXexcCritical5 3 7 2 2 2" xfId="8800" xr:uid="{00000000-0005-0000-0000-0000C9510000}"/>
    <cellStyle name="SAPBEXexcCritical5 3 7 2 2 2 2" xfId="8801" xr:uid="{00000000-0005-0000-0000-0000CA510000}"/>
    <cellStyle name="SAPBEXexcCritical5 3 7 2 2 3" xfId="8802" xr:uid="{00000000-0005-0000-0000-0000CB510000}"/>
    <cellStyle name="SAPBEXexcCritical5 3 7 2 3" xfId="8803" xr:uid="{00000000-0005-0000-0000-0000CC510000}"/>
    <cellStyle name="SAPBEXexcCritical5 3 7 2 3 2" xfId="8804" xr:uid="{00000000-0005-0000-0000-0000CD510000}"/>
    <cellStyle name="SAPBEXexcCritical5 3 7 2 3 2 2" xfId="8805" xr:uid="{00000000-0005-0000-0000-0000CE510000}"/>
    <cellStyle name="SAPBEXexcCritical5 3 7 2 4" xfId="8806" xr:uid="{00000000-0005-0000-0000-0000CF510000}"/>
    <cellStyle name="SAPBEXexcCritical5 3 7 2 4 2" xfId="8807" xr:uid="{00000000-0005-0000-0000-0000D0510000}"/>
    <cellStyle name="SAPBEXexcCritical5 3 7 3" xfId="8808" xr:uid="{00000000-0005-0000-0000-0000D1510000}"/>
    <cellStyle name="SAPBEXexcCritical5 3 7 3 2" xfId="8809" xr:uid="{00000000-0005-0000-0000-0000D2510000}"/>
    <cellStyle name="SAPBEXexcCritical5 3 7 3 2 2" xfId="8810" xr:uid="{00000000-0005-0000-0000-0000D3510000}"/>
    <cellStyle name="SAPBEXexcCritical5 3 7 3 3" xfId="8811" xr:uid="{00000000-0005-0000-0000-0000D4510000}"/>
    <cellStyle name="SAPBEXexcCritical5 3 7 4" xfId="8812" xr:uid="{00000000-0005-0000-0000-0000D5510000}"/>
    <cellStyle name="SAPBEXexcCritical5 3 7 4 2" xfId="8813" xr:uid="{00000000-0005-0000-0000-0000D6510000}"/>
    <cellStyle name="SAPBEXexcCritical5 3 7 4 2 2" xfId="8814" xr:uid="{00000000-0005-0000-0000-0000D7510000}"/>
    <cellStyle name="SAPBEXexcCritical5 3 7 5" xfId="8815" xr:uid="{00000000-0005-0000-0000-0000D8510000}"/>
    <cellStyle name="SAPBEXexcCritical5 3 7 5 2" xfId="8816" xr:uid="{00000000-0005-0000-0000-0000D9510000}"/>
    <cellStyle name="SAPBEXexcCritical5 3 7 6" xfId="32588" xr:uid="{00000000-0005-0000-0000-0000DA510000}"/>
    <cellStyle name="SAPBEXexcCritical5 3 7 7" xfId="32589" xr:uid="{00000000-0005-0000-0000-0000DB510000}"/>
    <cellStyle name="SAPBEXexcCritical5 3 7 8" xfId="49724" xr:uid="{00000000-0005-0000-0000-0000DC510000}"/>
    <cellStyle name="SAPBEXexcCritical5 3 8" xfId="32590" xr:uid="{00000000-0005-0000-0000-0000DD510000}"/>
    <cellStyle name="SAPBEXexcCritical5 3 9" xfId="32591" xr:uid="{00000000-0005-0000-0000-0000DE510000}"/>
    <cellStyle name="SAPBEXexcCritical5 30" xfId="32592" xr:uid="{00000000-0005-0000-0000-0000DF510000}"/>
    <cellStyle name="SAPBEXexcCritical5 31" xfId="32593" xr:uid="{00000000-0005-0000-0000-0000E0510000}"/>
    <cellStyle name="SAPBEXexcCritical5 32" xfId="32594" xr:uid="{00000000-0005-0000-0000-0000E1510000}"/>
    <cellStyle name="SAPBEXexcCritical5 33" xfId="32595" xr:uid="{00000000-0005-0000-0000-0000E2510000}"/>
    <cellStyle name="SAPBEXexcCritical5 34" xfId="32596" xr:uid="{00000000-0005-0000-0000-0000E3510000}"/>
    <cellStyle name="SAPBEXexcCritical5 35" xfId="32597" xr:uid="{00000000-0005-0000-0000-0000E4510000}"/>
    <cellStyle name="SAPBEXexcCritical5 36" xfId="48369" xr:uid="{00000000-0005-0000-0000-0000E5510000}"/>
    <cellStyle name="SAPBEXexcCritical5 37" xfId="49197" xr:uid="{00000000-0005-0000-0000-0000E6510000}"/>
    <cellStyle name="SAPBEXexcCritical5 4" xfId="849" xr:uid="{00000000-0005-0000-0000-0000E7510000}"/>
    <cellStyle name="SAPBEXexcCritical5 4 10" xfId="32598" xr:uid="{00000000-0005-0000-0000-0000E8510000}"/>
    <cellStyle name="SAPBEXexcCritical5 4 11" xfId="32599" xr:uid="{00000000-0005-0000-0000-0000E9510000}"/>
    <cellStyle name="SAPBEXexcCritical5 4 12" xfId="32600" xr:uid="{00000000-0005-0000-0000-0000EA510000}"/>
    <cellStyle name="SAPBEXexcCritical5 4 13" xfId="32601" xr:uid="{00000000-0005-0000-0000-0000EB510000}"/>
    <cellStyle name="SAPBEXexcCritical5 4 14" xfId="32602" xr:uid="{00000000-0005-0000-0000-0000EC510000}"/>
    <cellStyle name="SAPBEXexcCritical5 4 15" xfId="32603" xr:uid="{00000000-0005-0000-0000-0000ED510000}"/>
    <cellStyle name="SAPBEXexcCritical5 4 16" xfId="32604" xr:uid="{00000000-0005-0000-0000-0000EE510000}"/>
    <cellStyle name="SAPBEXexcCritical5 4 17" xfId="32605" xr:uid="{00000000-0005-0000-0000-0000EF510000}"/>
    <cellStyle name="SAPBEXexcCritical5 4 18" xfId="32606" xr:uid="{00000000-0005-0000-0000-0000F0510000}"/>
    <cellStyle name="SAPBEXexcCritical5 4 19" xfId="32607" xr:uid="{00000000-0005-0000-0000-0000F1510000}"/>
    <cellStyle name="SAPBEXexcCritical5 4 2" xfId="1815" xr:uid="{00000000-0005-0000-0000-0000F2510000}"/>
    <cellStyle name="SAPBEXexcCritical5 4 2 2" xfId="8817" xr:uid="{00000000-0005-0000-0000-0000F3510000}"/>
    <cellStyle name="SAPBEXexcCritical5 4 2 2 2" xfId="8818" xr:uid="{00000000-0005-0000-0000-0000F4510000}"/>
    <cellStyle name="SAPBEXexcCritical5 4 2 2 2 2" xfId="8819" xr:uid="{00000000-0005-0000-0000-0000F5510000}"/>
    <cellStyle name="SAPBEXexcCritical5 4 2 2 2 2 2" xfId="8820" xr:uid="{00000000-0005-0000-0000-0000F6510000}"/>
    <cellStyle name="SAPBEXexcCritical5 4 2 2 2 3" xfId="8821" xr:uid="{00000000-0005-0000-0000-0000F7510000}"/>
    <cellStyle name="SAPBEXexcCritical5 4 2 2 3" xfId="8822" xr:uid="{00000000-0005-0000-0000-0000F8510000}"/>
    <cellStyle name="SAPBEXexcCritical5 4 2 2 3 2" xfId="8823" xr:uid="{00000000-0005-0000-0000-0000F9510000}"/>
    <cellStyle name="SAPBEXexcCritical5 4 2 2 3 2 2" xfId="8824" xr:uid="{00000000-0005-0000-0000-0000FA510000}"/>
    <cellStyle name="SAPBEXexcCritical5 4 2 2 4" xfId="8825" xr:uid="{00000000-0005-0000-0000-0000FB510000}"/>
    <cellStyle name="SAPBEXexcCritical5 4 2 2 4 2" xfId="8826" xr:uid="{00000000-0005-0000-0000-0000FC510000}"/>
    <cellStyle name="SAPBEXexcCritical5 4 2 3" xfId="8827" xr:uid="{00000000-0005-0000-0000-0000FD510000}"/>
    <cellStyle name="SAPBEXexcCritical5 4 2 3 2" xfId="8828" xr:uid="{00000000-0005-0000-0000-0000FE510000}"/>
    <cellStyle name="SAPBEXexcCritical5 4 2 3 2 2" xfId="8829" xr:uid="{00000000-0005-0000-0000-0000FF510000}"/>
    <cellStyle name="SAPBEXexcCritical5 4 2 3 3" xfId="8830" xr:uid="{00000000-0005-0000-0000-000000520000}"/>
    <cellStyle name="SAPBEXexcCritical5 4 2 4" xfId="8831" xr:uid="{00000000-0005-0000-0000-000001520000}"/>
    <cellStyle name="SAPBEXexcCritical5 4 2 4 2" xfId="8832" xr:uid="{00000000-0005-0000-0000-000002520000}"/>
    <cellStyle name="SAPBEXexcCritical5 4 2 4 2 2" xfId="8833" xr:uid="{00000000-0005-0000-0000-000003520000}"/>
    <cellStyle name="SAPBEXexcCritical5 4 2 5" xfId="8834" xr:uid="{00000000-0005-0000-0000-000004520000}"/>
    <cellStyle name="SAPBEXexcCritical5 4 2 5 2" xfId="8835" xr:uid="{00000000-0005-0000-0000-000005520000}"/>
    <cellStyle name="SAPBEXexcCritical5 4 2 6" xfId="32608" xr:uid="{00000000-0005-0000-0000-000006520000}"/>
    <cellStyle name="SAPBEXexcCritical5 4 2 7" xfId="32609" xr:uid="{00000000-0005-0000-0000-000007520000}"/>
    <cellStyle name="SAPBEXexcCritical5 4 2 8" xfId="49730" xr:uid="{00000000-0005-0000-0000-000008520000}"/>
    <cellStyle name="SAPBEXexcCritical5 4 20" xfId="32610" xr:uid="{00000000-0005-0000-0000-000009520000}"/>
    <cellStyle name="SAPBEXexcCritical5 4 21" xfId="32611" xr:uid="{00000000-0005-0000-0000-00000A520000}"/>
    <cellStyle name="SAPBEXexcCritical5 4 22" xfId="32612" xr:uid="{00000000-0005-0000-0000-00000B520000}"/>
    <cellStyle name="SAPBEXexcCritical5 4 23" xfId="32613" xr:uid="{00000000-0005-0000-0000-00000C520000}"/>
    <cellStyle name="SAPBEXexcCritical5 4 24" xfId="32614" xr:uid="{00000000-0005-0000-0000-00000D520000}"/>
    <cellStyle name="SAPBEXexcCritical5 4 25" xfId="32615" xr:uid="{00000000-0005-0000-0000-00000E520000}"/>
    <cellStyle name="SAPBEXexcCritical5 4 26" xfId="32616" xr:uid="{00000000-0005-0000-0000-00000F520000}"/>
    <cellStyle name="SAPBEXexcCritical5 4 27" xfId="32617" xr:uid="{00000000-0005-0000-0000-000010520000}"/>
    <cellStyle name="SAPBEXexcCritical5 4 28" xfId="48370" xr:uid="{00000000-0005-0000-0000-000011520000}"/>
    <cellStyle name="SAPBEXexcCritical5 4 29" xfId="49215" xr:uid="{00000000-0005-0000-0000-000012520000}"/>
    <cellStyle name="SAPBEXexcCritical5 4 3" xfId="32618" xr:uid="{00000000-0005-0000-0000-000013520000}"/>
    <cellStyle name="SAPBEXexcCritical5 4 4" xfId="32619" xr:uid="{00000000-0005-0000-0000-000014520000}"/>
    <cellStyle name="SAPBEXexcCritical5 4 5" xfId="32620" xr:uid="{00000000-0005-0000-0000-000015520000}"/>
    <cellStyle name="SAPBEXexcCritical5 4 6" xfId="32621" xr:uid="{00000000-0005-0000-0000-000016520000}"/>
    <cellStyle name="SAPBEXexcCritical5 4 7" xfId="32622" xr:uid="{00000000-0005-0000-0000-000017520000}"/>
    <cellStyle name="SAPBEXexcCritical5 4 8" xfId="32623" xr:uid="{00000000-0005-0000-0000-000018520000}"/>
    <cellStyle name="SAPBEXexcCritical5 4 9" xfId="32624" xr:uid="{00000000-0005-0000-0000-000019520000}"/>
    <cellStyle name="SAPBEXexcCritical5 5" xfId="850" xr:uid="{00000000-0005-0000-0000-00001A520000}"/>
    <cellStyle name="SAPBEXexcCritical5 5 10" xfId="32625" xr:uid="{00000000-0005-0000-0000-00001B520000}"/>
    <cellStyle name="SAPBEXexcCritical5 5 11" xfId="32626" xr:uid="{00000000-0005-0000-0000-00001C520000}"/>
    <cellStyle name="SAPBEXexcCritical5 5 12" xfId="32627" xr:uid="{00000000-0005-0000-0000-00001D520000}"/>
    <cellStyle name="SAPBEXexcCritical5 5 13" xfId="32628" xr:uid="{00000000-0005-0000-0000-00001E520000}"/>
    <cellStyle name="SAPBEXexcCritical5 5 14" xfId="32629" xr:uid="{00000000-0005-0000-0000-00001F520000}"/>
    <cellStyle name="SAPBEXexcCritical5 5 15" xfId="32630" xr:uid="{00000000-0005-0000-0000-000020520000}"/>
    <cellStyle name="SAPBEXexcCritical5 5 16" xfId="32631" xr:uid="{00000000-0005-0000-0000-000021520000}"/>
    <cellStyle name="SAPBEXexcCritical5 5 17" xfId="32632" xr:uid="{00000000-0005-0000-0000-000022520000}"/>
    <cellStyle name="SAPBEXexcCritical5 5 18" xfId="32633" xr:uid="{00000000-0005-0000-0000-000023520000}"/>
    <cellStyle name="SAPBEXexcCritical5 5 19" xfId="32634" xr:uid="{00000000-0005-0000-0000-000024520000}"/>
    <cellStyle name="SAPBEXexcCritical5 5 2" xfId="1816" xr:uid="{00000000-0005-0000-0000-000025520000}"/>
    <cellStyle name="SAPBEXexcCritical5 5 2 2" xfId="8836" xr:uid="{00000000-0005-0000-0000-000026520000}"/>
    <cellStyle name="SAPBEXexcCritical5 5 2 2 2" xfId="8837" xr:uid="{00000000-0005-0000-0000-000027520000}"/>
    <cellStyle name="SAPBEXexcCritical5 5 2 2 2 2" xfId="8838" xr:uid="{00000000-0005-0000-0000-000028520000}"/>
    <cellStyle name="SAPBEXexcCritical5 5 2 2 2 2 2" xfId="8839" xr:uid="{00000000-0005-0000-0000-000029520000}"/>
    <cellStyle name="SAPBEXexcCritical5 5 2 2 2 3" xfId="8840" xr:uid="{00000000-0005-0000-0000-00002A520000}"/>
    <cellStyle name="SAPBEXexcCritical5 5 2 2 3" xfId="8841" xr:uid="{00000000-0005-0000-0000-00002B520000}"/>
    <cellStyle name="SAPBEXexcCritical5 5 2 2 3 2" xfId="8842" xr:uid="{00000000-0005-0000-0000-00002C520000}"/>
    <cellStyle name="SAPBEXexcCritical5 5 2 2 3 2 2" xfId="8843" xr:uid="{00000000-0005-0000-0000-00002D520000}"/>
    <cellStyle name="SAPBEXexcCritical5 5 2 2 4" xfId="8844" xr:uid="{00000000-0005-0000-0000-00002E520000}"/>
    <cellStyle name="SAPBEXexcCritical5 5 2 2 4 2" xfId="8845" xr:uid="{00000000-0005-0000-0000-00002F520000}"/>
    <cellStyle name="SAPBEXexcCritical5 5 2 3" xfId="8846" xr:uid="{00000000-0005-0000-0000-000030520000}"/>
    <cellStyle name="SAPBEXexcCritical5 5 2 3 2" xfId="8847" xr:uid="{00000000-0005-0000-0000-000031520000}"/>
    <cellStyle name="SAPBEXexcCritical5 5 2 3 2 2" xfId="8848" xr:uid="{00000000-0005-0000-0000-000032520000}"/>
    <cellStyle name="SAPBEXexcCritical5 5 2 3 3" xfId="8849" xr:uid="{00000000-0005-0000-0000-000033520000}"/>
    <cellStyle name="SAPBEXexcCritical5 5 2 4" xfId="8850" xr:uid="{00000000-0005-0000-0000-000034520000}"/>
    <cellStyle name="SAPBEXexcCritical5 5 2 4 2" xfId="8851" xr:uid="{00000000-0005-0000-0000-000035520000}"/>
    <cellStyle name="SAPBEXexcCritical5 5 2 4 2 2" xfId="8852" xr:uid="{00000000-0005-0000-0000-000036520000}"/>
    <cellStyle name="SAPBEXexcCritical5 5 2 5" xfId="8853" xr:uid="{00000000-0005-0000-0000-000037520000}"/>
    <cellStyle name="SAPBEXexcCritical5 5 2 5 2" xfId="8854" xr:uid="{00000000-0005-0000-0000-000038520000}"/>
    <cellStyle name="SAPBEXexcCritical5 5 2 6" xfId="32635" xr:uid="{00000000-0005-0000-0000-000039520000}"/>
    <cellStyle name="SAPBEXexcCritical5 5 2 7" xfId="32636" xr:uid="{00000000-0005-0000-0000-00003A520000}"/>
    <cellStyle name="SAPBEXexcCritical5 5 2 8" xfId="49731" xr:uid="{00000000-0005-0000-0000-00003B520000}"/>
    <cellStyle name="SAPBEXexcCritical5 5 20" xfId="32637" xr:uid="{00000000-0005-0000-0000-00003C520000}"/>
    <cellStyle name="SAPBEXexcCritical5 5 21" xfId="32638" xr:uid="{00000000-0005-0000-0000-00003D520000}"/>
    <cellStyle name="SAPBEXexcCritical5 5 22" xfId="32639" xr:uid="{00000000-0005-0000-0000-00003E520000}"/>
    <cellStyle name="SAPBEXexcCritical5 5 23" xfId="32640" xr:uid="{00000000-0005-0000-0000-00003F520000}"/>
    <cellStyle name="SAPBEXexcCritical5 5 24" xfId="32641" xr:uid="{00000000-0005-0000-0000-000040520000}"/>
    <cellStyle name="SAPBEXexcCritical5 5 25" xfId="32642" xr:uid="{00000000-0005-0000-0000-000041520000}"/>
    <cellStyle name="SAPBEXexcCritical5 5 26" xfId="32643" xr:uid="{00000000-0005-0000-0000-000042520000}"/>
    <cellStyle name="SAPBEXexcCritical5 5 27" xfId="32644" xr:uid="{00000000-0005-0000-0000-000043520000}"/>
    <cellStyle name="SAPBEXexcCritical5 5 28" xfId="48371" xr:uid="{00000000-0005-0000-0000-000044520000}"/>
    <cellStyle name="SAPBEXexcCritical5 5 29" xfId="49216" xr:uid="{00000000-0005-0000-0000-000045520000}"/>
    <cellStyle name="SAPBEXexcCritical5 5 3" xfId="32645" xr:uid="{00000000-0005-0000-0000-000046520000}"/>
    <cellStyle name="SAPBEXexcCritical5 5 4" xfId="32646" xr:uid="{00000000-0005-0000-0000-000047520000}"/>
    <cellStyle name="SAPBEXexcCritical5 5 5" xfId="32647" xr:uid="{00000000-0005-0000-0000-000048520000}"/>
    <cellStyle name="SAPBEXexcCritical5 5 6" xfId="32648" xr:uid="{00000000-0005-0000-0000-000049520000}"/>
    <cellStyle name="SAPBEXexcCritical5 5 7" xfId="32649" xr:uid="{00000000-0005-0000-0000-00004A520000}"/>
    <cellStyle name="SAPBEXexcCritical5 5 8" xfId="32650" xr:uid="{00000000-0005-0000-0000-00004B520000}"/>
    <cellStyle name="SAPBEXexcCritical5 5 9" xfId="32651" xr:uid="{00000000-0005-0000-0000-00004C520000}"/>
    <cellStyle name="SAPBEXexcCritical5 6" xfId="851" xr:uid="{00000000-0005-0000-0000-00004D520000}"/>
    <cellStyle name="SAPBEXexcCritical5 6 10" xfId="32652" xr:uid="{00000000-0005-0000-0000-00004E520000}"/>
    <cellStyle name="SAPBEXexcCritical5 6 11" xfId="32653" xr:uid="{00000000-0005-0000-0000-00004F520000}"/>
    <cellStyle name="SAPBEXexcCritical5 6 12" xfId="32654" xr:uid="{00000000-0005-0000-0000-000050520000}"/>
    <cellStyle name="SAPBEXexcCritical5 6 13" xfId="32655" xr:uid="{00000000-0005-0000-0000-000051520000}"/>
    <cellStyle name="SAPBEXexcCritical5 6 14" xfId="32656" xr:uid="{00000000-0005-0000-0000-000052520000}"/>
    <cellStyle name="SAPBEXexcCritical5 6 15" xfId="32657" xr:uid="{00000000-0005-0000-0000-000053520000}"/>
    <cellStyle name="SAPBEXexcCritical5 6 16" xfId="32658" xr:uid="{00000000-0005-0000-0000-000054520000}"/>
    <cellStyle name="SAPBEXexcCritical5 6 17" xfId="32659" xr:uid="{00000000-0005-0000-0000-000055520000}"/>
    <cellStyle name="SAPBEXexcCritical5 6 18" xfId="32660" xr:uid="{00000000-0005-0000-0000-000056520000}"/>
    <cellStyle name="SAPBEXexcCritical5 6 19" xfId="32661" xr:uid="{00000000-0005-0000-0000-000057520000}"/>
    <cellStyle name="SAPBEXexcCritical5 6 2" xfId="1817" xr:uid="{00000000-0005-0000-0000-000058520000}"/>
    <cellStyle name="SAPBEXexcCritical5 6 2 2" xfId="8855" xr:uid="{00000000-0005-0000-0000-000059520000}"/>
    <cellStyle name="SAPBEXexcCritical5 6 2 2 2" xfId="8856" xr:uid="{00000000-0005-0000-0000-00005A520000}"/>
    <cellStyle name="SAPBEXexcCritical5 6 2 2 2 2" xfId="8857" xr:uid="{00000000-0005-0000-0000-00005B520000}"/>
    <cellStyle name="SAPBEXexcCritical5 6 2 2 2 2 2" xfId="8858" xr:uid="{00000000-0005-0000-0000-00005C520000}"/>
    <cellStyle name="SAPBEXexcCritical5 6 2 2 2 3" xfId="8859" xr:uid="{00000000-0005-0000-0000-00005D520000}"/>
    <cellStyle name="SAPBEXexcCritical5 6 2 2 3" xfId="8860" xr:uid="{00000000-0005-0000-0000-00005E520000}"/>
    <cellStyle name="SAPBEXexcCritical5 6 2 2 3 2" xfId="8861" xr:uid="{00000000-0005-0000-0000-00005F520000}"/>
    <cellStyle name="SAPBEXexcCritical5 6 2 2 3 2 2" xfId="8862" xr:uid="{00000000-0005-0000-0000-000060520000}"/>
    <cellStyle name="SAPBEXexcCritical5 6 2 2 4" xfId="8863" xr:uid="{00000000-0005-0000-0000-000061520000}"/>
    <cellStyle name="SAPBEXexcCritical5 6 2 2 4 2" xfId="8864" xr:uid="{00000000-0005-0000-0000-000062520000}"/>
    <cellStyle name="SAPBEXexcCritical5 6 2 3" xfId="8865" xr:uid="{00000000-0005-0000-0000-000063520000}"/>
    <cellStyle name="SAPBEXexcCritical5 6 2 3 2" xfId="8866" xr:uid="{00000000-0005-0000-0000-000064520000}"/>
    <cellStyle name="SAPBEXexcCritical5 6 2 3 2 2" xfId="8867" xr:uid="{00000000-0005-0000-0000-000065520000}"/>
    <cellStyle name="SAPBEXexcCritical5 6 2 3 3" xfId="8868" xr:uid="{00000000-0005-0000-0000-000066520000}"/>
    <cellStyle name="SAPBEXexcCritical5 6 2 4" xfId="8869" xr:uid="{00000000-0005-0000-0000-000067520000}"/>
    <cellStyle name="SAPBEXexcCritical5 6 2 4 2" xfId="8870" xr:uid="{00000000-0005-0000-0000-000068520000}"/>
    <cellStyle name="SAPBEXexcCritical5 6 2 4 2 2" xfId="8871" xr:uid="{00000000-0005-0000-0000-000069520000}"/>
    <cellStyle name="SAPBEXexcCritical5 6 2 5" xfId="8872" xr:uid="{00000000-0005-0000-0000-00006A520000}"/>
    <cellStyle name="SAPBEXexcCritical5 6 2 5 2" xfId="8873" xr:uid="{00000000-0005-0000-0000-00006B520000}"/>
    <cellStyle name="SAPBEXexcCritical5 6 2 6" xfId="32662" xr:uid="{00000000-0005-0000-0000-00006C520000}"/>
    <cellStyle name="SAPBEXexcCritical5 6 2 7" xfId="32663" xr:uid="{00000000-0005-0000-0000-00006D520000}"/>
    <cellStyle name="SAPBEXexcCritical5 6 2 8" xfId="49732" xr:uid="{00000000-0005-0000-0000-00006E520000}"/>
    <cellStyle name="SAPBEXexcCritical5 6 20" xfId="32664" xr:uid="{00000000-0005-0000-0000-00006F520000}"/>
    <cellStyle name="SAPBEXexcCritical5 6 21" xfId="32665" xr:uid="{00000000-0005-0000-0000-000070520000}"/>
    <cellStyle name="SAPBEXexcCritical5 6 22" xfId="32666" xr:uid="{00000000-0005-0000-0000-000071520000}"/>
    <cellStyle name="SAPBEXexcCritical5 6 23" xfId="32667" xr:uid="{00000000-0005-0000-0000-000072520000}"/>
    <cellStyle name="SAPBEXexcCritical5 6 24" xfId="32668" xr:uid="{00000000-0005-0000-0000-000073520000}"/>
    <cellStyle name="SAPBEXexcCritical5 6 25" xfId="32669" xr:uid="{00000000-0005-0000-0000-000074520000}"/>
    <cellStyle name="SAPBEXexcCritical5 6 26" xfId="32670" xr:uid="{00000000-0005-0000-0000-000075520000}"/>
    <cellStyle name="SAPBEXexcCritical5 6 27" xfId="32671" xr:uid="{00000000-0005-0000-0000-000076520000}"/>
    <cellStyle name="SAPBEXexcCritical5 6 28" xfId="48372" xr:uid="{00000000-0005-0000-0000-000077520000}"/>
    <cellStyle name="SAPBEXexcCritical5 6 29" xfId="49217" xr:uid="{00000000-0005-0000-0000-000078520000}"/>
    <cellStyle name="SAPBEXexcCritical5 6 3" xfId="32672" xr:uid="{00000000-0005-0000-0000-000079520000}"/>
    <cellStyle name="SAPBEXexcCritical5 6 4" xfId="32673" xr:uid="{00000000-0005-0000-0000-00007A520000}"/>
    <cellStyle name="SAPBEXexcCritical5 6 5" xfId="32674" xr:uid="{00000000-0005-0000-0000-00007B520000}"/>
    <cellStyle name="SAPBEXexcCritical5 6 6" xfId="32675" xr:uid="{00000000-0005-0000-0000-00007C520000}"/>
    <cellStyle name="SAPBEXexcCritical5 6 7" xfId="32676" xr:uid="{00000000-0005-0000-0000-00007D520000}"/>
    <cellStyle name="SAPBEXexcCritical5 6 8" xfId="32677" xr:uid="{00000000-0005-0000-0000-00007E520000}"/>
    <cellStyle name="SAPBEXexcCritical5 6 9" xfId="32678" xr:uid="{00000000-0005-0000-0000-00007F520000}"/>
    <cellStyle name="SAPBEXexcCritical5 7" xfId="852" xr:uid="{00000000-0005-0000-0000-000080520000}"/>
    <cellStyle name="SAPBEXexcCritical5 7 10" xfId="32679" xr:uid="{00000000-0005-0000-0000-000081520000}"/>
    <cellStyle name="SAPBEXexcCritical5 7 11" xfId="32680" xr:uid="{00000000-0005-0000-0000-000082520000}"/>
    <cellStyle name="SAPBEXexcCritical5 7 12" xfId="32681" xr:uid="{00000000-0005-0000-0000-000083520000}"/>
    <cellStyle name="SAPBEXexcCritical5 7 13" xfId="32682" xr:uid="{00000000-0005-0000-0000-000084520000}"/>
    <cellStyle name="SAPBEXexcCritical5 7 14" xfId="32683" xr:uid="{00000000-0005-0000-0000-000085520000}"/>
    <cellStyle name="SAPBEXexcCritical5 7 15" xfId="32684" xr:uid="{00000000-0005-0000-0000-000086520000}"/>
    <cellStyle name="SAPBEXexcCritical5 7 16" xfId="32685" xr:uid="{00000000-0005-0000-0000-000087520000}"/>
    <cellStyle name="SAPBEXexcCritical5 7 17" xfId="32686" xr:uid="{00000000-0005-0000-0000-000088520000}"/>
    <cellStyle name="SAPBEXexcCritical5 7 18" xfId="32687" xr:uid="{00000000-0005-0000-0000-000089520000}"/>
    <cellStyle name="SAPBEXexcCritical5 7 19" xfId="32688" xr:uid="{00000000-0005-0000-0000-00008A520000}"/>
    <cellStyle name="SAPBEXexcCritical5 7 2" xfId="1818" xr:uid="{00000000-0005-0000-0000-00008B520000}"/>
    <cellStyle name="SAPBEXexcCritical5 7 2 2" xfId="8874" xr:uid="{00000000-0005-0000-0000-00008C520000}"/>
    <cellStyle name="SAPBEXexcCritical5 7 2 2 2" xfId="8875" xr:uid="{00000000-0005-0000-0000-00008D520000}"/>
    <cellStyle name="SAPBEXexcCritical5 7 2 2 2 2" xfId="8876" xr:uid="{00000000-0005-0000-0000-00008E520000}"/>
    <cellStyle name="SAPBEXexcCritical5 7 2 2 2 2 2" xfId="8877" xr:uid="{00000000-0005-0000-0000-00008F520000}"/>
    <cellStyle name="SAPBEXexcCritical5 7 2 2 2 3" xfId="8878" xr:uid="{00000000-0005-0000-0000-000090520000}"/>
    <cellStyle name="SAPBEXexcCritical5 7 2 2 3" xfId="8879" xr:uid="{00000000-0005-0000-0000-000091520000}"/>
    <cellStyle name="SAPBEXexcCritical5 7 2 2 3 2" xfId="8880" xr:uid="{00000000-0005-0000-0000-000092520000}"/>
    <cellStyle name="SAPBEXexcCritical5 7 2 2 3 2 2" xfId="8881" xr:uid="{00000000-0005-0000-0000-000093520000}"/>
    <cellStyle name="SAPBEXexcCritical5 7 2 2 4" xfId="8882" xr:uid="{00000000-0005-0000-0000-000094520000}"/>
    <cellStyle name="SAPBEXexcCritical5 7 2 2 4 2" xfId="8883" xr:uid="{00000000-0005-0000-0000-000095520000}"/>
    <cellStyle name="SAPBEXexcCritical5 7 2 3" xfId="8884" xr:uid="{00000000-0005-0000-0000-000096520000}"/>
    <cellStyle name="SAPBEXexcCritical5 7 2 3 2" xfId="8885" xr:uid="{00000000-0005-0000-0000-000097520000}"/>
    <cellStyle name="SAPBEXexcCritical5 7 2 3 2 2" xfId="8886" xr:uid="{00000000-0005-0000-0000-000098520000}"/>
    <cellStyle name="SAPBEXexcCritical5 7 2 3 3" xfId="8887" xr:uid="{00000000-0005-0000-0000-000099520000}"/>
    <cellStyle name="SAPBEXexcCritical5 7 2 4" xfId="8888" xr:uid="{00000000-0005-0000-0000-00009A520000}"/>
    <cellStyle name="SAPBEXexcCritical5 7 2 4 2" xfId="8889" xr:uid="{00000000-0005-0000-0000-00009B520000}"/>
    <cellStyle name="SAPBEXexcCritical5 7 2 4 2 2" xfId="8890" xr:uid="{00000000-0005-0000-0000-00009C520000}"/>
    <cellStyle name="SAPBEXexcCritical5 7 2 5" xfId="8891" xr:uid="{00000000-0005-0000-0000-00009D520000}"/>
    <cellStyle name="SAPBEXexcCritical5 7 2 5 2" xfId="8892" xr:uid="{00000000-0005-0000-0000-00009E520000}"/>
    <cellStyle name="SAPBEXexcCritical5 7 2 6" xfId="32689" xr:uid="{00000000-0005-0000-0000-00009F520000}"/>
    <cellStyle name="SAPBEXexcCritical5 7 2 7" xfId="32690" xr:uid="{00000000-0005-0000-0000-0000A0520000}"/>
    <cellStyle name="SAPBEXexcCritical5 7 2 8" xfId="49733" xr:uid="{00000000-0005-0000-0000-0000A1520000}"/>
    <cellStyle name="SAPBEXexcCritical5 7 20" xfId="32691" xr:uid="{00000000-0005-0000-0000-0000A2520000}"/>
    <cellStyle name="SAPBEXexcCritical5 7 21" xfId="32692" xr:uid="{00000000-0005-0000-0000-0000A3520000}"/>
    <cellStyle name="SAPBEXexcCritical5 7 22" xfId="32693" xr:uid="{00000000-0005-0000-0000-0000A4520000}"/>
    <cellStyle name="SAPBEXexcCritical5 7 23" xfId="32694" xr:uid="{00000000-0005-0000-0000-0000A5520000}"/>
    <cellStyle name="SAPBEXexcCritical5 7 24" xfId="32695" xr:uid="{00000000-0005-0000-0000-0000A6520000}"/>
    <cellStyle name="SAPBEXexcCritical5 7 25" xfId="32696" xr:uid="{00000000-0005-0000-0000-0000A7520000}"/>
    <cellStyle name="SAPBEXexcCritical5 7 26" xfId="32697" xr:uid="{00000000-0005-0000-0000-0000A8520000}"/>
    <cellStyle name="SAPBEXexcCritical5 7 27" xfId="32698" xr:uid="{00000000-0005-0000-0000-0000A9520000}"/>
    <cellStyle name="SAPBEXexcCritical5 7 28" xfId="48373" xr:uid="{00000000-0005-0000-0000-0000AA520000}"/>
    <cellStyle name="SAPBEXexcCritical5 7 29" xfId="49218" xr:uid="{00000000-0005-0000-0000-0000AB520000}"/>
    <cellStyle name="SAPBEXexcCritical5 7 3" xfId="32699" xr:uid="{00000000-0005-0000-0000-0000AC520000}"/>
    <cellStyle name="SAPBEXexcCritical5 7 4" xfId="32700" xr:uid="{00000000-0005-0000-0000-0000AD520000}"/>
    <cellStyle name="SAPBEXexcCritical5 7 5" xfId="32701" xr:uid="{00000000-0005-0000-0000-0000AE520000}"/>
    <cellStyle name="SAPBEXexcCritical5 7 6" xfId="32702" xr:uid="{00000000-0005-0000-0000-0000AF520000}"/>
    <cellStyle name="SAPBEXexcCritical5 7 7" xfId="32703" xr:uid="{00000000-0005-0000-0000-0000B0520000}"/>
    <cellStyle name="SAPBEXexcCritical5 7 8" xfId="32704" xr:uid="{00000000-0005-0000-0000-0000B1520000}"/>
    <cellStyle name="SAPBEXexcCritical5 7 9" xfId="32705" xr:uid="{00000000-0005-0000-0000-0000B2520000}"/>
    <cellStyle name="SAPBEXexcCritical5 8" xfId="834" xr:uid="{00000000-0005-0000-0000-0000B3520000}"/>
    <cellStyle name="SAPBEXexcCritical5 8 10" xfId="32706" xr:uid="{00000000-0005-0000-0000-0000B4520000}"/>
    <cellStyle name="SAPBEXexcCritical5 8 11" xfId="32707" xr:uid="{00000000-0005-0000-0000-0000B5520000}"/>
    <cellStyle name="SAPBEXexcCritical5 8 12" xfId="32708" xr:uid="{00000000-0005-0000-0000-0000B6520000}"/>
    <cellStyle name="SAPBEXexcCritical5 8 13" xfId="32709" xr:uid="{00000000-0005-0000-0000-0000B7520000}"/>
    <cellStyle name="SAPBEXexcCritical5 8 14" xfId="32710" xr:uid="{00000000-0005-0000-0000-0000B8520000}"/>
    <cellStyle name="SAPBEXexcCritical5 8 15" xfId="32711" xr:uid="{00000000-0005-0000-0000-0000B9520000}"/>
    <cellStyle name="SAPBEXexcCritical5 8 16" xfId="32712" xr:uid="{00000000-0005-0000-0000-0000BA520000}"/>
    <cellStyle name="SAPBEXexcCritical5 8 17" xfId="32713" xr:uid="{00000000-0005-0000-0000-0000BB520000}"/>
    <cellStyle name="SAPBEXexcCritical5 8 18" xfId="32714" xr:uid="{00000000-0005-0000-0000-0000BC520000}"/>
    <cellStyle name="SAPBEXexcCritical5 8 19" xfId="32715" xr:uid="{00000000-0005-0000-0000-0000BD520000}"/>
    <cellStyle name="SAPBEXexcCritical5 8 2" xfId="1819" xr:uid="{00000000-0005-0000-0000-0000BE520000}"/>
    <cellStyle name="SAPBEXexcCritical5 8 2 2" xfId="8893" xr:uid="{00000000-0005-0000-0000-0000BF520000}"/>
    <cellStyle name="SAPBEXexcCritical5 8 2 2 2" xfId="8894" xr:uid="{00000000-0005-0000-0000-0000C0520000}"/>
    <cellStyle name="SAPBEXexcCritical5 8 2 2 2 2" xfId="8895" xr:uid="{00000000-0005-0000-0000-0000C1520000}"/>
    <cellStyle name="SAPBEXexcCritical5 8 2 2 2 2 2" xfId="8896" xr:uid="{00000000-0005-0000-0000-0000C2520000}"/>
    <cellStyle name="SAPBEXexcCritical5 8 2 2 2 3" xfId="8897" xr:uid="{00000000-0005-0000-0000-0000C3520000}"/>
    <cellStyle name="SAPBEXexcCritical5 8 2 2 3" xfId="8898" xr:uid="{00000000-0005-0000-0000-0000C4520000}"/>
    <cellStyle name="SAPBEXexcCritical5 8 2 2 3 2" xfId="8899" xr:uid="{00000000-0005-0000-0000-0000C5520000}"/>
    <cellStyle name="SAPBEXexcCritical5 8 2 2 3 2 2" xfId="8900" xr:uid="{00000000-0005-0000-0000-0000C6520000}"/>
    <cellStyle name="SAPBEXexcCritical5 8 2 2 4" xfId="8901" xr:uid="{00000000-0005-0000-0000-0000C7520000}"/>
    <cellStyle name="SAPBEXexcCritical5 8 2 2 4 2" xfId="8902" xr:uid="{00000000-0005-0000-0000-0000C8520000}"/>
    <cellStyle name="SAPBEXexcCritical5 8 2 3" xfId="8903" xr:uid="{00000000-0005-0000-0000-0000C9520000}"/>
    <cellStyle name="SAPBEXexcCritical5 8 2 3 2" xfId="8904" xr:uid="{00000000-0005-0000-0000-0000CA520000}"/>
    <cellStyle name="SAPBEXexcCritical5 8 2 3 2 2" xfId="8905" xr:uid="{00000000-0005-0000-0000-0000CB520000}"/>
    <cellStyle name="SAPBEXexcCritical5 8 2 3 3" xfId="8906" xr:uid="{00000000-0005-0000-0000-0000CC520000}"/>
    <cellStyle name="SAPBEXexcCritical5 8 2 4" xfId="8907" xr:uid="{00000000-0005-0000-0000-0000CD520000}"/>
    <cellStyle name="SAPBEXexcCritical5 8 2 4 2" xfId="8908" xr:uid="{00000000-0005-0000-0000-0000CE520000}"/>
    <cellStyle name="SAPBEXexcCritical5 8 2 4 2 2" xfId="8909" xr:uid="{00000000-0005-0000-0000-0000CF520000}"/>
    <cellStyle name="SAPBEXexcCritical5 8 2 5" xfId="8910" xr:uid="{00000000-0005-0000-0000-0000D0520000}"/>
    <cellStyle name="SAPBEXexcCritical5 8 2 5 2" xfId="8911" xr:uid="{00000000-0005-0000-0000-0000D1520000}"/>
    <cellStyle name="SAPBEXexcCritical5 8 2 6" xfId="32716" xr:uid="{00000000-0005-0000-0000-0000D2520000}"/>
    <cellStyle name="SAPBEXexcCritical5 8 2 7" xfId="32717" xr:uid="{00000000-0005-0000-0000-0000D3520000}"/>
    <cellStyle name="SAPBEXexcCritical5 8 20" xfId="32718" xr:uid="{00000000-0005-0000-0000-0000D4520000}"/>
    <cellStyle name="SAPBEXexcCritical5 8 21" xfId="32719" xr:uid="{00000000-0005-0000-0000-0000D5520000}"/>
    <cellStyle name="SAPBEXexcCritical5 8 22" xfId="32720" xr:uid="{00000000-0005-0000-0000-0000D6520000}"/>
    <cellStyle name="SAPBEXexcCritical5 8 23" xfId="32721" xr:uid="{00000000-0005-0000-0000-0000D7520000}"/>
    <cellStyle name="SAPBEXexcCritical5 8 24" xfId="32722" xr:uid="{00000000-0005-0000-0000-0000D8520000}"/>
    <cellStyle name="SAPBEXexcCritical5 8 25" xfId="32723" xr:uid="{00000000-0005-0000-0000-0000D9520000}"/>
    <cellStyle name="SAPBEXexcCritical5 8 26" xfId="32724" xr:uid="{00000000-0005-0000-0000-0000DA520000}"/>
    <cellStyle name="SAPBEXexcCritical5 8 27" xfId="32725" xr:uid="{00000000-0005-0000-0000-0000DB520000}"/>
    <cellStyle name="SAPBEXexcCritical5 8 28" xfId="48374" xr:uid="{00000000-0005-0000-0000-0000DC520000}"/>
    <cellStyle name="SAPBEXexcCritical5 8 3" xfId="32726" xr:uid="{00000000-0005-0000-0000-0000DD520000}"/>
    <cellStyle name="SAPBEXexcCritical5 8 4" xfId="32727" xr:uid="{00000000-0005-0000-0000-0000DE520000}"/>
    <cellStyle name="SAPBEXexcCritical5 8 5" xfId="32728" xr:uid="{00000000-0005-0000-0000-0000DF520000}"/>
    <cellStyle name="SAPBEXexcCritical5 8 6" xfId="32729" xr:uid="{00000000-0005-0000-0000-0000E0520000}"/>
    <cellStyle name="SAPBEXexcCritical5 8 7" xfId="32730" xr:uid="{00000000-0005-0000-0000-0000E1520000}"/>
    <cellStyle name="SAPBEXexcCritical5 8 8" xfId="32731" xr:uid="{00000000-0005-0000-0000-0000E2520000}"/>
    <cellStyle name="SAPBEXexcCritical5 8 9" xfId="32732" xr:uid="{00000000-0005-0000-0000-0000E3520000}"/>
    <cellStyle name="SAPBEXexcCritical5 9" xfId="1820" xr:uid="{00000000-0005-0000-0000-0000E4520000}"/>
    <cellStyle name="SAPBEXexcCritical5 9 10" xfId="32733" xr:uid="{00000000-0005-0000-0000-0000E5520000}"/>
    <cellStyle name="SAPBEXexcCritical5 9 11" xfId="32734" xr:uid="{00000000-0005-0000-0000-0000E6520000}"/>
    <cellStyle name="SAPBEXexcCritical5 9 12" xfId="32735" xr:uid="{00000000-0005-0000-0000-0000E7520000}"/>
    <cellStyle name="SAPBEXexcCritical5 9 13" xfId="32736" xr:uid="{00000000-0005-0000-0000-0000E8520000}"/>
    <cellStyle name="SAPBEXexcCritical5 9 14" xfId="32737" xr:uid="{00000000-0005-0000-0000-0000E9520000}"/>
    <cellStyle name="SAPBEXexcCritical5 9 15" xfId="32738" xr:uid="{00000000-0005-0000-0000-0000EA520000}"/>
    <cellStyle name="SAPBEXexcCritical5 9 16" xfId="32739" xr:uid="{00000000-0005-0000-0000-0000EB520000}"/>
    <cellStyle name="SAPBEXexcCritical5 9 17" xfId="32740" xr:uid="{00000000-0005-0000-0000-0000EC520000}"/>
    <cellStyle name="SAPBEXexcCritical5 9 18" xfId="32741" xr:uid="{00000000-0005-0000-0000-0000ED520000}"/>
    <cellStyle name="SAPBEXexcCritical5 9 19" xfId="32742" xr:uid="{00000000-0005-0000-0000-0000EE520000}"/>
    <cellStyle name="SAPBEXexcCritical5 9 2" xfId="8912" xr:uid="{00000000-0005-0000-0000-0000EF520000}"/>
    <cellStyle name="SAPBEXexcCritical5 9 2 2" xfId="8913" xr:uid="{00000000-0005-0000-0000-0000F0520000}"/>
    <cellStyle name="SAPBEXexcCritical5 9 2 2 2" xfId="8914" xr:uid="{00000000-0005-0000-0000-0000F1520000}"/>
    <cellStyle name="SAPBEXexcCritical5 9 2 2 2 2" xfId="8915" xr:uid="{00000000-0005-0000-0000-0000F2520000}"/>
    <cellStyle name="SAPBEXexcCritical5 9 2 2 3" xfId="8916" xr:uid="{00000000-0005-0000-0000-0000F3520000}"/>
    <cellStyle name="SAPBEXexcCritical5 9 2 3" xfId="8917" xr:uid="{00000000-0005-0000-0000-0000F4520000}"/>
    <cellStyle name="SAPBEXexcCritical5 9 2 3 2" xfId="8918" xr:uid="{00000000-0005-0000-0000-0000F5520000}"/>
    <cellStyle name="SAPBEXexcCritical5 9 2 3 2 2" xfId="8919" xr:uid="{00000000-0005-0000-0000-0000F6520000}"/>
    <cellStyle name="SAPBEXexcCritical5 9 2 4" xfId="8920" xr:uid="{00000000-0005-0000-0000-0000F7520000}"/>
    <cellStyle name="SAPBEXexcCritical5 9 2 4 2" xfId="8921" xr:uid="{00000000-0005-0000-0000-0000F8520000}"/>
    <cellStyle name="SAPBEXexcCritical5 9 2 5" xfId="32743" xr:uid="{00000000-0005-0000-0000-0000F9520000}"/>
    <cellStyle name="SAPBEXexcCritical5 9 2 6" xfId="32744" xr:uid="{00000000-0005-0000-0000-0000FA520000}"/>
    <cellStyle name="SAPBEXexcCritical5 9 2 7" xfId="32745" xr:uid="{00000000-0005-0000-0000-0000FB520000}"/>
    <cellStyle name="SAPBEXexcCritical5 9 20" xfId="32746" xr:uid="{00000000-0005-0000-0000-0000FC520000}"/>
    <cellStyle name="SAPBEXexcCritical5 9 21" xfId="32747" xr:uid="{00000000-0005-0000-0000-0000FD520000}"/>
    <cellStyle name="SAPBEXexcCritical5 9 22" xfId="32748" xr:uid="{00000000-0005-0000-0000-0000FE520000}"/>
    <cellStyle name="SAPBEXexcCritical5 9 23" xfId="32749" xr:uid="{00000000-0005-0000-0000-0000FF520000}"/>
    <cellStyle name="SAPBEXexcCritical5 9 24" xfId="32750" xr:uid="{00000000-0005-0000-0000-000000530000}"/>
    <cellStyle name="SAPBEXexcCritical5 9 25" xfId="32751" xr:uid="{00000000-0005-0000-0000-000001530000}"/>
    <cellStyle name="SAPBEXexcCritical5 9 26" xfId="32752" xr:uid="{00000000-0005-0000-0000-000002530000}"/>
    <cellStyle name="SAPBEXexcCritical5 9 27" xfId="32753" xr:uid="{00000000-0005-0000-0000-000003530000}"/>
    <cellStyle name="SAPBEXexcCritical5 9 28" xfId="48375" xr:uid="{00000000-0005-0000-0000-000004530000}"/>
    <cellStyle name="SAPBEXexcCritical5 9 29" xfId="49712" xr:uid="{00000000-0005-0000-0000-000005530000}"/>
    <cellStyle name="SAPBEXexcCritical5 9 3" xfId="32754" xr:uid="{00000000-0005-0000-0000-000006530000}"/>
    <cellStyle name="SAPBEXexcCritical5 9 4" xfId="32755" xr:uid="{00000000-0005-0000-0000-000007530000}"/>
    <cellStyle name="SAPBEXexcCritical5 9 5" xfId="32756" xr:uid="{00000000-0005-0000-0000-000008530000}"/>
    <cellStyle name="SAPBEXexcCritical5 9 6" xfId="32757" xr:uid="{00000000-0005-0000-0000-000009530000}"/>
    <cellStyle name="SAPBEXexcCritical5 9 7" xfId="32758" xr:uid="{00000000-0005-0000-0000-00000A530000}"/>
    <cellStyle name="SAPBEXexcCritical5 9 8" xfId="32759" xr:uid="{00000000-0005-0000-0000-00000B530000}"/>
    <cellStyle name="SAPBEXexcCritical5 9 9" xfId="32760" xr:uid="{00000000-0005-0000-0000-00000C530000}"/>
    <cellStyle name="SAPBEXexcCritical5_20120921_SF-grote-ronde-Liesbethdump2" xfId="419" xr:uid="{00000000-0005-0000-0000-00000D530000}"/>
    <cellStyle name="SAPBEXexcCritical6" xfId="127" xr:uid="{00000000-0005-0000-0000-00000E530000}"/>
    <cellStyle name="SAPBEXexcCritical6 10" xfId="8922" xr:uid="{00000000-0005-0000-0000-00000F530000}"/>
    <cellStyle name="SAPBEXexcCritical6 10 2" xfId="8923" xr:uid="{00000000-0005-0000-0000-000010530000}"/>
    <cellStyle name="SAPBEXexcCritical6 10 2 2" xfId="8924" xr:uid="{00000000-0005-0000-0000-000011530000}"/>
    <cellStyle name="SAPBEXexcCritical6 10 2 2 2" xfId="8925" xr:uid="{00000000-0005-0000-0000-000012530000}"/>
    <cellStyle name="SAPBEXexcCritical6 10 2 3" xfId="8926" xr:uid="{00000000-0005-0000-0000-000013530000}"/>
    <cellStyle name="SAPBEXexcCritical6 10 3" xfId="8927" xr:uid="{00000000-0005-0000-0000-000014530000}"/>
    <cellStyle name="SAPBEXexcCritical6 10 3 2" xfId="8928" xr:uid="{00000000-0005-0000-0000-000015530000}"/>
    <cellStyle name="SAPBEXexcCritical6 10 3 2 2" xfId="8929" xr:uid="{00000000-0005-0000-0000-000016530000}"/>
    <cellStyle name="SAPBEXexcCritical6 10 4" xfId="8930" xr:uid="{00000000-0005-0000-0000-000017530000}"/>
    <cellStyle name="SAPBEXexcCritical6 10 4 2" xfId="8931" xr:uid="{00000000-0005-0000-0000-000018530000}"/>
    <cellStyle name="SAPBEXexcCritical6 10 5" xfId="32761" xr:uid="{00000000-0005-0000-0000-000019530000}"/>
    <cellStyle name="SAPBEXexcCritical6 10 6" xfId="32762" xr:uid="{00000000-0005-0000-0000-00001A530000}"/>
    <cellStyle name="SAPBEXexcCritical6 10 7" xfId="32763" xr:uid="{00000000-0005-0000-0000-00001B530000}"/>
    <cellStyle name="SAPBEXexcCritical6 11" xfId="32764" xr:uid="{00000000-0005-0000-0000-00001C530000}"/>
    <cellStyle name="SAPBEXexcCritical6 12" xfId="32765" xr:uid="{00000000-0005-0000-0000-00001D530000}"/>
    <cellStyle name="SAPBEXexcCritical6 13" xfId="32766" xr:uid="{00000000-0005-0000-0000-00001E530000}"/>
    <cellStyle name="SAPBEXexcCritical6 14" xfId="32767" xr:uid="{00000000-0005-0000-0000-00001F530000}"/>
    <cellStyle name="SAPBEXexcCritical6 15" xfId="32768" xr:uid="{00000000-0005-0000-0000-000020530000}"/>
    <cellStyle name="SAPBEXexcCritical6 16" xfId="32769" xr:uid="{00000000-0005-0000-0000-000021530000}"/>
    <cellStyle name="SAPBEXexcCritical6 17" xfId="32770" xr:uid="{00000000-0005-0000-0000-000022530000}"/>
    <cellStyle name="SAPBEXexcCritical6 18" xfId="32771" xr:uid="{00000000-0005-0000-0000-000023530000}"/>
    <cellStyle name="SAPBEXexcCritical6 19" xfId="32772" xr:uid="{00000000-0005-0000-0000-000024530000}"/>
    <cellStyle name="SAPBEXexcCritical6 2" xfId="420" xr:uid="{00000000-0005-0000-0000-000025530000}"/>
    <cellStyle name="SAPBEXexcCritical6 2 10" xfId="32773" xr:uid="{00000000-0005-0000-0000-000026530000}"/>
    <cellStyle name="SAPBEXexcCritical6 2 11" xfId="32774" xr:uid="{00000000-0005-0000-0000-000027530000}"/>
    <cellStyle name="SAPBEXexcCritical6 2 12" xfId="32775" xr:uid="{00000000-0005-0000-0000-000028530000}"/>
    <cellStyle name="SAPBEXexcCritical6 2 13" xfId="32776" xr:uid="{00000000-0005-0000-0000-000029530000}"/>
    <cellStyle name="SAPBEXexcCritical6 2 14" xfId="32777" xr:uid="{00000000-0005-0000-0000-00002A530000}"/>
    <cellStyle name="SAPBEXexcCritical6 2 15" xfId="32778" xr:uid="{00000000-0005-0000-0000-00002B530000}"/>
    <cellStyle name="SAPBEXexcCritical6 2 16" xfId="32779" xr:uid="{00000000-0005-0000-0000-00002C530000}"/>
    <cellStyle name="SAPBEXexcCritical6 2 17" xfId="32780" xr:uid="{00000000-0005-0000-0000-00002D530000}"/>
    <cellStyle name="SAPBEXexcCritical6 2 18" xfId="32781" xr:uid="{00000000-0005-0000-0000-00002E530000}"/>
    <cellStyle name="SAPBEXexcCritical6 2 19" xfId="32782" xr:uid="{00000000-0005-0000-0000-00002F530000}"/>
    <cellStyle name="SAPBEXexcCritical6 2 2" xfId="520" xr:uid="{00000000-0005-0000-0000-000030530000}"/>
    <cellStyle name="SAPBEXexcCritical6 2 2 10" xfId="32783" xr:uid="{00000000-0005-0000-0000-000031530000}"/>
    <cellStyle name="SAPBEXexcCritical6 2 2 11" xfId="32784" xr:uid="{00000000-0005-0000-0000-000032530000}"/>
    <cellStyle name="SAPBEXexcCritical6 2 2 12" xfId="32785" xr:uid="{00000000-0005-0000-0000-000033530000}"/>
    <cellStyle name="SAPBEXexcCritical6 2 2 13" xfId="32786" xr:uid="{00000000-0005-0000-0000-000034530000}"/>
    <cellStyle name="SAPBEXexcCritical6 2 2 14" xfId="32787" xr:uid="{00000000-0005-0000-0000-000035530000}"/>
    <cellStyle name="SAPBEXexcCritical6 2 2 15" xfId="32788" xr:uid="{00000000-0005-0000-0000-000036530000}"/>
    <cellStyle name="SAPBEXexcCritical6 2 2 16" xfId="32789" xr:uid="{00000000-0005-0000-0000-000037530000}"/>
    <cellStyle name="SAPBEXexcCritical6 2 2 17" xfId="32790" xr:uid="{00000000-0005-0000-0000-000038530000}"/>
    <cellStyle name="SAPBEXexcCritical6 2 2 18" xfId="32791" xr:uid="{00000000-0005-0000-0000-000039530000}"/>
    <cellStyle name="SAPBEXexcCritical6 2 2 19" xfId="32792" xr:uid="{00000000-0005-0000-0000-00003A530000}"/>
    <cellStyle name="SAPBEXexcCritical6 2 2 2" xfId="854" xr:uid="{00000000-0005-0000-0000-00003B530000}"/>
    <cellStyle name="SAPBEXexcCritical6 2 2 2 10" xfId="32793" xr:uid="{00000000-0005-0000-0000-00003C530000}"/>
    <cellStyle name="SAPBEXexcCritical6 2 2 2 11" xfId="32794" xr:uid="{00000000-0005-0000-0000-00003D530000}"/>
    <cellStyle name="SAPBEXexcCritical6 2 2 2 12" xfId="32795" xr:uid="{00000000-0005-0000-0000-00003E530000}"/>
    <cellStyle name="SAPBEXexcCritical6 2 2 2 13" xfId="32796" xr:uid="{00000000-0005-0000-0000-00003F530000}"/>
    <cellStyle name="SAPBEXexcCritical6 2 2 2 14" xfId="32797" xr:uid="{00000000-0005-0000-0000-000040530000}"/>
    <cellStyle name="SAPBEXexcCritical6 2 2 2 15" xfId="32798" xr:uid="{00000000-0005-0000-0000-000041530000}"/>
    <cellStyle name="SAPBEXexcCritical6 2 2 2 16" xfId="32799" xr:uid="{00000000-0005-0000-0000-000042530000}"/>
    <cellStyle name="SAPBEXexcCritical6 2 2 2 17" xfId="32800" xr:uid="{00000000-0005-0000-0000-000043530000}"/>
    <cellStyle name="SAPBEXexcCritical6 2 2 2 18" xfId="32801" xr:uid="{00000000-0005-0000-0000-000044530000}"/>
    <cellStyle name="SAPBEXexcCritical6 2 2 2 19" xfId="32802" xr:uid="{00000000-0005-0000-0000-000045530000}"/>
    <cellStyle name="SAPBEXexcCritical6 2 2 2 2" xfId="1821" xr:uid="{00000000-0005-0000-0000-000046530000}"/>
    <cellStyle name="SAPBEXexcCritical6 2 2 2 2 2" xfId="8932" xr:uid="{00000000-0005-0000-0000-000047530000}"/>
    <cellStyle name="SAPBEXexcCritical6 2 2 2 2 2 2" xfId="8933" xr:uid="{00000000-0005-0000-0000-000048530000}"/>
    <cellStyle name="SAPBEXexcCritical6 2 2 2 2 2 2 2" xfId="8934" xr:uid="{00000000-0005-0000-0000-000049530000}"/>
    <cellStyle name="SAPBEXexcCritical6 2 2 2 2 2 2 2 2" xfId="8935" xr:uid="{00000000-0005-0000-0000-00004A530000}"/>
    <cellStyle name="SAPBEXexcCritical6 2 2 2 2 2 2 3" xfId="8936" xr:uid="{00000000-0005-0000-0000-00004B530000}"/>
    <cellStyle name="SAPBEXexcCritical6 2 2 2 2 2 3" xfId="8937" xr:uid="{00000000-0005-0000-0000-00004C530000}"/>
    <cellStyle name="SAPBEXexcCritical6 2 2 2 2 2 3 2" xfId="8938" xr:uid="{00000000-0005-0000-0000-00004D530000}"/>
    <cellStyle name="SAPBEXexcCritical6 2 2 2 2 2 3 2 2" xfId="8939" xr:uid="{00000000-0005-0000-0000-00004E530000}"/>
    <cellStyle name="SAPBEXexcCritical6 2 2 2 2 2 4" xfId="8940" xr:uid="{00000000-0005-0000-0000-00004F530000}"/>
    <cellStyle name="SAPBEXexcCritical6 2 2 2 2 2 4 2" xfId="8941" xr:uid="{00000000-0005-0000-0000-000050530000}"/>
    <cellStyle name="SAPBEXexcCritical6 2 2 2 2 3" xfId="8942" xr:uid="{00000000-0005-0000-0000-000051530000}"/>
    <cellStyle name="SAPBEXexcCritical6 2 2 2 2 3 2" xfId="8943" xr:uid="{00000000-0005-0000-0000-000052530000}"/>
    <cellStyle name="SAPBEXexcCritical6 2 2 2 2 3 2 2" xfId="8944" xr:uid="{00000000-0005-0000-0000-000053530000}"/>
    <cellStyle name="SAPBEXexcCritical6 2 2 2 2 3 3" xfId="8945" xr:uid="{00000000-0005-0000-0000-000054530000}"/>
    <cellStyle name="SAPBEXexcCritical6 2 2 2 2 4" xfId="8946" xr:uid="{00000000-0005-0000-0000-000055530000}"/>
    <cellStyle name="SAPBEXexcCritical6 2 2 2 2 4 2" xfId="8947" xr:uid="{00000000-0005-0000-0000-000056530000}"/>
    <cellStyle name="SAPBEXexcCritical6 2 2 2 2 4 2 2" xfId="8948" xr:uid="{00000000-0005-0000-0000-000057530000}"/>
    <cellStyle name="SAPBEXexcCritical6 2 2 2 2 5" xfId="8949" xr:uid="{00000000-0005-0000-0000-000058530000}"/>
    <cellStyle name="SAPBEXexcCritical6 2 2 2 2 5 2" xfId="8950" xr:uid="{00000000-0005-0000-0000-000059530000}"/>
    <cellStyle name="SAPBEXexcCritical6 2 2 2 2 6" xfId="32803" xr:uid="{00000000-0005-0000-0000-00005A530000}"/>
    <cellStyle name="SAPBEXexcCritical6 2 2 2 2 7" xfId="32804" xr:uid="{00000000-0005-0000-0000-00005B530000}"/>
    <cellStyle name="SAPBEXexcCritical6 2 2 2 2 8" xfId="49737" xr:uid="{00000000-0005-0000-0000-00005C530000}"/>
    <cellStyle name="SAPBEXexcCritical6 2 2 2 20" xfId="32805" xr:uid="{00000000-0005-0000-0000-00005D530000}"/>
    <cellStyle name="SAPBEXexcCritical6 2 2 2 21" xfId="32806" xr:uid="{00000000-0005-0000-0000-00005E530000}"/>
    <cellStyle name="SAPBEXexcCritical6 2 2 2 22" xfId="32807" xr:uid="{00000000-0005-0000-0000-00005F530000}"/>
    <cellStyle name="SAPBEXexcCritical6 2 2 2 23" xfId="32808" xr:uid="{00000000-0005-0000-0000-000060530000}"/>
    <cellStyle name="SAPBEXexcCritical6 2 2 2 24" xfId="32809" xr:uid="{00000000-0005-0000-0000-000061530000}"/>
    <cellStyle name="SAPBEXexcCritical6 2 2 2 25" xfId="32810" xr:uid="{00000000-0005-0000-0000-000062530000}"/>
    <cellStyle name="SAPBEXexcCritical6 2 2 2 26" xfId="32811" xr:uid="{00000000-0005-0000-0000-000063530000}"/>
    <cellStyle name="SAPBEXexcCritical6 2 2 2 27" xfId="32812" xr:uid="{00000000-0005-0000-0000-000064530000}"/>
    <cellStyle name="SAPBEXexcCritical6 2 2 2 28" xfId="48376" xr:uid="{00000000-0005-0000-0000-000065530000}"/>
    <cellStyle name="SAPBEXexcCritical6 2 2 2 29" xfId="49222" xr:uid="{00000000-0005-0000-0000-000066530000}"/>
    <cellStyle name="SAPBEXexcCritical6 2 2 2 3" xfId="32813" xr:uid="{00000000-0005-0000-0000-000067530000}"/>
    <cellStyle name="SAPBEXexcCritical6 2 2 2 4" xfId="32814" xr:uid="{00000000-0005-0000-0000-000068530000}"/>
    <cellStyle name="SAPBEXexcCritical6 2 2 2 5" xfId="32815" xr:uid="{00000000-0005-0000-0000-000069530000}"/>
    <cellStyle name="SAPBEXexcCritical6 2 2 2 6" xfId="32816" xr:uid="{00000000-0005-0000-0000-00006A530000}"/>
    <cellStyle name="SAPBEXexcCritical6 2 2 2 7" xfId="32817" xr:uid="{00000000-0005-0000-0000-00006B530000}"/>
    <cellStyle name="SAPBEXexcCritical6 2 2 2 8" xfId="32818" xr:uid="{00000000-0005-0000-0000-00006C530000}"/>
    <cellStyle name="SAPBEXexcCritical6 2 2 2 9" xfId="32819" xr:uid="{00000000-0005-0000-0000-00006D530000}"/>
    <cellStyle name="SAPBEXexcCritical6 2 2 20" xfId="32820" xr:uid="{00000000-0005-0000-0000-00006E530000}"/>
    <cellStyle name="SAPBEXexcCritical6 2 2 21" xfId="32821" xr:uid="{00000000-0005-0000-0000-00006F530000}"/>
    <cellStyle name="SAPBEXexcCritical6 2 2 22" xfId="32822" xr:uid="{00000000-0005-0000-0000-000070530000}"/>
    <cellStyle name="SAPBEXexcCritical6 2 2 23" xfId="32823" xr:uid="{00000000-0005-0000-0000-000071530000}"/>
    <cellStyle name="SAPBEXexcCritical6 2 2 24" xfId="32824" xr:uid="{00000000-0005-0000-0000-000072530000}"/>
    <cellStyle name="SAPBEXexcCritical6 2 2 25" xfId="32825" xr:uid="{00000000-0005-0000-0000-000073530000}"/>
    <cellStyle name="SAPBEXexcCritical6 2 2 26" xfId="32826" xr:uid="{00000000-0005-0000-0000-000074530000}"/>
    <cellStyle name="SAPBEXexcCritical6 2 2 27" xfId="32827" xr:uid="{00000000-0005-0000-0000-000075530000}"/>
    <cellStyle name="SAPBEXexcCritical6 2 2 28" xfId="32828" xr:uid="{00000000-0005-0000-0000-000076530000}"/>
    <cellStyle name="SAPBEXexcCritical6 2 2 29" xfId="32829" xr:uid="{00000000-0005-0000-0000-000077530000}"/>
    <cellStyle name="SAPBEXexcCritical6 2 2 3" xfId="855" xr:uid="{00000000-0005-0000-0000-000078530000}"/>
    <cellStyle name="SAPBEXexcCritical6 2 2 3 10" xfId="32830" xr:uid="{00000000-0005-0000-0000-000079530000}"/>
    <cellStyle name="SAPBEXexcCritical6 2 2 3 11" xfId="32831" xr:uid="{00000000-0005-0000-0000-00007A530000}"/>
    <cellStyle name="SAPBEXexcCritical6 2 2 3 12" xfId="32832" xr:uid="{00000000-0005-0000-0000-00007B530000}"/>
    <cellStyle name="SAPBEXexcCritical6 2 2 3 13" xfId="32833" xr:uid="{00000000-0005-0000-0000-00007C530000}"/>
    <cellStyle name="SAPBEXexcCritical6 2 2 3 14" xfId="32834" xr:uid="{00000000-0005-0000-0000-00007D530000}"/>
    <cellStyle name="SAPBEXexcCritical6 2 2 3 15" xfId="32835" xr:uid="{00000000-0005-0000-0000-00007E530000}"/>
    <cellStyle name="SAPBEXexcCritical6 2 2 3 16" xfId="32836" xr:uid="{00000000-0005-0000-0000-00007F530000}"/>
    <cellStyle name="SAPBEXexcCritical6 2 2 3 17" xfId="32837" xr:uid="{00000000-0005-0000-0000-000080530000}"/>
    <cellStyle name="SAPBEXexcCritical6 2 2 3 18" xfId="32838" xr:uid="{00000000-0005-0000-0000-000081530000}"/>
    <cellStyle name="SAPBEXexcCritical6 2 2 3 19" xfId="32839" xr:uid="{00000000-0005-0000-0000-000082530000}"/>
    <cellStyle name="SAPBEXexcCritical6 2 2 3 2" xfId="1822" xr:uid="{00000000-0005-0000-0000-000083530000}"/>
    <cellStyle name="SAPBEXexcCritical6 2 2 3 2 2" xfId="8951" xr:uid="{00000000-0005-0000-0000-000084530000}"/>
    <cellStyle name="SAPBEXexcCritical6 2 2 3 2 2 2" xfId="8952" xr:uid="{00000000-0005-0000-0000-000085530000}"/>
    <cellStyle name="SAPBEXexcCritical6 2 2 3 2 2 2 2" xfId="8953" xr:uid="{00000000-0005-0000-0000-000086530000}"/>
    <cellStyle name="SAPBEXexcCritical6 2 2 3 2 2 2 2 2" xfId="8954" xr:uid="{00000000-0005-0000-0000-000087530000}"/>
    <cellStyle name="SAPBEXexcCritical6 2 2 3 2 2 2 3" xfId="8955" xr:uid="{00000000-0005-0000-0000-000088530000}"/>
    <cellStyle name="SAPBEXexcCritical6 2 2 3 2 2 3" xfId="8956" xr:uid="{00000000-0005-0000-0000-000089530000}"/>
    <cellStyle name="SAPBEXexcCritical6 2 2 3 2 2 3 2" xfId="8957" xr:uid="{00000000-0005-0000-0000-00008A530000}"/>
    <cellStyle name="SAPBEXexcCritical6 2 2 3 2 2 3 2 2" xfId="8958" xr:uid="{00000000-0005-0000-0000-00008B530000}"/>
    <cellStyle name="SAPBEXexcCritical6 2 2 3 2 2 4" xfId="8959" xr:uid="{00000000-0005-0000-0000-00008C530000}"/>
    <cellStyle name="SAPBEXexcCritical6 2 2 3 2 2 4 2" xfId="8960" xr:uid="{00000000-0005-0000-0000-00008D530000}"/>
    <cellStyle name="SAPBEXexcCritical6 2 2 3 2 3" xfId="8961" xr:uid="{00000000-0005-0000-0000-00008E530000}"/>
    <cellStyle name="SAPBEXexcCritical6 2 2 3 2 3 2" xfId="8962" xr:uid="{00000000-0005-0000-0000-00008F530000}"/>
    <cellStyle name="SAPBEXexcCritical6 2 2 3 2 3 2 2" xfId="8963" xr:uid="{00000000-0005-0000-0000-000090530000}"/>
    <cellStyle name="SAPBEXexcCritical6 2 2 3 2 3 3" xfId="8964" xr:uid="{00000000-0005-0000-0000-000091530000}"/>
    <cellStyle name="SAPBEXexcCritical6 2 2 3 2 4" xfId="8965" xr:uid="{00000000-0005-0000-0000-000092530000}"/>
    <cellStyle name="SAPBEXexcCritical6 2 2 3 2 4 2" xfId="8966" xr:uid="{00000000-0005-0000-0000-000093530000}"/>
    <cellStyle name="SAPBEXexcCritical6 2 2 3 2 4 2 2" xfId="8967" xr:uid="{00000000-0005-0000-0000-000094530000}"/>
    <cellStyle name="SAPBEXexcCritical6 2 2 3 2 5" xfId="8968" xr:uid="{00000000-0005-0000-0000-000095530000}"/>
    <cellStyle name="SAPBEXexcCritical6 2 2 3 2 5 2" xfId="8969" xr:uid="{00000000-0005-0000-0000-000096530000}"/>
    <cellStyle name="SAPBEXexcCritical6 2 2 3 2 6" xfId="32840" xr:uid="{00000000-0005-0000-0000-000097530000}"/>
    <cellStyle name="SAPBEXexcCritical6 2 2 3 2 7" xfId="32841" xr:uid="{00000000-0005-0000-0000-000098530000}"/>
    <cellStyle name="SAPBEXexcCritical6 2 2 3 2 8" xfId="49738" xr:uid="{00000000-0005-0000-0000-000099530000}"/>
    <cellStyle name="SAPBEXexcCritical6 2 2 3 20" xfId="32842" xr:uid="{00000000-0005-0000-0000-00009A530000}"/>
    <cellStyle name="SAPBEXexcCritical6 2 2 3 21" xfId="32843" xr:uid="{00000000-0005-0000-0000-00009B530000}"/>
    <cellStyle name="SAPBEXexcCritical6 2 2 3 22" xfId="32844" xr:uid="{00000000-0005-0000-0000-00009C530000}"/>
    <cellStyle name="SAPBEXexcCritical6 2 2 3 23" xfId="32845" xr:uid="{00000000-0005-0000-0000-00009D530000}"/>
    <cellStyle name="SAPBEXexcCritical6 2 2 3 24" xfId="32846" xr:uid="{00000000-0005-0000-0000-00009E530000}"/>
    <cellStyle name="SAPBEXexcCritical6 2 2 3 25" xfId="32847" xr:uid="{00000000-0005-0000-0000-00009F530000}"/>
    <cellStyle name="SAPBEXexcCritical6 2 2 3 26" xfId="32848" xr:uid="{00000000-0005-0000-0000-0000A0530000}"/>
    <cellStyle name="SAPBEXexcCritical6 2 2 3 27" xfId="32849" xr:uid="{00000000-0005-0000-0000-0000A1530000}"/>
    <cellStyle name="SAPBEXexcCritical6 2 2 3 28" xfId="48377" xr:uid="{00000000-0005-0000-0000-0000A2530000}"/>
    <cellStyle name="SAPBEXexcCritical6 2 2 3 29" xfId="49223" xr:uid="{00000000-0005-0000-0000-0000A3530000}"/>
    <cellStyle name="SAPBEXexcCritical6 2 2 3 3" xfId="32850" xr:uid="{00000000-0005-0000-0000-0000A4530000}"/>
    <cellStyle name="SAPBEXexcCritical6 2 2 3 4" xfId="32851" xr:uid="{00000000-0005-0000-0000-0000A5530000}"/>
    <cellStyle name="SAPBEXexcCritical6 2 2 3 5" xfId="32852" xr:uid="{00000000-0005-0000-0000-0000A6530000}"/>
    <cellStyle name="SAPBEXexcCritical6 2 2 3 6" xfId="32853" xr:uid="{00000000-0005-0000-0000-0000A7530000}"/>
    <cellStyle name="SAPBEXexcCritical6 2 2 3 7" xfId="32854" xr:uid="{00000000-0005-0000-0000-0000A8530000}"/>
    <cellStyle name="SAPBEXexcCritical6 2 2 3 8" xfId="32855" xr:uid="{00000000-0005-0000-0000-0000A9530000}"/>
    <cellStyle name="SAPBEXexcCritical6 2 2 3 9" xfId="32856" xr:uid="{00000000-0005-0000-0000-0000AA530000}"/>
    <cellStyle name="SAPBEXexcCritical6 2 2 30" xfId="32857" xr:uid="{00000000-0005-0000-0000-0000AB530000}"/>
    <cellStyle name="SAPBEXexcCritical6 2 2 31" xfId="32858" xr:uid="{00000000-0005-0000-0000-0000AC530000}"/>
    <cellStyle name="SAPBEXexcCritical6 2 2 32" xfId="32859" xr:uid="{00000000-0005-0000-0000-0000AD530000}"/>
    <cellStyle name="SAPBEXexcCritical6 2 2 33" xfId="48378" xr:uid="{00000000-0005-0000-0000-0000AE530000}"/>
    <cellStyle name="SAPBEXexcCritical6 2 2 34" xfId="49221" xr:uid="{00000000-0005-0000-0000-0000AF530000}"/>
    <cellStyle name="SAPBEXexcCritical6 2 2 4" xfId="856" xr:uid="{00000000-0005-0000-0000-0000B0530000}"/>
    <cellStyle name="SAPBEXexcCritical6 2 2 4 10" xfId="32860" xr:uid="{00000000-0005-0000-0000-0000B1530000}"/>
    <cellStyle name="SAPBEXexcCritical6 2 2 4 11" xfId="32861" xr:uid="{00000000-0005-0000-0000-0000B2530000}"/>
    <cellStyle name="SAPBEXexcCritical6 2 2 4 12" xfId="32862" xr:uid="{00000000-0005-0000-0000-0000B3530000}"/>
    <cellStyle name="SAPBEXexcCritical6 2 2 4 13" xfId="32863" xr:uid="{00000000-0005-0000-0000-0000B4530000}"/>
    <cellStyle name="SAPBEXexcCritical6 2 2 4 14" xfId="32864" xr:uid="{00000000-0005-0000-0000-0000B5530000}"/>
    <cellStyle name="SAPBEXexcCritical6 2 2 4 15" xfId="32865" xr:uid="{00000000-0005-0000-0000-0000B6530000}"/>
    <cellStyle name="SAPBEXexcCritical6 2 2 4 16" xfId="32866" xr:uid="{00000000-0005-0000-0000-0000B7530000}"/>
    <cellStyle name="SAPBEXexcCritical6 2 2 4 17" xfId="32867" xr:uid="{00000000-0005-0000-0000-0000B8530000}"/>
    <cellStyle name="SAPBEXexcCritical6 2 2 4 18" xfId="32868" xr:uid="{00000000-0005-0000-0000-0000B9530000}"/>
    <cellStyle name="SAPBEXexcCritical6 2 2 4 19" xfId="32869" xr:uid="{00000000-0005-0000-0000-0000BA530000}"/>
    <cellStyle name="SAPBEXexcCritical6 2 2 4 2" xfId="1823" xr:uid="{00000000-0005-0000-0000-0000BB530000}"/>
    <cellStyle name="SAPBEXexcCritical6 2 2 4 2 2" xfId="8970" xr:uid="{00000000-0005-0000-0000-0000BC530000}"/>
    <cellStyle name="SAPBEXexcCritical6 2 2 4 2 2 2" xfId="8971" xr:uid="{00000000-0005-0000-0000-0000BD530000}"/>
    <cellStyle name="SAPBEXexcCritical6 2 2 4 2 2 2 2" xfId="8972" xr:uid="{00000000-0005-0000-0000-0000BE530000}"/>
    <cellStyle name="SAPBEXexcCritical6 2 2 4 2 2 2 2 2" xfId="8973" xr:uid="{00000000-0005-0000-0000-0000BF530000}"/>
    <cellStyle name="SAPBEXexcCritical6 2 2 4 2 2 2 3" xfId="8974" xr:uid="{00000000-0005-0000-0000-0000C0530000}"/>
    <cellStyle name="SAPBEXexcCritical6 2 2 4 2 2 3" xfId="8975" xr:uid="{00000000-0005-0000-0000-0000C1530000}"/>
    <cellStyle name="SAPBEXexcCritical6 2 2 4 2 2 3 2" xfId="8976" xr:uid="{00000000-0005-0000-0000-0000C2530000}"/>
    <cellStyle name="SAPBEXexcCritical6 2 2 4 2 2 3 2 2" xfId="8977" xr:uid="{00000000-0005-0000-0000-0000C3530000}"/>
    <cellStyle name="SAPBEXexcCritical6 2 2 4 2 2 4" xfId="8978" xr:uid="{00000000-0005-0000-0000-0000C4530000}"/>
    <cellStyle name="SAPBEXexcCritical6 2 2 4 2 2 4 2" xfId="8979" xr:uid="{00000000-0005-0000-0000-0000C5530000}"/>
    <cellStyle name="SAPBEXexcCritical6 2 2 4 2 3" xfId="8980" xr:uid="{00000000-0005-0000-0000-0000C6530000}"/>
    <cellStyle name="SAPBEXexcCritical6 2 2 4 2 3 2" xfId="8981" xr:uid="{00000000-0005-0000-0000-0000C7530000}"/>
    <cellStyle name="SAPBEXexcCritical6 2 2 4 2 3 2 2" xfId="8982" xr:uid="{00000000-0005-0000-0000-0000C8530000}"/>
    <cellStyle name="SAPBEXexcCritical6 2 2 4 2 3 3" xfId="8983" xr:uid="{00000000-0005-0000-0000-0000C9530000}"/>
    <cellStyle name="SAPBEXexcCritical6 2 2 4 2 4" xfId="8984" xr:uid="{00000000-0005-0000-0000-0000CA530000}"/>
    <cellStyle name="SAPBEXexcCritical6 2 2 4 2 4 2" xfId="8985" xr:uid="{00000000-0005-0000-0000-0000CB530000}"/>
    <cellStyle name="SAPBEXexcCritical6 2 2 4 2 4 2 2" xfId="8986" xr:uid="{00000000-0005-0000-0000-0000CC530000}"/>
    <cellStyle name="SAPBEXexcCritical6 2 2 4 2 5" xfId="8987" xr:uid="{00000000-0005-0000-0000-0000CD530000}"/>
    <cellStyle name="SAPBEXexcCritical6 2 2 4 2 5 2" xfId="8988" xr:uid="{00000000-0005-0000-0000-0000CE530000}"/>
    <cellStyle name="SAPBEXexcCritical6 2 2 4 2 6" xfId="32870" xr:uid="{00000000-0005-0000-0000-0000CF530000}"/>
    <cellStyle name="SAPBEXexcCritical6 2 2 4 2 7" xfId="32871" xr:uid="{00000000-0005-0000-0000-0000D0530000}"/>
    <cellStyle name="SAPBEXexcCritical6 2 2 4 2 8" xfId="49739" xr:uid="{00000000-0005-0000-0000-0000D1530000}"/>
    <cellStyle name="SAPBEXexcCritical6 2 2 4 20" xfId="32872" xr:uid="{00000000-0005-0000-0000-0000D2530000}"/>
    <cellStyle name="SAPBEXexcCritical6 2 2 4 21" xfId="32873" xr:uid="{00000000-0005-0000-0000-0000D3530000}"/>
    <cellStyle name="SAPBEXexcCritical6 2 2 4 22" xfId="32874" xr:uid="{00000000-0005-0000-0000-0000D4530000}"/>
    <cellStyle name="SAPBEXexcCritical6 2 2 4 23" xfId="32875" xr:uid="{00000000-0005-0000-0000-0000D5530000}"/>
    <cellStyle name="SAPBEXexcCritical6 2 2 4 24" xfId="32876" xr:uid="{00000000-0005-0000-0000-0000D6530000}"/>
    <cellStyle name="SAPBEXexcCritical6 2 2 4 25" xfId="32877" xr:uid="{00000000-0005-0000-0000-0000D7530000}"/>
    <cellStyle name="SAPBEXexcCritical6 2 2 4 26" xfId="32878" xr:uid="{00000000-0005-0000-0000-0000D8530000}"/>
    <cellStyle name="SAPBEXexcCritical6 2 2 4 27" xfId="32879" xr:uid="{00000000-0005-0000-0000-0000D9530000}"/>
    <cellStyle name="SAPBEXexcCritical6 2 2 4 28" xfId="48379" xr:uid="{00000000-0005-0000-0000-0000DA530000}"/>
    <cellStyle name="SAPBEXexcCritical6 2 2 4 29" xfId="49224" xr:uid="{00000000-0005-0000-0000-0000DB530000}"/>
    <cellStyle name="SAPBEXexcCritical6 2 2 4 3" xfId="32880" xr:uid="{00000000-0005-0000-0000-0000DC530000}"/>
    <cellStyle name="SAPBEXexcCritical6 2 2 4 4" xfId="32881" xr:uid="{00000000-0005-0000-0000-0000DD530000}"/>
    <cellStyle name="SAPBEXexcCritical6 2 2 4 5" xfId="32882" xr:uid="{00000000-0005-0000-0000-0000DE530000}"/>
    <cellStyle name="SAPBEXexcCritical6 2 2 4 6" xfId="32883" xr:uid="{00000000-0005-0000-0000-0000DF530000}"/>
    <cellStyle name="SAPBEXexcCritical6 2 2 4 7" xfId="32884" xr:uid="{00000000-0005-0000-0000-0000E0530000}"/>
    <cellStyle name="SAPBEXexcCritical6 2 2 4 8" xfId="32885" xr:uid="{00000000-0005-0000-0000-0000E1530000}"/>
    <cellStyle name="SAPBEXexcCritical6 2 2 4 9" xfId="32886" xr:uid="{00000000-0005-0000-0000-0000E2530000}"/>
    <cellStyle name="SAPBEXexcCritical6 2 2 5" xfId="857" xr:uid="{00000000-0005-0000-0000-0000E3530000}"/>
    <cellStyle name="SAPBEXexcCritical6 2 2 5 10" xfId="32887" xr:uid="{00000000-0005-0000-0000-0000E4530000}"/>
    <cellStyle name="SAPBEXexcCritical6 2 2 5 11" xfId="32888" xr:uid="{00000000-0005-0000-0000-0000E5530000}"/>
    <cellStyle name="SAPBEXexcCritical6 2 2 5 12" xfId="32889" xr:uid="{00000000-0005-0000-0000-0000E6530000}"/>
    <cellStyle name="SAPBEXexcCritical6 2 2 5 13" xfId="32890" xr:uid="{00000000-0005-0000-0000-0000E7530000}"/>
    <cellStyle name="SAPBEXexcCritical6 2 2 5 14" xfId="32891" xr:uid="{00000000-0005-0000-0000-0000E8530000}"/>
    <cellStyle name="SAPBEXexcCritical6 2 2 5 15" xfId="32892" xr:uid="{00000000-0005-0000-0000-0000E9530000}"/>
    <cellStyle name="SAPBEXexcCritical6 2 2 5 16" xfId="32893" xr:uid="{00000000-0005-0000-0000-0000EA530000}"/>
    <cellStyle name="SAPBEXexcCritical6 2 2 5 17" xfId="32894" xr:uid="{00000000-0005-0000-0000-0000EB530000}"/>
    <cellStyle name="SAPBEXexcCritical6 2 2 5 18" xfId="32895" xr:uid="{00000000-0005-0000-0000-0000EC530000}"/>
    <cellStyle name="SAPBEXexcCritical6 2 2 5 19" xfId="32896" xr:uid="{00000000-0005-0000-0000-0000ED530000}"/>
    <cellStyle name="SAPBEXexcCritical6 2 2 5 2" xfId="1824" xr:uid="{00000000-0005-0000-0000-0000EE530000}"/>
    <cellStyle name="SAPBEXexcCritical6 2 2 5 2 2" xfId="8989" xr:uid="{00000000-0005-0000-0000-0000EF530000}"/>
    <cellStyle name="SAPBEXexcCritical6 2 2 5 2 2 2" xfId="8990" xr:uid="{00000000-0005-0000-0000-0000F0530000}"/>
    <cellStyle name="SAPBEXexcCritical6 2 2 5 2 2 2 2" xfId="8991" xr:uid="{00000000-0005-0000-0000-0000F1530000}"/>
    <cellStyle name="SAPBEXexcCritical6 2 2 5 2 2 2 2 2" xfId="8992" xr:uid="{00000000-0005-0000-0000-0000F2530000}"/>
    <cellStyle name="SAPBEXexcCritical6 2 2 5 2 2 2 3" xfId="8993" xr:uid="{00000000-0005-0000-0000-0000F3530000}"/>
    <cellStyle name="SAPBEXexcCritical6 2 2 5 2 2 3" xfId="8994" xr:uid="{00000000-0005-0000-0000-0000F4530000}"/>
    <cellStyle name="SAPBEXexcCritical6 2 2 5 2 2 3 2" xfId="8995" xr:uid="{00000000-0005-0000-0000-0000F5530000}"/>
    <cellStyle name="SAPBEXexcCritical6 2 2 5 2 2 3 2 2" xfId="8996" xr:uid="{00000000-0005-0000-0000-0000F6530000}"/>
    <cellStyle name="SAPBEXexcCritical6 2 2 5 2 2 4" xfId="8997" xr:uid="{00000000-0005-0000-0000-0000F7530000}"/>
    <cellStyle name="SAPBEXexcCritical6 2 2 5 2 2 4 2" xfId="8998" xr:uid="{00000000-0005-0000-0000-0000F8530000}"/>
    <cellStyle name="SAPBEXexcCritical6 2 2 5 2 3" xfId="8999" xr:uid="{00000000-0005-0000-0000-0000F9530000}"/>
    <cellStyle name="SAPBEXexcCritical6 2 2 5 2 3 2" xfId="9000" xr:uid="{00000000-0005-0000-0000-0000FA530000}"/>
    <cellStyle name="SAPBEXexcCritical6 2 2 5 2 3 2 2" xfId="9001" xr:uid="{00000000-0005-0000-0000-0000FB530000}"/>
    <cellStyle name="SAPBEXexcCritical6 2 2 5 2 3 3" xfId="9002" xr:uid="{00000000-0005-0000-0000-0000FC530000}"/>
    <cellStyle name="SAPBEXexcCritical6 2 2 5 2 4" xfId="9003" xr:uid="{00000000-0005-0000-0000-0000FD530000}"/>
    <cellStyle name="SAPBEXexcCritical6 2 2 5 2 4 2" xfId="9004" xr:uid="{00000000-0005-0000-0000-0000FE530000}"/>
    <cellStyle name="SAPBEXexcCritical6 2 2 5 2 4 2 2" xfId="9005" xr:uid="{00000000-0005-0000-0000-0000FF530000}"/>
    <cellStyle name="SAPBEXexcCritical6 2 2 5 2 5" xfId="9006" xr:uid="{00000000-0005-0000-0000-000000540000}"/>
    <cellStyle name="SAPBEXexcCritical6 2 2 5 2 5 2" xfId="9007" xr:uid="{00000000-0005-0000-0000-000001540000}"/>
    <cellStyle name="SAPBEXexcCritical6 2 2 5 2 6" xfId="32897" xr:uid="{00000000-0005-0000-0000-000002540000}"/>
    <cellStyle name="SAPBEXexcCritical6 2 2 5 2 7" xfId="32898" xr:uid="{00000000-0005-0000-0000-000003540000}"/>
    <cellStyle name="SAPBEXexcCritical6 2 2 5 2 8" xfId="49740" xr:uid="{00000000-0005-0000-0000-000004540000}"/>
    <cellStyle name="SAPBEXexcCritical6 2 2 5 20" xfId="32899" xr:uid="{00000000-0005-0000-0000-000005540000}"/>
    <cellStyle name="SAPBEXexcCritical6 2 2 5 21" xfId="32900" xr:uid="{00000000-0005-0000-0000-000006540000}"/>
    <cellStyle name="SAPBEXexcCritical6 2 2 5 22" xfId="32901" xr:uid="{00000000-0005-0000-0000-000007540000}"/>
    <cellStyle name="SAPBEXexcCritical6 2 2 5 23" xfId="32902" xr:uid="{00000000-0005-0000-0000-000008540000}"/>
    <cellStyle name="SAPBEXexcCritical6 2 2 5 24" xfId="32903" xr:uid="{00000000-0005-0000-0000-000009540000}"/>
    <cellStyle name="SAPBEXexcCritical6 2 2 5 25" xfId="32904" xr:uid="{00000000-0005-0000-0000-00000A540000}"/>
    <cellStyle name="SAPBEXexcCritical6 2 2 5 26" xfId="32905" xr:uid="{00000000-0005-0000-0000-00000B540000}"/>
    <cellStyle name="SAPBEXexcCritical6 2 2 5 27" xfId="32906" xr:uid="{00000000-0005-0000-0000-00000C540000}"/>
    <cellStyle name="SAPBEXexcCritical6 2 2 5 28" xfId="48380" xr:uid="{00000000-0005-0000-0000-00000D540000}"/>
    <cellStyle name="SAPBEXexcCritical6 2 2 5 29" xfId="49225" xr:uid="{00000000-0005-0000-0000-00000E540000}"/>
    <cellStyle name="SAPBEXexcCritical6 2 2 5 3" xfId="32907" xr:uid="{00000000-0005-0000-0000-00000F540000}"/>
    <cellStyle name="SAPBEXexcCritical6 2 2 5 4" xfId="32908" xr:uid="{00000000-0005-0000-0000-000010540000}"/>
    <cellStyle name="SAPBEXexcCritical6 2 2 5 5" xfId="32909" xr:uid="{00000000-0005-0000-0000-000011540000}"/>
    <cellStyle name="SAPBEXexcCritical6 2 2 5 6" xfId="32910" xr:uid="{00000000-0005-0000-0000-000012540000}"/>
    <cellStyle name="SAPBEXexcCritical6 2 2 5 7" xfId="32911" xr:uid="{00000000-0005-0000-0000-000013540000}"/>
    <cellStyle name="SAPBEXexcCritical6 2 2 5 8" xfId="32912" xr:uid="{00000000-0005-0000-0000-000014540000}"/>
    <cellStyle name="SAPBEXexcCritical6 2 2 5 9" xfId="32913" xr:uid="{00000000-0005-0000-0000-000015540000}"/>
    <cellStyle name="SAPBEXexcCritical6 2 2 6" xfId="858" xr:uid="{00000000-0005-0000-0000-000016540000}"/>
    <cellStyle name="SAPBEXexcCritical6 2 2 6 10" xfId="32914" xr:uid="{00000000-0005-0000-0000-000017540000}"/>
    <cellStyle name="SAPBEXexcCritical6 2 2 6 11" xfId="32915" xr:uid="{00000000-0005-0000-0000-000018540000}"/>
    <cellStyle name="SAPBEXexcCritical6 2 2 6 12" xfId="32916" xr:uid="{00000000-0005-0000-0000-000019540000}"/>
    <cellStyle name="SAPBEXexcCritical6 2 2 6 13" xfId="32917" xr:uid="{00000000-0005-0000-0000-00001A540000}"/>
    <cellStyle name="SAPBEXexcCritical6 2 2 6 14" xfId="32918" xr:uid="{00000000-0005-0000-0000-00001B540000}"/>
    <cellStyle name="SAPBEXexcCritical6 2 2 6 15" xfId="32919" xr:uid="{00000000-0005-0000-0000-00001C540000}"/>
    <cellStyle name="SAPBEXexcCritical6 2 2 6 16" xfId="32920" xr:uid="{00000000-0005-0000-0000-00001D540000}"/>
    <cellStyle name="SAPBEXexcCritical6 2 2 6 17" xfId="32921" xr:uid="{00000000-0005-0000-0000-00001E540000}"/>
    <cellStyle name="SAPBEXexcCritical6 2 2 6 18" xfId="32922" xr:uid="{00000000-0005-0000-0000-00001F540000}"/>
    <cellStyle name="SAPBEXexcCritical6 2 2 6 19" xfId="32923" xr:uid="{00000000-0005-0000-0000-000020540000}"/>
    <cellStyle name="SAPBEXexcCritical6 2 2 6 2" xfId="1825" xr:uid="{00000000-0005-0000-0000-000021540000}"/>
    <cellStyle name="SAPBEXexcCritical6 2 2 6 2 2" xfId="9008" xr:uid="{00000000-0005-0000-0000-000022540000}"/>
    <cellStyle name="SAPBEXexcCritical6 2 2 6 2 2 2" xfId="9009" xr:uid="{00000000-0005-0000-0000-000023540000}"/>
    <cellStyle name="SAPBEXexcCritical6 2 2 6 2 2 2 2" xfId="9010" xr:uid="{00000000-0005-0000-0000-000024540000}"/>
    <cellStyle name="SAPBEXexcCritical6 2 2 6 2 2 2 2 2" xfId="9011" xr:uid="{00000000-0005-0000-0000-000025540000}"/>
    <cellStyle name="SAPBEXexcCritical6 2 2 6 2 2 2 3" xfId="9012" xr:uid="{00000000-0005-0000-0000-000026540000}"/>
    <cellStyle name="SAPBEXexcCritical6 2 2 6 2 2 3" xfId="9013" xr:uid="{00000000-0005-0000-0000-000027540000}"/>
    <cellStyle name="SAPBEXexcCritical6 2 2 6 2 2 3 2" xfId="9014" xr:uid="{00000000-0005-0000-0000-000028540000}"/>
    <cellStyle name="SAPBEXexcCritical6 2 2 6 2 2 3 2 2" xfId="9015" xr:uid="{00000000-0005-0000-0000-000029540000}"/>
    <cellStyle name="SAPBEXexcCritical6 2 2 6 2 2 4" xfId="9016" xr:uid="{00000000-0005-0000-0000-00002A540000}"/>
    <cellStyle name="SAPBEXexcCritical6 2 2 6 2 2 4 2" xfId="9017" xr:uid="{00000000-0005-0000-0000-00002B540000}"/>
    <cellStyle name="SAPBEXexcCritical6 2 2 6 2 3" xfId="9018" xr:uid="{00000000-0005-0000-0000-00002C540000}"/>
    <cellStyle name="SAPBEXexcCritical6 2 2 6 2 3 2" xfId="9019" xr:uid="{00000000-0005-0000-0000-00002D540000}"/>
    <cellStyle name="SAPBEXexcCritical6 2 2 6 2 3 2 2" xfId="9020" xr:uid="{00000000-0005-0000-0000-00002E540000}"/>
    <cellStyle name="SAPBEXexcCritical6 2 2 6 2 3 3" xfId="9021" xr:uid="{00000000-0005-0000-0000-00002F540000}"/>
    <cellStyle name="SAPBEXexcCritical6 2 2 6 2 4" xfId="9022" xr:uid="{00000000-0005-0000-0000-000030540000}"/>
    <cellStyle name="SAPBEXexcCritical6 2 2 6 2 4 2" xfId="9023" xr:uid="{00000000-0005-0000-0000-000031540000}"/>
    <cellStyle name="SAPBEXexcCritical6 2 2 6 2 4 2 2" xfId="9024" xr:uid="{00000000-0005-0000-0000-000032540000}"/>
    <cellStyle name="SAPBEXexcCritical6 2 2 6 2 5" xfId="9025" xr:uid="{00000000-0005-0000-0000-000033540000}"/>
    <cellStyle name="SAPBEXexcCritical6 2 2 6 2 5 2" xfId="9026" xr:uid="{00000000-0005-0000-0000-000034540000}"/>
    <cellStyle name="SAPBEXexcCritical6 2 2 6 2 6" xfId="32924" xr:uid="{00000000-0005-0000-0000-000035540000}"/>
    <cellStyle name="SAPBEXexcCritical6 2 2 6 2 7" xfId="32925" xr:uid="{00000000-0005-0000-0000-000036540000}"/>
    <cellStyle name="SAPBEXexcCritical6 2 2 6 2 8" xfId="49741" xr:uid="{00000000-0005-0000-0000-000037540000}"/>
    <cellStyle name="SAPBEXexcCritical6 2 2 6 20" xfId="32926" xr:uid="{00000000-0005-0000-0000-000038540000}"/>
    <cellStyle name="SAPBEXexcCritical6 2 2 6 21" xfId="32927" xr:uid="{00000000-0005-0000-0000-000039540000}"/>
    <cellStyle name="SAPBEXexcCritical6 2 2 6 22" xfId="32928" xr:uid="{00000000-0005-0000-0000-00003A540000}"/>
    <cellStyle name="SAPBEXexcCritical6 2 2 6 23" xfId="32929" xr:uid="{00000000-0005-0000-0000-00003B540000}"/>
    <cellStyle name="SAPBEXexcCritical6 2 2 6 24" xfId="32930" xr:uid="{00000000-0005-0000-0000-00003C540000}"/>
    <cellStyle name="SAPBEXexcCritical6 2 2 6 25" xfId="32931" xr:uid="{00000000-0005-0000-0000-00003D540000}"/>
    <cellStyle name="SAPBEXexcCritical6 2 2 6 26" xfId="32932" xr:uid="{00000000-0005-0000-0000-00003E540000}"/>
    <cellStyle name="SAPBEXexcCritical6 2 2 6 27" xfId="32933" xr:uid="{00000000-0005-0000-0000-00003F540000}"/>
    <cellStyle name="SAPBEXexcCritical6 2 2 6 28" xfId="48381" xr:uid="{00000000-0005-0000-0000-000040540000}"/>
    <cellStyle name="SAPBEXexcCritical6 2 2 6 29" xfId="49226" xr:uid="{00000000-0005-0000-0000-000041540000}"/>
    <cellStyle name="SAPBEXexcCritical6 2 2 6 3" xfId="32934" xr:uid="{00000000-0005-0000-0000-000042540000}"/>
    <cellStyle name="SAPBEXexcCritical6 2 2 6 4" xfId="32935" xr:uid="{00000000-0005-0000-0000-000043540000}"/>
    <cellStyle name="SAPBEXexcCritical6 2 2 6 5" xfId="32936" xr:uid="{00000000-0005-0000-0000-000044540000}"/>
    <cellStyle name="SAPBEXexcCritical6 2 2 6 6" xfId="32937" xr:uid="{00000000-0005-0000-0000-000045540000}"/>
    <cellStyle name="SAPBEXexcCritical6 2 2 6 7" xfId="32938" xr:uid="{00000000-0005-0000-0000-000046540000}"/>
    <cellStyle name="SAPBEXexcCritical6 2 2 6 8" xfId="32939" xr:uid="{00000000-0005-0000-0000-000047540000}"/>
    <cellStyle name="SAPBEXexcCritical6 2 2 6 9" xfId="32940" xr:uid="{00000000-0005-0000-0000-000048540000}"/>
    <cellStyle name="SAPBEXexcCritical6 2 2 7" xfId="1826" xr:uid="{00000000-0005-0000-0000-000049540000}"/>
    <cellStyle name="SAPBEXexcCritical6 2 2 7 2" xfId="9027" xr:uid="{00000000-0005-0000-0000-00004A540000}"/>
    <cellStyle name="SAPBEXexcCritical6 2 2 7 2 2" xfId="9028" xr:uid="{00000000-0005-0000-0000-00004B540000}"/>
    <cellStyle name="SAPBEXexcCritical6 2 2 7 2 2 2" xfId="9029" xr:uid="{00000000-0005-0000-0000-00004C540000}"/>
    <cellStyle name="SAPBEXexcCritical6 2 2 7 2 2 2 2" xfId="9030" xr:uid="{00000000-0005-0000-0000-00004D540000}"/>
    <cellStyle name="SAPBEXexcCritical6 2 2 7 2 2 3" xfId="9031" xr:uid="{00000000-0005-0000-0000-00004E540000}"/>
    <cellStyle name="SAPBEXexcCritical6 2 2 7 2 3" xfId="9032" xr:uid="{00000000-0005-0000-0000-00004F540000}"/>
    <cellStyle name="SAPBEXexcCritical6 2 2 7 2 3 2" xfId="9033" xr:uid="{00000000-0005-0000-0000-000050540000}"/>
    <cellStyle name="SAPBEXexcCritical6 2 2 7 2 3 2 2" xfId="9034" xr:uid="{00000000-0005-0000-0000-000051540000}"/>
    <cellStyle name="SAPBEXexcCritical6 2 2 7 2 4" xfId="9035" xr:uid="{00000000-0005-0000-0000-000052540000}"/>
    <cellStyle name="SAPBEXexcCritical6 2 2 7 2 4 2" xfId="9036" xr:uid="{00000000-0005-0000-0000-000053540000}"/>
    <cellStyle name="SAPBEXexcCritical6 2 2 7 3" xfId="9037" xr:uid="{00000000-0005-0000-0000-000054540000}"/>
    <cellStyle name="SAPBEXexcCritical6 2 2 7 3 2" xfId="9038" xr:uid="{00000000-0005-0000-0000-000055540000}"/>
    <cellStyle name="SAPBEXexcCritical6 2 2 7 3 2 2" xfId="9039" xr:uid="{00000000-0005-0000-0000-000056540000}"/>
    <cellStyle name="SAPBEXexcCritical6 2 2 7 3 3" xfId="9040" xr:uid="{00000000-0005-0000-0000-000057540000}"/>
    <cellStyle name="SAPBEXexcCritical6 2 2 7 4" xfId="9041" xr:uid="{00000000-0005-0000-0000-000058540000}"/>
    <cellStyle name="SAPBEXexcCritical6 2 2 7 4 2" xfId="9042" xr:uid="{00000000-0005-0000-0000-000059540000}"/>
    <cellStyle name="SAPBEXexcCritical6 2 2 7 4 2 2" xfId="9043" xr:uid="{00000000-0005-0000-0000-00005A540000}"/>
    <cellStyle name="SAPBEXexcCritical6 2 2 7 5" xfId="9044" xr:uid="{00000000-0005-0000-0000-00005B540000}"/>
    <cellStyle name="SAPBEXexcCritical6 2 2 7 5 2" xfId="9045" xr:uid="{00000000-0005-0000-0000-00005C540000}"/>
    <cellStyle name="SAPBEXexcCritical6 2 2 7 6" xfId="32941" xr:uid="{00000000-0005-0000-0000-00005D540000}"/>
    <cellStyle name="SAPBEXexcCritical6 2 2 7 7" xfId="32942" xr:uid="{00000000-0005-0000-0000-00005E540000}"/>
    <cellStyle name="SAPBEXexcCritical6 2 2 7 8" xfId="49736" xr:uid="{00000000-0005-0000-0000-00005F540000}"/>
    <cellStyle name="SAPBEXexcCritical6 2 2 8" xfId="32943" xr:uid="{00000000-0005-0000-0000-000060540000}"/>
    <cellStyle name="SAPBEXexcCritical6 2 2 9" xfId="32944" xr:uid="{00000000-0005-0000-0000-000061540000}"/>
    <cellStyle name="SAPBEXexcCritical6 2 20" xfId="32945" xr:uid="{00000000-0005-0000-0000-000062540000}"/>
    <cellStyle name="SAPBEXexcCritical6 2 21" xfId="32946" xr:uid="{00000000-0005-0000-0000-000063540000}"/>
    <cellStyle name="SAPBEXexcCritical6 2 22" xfId="32947" xr:uid="{00000000-0005-0000-0000-000064540000}"/>
    <cellStyle name="SAPBEXexcCritical6 2 23" xfId="32948" xr:uid="{00000000-0005-0000-0000-000065540000}"/>
    <cellStyle name="SAPBEXexcCritical6 2 24" xfId="32949" xr:uid="{00000000-0005-0000-0000-000066540000}"/>
    <cellStyle name="SAPBEXexcCritical6 2 25" xfId="32950" xr:uid="{00000000-0005-0000-0000-000067540000}"/>
    <cellStyle name="SAPBEXexcCritical6 2 26" xfId="32951" xr:uid="{00000000-0005-0000-0000-000068540000}"/>
    <cellStyle name="SAPBEXexcCritical6 2 27" xfId="32952" xr:uid="{00000000-0005-0000-0000-000069540000}"/>
    <cellStyle name="SAPBEXexcCritical6 2 28" xfId="32953" xr:uid="{00000000-0005-0000-0000-00006A540000}"/>
    <cellStyle name="SAPBEXexcCritical6 2 29" xfId="32954" xr:uid="{00000000-0005-0000-0000-00006B540000}"/>
    <cellStyle name="SAPBEXexcCritical6 2 3" xfId="859" xr:uid="{00000000-0005-0000-0000-00006C540000}"/>
    <cellStyle name="SAPBEXexcCritical6 2 3 10" xfId="32955" xr:uid="{00000000-0005-0000-0000-00006D540000}"/>
    <cellStyle name="SAPBEXexcCritical6 2 3 11" xfId="32956" xr:uid="{00000000-0005-0000-0000-00006E540000}"/>
    <cellStyle name="SAPBEXexcCritical6 2 3 12" xfId="32957" xr:uid="{00000000-0005-0000-0000-00006F540000}"/>
    <cellStyle name="SAPBEXexcCritical6 2 3 13" xfId="32958" xr:uid="{00000000-0005-0000-0000-000070540000}"/>
    <cellStyle name="SAPBEXexcCritical6 2 3 14" xfId="32959" xr:uid="{00000000-0005-0000-0000-000071540000}"/>
    <cellStyle name="SAPBEXexcCritical6 2 3 15" xfId="32960" xr:uid="{00000000-0005-0000-0000-000072540000}"/>
    <cellStyle name="SAPBEXexcCritical6 2 3 16" xfId="32961" xr:uid="{00000000-0005-0000-0000-000073540000}"/>
    <cellStyle name="SAPBEXexcCritical6 2 3 17" xfId="32962" xr:uid="{00000000-0005-0000-0000-000074540000}"/>
    <cellStyle name="SAPBEXexcCritical6 2 3 18" xfId="32963" xr:uid="{00000000-0005-0000-0000-000075540000}"/>
    <cellStyle name="SAPBEXexcCritical6 2 3 19" xfId="32964" xr:uid="{00000000-0005-0000-0000-000076540000}"/>
    <cellStyle name="SAPBEXexcCritical6 2 3 2" xfId="1827" xr:uid="{00000000-0005-0000-0000-000077540000}"/>
    <cellStyle name="SAPBEXexcCritical6 2 3 2 2" xfId="9046" xr:uid="{00000000-0005-0000-0000-000078540000}"/>
    <cellStyle name="SAPBEXexcCritical6 2 3 2 2 2" xfId="9047" xr:uid="{00000000-0005-0000-0000-000079540000}"/>
    <cellStyle name="SAPBEXexcCritical6 2 3 2 2 2 2" xfId="9048" xr:uid="{00000000-0005-0000-0000-00007A540000}"/>
    <cellStyle name="SAPBEXexcCritical6 2 3 2 2 2 2 2" xfId="9049" xr:uid="{00000000-0005-0000-0000-00007B540000}"/>
    <cellStyle name="SAPBEXexcCritical6 2 3 2 2 2 3" xfId="9050" xr:uid="{00000000-0005-0000-0000-00007C540000}"/>
    <cellStyle name="SAPBEXexcCritical6 2 3 2 2 3" xfId="9051" xr:uid="{00000000-0005-0000-0000-00007D540000}"/>
    <cellStyle name="SAPBEXexcCritical6 2 3 2 2 3 2" xfId="9052" xr:uid="{00000000-0005-0000-0000-00007E540000}"/>
    <cellStyle name="SAPBEXexcCritical6 2 3 2 2 3 2 2" xfId="9053" xr:uid="{00000000-0005-0000-0000-00007F540000}"/>
    <cellStyle name="SAPBEXexcCritical6 2 3 2 2 4" xfId="9054" xr:uid="{00000000-0005-0000-0000-000080540000}"/>
    <cellStyle name="SAPBEXexcCritical6 2 3 2 2 4 2" xfId="9055" xr:uid="{00000000-0005-0000-0000-000081540000}"/>
    <cellStyle name="SAPBEXexcCritical6 2 3 2 3" xfId="9056" xr:uid="{00000000-0005-0000-0000-000082540000}"/>
    <cellStyle name="SAPBEXexcCritical6 2 3 2 3 2" xfId="9057" xr:uid="{00000000-0005-0000-0000-000083540000}"/>
    <cellStyle name="SAPBEXexcCritical6 2 3 2 3 2 2" xfId="9058" xr:uid="{00000000-0005-0000-0000-000084540000}"/>
    <cellStyle name="SAPBEXexcCritical6 2 3 2 3 3" xfId="9059" xr:uid="{00000000-0005-0000-0000-000085540000}"/>
    <cellStyle name="SAPBEXexcCritical6 2 3 2 4" xfId="9060" xr:uid="{00000000-0005-0000-0000-000086540000}"/>
    <cellStyle name="SAPBEXexcCritical6 2 3 2 4 2" xfId="9061" xr:uid="{00000000-0005-0000-0000-000087540000}"/>
    <cellStyle name="SAPBEXexcCritical6 2 3 2 4 2 2" xfId="9062" xr:uid="{00000000-0005-0000-0000-000088540000}"/>
    <cellStyle name="SAPBEXexcCritical6 2 3 2 5" xfId="9063" xr:uid="{00000000-0005-0000-0000-000089540000}"/>
    <cellStyle name="SAPBEXexcCritical6 2 3 2 5 2" xfId="9064" xr:uid="{00000000-0005-0000-0000-00008A540000}"/>
    <cellStyle name="SAPBEXexcCritical6 2 3 2 6" xfId="32965" xr:uid="{00000000-0005-0000-0000-00008B540000}"/>
    <cellStyle name="SAPBEXexcCritical6 2 3 2 7" xfId="32966" xr:uid="{00000000-0005-0000-0000-00008C540000}"/>
    <cellStyle name="SAPBEXexcCritical6 2 3 2 8" xfId="49742" xr:uid="{00000000-0005-0000-0000-00008D540000}"/>
    <cellStyle name="SAPBEXexcCritical6 2 3 20" xfId="32967" xr:uid="{00000000-0005-0000-0000-00008E540000}"/>
    <cellStyle name="SAPBEXexcCritical6 2 3 21" xfId="32968" xr:uid="{00000000-0005-0000-0000-00008F540000}"/>
    <cellStyle name="SAPBEXexcCritical6 2 3 22" xfId="32969" xr:uid="{00000000-0005-0000-0000-000090540000}"/>
    <cellStyle name="SAPBEXexcCritical6 2 3 23" xfId="32970" xr:uid="{00000000-0005-0000-0000-000091540000}"/>
    <cellStyle name="SAPBEXexcCritical6 2 3 24" xfId="32971" xr:uid="{00000000-0005-0000-0000-000092540000}"/>
    <cellStyle name="SAPBEXexcCritical6 2 3 25" xfId="32972" xr:uid="{00000000-0005-0000-0000-000093540000}"/>
    <cellStyle name="SAPBEXexcCritical6 2 3 26" xfId="32973" xr:uid="{00000000-0005-0000-0000-000094540000}"/>
    <cellStyle name="SAPBEXexcCritical6 2 3 27" xfId="32974" xr:uid="{00000000-0005-0000-0000-000095540000}"/>
    <cellStyle name="SAPBEXexcCritical6 2 3 28" xfId="48382" xr:uid="{00000000-0005-0000-0000-000096540000}"/>
    <cellStyle name="SAPBEXexcCritical6 2 3 29" xfId="49227" xr:uid="{00000000-0005-0000-0000-000097540000}"/>
    <cellStyle name="SAPBEXexcCritical6 2 3 3" xfId="32975" xr:uid="{00000000-0005-0000-0000-000098540000}"/>
    <cellStyle name="SAPBEXexcCritical6 2 3 4" xfId="32976" xr:uid="{00000000-0005-0000-0000-000099540000}"/>
    <cellStyle name="SAPBEXexcCritical6 2 3 5" xfId="32977" xr:uid="{00000000-0005-0000-0000-00009A540000}"/>
    <cellStyle name="SAPBEXexcCritical6 2 3 6" xfId="32978" xr:uid="{00000000-0005-0000-0000-00009B540000}"/>
    <cellStyle name="SAPBEXexcCritical6 2 3 7" xfId="32979" xr:uid="{00000000-0005-0000-0000-00009C540000}"/>
    <cellStyle name="SAPBEXexcCritical6 2 3 8" xfId="32980" xr:uid="{00000000-0005-0000-0000-00009D540000}"/>
    <cellStyle name="SAPBEXexcCritical6 2 3 9" xfId="32981" xr:uid="{00000000-0005-0000-0000-00009E540000}"/>
    <cellStyle name="SAPBEXexcCritical6 2 30" xfId="32982" xr:uid="{00000000-0005-0000-0000-00009F540000}"/>
    <cellStyle name="SAPBEXexcCritical6 2 31" xfId="32983" xr:uid="{00000000-0005-0000-0000-0000A0540000}"/>
    <cellStyle name="SAPBEXexcCritical6 2 32" xfId="32984" xr:uid="{00000000-0005-0000-0000-0000A1540000}"/>
    <cellStyle name="SAPBEXexcCritical6 2 33" xfId="48383" xr:uid="{00000000-0005-0000-0000-0000A2540000}"/>
    <cellStyle name="SAPBEXexcCritical6 2 34" xfId="49220" xr:uid="{00000000-0005-0000-0000-0000A3540000}"/>
    <cellStyle name="SAPBEXexcCritical6 2 4" xfId="860" xr:uid="{00000000-0005-0000-0000-0000A4540000}"/>
    <cellStyle name="SAPBEXexcCritical6 2 4 10" xfId="32985" xr:uid="{00000000-0005-0000-0000-0000A5540000}"/>
    <cellStyle name="SAPBEXexcCritical6 2 4 11" xfId="32986" xr:uid="{00000000-0005-0000-0000-0000A6540000}"/>
    <cellStyle name="SAPBEXexcCritical6 2 4 12" xfId="32987" xr:uid="{00000000-0005-0000-0000-0000A7540000}"/>
    <cellStyle name="SAPBEXexcCritical6 2 4 13" xfId="32988" xr:uid="{00000000-0005-0000-0000-0000A8540000}"/>
    <cellStyle name="SAPBEXexcCritical6 2 4 14" xfId="32989" xr:uid="{00000000-0005-0000-0000-0000A9540000}"/>
    <cellStyle name="SAPBEXexcCritical6 2 4 15" xfId="32990" xr:uid="{00000000-0005-0000-0000-0000AA540000}"/>
    <cellStyle name="SAPBEXexcCritical6 2 4 16" xfId="32991" xr:uid="{00000000-0005-0000-0000-0000AB540000}"/>
    <cellStyle name="SAPBEXexcCritical6 2 4 17" xfId="32992" xr:uid="{00000000-0005-0000-0000-0000AC540000}"/>
    <cellStyle name="SAPBEXexcCritical6 2 4 18" xfId="32993" xr:uid="{00000000-0005-0000-0000-0000AD540000}"/>
    <cellStyle name="SAPBEXexcCritical6 2 4 19" xfId="32994" xr:uid="{00000000-0005-0000-0000-0000AE540000}"/>
    <cellStyle name="SAPBEXexcCritical6 2 4 2" xfId="1828" xr:uid="{00000000-0005-0000-0000-0000AF540000}"/>
    <cellStyle name="SAPBEXexcCritical6 2 4 2 2" xfId="9065" xr:uid="{00000000-0005-0000-0000-0000B0540000}"/>
    <cellStyle name="SAPBEXexcCritical6 2 4 2 2 2" xfId="9066" xr:uid="{00000000-0005-0000-0000-0000B1540000}"/>
    <cellStyle name="SAPBEXexcCritical6 2 4 2 2 2 2" xfId="9067" xr:uid="{00000000-0005-0000-0000-0000B2540000}"/>
    <cellStyle name="SAPBEXexcCritical6 2 4 2 2 2 2 2" xfId="9068" xr:uid="{00000000-0005-0000-0000-0000B3540000}"/>
    <cellStyle name="SAPBEXexcCritical6 2 4 2 2 2 3" xfId="9069" xr:uid="{00000000-0005-0000-0000-0000B4540000}"/>
    <cellStyle name="SAPBEXexcCritical6 2 4 2 2 3" xfId="9070" xr:uid="{00000000-0005-0000-0000-0000B5540000}"/>
    <cellStyle name="SAPBEXexcCritical6 2 4 2 2 3 2" xfId="9071" xr:uid="{00000000-0005-0000-0000-0000B6540000}"/>
    <cellStyle name="SAPBEXexcCritical6 2 4 2 2 3 2 2" xfId="9072" xr:uid="{00000000-0005-0000-0000-0000B7540000}"/>
    <cellStyle name="SAPBEXexcCritical6 2 4 2 2 4" xfId="9073" xr:uid="{00000000-0005-0000-0000-0000B8540000}"/>
    <cellStyle name="SAPBEXexcCritical6 2 4 2 2 4 2" xfId="9074" xr:uid="{00000000-0005-0000-0000-0000B9540000}"/>
    <cellStyle name="SAPBEXexcCritical6 2 4 2 3" xfId="9075" xr:uid="{00000000-0005-0000-0000-0000BA540000}"/>
    <cellStyle name="SAPBEXexcCritical6 2 4 2 3 2" xfId="9076" xr:uid="{00000000-0005-0000-0000-0000BB540000}"/>
    <cellStyle name="SAPBEXexcCritical6 2 4 2 3 2 2" xfId="9077" xr:uid="{00000000-0005-0000-0000-0000BC540000}"/>
    <cellStyle name="SAPBEXexcCritical6 2 4 2 3 3" xfId="9078" xr:uid="{00000000-0005-0000-0000-0000BD540000}"/>
    <cellStyle name="SAPBEXexcCritical6 2 4 2 4" xfId="9079" xr:uid="{00000000-0005-0000-0000-0000BE540000}"/>
    <cellStyle name="SAPBEXexcCritical6 2 4 2 4 2" xfId="9080" xr:uid="{00000000-0005-0000-0000-0000BF540000}"/>
    <cellStyle name="SAPBEXexcCritical6 2 4 2 4 2 2" xfId="9081" xr:uid="{00000000-0005-0000-0000-0000C0540000}"/>
    <cellStyle name="SAPBEXexcCritical6 2 4 2 5" xfId="9082" xr:uid="{00000000-0005-0000-0000-0000C1540000}"/>
    <cellStyle name="SAPBEXexcCritical6 2 4 2 5 2" xfId="9083" xr:uid="{00000000-0005-0000-0000-0000C2540000}"/>
    <cellStyle name="SAPBEXexcCritical6 2 4 2 6" xfId="32995" xr:uid="{00000000-0005-0000-0000-0000C3540000}"/>
    <cellStyle name="SAPBEXexcCritical6 2 4 2 7" xfId="32996" xr:uid="{00000000-0005-0000-0000-0000C4540000}"/>
    <cellStyle name="SAPBEXexcCritical6 2 4 2 8" xfId="49743" xr:uid="{00000000-0005-0000-0000-0000C5540000}"/>
    <cellStyle name="SAPBEXexcCritical6 2 4 20" xfId="32997" xr:uid="{00000000-0005-0000-0000-0000C6540000}"/>
    <cellStyle name="SAPBEXexcCritical6 2 4 21" xfId="32998" xr:uid="{00000000-0005-0000-0000-0000C7540000}"/>
    <cellStyle name="SAPBEXexcCritical6 2 4 22" xfId="32999" xr:uid="{00000000-0005-0000-0000-0000C8540000}"/>
    <cellStyle name="SAPBEXexcCritical6 2 4 23" xfId="33000" xr:uid="{00000000-0005-0000-0000-0000C9540000}"/>
    <cellStyle name="SAPBEXexcCritical6 2 4 24" xfId="33001" xr:uid="{00000000-0005-0000-0000-0000CA540000}"/>
    <cellStyle name="SAPBEXexcCritical6 2 4 25" xfId="33002" xr:uid="{00000000-0005-0000-0000-0000CB540000}"/>
    <cellStyle name="SAPBEXexcCritical6 2 4 26" xfId="33003" xr:uid="{00000000-0005-0000-0000-0000CC540000}"/>
    <cellStyle name="SAPBEXexcCritical6 2 4 27" xfId="33004" xr:uid="{00000000-0005-0000-0000-0000CD540000}"/>
    <cellStyle name="SAPBEXexcCritical6 2 4 28" xfId="48384" xr:uid="{00000000-0005-0000-0000-0000CE540000}"/>
    <cellStyle name="SAPBEXexcCritical6 2 4 29" xfId="49228" xr:uid="{00000000-0005-0000-0000-0000CF540000}"/>
    <cellStyle name="SAPBEXexcCritical6 2 4 3" xfId="33005" xr:uid="{00000000-0005-0000-0000-0000D0540000}"/>
    <cellStyle name="SAPBEXexcCritical6 2 4 4" xfId="33006" xr:uid="{00000000-0005-0000-0000-0000D1540000}"/>
    <cellStyle name="SAPBEXexcCritical6 2 4 5" xfId="33007" xr:uid="{00000000-0005-0000-0000-0000D2540000}"/>
    <cellStyle name="SAPBEXexcCritical6 2 4 6" xfId="33008" xr:uid="{00000000-0005-0000-0000-0000D3540000}"/>
    <cellStyle name="SAPBEXexcCritical6 2 4 7" xfId="33009" xr:uid="{00000000-0005-0000-0000-0000D4540000}"/>
    <cellStyle name="SAPBEXexcCritical6 2 4 8" xfId="33010" xr:uid="{00000000-0005-0000-0000-0000D5540000}"/>
    <cellStyle name="SAPBEXexcCritical6 2 4 9" xfId="33011" xr:uid="{00000000-0005-0000-0000-0000D6540000}"/>
    <cellStyle name="SAPBEXexcCritical6 2 5" xfId="861" xr:uid="{00000000-0005-0000-0000-0000D7540000}"/>
    <cellStyle name="SAPBEXexcCritical6 2 5 10" xfId="33012" xr:uid="{00000000-0005-0000-0000-0000D8540000}"/>
    <cellStyle name="SAPBEXexcCritical6 2 5 11" xfId="33013" xr:uid="{00000000-0005-0000-0000-0000D9540000}"/>
    <cellStyle name="SAPBEXexcCritical6 2 5 12" xfId="33014" xr:uid="{00000000-0005-0000-0000-0000DA540000}"/>
    <cellStyle name="SAPBEXexcCritical6 2 5 13" xfId="33015" xr:uid="{00000000-0005-0000-0000-0000DB540000}"/>
    <cellStyle name="SAPBEXexcCritical6 2 5 14" xfId="33016" xr:uid="{00000000-0005-0000-0000-0000DC540000}"/>
    <cellStyle name="SAPBEXexcCritical6 2 5 15" xfId="33017" xr:uid="{00000000-0005-0000-0000-0000DD540000}"/>
    <cellStyle name="SAPBEXexcCritical6 2 5 16" xfId="33018" xr:uid="{00000000-0005-0000-0000-0000DE540000}"/>
    <cellStyle name="SAPBEXexcCritical6 2 5 17" xfId="33019" xr:uid="{00000000-0005-0000-0000-0000DF540000}"/>
    <cellStyle name="SAPBEXexcCritical6 2 5 18" xfId="33020" xr:uid="{00000000-0005-0000-0000-0000E0540000}"/>
    <cellStyle name="SAPBEXexcCritical6 2 5 19" xfId="33021" xr:uid="{00000000-0005-0000-0000-0000E1540000}"/>
    <cellStyle name="SAPBEXexcCritical6 2 5 2" xfId="1829" xr:uid="{00000000-0005-0000-0000-0000E2540000}"/>
    <cellStyle name="SAPBEXexcCritical6 2 5 2 2" xfId="9084" xr:uid="{00000000-0005-0000-0000-0000E3540000}"/>
    <cellStyle name="SAPBEXexcCritical6 2 5 2 2 2" xfId="9085" xr:uid="{00000000-0005-0000-0000-0000E4540000}"/>
    <cellStyle name="SAPBEXexcCritical6 2 5 2 2 2 2" xfId="9086" xr:uid="{00000000-0005-0000-0000-0000E5540000}"/>
    <cellStyle name="SAPBEXexcCritical6 2 5 2 2 2 2 2" xfId="9087" xr:uid="{00000000-0005-0000-0000-0000E6540000}"/>
    <cellStyle name="SAPBEXexcCritical6 2 5 2 2 2 3" xfId="9088" xr:uid="{00000000-0005-0000-0000-0000E7540000}"/>
    <cellStyle name="SAPBEXexcCritical6 2 5 2 2 3" xfId="9089" xr:uid="{00000000-0005-0000-0000-0000E8540000}"/>
    <cellStyle name="SAPBEXexcCritical6 2 5 2 2 3 2" xfId="9090" xr:uid="{00000000-0005-0000-0000-0000E9540000}"/>
    <cellStyle name="SAPBEXexcCritical6 2 5 2 2 3 2 2" xfId="9091" xr:uid="{00000000-0005-0000-0000-0000EA540000}"/>
    <cellStyle name="SAPBEXexcCritical6 2 5 2 2 4" xfId="9092" xr:uid="{00000000-0005-0000-0000-0000EB540000}"/>
    <cellStyle name="SAPBEXexcCritical6 2 5 2 2 4 2" xfId="9093" xr:uid="{00000000-0005-0000-0000-0000EC540000}"/>
    <cellStyle name="SAPBEXexcCritical6 2 5 2 3" xfId="9094" xr:uid="{00000000-0005-0000-0000-0000ED540000}"/>
    <cellStyle name="SAPBEXexcCritical6 2 5 2 3 2" xfId="9095" xr:uid="{00000000-0005-0000-0000-0000EE540000}"/>
    <cellStyle name="SAPBEXexcCritical6 2 5 2 3 2 2" xfId="9096" xr:uid="{00000000-0005-0000-0000-0000EF540000}"/>
    <cellStyle name="SAPBEXexcCritical6 2 5 2 3 3" xfId="9097" xr:uid="{00000000-0005-0000-0000-0000F0540000}"/>
    <cellStyle name="SAPBEXexcCritical6 2 5 2 4" xfId="9098" xr:uid="{00000000-0005-0000-0000-0000F1540000}"/>
    <cellStyle name="SAPBEXexcCritical6 2 5 2 4 2" xfId="9099" xr:uid="{00000000-0005-0000-0000-0000F2540000}"/>
    <cellStyle name="SAPBEXexcCritical6 2 5 2 4 2 2" xfId="9100" xr:uid="{00000000-0005-0000-0000-0000F3540000}"/>
    <cellStyle name="SAPBEXexcCritical6 2 5 2 5" xfId="9101" xr:uid="{00000000-0005-0000-0000-0000F4540000}"/>
    <cellStyle name="SAPBEXexcCritical6 2 5 2 5 2" xfId="9102" xr:uid="{00000000-0005-0000-0000-0000F5540000}"/>
    <cellStyle name="SAPBEXexcCritical6 2 5 2 6" xfId="33022" xr:uid="{00000000-0005-0000-0000-0000F6540000}"/>
    <cellStyle name="SAPBEXexcCritical6 2 5 2 7" xfId="33023" xr:uid="{00000000-0005-0000-0000-0000F7540000}"/>
    <cellStyle name="SAPBEXexcCritical6 2 5 2 8" xfId="49744" xr:uid="{00000000-0005-0000-0000-0000F8540000}"/>
    <cellStyle name="SAPBEXexcCritical6 2 5 20" xfId="33024" xr:uid="{00000000-0005-0000-0000-0000F9540000}"/>
    <cellStyle name="SAPBEXexcCritical6 2 5 21" xfId="33025" xr:uid="{00000000-0005-0000-0000-0000FA540000}"/>
    <cellStyle name="SAPBEXexcCritical6 2 5 22" xfId="33026" xr:uid="{00000000-0005-0000-0000-0000FB540000}"/>
    <cellStyle name="SAPBEXexcCritical6 2 5 23" xfId="33027" xr:uid="{00000000-0005-0000-0000-0000FC540000}"/>
    <cellStyle name="SAPBEXexcCritical6 2 5 24" xfId="33028" xr:uid="{00000000-0005-0000-0000-0000FD540000}"/>
    <cellStyle name="SAPBEXexcCritical6 2 5 25" xfId="33029" xr:uid="{00000000-0005-0000-0000-0000FE540000}"/>
    <cellStyle name="SAPBEXexcCritical6 2 5 26" xfId="33030" xr:uid="{00000000-0005-0000-0000-0000FF540000}"/>
    <cellStyle name="SAPBEXexcCritical6 2 5 27" xfId="33031" xr:uid="{00000000-0005-0000-0000-000000550000}"/>
    <cellStyle name="SAPBEXexcCritical6 2 5 28" xfId="48385" xr:uid="{00000000-0005-0000-0000-000001550000}"/>
    <cellStyle name="SAPBEXexcCritical6 2 5 29" xfId="49229" xr:uid="{00000000-0005-0000-0000-000002550000}"/>
    <cellStyle name="SAPBEXexcCritical6 2 5 3" xfId="33032" xr:uid="{00000000-0005-0000-0000-000003550000}"/>
    <cellStyle name="SAPBEXexcCritical6 2 5 4" xfId="33033" xr:uid="{00000000-0005-0000-0000-000004550000}"/>
    <cellStyle name="SAPBEXexcCritical6 2 5 5" xfId="33034" xr:uid="{00000000-0005-0000-0000-000005550000}"/>
    <cellStyle name="SAPBEXexcCritical6 2 5 6" xfId="33035" xr:uid="{00000000-0005-0000-0000-000006550000}"/>
    <cellStyle name="SAPBEXexcCritical6 2 5 7" xfId="33036" xr:uid="{00000000-0005-0000-0000-000007550000}"/>
    <cellStyle name="SAPBEXexcCritical6 2 5 8" xfId="33037" xr:uid="{00000000-0005-0000-0000-000008550000}"/>
    <cellStyle name="SAPBEXexcCritical6 2 5 9" xfId="33038" xr:uid="{00000000-0005-0000-0000-000009550000}"/>
    <cellStyle name="SAPBEXexcCritical6 2 6" xfId="862" xr:uid="{00000000-0005-0000-0000-00000A550000}"/>
    <cellStyle name="SAPBEXexcCritical6 2 6 10" xfId="33039" xr:uid="{00000000-0005-0000-0000-00000B550000}"/>
    <cellStyle name="SAPBEXexcCritical6 2 6 11" xfId="33040" xr:uid="{00000000-0005-0000-0000-00000C550000}"/>
    <cellStyle name="SAPBEXexcCritical6 2 6 12" xfId="33041" xr:uid="{00000000-0005-0000-0000-00000D550000}"/>
    <cellStyle name="SAPBEXexcCritical6 2 6 13" xfId="33042" xr:uid="{00000000-0005-0000-0000-00000E550000}"/>
    <cellStyle name="SAPBEXexcCritical6 2 6 14" xfId="33043" xr:uid="{00000000-0005-0000-0000-00000F550000}"/>
    <cellStyle name="SAPBEXexcCritical6 2 6 15" xfId="33044" xr:uid="{00000000-0005-0000-0000-000010550000}"/>
    <cellStyle name="SAPBEXexcCritical6 2 6 16" xfId="33045" xr:uid="{00000000-0005-0000-0000-000011550000}"/>
    <cellStyle name="SAPBEXexcCritical6 2 6 17" xfId="33046" xr:uid="{00000000-0005-0000-0000-000012550000}"/>
    <cellStyle name="SAPBEXexcCritical6 2 6 18" xfId="33047" xr:uid="{00000000-0005-0000-0000-000013550000}"/>
    <cellStyle name="SAPBEXexcCritical6 2 6 19" xfId="33048" xr:uid="{00000000-0005-0000-0000-000014550000}"/>
    <cellStyle name="SAPBEXexcCritical6 2 6 2" xfId="1830" xr:uid="{00000000-0005-0000-0000-000015550000}"/>
    <cellStyle name="SAPBEXexcCritical6 2 6 2 2" xfId="9103" xr:uid="{00000000-0005-0000-0000-000016550000}"/>
    <cellStyle name="SAPBEXexcCritical6 2 6 2 2 2" xfId="9104" xr:uid="{00000000-0005-0000-0000-000017550000}"/>
    <cellStyle name="SAPBEXexcCritical6 2 6 2 2 2 2" xfId="9105" xr:uid="{00000000-0005-0000-0000-000018550000}"/>
    <cellStyle name="SAPBEXexcCritical6 2 6 2 2 2 2 2" xfId="9106" xr:uid="{00000000-0005-0000-0000-000019550000}"/>
    <cellStyle name="SAPBEXexcCritical6 2 6 2 2 2 3" xfId="9107" xr:uid="{00000000-0005-0000-0000-00001A550000}"/>
    <cellStyle name="SAPBEXexcCritical6 2 6 2 2 3" xfId="9108" xr:uid="{00000000-0005-0000-0000-00001B550000}"/>
    <cellStyle name="SAPBEXexcCritical6 2 6 2 2 3 2" xfId="9109" xr:uid="{00000000-0005-0000-0000-00001C550000}"/>
    <cellStyle name="SAPBEXexcCritical6 2 6 2 2 3 2 2" xfId="9110" xr:uid="{00000000-0005-0000-0000-00001D550000}"/>
    <cellStyle name="SAPBEXexcCritical6 2 6 2 2 4" xfId="9111" xr:uid="{00000000-0005-0000-0000-00001E550000}"/>
    <cellStyle name="SAPBEXexcCritical6 2 6 2 2 4 2" xfId="9112" xr:uid="{00000000-0005-0000-0000-00001F550000}"/>
    <cellStyle name="SAPBEXexcCritical6 2 6 2 3" xfId="9113" xr:uid="{00000000-0005-0000-0000-000020550000}"/>
    <cellStyle name="SAPBEXexcCritical6 2 6 2 3 2" xfId="9114" xr:uid="{00000000-0005-0000-0000-000021550000}"/>
    <cellStyle name="SAPBEXexcCritical6 2 6 2 3 2 2" xfId="9115" xr:uid="{00000000-0005-0000-0000-000022550000}"/>
    <cellStyle name="SAPBEXexcCritical6 2 6 2 3 3" xfId="9116" xr:uid="{00000000-0005-0000-0000-000023550000}"/>
    <cellStyle name="SAPBEXexcCritical6 2 6 2 4" xfId="9117" xr:uid="{00000000-0005-0000-0000-000024550000}"/>
    <cellStyle name="SAPBEXexcCritical6 2 6 2 4 2" xfId="9118" xr:uid="{00000000-0005-0000-0000-000025550000}"/>
    <cellStyle name="SAPBEXexcCritical6 2 6 2 4 2 2" xfId="9119" xr:uid="{00000000-0005-0000-0000-000026550000}"/>
    <cellStyle name="SAPBEXexcCritical6 2 6 2 5" xfId="9120" xr:uid="{00000000-0005-0000-0000-000027550000}"/>
    <cellStyle name="SAPBEXexcCritical6 2 6 2 5 2" xfId="9121" xr:uid="{00000000-0005-0000-0000-000028550000}"/>
    <cellStyle name="SAPBEXexcCritical6 2 6 2 6" xfId="33049" xr:uid="{00000000-0005-0000-0000-000029550000}"/>
    <cellStyle name="SAPBEXexcCritical6 2 6 2 7" xfId="33050" xr:uid="{00000000-0005-0000-0000-00002A550000}"/>
    <cellStyle name="SAPBEXexcCritical6 2 6 2 8" xfId="49745" xr:uid="{00000000-0005-0000-0000-00002B550000}"/>
    <cellStyle name="SAPBEXexcCritical6 2 6 20" xfId="33051" xr:uid="{00000000-0005-0000-0000-00002C550000}"/>
    <cellStyle name="SAPBEXexcCritical6 2 6 21" xfId="33052" xr:uid="{00000000-0005-0000-0000-00002D550000}"/>
    <cellStyle name="SAPBEXexcCritical6 2 6 22" xfId="33053" xr:uid="{00000000-0005-0000-0000-00002E550000}"/>
    <cellStyle name="SAPBEXexcCritical6 2 6 23" xfId="33054" xr:uid="{00000000-0005-0000-0000-00002F550000}"/>
    <cellStyle name="SAPBEXexcCritical6 2 6 24" xfId="33055" xr:uid="{00000000-0005-0000-0000-000030550000}"/>
    <cellStyle name="SAPBEXexcCritical6 2 6 25" xfId="33056" xr:uid="{00000000-0005-0000-0000-000031550000}"/>
    <cellStyle name="SAPBEXexcCritical6 2 6 26" xfId="33057" xr:uid="{00000000-0005-0000-0000-000032550000}"/>
    <cellStyle name="SAPBEXexcCritical6 2 6 27" xfId="33058" xr:uid="{00000000-0005-0000-0000-000033550000}"/>
    <cellStyle name="SAPBEXexcCritical6 2 6 28" xfId="48386" xr:uid="{00000000-0005-0000-0000-000034550000}"/>
    <cellStyle name="SAPBEXexcCritical6 2 6 29" xfId="49230" xr:uid="{00000000-0005-0000-0000-000035550000}"/>
    <cellStyle name="SAPBEXexcCritical6 2 6 3" xfId="33059" xr:uid="{00000000-0005-0000-0000-000036550000}"/>
    <cellStyle name="SAPBEXexcCritical6 2 6 4" xfId="33060" xr:uid="{00000000-0005-0000-0000-000037550000}"/>
    <cellStyle name="SAPBEXexcCritical6 2 6 5" xfId="33061" xr:uid="{00000000-0005-0000-0000-000038550000}"/>
    <cellStyle name="SAPBEXexcCritical6 2 6 6" xfId="33062" xr:uid="{00000000-0005-0000-0000-000039550000}"/>
    <cellStyle name="SAPBEXexcCritical6 2 6 7" xfId="33063" xr:uid="{00000000-0005-0000-0000-00003A550000}"/>
    <cellStyle name="SAPBEXexcCritical6 2 6 8" xfId="33064" xr:uid="{00000000-0005-0000-0000-00003B550000}"/>
    <cellStyle name="SAPBEXexcCritical6 2 6 9" xfId="33065" xr:uid="{00000000-0005-0000-0000-00003C550000}"/>
    <cellStyle name="SAPBEXexcCritical6 2 7" xfId="1831" xr:uid="{00000000-0005-0000-0000-00003D550000}"/>
    <cellStyle name="SAPBEXexcCritical6 2 7 2" xfId="9122" xr:uid="{00000000-0005-0000-0000-00003E550000}"/>
    <cellStyle name="SAPBEXexcCritical6 2 7 2 2" xfId="9123" xr:uid="{00000000-0005-0000-0000-00003F550000}"/>
    <cellStyle name="SAPBEXexcCritical6 2 7 2 2 2" xfId="9124" xr:uid="{00000000-0005-0000-0000-000040550000}"/>
    <cellStyle name="SAPBEXexcCritical6 2 7 2 2 2 2" xfId="9125" xr:uid="{00000000-0005-0000-0000-000041550000}"/>
    <cellStyle name="SAPBEXexcCritical6 2 7 2 2 3" xfId="9126" xr:uid="{00000000-0005-0000-0000-000042550000}"/>
    <cellStyle name="SAPBEXexcCritical6 2 7 2 3" xfId="9127" xr:uid="{00000000-0005-0000-0000-000043550000}"/>
    <cellStyle name="SAPBEXexcCritical6 2 7 2 3 2" xfId="9128" xr:uid="{00000000-0005-0000-0000-000044550000}"/>
    <cellStyle name="SAPBEXexcCritical6 2 7 2 3 2 2" xfId="9129" xr:uid="{00000000-0005-0000-0000-000045550000}"/>
    <cellStyle name="SAPBEXexcCritical6 2 7 2 4" xfId="9130" xr:uid="{00000000-0005-0000-0000-000046550000}"/>
    <cellStyle name="SAPBEXexcCritical6 2 7 2 4 2" xfId="9131" xr:uid="{00000000-0005-0000-0000-000047550000}"/>
    <cellStyle name="SAPBEXexcCritical6 2 7 3" xfId="9132" xr:uid="{00000000-0005-0000-0000-000048550000}"/>
    <cellStyle name="SAPBEXexcCritical6 2 7 3 2" xfId="9133" xr:uid="{00000000-0005-0000-0000-000049550000}"/>
    <cellStyle name="SAPBEXexcCritical6 2 7 3 2 2" xfId="9134" xr:uid="{00000000-0005-0000-0000-00004A550000}"/>
    <cellStyle name="SAPBEXexcCritical6 2 7 3 3" xfId="9135" xr:uid="{00000000-0005-0000-0000-00004B550000}"/>
    <cellStyle name="SAPBEXexcCritical6 2 7 4" xfId="9136" xr:uid="{00000000-0005-0000-0000-00004C550000}"/>
    <cellStyle name="SAPBEXexcCritical6 2 7 4 2" xfId="9137" xr:uid="{00000000-0005-0000-0000-00004D550000}"/>
    <cellStyle name="SAPBEXexcCritical6 2 7 4 2 2" xfId="9138" xr:uid="{00000000-0005-0000-0000-00004E550000}"/>
    <cellStyle name="SAPBEXexcCritical6 2 7 5" xfId="9139" xr:uid="{00000000-0005-0000-0000-00004F550000}"/>
    <cellStyle name="SAPBEXexcCritical6 2 7 5 2" xfId="9140" xr:uid="{00000000-0005-0000-0000-000050550000}"/>
    <cellStyle name="SAPBEXexcCritical6 2 7 6" xfId="33066" xr:uid="{00000000-0005-0000-0000-000051550000}"/>
    <cellStyle name="SAPBEXexcCritical6 2 7 7" xfId="33067" xr:uid="{00000000-0005-0000-0000-000052550000}"/>
    <cellStyle name="SAPBEXexcCritical6 2 7 8" xfId="49735" xr:uid="{00000000-0005-0000-0000-000053550000}"/>
    <cellStyle name="SAPBEXexcCritical6 2 8" xfId="33068" xr:uid="{00000000-0005-0000-0000-000054550000}"/>
    <cellStyle name="SAPBEXexcCritical6 2 9" xfId="33069" xr:uid="{00000000-0005-0000-0000-000055550000}"/>
    <cellStyle name="SAPBEXexcCritical6 20" xfId="33070" xr:uid="{00000000-0005-0000-0000-000056550000}"/>
    <cellStyle name="SAPBEXexcCritical6 21" xfId="33071" xr:uid="{00000000-0005-0000-0000-000057550000}"/>
    <cellStyle name="SAPBEXexcCritical6 22" xfId="33072" xr:uid="{00000000-0005-0000-0000-000058550000}"/>
    <cellStyle name="SAPBEXexcCritical6 23" xfId="33073" xr:uid="{00000000-0005-0000-0000-000059550000}"/>
    <cellStyle name="SAPBEXexcCritical6 24" xfId="33074" xr:uid="{00000000-0005-0000-0000-00005A550000}"/>
    <cellStyle name="SAPBEXexcCritical6 25" xfId="33075" xr:uid="{00000000-0005-0000-0000-00005B550000}"/>
    <cellStyle name="SAPBEXexcCritical6 26" xfId="33076" xr:uid="{00000000-0005-0000-0000-00005C550000}"/>
    <cellStyle name="SAPBEXexcCritical6 27" xfId="33077" xr:uid="{00000000-0005-0000-0000-00005D550000}"/>
    <cellStyle name="SAPBEXexcCritical6 28" xfId="33078" xr:uid="{00000000-0005-0000-0000-00005E550000}"/>
    <cellStyle name="SAPBEXexcCritical6 29" xfId="33079" xr:uid="{00000000-0005-0000-0000-00005F550000}"/>
    <cellStyle name="SAPBEXexcCritical6 3" xfId="521" xr:uid="{00000000-0005-0000-0000-000060550000}"/>
    <cellStyle name="SAPBEXexcCritical6 3 10" xfId="33080" xr:uid="{00000000-0005-0000-0000-000061550000}"/>
    <cellStyle name="SAPBEXexcCritical6 3 11" xfId="33081" xr:uid="{00000000-0005-0000-0000-000062550000}"/>
    <cellStyle name="SAPBEXexcCritical6 3 12" xfId="33082" xr:uid="{00000000-0005-0000-0000-000063550000}"/>
    <cellStyle name="SAPBEXexcCritical6 3 13" xfId="33083" xr:uid="{00000000-0005-0000-0000-000064550000}"/>
    <cellStyle name="SAPBEXexcCritical6 3 14" xfId="33084" xr:uid="{00000000-0005-0000-0000-000065550000}"/>
    <cellStyle name="SAPBEXexcCritical6 3 15" xfId="33085" xr:uid="{00000000-0005-0000-0000-000066550000}"/>
    <cellStyle name="SAPBEXexcCritical6 3 16" xfId="33086" xr:uid="{00000000-0005-0000-0000-000067550000}"/>
    <cellStyle name="SAPBEXexcCritical6 3 17" xfId="33087" xr:uid="{00000000-0005-0000-0000-000068550000}"/>
    <cellStyle name="SAPBEXexcCritical6 3 18" xfId="33088" xr:uid="{00000000-0005-0000-0000-000069550000}"/>
    <cellStyle name="SAPBEXexcCritical6 3 19" xfId="33089" xr:uid="{00000000-0005-0000-0000-00006A550000}"/>
    <cellStyle name="SAPBEXexcCritical6 3 2" xfId="863" xr:uid="{00000000-0005-0000-0000-00006B550000}"/>
    <cellStyle name="SAPBEXexcCritical6 3 2 10" xfId="33090" xr:uid="{00000000-0005-0000-0000-00006C550000}"/>
    <cellStyle name="SAPBEXexcCritical6 3 2 11" xfId="33091" xr:uid="{00000000-0005-0000-0000-00006D550000}"/>
    <cellStyle name="SAPBEXexcCritical6 3 2 12" xfId="33092" xr:uid="{00000000-0005-0000-0000-00006E550000}"/>
    <cellStyle name="SAPBEXexcCritical6 3 2 13" xfId="33093" xr:uid="{00000000-0005-0000-0000-00006F550000}"/>
    <cellStyle name="SAPBEXexcCritical6 3 2 14" xfId="33094" xr:uid="{00000000-0005-0000-0000-000070550000}"/>
    <cellStyle name="SAPBEXexcCritical6 3 2 15" xfId="33095" xr:uid="{00000000-0005-0000-0000-000071550000}"/>
    <cellStyle name="SAPBEXexcCritical6 3 2 16" xfId="33096" xr:uid="{00000000-0005-0000-0000-000072550000}"/>
    <cellStyle name="SAPBEXexcCritical6 3 2 17" xfId="33097" xr:uid="{00000000-0005-0000-0000-000073550000}"/>
    <cellStyle name="SAPBEXexcCritical6 3 2 18" xfId="33098" xr:uid="{00000000-0005-0000-0000-000074550000}"/>
    <cellStyle name="SAPBEXexcCritical6 3 2 19" xfId="33099" xr:uid="{00000000-0005-0000-0000-000075550000}"/>
    <cellStyle name="SAPBEXexcCritical6 3 2 2" xfId="1832" xr:uid="{00000000-0005-0000-0000-000076550000}"/>
    <cellStyle name="SAPBEXexcCritical6 3 2 2 2" xfId="9141" xr:uid="{00000000-0005-0000-0000-000077550000}"/>
    <cellStyle name="SAPBEXexcCritical6 3 2 2 2 2" xfId="9142" xr:uid="{00000000-0005-0000-0000-000078550000}"/>
    <cellStyle name="SAPBEXexcCritical6 3 2 2 2 2 2" xfId="9143" xr:uid="{00000000-0005-0000-0000-000079550000}"/>
    <cellStyle name="SAPBEXexcCritical6 3 2 2 2 2 2 2" xfId="9144" xr:uid="{00000000-0005-0000-0000-00007A550000}"/>
    <cellStyle name="SAPBEXexcCritical6 3 2 2 2 2 3" xfId="9145" xr:uid="{00000000-0005-0000-0000-00007B550000}"/>
    <cellStyle name="SAPBEXexcCritical6 3 2 2 2 3" xfId="9146" xr:uid="{00000000-0005-0000-0000-00007C550000}"/>
    <cellStyle name="SAPBEXexcCritical6 3 2 2 2 3 2" xfId="9147" xr:uid="{00000000-0005-0000-0000-00007D550000}"/>
    <cellStyle name="SAPBEXexcCritical6 3 2 2 2 3 2 2" xfId="9148" xr:uid="{00000000-0005-0000-0000-00007E550000}"/>
    <cellStyle name="SAPBEXexcCritical6 3 2 2 2 4" xfId="9149" xr:uid="{00000000-0005-0000-0000-00007F550000}"/>
    <cellStyle name="SAPBEXexcCritical6 3 2 2 2 4 2" xfId="9150" xr:uid="{00000000-0005-0000-0000-000080550000}"/>
    <cellStyle name="SAPBEXexcCritical6 3 2 2 3" xfId="9151" xr:uid="{00000000-0005-0000-0000-000081550000}"/>
    <cellStyle name="SAPBEXexcCritical6 3 2 2 3 2" xfId="9152" xr:uid="{00000000-0005-0000-0000-000082550000}"/>
    <cellStyle name="SAPBEXexcCritical6 3 2 2 3 2 2" xfId="9153" xr:uid="{00000000-0005-0000-0000-000083550000}"/>
    <cellStyle name="SAPBEXexcCritical6 3 2 2 3 3" xfId="9154" xr:uid="{00000000-0005-0000-0000-000084550000}"/>
    <cellStyle name="SAPBEXexcCritical6 3 2 2 4" xfId="9155" xr:uid="{00000000-0005-0000-0000-000085550000}"/>
    <cellStyle name="SAPBEXexcCritical6 3 2 2 4 2" xfId="9156" xr:uid="{00000000-0005-0000-0000-000086550000}"/>
    <cellStyle name="SAPBEXexcCritical6 3 2 2 4 2 2" xfId="9157" xr:uid="{00000000-0005-0000-0000-000087550000}"/>
    <cellStyle name="SAPBEXexcCritical6 3 2 2 5" xfId="9158" xr:uid="{00000000-0005-0000-0000-000088550000}"/>
    <cellStyle name="SAPBEXexcCritical6 3 2 2 5 2" xfId="9159" xr:uid="{00000000-0005-0000-0000-000089550000}"/>
    <cellStyle name="SAPBEXexcCritical6 3 2 2 6" xfId="33100" xr:uid="{00000000-0005-0000-0000-00008A550000}"/>
    <cellStyle name="SAPBEXexcCritical6 3 2 2 7" xfId="33101" xr:uid="{00000000-0005-0000-0000-00008B550000}"/>
    <cellStyle name="SAPBEXexcCritical6 3 2 2 8" xfId="49747" xr:uid="{00000000-0005-0000-0000-00008C550000}"/>
    <cellStyle name="SAPBEXexcCritical6 3 2 20" xfId="33102" xr:uid="{00000000-0005-0000-0000-00008D550000}"/>
    <cellStyle name="SAPBEXexcCritical6 3 2 21" xfId="33103" xr:uid="{00000000-0005-0000-0000-00008E550000}"/>
    <cellStyle name="SAPBEXexcCritical6 3 2 22" xfId="33104" xr:uid="{00000000-0005-0000-0000-00008F550000}"/>
    <cellStyle name="SAPBEXexcCritical6 3 2 23" xfId="33105" xr:uid="{00000000-0005-0000-0000-000090550000}"/>
    <cellStyle name="SAPBEXexcCritical6 3 2 24" xfId="33106" xr:uid="{00000000-0005-0000-0000-000091550000}"/>
    <cellStyle name="SAPBEXexcCritical6 3 2 25" xfId="33107" xr:uid="{00000000-0005-0000-0000-000092550000}"/>
    <cellStyle name="SAPBEXexcCritical6 3 2 26" xfId="33108" xr:uid="{00000000-0005-0000-0000-000093550000}"/>
    <cellStyle name="SAPBEXexcCritical6 3 2 27" xfId="33109" xr:uid="{00000000-0005-0000-0000-000094550000}"/>
    <cellStyle name="SAPBEXexcCritical6 3 2 28" xfId="48387" xr:uid="{00000000-0005-0000-0000-000095550000}"/>
    <cellStyle name="SAPBEXexcCritical6 3 2 29" xfId="49232" xr:uid="{00000000-0005-0000-0000-000096550000}"/>
    <cellStyle name="SAPBEXexcCritical6 3 2 3" xfId="33110" xr:uid="{00000000-0005-0000-0000-000097550000}"/>
    <cellStyle name="SAPBEXexcCritical6 3 2 4" xfId="33111" xr:uid="{00000000-0005-0000-0000-000098550000}"/>
    <cellStyle name="SAPBEXexcCritical6 3 2 5" xfId="33112" xr:uid="{00000000-0005-0000-0000-000099550000}"/>
    <cellStyle name="SAPBEXexcCritical6 3 2 6" xfId="33113" xr:uid="{00000000-0005-0000-0000-00009A550000}"/>
    <cellStyle name="SAPBEXexcCritical6 3 2 7" xfId="33114" xr:uid="{00000000-0005-0000-0000-00009B550000}"/>
    <cellStyle name="SAPBEXexcCritical6 3 2 8" xfId="33115" xr:uid="{00000000-0005-0000-0000-00009C550000}"/>
    <cellStyle name="SAPBEXexcCritical6 3 2 9" xfId="33116" xr:uid="{00000000-0005-0000-0000-00009D550000}"/>
    <cellStyle name="SAPBEXexcCritical6 3 20" xfId="33117" xr:uid="{00000000-0005-0000-0000-00009E550000}"/>
    <cellStyle name="SAPBEXexcCritical6 3 21" xfId="33118" xr:uid="{00000000-0005-0000-0000-00009F550000}"/>
    <cellStyle name="SAPBEXexcCritical6 3 22" xfId="33119" xr:uid="{00000000-0005-0000-0000-0000A0550000}"/>
    <cellStyle name="SAPBEXexcCritical6 3 23" xfId="33120" xr:uid="{00000000-0005-0000-0000-0000A1550000}"/>
    <cellStyle name="SAPBEXexcCritical6 3 24" xfId="33121" xr:uid="{00000000-0005-0000-0000-0000A2550000}"/>
    <cellStyle name="SAPBEXexcCritical6 3 25" xfId="33122" xr:uid="{00000000-0005-0000-0000-0000A3550000}"/>
    <cellStyle name="SAPBEXexcCritical6 3 26" xfId="33123" xr:uid="{00000000-0005-0000-0000-0000A4550000}"/>
    <cellStyle name="SAPBEXexcCritical6 3 27" xfId="33124" xr:uid="{00000000-0005-0000-0000-0000A5550000}"/>
    <cellStyle name="SAPBEXexcCritical6 3 28" xfId="33125" xr:uid="{00000000-0005-0000-0000-0000A6550000}"/>
    <cellStyle name="SAPBEXexcCritical6 3 29" xfId="33126" xr:uid="{00000000-0005-0000-0000-0000A7550000}"/>
    <cellStyle name="SAPBEXexcCritical6 3 3" xfId="864" xr:uid="{00000000-0005-0000-0000-0000A8550000}"/>
    <cellStyle name="SAPBEXexcCritical6 3 3 10" xfId="33127" xr:uid="{00000000-0005-0000-0000-0000A9550000}"/>
    <cellStyle name="SAPBEXexcCritical6 3 3 11" xfId="33128" xr:uid="{00000000-0005-0000-0000-0000AA550000}"/>
    <cellStyle name="SAPBEXexcCritical6 3 3 12" xfId="33129" xr:uid="{00000000-0005-0000-0000-0000AB550000}"/>
    <cellStyle name="SAPBEXexcCritical6 3 3 13" xfId="33130" xr:uid="{00000000-0005-0000-0000-0000AC550000}"/>
    <cellStyle name="SAPBEXexcCritical6 3 3 14" xfId="33131" xr:uid="{00000000-0005-0000-0000-0000AD550000}"/>
    <cellStyle name="SAPBEXexcCritical6 3 3 15" xfId="33132" xr:uid="{00000000-0005-0000-0000-0000AE550000}"/>
    <cellStyle name="SAPBEXexcCritical6 3 3 16" xfId="33133" xr:uid="{00000000-0005-0000-0000-0000AF550000}"/>
    <cellStyle name="SAPBEXexcCritical6 3 3 17" xfId="33134" xr:uid="{00000000-0005-0000-0000-0000B0550000}"/>
    <cellStyle name="SAPBEXexcCritical6 3 3 18" xfId="33135" xr:uid="{00000000-0005-0000-0000-0000B1550000}"/>
    <cellStyle name="SAPBEXexcCritical6 3 3 19" xfId="33136" xr:uid="{00000000-0005-0000-0000-0000B2550000}"/>
    <cellStyle name="SAPBEXexcCritical6 3 3 2" xfId="1833" xr:uid="{00000000-0005-0000-0000-0000B3550000}"/>
    <cellStyle name="SAPBEXexcCritical6 3 3 2 2" xfId="9160" xr:uid="{00000000-0005-0000-0000-0000B4550000}"/>
    <cellStyle name="SAPBEXexcCritical6 3 3 2 2 2" xfId="9161" xr:uid="{00000000-0005-0000-0000-0000B5550000}"/>
    <cellStyle name="SAPBEXexcCritical6 3 3 2 2 2 2" xfId="9162" xr:uid="{00000000-0005-0000-0000-0000B6550000}"/>
    <cellStyle name="SAPBEXexcCritical6 3 3 2 2 2 2 2" xfId="9163" xr:uid="{00000000-0005-0000-0000-0000B7550000}"/>
    <cellStyle name="SAPBEXexcCritical6 3 3 2 2 2 3" xfId="9164" xr:uid="{00000000-0005-0000-0000-0000B8550000}"/>
    <cellStyle name="SAPBEXexcCritical6 3 3 2 2 3" xfId="9165" xr:uid="{00000000-0005-0000-0000-0000B9550000}"/>
    <cellStyle name="SAPBEXexcCritical6 3 3 2 2 3 2" xfId="9166" xr:uid="{00000000-0005-0000-0000-0000BA550000}"/>
    <cellStyle name="SAPBEXexcCritical6 3 3 2 2 3 2 2" xfId="9167" xr:uid="{00000000-0005-0000-0000-0000BB550000}"/>
    <cellStyle name="SAPBEXexcCritical6 3 3 2 2 4" xfId="9168" xr:uid="{00000000-0005-0000-0000-0000BC550000}"/>
    <cellStyle name="SAPBEXexcCritical6 3 3 2 2 4 2" xfId="9169" xr:uid="{00000000-0005-0000-0000-0000BD550000}"/>
    <cellStyle name="SAPBEXexcCritical6 3 3 2 3" xfId="9170" xr:uid="{00000000-0005-0000-0000-0000BE550000}"/>
    <cellStyle name="SAPBEXexcCritical6 3 3 2 3 2" xfId="9171" xr:uid="{00000000-0005-0000-0000-0000BF550000}"/>
    <cellStyle name="SAPBEXexcCritical6 3 3 2 3 2 2" xfId="9172" xr:uid="{00000000-0005-0000-0000-0000C0550000}"/>
    <cellStyle name="SAPBEXexcCritical6 3 3 2 3 3" xfId="9173" xr:uid="{00000000-0005-0000-0000-0000C1550000}"/>
    <cellStyle name="SAPBEXexcCritical6 3 3 2 4" xfId="9174" xr:uid="{00000000-0005-0000-0000-0000C2550000}"/>
    <cellStyle name="SAPBEXexcCritical6 3 3 2 4 2" xfId="9175" xr:uid="{00000000-0005-0000-0000-0000C3550000}"/>
    <cellStyle name="SAPBEXexcCritical6 3 3 2 4 2 2" xfId="9176" xr:uid="{00000000-0005-0000-0000-0000C4550000}"/>
    <cellStyle name="SAPBEXexcCritical6 3 3 2 5" xfId="9177" xr:uid="{00000000-0005-0000-0000-0000C5550000}"/>
    <cellStyle name="SAPBEXexcCritical6 3 3 2 5 2" xfId="9178" xr:uid="{00000000-0005-0000-0000-0000C6550000}"/>
    <cellStyle name="SAPBEXexcCritical6 3 3 2 6" xfId="33137" xr:uid="{00000000-0005-0000-0000-0000C7550000}"/>
    <cellStyle name="SAPBEXexcCritical6 3 3 2 7" xfId="33138" xr:uid="{00000000-0005-0000-0000-0000C8550000}"/>
    <cellStyle name="SAPBEXexcCritical6 3 3 2 8" xfId="49748" xr:uid="{00000000-0005-0000-0000-0000C9550000}"/>
    <cellStyle name="SAPBEXexcCritical6 3 3 20" xfId="33139" xr:uid="{00000000-0005-0000-0000-0000CA550000}"/>
    <cellStyle name="SAPBEXexcCritical6 3 3 21" xfId="33140" xr:uid="{00000000-0005-0000-0000-0000CB550000}"/>
    <cellStyle name="SAPBEXexcCritical6 3 3 22" xfId="33141" xr:uid="{00000000-0005-0000-0000-0000CC550000}"/>
    <cellStyle name="SAPBEXexcCritical6 3 3 23" xfId="33142" xr:uid="{00000000-0005-0000-0000-0000CD550000}"/>
    <cellStyle name="SAPBEXexcCritical6 3 3 24" xfId="33143" xr:uid="{00000000-0005-0000-0000-0000CE550000}"/>
    <cellStyle name="SAPBEXexcCritical6 3 3 25" xfId="33144" xr:uid="{00000000-0005-0000-0000-0000CF550000}"/>
    <cellStyle name="SAPBEXexcCritical6 3 3 26" xfId="33145" xr:uid="{00000000-0005-0000-0000-0000D0550000}"/>
    <cellStyle name="SAPBEXexcCritical6 3 3 27" xfId="33146" xr:uid="{00000000-0005-0000-0000-0000D1550000}"/>
    <cellStyle name="SAPBEXexcCritical6 3 3 28" xfId="48388" xr:uid="{00000000-0005-0000-0000-0000D2550000}"/>
    <cellStyle name="SAPBEXexcCritical6 3 3 29" xfId="49233" xr:uid="{00000000-0005-0000-0000-0000D3550000}"/>
    <cellStyle name="SAPBEXexcCritical6 3 3 3" xfId="33147" xr:uid="{00000000-0005-0000-0000-0000D4550000}"/>
    <cellStyle name="SAPBEXexcCritical6 3 3 4" xfId="33148" xr:uid="{00000000-0005-0000-0000-0000D5550000}"/>
    <cellStyle name="SAPBEXexcCritical6 3 3 5" xfId="33149" xr:uid="{00000000-0005-0000-0000-0000D6550000}"/>
    <cellStyle name="SAPBEXexcCritical6 3 3 6" xfId="33150" xr:uid="{00000000-0005-0000-0000-0000D7550000}"/>
    <cellStyle name="SAPBEXexcCritical6 3 3 7" xfId="33151" xr:uid="{00000000-0005-0000-0000-0000D8550000}"/>
    <cellStyle name="SAPBEXexcCritical6 3 3 8" xfId="33152" xr:uid="{00000000-0005-0000-0000-0000D9550000}"/>
    <cellStyle name="SAPBEXexcCritical6 3 3 9" xfId="33153" xr:uid="{00000000-0005-0000-0000-0000DA550000}"/>
    <cellStyle name="SAPBEXexcCritical6 3 30" xfId="33154" xr:uid="{00000000-0005-0000-0000-0000DB550000}"/>
    <cellStyle name="SAPBEXexcCritical6 3 31" xfId="33155" xr:uid="{00000000-0005-0000-0000-0000DC550000}"/>
    <cellStyle name="SAPBEXexcCritical6 3 32" xfId="33156" xr:uid="{00000000-0005-0000-0000-0000DD550000}"/>
    <cellStyle name="SAPBEXexcCritical6 3 33" xfId="48389" xr:uid="{00000000-0005-0000-0000-0000DE550000}"/>
    <cellStyle name="SAPBEXexcCritical6 3 34" xfId="49231" xr:uid="{00000000-0005-0000-0000-0000DF550000}"/>
    <cellStyle name="SAPBEXexcCritical6 3 4" xfId="865" xr:uid="{00000000-0005-0000-0000-0000E0550000}"/>
    <cellStyle name="SAPBEXexcCritical6 3 4 10" xfId="33157" xr:uid="{00000000-0005-0000-0000-0000E1550000}"/>
    <cellStyle name="SAPBEXexcCritical6 3 4 11" xfId="33158" xr:uid="{00000000-0005-0000-0000-0000E2550000}"/>
    <cellStyle name="SAPBEXexcCritical6 3 4 12" xfId="33159" xr:uid="{00000000-0005-0000-0000-0000E3550000}"/>
    <cellStyle name="SAPBEXexcCritical6 3 4 13" xfId="33160" xr:uid="{00000000-0005-0000-0000-0000E4550000}"/>
    <cellStyle name="SAPBEXexcCritical6 3 4 14" xfId="33161" xr:uid="{00000000-0005-0000-0000-0000E5550000}"/>
    <cellStyle name="SAPBEXexcCritical6 3 4 15" xfId="33162" xr:uid="{00000000-0005-0000-0000-0000E6550000}"/>
    <cellStyle name="SAPBEXexcCritical6 3 4 16" xfId="33163" xr:uid="{00000000-0005-0000-0000-0000E7550000}"/>
    <cellStyle name="SAPBEXexcCritical6 3 4 17" xfId="33164" xr:uid="{00000000-0005-0000-0000-0000E8550000}"/>
    <cellStyle name="SAPBEXexcCritical6 3 4 18" xfId="33165" xr:uid="{00000000-0005-0000-0000-0000E9550000}"/>
    <cellStyle name="SAPBEXexcCritical6 3 4 19" xfId="33166" xr:uid="{00000000-0005-0000-0000-0000EA550000}"/>
    <cellStyle name="SAPBEXexcCritical6 3 4 2" xfId="1834" xr:uid="{00000000-0005-0000-0000-0000EB550000}"/>
    <cellStyle name="SAPBEXexcCritical6 3 4 2 2" xfId="9179" xr:uid="{00000000-0005-0000-0000-0000EC550000}"/>
    <cellStyle name="SAPBEXexcCritical6 3 4 2 2 2" xfId="9180" xr:uid="{00000000-0005-0000-0000-0000ED550000}"/>
    <cellStyle name="SAPBEXexcCritical6 3 4 2 2 2 2" xfId="9181" xr:uid="{00000000-0005-0000-0000-0000EE550000}"/>
    <cellStyle name="SAPBEXexcCritical6 3 4 2 2 2 2 2" xfId="9182" xr:uid="{00000000-0005-0000-0000-0000EF550000}"/>
    <cellStyle name="SAPBEXexcCritical6 3 4 2 2 2 3" xfId="9183" xr:uid="{00000000-0005-0000-0000-0000F0550000}"/>
    <cellStyle name="SAPBEXexcCritical6 3 4 2 2 3" xfId="9184" xr:uid="{00000000-0005-0000-0000-0000F1550000}"/>
    <cellStyle name="SAPBEXexcCritical6 3 4 2 2 3 2" xfId="9185" xr:uid="{00000000-0005-0000-0000-0000F2550000}"/>
    <cellStyle name="SAPBEXexcCritical6 3 4 2 2 3 2 2" xfId="9186" xr:uid="{00000000-0005-0000-0000-0000F3550000}"/>
    <cellStyle name="SAPBEXexcCritical6 3 4 2 2 4" xfId="9187" xr:uid="{00000000-0005-0000-0000-0000F4550000}"/>
    <cellStyle name="SAPBEXexcCritical6 3 4 2 2 4 2" xfId="9188" xr:uid="{00000000-0005-0000-0000-0000F5550000}"/>
    <cellStyle name="SAPBEXexcCritical6 3 4 2 3" xfId="9189" xr:uid="{00000000-0005-0000-0000-0000F6550000}"/>
    <cellStyle name="SAPBEXexcCritical6 3 4 2 3 2" xfId="9190" xr:uid="{00000000-0005-0000-0000-0000F7550000}"/>
    <cellStyle name="SAPBEXexcCritical6 3 4 2 3 2 2" xfId="9191" xr:uid="{00000000-0005-0000-0000-0000F8550000}"/>
    <cellStyle name="SAPBEXexcCritical6 3 4 2 3 3" xfId="9192" xr:uid="{00000000-0005-0000-0000-0000F9550000}"/>
    <cellStyle name="SAPBEXexcCritical6 3 4 2 4" xfId="9193" xr:uid="{00000000-0005-0000-0000-0000FA550000}"/>
    <cellStyle name="SAPBEXexcCritical6 3 4 2 4 2" xfId="9194" xr:uid="{00000000-0005-0000-0000-0000FB550000}"/>
    <cellStyle name="SAPBEXexcCritical6 3 4 2 4 2 2" xfId="9195" xr:uid="{00000000-0005-0000-0000-0000FC550000}"/>
    <cellStyle name="SAPBEXexcCritical6 3 4 2 5" xfId="9196" xr:uid="{00000000-0005-0000-0000-0000FD550000}"/>
    <cellStyle name="SAPBEXexcCritical6 3 4 2 5 2" xfId="9197" xr:uid="{00000000-0005-0000-0000-0000FE550000}"/>
    <cellStyle name="SAPBEXexcCritical6 3 4 2 6" xfId="33167" xr:uid="{00000000-0005-0000-0000-0000FF550000}"/>
    <cellStyle name="SAPBEXexcCritical6 3 4 2 7" xfId="33168" xr:uid="{00000000-0005-0000-0000-000000560000}"/>
    <cellStyle name="SAPBEXexcCritical6 3 4 2 8" xfId="49749" xr:uid="{00000000-0005-0000-0000-000001560000}"/>
    <cellStyle name="SAPBEXexcCritical6 3 4 20" xfId="33169" xr:uid="{00000000-0005-0000-0000-000002560000}"/>
    <cellStyle name="SAPBEXexcCritical6 3 4 21" xfId="33170" xr:uid="{00000000-0005-0000-0000-000003560000}"/>
    <cellStyle name="SAPBEXexcCritical6 3 4 22" xfId="33171" xr:uid="{00000000-0005-0000-0000-000004560000}"/>
    <cellStyle name="SAPBEXexcCritical6 3 4 23" xfId="33172" xr:uid="{00000000-0005-0000-0000-000005560000}"/>
    <cellStyle name="SAPBEXexcCritical6 3 4 24" xfId="33173" xr:uid="{00000000-0005-0000-0000-000006560000}"/>
    <cellStyle name="SAPBEXexcCritical6 3 4 25" xfId="33174" xr:uid="{00000000-0005-0000-0000-000007560000}"/>
    <cellStyle name="SAPBEXexcCritical6 3 4 26" xfId="33175" xr:uid="{00000000-0005-0000-0000-000008560000}"/>
    <cellStyle name="SAPBEXexcCritical6 3 4 27" xfId="33176" xr:uid="{00000000-0005-0000-0000-000009560000}"/>
    <cellStyle name="SAPBEXexcCritical6 3 4 28" xfId="48390" xr:uid="{00000000-0005-0000-0000-00000A560000}"/>
    <cellStyle name="SAPBEXexcCritical6 3 4 29" xfId="49234" xr:uid="{00000000-0005-0000-0000-00000B560000}"/>
    <cellStyle name="SAPBEXexcCritical6 3 4 3" xfId="33177" xr:uid="{00000000-0005-0000-0000-00000C560000}"/>
    <cellStyle name="SAPBEXexcCritical6 3 4 4" xfId="33178" xr:uid="{00000000-0005-0000-0000-00000D560000}"/>
    <cellStyle name="SAPBEXexcCritical6 3 4 5" xfId="33179" xr:uid="{00000000-0005-0000-0000-00000E560000}"/>
    <cellStyle name="SAPBEXexcCritical6 3 4 6" xfId="33180" xr:uid="{00000000-0005-0000-0000-00000F560000}"/>
    <cellStyle name="SAPBEXexcCritical6 3 4 7" xfId="33181" xr:uid="{00000000-0005-0000-0000-000010560000}"/>
    <cellStyle name="SAPBEXexcCritical6 3 4 8" xfId="33182" xr:uid="{00000000-0005-0000-0000-000011560000}"/>
    <cellStyle name="SAPBEXexcCritical6 3 4 9" xfId="33183" xr:uid="{00000000-0005-0000-0000-000012560000}"/>
    <cellStyle name="SAPBEXexcCritical6 3 5" xfId="866" xr:uid="{00000000-0005-0000-0000-000013560000}"/>
    <cellStyle name="SAPBEXexcCritical6 3 5 10" xfId="33184" xr:uid="{00000000-0005-0000-0000-000014560000}"/>
    <cellStyle name="SAPBEXexcCritical6 3 5 11" xfId="33185" xr:uid="{00000000-0005-0000-0000-000015560000}"/>
    <cellStyle name="SAPBEXexcCritical6 3 5 12" xfId="33186" xr:uid="{00000000-0005-0000-0000-000016560000}"/>
    <cellStyle name="SAPBEXexcCritical6 3 5 13" xfId="33187" xr:uid="{00000000-0005-0000-0000-000017560000}"/>
    <cellStyle name="SAPBEXexcCritical6 3 5 14" xfId="33188" xr:uid="{00000000-0005-0000-0000-000018560000}"/>
    <cellStyle name="SAPBEXexcCritical6 3 5 15" xfId="33189" xr:uid="{00000000-0005-0000-0000-000019560000}"/>
    <cellStyle name="SAPBEXexcCritical6 3 5 16" xfId="33190" xr:uid="{00000000-0005-0000-0000-00001A560000}"/>
    <cellStyle name="SAPBEXexcCritical6 3 5 17" xfId="33191" xr:uid="{00000000-0005-0000-0000-00001B560000}"/>
    <cellStyle name="SAPBEXexcCritical6 3 5 18" xfId="33192" xr:uid="{00000000-0005-0000-0000-00001C560000}"/>
    <cellStyle name="SAPBEXexcCritical6 3 5 19" xfId="33193" xr:uid="{00000000-0005-0000-0000-00001D560000}"/>
    <cellStyle name="SAPBEXexcCritical6 3 5 2" xfId="1835" xr:uid="{00000000-0005-0000-0000-00001E560000}"/>
    <cellStyle name="SAPBEXexcCritical6 3 5 2 2" xfId="9198" xr:uid="{00000000-0005-0000-0000-00001F560000}"/>
    <cellStyle name="SAPBEXexcCritical6 3 5 2 2 2" xfId="9199" xr:uid="{00000000-0005-0000-0000-000020560000}"/>
    <cellStyle name="SAPBEXexcCritical6 3 5 2 2 2 2" xfId="9200" xr:uid="{00000000-0005-0000-0000-000021560000}"/>
    <cellStyle name="SAPBEXexcCritical6 3 5 2 2 2 2 2" xfId="9201" xr:uid="{00000000-0005-0000-0000-000022560000}"/>
    <cellStyle name="SAPBEXexcCritical6 3 5 2 2 2 3" xfId="9202" xr:uid="{00000000-0005-0000-0000-000023560000}"/>
    <cellStyle name="SAPBEXexcCritical6 3 5 2 2 3" xfId="9203" xr:uid="{00000000-0005-0000-0000-000024560000}"/>
    <cellStyle name="SAPBEXexcCritical6 3 5 2 2 3 2" xfId="9204" xr:uid="{00000000-0005-0000-0000-000025560000}"/>
    <cellStyle name="SAPBEXexcCritical6 3 5 2 2 3 2 2" xfId="9205" xr:uid="{00000000-0005-0000-0000-000026560000}"/>
    <cellStyle name="SAPBEXexcCritical6 3 5 2 2 4" xfId="9206" xr:uid="{00000000-0005-0000-0000-000027560000}"/>
    <cellStyle name="SAPBEXexcCritical6 3 5 2 2 4 2" xfId="9207" xr:uid="{00000000-0005-0000-0000-000028560000}"/>
    <cellStyle name="SAPBEXexcCritical6 3 5 2 3" xfId="9208" xr:uid="{00000000-0005-0000-0000-000029560000}"/>
    <cellStyle name="SAPBEXexcCritical6 3 5 2 3 2" xfId="9209" xr:uid="{00000000-0005-0000-0000-00002A560000}"/>
    <cellStyle name="SAPBEXexcCritical6 3 5 2 3 2 2" xfId="9210" xr:uid="{00000000-0005-0000-0000-00002B560000}"/>
    <cellStyle name="SAPBEXexcCritical6 3 5 2 3 3" xfId="9211" xr:uid="{00000000-0005-0000-0000-00002C560000}"/>
    <cellStyle name="SAPBEXexcCritical6 3 5 2 4" xfId="9212" xr:uid="{00000000-0005-0000-0000-00002D560000}"/>
    <cellStyle name="SAPBEXexcCritical6 3 5 2 4 2" xfId="9213" xr:uid="{00000000-0005-0000-0000-00002E560000}"/>
    <cellStyle name="SAPBEXexcCritical6 3 5 2 4 2 2" xfId="9214" xr:uid="{00000000-0005-0000-0000-00002F560000}"/>
    <cellStyle name="SAPBEXexcCritical6 3 5 2 5" xfId="9215" xr:uid="{00000000-0005-0000-0000-000030560000}"/>
    <cellStyle name="SAPBEXexcCritical6 3 5 2 5 2" xfId="9216" xr:uid="{00000000-0005-0000-0000-000031560000}"/>
    <cellStyle name="SAPBEXexcCritical6 3 5 2 6" xfId="33194" xr:uid="{00000000-0005-0000-0000-000032560000}"/>
    <cellStyle name="SAPBEXexcCritical6 3 5 2 7" xfId="33195" xr:uid="{00000000-0005-0000-0000-000033560000}"/>
    <cellStyle name="SAPBEXexcCritical6 3 5 2 8" xfId="49750" xr:uid="{00000000-0005-0000-0000-000034560000}"/>
    <cellStyle name="SAPBEXexcCritical6 3 5 20" xfId="33196" xr:uid="{00000000-0005-0000-0000-000035560000}"/>
    <cellStyle name="SAPBEXexcCritical6 3 5 21" xfId="33197" xr:uid="{00000000-0005-0000-0000-000036560000}"/>
    <cellStyle name="SAPBEXexcCritical6 3 5 22" xfId="33198" xr:uid="{00000000-0005-0000-0000-000037560000}"/>
    <cellStyle name="SAPBEXexcCritical6 3 5 23" xfId="33199" xr:uid="{00000000-0005-0000-0000-000038560000}"/>
    <cellStyle name="SAPBEXexcCritical6 3 5 24" xfId="33200" xr:uid="{00000000-0005-0000-0000-000039560000}"/>
    <cellStyle name="SAPBEXexcCritical6 3 5 25" xfId="33201" xr:uid="{00000000-0005-0000-0000-00003A560000}"/>
    <cellStyle name="SAPBEXexcCritical6 3 5 26" xfId="33202" xr:uid="{00000000-0005-0000-0000-00003B560000}"/>
    <cellStyle name="SAPBEXexcCritical6 3 5 27" xfId="33203" xr:uid="{00000000-0005-0000-0000-00003C560000}"/>
    <cellStyle name="SAPBEXexcCritical6 3 5 28" xfId="48391" xr:uid="{00000000-0005-0000-0000-00003D560000}"/>
    <cellStyle name="SAPBEXexcCritical6 3 5 29" xfId="49235" xr:uid="{00000000-0005-0000-0000-00003E560000}"/>
    <cellStyle name="SAPBEXexcCritical6 3 5 3" xfId="33204" xr:uid="{00000000-0005-0000-0000-00003F560000}"/>
    <cellStyle name="SAPBEXexcCritical6 3 5 4" xfId="33205" xr:uid="{00000000-0005-0000-0000-000040560000}"/>
    <cellStyle name="SAPBEXexcCritical6 3 5 5" xfId="33206" xr:uid="{00000000-0005-0000-0000-000041560000}"/>
    <cellStyle name="SAPBEXexcCritical6 3 5 6" xfId="33207" xr:uid="{00000000-0005-0000-0000-000042560000}"/>
    <cellStyle name="SAPBEXexcCritical6 3 5 7" xfId="33208" xr:uid="{00000000-0005-0000-0000-000043560000}"/>
    <cellStyle name="SAPBEXexcCritical6 3 5 8" xfId="33209" xr:uid="{00000000-0005-0000-0000-000044560000}"/>
    <cellStyle name="SAPBEXexcCritical6 3 5 9" xfId="33210" xr:uid="{00000000-0005-0000-0000-000045560000}"/>
    <cellStyle name="SAPBEXexcCritical6 3 6" xfId="867" xr:uid="{00000000-0005-0000-0000-000046560000}"/>
    <cellStyle name="SAPBEXexcCritical6 3 6 10" xfId="33211" xr:uid="{00000000-0005-0000-0000-000047560000}"/>
    <cellStyle name="SAPBEXexcCritical6 3 6 11" xfId="33212" xr:uid="{00000000-0005-0000-0000-000048560000}"/>
    <cellStyle name="SAPBEXexcCritical6 3 6 12" xfId="33213" xr:uid="{00000000-0005-0000-0000-000049560000}"/>
    <cellStyle name="SAPBEXexcCritical6 3 6 13" xfId="33214" xr:uid="{00000000-0005-0000-0000-00004A560000}"/>
    <cellStyle name="SAPBEXexcCritical6 3 6 14" xfId="33215" xr:uid="{00000000-0005-0000-0000-00004B560000}"/>
    <cellStyle name="SAPBEXexcCritical6 3 6 15" xfId="33216" xr:uid="{00000000-0005-0000-0000-00004C560000}"/>
    <cellStyle name="SAPBEXexcCritical6 3 6 16" xfId="33217" xr:uid="{00000000-0005-0000-0000-00004D560000}"/>
    <cellStyle name="SAPBEXexcCritical6 3 6 17" xfId="33218" xr:uid="{00000000-0005-0000-0000-00004E560000}"/>
    <cellStyle name="SAPBEXexcCritical6 3 6 18" xfId="33219" xr:uid="{00000000-0005-0000-0000-00004F560000}"/>
    <cellStyle name="SAPBEXexcCritical6 3 6 19" xfId="33220" xr:uid="{00000000-0005-0000-0000-000050560000}"/>
    <cellStyle name="SAPBEXexcCritical6 3 6 2" xfId="1836" xr:uid="{00000000-0005-0000-0000-000051560000}"/>
    <cellStyle name="SAPBEXexcCritical6 3 6 2 2" xfId="9217" xr:uid="{00000000-0005-0000-0000-000052560000}"/>
    <cellStyle name="SAPBEXexcCritical6 3 6 2 2 2" xfId="9218" xr:uid="{00000000-0005-0000-0000-000053560000}"/>
    <cellStyle name="SAPBEXexcCritical6 3 6 2 2 2 2" xfId="9219" xr:uid="{00000000-0005-0000-0000-000054560000}"/>
    <cellStyle name="SAPBEXexcCritical6 3 6 2 2 2 2 2" xfId="9220" xr:uid="{00000000-0005-0000-0000-000055560000}"/>
    <cellStyle name="SAPBEXexcCritical6 3 6 2 2 2 3" xfId="9221" xr:uid="{00000000-0005-0000-0000-000056560000}"/>
    <cellStyle name="SAPBEXexcCritical6 3 6 2 2 3" xfId="9222" xr:uid="{00000000-0005-0000-0000-000057560000}"/>
    <cellStyle name="SAPBEXexcCritical6 3 6 2 2 3 2" xfId="9223" xr:uid="{00000000-0005-0000-0000-000058560000}"/>
    <cellStyle name="SAPBEXexcCritical6 3 6 2 2 3 2 2" xfId="9224" xr:uid="{00000000-0005-0000-0000-000059560000}"/>
    <cellStyle name="SAPBEXexcCritical6 3 6 2 2 4" xfId="9225" xr:uid="{00000000-0005-0000-0000-00005A560000}"/>
    <cellStyle name="SAPBEXexcCritical6 3 6 2 2 4 2" xfId="9226" xr:uid="{00000000-0005-0000-0000-00005B560000}"/>
    <cellStyle name="SAPBEXexcCritical6 3 6 2 3" xfId="9227" xr:uid="{00000000-0005-0000-0000-00005C560000}"/>
    <cellStyle name="SAPBEXexcCritical6 3 6 2 3 2" xfId="9228" xr:uid="{00000000-0005-0000-0000-00005D560000}"/>
    <cellStyle name="SAPBEXexcCritical6 3 6 2 3 2 2" xfId="9229" xr:uid="{00000000-0005-0000-0000-00005E560000}"/>
    <cellStyle name="SAPBEXexcCritical6 3 6 2 3 3" xfId="9230" xr:uid="{00000000-0005-0000-0000-00005F560000}"/>
    <cellStyle name="SAPBEXexcCritical6 3 6 2 4" xfId="9231" xr:uid="{00000000-0005-0000-0000-000060560000}"/>
    <cellStyle name="SAPBEXexcCritical6 3 6 2 4 2" xfId="9232" xr:uid="{00000000-0005-0000-0000-000061560000}"/>
    <cellStyle name="SAPBEXexcCritical6 3 6 2 4 2 2" xfId="9233" xr:uid="{00000000-0005-0000-0000-000062560000}"/>
    <cellStyle name="SAPBEXexcCritical6 3 6 2 5" xfId="9234" xr:uid="{00000000-0005-0000-0000-000063560000}"/>
    <cellStyle name="SAPBEXexcCritical6 3 6 2 5 2" xfId="9235" xr:uid="{00000000-0005-0000-0000-000064560000}"/>
    <cellStyle name="SAPBEXexcCritical6 3 6 2 6" xfId="33221" xr:uid="{00000000-0005-0000-0000-000065560000}"/>
    <cellStyle name="SAPBEXexcCritical6 3 6 2 7" xfId="33222" xr:uid="{00000000-0005-0000-0000-000066560000}"/>
    <cellStyle name="SAPBEXexcCritical6 3 6 2 8" xfId="49751" xr:uid="{00000000-0005-0000-0000-000067560000}"/>
    <cellStyle name="SAPBEXexcCritical6 3 6 20" xfId="33223" xr:uid="{00000000-0005-0000-0000-000068560000}"/>
    <cellStyle name="SAPBEXexcCritical6 3 6 21" xfId="33224" xr:uid="{00000000-0005-0000-0000-000069560000}"/>
    <cellStyle name="SAPBEXexcCritical6 3 6 22" xfId="33225" xr:uid="{00000000-0005-0000-0000-00006A560000}"/>
    <cellStyle name="SAPBEXexcCritical6 3 6 23" xfId="33226" xr:uid="{00000000-0005-0000-0000-00006B560000}"/>
    <cellStyle name="SAPBEXexcCritical6 3 6 24" xfId="33227" xr:uid="{00000000-0005-0000-0000-00006C560000}"/>
    <cellStyle name="SAPBEXexcCritical6 3 6 25" xfId="33228" xr:uid="{00000000-0005-0000-0000-00006D560000}"/>
    <cellStyle name="SAPBEXexcCritical6 3 6 26" xfId="33229" xr:uid="{00000000-0005-0000-0000-00006E560000}"/>
    <cellStyle name="SAPBEXexcCritical6 3 6 27" xfId="33230" xr:uid="{00000000-0005-0000-0000-00006F560000}"/>
    <cellStyle name="SAPBEXexcCritical6 3 6 28" xfId="48392" xr:uid="{00000000-0005-0000-0000-000070560000}"/>
    <cellStyle name="SAPBEXexcCritical6 3 6 29" xfId="49236" xr:uid="{00000000-0005-0000-0000-000071560000}"/>
    <cellStyle name="SAPBEXexcCritical6 3 6 3" xfId="33231" xr:uid="{00000000-0005-0000-0000-000072560000}"/>
    <cellStyle name="SAPBEXexcCritical6 3 6 4" xfId="33232" xr:uid="{00000000-0005-0000-0000-000073560000}"/>
    <cellStyle name="SAPBEXexcCritical6 3 6 5" xfId="33233" xr:uid="{00000000-0005-0000-0000-000074560000}"/>
    <cellStyle name="SAPBEXexcCritical6 3 6 6" xfId="33234" xr:uid="{00000000-0005-0000-0000-000075560000}"/>
    <cellStyle name="SAPBEXexcCritical6 3 6 7" xfId="33235" xr:uid="{00000000-0005-0000-0000-000076560000}"/>
    <cellStyle name="SAPBEXexcCritical6 3 6 8" xfId="33236" xr:uid="{00000000-0005-0000-0000-000077560000}"/>
    <cellStyle name="SAPBEXexcCritical6 3 6 9" xfId="33237" xr:uid="{00000000-0005-0000-0000-000078560000}"/>
    <cellStyle name="SAPBEXexcCritical6 3 7" xfId="1837" xr:uid="{00000000-0005-0000-0000-000079560000}"/>
    <cellStyle name="SAPBEXexcCritical6 3 7 2" xfId="9236" xr:uid="{00000000-0005-0000-0000-00007A560000}"/>
    <cellStyle name="SAPBEXexcCritical6 3 7 2 2" xfId="9237" xr:uid="{00000000-0005-0000-0000-00007B560000}"/>
    <cellStyle name="SAPBEXexcCritical6 3 7 2 2 2" xfId="9238" xr:uid="{00000000-0005-0000-0000-00007C560000}"/>
    <cellStyle name="SAPBEXexcCritical6 3 7 2 2 2 2" xfId="9239" xr:uid="{00000000-0005-0000-0000-00007D560000}"/>
    <cellStyle name="SAPBEXexcCritical6 3 7 2 2 3" xfId="9240" xr:uid="{00000000-0005-0000-0000-00007E560000}"/>
    <cellStyle name="SAPBEXexcCritical6 3 7 2 3" xfId="9241" xr:uid="{00000000-0005-0000-0000-00007F560000}"/>
    <cellStyle name="SAPBEXexcCritical6 3 7 2 3 2" xfId="9242" xr:uid="{00000000-0005-0000-0000-000080560000}"/>
    <cellStyle name="SAPBEXexcCritical6 3 7 2 3 2 2" xfId="9243" xr:uid="{00000000-0005-0000-0000-000081560000}"/>
    <cellStyle name="SAPBEXexcCritical6 3 7 2 4" xfId="9244" xr:uid="{00000000-0005-0000-0000-000082560000}"/>
    <cellStyle name="SAPBEXexcCritical6 3 7 2 4 2" xfId="9245" xr:uid="{00000000-0005-0000-0000-000083560000}"/>
    <cellStyle name="SAPBEXexcCritical6 3 7 3" xfId="9246" xr:uid="{00000000-0005-0000-0000-000084560000}"/>
    <cellStyle name="SAPBEXexcCritical6 3 7 3 2" xfId="9247" xr:uid="{00000000-0005-0000-0000-000085560000}"/>
    <cellStyle name="SAPBEXexcCritical6 3 7 3 2 2" xfId="9248" xr:uid="{00000000-0005-0000-0000-000086560000}"/>
    <cellStyle name="SAPBEXexcCritical6 3 7 3 3" xfId="9249" xr:uid="{00000000-0005-0000-0000-000087560000}"/>
    <cellStyle name="SAPBEXexcCritical6 3 7 4" xfId="9250" xr:uid="{00000000-0005-0000-0000-000088560000}"/>
    <cellStyle name="SAPBEXexcCritical6 3 7 4 2" xfId="9251" xr:uid="{00000000-0005-0000-0000-000089560000}"/>
    <cellStyle name="SAPBEXexcCritical6 3 7 4 2 2" xfId="9252" xr:uid="{00000000-0005-0000-0000-00008A560000}"/>
    <cellStyle name="SAPBEXexcCritical6 3 7 5" xfId="9253" xr:uid="{00000000-0005-0000-0000-00008B560000}"/>
    <cellStyle name="SAPBEXexcCritical6 3 7 5 2" xfId="9254" xr:uid="{00000000-0005-0000-0000-00008C560000}"/>
    <cellStyle name="SAPBEXexcCritical6 3 7 6" xfId="33238" xr:uid="{00000000-0005-0000-0000-00008D560000}"/>
    <cellStyle name="SAPBEXexcCritical6 3 7 7" xfId="33239" xr:uid="{00000000-0005-0000-0000-00008E560000}"/>
    <cellStyle name="SAPBEXexcCritical6 3 7 8" xfId="49746" xr:uid="{00000000-0005-0000-0000-00008F560000}"/>
    <cellStyle name="SAPBEXexcCritical6 3 8" xfId="33240" xr:uid="{00000000-0005-0000-0000-000090560000}"/>
    <cellStyle name="SAPBEXexcCritical6 3 9" xfId="33241" xr:uid="{00000000-0005-0000-0000-000091560000}"/>
    <cellStyle name="SAPBEXexcCritical6 30" xfId="33242" xr:uid="{00000000-0005-0000-0000-000092560000}"/>
    <cellStyle name="SAPBEXexcCritical6 31" xfId="33243" xr:uid="{00000000-0005-0000-0000-000093560000}"/>
    <cellStyle name="SAPBEXexcCritical6 32" xfId="33244" xr:uid="{00000000-0005-0000-0000-000094560000}"/>
    <cellStyle name="SAPBEXexcCritical6 33" xfId="33245" xr:uid="{00000000-0005-0000-0000-000095560000}"/>
    <cellStyle name="SAPBEXexcCritical6 34" xfId="33246" xr:uid="{00000000-0005-0000-0000-000096560000}"/>
    <cellStyle name="SAPBEXexcCritical6 35" xfId="33247" xr:uid="{00000000-0005-0000-0000-000097560000}"/>
    <cellStyle name="SAPBEXexcCritical6 36" xfId="48393" xr:uid="{00000000-0005-0000-0000-000098560000}"/>
    <cellStyle name="SAPBEXexcCritical6 37" xfId="49219" xr:uid="{00000000-0005-0000-0000-000099560000}"/>
    <cellStyle name="SAPBEXexcCritical6 4" xfId="868" xr:uid="{00000000-0005-0000-0000-00009A560000}"/>
    <cellStyle name="SAPBEXexcCritical6 4 10" xfId="33248" xr:uid="{00000000-0005-0000-0000-00009B560000}"/>
    <cellStyle name="SAPBEXexcCritical6 4 11" xfId="33249" xr:uid="{00000000-0005-0000-0000-00009C560000}"/>
    <cellStyle name="SAPBEXexcCritical6 4 12" xfId="33250" xr:uid="{00000000-0005-0000-0000-00009D560000}"/>
    <cellStyle name="SAPBEXexcCritical6 4 13" xfId="33251" xr:uid="{00000000-0005-0000-0000-00009E560000}"/>
    <cellStyle name="SAPBEXexcCritical6 4 14" xfId="33252" xr:uid="{00000000-0005-0000-0000-00009F560000}"/>
    <cellStyle name="SAPBEXexcCritical6 4 15" xfId="33253" xr:uid="{00000000-0005-0000-0000-0000A0560000}"/>
    <cellStyle name="SAPBEXexcCritical6 4 16" xfId="33254" xr:uid="{00000000-0005-0000-0000-0000A1560000}"/>
    <cellStyle name="SAPBEXexcCritical6 4 17" xfId="33255" xr:uid="{00000000-0005-0000-0000-0000A2560000}"/>
    <cellStyle name="SAPBEXexcCritical6 4 18" xfId="33256" xr:uid="{00000000-0005-0000-0000-0000A3560000}"/>
    <cellStyle name="SAPBEXexcCritical6 4 19" xfId="33257" xr:uid="{00000000-0005-0000-0000-0000A4560000}"/>
    <cellStyle name="SAPBEXexcCritical6 4 2" xfId="1838" xr:uid="{00000000-0005-0000-0000-0000A5560000}"/>
    <cellStyle name="SAPBEXexcCritical6 4 2 2" xfId="9255" xr:uid="{00000000-0005-0000-0000-0000A6560000}"/>
    <cellStyle name="SAPBEXexcCritical6 4 2 2 2" xfId="9256" xr:uid="{00000000-0005-0000-0000-0000A7560000}"/>
    <cellStyle name="SAPBEXexcCritical6 4 2 2 2 2" xfId="9257" xr:uid="{00000000-0005-0000-0000-0000A8560000}"/>
    <cellStyle name="SAPBEXexcCritical6 4 2 2 2 2 2" xfId="9258" xr:uid="{00000000-0005-0000-0000-0000A9560000}"/>
    <cellStyle name="SAPBEXexcCritical6 4 2 2 2 3" xfId="9259" xr:uid="{00000000-0005-0000-0000-0000AA560000}"/>
    <cellStyle name="SAPBEXexcCritical6 4 2 2 3" xfId="9260" xr:uid="{00000000-0005-0000-0000-0000AB560000}"/>
    <cellStyle name="SAPBEXexcCritical6 4 2 2 3 2" xfId="9261" xr:uid="{00000000-0005-0000-0000-0000AC560000}"/>
    <cellStyle name="SAPBEXexcCritical6 4 2 2 3 2 2" xfId="9262" xr:uid="{00000000-0005-0000-0000-0000AD560000}"/>
    <cellStyle name="SAPBEXexcCritical6 4 2 2 4" xfId="9263" xr:uid="{00000000-0005-0000-0000-0000AE560000}"/>
    <cellStyle name="SAPBEXexcCritical6 4 2 2 4 2" xfId="9264" xr:uid="{00000000-0005-0000-0000-0000AF560000}"/>
    <cellStyle name="SAPBEXexcCritical6 4 2 3" xfId="9265" xr:uid="{00000000-0005-0000-0000-0000B0560000}"/>
    <cellStyle name="SAPBEXexcCritical6 4 2 3 2" xfId="9266" xr:uid="{00000000-0005-0000-0000-0000B1560000}"/>
    <cellStyle name="SAPBEXexcCritical6 4 2 3 2 2" xfId="9267" xr:uid="{00000000-0005-0000-0000-0000B2560000}"/>
    <cellStyle name="SAPBEXexcCritical6 4 2 3 3" xfId="9268" xr:uid="{00000000-0005-0000-0000-0000B3560000}"/>
    <cellStyle name="SAPBEXexcCritical6 4 2 4" xfId="9269" xr:uid="{00000000-0005-0000-0000-0000B4560000}"/>
    <cellStyle name="SAPBEXexcCritical6 4 2 4 2" xfId="9270" xr:uid="{00000000-0005-0000-0000-0000B5560000}"/>
    <cellStyle name="SAPBEXexcCritical6 4 2 4 2 2" xfId="9271" xr:uid="{00000000-0005-0000-0000-0000B6560000}"/>
    <cellStyle name="SAPBEXexcCritical6 4 2 5" xfId="9272" xr:uid="{00000000-0005-0000-0000-0000B7560000}"/>
    <cellStyle name="SAPBEXexcCritical6 4 2 5 2" xfId="9273" xr:uid="{00000000-0005-0000-0000-0000B8560000}"/>
    <cellStyle name="SAPBEXexcCritical6 4 2 6" xfId="33258" xr:uid="{00000000-0005-0000-0000-0000B9560000}"/>
    <cellStyle name="SAPBEXexcCritical6 4 2 7" xfId="33259" xr:uid="{00000000-0005-0000-0000-0000BA560000}"/>
    <cellStyle name="SAPBEXexcCritical6 4 2 8" xfId="49752" xr:uid="{00000000-0005-0000-0000-0000BB560000}"/>
    <cellStyle name="SAPBEXexcCritical6 4 20" xfId="33260" xr:uid="{00000000-0005-0000-0000-0000BC560000}"/>
    <cellStyle name="SAPBEXexcCritical6 4 21" xfId="33261" xr:uid="{00000000-0005-0000-0000-0000BD560000}"/>
    <cellStyle name="SAPBEXexcCritical6 4 22" xfId="33262" xr:uid="{00000000-0005-0000-0000-0000BE560000}"/>
    <cellStyle name="SAPBEXexcCritical6 4 23" xfId="33263" xr:uid="{00000000-0005-0000-0000-0000BF560000}"/>
    <cellStyle name="SAPBEXexcCritical6 4 24" xfId="33264" xr:uid="{00000000-0005-0000-0000-0000C0560000}"/>
    <cellStyle name="SAPBEXexcCritical6 4 25" xfId="33265" xr:uid="{00000000-0005-0000-0000-0000C1560000}"/>
    <cellStyle name="SAPBEXexcCritical6 4 26" xfId="33266" xr:uid="{00000000-0005-0000-0000-0000C2560000}"/>
    <cellStyle name="SAPBEXexcCritical6 4 27" xfId="33267" xr:uid="{00000000-0005-0000-0000-0000C3560000}"/>
    <cellStyle name="SAPBEXexcCritical6 4 28" xfId="48394" xr:uid="{00000000-0005-0000-0000-0000C4560000}"/>
    <cellStyle name="SAPBEXexcCritical6 4 29" xfId="49237" xr:uid="{00000000-0005-0000-0000-0000C5560000}"/>
    <cellStyle name="SAPBEXexcCritical6 4 3" xfId="33268" xr:uid="{00000000-0005-0000-0000-0000C6560000}"/>
    <cellStyle name="SAPBEXexcCritical6 4 4" xfId="33269" xr:uid="{00000000-0005-0000-0000-0000C7560000}"/>
    <cellStyle name="SAPBEXexcCritical6 4 5" xfId="33270" xr:uid="{00000000-0005-0000-0000-0000C8560000}"/>
    <cellStyle name="SAPBEXexcCritical6 4 6" xfId="33271" xr:uid="{00000000-0005-0000-0000-0000C9560000}"/>
    <cellStyle name="SAPBEXexcCritical6 4 7" xfId="33272" xr:uid="{00000000-0005-0000-0000-0000CA560000}"/>
    <cellStyle name="SAPBEXexcCritical6 4 8" xfId="33273" xr:uid="{00000000-0005-0000-0000-0000CB560000}"/>
    <cellStyle name="SAPBEXexcCritical6 4 9" xfId="33274" xr:uid="{00000000-0005-0000-0000-0000CC560000}"/>
    <cellStyle name="SAPBEXexcCritical6 5" xfId="869" xr:uid="{00000000-0005-0000-0000-0000CD560000}"/>
    <cellStyle name="SAPBEXexcCritical6 5 10" xfId="33275" xr:uid="{00000000-0005-0000-0000-0000CE560000}"/>
    <cellStyle name="SAPBEXexcCritical6 5 11" xfId="33276" xr:uid="{00000000-0005-0000-0000-0000CF560000}"/>
    <cellStyle name="SAPBEXexcCritical6 5 12" xfId="33277" xr:uid="{00000000-0005-0000-0000-0000D0560000}"/>
    <cellStyle name="SAPBEXexcCritical6 5 13" xfId="33278" xr:uid="{00000000-0005-0000-0000-0000D1560000}"/>
    <cellStyle name="SAPBEXexcCritical6 5 14" xfId="33279" xr:uid="{00000000-0005-0000-0000-0000D2560000}"/>
    <cellStyle name="SAPBEXexcCritical6 5 15" xfId="33280" xr:uid="{00000000-0005-0000-0000-0000D3560000}"/>
    <cellStyle name="SAPBEXexcCritical6 5 16" xfId="33281" xr:uid="{00000000-0005-0000-0000-0000D4560000}"/>
    <cellStyle name="SAPBEXexcCritical6 5 17" xfId="33282" xr:uid="{00000000-0005-0000-0000-0000D5560000}"/>
    <cellStyle name="SAPBEXexcCritical6 5 18" xfId="33283" xr:uid="{00000000-0005-0000-0000-0000D6560000}"/>
    <cellStyle name="SAPBEXexcCritical6 5 19" xfId="33284" xr:uid="{00000000-0005-0000-0000-0000D7560000}"/>
    <cellStyle name="SAPBEXexcCritical6 5 2" xfId="1839" xr:uid="{00000000-0005-0000-0000-0000D8560000}"/>
    <cellStyle name="SAPBEXexcCritical6 5 2 2" xfId="9274" xr:uid="{00000000-0005-0000-0000-0000D9560000}"/>
    <cellStyle name="SAPBEXexcCritical6 5 2 2 2" xfId="9275" xr:uid="{00000000-0005-0000-0000-0000DA560000}"/>
    <cellStyle name="SAPBEXexcCritical6 5 2 2 2 2" xfId="9276" xr:uid="{00000000-0005-0000-0000-0000DB560000}"/>
    <cellStyle name="SAPBEXexcCritical6 5 2 2 2 2 2" xfId="9277" xr:uid="{00000000-0005-0000-0000-0000DC560000}"/>
    <cellStyle name="SAPBEXexcCritical6 5 2 2 2 3" xfId="9278" xr:uid="{00000000-0005-0000-0000-0000DD560000}"/>
    <cellStyle name="SAPBEXexcCritical6 5 2 2 3" xfId="9279" xr:uid="{00000000-0005-0000-0000-0000DE560000}"/>
    <cellStyle name="SAPBEXexcCritical6 5 2 2 3 2" xfId="9280" xr:uid="{00000000-0005-0000-0000-0000DF560000}"/>
    <cellStyle name="SAPBEXexcCritical6 5 2 2 3 2 2" xfId="9281" xr:uid="{00000000-0005-0000-0000-0000E0560000}"/>
    <cellStyle name="SAPBEXexcCritical6 5 2 2 4" xfId="9282" xr:uid="{00000000-0005-0000-0000-0000E1560000}"/>
    <cellStyle name="SAPBEXexcCritical6 5 2 2 4 2" xfId="9283" xr:uid="{00000000-0005-0000-0000-0000E2560000}"/>
    <cellStyle name="SAPBEXexcCritical6 5 2 3" xfId="9284" xr:uid="{00000000-0005-0000-0000-0000E3560000}"/>
    <cellStyle name="SAPBEXexcCritical6 5 2 3 2" xfId="9285" xr:uid="{00000000-0005-0000-0000-0000E4560000}"/>
    <cellStyle name="SAPBEXexcCritical6 5 2 3 2 2" xfId="9286" xr:uid="{00000000-0005-0000-0000-0000E5560000}"/>
    <cellStyle name="SAPBEXexcCritical6 5 2 3 3" xfId="9287" xr:uid="{00000000-0005-0000-0000-0000E6560000}"/>
    <cellStyle name="SAPBEXexcCritical6 5 2 4" xfId="9288" xr:uid="{00000000-0005-0000-0000-0000E7560000}"/>
    <cellStyle name="SAPBEXexcCritical6 5 2 4 2" xfId="9289" xr:uid="{00000000-0005-0000-0000-0000E8560000}"/>
    <cellStyle name="SAPBEXexcCritical6 5 2 4 2 2" xfId="9290" xr:uid="{00000000-0005-0000-0000-0000E9560000}"/>
    <cellStyle name="SAPBEXexcCritical6 5 2 5" xfId="9291" xr:uid="{00000000-0005-0000-0000-0000EA560000}"/>
    <cellStyle name="SAPBEXexcCritical6 5 2 5 2" xfId="9292" xr:uid="{00000000-0005-0000-0000-0000EB560000}"/>
    <cellStyle name="SAPBEXexcCritical6 5 2 6" xfId="33285" xr:uid="{00000000-0005-0000-0000-0000EC560000}"/>
    <cellStyle name="SAPBEXexcCritical6 5 2 7" xfId="33286" xr:uid="{00000000-0005-0000-0000-0000ED560000}"/>
    <cellStyle name="SAPBEXexcCritical6 5 2 8" xfId="49753" xr:uid="{00000000-0005-0000-0000-0000EE560000}"/>
    <cellStyle name="SAPBEXexcCritical6 5 20" xfId="33287" xr:uid="{00000000-0005-0000-0000-0000EF560000}"/>
    <cellStyle name="SAPBEXexcCritical6 5 21" xfId="33288" xr:uid="{00000000-0005-0000-0000-0000F0560000}"/>
    <cellStyle name="SAPBEXexcCritical6 5 22" xfId="33289" xr:uid="{00000000-0005-0000-0000-0000F1560000}"/>
    <cellStyle name="SAPBEXexcCritical6 5 23" xfId="33290" xr:uid="{00000000-0005-0000-0000-0000F2560000}"/>
    <cellStyle name="SAPBEXexcCritical6 5 24" xfId="33291" xr:uid="{00000000-0005-0000-0000-0000F3560000}"/>
    <cellStyle name="SAPBEXexcCritical6 5 25" xfId="33292" xr:uid="{00000000-0005-0000-0000-0000F4560000}"/>
    <cellStyle name="SAPBEXexcCritical6 5 26" xfId="33293" xr:uid="{00000000-0005-0000-0000-0000F5560000}"/>
    <cellStyle name="SAPBEXexcCritical6 5 27" xfId="33294" xr:uid="{00000000-0005-0000-0000-0000F6560000}"/>
    <cellStyle name="SAPBEXexcCritical6 5 28" xfId="48395" xr:uid="{00000000-0005-0000-0000-0000F7560000}"/>
    <cellStyle name="SAPBEXexcCritical6 5 29" xfId="49238" xr:uid="{00000000-0005-0000-0000-0000F8560000}"/>
    <cellStyle name="SAPBEXexcCritical6 5 3" xfId="33295" xr:uid="{00000000-0005-0000-0000-0000F9560000}"/>
    <cellStyle name="SAPBEXexcCritical6 5 4" xfId="33296" xr:uid="{00000000-0005-0000-0000-0000FA560000}"/>
    <cellStyle name="SAPBEXexcCritical6 5 5" xfId="33297" xr:uid="{00000000-0005-0000-0000-0000FB560000}"/>
    <cellStyle name="SAPBEXexcCritical6 5 6" xfId="33298" xr:uid="{00000000-0005-0000-0000-0000FC560000}"/>
    <cellStyle name="SAPBEXexcCritical6 5 7" xfId="33299" xr:uid="{00000000-0005-0000-0000-0000FD560000}"/>
    <cellStyle name="SAPBEXexcCritical6 5 8" xfId="33300" xr:uid="{00000000-0005-0000-0000-0000FE560000}"/>
    <cellStyle name="SAPBEXexcCritical6 5 9" xfId="33301" xr:uid="{00000000-0005-0000-0000-0000FF560000}"/>
    <cellStyle name="SAPBEXexcCritical6 6" xfId="870" xr:uid="{00000000-0005-0000-0000-000000570000}"/>
    <cellStyle name="SAPBEXexcCritical6 6 10" xfId="33302" xr:uid="{00000000-0005-0000-0000-000001570000}"/>
    <cellStyle name="SAPBEXexcCritical6 6 11" xfId="33303" xr:uid="{00000000-0005-0000-0000-000002570000}"/>
    <cellStyle name="SAPBEXexcCritical6 6 12" xfId="33304" xr:uid="{00000000-0005-0000-0000-000003570000}"/>
    <cellStyle name="SAPBEXexcCritical6 6 13" xfId="33305" xr:uid="{00000000-0005-0000-0000-000004570000}"/>
    <cellStyle name="SAPBEXexcCritical6 6 14" xfId="33306" xr:uid="{00000000-0005-0000-0000-000005570000}"/>
    <cellStyle name="SAPBEXexcCritical6 6 15" xfId="33307" xr:uid="{00000000-0005-0000-0000-000006570000}"/>
    <cellStyle name="SAPBEXexcCritical6 6 16" xfId="33308" xr:uid="{00000000-0005-0000-0000-000007570000}"/>
    <cellStyle name="SAPBEXexcCritical6 6 17" xfId="33309" xr:uid="{00000000-0005-0000-0000-000008570000}"/>
    <cellStyle name="SAPBEXexcCritical6 6 18" xfId="33310" xr:uid="{00000000-0005-0000-0000-000009570000}"/>
    <cellStyle name="SAPBEXexcCritical6 6 19" xfId="33311" xr:uid="{00000000-0005-0000-0000-00000A570000}"/>
    <cellStyle name="SAPBEXexcCritical6 6 2" xfId="1840" xr:uid="{00000000-0005-0000-0000-00000B570000}"/>
    <cellStyle name="SAPBEXexcCritical6 6 2 2" xfId="9293" xr:uid="{00000000-0005-0000-0000-00000C570000}"/>
    <cellStyle name="SAPBEXexcCritical6 6 2 2 2" xfId="9294" xr:uid="{00000000-0005-0000-0000-00000D570000}"/>
    <cellStyle name="SAPBEXexcCritical6 6 2 2 2 2" xfId="9295" xr:uid="{00000000-0005-0000-0000-00000E570000}"/>
    <cellStyle name="SAPBEXexcCritical6 6 2 2 2 2 2" xfId="9296" xr:uid="{00000000-0005-0000-0000-00000F570000}"/>
    <cellStyle name="SAPBEXexcCritical6 6 2 2 2 3" xfId="9297" xr:uid="{00000000-0005-0000-0000-000010570000}"/>
    <cellStyle name="SAPBEXexcCritical6 6 2 2 3" xfId="9298" xr:uid="{00000000-0005-0000-0000-000011570000}"/>
    <cellStyle name="SAPBEXexcCritical6 6 2 2 3 2" xfId="9299" xr:uid="{00000000-0005-0000-0000-000012570000}"/>
    <cellStyle name="SAPBEXexcCritical6 6 2 2 3 2 2" xfId="9300" xr:uid="{00000000-0005-0000-0000-000013570000}"/>
    <cellStyle name="SAPBEXexcCritical6 6 2 2 4" xfId="9301" xr:uid="{00000000-0005-0000-0000-000014570000}"/>
    <cellStyle name="SAPBEXexcCritical6 6 2 2 4 2" xfId="9302" xr:uid="{00000000-0005-0000-0000-000015570000}"/>
    <cellStyle name="SAPBEXexcCritical6 6 2 3" xfId="9303" xr:uid="{00000000-0005-0000-0000-000016570000}"/>
    <cellStyle name="SAPBEXexcCritical6 6 2 3 2" xfId="9304" xr:uid="{00000000-0005-0000-0000-000017570000}"/>
    <cellStyle name="SAPBEXexcCritical6 6 2 3 2 2" xfId="9305" xr:uid="{00000000-0005-0000-0000-000018570000}"/>
    <cellStyle name="SAPBEXexcCritical6 6 2 3 3" xfId="9306" xr:uid="{00000000-0005-0000-0000-000019570000}"/>
    <cellStyle name="SAPBEXexcCritical6 6 2 4" xfId="9307" xr:uid="{00000000-0005-0000-0000-00001A570000}"/>
    <cellStyle name="SAPBEXexcCritical6 6 2 4 2" xfId="9308" xr:uid="{00000000-0005-0000-0000-00001B570000}"/>
    <cellStyle name="SAPBEXexcCritical6 6 2 4 2 2" xfId="9309" xr:uid="{00000000-0005-0000-0000-00001C570000}"/>
    <cellStyle name="SAPBEXexcCritical6 6 2 5" xfId="9310" xr:uid="{00000000-0005-0000-0000-00001D570000}"/>
    <cellStyle name="SAPBEXexcCritical6 6 2 5 2" xfId="9311" xr:uid="{00000000-0005-0000-0000-00001E570000}"/>
    <cellStyle name="SAPBEXexcCritical6 6 2 6" xfId="33312" xr:uid="{00000000-0005-0000-0000-00001F570000}"/>
    <cellStyle name="SAPBEXexcCritical6 6 2 7" xfId="33313" xr:uid="{00000000-0005-0000-0000-000020570000}"/>
    <cellStyle name="SAPBEXexcCritical6 6 2 8" xfId="49754" xr:uid="{00000000-0005-0000-0000-000021570000}"/>
    <cellStyle name="SAPBEXexcCritical6 6 20" xfId="33314" xr:uid="{00000000-0005-0000-0000-000022570000}"/>
    <cellStyle name="SAPBEXexcCritical6 6 21" xfId="33315" xr:uid="{00000000-0005-0000-0000-000023570000}"/>
    <cellStyle name="SAPBEXexcCritical6 6 22" xfId="33316" xr:uid="{00000000-0005-0000-0000-000024570000}"/>
    <cellStyle name="SAPBEXexcCritical6 6 23" xfId="33317" xr:uid="{00000000-0005-0000-0000-000025570000}"/>
    <cellStyle name="SAPBEXexcCritical6 6 24" xfId="33318" xr:uid="{00000000-0005-0000-0000-000026570000}"/>
    <cellStyle name="SAPBEXexcCritical6 6 25" xfId="33319" xr:uid="{00000000-0005-0000-0000-000027570000}"/>
    <cellStyle name="SAPBEXexcCritical6 6 26" xfId="33320" xr:uid="{00000000-0005-0000-0000-000028570000}"/>
    <cellStyle name="SAPBEXexcCritical6 6 27" xfId="33321" xr:uid="{00000000-0005-0000-0000-000029570000}"/>
    <cellStyle name="SAPBEXexcCritical6 6 28" xfId="48396" xr:uid="{00000000-0005-0000-0000-00002A570000}"/>
    <cellStyle name="SAPBEXexcCritical6 6 29" xfId="49239" xr:uid="{00000000-0005-0000-0000-00002B570000}"/>
    <cellStyle name="SAPBEXexcCritical6 6 3" xfId="33322" xr:uid="{00000000-0005-0000-0000-00002C570000}"/>
    <cellStyle name="SAPBEXexcCritical6 6 4" xfId="33323" xr:uid="{00000000-0005-0000-0000-00002D570000}"/>
    <cellStyle name="SAPBEXexcCritical6 6 5" xfId="33324" xr:uid="{00000000-0005-0000-0000-00002E570000}"/>
    <cellStyle name="SAPBEXexcCritical6 6 6" xfId="33325" xr:uid="{00000000-0005-0000-0000-00002F570000}"/>
    <cellStyle name="SAPBEXexcCritical6 6 7" xfId="33326" xr:uid="{00000000-0005-0000-0000-000030570000}"/>
    <cellStyle name="SAPBEXexcCritical6 6 8" xfId="33327" xr:uid="{00000000-0005-0000-0000-000031570000}"/>
    <cellStyle name="SAPBEXexcCritical6 6 9" xfId="33328" xr:uid="{00000000-0005-0000-0000-000032570000}"/>
    <cellStyle name="SAPBEXexcCritical6 7" xfId="871" xr:uid="{00000000-0005-0000-0000-000033570000}"/>
    <cellStyle name="SAPBEXexcCritical6 7 10" xfId="33329" xr:uid="{00000000-0005-0000-0000-000034570000}"/>
    <cellStyle name="SAPBEXexcCritical6 7 11" xfId="33330" xr:uid="{00000000-0005-0000-0000-000035570000}"/>
    <cellStyle name="SAPBEXexcCritical6 7 12" xfId="33331" xr:uid="{00000000-0005-0000-0000-000036570000}"/>
    <cellStyle name="SAPBEXexcCritical6 7 13" xfId="33332" xr:uid="{00000000-0005-0000-0000-000037570000}"/>
    <cellStyle name="SAPBEXexcCritical6 7 14" xfId="33333" xr:uid="{00000000-0005-0000-0000-000038570000}"/>
    <cellStyle name="SAPBEXexcCritical6 7 15" xfId="33334" xr:uid="{00000000-0005-0000-0000-000039570000}"/>
    <cellStyle name="SAPBEXexcCritical6 7 16" xfId="33335" xr:uid="{00000000-0005-0000-0000-00003A570000}"/>
    <cellStyle name="SAPBEXexcCritical6 7 17" xfId="33336" xr:uid="{00000000-0005-0000-0000-00003B570000}"/>
    <cellStyle name="SAPBEXexcCritical6 7 18" xfId="33337" xr:uid="{00000000-0005-0000-0000-00003C570000}"/>
    <cellStyle name="SAPBEXexcCritical6 7 19" xfId="33338" xr:uid="{00000000-0005-0000-0000-00003D570000}"/>
    <cellStyle name="SAPBEXexcCritical6 7 2" xfId="1841" xr:uid="{00000000-0005-0000-0000-00003E570000}"/>
    <cellStyle name="SAPBEXexcCritical6 7 2 2" xfId="9312" xr:uid="{00000000-0005-0000-0000-00003F570000}"/>
    <cellStyle name="SAPBEXexcCritical6 7 2 2 2" xfId="9313" xr:uid="{00000000-0005-0000-0000-000040570000}"/>
    <cellStyle name="SAPBEXexcCritical6 7 2 2 2 2" xfId="9314" xr:uid="{00000000-0005-0000-0000-000041570000}"/>
    <cellStyle name="SAPBEXexcCritical6 7 2 2 2 2 2" xfId="9315" xr:uid="{00000000-0005-0000-0000-000042570000}"/>
    <cellStyle name="SAPBEXexcCritical6 7 2 2 2 3" xfId="9316" xr:uid="{00000000-0005-0000-0000-000043570000}"/>
    <cellStyle name="SAPBEXexcCritical6 7 2 2 3" xfId="9317" xr:uid="{00000000-0005-0000-0000-000044570000}"/>
    <cellStyle name="SAPBEXexcCritical6 7 2 2 3 2" xfId="9318" xr:uid="{00000000-0005-0000-0000-000045570000}"/>
    <cellStyle name="SAPBEXexcCritical6 7 2 2 3 2 2" xfId="9319" xr:uid="{00000000-0005-0000-0000-000046570000}"/>
    <cellStyle name="SAPBEXexcCritical6 7 2 2 4" xfId="9320" xr:uid="{00000000-0005-0000-0000-000047570000}"/>
    <cellStyle name="SAPBEXexcCritical6 7 2 2 4 2" xfId="9321" xr:uid="{00000000-0005-0000-0000-000048570000}"/>
    <cellStyle name="SAPBEXexcCritical6 7 2 3" xfId="9322" xr:uid="{00000000-0005-0000-0000-000049570000}"/>
    <cellStyle name="SAPBEXexcCritical6 7 2 3 2" xfId="9323" xr:uid="{00000000-0005-0000-0000-00004A570000}"/>
    <cellStyle name="SAPBEXexcCritical6 7 2 3 2 2" xfId="9324" xr:uid="{00000000-0005-0000-0000-00004B570000}"/>
    <cellStyle name="SAPBEXexcCritical6 7 2 3 3" xfId="9325" xr:uid="{00000000-0005-0000-0000-00004C570000}"/>
    <cellStyle name="SAPBEXexcCritical6 7 2 4" xfId="9326" xr:uid="{00000000-0005-0000-0000-00004D570000}"/>
    <cellStyle name="SAPBEXexcCritical6 7 2 4 2" xfId="9327" xr:uid="{00000000-0005-0000-0000-00004E570000}"/>
    <cellStyle name="SAPBEXexcCritical6 7 2 4 2 2" xfId="9328" xr:uid="{00000000-0005-0000-0000-00004F570000}"/>
    <cellStyle name="SAPBEXexcCritical6 7 2 5" xfId="9329" xr:uid="{00000000-0005-0000-0000-000050570000}"/>
    <cellStyle name="SAPBEXexcCritical6 7 2 5 2" xfId="9330" xr:uid="{00000000-0005-0000-0000-000051570000}"/>
    <cellStyle name="SAPBEXexcCritical6 7 2 6" xfId="33339" xr:uid="{00000000-0005-0000-0000-000052570000}"/>
    <cellStyle name="SAPBEXexcCritical6 7 2 7" xfId="33340" xr:uid="{00000000-0005-0000-0000-000053570000}"/>
    <cellStyle name="SAPBEXexcCritical6 7 2 8" xfId="49755" xr:uid="{00000000-0005-0000-0000-000054570000}"/>
    <cellStyle name="SAPBEXexcCritical6 7 20" xfId="33341" xr:uid="{00000000-0005-0000-0000-000055570000}"/>
    <cellStyle name="SAPBEXexcCritical6 7 21" xfId="33342" xr:uid="{00000000-0005-0000-0000-000056570000}"/>
    <cellStyle name="SAPBEXexcCritical6 7 22" xfId="33343" xr:uid="{00000000-0005-0000-0000-000057570000}"/>
    <cellStyle name="SAPBEXexcCritical6 7 23" xfId="33344" xr:uid="{00000000-0005-0000-0000-000058570000}"/>
    <cellStyle name="SAPBEXexcCritical6 7 24" xfId="33345" xr:uid="{00000000-0005-0000-0000-000059570000}"/>
    <cellStyle name="SAPBEXexcCritical6 7 25" xfId="33346" xr:uid="{00000000-0005-0000-0000-00005A570000}"/>
    <cellStyle name="SAPBEXexcCritical6 7 26" xfId="33347" xr:uid="{00000000-0005-0000-0000-00005B570000}"/>
    <cellStyle name="SAPBEXexcCritical6 7 27" xfId="33348" xr:uid="{00000000-0005-0000-0000-00005C570000}"/>
    <cellStyle name="SAPBEXexcCritical6 7 28" xfId="48397" xr:uid="{00000000-0005-0000-0000-00005D570000}"/>
    <cellStyle name="SAPBEXexcCritical6 7 29" xfId="49240" xr:uid="{00000000-0005-0000-0000-00005E570000}"/>
    <cellStyle name="SAPBEXexcCritical6 7 3" xfId="33349" xr:uid="{00000000-0005-0000-0000-00005F570000}"/>
    <cellStyle name="SAPBEXexcCritical6 7 4" xfId="33350" xr:uid="{00000000-0005-0000-0000-000060570000}"/>
    <cellStyle name="SAPBEXexcCritical6 7 5" xfId="33351" xr:uid="{00000000-0005-0000-0000-000061570000}"/>
    <cellStyle name="SAPBEXexcCritical6 7 6" xfId="33352" xr:uid="{00000000-0005-0000-0000-000062570000}"/>
    <cellStyle name="SAPBEXexcCritical6 7 7" xfId="33353" xr:uid="{00000000-0005-0000-0000-000063570000}"/>
    <cellStyle name="SAPBEXexcCritical6 7 8" xfId="33354" xr:uid="{00000000-0005-0000-0000-000064570000}"/>
    <cellStyle name="SAPBEXexcCritical6 7 9" xfId="33355" xr:uid="{00000000-0005-0000-0000-000065570000}"/>
    <cellStyle name="SAPBEXexcCritical6 8" xfId="853" xr:uid="{00000000-0005-0000-0000-000066570000}"/>
    <cellStyle name="SAPBEXexcCritical6 8 10" xfId="33356" xr:uid="{00000000-0005-0000-0000-000067570000}"/>
    <cellStyle name="SAPBEXexcCritical6 8 11" xfId="33357" xr:uid="{00000000-0005-0000-0000-000068570000}"/>
    <cellStyle name="SAPBEXexcCritical6 8 12" xfId="33358" xr:uid="{00000000-0005-0000-0000-000069570000}"/>
    <cellStyle name="SAPBEXexcCritical6 8 13" xfId="33359" xr:uid="{00000000-0005-0000-0000-00006A570000}"/>
    <cellStyle name="SAPBEXexcCritical6 8 14" xfId="33360" xr:uid="{00000000-0005-0000-0000-00006B570000}"/>
    <cellStyle name="SAPBEXexcCritical6 8 15" xfId="33361" xr:uid="{00000000-0005-0000-0000-00006C570000}"/>
    <cellStyle name="SAPBEXexcCritical6 8 16" xfId="33362" xr:uid="{00000000-0005-0000-0000-00006D570000}"/>
    <cellStyle name="SAPBEXexcCritical6 8 17" xfId="33363" xr:uid="{00000000-0005-0000-0000-00006E570000}"/>
    <cellStyle name="SAPBEXexcCritical6 8 18" xfId="33364" xr:uid="{00000000-0005-0000-0000-00006F570000}"/>
    <cellStyle name="SAPBEXexcCritical6 8 19" xfId="33365" xr:uid="{00000000-0005-0000-0000-000070570000}"/>
    <cellStyle name="SAPBEXexcCritical6 8 2" xfId="1842" xr:uid="{00000000-0005-0000-0000-000071570000}"/>
    <cellStyle name="SAPBEXexcCritical6 8 2 2" xfId="9331" xr:uid="{00000000-0005-0000-0000-000072570000}"/>
    <cellStyle name="SAPBEXexcCritical6 8 2 2 2" xfId="9332" xr:uid="{00000000-0005-0000-0000-000073570000}"/>
    <cellStyle name="SAPBEXexcCritical6 8 2 2 2 2" xfId="9333" xr:uid="{00000000-0005-0000-0000-000074570000}"/>
    <cellStyle name="SAPBEXexcCritical6 8 2 2 2 2 2" xfId="9334" xr:uid="{00000000-0005-0000-0000-000075570000}"/>
    <cellStyle name="SAPBEXexcCritical6 8 2 2 2 3" xfId="9335" xr:uid="{00000000-0005-0000-0000-000076570000}"/>
    <cellStyle name="SAPBEXexcCritical6 8 2 2 3" xfId="9336" xr:uid="{00000000-0005-0000-0000-000077570000}"/>
    <cellStyle name="SAPBEXexcCritical6 8 2 2 3 2" xfId="9337" xr:uid="{00000000-0005-0000-0000-000078570000}"/>
    <cellStyle name="SAPBEXexcCritical6 8 2 2 3 2 2" xfId="9338" xr:uid="{00000000-0005-0000-0000-000079570000}"/>
    <cellStyle name="SAPBEXexcCritical6 8 2 2 4" xfId="9339" xr:uid="{00000000-0005-0000-0000-00007A570000}"/>
    <cellStyle name="SAPBEXexcCritical6 8 2 2 4 2" xfId="9340" xr:uid="{00000000-0005-0000-0000-00007B570000}"/>
    <cellStyle name="SAPBEXexcCritical6 8 2 3" xfId="9341" xr:uid="{00000000-0005-0000-0000-00007C570000}"/>
    <cellStyle name="SAPBEXexcCritical6 8 2 3 2" xfId="9342" xr:uid="{00000000-0005-0000-0000-00007D570000}"/>
    <cellStyle name="SAPBEXexcCritical6 8 2 3 2 2" xfId="9343" xr:uid="{00000000-0005-0000-0000-00007E570000}"/>
    <cellStyle name="SAPBEXexcCritical6 8 2 3 3" xfId="9344" xr:uid="{00000000-0005-0000-0000-00007F570000}"/>
    <cellStyle name="SAPBEXexcCritical6 8 2 4" xfId="9345" xr:uid="{00000000-0005-0000-0000-000080570000}"/>
    <cellStyle name="SAPBEXexcCritical6 8 2 4 2" xfId="9346" xr:uid="{00000000-0005-0000-0000-000081570000}"/>
    <cellStyle name="SAPBEXexcCritical6 8 2 4 2 2" xfId="9347" xr:uid="{00000000-0005-0000-0000-000082570000}"/>
    <cellStyle name="SAPBEXexcCritical6 8 2 5" xfId="9348" xr:uid="{00000000-0005-0000-0000-000083570000}"/>
    <cellStyle name="SAPBEXexcCritical6 8 2 5 2" xfId="9349" xr:uid="{00000000-0005-0000-0000-000084570000}"/>
    <cellStyle name="SAPBEXexcCritical6 8 2 6" xfId="33366" xr:uid="{00000000-0005-0000-0000-000085570000}"/>
    <cellStyle name="SAPBEXexcCritical6 8 2 7" xfId="33367" xr:uid="{00000000-0005-0000-0000-000086570000}"/>
    <cellStyle name="SAPBEXexcCritical6 8 20" xfId="33368" xr:uid="{00000000-0005-0000-0000-000087570000}"/>
    <cellStyle name="SAPBEXexcCritical6 8 21" xfId="33369" xr:uid="{00000000-0005-0000-0000-000088570000}"/>
    <cellStyle name="SAPBEXexcCritical6 8 22" xfId="33370" xr:uid="{00000000-0005-0000-0000-000089570000}"/>
    <cellStyle name="SAPBEXexcCritical6 8 23" xfId="33371" xr:uid="{00000000-0005-0000-0000-00008A570000}"/>
    <cellStyle name="SAPBEXexcCritical6 8 24" xfId="33372" xr:uid="{00000000-0005-0000-0000-00008B570000}"/>
    <cellStyle name="SAPBEXexcCritical6 8 25" xfId="33373" xr:uid="{00000000-0005-0000-0000-00008C570000}"/>
    <cellStyle name="SAPBEXexcCritical6 8 26" xfId="33374" xr:uid="{00000000-0005-0000-0000-00008D570000}"/>
    <cellStyle name="SAPBEXexcCritical6 8 27" xfId="33375" xr:uid="{00000000-0005-0000-0000-00008E570000}"/>
    <cellStyle name="SAPBEXexcCritical6 8 28" xfId="48398" xr:uid="{00000000-0005-0000-0000-00008F570000}"/>
    <cellStyle name="SAPBEXexcCritical6 8 3" xfId="33376" xr:uid="{00000000-0005-0000-0000-000090570000}"/>
    <cellStyle name="SAPBEXexcCritical6 8 4" xfId="33377" xr:uid="{00000000-0005-0000-0000-000091570000}"/>
    <cellStyle name="SAPBEXexcCritical6 8 5" xfId="33378" xr:uid="{00000000-0005-0000-0000-000092570000}"/>
    <cellStyle name="SAPBEXexcCritical6 8 6" xfId="33379" xr:uid="{00000000-0005-0000-0000-000093570000}"/>
    <cellStyle name="SAPBEXexcCritical6 8 7" xfId="33380" xr:uid="{00000000-0005-0000-0000-000094570000}"/>
    <cellStyle name="SAPBEXexcCritical6 8 8" xfId="33381" xr:uid="{00000000-0005-0000-0000-000095570000}"/>
    <cellStyle name="SAPBEXexcCritical6 8 9" xfId="33382" xr:uid="{00000000-0005-0000-0000-000096570000}"/>
    <cellStyle name="SAPBEXexcCritical6 9" xfId="1843" xr:uid="{00000000-0005-0000-0000-000097570000}"/>
    <cellStyle name="SAPBEXexcCritical6 9 10" xfId="33383" xr:uid="{00000000-0005-0000-0000-000098570000}"/>
    <cellStyle name="SAPBEXexcCritical6 9 11" xfId="33384" xr:uid="{00000000-0005-0000-0000-000099570000}"/>
    <cellStyle name="SAPBEXexcCritical6 9 12" xfId="33385" xr:uid="{00000000-0005-0000-0000-00009A570000}"/>
    <cellStyle name="SAPBEXexcCritical6 9 13" xfId="33386" xr:uid="{00000000-0005-0000-0000-00009B570000}"/>
    <cellStyle name="SAPBEXexcCritical6 9 14" xfId="33387" xr:uid="{00000000-0005-0000-0000-00009C570000}"/>
    <cellStyle name="SAPBEXexcCritical6 9 15" xfId="33388" xr:uid="{00000000-0005-0000-0000-00009D570000}"/>
    <cellStyle name="SAPBEXexcCritical6 9 16" xfId="33389" xr:uid="{00000000-0005-0000-0000-00009E570000}"/>
    <cellStyle name="SAPBEXexcCritical6 9 17" xfId="33390" xr:uid="{00000000-0005-0000-0000-00009F570000}"/>
    <cellStyle name="SAPBEXexcCritical6 9 18" xfId="33391" xr:uid="{00000000-0005-0000-0000-0000A0570000}"/>
    <cellStyle name="SAPBEXexcCritical6 9 19" xfId="33392" xr:uid="{00000000-0005-0000-0000-0000A1570000}"/>
    <cellStyle name="SAPBEXexcCritical6 9 2" xfId="9350" xr:uid="{00000000-0005-0000-0000-0000A2570000}"/>
    <cellStyle name="SAPBEXexcCritical6 9 2 2" xfId="9351" xr:uid="{00000000-0005-0000-0000-0000A3570000}"/>
    <cellStyle name="SAPBEXexcCritical6 9 2 2 2" xfId="9352" xr:uid="{00000000-0005-0000-0000-0000A4570000}"/>
    <cellStyle name="SAPBEXexcCritical6 9 2 2 2 2" xfId="9353" xr:uid="{00000000-0005-0000-0000-0000A5570000}"/>
    <cellStyle name="SAPBEXexcCritical6 9 2 2 3" xfId="9354" xr:uid="{00000000-0005-0000-0000-0000A6570000}"/>
    <cellStyle name="SAPBEXexcCritical6 9 2 3" xfId="9355" xr:uid="{00000000-0005-0000-0000-0000A7570000}"/>
    <cellStyle name="SAPBEXexcCritical6 9 2 3 2" xfId="9356" xr:uid="{00000000-0005-0000-0000-0000A8570000}"/>
    <cellStyle name="SAPBEXexcCritical6 9 2 3 2 2" xfId="9357" xr:uid="{00000000-0005-0000-0000-0000A9570000}"/>
    <cellStyle name="SAPBEXexcCritical6 9 2 4" xfId="9358" xr:uid="{00000000-0005-0000-0000-0000AA570000}"/>
    <cellStyle name="SAPBEXexcCritical6 9 2 4 2" xfId="9359" xr:uid="{00000000-0005-0000-0000-0000AB570000}"/>
    <cellStyle name="SAPBEXexcCritical6 9 2 5" xfId="33393" xr:uid="{00000000-0005-0000-0000-0000AC570000}"/>
    <cellStyle name="SAPBEXexcCritical6 9 2 6" xfId="33394" xr:uid="{00000000-0005-0000-0000-0000AD570000}"/>
    <cellStyle name="SAPBEXexcCritical6 9 2 7" xfId="33395" xr:uid="{00000000-0005-0000-0000-0000AE570000}"/>
    <cellStyle name="SAPBEXexcCritical6 9 20" xfId="33396" xr:uid="{00000000-0005-0000-0000-0000AF570000}"/>
    <cellStyle name="SAPBEXexcCritical6 9 21" xfId="33397" xr:uid="{00000000-0005-0000-0000-0000B0570000}"/>
    <cellStyle name="SAPBEXexcCritical6 9 22" xfId="33398" xr:uid="{00000000-0005-0000-0000-0000B1570000}"/>
    <cellStyle name="SAPBEXexcCritical6 9 23" xfId="33399" xr:uid="{00000000-0005-0000-0000-0000B2570000}"/>
    <cellStyle name="SAPBEXexcCritical6 9 24" xfId="33400" xr:uid="{00000000-0005-0000-0000-0000B3570000}"/>
    <cellStyle name="SAPBEXexcCritical6 9 25" xfId="33401" xr:uid="{00000000-0005-0000-0000-0000B4570000}"/>
    <cellStyle name="SAPBEXexcCritical6 9 26" xfId="33402" xr:uid="{00000000-0005-0000-0000-0000B5570000}"/>
    <cellStyle name="SAPBEXexcCritical6 9 27" xfId="33403" xr:uid="{00000000-0005-0000-0000-0000B6570000}"/>
    <cellStyle name="SAPBEXexcCritical6 9 28" xfId="48399" xr:uid="{00000000-0005-0000-0000-0000B7570000}"/>
    <cellStyle name="SAPBEXexcCritical6 9 29" xfId="49734" xr:uid="{00000000-0005-0000-0000-0000B8570000}"/>
    <cellStyle name="SAPBEXexcCritical6 9 3" xfId="33404" xr:uid="{00000000-0005-0000-0000-0000B9570000}"/>
    <cellStyle name="SAPBEXexcCritical6 9 4" xfId="33405" xr:uid="{00000000-0005-0000-0000-0000BA570000}"/>
    <cellStyle name="SAPBEXexcCritical6 9 5" xfId="33406" xr:uid="{00000000-0005-0000-0000-0000BB570000}"/>
    <cellStyle name="SAPBEXexcCritical6 9 6" xfId="33407" xr:uid="{00000000-0005-0000-0000-0000BC570000}"/>
    <cellStyle name="SAPBEXexcCritical6 9 7" xfId="33408" xr:uid="{00000000-0005-0000-0000-0000BD570000}"/>
    <cellStyle name="SAPBEXexcCritical6 9 8" xfId="33409" xr:uid="{00000000-0005-0000-0000-0000BE570000}"/>
    <cellStyle name="SAPBEXexcCritical6 9 9" xfId="33410" xr:uid="{00000000-0005-0000-0000-0000BF570000}"/>
    <cellStyle name="SAPBEXexcCritical6_20120921_SF-grote-ronde-Liesbethdump2" xfId="421" xr:uid="{00000000-0005-0000-0000-0000C0570000}"/>
    <cellStyle name="SAPBEXexcGood1" xfId="128" xr:uid="{00000000-0005-0000-0000-0000C1570000}"/>
    <cellStyle name="SAPBEXexcGood1 10" xfId="9360" xr:uid="{00000000-0005-0000-0000-0000C2570000}"/>
    <cellStyle name="SAPBEXexcGood1 10 2" xfId="9361" xr:uid="{00000000-0005-0000-0000-0000C3570000}"/>
    <cellStyle name="SAPBEXexcGood1 10 2 2" xfId="9362" xr:uid="{00000000-0005-0000-0000-0000C4570000}"/>
    <cellStyle name="SAPBEXexcGood1 10 2 2 2" xfId="9363" xr:uid="{00000000-0005-0000-0000-0000C5570000}"/>
    <cellStyle name="SAPBEXexcGood1 10 2 3" xfId="9364" xr:uid="{00000000-0005-0000-0000-0000C6570000}"/>
    <cellStyle name="SAPBEXexcGood1 10 3" xfId="9365" xr:uid="{00000000-0005-0000-0000-0000C7570000}"/>
    <cellStyle name="SAPBEXexcGood1 10 3 2" xfId="9366" xr:uid="{00000000-0005-0000-0000-0000C8570000}"/>
    <cellStyle name="SAPBEXexcGood1 10 3 2 2" xfId="9367" xr:uid="{00000000-0005-0000-0000-0000C9570000}"/>
    <cellStyle name="SAPBEXexcGood1 10 4" xfId="9368" xr:uid="{00000000-0005-0000-0000-0000CA570000}"/>
    <cellStyle name="SAPBEXexcGood1 10 4 2" xfId="9369" xr:uid="{00000000-0005-0000-0000-0000CB570000}"/>
    <cellStyle name="SAPBEXexcGood1 10 5" xfId="33411" xr:uid="{00000000-0005-0000-0000-0000CC570000}"/>
    <cellStyle name="SAPBEXexcGood1 10 6" xfId="33412" xr:uid="{00000000-0005-0000-0000-0000CD570000}"/>
    <cellStyle name="SAPBEXexcGood1 10 7" xfId="33413" xr:uid="{00000000-0005-0000-0000-0000CE570000}"/>
    <cellStyle name="SAPBEXexcGood1 11" xfId="33414" xr:uid="{00000000-0005-0000-0000-0000CF570000}"/>
    <cellStyle name="SAPBEXexcGood1 12" xfId="33415" xr:uid="{00000000-0005-0000-0000-0000D0570000}"/>
    <cellStyle name="SAPBEXexcGood1 13" xfId="33416" xr:uid="{00000000-0005-0000-0000-0000D1570000}"/>
    <cellStyle name="SAPBEXexcGood1 14" xfId="33417" xr:uid="{00000000-0005-0000-0000-0000D2570000}"/>
    <cellStyle name="SAPBEXexcGood1 15" xfId="33418" xr:uid="{00000000-0005-0000-0000-0000D3570000}"/>
    <cellStyle name="SAPBEXexcGood1 16" xfId="33419" xr:uid="{00000000-0005-0000-0000-0000D4570000}"/>
    <cellStyle name="SAPBEXexcGood1 17" xfId="33420" xr:uid="{00000000-0005-0000-0000-0000D5570000}"/>
    <cellStyle name="SAPBEXexcGood1 18" xfId="33421" xr:uid="{00000000-0005-0000-0000-0000D6570000}"/>
    <cellStyle name="SAPBEXexcGood1 19" xfId="33422" xr:uid="{00000000-0005-0000-0000-0000D7570000}"/>
    <cellStyle name="SAPBEXexcGood1 2" xfId="422" xr:uid="{00000000-0005-0000-0000-0000D8570000}"/>
    <cellStyle name="SAPBEXexcGood1 2 10" xfId="33423" xr:uid="{00000000-0005-0000-0000-0000D9570000}"/>
    <cellStyle name="SAPBEXexcGood1 2 11" xfId="33424" xr:uid="{00000000-0005-0000-0000-0000DA570000}"/>
    <cellStyle name="SAPBEXexcGood1 2 12" xfId="33425" xr:uid="{00000000-0005-0000-0000-0000DB570000}"/>
    <cellStyle name="SAPBEXexcGood1 2 13" xfId="33426" xr:uid="{00000000-0005-0000-0000-0000DC570000}"/>
    <cellStyle name="SAPBEXexcGood1 2 14" xfId="33427" xr:uid="{00000000-0005-0000-0000-0000DD570000}"/>
    <cellStyle name="SAPBEXexcGood1 2 15" xfId="33428" xr:uid="{00000000-0005-0000-0000-0000DE570000}"/>
    <cellStyle name="SAPBEXexcGood1 2 16" xfId="33429" xr:uid="{00000000-0005-0000-0000-0000DF570000}"/>
    <cellStyle name="SAPBEXexcGood1 2 17" xfId="33430" xr:uid="{00000000-0005-0000-0000-0000E0570000}"/>
    <cellStyle name="SAPBEXexcGood1 2 18" xfId="33431" xr:uid="{00000000-0005-0000-0000-0000E1570000}"/>
    <cellStyle name="SAPBEXexcGood1 2 19" xfId="33432" xr:uid="{00000000-0005-0000-0000-0000E2570000}"/>
    <cellStyle name="SAPBEXexcGood1 2 2" xfId="522" xr:uid="{00000000-0005-0000-0000-0000E3570000}"/>
    <cellStyle name="SAPBEXexcGood1 2 2 10" xfId="33433" xr:uid="{00000000-0005-0000-0000-0000E4570000}"/>
    <cellStyle name="SAPBEXexcGood1 2 2 11" xfId="33434" xr:uid="{00000000-0005-0000-0000-0000E5570000}"/>
    <cellStyle name="SAPBEXexcGood1 2 2 12" xfId="33435" xr:uid="{00000000-0005-0000-0000-0000E6570000}"/>
    <cellStyle name="SAPBEXexcGood1 2 2 13" xfId="33436" xr:uid="{00000000-0005-0000-0000-0000E7570000}"/>
    <cellStyle name="SAPBEXexcGood1 2 2 14" xfId="33437" xr:uid="{00000000-0005-0000-0000-0000E8570000}"/>
    <cellStyle name="SAPBEXexcGood1 2 2 15" xfId="33438" xr:uid="{00000000-0005-0000-0000-0000E9570000}"/>
    <cellStyle name="SAPBEXexcGood1 2 2 16" xfId="33439" xr:uid="{00000000-0005-0000-0000-0000EA570000}"/>
    <cellStyle name="SAPBEXexcGood1 2 2 17" xfId="33440" xr:uid="{00000000-0005-0000-0000-0000EB570000}"/>
    <cellStyle name="SAPBEXexcGood1 2 2 18" xfId="33441" xr:uid="{00000000-0005-0000-0000-0000EC570000}"/>
    <cellStyle name="SAPBEXexcGood1 2 2 19" xfId="33442" xr:uid="{00000000-0005-0000-0000-0000ED570000}"/>
    <cellStyle name="SAPBEXexcGood1 2 2 2" xfId="873" xr:uid="{00000000-0005-0000-0000-0000EE570000}"/>
    <cellStyle name="SAPBEXexcGood1 2 2 2 10" xfId="33443" xr:uid="{00000000-0005-0000-0000-0000EF570000}"/>
    <cellStyle name="SAPBEXexcGood1 2 2 2 11" xfId="33444" xr:uid="{00000000-0005-0000-0000-0000F0570000}"/>
    <cellStyle name="SAPBEXexcGood1 2 2 2 12" xfId="33445" xr:uid="{00000000-0005-0000-0000-0000F1570000}"/>
    <cellStyle name="SAPBEXexcGood1 2 2 2 13" xfId="33446" xr:uid="{00000000-0005-0000-0000-0000F2570000}"/>
    <cellStyle name="SAPBEXexcGood1 2 2 2 14" xfId="33447" xr:uid="{00000000-0005-0000-0000-0000F3570000}"/>
    <cellStyle name="SAPBEXexcGood1 2 2 2 15" xfId="33448" xr:uid="{00000000-0005-0000-0000-0000F4570000}"/>
    <cellStyle name="SAPBEXexcGood1 2 2 2 16" xfId="33449" xr:uid="{00000000-0005-0000-0000-0000F5570000}"/>
    <cellStyle name="SAPBEXexcGood1 2 2 2 17" xfId="33450" xr:uid="{00000000-0005-0000-0000-0000F6570000}"/>
    <cellStyle name="SAPBEXexcGood1 2 2 2 18" xfId="33451" xr:uid="{00000000-0005-0000-0000-0000F7570000}"/>
    <cellStyle name="SAPBEXexcGood1 2 2 2 19" xfId="33452" xr:uid="{00000000-0005-0000-0000-0000F8570000}"/>
    <cellStyle name="SAPBEXexcGood1 2 2 2 2" xfId="1844" xr:uid="{00000000-0005-0000-0000-0000F9570000}"/>
    <cellStyle name="SAPBEXexcGood1 2 2 2 2 2" xfId="9370" xr:uid="{00000000-0005-0000-0000-0000FA570000}"/>
    <cellStyle name="SAPBEXexcGood1 2 2 2 2 2 2" xfId="9371" xr:uid="{00000000-0005-0000-0000-0000FB570000}"/>
    <cellStyle name="SAPBEXexcGood1 2 2 2 2 2 2 2" xfId="9372" xr:uid="{00000000-0005-0000-0000-0000FC570000}"/>
    <cellStyle name="SAPBEXexcGood1 2 2 2 2 2 2 2 2" xfId="9373" xr:uid="{00000000-0005-0000-0000-0000FD570000}"/>
    <cellStyle name="SAPBEXexcGood1 2 2 2 2 2 2 3" xfId="9374" xr:uid="{00000000-0005-0000-0000-0000FE570000}"/>
    <cellStyle name="SAPBEXexcGood1 2 2 2 2 2 3" xfId="9375" xr:uid="{00000000-0005-0000-0000-0000FF570000}"/>
    <cellStyle name="SAPBEXexcGood1 2 2 2 2 2 3 2" xfId="9376" xr:uid="{00000000-0005-0000-0000-000000580000}"/>
    <cellStyle name="SAPBEXexcGood1 2 2 2 2 2 3 2 2" xfId="9377" xr:uid="{00000000-0005-0000-0000-000001580000}"/>
    <cellStyle name="SAPBEXexcGood1 2 2 2 2 2 4" xfId="9378" xr:uid="{00000000-0005-0000-0000-000002580000}"/>
    <cellStyle name="SAPBEXexcGood1 2 2 2 2 2 4 2" xfId="9379" xr:uid="{00000000-0005-0000-0000-000003580000}"/>
    <cellStyle name="SAPBEXexcGood1 2 2 2 2 3" xfId="9380" xr:uid="{00000000-0005-0000-0000-000004580000}"/>
    <cellStyle name="SAPBEXexcGood1 2 2 2 2 3 2" xfId="9381" xr:uid="{00000000-0005-0000-0000-000005580000}"/>
    <cellStyle name="SAPBEXexcGood1 2 2 2 2 3 2 2" xfId="9382" xr:uid="{00000000-0005-0000-0000-000006580000}"/>
    <cellStyle name="SAPBEXexcGood1 2 2 2 2 3 3" xfId="9383" xr:uid="{00000000-0005-0000-0000-000007580000}"/>
    <cellStyle name="SAPBEXexcGood1 2 2 2 2 4" xfId="9384" xr:uid="{00000000-0005-0000-0000-000008580000}"/>
    <cellStyle name="SAPBEXexcGood1 2 2 2 2 4 2" xfId="9385" xr:uid="{00000000-0005-0000-0000-000009580000}"/>
    <cellStyle name="SAPBEXexcGood1 2 2 2 2 4 2 2" xfId="9386" xr:uid="{00000000-0005-0000-0000-00000A580000}"/>
    <cellStyle name="SAPBEXexcGood1 2 2 2 2 5" xfId="9387" xr:uid="{00000000-0005-0000-0000-00000B580000}"/>
    <cellStyle name="SAPBEXexcGood1 2 2 2 2 5 2" xfId="9388" xr:uid="{00000000-0005-0000-0000-00000C580000}"/>
    <cellStyle name="SAPBEXexcGood1 2 2 2 2 6" xfId="33453" xr:uid="{00000000-0005-0000-0000-00000D580000}"/>
    <cellStyle name="SAPBEXexcGood1 2 2 2 2 7" xfId="33454" xr:uid="{00000000-0005-0000-0000-00000E580000}"/>
    <cellStyle name="SAPBEXexcGood1 2 2 2 2 8" xfId="49759" xr:uid="{00000000-0005-0000-0000-00000F580000}"/>
    <cellStyle name="SAPBEXexcGood1 2 2 2 20" xfId="33455" xr:uid="{00000000-0005-0000-0000-000010580000}"/>
    <cellStyle name="SAPBEXexcGood1 2 2 2 21" xfId="33456" xr:uid="{00000000-0005-0000-0000-000011580000}"/>
    <cellStyle name="SAPBEXexcGood1 2 2 2 22" xfId="33457" xr:uid="{00000000-0005-0000-0000-000012580000}"/>
    <cellStyle name="SAPBEXexcGood1 2 2 2 23" xfId="33458" xr:uid="{00000000-0005-0000-0000-000013580000}"/>
    <cellStyle name="SAPBEXexcGood1 2 2 2 24" xfId="33459" xr:uid="{00000000-0005-0000-0000-000014580000}"/>
    <cellStyle name="SAPBEXexcGood1 2 2 2 25" xfId="33460" xr:uid="{00000000-0005-0000-0000-000015580000}"/>
    <cellStyle name="SAPBEXexcGood1 2 2 2 26" xfId="33461" xr:uid="{00000000-0005-0000-0000-000016580000}"/>
    <cellStyle name="SAPBEXexcGood1 2 2 2 27" xfId="33462" xr:uid="{00000000-0005-0000-0000-000017580000}"/>
    <cellStyle name="SAPBEXexcGood1 2 2 2 28" xfId="48400" xr:uid="{00000000-0005-0000-0000-000018580000}"/>
    <cellStyle name="SAPBEXexcGood1 2 2 2 29" xfId="49244" xr:uid="{00000000-0005-0000-0000-000019580000}"/>
    <cellStyle name="SAPBEXexcGood1 2 2 2 3" xfId="33463" xr:uid="{00000000-0005-0000-0000-00001A580000}"/>
    <cellStyle name="SAPBEXexcGood1 2 2 2 4" xfId="33464" xr:uid="{00000000-0005-0000-0000-00001B580000}"/>
    <cellStyle name="SAPBEXexcGood1 2 2 2 5" xfId="33465" xr:uid="{00000000-0005-0000-0000-00001C580000}"/>
    <cellStyle name="SAPBEXexcGood1 2 2 2 6" xfId="33466" xr:uid="{00000000-0005-0000-0000-00001D580000}"/>
    <cellStyle name="SAPBEXexcGood1 2 2 2 7" xfId="33467" xr:uid="{00000000-0005-0000-0000-00001E580000}"/>
    <cellStyle name="SAPBEXexcGood1 2 2 2 8" xfId="33468" xr:uid="{00000000-0005-0000-0000-00001F580000}"/>
    <cellStyle name="SAPBEXexcGood1 2 2 2 9" xfId="33469" xr:uid="{00000000-0005-0000-0000-000020580000}"/>
    <cellStyle name="SAPBEXexcGood1 2 2 20" xfId="33470" xr:uid="{00000000-0005-0000-0000-000021580000}"/>
    <cellStyle name="SAPBEXexcGood1 2 2 21" xfId="33471" xr:uid="{00000000-0005-0000-0000-000022580000}"/>
    <cellStyle name="SAPBEXexcGood1 2 2 22" xfId="33472" xr:uid="{00000000-0005-0000-0000-000023580000}"/>
    <cellStyle name="SAPBEXexcGood1 2 2 23" xfId="33473" xr:uid="{00000000-0005-0000-0000-000024580000}"/>
    <cellStyle name="SAPBEXexcGood1 2 2 24" xfId="33474" xr:uid="{00000000-0005-0000-0000-000025580000}"/>
    <cellStyle name="SAPBEXexcGood1 2 2 25" xfId="33475" xr:uid="{00000000-0005-0000-0000-000026580000}"/>
    <cellStyle name="SAPBEXexcGood1 2 2 26" xfId="33476" xr:uid="{00000000-0005-0000-0000-000027580000}"/>
    <cellStyle name="SAPBEXexcGood1 2 2 27" xfId="33477" xr:uid="{00000000-0005-0000-0000-000028580000}"/>
    <cellStyle name="SAPBEXexcGood1 2 2 28" xfId="33478" xr:uid="{00000000-0005-0000-0000-000029580000}"/>
    <cellStyle name="SAPBEXexcGood1 2 2 29" xfId="33479" xr:uid="{00000000-0005-0000-0000-00002A580000}"/>
    <cellStyle name="SAPBEXexcGood1 2 2 3" xfId="874" xr:uid="{00000000-0005-0000-0000-00002B580000}"/>
    <cellStyle name="SAPBEXexcGood1 2 2 3 10" xfId="33480" xr:uid="{00000000-0005-0000-0000-00002C580000}"/>
    <cellStyle name="SAPBEXexcGood1 2 2 3 11" xfId="33481" xr:uid="{00000000-0005-0000-0000-00002D580000}"/>
    <cellStyle name="SAPBEXexcGood1 2 2 3 12" xfId="33482" xr:uid="{00000000-0005-0000-0000-00002E580000}"/>
    <cellStyle name="SAPBEXexcGood1 2 2 3 13" xfId="33483" xr:uid="{00000000-0005-0000-0000-00002F580000}"/>
    <cellStyle name="SAPBEXexcGood1 2 2 3 14" xfId="33484" xr:uid="{00000000-0005-0000-0000-000030580000}"/>
    <cellStyle name="SAPBEXexcGood1 2 2 3 15" xfId="33485" xr:uid="{00000000-0005-0000-0000-000031580000}"/>
    <cellStyle name="SAPBEXexcGood1 2 2 3 16" xfId="33486" xr:uid="{00000000-0005-0000-0000-000032580000}"/>
    <cellStyle name="SAPBEXexcGood1 2 2 3 17" xfId="33487" xr:uid="{00000000-0005-0000-0000-000033580000}"/>
    <cellStyle name="SAPBEXexcGood1 2 2 3 18" xfId="33488" xr:uid="{00000000-0005-0000-0000-000034580000}"/>
    <cellStyle name="SAPBEXexcGood1 2 2 3 19" xfId="33489" xr:uid="{00000000-0005-0000-0000-000035580000}"/>
    <cellStyle name="SAPBEXexcGood1 2 2 3 2" xfId="1845" xr:uid="{00000000-0005-0000-0000-000036580000}"/>
    <cellStyle name="SAPBEXexcGood1 2 2 3 2 2" xfId="9389" xr:uid="{00000000-0005-0000-0000-000037580000}"/>
    <cellStyle name="SAPBEXexcGood1 2 2 3 2 2 2" xfId="9390" xr:uid="{00000000-0005-0000-0000-000038580000}"/>
    <cellStyle name="SAPBEXexcGood1 2 2 3 2 2 2 2" xfId="9391" xr:uid="{00000000-0005-0000-0000-000039580000}"/>
    <cellStyle name="SAPBEXexcGood1 2 2 3 2 2 2 2 2" xfId="9392" xr:uid="{00000000-0005-0000-0000-00003A580000}"/>
    <cellStyle name="SAPBEXexcGood1 2 2 3 2 2 2 3" xfId="9393" xr:uid="{00000000-0005-0000-0000-00003B580000}"/>
    <cellStyle name="SAPBEXexcGood1 2 2 3 2 2 3" xfId="9394" xr:uid="{00000000-0005-0000-0000-00003C580000}"/>
    <cellStyle name="SAPBEXexcGood1 2 2 3 2 2 3 2" xfId="9395" xr:uid="{00000000-0005-0000-0000-00003D580000}"/>
    <cellStyle name="SAPBEXexcGood1 2 2 3 2 2 3 2 2" xfId="9396" xr:uid="{00000000-0005-0000-0000-00003E580000}"/>
    <cellStyle name="SAPBEXexcGood1 2 2 3 2 2 4" xfId="9397" xr:uid="{00000000-0005-0000-0000-00003F580000}"/>
    <cellStyle name="SAPBEXexcGood1 2 2 3 2 2 4 2" xfId="9398" xr:uid="{00000000-0005-0000-0000-000040580000}"/>
    <cellStyle name="SAPBEXexcGood1 2 2 3 2 3" xfId="9399" xr:uid="{00000000-0005-0000-0000-000041580000}"/>
    <cellStyle name="SAPBEXexcGood1 2 2 3 2 3 2" xfId="9400" xr:uid="{00000000-0005-0000-0000-000042580000}"/>
    <cellStyle name="SAPBEXexcGood1 2 2 3 2 3 2 2" xfId="9401" xr:uid="{00000000-0005-0000-0000-000043580000}"/>
    <cellStyle name="SAPBEXexcGood1 2 2 3 2 3 3" xfId="9402" xr:uid="{00000000-0005-0000-0000-000044580000}"/>
    <cellStyle name="SAPBEXexcGood1 2 2 3 2 4" xfId="9403" xr:uid="{00000000-0005-0000-0000-000045580000}"/>
    <cellStyle name="SAPBEXexcGood1 2 2 3 2 4 2" xfId="9404" xr:uid="{00000000-0005-0000-0000-000046580000}"/>
    <cellStyle name="SAPBEXexcGood1 2 2 3 2 4 2 2" xfId="9405" xr:uid="{00000000-0005-0000-0000-000047580000}"/>
    <cellStyle name="SAPBEXexcGood1 2 2 3 2 5" xfId="9406" xr:uid="{00000000-0005-0000-0000-000048580000}"/>
    <cellStyle name="SAPBEXexcGood1 2 2 3 2 5 2" xfId="9407" xr:uid="{00000000-0005-0000-0000-000049580000}"/>
    <cellStyle name="SAPBEXexcGood1 2 2 3 2 6" xfId="33490" xr:uid="{00000000-0005-0000-0000-00004A580000}"/>
    <cellStyle name="SAPBEXexcGood1 2 2 3 2 7" xfId="33491" xr:uid="{00000000-0005-0000-0000-00004B580000}"/>
    <cellStyle name="SAPBEXexcGood1 2 2 3 2 8" xfId="49760" xr:uid="{00000000-0005-0000-0000-00004C580000}"/>
    <cellStyle name="SAPBEXexcGood1 2 2 3 20" xfId="33492" xr:uid="{00000000-0005-0000-0000-00004D580000}"/>
    <cellStyle name="SAPBEXexcGood1 2 2 3 21" xfId="33493" xr:uid="{00000000-0005-0000-0000-00004E580000}"/>
    <cellStyle name="SAPBEXexcGood1 2 2 3 22" xfId="33494" xr:uid="{00000000-0005-0000-0000-00004F580000}"/>
    <cellStyle name="SAPBEXexcGood1 2 2 3 23" xfId="33495" xr:uid="{00000000-0005-0000-0000-000050580000}"/>
    <cellStyle name="SAPBEXexcGood1 2 2 3 24" xfId="33496" xr:uid="{00000000-0005-0000-0000-000051580000}"/>
    <cellStyle name="SAPBEXexcGood1 2 2 3 25" xfId="33497" xr:uid="{00000000-0005-0000-0000-000052580000}"/>
    <cellStyle name="SAPBEXexcGood1 2 2 3 26" xfId="33498" xr:uid="{00000000-0005-0000-0000-000053580000}"/>
    <cellStyle name="SAPBEXexcGood1 2 2 3 27" xfId="33499" xr:uid="{00000000-0005-0000-0000-000054580000}"/>
    <cellStyle name="SAPBEXexcGood1 2 2 3 28" xfId="48401" xr:uid="{00000000-0005-0000-0000-000055580000}"/>
    <cellStyle name="SAPBEXexcGood1 2 2 3 29" xfId="49245" xr:uid="{00000000-0005-0000-0000-000056580000}"/>
    <cellStyle name="SAPBEXexcGood1 2 2 3 3" xfId="33500" xr:uid="{00000000-0005-0000-0000-000057580000}"/>
    <cellStyle name="SAPBEXexcGood1 2 2 3 4" xfId="33501" xr:uid="{00000000-0005-0000-0000-000058580000}"/>
    <cellStyle name="SAPBEXexcGood1 2 2 3 5" xfId="33502" xr:uid="{00000000-0005-0000-0000-000059580000}"/>
    <cellStyle name="SAPBEXexcGood1 2 2 3 6" xfId="33503" xr:uid="{00000000-0005-0000-0000-00005A580000}"/>
    <cellStyle name="SAPBEXexcGood1 2 2 3 7" xfId="33504" xr:uid="{00000000-0005-0000-0000-00005B580000}"/>
    <cellStyle name="SAPBEXexcGood1 2 2 3 8" xfId="33505" xr:uid="{00000000-0005-0000-0000-00005C580000}"/>
    <cellStyle name="SAPBEXexcGood1 2 2 3 9" xfId="33506" xr:uid="{00000000-0005-0000-0000-00005D580000}"/>
    <cellStyle name="SAPBEXexcGood1 2 2 30" xfId="33507" xr:uid="{00000000-0005-0000-0000-00005E580000}"/>
    <cellStyle name="SAPBEXexcGood1 2 2 31" xfId="33508" xr:uid="{00000000-0005-0000-0000-00005F580000}"/>
    <cellStyle name="SAPBEXexcGood1 2 2 32" xfId="33509" xr:uid="{00000000-0005-0000-0000-000060580000}"/>
    <cellStyle name="SAPBEXexcGood1 2 2 33" xfId="48402" xr:uid="{00000000-0005-0000-0000-000061580000}"/>
    <cellStyle name="SAPBEXexcGood1 2 2 34" xfId="49243" xr:uid="{00000000-0005-0000-0000-000062580000}"/>
    <cellStyle name="SAPBEXexcGood1 2 2 4" xfId="875" xr:uid="{00000000-0005-0000-0000-000063580000}"/>
    <cellStyle name="SAPBEXexcGood1 2 2 4 10" xfId="33510" xr:uid="{00000000-0005-0000-0000-000064580000}"/>
    <cellStyle name="SAPBEXexcGood1 2 2 4 11" xfId="33511" xr:uid="{00000000-0005-0000-0000-000065580000}"/>
    <cellStyle name="SAPBEXexcGood1 2 2 4 12" xfId="33512" xr:uid="{00000000-0005-0000-0000-000066580000}"/>
    <cellStyle name="SAPBEXexcGood1 2 2 4 13" xfId="33513" xr:uid="{00000000-0005-0000-0000-000067580000}"/>
    <cellStyle name="SAPBEXexcGood1 2 2 4 14" xfId="33514" xr:uid="{00000000-0005-0000-0000-000068580000}"/>
    <cellStyle name="SAPBEXexcGood1 2 2 4 15" xfId="33515" xr:uid="{00000000-0005-0000-0000-000069580000}"/>
    <cellStyle name="SAPBEXexcGood1 2 2 4 16" xfId="33516" xr:uid="{00000000-0005-0000-0000-00006A580000}"/>
    <cellStyle name="SAPBEXexcGood1 2 2 4 17" xfId="33517" xr:uid="{00000000-0005-0000-0000-00006B580000}"/>
    <cellStyle name="SAPBEXexcGood1 2 2 4 18" xfId="33518" xr:uid="{00000000-0005-0000-0000-00006C580000}"/>
    <cellStyle name="SAPBEXexcGood1 2 2 4 19" xfId="33519" xr:uid="{00000000-0005-0000-0000-00006D580000}"/>
    <cellStyle name="SAPBEXexcGood1 2 2 4 2" xfId="1846" xr:uid="{00000000-0005-0000-0000-00006E580000}"/>
    <cellStyle name="SAPBEXexcGood1 2 2 4 2 2" xfId="9408" xr:uid="{00000000-0005-0000-0000-00006F580000}"/>
    <cellStyle name="SAPBEXexcGood1 2 2 4 2 2 2" xfId="9409" xr:uid="{00000000-0005-0000-0000-000070580000}"/>
    <cellStyle name="SAPBEXexcGood1 2 2 4 2 2 2 2" xfId="9410" xr:uid="{00000000-0005-0000-0000-000071580000}"/>
    <cellStyle name="SAPBEXexcGood1 2 2 4 2 2 2 2 2" xfId="9411" xr:uid="{00000000-0005-0000-0000-000072580000}"/>
    <cellStyle name="SAPBEXexcGood1 2 2 4 2 2 2 3" xfId="9412" xr:uid="{00000000-0005-0000-0000-000073580000}"/>
    <cellStyle name="SAPBEXexcGood1 2 2 4 2 2 3" xfId="9413" xr:uid="{00000000-0005-0000-0000-000074580000}"/>
    <cellStyle name="SAPBEXexcGood1 2 2 4 2 2 3 2" xfId="9414" xr:uid="{00000000-0005-0000-0000-000075580000}"/>
    <cellStyle name="SAPBEXexcGood1 2 2 4 2 2 3 2 2" xfId="9415" xr:uid="{00000000-0005-0000-0000-000076580000}"/>
    <cellStyle name="SAPBEXexcGood1 2 2 4 2 2 4" xfId="9416" xr:uid="{00000000-0005-0000-0000-000077580000}"/>
    <cellStyle name="SAPBEXexcGood1 2 2 4 2 2 4 2" xfId="9417" xr:uid="{00000000-0005-0000-0000-000078580000}"/>
    <cellStyle name="SAPBEXexcGood1 2 2 4 2 3" xfId="9418" xr:uid="{00000000-0005-0000-0000-000079580000}"/>
    <cellStyle name="SAPBEXexcGood1 2 2 4 2 3 2" xfId="9419" xr:uid="{00000000-0005-0000-0000-00007A580000}"/>
    <cellStyle name="SAPBEXexcGood1 2 2 4 2 3 2 2" xfId="9420" xr:uid="{00000000-0005-0000-0000-00007B580000}"/>
    <cellStyle name="SAPBEXexcGood1 2 2 4 2 3 3" xfId="9421" xr:uid="{00000000-0005-0000-0000-00007C580000}"/>
    <cellStyle name="SAPBEXexcGood1 2 2 4 2 4" xfId="9422" xr:uid="{00000000-0005-0000-0000-00007D580000}"/>
    <cellStyle name="SAPBEXexcGood1 2 2 4 2 4 2" xfId="9423" xr:uid="{00000000-0005-0000-0000-00007E580000}"/>
    <cellStyle name="SAPBEXexcGood1 2 2 4 2 4 2 2" xfId="9424" xr:uid="{00000000-0005-0000-0000-00007F580000}"/>
    <cellStyle name="SAPBEXexcGood1 2 2 4 2 5" xfId="9425" xr:uid="{00000000-0005-0000-0000-000080580000}"/>
    <cellStyle name="SAPBEXexcGood1 2 2 4 2 5 2" xfId="9426" xr:uid="{00000000-0005-0000-0000-000081580000}"/>
    <cellStyle name="SAPBEXexcGood1 2 2 4 2 6" xfId="33520" xr:uid="{00000000-0005-0000-0000-000082580000}"/>
    <cellStyle name="SAPBEXexcGood1 2 2 4 2 7" xfId="33521" xr:uid="{00000000-0005-0000-0000-000083580000}"/>
    <cellStyle name="SAPBEXexcGood1 2 2 4 2 8" xfId="49761" xr:uid="{00000000-0005-0000-0000-000084580000}"/>
    <cellStyle name="SAPBEXexcGood1 2 2 4 20" xfId="33522" xr:uid="{00000000-0005-0000-0000-000085580000}"/>
    <cellStyle name="SAPBEXexcGood1 2 2 4 21" xfId="33523" xr:uid="{00000000-0005-0000-0000-000086580000}"/>
    <cellStyle name="SAPBEXexcGood1 2 2 4 22" xfId="33524" xr:uid="{00000000-0005-0000-0000-000087580000}"/>
    <cellStyle name="SAPBEXexcGood1 2 2 4 23" xfId="33525" xr:uid="{00000000-0005-0000-0000-000088580000}"/>
    <cellStyle name="SAPBEXexcGood1 2 2 4 24" xfId="33526" xr:uid="{00000000-0005-0000-0000-000089580000}"/>
    <cellStyle name="SAPBEXexcGood1 2 2 4 25" xfId="33527" xr:uid="{00000000-0005-0000-0000-00008A580000}"/>
    <cellStyle name="SAPBEXexcGood1 2 2 4 26" xfId="33528" xr:uid="{00000000-0005-0000-0000-00008B580000}"/>
    <cellStyle name="SAPBEXexcGood1 2 2 4 27" xfId="33529" xr:uid="{00000000-0005-0000-0000-00008C580000}"/>
    <cellStyle name="SAPBEXexcGood1 2 2 4 28" xfId="48403" xr:uid="{00000000-0005-0000-0000-00008D580000}"/>
    <cellStyle name="SAPBEXexcGood1 2 2 4 29" xfId="49246" xr:uid="{00000000-0005-0000-0000-00008E580000}"/>
    <cellStyle name="SAPBEXexcGood1 2 2 4 3" xfId="33530" xr:uid="{00000000-0005-0000-0000-00008F580000}"/>
    <cellStyle name="SAPBEXexcGood1 2 2 4 4" xfId="33531" xr:uid="{00000000-0005-0000-0000-000090580000}"/>
    <cellStyle name="SAPBEXexcGood1 2 2 4 5" xfId="33532" xr:uid="{00000000-0005-0000-0000-000091580000}"/>
    <cellStyle name="SAPBEXexcGood1 2 2 4 6" xfId="33533" xr:uid="{00000000-0005-0000-0000-000092580000}"/>
    <cellStyle name="SAPBEXexcGood1 2 2 4 7" xfId="33534" xr:uid="{00000000-0005-0000-0000-000093580000}"/>
    <cellStyle name="SAPBEXexcGood1 2 2 4 8" xfId="33535" xr:uid="{00000000-0005-0000-0000-000094580000}"/>
    <cellStyle name="SAPBEXexcGood1 2 2 4 9" xfId="33536" xr:uid="{00000000-0005-0000-0000-000095580000}"/>
    <cellStyle name="SAPBEXexcGood1 2 2 5" xfId="876" xr:uid="{00000000-0005-0000-0000-000096580000}"/>
    <cellStyle name="SAPBEXexcGood1 2 2 5 10" xfId="33537" xr:uid="{00000000-0005-0000-0000-000097580000}"/>
    <cellStyle name="SAPBEXexcGood1 2 2 5 11" xfId="33538" xr:uid="{00000000-0005-0000-0000-000098580000}"/>
    <cellStyle name="SAPBEXexcGood1 2 2 5 12" xfId="33539" xr:uid="{00000000-0005-0000-0000-000099580000}"/>
    <cellStyle name="SAPBEXexcGood1 2 2 5 13" xfId="33540" xr:uid="{00000000-0005-0000-0000-00009A580000}"/>
    <cellStyle name="SAPBEXexcGood1 2 2 5 14" xfId="33541" xr:uid="{00000000-0005-0000-0000-00009B580000}"/>
    <cellStyle name="SAPBEXexcGood1 2 2 5 15" xfId="33542" xr:uid="{00000000-0005-0000-0000-00009C580000}"/>
    <cellStyle name="SAPBEXexcGood1 2 2 5 16" xfId="33543" xr:uid="{00000000-0005-0000-0000-00009D580000}"/>
    <cellStyle name="SAPBEXexcGood1 2 2 5 17" xfId="33544" xr:uid="{00000000-0005-0000-0000-00009E580000}"/>
    <cellStyle name="SAPBEXexcGood1 2 2 5 18" xfId="33545" xr:uid="{00000000-0005-0000-0000-00009F580000}"/>
    <cellStyle name="SAPBEXexcGood1 2 2 5 19" xfId="33546" xr:uid="{00000000-0005-0000-0000-0000A0580000}"/>
    <cellStyle name="SAPBEXexcGood1 2 2 5 2" xfId="1847" xr:uid="{00000000-0005-0000-0000-0000A1580000}"/>
    <cellStyle name="SAPBEXexcGood1 2 2 5 2 2" xfId="9427" xr:uid="{00000000-0005-0000-0000-0000A2580000}"/>
    <cellStyle name="SAPBEXexcGood1 2 2 5 2 2 2" xfId="9428" xr:uid="{00000000-0005-0000-0000-0000A3580000}"/>
    <cellStyle name="SAPBEXexcGood1 2 2 5 2 2 2 2" xfId="9429" xr:uid="{00000000-0005-0000-0000-0000A4580000}"/>
    <cellStyle name="SAPBEXexcGood1 2 2 5 2 2 2 2 2" xfId="9430" xr:uid="{00000000-0005-0000-0000-0000A5580000}"/>
    <cellStyle name="SAPBEXexcGood1 2 2 5 2 2 2 3" xfId="9431" xr:uid="{00000000-0005-0000-0000-0000A6580000}"/>
    <cellStyle name="SAPBEXexcGood1 2 2 5 2 2 3" xfId="9432" xr:uid="{00000000-0005-0000-0000-0000A7580000}"/>
    <cellStyle name="SAPBEXexcGood1 2 2 5 2 2 3 2" xfId="9433" xr:uid="{00000000-0005-0000-0000-0000A8580000}"/>
    <cellStyle name="SAPBEXexcGood1 2 2 5 2 2 3 2 2" xfId="9434" xr:uid="{00000000-0005-0000-0000-0000A9580000}"/>
    <cellStyle name="SAPBEXexcGood1 2 2 5 2 2 4" xfId="9435" xr:uid="{00000000-0005-0000-0000-0000AA580000}"/>
    <cellStyle name="SAPBEXexcGood1 2 2 5 2 2 4 2" xfId="9436" xr:uid="{00000000-0005-0000-0000-0000AB580000}"/>
    <cellStyle name="SAPBEXexcGood1 2 2 5 2 3" xfId="9437" xr:uid="{00000000-0005-0000-0000-0000AC580000}"/>
    <cellStyle name="SAPBEXexcGood1 2 2 5 2 3 2" xfId="9438" xr:uid="{00000000-0005-0000-0000-0000AD580000}"/>
    <cellStyle name="SAPBEXexcGood1 2 2 5 2 3 2 2" xfId="9439" xr:uid="{00000000-0005-0000-0000-0000AE580000}"/>
    <cellStyle name="SAPBEXexcGood1 2 2 5 2 3 3" xfId="9440" xr:uid="{00000000-0005-0000-0000-0000AF580000}"/>
    <cellStyle name="SAPBEXexcGood1 2 2 5 2 4" xfId="9441" xr:uid="{00000000-0005-0000-0000-0000B0580000}"/>
    <cellStyle name="SAPBEXexcGood1 2 2 5 2 4 2" xfId="9442" xr:uid="{00000000-0005-0000-0000-0000B1580000}"/>
    <cellStyle name="SAPBEXexcGood1 2 2 5 2 4 2 2" xfId="9443" xr:uid="{00000000-0005-0000-0000-0000B2580000}"/>
    <cellStyle name="SAPBEXexcGood1 2 2 5 2 5" xfId="9444" xr:uid="{00000000-0005-0000-0000-0000B3580000}"/>
    <cellStyle name="SAPBEXexcGood1 2 2 5 2 5 2" xfId="9445" xr:uid="{00000000-0005-0000-0000-0000B4580000}"/>
    <cellStyle name="SAPBEXexcGood1 2 2 5 2 6" xfId="33547" xr:uid="{00000000-0005-0000-0000-0000B5580000}"/>
    <cellStyle name="SAPBEXexcGood1 2 2 5 2 7" xfId="33548" xr:uid="{00000000-0005-0000-0000-0000B6580000}"/>
    <cellStyle name="SAPBEXexcGood1 2 2 5 2 8" xfId="49762" xr:uid="{00000000-0005-0000-0000-0000B7580000}"/>
    <cellStyle name="SAPBEXexcGood1 2 2 5 20" xfId="33549" xr:uid="{00000000-0005-0000-0000-0000B8580000}"/>
    <cellStyle name="SAPBEXexcGood1 2 2 5 21" xfId="33550" xr:uid="{00000000-0005-0000-0000-0000B9580000}"/>
    <cellStyle name="SAPBEXexcGood1 2 2 5 22" xfId="33551" xr:uid="{00000000-0005-0000-0000-0000BA580000}"/>
    <cellStyle name="SAPBEXexcGood1 2 2 5 23" xfId="33552" xr:uid="{00000000-0005-0000-0000-0000BB580000}"/>
    <cellStyle name="SAPBEXexcGood1 2 2 5 24" xfId="33553" xr:uid="{00000000-0005-0000-0000-0000BC580000}"/>
    <cellStyle name="SAPBEXexcGood1 2 2 5 25" xfId="33554" xr:uid="{00000000-0005-0000-0000-0000BD580000}"/>
    <cellStyle name="SAPBEXexcGood1 2 2 5 26" xfId="33555" xr:uid="{00000000-0005-0000-0000-0000BE580000}"/>
    <cellStyle name="SAPBEXexcGood1 2 2 5 27" xfId="33556" xr:uid="{00000000-0005-0000-0000-0000BF580000}"/>
    <cellStyle name="SAPBEXexcGood1 2 2 5 28" xfId="48404" xr:uid="{00000000-0005-0000-0000-0000C0580000}"/>
    <cellStyle name="SAPBEXexcGood1 2 2 5 29" xfId="49247" xr:uid="{00000000-0005-0000-0000-0000C1580000}"/>
    <cellStyle name="SAPBEXexcGood1 2 2 5 3" xfId="33557" xr:uid="{00000000-0005-0000-0000-0000C2580000}"/>
    <cellStyle name="SAPBEXexcGood1 2 2 5 4" xfId="33558" xr:uid="{00000000-0005-0000-0000-0000C3580000}"/>
    <cellStyle name="SAPBEXexcGood1 2 2 5 5" xfId="33559" xr:uid="{00000000-0005-0000-0000-0000C4580000}"/>
    <cellStyle name="SAPBEXexcGood1 2 2 5 6" xfId="33560" xr:uid="{00000000-0005-0000-0000-0000C5580000}"/>
    <cellStyle name="SAPBEXexcGood1 2 2 5 7" xfId="33561" xr:uid="{00000000-0005-0000-0000-0000C6580000}"/>
    <cellStyle name="SAPBEXexcGood1 2 2 5 8" xfId="33562" xr:uid="{00000000-0005-0000-0000-0000C7580000}"/>
    <cellStyle name="SAPBEXexcGood1 2 2 5 9" xfId="33563" xr:uid="{00000000-0005-0000-0000-0000C8580000}"/>
    <cellStyle name="SAPBEXexcGood1 2 2 6" xfId="877" xr:uid="{00000000-0005-0000-0000-0000C9580000}"/>
    <cellStyle name="SAPBEXexcGood1 2 2 6 10" xfId="33564" xr:uid="{00000000-0005-0000-0000-0000CA580000}"/>
    <cellStyle name="SAPBEXexcGood1 2 2 6 11" xfId="33565" xr:uid="{00000000-0005-0000-0000-0000CB580000}"/>
    <cellStyle name="SAPBEXexcGood1 2 2 6 12" xfId="33566" xr:uid="{00000000-0005-0000-0000-0000CC580000}"/>
    <cellStyle name="SAPBEXexcGood1 2 2 6 13" xfId="33567" xr:uid="{00000000-0005-0000-0000-0000CD580000}"/>
    <cellStyle name="SAPBEXexcGood1 2 2 6 14" xfId="33568" xr:uid="{00000000-0005-0000-0000-0000CE580000}"/>
    <cellStyle name="SAPBEXexcGood1 2 2 6 15" xfId="33569" xr:uid="{00000000-0005-0000-0000-0000CF580000}"/>
    <cellStyle name="SAPBEXexcGood1 2 2 6 16" xfId="33570" xr:uid="{00000000-0005-0000-0000-0000D0580000}"/>
    <cellStyle name="SAPBEXexcGood1 2 2 6 17" xfId="33571" xr:uid="{00000000-0005-0000-0000-0000D1580000}"/>
    <cellStyle name="SAPBEXexcGood1 2 2 6 18" xfId="33572" xr:uid="{00000000-0005-0000-0000-0000D2580000}"/>
    <cellStyle name="SAPBEXexcGood1 2 2 6 19" xfId="33573" xr:uid="{00000000-0005-0000-0000-0000D3580000}"/>
    <cellStyle name="SAPBEXexcGood1 2 2 6 2" xfId="1848" xr:uid="{00000000-0005-0000-0000-0000D4580000}"/>
    <cellStyle name="SAPBEXexcGood1 2 2 6 2 2" xfId="9446" xr:uid="{00000000-0005-0000-0000-0000D5580000}"/>
    <cellStyle name="SAPBEXexcGood1 2 2 6 2 2 2" xfId="9447" xr:uid="{00000000-0005-0000-0000-0000D6580000}"/>
    <cellStyle name="SAPBEXexcGood1 2 2 6 2 2 2 2" xfId="9448" xr:uid="{00000000-0005-0000-0000-0000D7580000}"/>
    <cellStyle name="SAPBEXexcGood1 2 2 6 2 2 2 2 2" xfId="9449" xr:uid="{00000000-0005-0000-0000-0000D8580000}"/>
    <cellStyle name="SAPBEXexcGood1 2 2 6 2 2 2 3" xfId="9450" xr:uid="{00000000-0005-0000-0000-0000D9580000}"/>
    <cellStyle name="SAPBEXexcGood1 2 2 6 2 2 3" xfId="9451" xr:uid="{00000000-0005-0000-0000-0000DA580000}"/>
    <cellStyle name="SAPBEXexcGood1 2 2 6 2 2 3 2" xfId="9452" xr:uid="{00000000-0005-0000-0000-0000DB580000}"/>
    <cellStyle name="SAPBEXexcGood1 2 2 6 2 2 3 2 2" xfId="9453" xr:uid="{00000000-0005-0000-0000-0000DC580000}"/>
    <cellStyle name="SAPBEXexcGood1 2 2 6 2 2 4" xfId="9454" xr:uid="{00000000-0005-0000-0000-0000DD580000}"/>
    <cellStyle name="SAPBEXexcGood1 2 2 6 2 2 4 2" xfId="9455" xr:uid="{00000000-0005-0000-0000-0000DE580000}"/>
    <cellStyle name="SAPBEXexcGood1 2 2 6 2 3" xfId="9456" xr:uid="{00000000-0005-0000-0000-0000DF580000}"/>
    <cellStyle name="SAPBEXexcGood1 2 2 6 2 3 2" xfId="9457" xr:uid="{00000000-0005-0000-0000-0000E0580000}"/>
    <cellStyle name="SAPBEXexcGood1 2 2 6 2 3 2 2" xfId="9458" xr:uid="{00000000-0005-0000-0000-0000E1580000}"/>
    <cellStyle name="SAPBEXexcGood1 2 2 6 2 3 3" xfId="9459" xr:uid="{00000000-0005-0000-0000-0000E2580000}"/>
    <cellStyle name="SAPBEXexcGood1 2 2 6 2 4" xfId="9460" xr:uid="{00000000-0005-0000-0000-0000E3580000}"/>
    <cellStyle name="SAPBEXexcGood1 2 2 6 2 4 2" xfId="9461" xr:uid="{00000000-0005-0000-0000-0000E4580000}"/>
    <cellStyle name="SAPBEXexcGood1 2 2 6 2 4 2 2" xfId="9462" xr:uid="{00000000-0005-0000-0000-0000E5580000}"/>
    <cellStyle name="SAPBEXexcGood1 2 2 6 2 5" xfId="9463" xr:uid="{00000000-0005-0000-0000-0000E6580000}"/>
    <cellStyle name="SAPBEXexcGood1 2 2 6 2 5 2" xfId="9464" xr:uid="{00000000-0005-0000-0000-0000E7580000}"/>
    <cellStyle name="SAPBEXexcGood1 2 2 6 2 6" xfId="33574" xr:uid="{00000000-0005-0000-0000-0000E8580000}"/>
    <cellStyle name="SAPBEXexcGood1 2 2 6 2 7" xfId="33575" xr:uid="{00000000-0005-0000-0000-0000E9580000}"/>
    <cellStyle name="SAPBEXexcGood1 2 2 6 2 8" xfId="49763" xr:uid="{00000000-0005-0000-0000-0000EA580000}"/>
    <cellStyle name="SAPBEXexcGood1 2 2 6 20" xfId="33576" xr:uid="{00000000-0005-0000-0000-0000EB580000}"/>
    <cellStyle name="SAPBEXexcGood1 2 2 6 21" xfId="33577" xr:uid="{00000000-0005-0000-0000-0000EC580000}"/>
    <cellStyle name="SAPBEXexcGood1 2 2 6 22" xfId="33578" xr:uid="{00000000-0005-0000-0000-0000ED580000}"/>
    <cellStyle name="SAPBEXexcGood1 2 2 6 23" xfId="33579" xr:uid="{00000000-0005-0000-0000-0000EE580000}"/>
    <cellStyle name="SAPBEXexcGood1 2 2 6 24" xfId="33580" xr:uid="{00000000-0005-0000-0000-0000EF580000}"/>
    <cellStyle name="SAPBEXexcGood1 2 2 6 25" xfId="33581" xr:uid="{00000000-0005-0000-0000-0000F0580000}"/>
    <cellStyle name="SAPBEXexcGood1 2 2 6 26" xfId="33582" xr:uid="{00000000-0005-0000-0000-0000F1580000}"/>
    <cellStyle name="SAPBEXexcGood1 2 2 6 27" xfId="33583" xr:uid="{00000000-0005-0000-0000-0000F2580000}"/>
    <cellStyle name="SAPBEXexcGood1 2 2 6 28" xfId="48405" xr:uid="{00000000-0005-0000-0000-0000F3580000}"/>
    <cellStyle name="SAPBEXexcGood1 2 2 6 29" xfId="49248" xr:uid="{00000000-0005-0000-0000-0000F4580000}"/>
    <cellStyle name="SAPBEXexcGood1 2 2 6 3" xfId="33584" xr:uid="{00000000-0005-0000-0000-0000F5580000}"/>
    <cellStyle name="SAPBEXexcGood1 2 2 6 4" xfId="33585" xr:uid="{00000000-0005-0000-0000-0000F6580000}"/>
    <cellStyle name="SAPBEXexcGood1 2 2 6 5" xfId="33586" xr:uid="{00000000-0005-0000-0000-0000F7580000}"/>
    <cellStyle name="SAPBEXexcGood1 2 2 6 6" xfId="33587" xr:uid="{00000000-0005-0000-0000-0000F8580000}"/>
    <cellStyle name="SAPBEXexcGood1 2 2 6 7" xfId="33588" xr:uid="{00000000-0005-0000-0000-0000F9580000}"/>
    <cellStyle name="SAPBEXexcGood1 2 2 6 8" xfId="33589" xr:uid="{00000000-0005-0000-0000-0000FA580000}"/>
    <cellStyle name="SAPBEXexcGood1 2 2 6 9" xfId="33590" xr:uid="{00000000-0005-0000-0000-0000FB580000}"/>
    <cellStyle name="SAPBEXexcGood1 2 2 7" xfId="1849" xr:uid="{00000000-0005-0000-0000-0000FC580000}"/>
    <cellStyle name="SAPBEXexcGood1 2 2 7 2" xfId="9465" xr:uid="{00000000-0005-0000-0000-0000FD580000}"/>
    <cellStyle name="SAPBEXexcGood1 2 2 7 2 2" xfId="9466" xr:uid="{00000000-0005-0000-0000-0000FE580000}"/>
    <cellStyle name="SAPBEXexcGood1 2 2 7 2 2 2" xfId="9467" xr:uid="{00000000-0005-0000-0000-0000FF580000}"/>
    <cellStyle name="SAPBEXexcGood1 2 2 7 2 2 2 2" xfId="9468" xr:uid="{00000000-0005-0000-0000-000000590000}"/>
    <cellStyle name="SAPBEXexcGood1 2 2 7 2 2 3" xfId="9469" xr:uid="{00000000-0005-0000-0000-000001590000}"/>
    <cellStyle name="SAPBEXexcGood1 2 2 7 2 3" xfId="9470" xr:uid="{00000000-0005-0000-0000-000002590000}"/>
    <cellStyle name="SAPBEXexcGood1 2 2 7 2 3 2" xfId="9471" xr:uid="{00000000-0005-0000-0000-000003590000}"/>
    <cellStyle name="SAPBEXexcGood1 2 2 7 2 3 2 2" xfId="9472" xr:uid="{00000000-0005-0000-0000-000004590000}"/>
    <cellStyle name="SAPBEXexcGood1 2 2 7 2 4" xfId="9473" xr:uid="{00000000-0005-0000-0000-000005590000}"/>
    <cellStyle name="SAPBEXexcGood1 2 2 7 2 4 2" xfId="9474" xr:uid="{00000000-0005-0000-0000-000006590000}"/>
    <cellStyle name="SAPBEXexcGood1 2 2 7 3" xfId="9475" xr:uid="{00000000-0005-0000-0000-000007590000}"/>
    <cellStyle name="SAPBEXexcGood1 2 2 7 3 2" xfId="9476" xr:uid="{00000000-0005-0000-0000-000008590000}"/>
    <cellStyle name="SAPBEXexcGood1 2 2 7 3 2 2" xfId="9477" xr:uid="{00000000-0005-0000-0000-000009590000}"/>
    <cellStyle name="SAPBEXexcGood1 2 2 7 3 3" xfId="9478" xr:uid="{00000000-0005-0000-0000-00000A590000}"/>
    <cellStyle name="SAPBEXexcGood1 2 2 7 4" xfId="9479" xr:uid="{00000000-0005-0000-0000-00000B590000}"/>
    <cellStyle name="SAPBEXexcGood1 2 2 7 4 2" xfId="9480" xr:uid="{00000000-0005-0000-0000-00000C590000}"/>
    <cellStyle name="SAPBEXexcGood1 2 2 7 4 2 2" xfId="9481" xr:uid="{00000000-0005-0000-0000-00000D590000}"/>
    <cellStyle name="SAPBEXexcGood1 2 2 7 5" xfId="9482" xr:uid="{00000000-0005-0000-0000-00000E590000}"/>
    <cellStyle name="SAPBEXexcGood1 2 2 7 5 2" xfId="9483" xr:uid="{00000000-0005-0000-0000-00000F590000}"/>
    <cellStyle name="SAPBEXexcGood1 2 2 7 6" xfId="33591" xr:uid="{00000000-0005-0000-0000-000010590000}"/>
    <cellStyle name="SAPBEXexcGood1 2 2 7 7" xfId="33592" xr:uid="{00000000-0005-0000-0000-000011590000}"/>
    <cellStyle name="SAPBEXexcGood1 2 2 7 8" xfId="49758" xr:uid="{00000000-0005-0000-0000-000012590000}"/>
    <cellStyle name="SAPBEXexcGood1 2 2 8" xfId="33593" xr:uid="{00000000-0005-0000-0000-000013590000}"/>
    <cellStyle name="SAPBEXexcGood1 2 2 9" xfId="33594" xr:uid="{00000000-0005-0000-0000-000014590000}"/>
    <cellStyle name="SAPBEXexcGood1 2 20" xfId="33595" xr:uid="{00000000-0005-0000-0000-000015590000}"/>
    <cellStyle name="SAPBEXexcGood1 2 21" xfId="33596" xr:uid="{00000000-0005-0000-0000-000016590000}"/>
    <cellStyle name="SAPBEXexcGood1 2 22" xfId="33597" xr:uid="{00000000-0005-0000-0000-000017590000}"/>
    <cellStyle name="SAPBEXexcGood1 2 23" xfId="33598" xr:uid="{00000000-0005-0000-0000-000018590000}"/>
    <cellStyle name="SAPBEXexcGood1 2 24" xfId="33599" xr:uid="{00000000-0005-0000-0000-000019590000}"/>
    <cellStyle name="SAPBEXexcGood1 2 25" xfId="33600" xr:uid="{00000000-0005-0000-0000-00001A590000}"/>
    <cellStyle name="SAPBEXexcGood1 2 26" xfId="33601" xr:uid="{00000000-0005-0000-0000-00001B590000}"/>
    <cellStyle name="SAPBEXexcGood1 2 27" xfId="33602" xr:uid="{00000000-0005-0000-0000-00001C590000}"/>
    <cellStyle name="SAPBEXexcGood1 2 28" xfId="33603" xr:uid="{00000000-0005-0000-0000-00001D590000}"/>
    <cellStyle name="SAPBEXexcGood1 2 29" xfId="33604" xr:uid="{00000000-0005-0000-0000-00001E590000}"/>
    <cellStyle name="SAPBEXexcGood1 2 3" xfId="878" xr:uid="{00000000-0005-0000-0000-00001F590000}"/>
    <cellStyle name="SAPBEXexcGood1 2 3 10" xfId="33605" xr:uid="{00000000-0005-0000-0000-000020590000}"/>
    <cellStyle name="SAPBEXexcGood1 2 3 11" xfId="33606" xr:uid="{00000000-0005-0000-0000-000021590000}"/>
    <cellStyle name="SAPBEXexcGood1 2 3 12" xfId="33607" xr:uid="{00000000-0005-0000-0000-000022590000}"/>
    <cellStyle name="SAPBEXexcGood1 2 3 13" xfId="33608" xr:uid="{00000000-0005-0000-0000-000023590000}"/>
    <cellStyle name="SAPBEXexcGood1 2 3 14" xfId="33609" xr:uid="{00000000-0005-0000-0000-000024590000}"/>
    <cellStyle name="SAPBEXexcGood1 2 3 15" xfId="33610" xr:uid="{00000000-0005-0000-0000-000025590000}"/>
    <cellStyle name="SAPBEXexcGood1 2 3 16" xfId="33611" xr:uid="{00000000-0005-0000-0000-000026590000}"/>
    <cellStyle name="SAPBEXexcGood1 2 3 17" xfId="33612" xr:uid="{00000000-0005-0000-0000-000027590000}"/>
    <cellStyle name="SAPBEXexcGood1 2 3 18" xfId="33613" xr:uid="{00000000-0005-0000-0000-000028590000}"/>
    <cellStyle name="SAPBEXexcGood1 2 3 19" xfId="33614" xr:uid="{00000000-0005-0000-0000-000029590000}"/>
    <cellStyle name="SAPBEXexcGood1 2 3 2" xfId="1850" xr:uid="{00000000-0005-0000-0000-00002A590000}"/>
    <cellStyle name="SAPBEXexcGood1 2 3 2 2" xfId="9484" xr:uid="{00000000-0005-0000-0000-00002B590000}"/>
    <cellStyle name="SAPBEXexcGood1 2 3 2 2 2" xfId="9485" xr:uid="{00000000-0005-0000-0000-00002C590000}"/>
    <cellStyle name="SAPBEXexcGood1 2 3 2 2 2 2" xfId="9486" xr:uid="{00000000-0005-0000-0000-00002D590000}"/>
    <cellStyle name="SAPBEXexcGood1 2 3 2 2 2 2 2" xfId="9487" xr:uid="{00000000-0005-0000-0000-00002E590000}"/>
    <cellStyle name="SAPBEXexcGood1 2 3 2 2 2 3" xfId="9488" xr:uid="{00000000-0005-0000-0000-00002F590000}"/>
    <cellStyle name="SAPBEXexcGood1 2 3 2 2 3" xfId="9489" xr:uid="{00000000-0005-0000-0000-000030590000}"/>
    <cellStyle name="SAPBEXexcGood1 2 3 2 2 3 2" xfId="9490" xr:uid="{00000000-0005-0000-0000-000031590000}"/>
    <cellStyle name="SAPBEXexcGood1 2 3 2 2 3 2 2" xfId="9491" xr:uid="{00000000-0005-0000-0000-000032590000}"/>
    <cellStyle name="SAPBEXexcGood1 2 3 2 2 4" xfId="9492" xr:uid="{00000000-0005-0000-0000-000033590000}"/>
    <cellStyle name="SAPBEXexcGood1 2 3 2 2 4 2" xfId="9493" xr:uid="{00000000-0005-0000-0000-000034590000}"/>
    <cellStyle name="SAPBEXexcGood1 2 3 2 3" xfId="9494" xr:uid="{00000000-0005-0000-0000-000035590000}"/>
    <cellStyle name="SAPBEXexcGood1 2 3 2 3 2" xfId="9495" xr:uid="{00000000-0005-0000-0000-000036590000}"/>
    <cellStyle name="SAPBEXexcGood1 2 3 2 3 2 2" xfId="9496" xr:uid="{00000000-0005-0000-0000-000037590000}"/>
    <cellStyle name="SAPBEXexcGood1 2 3 2 3 3" xfId="9497" xr:uid="{00000000-0005-0000-0000-000038590000}"/>
    <cellStyle name="SAPBEXexcGood1 2 3 2 4" xfId="9498" xr:uid="{00000000-0005-0000-0000-000039590000}"/>
    <cellStyle name="SAPBEXexcGood1 2 3 2 4 2" xfId="9499" xr:uid="{00000000-0005-0000-0000-00003A590000}"/>
    <cellStyle name="SAPBEXexcGood1 2 3 2 4 2 2" xfId="9500" xr:uid="{00000000-0005-0000-0000-00003B590000}"/>
    <cellStyle name="SAPBEXexcGood1 2 3 2 5" xfId="9501" xr:uid="{00000000-0005-0000-0000-00003C590000}"/>
    <cellStyle name="SAPBEXexcGood1 2 3 2 5 2" xfId="9502" xr:uid="{00000000-0005-0000-0000-00003D590000}"/>
    <cellStyle name="SAPBEXexcGood1 2 3 2 6" xfId="33615" xr:uid="{00000000-0005-0000-0000-00003E590000}"/>
    <cellStyle name="SAPBEXexcGood1 2 3 2 7" xfId="33616" xr:uid="{00000000-0005-0000-0000-00003F590000}"/>
    <cellStyle name="SAPBEXexcGood1 2 3 2 8" xfId="49764" xr:uid="{00000000-0005-0000-0000-000040590000}"/>
    <cellStyle name="SAPBEXexcGood1 2 3 20" xfId="33617" xr:uid="{00000000-0005-0000-0000-000041590000}"/>
    <cellStyle name="SAPBEXexcGood1 2 3 21" xfId="33618" xr:uid="{00000000-0005-0000-0000-000042590000}"/>
    <cellStyle name="SAPBEXexcGood1 2 3 22" xfId="33619" xr:uid="{00000000-0005-0000-0000-000043590000}"/>
    <cellStyle name="SAPBEXexcGood1 2 3 23" xfId="33620" xr:uid="{00000000-0005-0000-0000-000044590000}"/>
    <cellStyle name="SAPBEXexcGood1 2 3 24" xfId="33621" xr:uid="{00000000-0005-0000-0000-000045590000}"/>
    <cellStyle name="SAPBEXexcGood1 2 3 25" xfId="33622" xr:uid="{00000000-0005-0000-0000-000046590000}"/>
    <cellStyle name="SAPBEXexcGood1 2 3 26" xfId="33623" xr:uid="{00000000-0005-0000-0000-000047590000}"/>
    <cellStyle name="SAPBEXexcGood1 2 3 27" xfId="33624" xr:uid="{00000000-0005-0000-0000-000048590000}"/>
    <cellStyle name="SAPBEXexcGood1 2 3 28" xfId="48406" xr:uid="{00000000-0005-0000-0000-000049590000}"/>
    <cellStyle name="SAPBEXexcGood1 2 3 29" xfId="49249" xr:uid="{00000000-0005-0000-0000-00004A590000}"/>
    <cellStyle name="SAPBEXexcGood1 2 3 3" xfId="33625" xr:uid="{00000000-0005-0000-0000-00004B590000}"/>
    <cellStyle name="SAPBEXexcGood1 2 3 4" xfId="33626" xr:uid="{00000000-0005-0000-0000-00004C590000}"/>
    <cellStyle name="SAPBEXexcGood1 2 3 5" xfId="33627" xr:uid="{00000000-0005-0000-0000-00004D590000}"/>
    <cellStyle name="SAPBEXexcGood1 2 3 6" xfId="33628" xr:uid="{00000000-0005-0000-0000-00004E590000}"/>
    <cellStyle name="SAPBEXexcGood1 2 3 7" xfId="33629" xr:uid="{00000000-0005-0000-0000-00004F590000}"/>
    <cellStyle name="SAPBEXexcGood1 2 3 8" xfId="33630" xr:uid="{00000000-0005-0000-0000-000050590000}"/>
    <cellStyle name="SAPBEXexcGood1 2 3 9" xfId="33631" xr:uid="{00000000-0005-0000-0000-000051590000}"/>
    <cellStyle name="SAPBEXexcGood1 2 30" xfId="33632" xr:uid="{00000000-0005-0000-0000-000052590000}"/>
    <cellStyle name="SAPBEXexcGood1 2 31" xfId="33633" xr:uid="{00000000-0005-0000-0000-000053590000}"/>
    <cellStyle name="SAPBEXexcGood1 2 32" xfId="33634" xr:uid="{00000000-0005-0000-0000-000054590000}"/>
    <cellStyle name="SAPBEXexcGood1 2 33" xfId="48407" xr:uid="{00000000-0005-0000-0000-000055590000}"/>
    <cellStyle name="SAPBEXexcGood1 2 34" xfId="49242" xr:uid="{00000000-0005-0000-0000-000056590000}"/>
    <cellStyle name="SAPBEXexcGood1 2 4" xfId="879" xr:uid="{00000000-0005-0000-0000-000057590000}"/>
    <cellStyle name="SAPBEXexcGood1 2 4 10" xfId="33635" xr:uid="{00000000-0005-0000-0000-000058590000}"/>
    <cellStyle name="SAPBEXexcGood1 2 4 11" xfId="33636" xr:uid="{00000000-0005-0000-0000-000059590000}"/>
    <cellStyle name="SAPBEXexcGood1 2 4 12" xfId="33637" xr:uid="{00000000-0005-0000-0000-00005A590000}"/>
    <cellStyle name="SAPBEXexcGood1 2 4 13" xfId="33638" xr:uid="{00000000-0005-0000-0000-00005B590000}"/>
    <cellStyle name="SAPBEXexcGood1 2 4 14" xfId="33639" xr:uid="{00000000-0005-0000-0000-00005C590000}"/>
    <cellStyle name="SAPBEXexcGood1 2 4 15" xfId="33640" xr:uid="{00000000-0005-0000-0000-00005D590000}"/>
    <cellStyle name="SAPBEXexcGood1 2 4 16" xfId="33641" xr:uid="{00000000-0005-0000-0000-00005E590000}"/>
    <cellStyle name="SAPBEXexcGood1 2 4 17" xfId="33642" xr:uid="{00000000-0005-0000-0000-00005F590000}"/>
    <cellStyle name="SAPBEXexcGood1 2 4 18" xfId="33643" xr:uid="{00000000-0005-0000-0000-000060590000}"/>
    <cellStyle name="SAPBEXexcGood1 2 4 19" xfId="33644" xr:uid="{00000000-0005-0000-0000-000061590000}"/>
    <cellStyle name="SAPBEXexcGood1 2 4 2" xfId="1851" xr:uid="{00000000-0005-0000-0000-000062590000}"/>
    <cellStyle name="SAPBEXexcGood1 2 4 2 2" xfId="9503" xr:uid="{00000000-0005-0000-0000-000063590000}"/>
    <cellStyle name="SAPBEXexcGood1 2 4 2 2 2" xfId="9504" xr:uid="{00000000-0005-0000-0000-000064590000}"/>
    <cellStyle name="SAPBEXexcGood1 2 4 2 2 2 2" xfId="9505" xr:uid="{00000000-0005-0000-0000-000065590000}"/>
    <cellStyle name="SAPBEXexcGood1 2 4 2 2 2 2 2" xfId="9506" xr:uid="{00000000-0005-0000-0000-000066590000}"/>
    <cellStyle name="SAPBEXexcGood1 2 4 2 2 2 3" xfId="9507" xr:uid="{00000000-0005-0000-0000-000067590000}"/>
    <cellStyle name="SAPBEXexcGood1 2 4 2 2 3" xfId="9508" xr:uid="{00000000-0005-0000-0000-000068590000}"/>
    <cellStyle name="SAPBEXexcGood1 2 4 2 2 3 2" xfId="9509" xr:uid="{00000000-0005-0000-0000-000069590000}"/>
    <cellStyle name="SAPBEXexcGood1 2 4 2 2 3 2 2" xfId="9510" xr:uid="{00000000-0005-0000-0000-00006A590000}"/>
    <cellStyle name="SAPBEXexcGood1 2 4 2 2 4" xfId="9511" xr:uid="{00000000-0005-0000-0000-00006B590000}"/>
    <cellStyle name="SAPBEXexcGood1 2 4 2 2 4 2" xfId="9512" xr:uid="{00000000-0005-0000-0000-00006C590000}"/>
    <cellStyle name="SAPBEXexcGood1 2 4 2 3" xfId="9513" xr:uid="{00000000-0005-0000-0000-00006D590000}"/>
    <cellStyle name="SAPBEXexcGood1 2 4 2 3 2" xfId="9514" xr:uid="{00000000-0005-0000-0000-00006E590000}"/>
    <cellStyle name="SAPBEXexcGood1 2 4 2 3 2 2" xfId="9515" xr:uid="{00000000-0005-0000-0000-00006F590000}"/>
    <cellStyle name="SAPBEXexcGood1 2 4 2 3 3" xfId="9516" xr:uid="{00000000-0005-0000-0000-000070590000}"/>
    <cellStyle name="SAPBEXexcGood1 2 4 2 4" xfId="9517" xr:uid="{00000000-0005-0000-0000-000071590000}"/>
    <cellStyle name="SAPBEXexcGood1 2 4 2 4 2" xfId="9518" xr:uid="{00000000-0005-0000-0000-000072590000}"/>
    <cellStyle name="SAPBEXexcGood1 2 4 2 4 2 2" xfId="9519" xr:uid="{00000000-0005-0000-0000-000073590000}"/>
    <cellStyle name="SAPBEXexcGood1 2 4 2 5" xfId="9520" xr:uid="{00000000-0005-0000-0000-000074590000}"/>
    <cellStyle name="SAPBEXexcGood1 2 4 2 5 2" xfId="9521" xr:uid="{00000000-0005-0000-0000-000075590000}"/>
    <cellStyle name="SAPBEXexcGood1 2 4 2 6" xfId="33645" xr:uid="{00000000-0005-0000-0000-000076590000}"/>
    <cellStyle name="SAPBEXexcGood1 2 4 2 7" xfId="33646" xr:uid="{00000000-0005-0000-0000-000077590000}"/>
    <cellStyle name="SAPBEXexcGood1 2 4 2 8" xfId="49765" xr:uid="{00000000-0005-0000-0000-000078590000}"/>
    <cellStyle name="SAPBEXexcGood1 2 4 20" xfId="33647" xr:uid="{00000000-0005-0000-0000-000079590000}"/>
    <cellStyle name="SAPBEXexcGood1 2 4 21" xfId="33648" xr:uid="{00000000-0005-0000-0000-00007A590000}"/>
    <cellStyle name="SAPBEXexcGood1 2 4 22" xfId="33649" xr:uid="{00000000-0005-0000-0000-00007B590000}"/>
    <cellStyle name="SAPBEXexcGood1 2 4 23" xfId="33650" xr:uid="{00000000-0005-0000-0000-00007C590000}"/>
    <cellStyle name="SAPBEXexcGood1 2 4 24" xfId="33651" xr:uid="{00000000-0005-0000-0000-00007D590000}"/>
    <cellStyle name="SAPBEXexcGood1 2 4 25" xfId="33652" xr:uid="{00000000-0005-0000-0000-00007E590000}"/>
    <cellStyle name="SAPBEXexcGood1 2 4 26" xfId="33653" xr:uid="{00000000-0005-0000-0000-00007F590000}"/>
    <cellStyle name="SAPBEXexcGood1 2 4 27" xfId="33654" xr:uid="{00000000-0005-0000-0000-000080590000}"/>
    <cellStyle name="SAPBEXexcGood1 2 4 28" xfId="48408" xr:uid="{00000000-0005-0000-0000-000081590000}"/>
    <cellStyle name="SAPBEXexcGood1 2 4 29" xfId="49250" xr:uid="{00000000-0005-0000-0000-000082590000}"/>
    <cellStyle name="SAPBEXexcGood1 2 4 3" xfId="33655" xr:uid="{00000000-0005-0000-0000-000083590000}"/>
    <cellStyle name="SAPBEXexcGood1 2 4 4" xfId="33656" xr:uid="{00000000-0005-0000-0000-000084590000}"/>
    <cellStyle name="SAPBEXexcGood1 2 4 5" xfId="33657" xr:uid="{00000000-0005-0000-0000-000085590000}"/>
    <cellStyle name="SAPBEXexcGood1 2 4 6" xfId="33658" xr:uid="{00000000-0005-0000-0000-000086590000}"/>
    <cellStyle name="SAPBEXexcGood1 2 4 7" xfId="33659" xr:uid="{00000000-0005-0000-0000-000087590000}"/>
    <cellStyle name="SAPBEXexcGood1 2 4 8" xfId="33660" xr:uid="{00000000-0005-0000-0000-000088590000}"/>
    <cellStyle name="SAPBEXexcGood1 2 4 9" xfId="33661" xr:uid="{00000000-0005-0000-0000-000089590000}"/>
    <cellStyle name="SAPBEXexcGood1 2 5" xfId="880" xr:uid="{00000000-0005-0000-0000-00008A590000}"/>
    <cellStyle name="SAPBEXexcGood1 2 5 10" xfId="33662" xr:uid="{00000000-0005-0000-0000-00008B590000}"/>
    <cellStyle name="SAPBEXexcGood1 2 5 11" xfId="33663" xr:uid="{00000000-0005-0000-0000-00008C590000}"/>
    <cellStyle name="SAPBEXexcGood1 2 5 12" xfId="33664" xr:uid="{00000000-0005-0000-0000-00008D590000}"/>
    <cellStyle name="SAPBEXexcGood1 2 5 13" xfId="33665" xr:uid="{00000000-0005-0000-0000-00008E590000}"/>
    <cellStyle name="SAPBEXexcGood1 2 5 14" xfId="33666" xr:uid="{00000000-0005-0000-0000-00008F590000}"/>
    <cellStyle name="SAPBEXexcGood1 2 5 15" xfId="33667" xr:uid="{00000000-0005-0000-0000-000090590000}"/>
    <cellStyle name="SAPBEXexcGood1 2 5 16" xfId="33668" xr:uid="{00000000-0005-0000-0000-000091590000}"/>
    <cellStyle name="SAPBEXexcGood1 2 5 17" xfId="33669" xr:uid="{00000000-0005-0000-0000-000092590000}"/>
    <cellStyle name="SAPBEXexcGood1 2 5 18" xfId="33670" xr:uid="{00000000-0005-0000-0000-000093590000}"/>
    <cellStyle name="SAPBEXexcGood1 2 5 19" xfId="33671" xr:uid="{00000000-0005-0000-0000-000094590000}"/>
    <cellStyle name="SAPBEXexcGood1 2 5 2" xfId="1852" xr:uid="{00000000-0005-0000-0000-000095590000}"/>
    <cellStyle name="SAPBEXexcGood1 2 5 2 2" xfId="9522" xr:uid="{00000000-0005-0000-0000-000096590000}"/>
    <cellStyle name="SAPBEXexcGood1 2 5 2 2 2" xfId="9523" xr:uid="{00000000-0005-0000-0000-000097590000}"/>
    <cellStyle name="SAPBEXexcGood1 2 5 2 2 2 2" xfId="9524" xr:uid="{00000000-0005-0000-0000-000098590000}"/>
    <cellStyle name="SAPBEXexcGood1 2 5 2 2 2 2 2" xfId="9525" xr:uid="{00000000-0005-0000-0000-000099590000}"/>
    <cellStyle name="SAPBEXexcGood1 2 5 2 2 2 3" xfId="9526" xr:uid="{00000000-0005-0000-0000-00009A590000}"/>
    <cellStyle name="SAPBEXexcGood1 2 5 2 2 3" xfId="9527" xr:uid="{00000000-0005-0000-0000-00009B590000}"/>
    <cellStyle name="SAPBEXexcGood1 2 5 2 2 3 2" xfId="9528" xr:uid="{00000000-0005-0000-0000-00009C590000}"/>
    <cellStyle name="SAPBEXexcGood1 2 5 2 2 3 2 2" xfId="9529" xr:uid="{00000000-0005-0000-0000-00009D590000}"/>
    <cellStyle name="SAPBEXexcGood1 2 5 2 2 4" xfId="9530" xr:uid="{00000000-0005-0000-0000-00009E590000}"/>
    <cellStyle name="SAPBEXexcGood1 2 5 2 2 4 2" xfId="9531" xr:uid="{00000000-0005-0000-0000-00009F590000}"/>
    <cellStyle name="SAPBEXexcGood1 2 5 2 3" xfId="9532" xr:uid="{00000000-0005-0000-0000-0000A0590000}"/>
    <cellStyle name="SAPBEXexcGood1 2 5 2 3 2" xfId="9533" xr:uid="{00000000-0005-0000-0000-0000A1590000}"/>
    <cellStyle name="SAPBEXexcGood1 2 5 2 3 2 2" xfId="9534" xr:uid="{00000000-0005-0000-0000-0000A2590000}"/>
    <cellStyle name="SAPBEXexcGood1 2 5 2 3 3" xfId="9535" xr:uid="{00000000-0005-0000-0000-0000A3590000}"/>
    <cellStyle name="SAPBEXexcGood1 2 5 2 4" xfId="9536" xr:uid="{00000000-0005-0000-0000-0000A4590000}"/>
    <cellStyle name="SAPBEXexcGood1 2 5 2 4 2" xfId="9537" xr:uid="{00000000-0005-0000-0000-0000A5590000}"/>
    <cellStyle name="SAPBEXexcGood1 2 5 2 4 2 2" xfId="9538" xr:uid="{00000000-0005-0000-0000-0000A6590000}"/>
    <cellStyle name="SAPBEXexcGood1 2 5 2 5" xfId="9539" xr:uid="{00000000-0005-0000-0000-0000A7590000}"/>
    <cellStyle name="SAPBEXexcGood1 2 5 2 5 2" xfId="9540" xr:uid="{00000000-0005-0000-0000-0000A8590000}"/>
    <cellStyle name="SAPBEXexcGood1 2 5 2 6" xfId="33672" xr:uid="{00000000-0005-0000-0000-0000A9590000}"/>
    <cellStyle name="SAPBEXexcGood1 2 5 2 7" xfId="33673" xr:uid="{00000000-0005-0000-0000-0000AA590000}"/>
    <cellStyle name="SAPBEXexcGood1 2 5 2 8" xfId="49766" xr:uid="{00000000-0005-0000-0000-0000AB590000}"/>
    <cellStyle name="SAPBEXexcGood1 2 5 20" xfId="33674" xr:uid="{00000000-0005-0000-0000-0000AC590000}"/>
    <cellStyle name="SAPBEXexcGood1 2 5 21" xfId="33675" xr:uid="{00000000-0005-0000-0000-0000AD590000}"/>
    <cellStyle name="SAPBEXexcGood1 2 5 22" xfId="33676" xr:uid="{00000000-0005-0000-0000-0000AE590000}"/>
    <cellStyle name="SAPBEXexcGood1 2 5 23" xfId="33677" xr:uid="{00000000-0005-0000-0000-0000AF590000}"/>
    <cellStyle name="SAPBEXexcGood1 2 5 24" xfId="33678" xr:uid="{00000000-0005-0000-0000-0000B0590000}"/>
    <cellStyle name="SAPBEXexcGood1 2 5 25" xfId="33679" xr:uid="{00000000-0005-0000-0000-0000B1590000}"/>
    <cellStyle name="SAPBEXexcGood1 2 5 26" xfId="33680" xr:uid="{00000000-0005-0000-0000-0000B2590000}"/>
    <cellStyle name="SAPBEXexcGood1 2 5 27" xfId="33681" xr:uid="{00000000-0005-0000-0000-0000B3590000}"/>
    <cellStyle name="SAPBEXexcGood1 2 5 28" xfId="48409" xr:uid="{00000000-0005-0000-0000-0000B4590000}"/>
    <cellStyle name="SAPBEXexcGood1 2 5 29" xfId="49251" xr:uid="{00000000-0005-0000-0000-0000B5590000}"/>
    <cellStyle name="SAPBEXexcGood1 2 5 3" xfId="33682" xr:uid="{00000000-0005-0000-0000-0000B6590000}"/>
    <cellStyle name="SAPBEXexcGood1 2 5 4" xfId="33683" xr:uid="{00000000-0005-0000-0000-0000B7590000}"/>
    <cellStyle name="SAPBEXexcGood1 2 5 5" xfId="33684" xr:uid="{00000000-0005-0000-0000-0000B8590000}"/>
    <cellStyle name="SAPBEXexcGood1 2 5 6" xfId="33685" xr:uid="{00000000-0005-0000-0000-0000B9590000}"/>
    <cellStyle name="SAPBEXexcGood1 2 5 7" xfId="33686" xr:uid="{00000000-0005-0000-0000-0000BA590000}"/>
    <cellStyle name="SAPBEXexcGood1 2 5 8" xfId="33687" xr:uid="{00000000-0005-0000-0000-0000BB590000}"/>
    <cellStyle name="SAPBEXexcGood1 2 5 9" xfId="33688" xr:uid="{00000000-0005-0000-0000-0000BC590000}"/>
    <cellStyle name="SAPBEXexcGood1 2 6" xfId="881" xr:uid="{00000000-0005-0000-0000-0000BD590000}"/>
    <cellStyle name="SAPBEXexcGood1 2 6 10" xfId="33689" xr:uid="{00000000-0005-0000-0000-0000BE590000}"/>
    <cellStyle name="SAPBEXexcGood1 2 6 11" xfId="33690" xr:uid="{00000000-0005-0000-0000-0000BF590000}"/>
    <cellStyle name="SAPBEXexcGood1 2 6 12" xfId="33691" xr:uid="{00000000-0005-0000-0000-0000C0590000}"/>
    <cellStyle name="SAPBEXexcGood1 2 6 13" xfId="33692" xr:uid="{00000000-0005-0000-0000-0000C1590000}"/>
    <cellStyle name="SAPBEXexcGood1 2 6 14" xfId="33693" xr:uid="{00000000-0005-0000-0000-0000C2590000}"/>
    <cellStyle name="SAPBEXexcGood1 2 6 15" xfId="33694" xr:uid="{00000000-0005-0000-0000-0000C3590000}"/>
    <cellStyle name="SAPBEXexcGood1 2 6 16" xfId="33695" xr:uid="{00000000-0005-0000-0000-0000C4590000}"/>
    <cellStyle name="SAPBEXexcGood1 2 6 17" xfId="33696" xr:uid="{00000000-0005-0000-0000-0000C5590000}"/>
    <cellStyle name="SAPBEXexcGood1 2 6 18" xfId="33697" xr:uid="{00000000-0005-0000-0000-0000C6590000}"/>
    <cellStyle name="SAPBEXexcGood1 2 6 19" xfId="33698" xr:uid="{00000000-0005-0000-0000-0000C7590000}"/>
    <cellStyle name="SAPBEXexcGood1 2 6 2" xfId="1853" xr:uid="{00000000-0005-0000-0000-0000C8590000}"/>
    <cellStyle name="SAPBEXexcGood1 2 6 2 2" xfId="9541" xr:uid="{00000000-0005-0000-0000-0000C9590000}"/>
    <cellStyle name="SAPBEXexcGood1 2 6 2 2 2" xfId="9542" xr:uid="{00000000-0005-0000-0000-0000CA590000}"/>
    <cellStyle name="SAPBEXexcGood1 2 6 2 2 2 2" xfId="9543" xr:uid="{00000000-0005-0000-0000-0000CB590000}"/>
    <cellStyle name="SAPBEXexcGood1 2 6 2 2 2 2 2" xfId="9544" xr:uid="{00000000-0005-0000-0000-0000CC590000}"/>
    <cellStyle name="SAPBEXexcGood1 2 6 2 2 2 3" xfId="9545" xr:uid="{00000000-0005-0000-0000-0000CD590000}"/>
    <cellStyle name="SAPBEXexcGood1 2 6 2 2 3" xfId="9546" xr:uid="{00000000-0005-0000-0000-0000CE590000}"/>
    <cellStyle name="SAPBEXexcGood1 2 6 2 2 3 2" xfId="9547" xr:uid="{00000000-0005-0000-0000-0000CF590000}"/>
    <cellStyle name="SAPBEXexcGood1 2 6 2 2 3 2 2" xfId="9548" xr:uid="{00000000-0005-0000-0000-0000D0590000}"/>
    <cellStyle name="SAPBEXexcGood1 2 6 2 2 4" xfId="9549" xr:uid="{00000000-0005-0000-0000-0000D1590000}"/>
    <cellStyle name="SAPBEXexcGood1 2 6 2 2 4 2" xfId="9550" xr:uid="{00000000-0005-0000-0000-0000D2590000}"/>
    <cellStyle name="SAPBEXexcGood1 2 6 2 3" xfId="9551" xr:uid="{00000000-0005-0000-0000-0000D3590000}"/>
    <cellStyle name="SAPBEXexcGood1 2 6 2 3 2" xfId="9552" xr:uid="{00000000-0005-0000-0000-0000D4590000}"/>
    <cellStyle name="SAPBEXexcGood1 2 6 2 3 2 2" xfId="9553" xr:uid="{00000000-0005-0000-0000-0000D5590000}"/>
    <cellStyle name="SAPBEXexcGood1 2 6 2 3 3" xfId="9554" xr:uid="{00000000-0005-0000-0000-0000D6590000}"/>
    <cellStyle name="SAPBEXexcGood1 2 6 2 4" xfId="9555" xr:uid="{00000000-0005-0000-0000-0000D7590000}"/>
    <cellStyle name="SAPBEXexcGood1 2 6 2 4 2" xfId="9556" xr:uid="{00000000-0005-0000-0000-0000D8590000}"/>
    <cellStyle name="SAPBEXexcGood1 2 6 2 4 2 2" xfId="9557" xr:uid="{00000000-0005-0000-0000-0000D9590000}"/>
    <cellStyle name="SAPBEXexcGood1 2 6 2 5" xfId="9558" xr:uid="{00000000-0005-0000-0000-0000DA590000}"/>
    <cellStyle name="SAPBEXexcGood1 2 6 2 5 2" xfId="9559" xr:uid="{00000000-0005-0000-0000-0000DB590000}"/>
    <cellStyle name="SAPBEXexcGood1 2 6 2 6" xfId="33699" xr:uid="{00000000-0005-0000-0000-0000DC590000}"/>
    <cellStyle name="SAPBEXexcGood1 2 6 2 7" xfId="33700" xr:uid="{00000000-0005-0000-0000-0000DD590000}"/>
    <cellStyle name="SAPBEXexcGood1 2 6 2 8" xfId="49767" xr:uid="{00000000-0005-0000-0000-0000DE590000}"/>
    <cellStyle name="SAPBEXexcGood1 2 6 20" xfId="33701" xr:uid="{00000000-0005-0000-0000-0000DF590000}"/>
    <cellStyle name="SAPBEXexcGood1 2 6 21" xfId="33702" xr:uid="{00000000-0005-0000-0000-0000E0590000}"/>
    <cellStyle name="SAPBEXexcGood1 2 6 22" xfId="33703" xr:uid="{00000000-0005-0000-0000-0000E1590000}"/>
    <cellStyle name="SAPBEXexcGood1 2 6 23" xfId="33704" xr:uid="{00000000-0005-0000-0000-0000E2590000}"/>
    <cellStyle name="SAPBEXexcGood1 2 6 24" xfId="33705" xr:uid="{00000000-0005-0000-0000-0000E3590000}"/>
    <cellStyle name="SAPBEXexcGood1 2 6 25" xfId="33706" xr:uid="{00000000-0005-0000-0000-0000E4590000}"/>
    <cellStyle name="SAPBEXexcGood1 2 6 26" xfId="33707" xr:uid="{00000000-0005-0000-0000-0000E5590000}"/>
    <cellStyle name="SAPBEXexcGood1 2 6 27" xfId="33708" xr:uid="{00000000-0005-0000-0000-0000E6590000}"/>
    <cellStyle name="SAPBEXexcGood1 2 6 28" xfId="48410" xr:uid="{00000000-0005-0000-0000-0000E7590000}"/>
    <cellStyle name="SAPBEXexcGood1 2 6 29" xfId="49252" xr:uid="{00000000-0005-0000-0000-0000E8590000}"/>
    <cellStyle name="SAPBEXexcGood1 2 6 3" xfId="33709" xr:uid="{00000000-0005-0000-0000-0000E9590000}"/>
    <cellStyle name="SAPBEXexcGood1 2 6 4" xfId="33710" xr:uid="{00000000-0005-0000-0000-0000EA590000}"/>
    <cellStyle name="SAPBEXexcGood1 2 6 5" xfId="33711" xr:uid="{00000000-0005-0000-0000-0000EB590000}"/>
    <cellStyle name="SAPBEXexcGood1 2 6 6" xfId="33712" xr:uid="{00000000-0005-0000-0000-0000EC590000}"/>
    <cellStyle name="SAPBEXexcGood1 2 6 7" xfId="33713" xr:uid="{00000000-0005-0000-0000-0000ED590000}"/>
    <cellStyle name="SAPBEXexcGood1 2 6 8" xfId="33714" xr:uid="{00000000-0005-0000-0000-0000EE590000}"/>
    <cellStyle name="SAPBEXexcGood1 2 6 9" xfId="33715" xr:uid="{00000000-0005-0000-0000-0000EF590000}"/>
    <cellStyle name="SAPBEXexcGood1 2 7" xfId="1854" xr:uid="{00000000-0005-0000-0000-0000F0590000}"/>
    <cellStyle name="SAPBEXexcGood1 2 7 2" xfId="9560" xr:uid="{00000000-0005-0000-0000-0000F1590000}"/>
    <cellStyle name="SAPBEXexcGood1 2 7 2 2" xfId="9561" xr:uid="{00000000-0005-0000-0000-0000F2590000}"/>
    <cellStyle name="SAPBEXexcGood1 2 7 2 2 2" xfId="9562" xr:uid="{00000000-0005-0000-0000-0000F3590000}"/>
    <cellStyle name="SAPBEXexcGood1 2 7 2 2 2 2" xfId="9563" xr:uid="{00000000-0005-0000-0000-0000F4590000}"/>
    <cellStyle name="SAPBEXexcGood1 2 7 2 2 3" xfId="9564" xr:uid="{00000000-0005-0000-0000-0000F5590000}"/>
    <cellStyle name="SAPBEXexcGood1 2 7 2 3" xfId="9565" xr:uid="{00000000-0005-0000-0000-0000F6590000}"/>
    <cellStyle name="SAPBEXexcGood1 2 7 2 3 2" xfId="9566" xr:uid="{00000000-0005-0000-0000-0000F7590000}"/>
    <cellStyle name="SAPBEXexcGood1 2 7 2 3 2 2" xfId="9567" xr:uid="{00000000-0005-0000-0000-0000F8590000}"/>
    <cellStyle name="SAPBEXexcGood1 2 7 2 4" xfId="9568" xr:uid="{00000000-0005-0000-0000-0000F9590000}"/>
    <cellStyle name="SAPBEXexcGood1 2 7 2 4 2" xfId="9569" xr:uid="{00000000-0005-0000-0000-0000FA590000}"/>
    <cellStyle name="SAPBEXexcGood1 2 7 3" xfId="9570" xr:uid="{00000000-0005-0000-0000-0000FB590000}"/>
    <cellStyle name="SAPBEXexcGood1 2 7 3 2" xfId="9571" xr:uid="{00000000-0005-0000-0000-0000FC590000}"/>
    <cellStyle name="SAPBEXexcGood1 2 7 3 2 2" xfId="9572" xr:uid="{00000000-0005-0000-0000-0000FD590000}"/>
    <cellStyle name="SAPBEXexcGood1 2 7 3 3" xfId="9573" xr:uid="{00000000-0005-0000-0000-0000FE590000}"/>
    <cellStyle name="SAPBEXexcGood1 2 7 4" xfId="9574" xr:uid="{00000000-0005-0000-0000-0000FF590000}"/>
    <cellStyle name="SAPBEXexcGood1 2 7 4 2" xfId="9575" xr:uid="{00000000-0005-0000-0000-0000005A0000}"/>
    <cellStyle name="SAPBEXexcGood1 2 7 4 2 2" xfId="9576" xr:uid="{00000000-0005-0000-0000-0000015A0000}"/>
    <cellStyle name="SAPBEXexcGood1 2 7 5" xfId="9577" xr:uid="{00000000-0005-0000-0000-0000025A0000}"/>
    <cellStyle name="SAPBEXexcGood1 2 7 5 2" xfId="9578" xr:uid="{00000000-0005-0000-0000-0000035A0000}"/>
    <cellStyle name="SAPBEXexcGood1 2 7 6" xfId="33716" xr:uid="{00000000-0005-0000-0000-0000045A0000}"/>
    <cellStyle name="SAPBEXexcGood1 2 7 7" xfId="33717" xr:uid="{00000000-0005-0000-0000-0000055A0000}"/>
    <cellStyle name="SAPBEXexcGood1 2 7 8" xfId="49757" xr:uid="{00000000-0005-0000-0000-0000065A0000}"/>
    <cellStyle name="SAPBEXexcGood1 2 8" xfId="33718" xr:uid="{00000000-0005-0000-0000-0000075A0000}"/>
    <cellStyle name="SAPBEXexcGood1 2 9" xfId="33719" xr:uid="{00000000-0005-0000-0000-0000085A0000}"/>
    <cellStyle name="SAPBEXexcGood1 20" xfId="33720" xr:uid="{00000000-0005-0000-0000-0000095A0000}"/>
    <cellStyle name="SAPBEXexcGood1 21" xfId="33721" xr:uid="{00000000-0005-0000-0000-00000A5A0000}"/>
    <cellStyle name="SAPBEXexcGood1 22" xfId="33722" xr:uid="{00000000-0005-0000-0000-00000B5A0000}"/>
    <cellStyle name="SAPBEXexcGood1 23" xfId="33723" xr:uid="{00000000-0005-0000-0000-00000C5A0000}"/>
    <cellStyle name="SAPBEXexcGood1 24" xfId="33724" xr:uid="{00000000-0005-0000-0000-00000D5A0000}"/>
    <cellStyle name="SAPBEXexcGood1 25" xfId="33725" xr:uid="{00000000-0005-0000-0000-00000E5A0000}"/>
    <cellStyle name="SAPBEXexcGood1 26" xfId="33726" xr:uid="{00000000-0005-0000-0000-00000F5A0000}"/>
    <cellStyle name="SAPBEXexcGood1 27" xfId="33727" xr:uid="{00000000-0005-0000-0000-0000105A0000}"/>
    <cellStyle name="SAPBEXexcGood1 28" xfId="33728" xr:uid="{00000000-0005-0000-0000-0000115A0000}"/>
    <cellStyle name="SAPBEXexcGood1 29" xfId="33729" xr:uid="{00000000-0005-0000-0000-0000125A0000}"/>
    <cellStyle name="SAPBEXexcGood1 3" xfId="523" xr:uid="{00000000-0005-0000-0000-0000135A0000}"/>
    <cellStyle name="SAPBEXexcGood1 3 10" xfId="33730" xr:uid="{00000000-0005-0000-0000-0000145A0000}"/>
    <cellStyle name="SAPBEXexcGood1 3 11" xfId="33731" xr:uid="{00000000-0005-0000-0000-0000155A0000}"/>
    <cellStyle name="SAPBEXexcGood1 3 12" xfId="33732" xr:uid="{00000000-0005-0000-0000-0000165A0000}"/>
    <cellStyle name="SAPBEXexcGood1 3 13" xfId="33733" xr:uid="{00000000-0005-0000-0000-0000175A0000}"/>
    <cellStyle name="SAPBEXexcGood1 3 14" xfId="33734" xr:uid="{00000000-0005-0000-0000-0000185A0000}"/>
    <cellStyle name="SAPBEXexcGood1 3 15" xfId="33735" xr:uid="{00000000-0005-0000-0000-0000195A0000}"/>
    <cellStyle name="SAPBEXexcGood1 3 16" xfId="33736" xr:uid="{00000000-0005-0000-0000-00001A5A0000}"/>
    <cellStyle name="SAPBEXexcGood1 3 17" xfId="33737" xr:uid="{00000000-0005-0000-0000-00001B5A0000}"/>
    <cellStyle name="SAPBEXexcGood1 3 18" xfId="33738" xr:uid="{00000000-0005-0000-0000-00001C5A0000}"/>
    <cellStyle name="SAPBEXexcGood1 3 19" xfId="33739" xr:uid="{00000000-0005-0000-0000-00001D5A0000}"/>
    <cellStyle name="SAPBEXexcGood1 3 2" xfId="882" xr:uid="{00000000-0005-0000-0000-00001E5A0000}"/>
    <cellStyle name="SAPBEXexcGood1 3 2 10" xfId="33740" xr:uid="{00000000-0005-0000-0000-00001F5A0000}"/>
    <cellStyle name="SAPBEXexcGood1 3 2 11" xfId="33741" xr:uid="{00000000-0005-0000-0000-0000205A0000}"/>
    <cellStyle name="SAPBEXexcGood1 3 2 12" xfId="33742" xr:uid="{00000000-0005-0000-0000-0000215A0000}"/>
    <cellStyle name="SAPBEXexcGood1 3 2 13" xfId="33743" xr:uid="{00000000-0005-0000-0000-0000225A0000}"/>
    <cellStyle name="SAPBEXexcGood1 3 2 14" xfId="33744" xr:uid="{00000000-0005-0000-0000-0000235A0000}"/>
    <cellStyle name="SAPBEXexcGood1 3 2 15" xfId="33745" xr:uid="{00000000-0005-0000-0000-0000245A0000}"/>
    <cellStyle name="SAPBEXexcGood1 3 2 16" xfId="33746" xr:uid="{00000000-0005-0000-0000-0000255A0000}"/>
    <cellStyle name="SAPBEXexcGood1 3 2 17" xfId="33747" xr:uid="{00000000-0005-0000-0000-0000265A0000}"/>
    <cellStyle name="SAPBEXexcGood1 3 2 18" xfId="33748" xr:uid="{00000000-0005-0000-0000-0000275A0000}"/>
    <cellStyle name="SAPBEXexcGood1 3 2 19" xfId="33749" xr:uid="{00000000-0005-0000-0000-0000285A0000}"/>
    <cellStyle name="SAPBEXexcGood1 3 2 2" xfId="1855" xr:uid="{00000000-0005-0000-0000-0000295A0000}"/>
    <cellStyle name="SAPBEXexcGood1 3 2 2 2" xfId="9579" xr:uid="{00000000-0005-0000-0000-00002A5A0000}"/>
    <cellStyle name="SAPBEXexcGood1 3 2 2 2 2" xfId="9580" xr:uid="{00000000-0005-0000-0000-00002B5A0000}"/>
    <cellStyle name="SAPBEXexcGood1 3 2 2 2 2 2" xfId="9581" xr:uid="{00000000-0005-0000-0000-00002C5A0000}"/>
    <cellStyle name="SAPBEXexcGood1 3 2 2 2 2 2 2" xfId="9582" xr:uid="{00000000-0005-0000-0000-00002D5A0000}"/>
    <cellStyle name="SAPBEXexcGood1 3 2 2 2 2 3" xfId="9583" xr:uid="{00000000-0005-0000-0000-00002E5A0000}"/>
    <cellStyle name="SAPBEXexcGood1 3 2 2 2 3" xfId="9584" xr:uid="{00000000-0005-0000-0000-00002F5A0000}"/>
    <cellStyle name="SAPBEXexcGood1 3 2 2 2 3 2" xfId="9585" xr:uid="{00000000-0005-0000-0000-0000305A0000}"/>
    <cellStyle name="SAPBEXexcGood1 3 2 2 2 3 2 2" xfId="9586" xr:uid="{00000000-0005-0000-0000-0000315A0000}"/>
    <cellStyle name="SAPBEXexcGood1 3 2 2 2 4" xfId="9587" xr:uid="{00000000-0005-0000-0000-0000325A0000}"/>
    <cellStyle name="SAPBEXexcGood1 3 2 2 2 4 2" xfId="9588" xr:uid="{00000000-0005-0000-0000-0000335A0000}"/>
    <cellStyle name="SAPBEXexcGood1 3 2 2 3" xfId="9589" xr:uid="{00000000-0005-0000-0000-0000345A0000}"/>
    <cellStyle name="SAPBEXexcGood1 3 2 2 3 2" xfId="9590" xr:uid="{00000000-0005-0000-0000-0000355A0000}"/>
    <cellStyle name="SAPBEXexcGood1 3 2 2 3 2 2" xfId="9591" xr:uid="{00000000-0005-0000-0000-0000365A0000}"/>
    <cellStyle name="SAPBEXexcGood1 3 2 2 3 3" xfId="9592" xr:uid="{00000000-0005-0000-0000-0000375A0000}"/>
    <cellStyle name="SAPBEXexcGood1 3 2 2 4" xfId="9593" xr:uid="{00000000-0005-0000-0000-0000385A0000}"/>
    <cellStyle name="SAPBEXexcGood1 3 2 2 4 2" xfId="9594" xr:uid="{00000000-0005-0000-0000-0000395A0000}"/>
    <cellStyle name="SAPBEXexcGood1 3 2 2 4 2 2" xfId="9595" xr:uid="{00000000-0005-0000-0000-00003A5A0000}"/>
    <cellStyle name="SAPBEXexcGood1 3 2 2 5" xfId="9596" xr:uid="{00000000-0005-0000-0000-00003B5A0000}"/>
    <cellStyle name="SAPBEXexcGood1 3 2 2 5 2" xfId="9597" xr:uid="{00000000-0005-0000-0000-00003C5A0000}"/>
    <cellStyle name="SAPBEXexcGood1 3 2 2 6" xfId="33750" xr:uid="{00000000-0005-0000-0000-00003D5A0000}"/>
    <cellStyle name="SAPBEXexcGood1 3 2 2 7" xfId="33751" xr:uid="{00000000-0005-0000-0000-00003E5A0000}"/>
    <cellStyle name="SAPBEXexcGood1 3 2 2 8" xfId="49769" xr:uid="{00000000-0005-0000-0000-00003F5A0000}"/>
    <cellStyle name="SAPBEXexcGood1 3 2 20" xfId="33752" xr:uid="{00000000-0005-0000-0000-0000405A0000}"/>
    <cellStyle name="SAPBEXexcGood1 3 2 21" xfId="33753" xr:uid="{00000000-0005-0000-0000-0000415A0000}"/>
    <cellStyle name="SAPBEXexcGood1 3 2 22" xfId="33754" xr:uid="{00000000-0005-0000-0000-0000425A0000}"/>
    <cellStyle name="SAPBEXexcGood1 3 2 23" xfId="33755" xr:uid="{00000000-0005-0000-0000-0000435A0000}"/>
    <cellStyle name="SAPBEXexcGood1 3 2 24" xfId="33756" xr:uid="{00000000-0005-0000-0000-0000445A0000}"/>
    <cellStyle name="SAPBEXexcGood1 3 2 25" xfId="33757" xr:uid="{00000000-0005-0000-0000-0000455A0000}"/>
    <cellStyle name="SAPBEXexcGood1 3 2 26" xfId="33758" xr:uid="{00000000-0005-0000-0000-0000465A0000}"/>
    <cellStyle name="SAPBEXexcGood1 3 2 27" xfId="33759" xr:uid="{00000000-0005-0000-0000-0000475A0000}"/>
    <cellStyle name="SAPBEXexcGood1 3 2 28" xfId="48411" xr:uid="{00000000-0005-0000-0000-0000485A0000}"/>
    <cellStyle name="SAPBEXexcGood1 3 2 29" xfId="49254" xr:uid="{00000000-0005-0000-0000-0000495A0000}"/>
    <cellStyle name="SAPBEXexcGood1 3 2 3" xfId="33760" xr:uid="{00000000-0005-0000-0000-00004A5A0000}"/>
    <cellStyle name="SAPBEXexcGood1 3 2 4" xfId="33761" xr:uid="{00000000-0005-0000-0000-00004B5A0000}"/>
    <cellStyle name="SAPBEXexcGood1 3 2 5" xfId="33762" xr:uid="{00000000-0005-0000-0000-00004C5A0000}"/>
    <cellStyle name="SAPBEXexcGood1 3 2 6" xfId="33763" xr:uid="{00000000-0005-0000-0000-00004D5A0000}"/>
    <cellStyle name="SAPBEXexcGood1 3 2 7" xfId="33764" xr:uid="{00000000-0005-0000-0000-00004E5A0000}"/>
    <cellStyle name="SAPBEXexcGood1 3 2 8" xfId="33765" xr:uid="{00000000-0005-0000-0000-00004F5A0000}"/>
    <cellStyle name="SAPBEXexcGood1 3 2 9" xfId="33766" xr:uid="{00000000-0005-0000-0000-0000505A0000}"/>
    <cellStyle name="SAPBEXexcGood1 3 20" xfId="33767" xr:uid="{00000000-0005-0000-0000-0000515A0000}"/>
    <cellStyle name="SAPBEXexcGood1 3 21" xfId="33768" xr:uid="{00000000-0005-0000-0000-0000525A0000}"/>
    <cellStyle name="SAPBEXexcGood1 3 22" xfId="33769" xr:uid="{00000000-0005-0000-0000-0000535A0000}"/>
    <cellStyle name="SAPBEXexcGood1 3 23" xfId="33770" xr:uid="{00000000-0005-0000-0000-0000545A0000}"/>
    <cellStyle name="SAPBEXexcGood1 3 24" xfId="33771" xr:uid="{00000000-0005-0000-0000-0000555A0000}"/>
    <cellStyle name="SAPBEXexcGood1 3 25" xfId="33772" xr:uid="{00000000-0005-0000-0000-0000565A0000}"/>
    <cellStyle name="SAPBEXexcGood1 3 26" xfId="33773" xr:uid="{00000000-0005-0000-0000-0000575A0000}"/>
    <cellStyle name="SAPBEXexcGood1 3 27" xfId="33774" xr:uid="{00000000-0005-0000-0000-0000585A0000}"/>
    <cellStyle name="SAPBEXexcGood1 3 28" xfId="33775" xr:uid="{00000000-0005-0000-0000-0000595A0000}"/>
    <cellStyle name="SAPBEXexcGood1 3 29" xfId="33776" xr:uid="{00000000-0005-0000-0000-00005A5A0000}"/>
    <cellStyle name="SAPBEXexcGood1 3 3" xfId="883" xr:uid="{00000000-0005-0000-0000-00005B5A0000}"/>
    <cellStyle name="SAPBEXexcGood1 3 3 10" xfId="33777" xr:uid="{00000000-0005-0000-0000-00005C5A0000}"/>
    <cellStyle name="SAPBEXexcGood1 3 3 11" xfId="33778" xr:uid="{00000000-0005-0000-0000-00005D5A0000}"/>
    <cellStyle name="SAPBEXexcGood1 3 3 12" xfId="33779" xr:uid="{00000000-0005-0000-0000-00005E5A0000}"/>
    <cellStyle name="SAPBEXexcGood1 3 3 13" xfId="33780" xr:uid="{00000000-0005-0000-0000-00005F5A0000}"/>
    <cellStyle name="SAPBEXexcGood1 3 3 14" xfId="33781" xr:uid="{00000000-0005-0000-0000-0000605A0000}"/>
    <cellStyle name="SAPBEXexcGood1 3 3 15" xfId="33782" xr:uid="{00000000-0005-0000-0000-0000615A0000}"/>
    <cellStyle name="SAPBEXexcGood1 3 3 16" xfId="33783" xr:uid="{00000000-0005-0000-0000-0000625A0000}"/>
    <cellStyle name="SAPBEXexcGood1 3 3 17" xfId="33784" xr:uid="{00000000-0005-0000-0000-0000635A0000}"/>
    <cellStyle name="SAPBEXexcGood1 3 3 18" xfId="33785" xr:uid="{00000000-0005-0000-0000-0000645A0000}"/>
    <cellStyle name="SAPBEXexcGood1 3 3 19" xfId="33786" xr:uid="{00000000-0005-0000-0000-0000655A0000}"/>
    <cellStyle name="SAPBEXexcGood1 3 3 2" xfId="1856" xr:uid="{00000000-0005-0000-0000-0000665A0000}"/>
    <cellStyle name="SAPBEXexcGood1 3 3 2 2" xfId="9598" xr:uid="{00000000-0005-0000-0000-0000675A0000}"/>
    <cellStyle name="SAPBEXexcGood1 3 3 2 2 2" xfId="9599" xr:uid="{00000000-0005-0000-0000-0000685A0000}"/>
    <cellStyle name="SAPBEXexcGood1 3 3 2 2 2 2" xfId="9600" xr:uid="{00000000-0005-0000-0000-0000695A0000}"/>
    <cellStyle name="SAPBEXexcGood1 3 3 2 2 2 2 2" xfId="9601" xr:uid="{00000000-0005-0000-0000-00006A5A0000}"/>
    <cellStyle name="SAPBEXexcGood1 3 3 2 2 2 3" xfId="9602" xr:uid="{00000000-0005-0000-0000-00006B5A0000}"/>
    <cellStyle name="SAPBEXexcGood1 3 3 2 2 3" xfId="9603" xr:uid="{00000000-0005-0000-0000-00006C5A0000}"/>
    <cellStyle name="SAPBEXexcGood1 3 3 2 2 3 2" xfId="9604" xr:uid="{00000000-0005-0000-0000-00006D5A0000}"/>
    <cellStyle name="SAPBEXexcGood1 3 3 2 2 3 2 2" xfId="9605" xr:uid="{00000000-0005-0000-0000-00006E5A0000}"/>
    <cellStyle name="SAPBEXexcGood1 3 3 2 2 4" xfId="9606" xr:uid="{00000000-0005-0000-0000-00006F5A0000}"/>
    <cellStyle name="SAPBEXexcGood1 3 3 2 2 4 2" xfId="9607" xr:uid="{00000000-0005-0000-0000-0000705A0000}"/>
    <cellStyle name="SAPBEXexcGood1 3 3 2 3" xfId="9608" xr:uid="{00000000-0005-0000-0000-0000715A0000}"/>
    <cellStyle name="SAPBEXexcGood1 3 3 2 3 2" xfId="9609" xr:uid="{00000000-0005-0000-0000-0000725A0000}"/>
    <cellStyle name="SAPBEXexcGood1 3 3 2 3 2 2" xfId="9610" xr:uid="{00000000-0005-0000-0000-0000735A0000}"/>
    <cellStyle name="SAPBEXexcGood1 3 3 2 3 3" xfId="9611" xr:uid="{00000000-0005-0000-0000-0000745A0000}"/>
    <cellStyle name="SAPBEXexcGood1 3 3 2 4" xfId="9612" xr:uid="{00000000-0005-0000-0000-0000755A0000}"/>
    <cellStyle name="SAPBEXexcGood1 3 3 2 4 2" xfId="9613" xr:uid="{00000000-0005-0000-0000-0000765A0000}"/>
    <cellStyle name="SAPBEXexcGood1 3 3 2 4 2 2" xfId="9614" xr:uid="{00000000-0005-0000-0000-0000775A0000}"/>
    <cellStyle name="SAPBEXexcGood1 3 3 2 5" xfId="9615" xr:uid="{00000000-0005-0000-0000-0000785A0000}"/>
    <cellStyle name="SAPBEXexcGood1 3 3 2 5 2" xfId="9616" xr:uid="{00000000-0005-0000-0000-0000795A0000}"/>
    <cellStyle name="SAPBEXexcGood1 3 3 2 6" xfId="33787" xr:uid="{00000000-0005-0000-0000-00007A5A0000}"/>
    <cellStyle name="SAPBEXexcGood1 3 3 2 7" xfId="33788" xr:uid="{00000000-0005-0000-0000-00007B5A0000}"/>
    <cellStyle name="SAPBEXexcGood1 3 3 2 8" xfId="49770" xr:uid="{00000000-0005-0000-0000-00007C5A0000}"/>
    <cellStyle name="SAPBEXexcGood1 3 3 20" xfId="33789" xr:uid="{00000000-0005-0000-0000-00007D5A0000}"/>
    <cellStyle name="SAPBEXexcGood1 3 3 21" xfId="33790" xr:uid="{00000000-0005-0000-0000-00007E5A0000}"/>
    <cellStyle name="SAPBEXexcGood1 3 3 22" xfId="33791" xr:uid="{00000000-0005-0000-0000-00007F5A0000}"/>
    <cellStyle name="SAPBEXexcGood1 3 3 23" xfId="33792" xr:uid="{00000000-0005-0000-0000-0000805A0000}"/>
    <cellStyle name="SAPBEXexcGood1 3 3 24" xfId="33793" xr:uid="{00000000-0005-0000-0000-0000815A0000}"/>
    <cellStyle name="SAPBEXexcGood1 3 3 25" xfId="33794" xr:uid="{00000000-0005-0000-0000-0000825A0000}"/>
    <cellStyle name="SAPBEXexcGood1 3 3 26" xfId="33795" xr:uid="{00000000-0005-0000-0000-0000835A0000}"/>
    <cellStyle name="SAPBEXexcGood1 3 3 27" xfId="33796" xr:uid="{00000000-0005-0000-0000-0000845A0000}"/>
    <cellStyle name="SAPBEXexcGood1 3 3 28" xfId="48412" xr:uid="{00000000-0005-0000-0000-0000855A0000}"/>
    <cellStyle name="SAPBEXexcGood1 3 3 29" xfId="49255" xr:uid="{00000000-0005-0000-0000-0000865A0000}"/>
    <cellStyle name="SAPBEXexcGood1 3 3 3" xfId="33797" xr:uid="{00000000-0005-0000-0000-0000875A0000}"/>
    <cellStyle name="SAPBEXexcGood1 3 3 4" xfId="33798" xr:uid="{00000000-0005-0000-0000-0000885A0000}"/>
    <cellStyle name="SAPBEXexcGood1 3 3 5" xfId="33799" xr:uid="{00000000-0005-0000-0000-0000895A0000}"/>
    <cellStyle name="SAPBEXexcGood1 3 3 6" xfId="33800" xr:uid="{00000000-0005-0000-0000-00008A5A0000}"/>
    <cellStyle name="SAPBEXexcGood1 3 3 7" xfId="33801" xr:uid="{00000000-0005-0000-0000-00008B5A0000}"/>
    <cellStyle name="SAPBEXexcGood1 3 3 8" xfId="33802" xr:uid="{00000000-0005-0000-0000-00008C5A0000}"/>
    <cellStyle name="SAPBEXexcGood1 3 3 9" xfId="33803" xr:uid="{00000000-0005-0000-0000-00008D5A0000}"/>
    <cellStyle name="SAPBEXexcGood1 3 30" xfId="33804" xr:uid="{00000000-0005-0000-0000-00008E5A0000}"/>
    <cellStyle name="SAPBEXexcGood1 3 31" xfId="33805" xr:uid="{00000000-0005-0000-0000-00008F5A0000}"/>
    <cellStyle name="SAPBEXexcGood1 3 32" xfId="33806" xr:uid="{00000000-0005-0000-0000-0000905A0000}"/>
    <cellStyle name="SAPBEXexcGood1 3 33" xfId="48413" xr:uid="{00000000-0005-0000-0000-0000915A0000}"/>
    <cellStyle name="SAPBEXexcGood1 3 34" xfId="49253" xr:uid="{00000000-0005-0000-0000-0000925A0000}"/>
    <cellStyle name="SAPBEXexcGood1 3 4" xfId="884" xr:uid="{00000000-0005-0000-0000-0000935A0000}"/>
    <cellStyle name="SAPBEXexcGood1 3 4 10" xfId="33807" xr:uid="{00000000-0005-0000-0000-0000945A0000}"/>
    <cellStyle name="SAPBEXexcGood1 3 4 11" xfId="33808" xr:uid="{00000000-0005-0000-0000-0000955A0000}"/>
    <cellStyle name="SAPBEXexcGood1 3 4 12" xfId="33809" xr:uid="{00000000-0005-0000-0000-0000965A0000}"/>
    <cellStyle name="SAPBEXexcGood1 3 4 13" xfId="33810" xr:uid="{00000000-0005-0000-0000-0000975A0000}"/>
    <cellStyle name="SAPBEXexcGood1 3 4 14" xfId="33811" xr:uid="{00000000-0005-0000-0000-0000985A0000}"/>
    <cellStyle name="SAPBEXexcGood1 3 4 15" xfId="33812" xr:uid="{00000000-0005-0000-0000-0000995A0000}"/>
    <cellStyle name="SAPBEXexcGood1 3 4 16" xfId="33813" xr:uid="{00000000-0005-0000-0000-00009A5A0000}"/>
    <cellStyle name="SAPBEXexcGood1 3 4 17" xfId="33814" xr:uid="{00000000-0005-0000-0000-00009B5A0000}"/>
    <cellStyle name="SAPBEXexcGood1 3 4 18" xfId="33815" xr:uid="{00000000-0005-0000-0000-00009C5A0000}"/>
    <cellStyle name="SAPBEXexcGood1 3 4 19" xfId="33816" xr:uid="{00000000-0005-0000-0000-00009D5A0000}"/>
    <cellStyle name="SAPBEXexcGood1 3 4 2" xfId="1857" xr:uid="{00000000-0005-0000-0000-00009E5A0000}"/>
    <cellStyle name="SAPBEXexcGood1 3 4 2 2" xfId="9617" xr:uid="{00000000-0005-0000-0000-00009F5A0000}"/>
    <cellStyle name="SAPBEXexcGood1 3 4 2 2 2" xfId="9618" xr:uid="{00000000-0005-0000-0000-0000A05A0000}"/>
    <cellStyle name="SAPBEXexcGood1 3 4 2 2 2 2" xfId="9619" xr:uid="{00000000-0005-0000-0000-0000A15A0000}"/>
    <cellStyle name="SAPBEXexcGood1 3 4 2 2 2 2 2" xfId="9620" xr:uid="{00000000-0005-0000-0000-0000A25A0000}"/>
    <cellStyle name="SAPBEXexcGood1 3 4 2 2 2 3" xfId="9621" xr:uid="{00000000-0005-0000-0000-0000A35A0000}"/>
    <cellStyle name="SAPBEXexcGood1 3 4 2 2 3" xfId="9622" xr:uid="{00000000-0005-0000-0000-0000A45A0000}"/>
    <cellStyle name="SAPBEXexcGood1 3 4 2 2 3 2" xfId="9623" xr:uid="{00000000-0005-0000-0000-0000A55A0000}"/>
    <cellStyle name="SAPBEXexcGood1 3 4 2 2 3 2 2" xfId="9624" xr:uid="{00000000-0005-0000-0000-0000A65A0000}"/>
    <cellStyle name="SAPBEXexcGood1 3 4 2 2 4" xfId="9625" xr:uid="{00000000-0005-0000-0000-0000A75A0000}"/>
    <cellStyle name="SAPBEXexcGood1 3 4 2 2 4 2" xfId="9626" xr:uid="{00000000-0005-0000-0000-0000A85A0000}"/>
    <cellStyle name="SAPBEXexcGood1 3 4 2 3" xfId="9627" xr:uid="{00000000-0005-0000-0000-0000A95A0000}"/>
    <cellStyle name="SAPBEXexcGood1 3 4 2 3 2" xfId="9628" xr:uid="{00000000-0005-0000-0000-0000AA5A0000}"/>
    <cellStyle name="SAPBEXexcGood1 3 4 2 3 2 2" xfId="9629" xr:uid="{00000000-0005-0000-0000-0000AB5A0000}"/>
    <cellStyle name="SAPBEXexcGood1 3 4 2 3 3" xfId="9630" xr:uid="{00000000-0005-0000-0000-0000AC5A0000}"/>
    <cellStyle name="SAPBEXexcGood1 3 4 2 4" xfId="9631" xr:uid="{00000000-0005-0000-0000-0000AD5A0000}"/>
    <cellStyle name="SAPBEXexcGood1 3 4 2 4 2" xfId="9632" xr:uid="{00000000-0005-0000-0000-0000AE5A0000}"/>
    <cellStyle name="SAPBEXexcGood1 3 4 2 4 2 2" xfId="9633" xr:uid="{00000000-0005-0000-0000-0000AF5A0000}"/>
    <cellStyle name="SAPBEXexcGood1 3 4 2 5" xfId="9634" xr:uid="{00000000-0005-0000-0000-0000B05A0000}"/>
    <cellStyle name="SAPBEXexcGood1 3 4 2 5 2" xfId="9635" xr:uid="{00000000-0005-0000-0000-0000B15A0000}"/>
    <cellStyle name="SAPBEXexcGood1 3 4 2 6" xfId="33817" xr:uid="{00000000-0005-0000-0000-0000B25A0000}"/>
    <cellStyle name="SAPBEXexcGood1 3 4 2 7" xfId="33818" xr:uid="{00000000-0005-0000-0000-0000B35A0000}"/>
    <cellStyle name="SAPBEXexcGood1 3 4 2 8" xfId="49771" xr:uid="{00000000-0005-0000-0000-0000B45A0000}"/>
    <cellStyle name="SAPBEXexcGood1 3 4 20" xfId="33819" xr:uid="{00000000-0005-0000-0000-0000B55A0000}"/>
    <cellStyle name="SAPBEXexcGood1 3 4 21" xfId="33820" xr:uid="{00000000-0005-0000-0000-0000B65A0000}"/>
    <cellStyle name="SAPBEXexcGood1 3 4 22" xfId="33821" xr:uid="{00000000-0005-0000-0000-0000B75A0000}"/>
    <cellStyle name="SAPBEXexcGood1 3 4 23" xfId="33822" xr:uid="{00000000-0005-0000-0000-0000B85A0000}"/>
    <cellStyle name="SAPBEXexcGood1 3 4 24" xfId="33823" xr:uid="{00000000-0005-0000-0000-0000B95A0000}"/>
    <cellStyle name="SAPBEXexcGood1 3 4 25" xfId="33824" xr:uid="{00000000-0005-0000-0000-0000BA5A0000}"/>
    <cellStyle name="SAPBEXexcGood1 3 4 26" xfId="33825" xr:uid="{00000000-0005-0000-0000-0000BB5A0000}"/>
    <cellStyle name="SAPBEXexcGood1 3 4 27" xfId="33826" xr:uid="{00000000-0005-0000-0000-0000BC5A0000}"/>
    <cellStyle name="SAPBEXexcGood1 3 4 28" xfId="48414" xr:uid="{00000000-0005-0000-0000-0000BD5A0000}"/>
    <cellStyle name="SAPBEXexcGood1 3 4 29" xfId="49256" xr:uid="{00000000-0005-0000-0000-0000BE5A0000}"/>
    <cellStyle name="SAPBEXexcGood1 3 4 3" xfId="33827" xr:uid="{00000000-0005-0000-0000-0000BF5A0000}"/>
    <cellStyle name="SAPBEXexcGood1 3 4 4" xfId="33828" xr:uid="{00000000-0005-0000-0000-0000C05A0000}"/>
    <cellStyle name="SAPBEXexcGood1 3 4 5" xfId="33829" xr:uid="{00000000-0005-0000-0000-0000C15A0000}"/>
    <cellStyle name="SAPBEXexcGood1 3 4 6" xfId="33830" xr:uid="{00000000-0005-0000-0000-0000C25A0000}"/>
    <cellStyle name="SAPBEXexcGood1 3 4 7" xfId="33831" xr:uid="{00000000-0005-0000-0000-0000C35A0000}"/>
    <cellStyle name="SAPBEXexcGood1 3 4 8" xfId="33832" xr:uid="{00000000-0005-0000-0000-0000C45A0000}"/>
    <cellStyle name="SAPBEXexcGood1 3 4 9" xfId="33833" xr:uid="{00000000-0005-0000-0000-0000C55A0000}"/>
    <cellStyle name="SAPBEXexcGood1 3 5" xfId="885" xr:uid="{00000000-0005-0000-0000-0000C65A0000}"/>
    <cellStyle name="SAPBEXexcGood1 3 5 10" xfId="33834" xr:uid="{00000000-0005-0000-0000-0000C75A0000}"/>
    <cellStyle name="SAPBEXexcGood1 3 5 11" xfId="33835" xr:uid="{00000000-0005-0000-0000-0000C85A0000}"/>
    <cellStyle name="SAPBEXexcGood1 3 5 12" xfId="33836" xr:uid="{00000000-0005-0000-0000-0000C95A0000}"/>
    <cellStyle name="SAPBEXexcGood1 3 5 13" xfId="33837" xr:uid="{00000000-0005-0000-0000-0000CA5A0000}"/>
    <cellStyle name="SAPBEXexcGood1 3 5 14" xfId="33838" xr:uid="{00000000-0005-0000-0000-0000CB5A0000}"/>
    <cellStyle name="SAPBEXexcGood1 3 5 15" xfId="33839" xr:uid="{00000000-0005-0000-0000-0000CC5A0000}"/>
    <cellStyle name="SAPBEXexcGood1 3 5 16" xfId="33840" xr:uid="{00000000-0005-0000-0000-0000CD5A0000}"/>
    <cellStyle name="SAPBEXexcGood1 3 5 17" xfId="33841" xr:uid="{00000000-0005-0000-0000-0000CE5A0000}"/>
    <cellStyle name="SAPBEXexcGood1 3 5 18" xfId="33842" xr:uid="{00000000-0005-0000-0000-0000CF5A0000}"/>
    <cellStyle name="SAPBEXexcGood1 3 5 19" xfId="33843" xr:uid="{00000000-0005-0000-0000-0000D05A0000}"/>
    <cellStyle name="SAPBEXexcGood1 3 5 2" xfId="1858" xr:uid="{00000000-0005-0000-0000-0000D15A0000}"/>
    <cellStyle name="SAPBEXexcGood1 3 5 2 2" xfId="9636" xr:uid="{00000000-0005-0000-0000-0000D25A0000}"/>
    <cellStyle name="SAPBEXexcGood1 3 5 2 2 2" xfId="9637" xr:uid="{00000000-0005-0000-0000-0000D35A0000}"/>
    <cellStyle name="SAPBEXexcGood1 3 5 2 2 2 2" xfId="9638" xr:uid="{00000000-0005-0000-0000-0000D45A0000}"/>
    <cellStyle name="SAPBEXexcGood1 3 5 2 2 2 2 2" xfId="9639" xr:uid="{00000000-0005-0000-0000-0000D55A0000}"/>
    <cellStyle name="SAPBEXexcGood1 3 5 2 2 2 3" xfId="9640" xr:uid="{00000000-0005-0000-0000-0000D65A0000}"/>
    <cellStyle name="SAPBEXexcGood1 3 5 2 2 3" xfId="9641" xr:uid="{00000000-0005-0000-0000-0000D75A0000}"/>
    <cellStyle name="SAPBEXexcGood1 3 5 2 2 3 2" xfId="9642" xr:uid="{00000000-0005-0000-0000-0000D85A0000}"/>
    <cellStyle name="SAPBEXexcGood1 3 5 2 2 3 2 2" xfId="9643" xr:uid="{00000000-0005-0000-0000-0000D95A0000}"/>
    <cellStyle name="SAPBEXexcGood1 3 5 2 2 4" xfId="9644" xr:uid="{00000000-0005-0000-0000-0000DA5A0000}"/>
    <cellStyle name="SAPBEXexcGood1 3 5 2 2 4 2" xfId="9645" xr:uid="{00000000-0005-0000-0000-0000DB5A0000}"/>
    <cellStyle name="SAPBEXexcGood1 3 5 2 3" xfId="9646" xr:uid="{00000000-0005-0000-0000-0000DC5A0000}"/>
    <cellStyle name="SAPBEXexcGood1 3 5 2 3 2" xfId="9647" xr:uid="{00000000-0005-0000-0000-0000DD5A0000}"/>
    <cellStyle name="SAPBEXexcGood1 3 5 2 3 2 2" xfId="9648" xr:uid="{00000000-0005-0000-0000-0000DE5A0000}"/>
    <cellStyle name="SAPBEXexcGood1 3 5 2 3 3" xfId="9649" xr:uid="{00000000-0005-0000-0000-0000DF5A0000}"/>
    <cellStyle name="SAPBEXexcGood1 3 5 2 4" xfId="9650" xr:uid="{00000000-0005-0000-0000-0000E05A0000}"/>
    <cellStyle name="SAPBEXexcGood1 3 5 2 4 2" xfId="9651" xr:uid="{00000000-0005-0000-0000-0000E15A0000}"/>
    <cellStyle name="SAPBEXexcGood1 3 5 2 4 2 2" xfId="9652" xr:uid="{00000000-0005-0000-0000-0000E25A0000}"/>
    <cellStyle name="SAPBEXexcGood1 3 5 2 5" xfId="9653" xr:uid="{00000000-0005-0000-0000-0000E35A0000}"/>
    <cellStyle name="SAPBEXexcGood1 3 5 2 5 2" xfId="9654" xr:uid="{00000000-0005-0000-0000-0000E45A0000}"/>
    <cellStyle name="SAPBEXexcGood1 3 5 2 6" xfId="33844" xr:uid="{00000000-0005-0000-0000-0000E55A0000}"/>
    <cellStyle name="SAPBEXexcGood1 3 5 2 7" xfId="33845" xr:uid="{00000000-0005-0000-0000-0000E65A0000}"/>
    <cellStyle name="SAPBEXexcGood1 3 5 2 8" xfId="49772" xr:uid="{00000000-0005-0000-0000-0000E75A0000}"/>
    <cellStyle name="SAPBEXexcGood1 3 5 20" xfId="33846" xr:uid="{00000000-0005-0000-0000-0000E85A0000}"/>
    <cellStyle name="SAPBEXexcGood1 3 5 21" xfId="33847" xr:uid="{00000000-0005-0000-0000-0000E95A0000}"/>
    <cellStyle name="SAPBEXexcGood1 3 5 22" xfId="33848" xr:uid="{00000000-0005-0000-0000-0000EA5A0000}"/>
    <cellStyle name="SAPBEXexcGood1 3 5 23" xfId="33849" xr:uid="{00000000-0005-0000-0000-0000EB5A0000}"/>
    <cellStyle name="SAPBEXexcGood1 3 5 24" xfId="33850" xr:uid="{00000000-0005-0000-0000-0000EC5A0000}"/>
    <cellStyle name="SAPBEXexcGood1 3 5 25" xfId="33851" xr:uid="{00000000-0005-0000-0000-0000ED5A0000}"/>
    <cellStyle name="SAPBEXexcGood1 3 5 26" xfId="33852" xr:uid="{00000000-0005-0000-0000-0000EE5A0000}"/>
    <cellStyle name="SAPBEXexcGood1 3 5 27" xfId="33853" xr:uid="{00000000-0005-0000-0000-0000EF5A0000}"/>
    <cellStyle name="SAPBEXexcGood1 3 5 28" xfId="48415" xr:uid="{00000000-0005-0000-0000-0000F05A0000}"/>
    <cellStyle name="SAPBEXexcGood1 3 5 29" xfId="49257" xr:uid="{00000000-0005-0000-0000-0000F15A0000}"/>
    <cellStyle name="SAPBEXexcGood1 3 5 3" xfId="33854" xr:uid="{00000000-0005-0000-0000-0000F25A0000}"/>
    <cellStyle name="SAPBEXexcGood1 3 5 4" xfId="33855" xr:uid="{00000000-0005-0000-0000-0000F35A0000}"/>
    <cellStyle name="SAPBEXexcGood1 3 5 5" xfId="33856" xr:uid="{00000000-0005-0000-0000-0000F45A0000}"/>
    <cellStyle name="SAPBEXexcGood1 3 5 6" xfId="33857" xr:uid="{00000000-0005-0000-0000-0000F55A0000}"/>
    <cellStyle name="SAPBEXexcGood1 3 5 7" xfId="33858" xr:uid="{00000000-0005-0000-0000-0000F65A0000}"/>
    <cellStyle name="SAPBEXexcGood1 3 5 8" xfId="33859" xr:uid="{00000000-0005-0000-0000-0000F75A0000}"/>
    <cellStyle name="SAPBEXexcGood1 3 5 9" xfId="33860" xr:uid="{00000000-0005-0000-0000-0000F85A0000}"/>
    <cellStyle name="SAPBEXexcGood1 3 6" xfId="886" xr:uid="{00000000-0005-0000-0000-0000F95A0000}"/>
    <cellStyle name="SAPBEXexcGood1 3 6 10" xfId="33861" xr:uid="{00000000-0005-0000-0000-0000FA5A0000}"/>
    <cellStyle name="SAPBEXexcGood1 3 6 11" xfId="33862" xr:uid="{00000000-0005-0000-0000-0000FB5A0000}"/>
    <cellStyle name="SAPBEXexcGood1 3 6 12" xfId="33863" xr:uid="{00000000-0005-0000-0000-0000FC5A0000}"/>
    <cellStyle name="SAPBEXexcGood1 3 6 13" xfId="33864" xr:uid="{00000000-0005-0000-0000-0000FD5A0000}"/>
    <cellStyle name="SAPBEXexcGood1 3 6 14" xfId="33865" xr:uid="{00000000-0005-0000-0000-0000FE5A0000}"/>
    <cellStyle name="SAPBEXexcGood1 3 6 15" xfId="33866" xr:uid="{00000000-0005-0000-0000-0000FF5A0000}"/>
    <cellStyle name="SAPBEXexcGood1 3 6 16" xfId="33867" xr:uid="{00000000-0005-0000-0000-0000005B0000}"/>
    <cellStyle name="SAPBEXexcGood1 3 6 17" xfId="33868" xr:uid="{00000000-0005-0000-0000-0000015B0000}"/>
    <cellStyle name="SAPBEXexcGood1 3 6 18" xfId="33869" xr:uid="{00000000-0005-0000-0000-0000025B0000}"/>
    <cellStyle name="SAPBEXexcGood1 3 6 19" xfId="33870" xr:uid="{00000000-0005-0000-0000-0000035B0000}"/>
    <cellStyle name="SAPBEXexcGood1 3 6 2" xfId="1859" xr:uid="{00000000-0005-0000-0000-0000045B0000}"/>
    <cellStyle name="SAPBEXexcGood1 3 6 2 2" xfId="9655" xr:uid="{00000000-0005-0000-0000-0000055B0000}"/>
    <cellStyle name="SAPBEXexcGood1 3 6 2 2 2" xfId="9656" xr:uid="{00000000-0005-0000-0000-0000065B0000}"/>
    <cellStyle name="SAPBEXexcGood1 3 6 2 2 2 2" xfId="9657" xr:uid="{00000000-0005-0000-0000-0000075B0000}"/>
    <cellStyle name="SAPBEXexcGood1 3 6 2 2 2 2 2" xfId="9658" xr:uid="{00000000-0005-0000-0000-0000085B0000}"/>
    <cellStyle name="SAPBEXexcGood1 3 6 2 2 2 3" xfId="9659" xr:uid="{00000000-0005-0000-0000-0000095B0000}"/>
    <cellStyle name="SAPBEXexcGood1 3 6 2 2 3" xfId="9660" xr:uid="{00000000-0005-0000-0000-00000A5B0000}"/>
    <cellStyle name="SAPBEXexcGood1 3 6 2 2 3 2" xfId="9661" xr:uid="{00000000-0005-0000-0000-00000B5B0000}"/>
    <cellStyle name="SAPBEXexcGood1 3 6 2 2 3 2 2" xfId="9662" xr:uid="{00000000-0005-0000-0000-00000C5B0000}"/>
    <cellStyle name="SAPBEXexcGood1 3 6 2 2 4" xfId="9663" xr:uid="{00000000-0005-0000-0000-00000D5B0000}"/>
    <cellStyle name="SAPBEXexcGood1 3 6 2 2 4 2" xfId="9664" xr:uid="{00000000-0005-0000-0000-00000E5B0000}"/>
    <cellStyle name="SAPBEXexcGood1 3 6 2 3" xfId="9665" xr:uid="{00000000-0005-0000-0000-00000F5B0000}"/>
    <cellStyle name="SAPBEXexcGood1 3 6 2 3 2" xfId="9666" xr:uid="{00000000-0005-0000-0000-0000105B0000}"/>
    <cellStyle name="SAPBEXexcGood1 3 6 2 3 2 2" xfId="9667" xr:uid="{00000000-0005-0000-0000-0000115B0000}"/>
    <cellStyle name="SAPBEXexcGood1 3 6 2 3 3" xfId="9668" xr:uid="{00000000-0005-0000-0000-0000125B0000}"/>
    <cellStyle name="SAPBEXexcGood1 3 6 2 4" xfId="9669" xr:uid="{00000000-0005-0000-0000-0000135B0000}"/>
    <cellStyle name="SAPBEXexcGood1 3 6 2 4 2" xfId="9670" xr:uid="{00000000-0005-0000-0000-0000145B0000}"/>
    <cellStyle name="SAPBEXexcGood1 3 6 2 4 2 2" xfId="9671" xr:uid="{00000000-0005-0000-0000-0000155B0000}"/>
    <cellStyle name="SAPBEXexcGood1 3 6 2 5" xfId="9672" xr:uid="{00000000-0005-0000-0000-0000165B0000}"/>
    <cellStyle name="SAPBEXexcGood1 3 6 2 5 2" xfId="9673" xr:uid="{00000000-0005-0000-0000-0000175B0000}"/>
    <cellStyle name="SAPBEXexcGood1 3 6 2 6" xfId="33871" xr:uid="{00000000-0005-0000-0000-0000185B0000}"/>
    <cellStyle name="SAPBEXexcGood1 3 6 2 7" xfId="33872" xr:uid="{00000000-0005-0000-0000-0000195B0000}"/>
    <cellStyle name="SAPBEXexcGood1 3 6 2 8" xfId="49773" xr:uid="{00000000-0005-0000-0000-00001A5B0000}"/>
    <cellStyle name="SAPBEXexcGood1 3 6 20" xfId="33873" xr:uid="{00000000-0005-0000-0000-00001B5B0000}"/>
    <cellStyle name="SAPBEXexcGood1 3 6 21" xfId="33874" xr:uid="{00000000-0005-0000-0000-00001C5B0000}"/>
    <cellStyle name="SAPBEXexcGood1 3 6 22" xfId="33875" xr:uid="{00000000-0005-0000-0000-00001D5B0000}"/>
    <cellStyle name="SAPBEXexcGood1 3 6 23" xfId="33876" xr:uid="{00000000-0005-0000-0000-00001E5B0000}"/>
    <cellStyle name="SAPBEXexcGood1 3 6 24" xfId="33877" xr:uid="{00000000-0005-0000-0000-00001F5B0000}"/>
    <cellStyle name="SAPBEXexcGood1 3 6 25" xfId="33878" xr:uid="{00000000-0005-0000-0000-0000205B0000}"/>
    <cellStyle name="SAPBEXexcGood1 3 6 26" xfId="33879" xr:uid="{00000000-0005-0000-0000-0000215B0000}"/>
    <cellStyle name="SAPBEXexcGood1 3 6 27" xfId="33880" xr:uid="{00000000-0005-0000-0000-0000225B0000}"/>
    <cellStyle name="SAPBEXexcGood1 3 6 28" xfId="48416" xr:uid="{00000000-0005-0000-0000-0000235B0000}"/>
    <cellStyle name="SAPBEXexcGood1 3 6 29" xfId="49258" xr:uid="{00000000-0005-0000-0000-0000245B0000}"/>
    <cellStyle name="SAPBEXexcGood1 3 6 3" xfId="33881" xr:uid="{00000000-0005-0000-0000-0000255B0000}"/>
    <cellStyle name="SAPBEXexcGood1 3 6 4" xfId="33882" xr:uid="{00000000-0005-0000-0000-0000265B0000}"/>
    <cellStyle name="SAPBEXexcGood1 3 6 5" xfId="33883" xr:uid="{00000000-0005-0000-0000-0000275B0000}"/>
    <cellStyle name="SAPBEXexcGood1 3 6 6" xfId="33884" xr:uid="{00000000-0005-0000-0000-0000285B0000}"/>
    <cellStyle name="SAPBEXexcGood1 3 6 7" xfId="33885" xr:uid="{00000000-0005-0000-0000-0000295B0000}"/>
    <cellStyle name="SAPBEXexcGood1 3 6 8" xfId="33886" xr:uid="{00000000-0005-0000-0000-00002A5B0000}"/>
    <cellStyle name="SAPBEXexcGood1 3 6 9" xfId="33887" xr:uid="{00000000-0005-0000-0000-00002B5B0000}"/>
    <cellStyle name="SAPBEXexcGood1 3 7" xfId="1860" xr:uid="{00000000-0005-0000-0000-00002C5B0000}"/>
    <cellStyle name="SAPBEXexcGood1 3 7 2" xfId="9674" xr:uid="{00000000-0005-0000-0000-00002D5B0000}"/>
    <cellStyle name="SAPBEXexcGood1 3 7 2 2" xfId="9675" xr:uid="{00000000-0005-0000-0000-00002E5B0000}"/>
    <cellStyle name="SAPBEXexcGood1 3 7 2 2 2" xfId="9676" xr:uid="{00000000-0005-0000-0000-00002F5B0000}"/>
    <cellStyle name="SAPBEXexcGood1 3 7 2 2 2 2" xfId="9677" xr:uid="{00000000-0005-0000-0000-0000305B0000}"/>
    <cellStyle name="SAPBEXexcGood1 3 7 2 2 3" xfId="9678" xr:uid="{00000000-0005-0000-0000-0000315B0000}"/>
    <cellStyle name="SAPBEXexcGood1 3 7 2 3" xfId="9679" xr:uid="{00000000-0005-0000-0000-0000325B0000}"/>
    <cellStyle name="SAPBEXexcGood1 3 7 2 3 2" xfId="9680" xr:uid="{00000000-0005-0000-0000-0000335B0000}"/>
    <cellStyle name="SAPBEXexcGood1 3 7 2 3 2 2" xfId="9681" xr:uid="{00000000-0005-0000-0000-0000345B0000}"/>
    <cellStyle name="SAPBEXexcGood1 3 7 2 4" xfId="9682" xr:uid="{00000000-0005-0000-0000-0000355B0000}"/>
    <cellStyle name="SAPBEXexcGood1 3 7 2 4 2" xfId="9683" xr:uid="{00000000-0005-0000-0000-0000365B0000}"/>
    <cellStyle name="SAPBEXexcGood1 3 7 3" xfId="9684" xr:uid="{00000000-0005-0000-0000-0000375B0000}"/>
    <cellStyle name="SAPBEXexcGood1 3 7 3 2" xfId="9685" xr:uid="{00000000-0005-0000-0000-0000385B0000}"/>
    <cellStyle name="SAPBEXexcGood1 3 7 3 2 2" xfId="9686" xr:uid="{00000000-0005-0000-0000-0000395B0000}"/>
    <cellStyle name="SAPBEXexcGood1 3 7 3 3" xfId="9687" xr:uid="{00000000-0005-0000-0000-00003A5B0000}"/>
    <cellStyle name="SAPBEXexcGood1 3 7 4" xfId="9688" xr:uid="{00000000-0005-0000-0000-00003B5B0000}"/>
    <cellStyle name="SAPBEXexcGood1 3 7 4 2" xfId="9689" xr:uid="{00000000-0005-0000-0000-00003C5B0000}"/>
    <cellStyle name="SAPBEXexcGood1 3 7 4 2 2" xfId="9690" xr:uid="{00000000-0005-0000-0000-00003D5B0000}"/>
    <cellStyle name="SAPBEXexcGood1 3 7 5" xfId="9691" xr:uid="{00000000-0005-0000-0000-00003E5B0000}"/>
    <cellStyle name="SAPBEXexcGood1 3 7 5 2" xfId="9692" xr:uid="{00000000-0005-0000-0000-00003F5B0000}"/>
    <cellStyle name="SAPBEXexcGood1 3 7 6" xfId="33888" xr:uid="{00000000-0005-0000-0000-0000405B0000}"/>
    <cellStyle name="SAPBEXexcGood1 3 7 7" xfId="33889" xr:uid="{00000000-0005-0000-0000-0000415B0000}"/>
    <cellStyle name="SAPBEXexcGood1 3 7 8" xfId="49768" xr:uid="{00000000-0005-0000-0000-0000425B0000}"/>
    <cellStyle name="SAPBEXexcGood1 3 8" xfId="33890" xr:uid="{00000000-0005-0000-0000-0000435B0000}"/>
    <cellStyle name="SAPBEXexcGood1 3 9" xfId="33891" xr:uid="{00000000-0005-0000-0000-0000445B0000}"/>
    <cellStyle name="SAPBEXexcGood1 30" xfId="33892" xr:uid="{00000000-0005-0000-0000-0000455B0000}"/>
    <cellStyle name="SAPBEXexcGood1 31" xfId="33893" xr:uid="{00000000-0005-0000-0000-0000465B0000}"/>
    <cellStyle name="SAPBEXexcGood1 32" xfId="33894" xr:uid="{00000000-0005-0000-0000-0000475B0000}"/>
    <cellStyle name="SAPBEXexcGood1 33" xfId="33895" xr:uid="{00000000-0005-0000-0000-0000485B0000}"/>
    <cellStyle name="SAPBEXexcGood1 34" xfId="33896" xr:uid="{00000000-0005-0000-0000-0000495B0000}"/>
    <cellStyle name="SAPBEXexcGood1 35" xfId="33897" xr:uid="{00000000-0005-0000-0000-00004A5B0000}"/>
    <cellStyle name="SAPBEXexcGood1 36" xfId="48417" xr:uid="{00000000-0005-0000-0000-00004B5B0000}"/>
    <cellStyle name="SAPBEXexcGood1 37" xfId="49241" xr:uid="{00000000-0005-0000-0000-00004C5B0000}"/>
    <cellStyle name="SAPBEXexcGood1 4" xfId="887" xr:uid="{00000000-0005-0000-0000-00004D5B0000}"/>
    <cellStyle name="SAPBEXexcGood1 4 10" xfId="33898" xr:uid="{00000000-0005-0000-0000-00004E5B0000}"/>
    <cellStyle name="SAPBEXexcGood1 4 11" xfId="33899" xr:uid="{00000000-0005-0000-0000-00004F5B0000}"/>
    <cellStyle name="SAPBEXexcGood1 4 12" xfId="33900" xr:uid="{00000000-0005-0000-0000-0000505B0000}"/>
    <cellStyle name="SAPBEXexcGood1 4 13" xfId="33901" xr:uid="{00000000-0005-0000-0000-0000515B0000}"/>
    <cellStyle name="SAPBEXexcGood1 4 14" xfId="33902" xr:uid="{00000000-0005-0000-0000-0000525B0000}"/>
    <cellStyle name="SAPBEXexcGood1 4 15" xfId="33903" xr:uid="{00000000-0005-0000-0000-0000535B0000}"/>
    <cellStyle name="SAPBEXexcGood1 4 16" xfId="33904" xr:uid="{00000000-0005-0000-0000-0000545B0000}"/>
    <cellStyle name="SAPBEXexcGood1 4 17" xfId="33905" xr:uid="{00000000-0005-0000-0000-0000555B0000}"/>
    <cellStyle name="SAPBEXexcGood1 4 18" xfId="33906" xr:uid="{00000000-0005-0000-0000-0000565B0000}"/>
    <cellStyle name="SAPBEXexcGood1 4 19" xfId="33907" xr:uid="{00000000-0005-0000-0000-0000575B0000}"/>
    <cellStyle name="SAPBEXexcGood1 4 2" xfId="1861" xr:uid="{00000000-0005-0000-0000-0000585B0000}"/>
    <cellStyle name="SAPBEXexcGood1 4 2 2" xfId="9693" xr:uid="{00000000-0005-0000-0000-0000595B0000}"/>
    <cellStyle name="SAPBEXexcGood1 4 2 2 2" xfId="9694" xr:uid="{00000000-0005-0000-0000-00005A5B0000}"/>
    <cellStyle name="SAPBEXexcGood1 4 2 2 2 2" xfId="9695" xr:uid="{00000000-0005-0000-0000-00005B5B0000}"/>
    <cellStyle name="SAPBEXexcGood1 4 2 2 2 2 2" xfId="9696" xr:uid="{00000000-0005-0000-0000-00005C5B0000}"/>
    <cellStyle name="SAPBEXexcGood1 4 2 2 2 3" xfId="9697" xr:uid="{00000000-0005-0000-0000-00005D5B0000}"/>
    <cellStyle name="SAPBEXexcGood1 4 2 2 3" xfId="9698" xr:uid="{00000000-0005-0000-0000-00005E5B0000}"/>
    <cellStyle name="SAPBEXexcGood1 4 2 2 3 2" xfId="9699" xr:uid="{00000000-0005-0000-0000-00005F5B0000}"/>
    <cellStyle name="SAPBEXexcGood1 4 2 2 3 2 2" xfId="9700" xr:uid="{00000000-0005-0000-0000-0000605B0000}"/>
    <cellStyle name="SAPBEXexcGood1 4 2 2 4" xfId="9701" xr:uid="{00000000-0005-0000-0000-0000615B0000}"/>
    <cellStyle name="SAPBEXexcGood1 4 2 2 4 2" xfId="9702" xr:uid="{00000000-0005-0000-0000-0000625B0000}"/>
    <cellStyle name="SAPBEXexcGood1 4 2 3" xfId="9703" xr:uid="{00000000-0005-0000-0000-0000635B0000}"/>
    <cellStyle name="SAPBEXexcGood1 4 2 3 2" xfId="9704" xr:uid="{00000000-0005-0000-0000-0000645B0000}"/>
    <cellStyle name="SAPBEXexcGood1 4 2 3 2 2" xfId="9705" xr:uid="{00000000-0005-0000-0000-0000655B0000}"/>
    <cellStyle name="SAPBEXexcGood1 4 2 3 3" xfId="9706" xr:uid="{00000000-0005-0000-0000-0000665B0000}"/>
    <cellStyle name="SAPBEXexcGood1 4 2 4" xfId="9707" xr:uid="{00000000-0005-0000-0000-0000675B0000}"/>
    <cellStyle name="SAPBEXexcGood1 4 2 4 2" xfId="9708" xr:uid="{00000000-0005-0000-0000-0000685B0000}"/>
    <cellStyle name="SAPBEXexcGood1 4 2 4 2 2" xfId="9709" xr:uid="{00000000-0005-0000-0000-0000695B0000}"/>
    <cellStyle name="SAPBEXexcGood1 4 2 5" xfId="9710" xr:uid="{00000000-0005-0000-0000-00006A5B0000}"/>
    <cellStyle name="SAPBEXexcGood1 4 2 5 2" xfId="9711" xr:uid="{00000000-0005-0000-0000-00006B5B0000}"/>
    <cellStyle name="SAPBEXexcGood1 4 2 6" xfId="33908" xr:uid="{00000000-0005-0000-0000-00006C5B0000}"/>
    <cellStyle name="SAPBEXexcGood1 4 2 7" xfId="33909" xr:uid="{00000000-0005-0000-0000-00006D5B0000}"/>
    <cellStyle name="SAPBEXexcGood1 4 2 8" xfId="49774" xr:uid="{00000000-0005-0000-0000-00006E5B0000}"/>
    <cellStyle name="SAPBEXexcGood1 4 20" xfId="33910" xr:uid="{00000000-0005-0000-0000-00006F5B0000}"/>
    <cellStyle name="SAPBEXexcGood1 4 21" xfId="33911" xr:uid="{00000000-0005-0000-0000-0000705B0000}"/>
    <cellStyle name="SAPBEXexcGood1 4 22" xfId="33912" xr:uid="{00000000-0005-0000-0000-0000715B0000}"/>
    <cellStyle name="SAPBEXexcGood1 4 23" xfId="33913" xr:uid="{00000000-0005-0000-0000-0000725B0000}"/>
    <cellStyle name="SAPBEXexcGood1 4 24" xfId="33914" xr:uid="{00000000-0005-0000-0000-0000735B0000}"/>
    <cellStyle name="SAPBEXexcGood1 4 25" xfId="33915" xr:uid="{00000000-0005-0000-0000-0000745B0000}"/>
    <cellStyle name="SAPBEXexcGood1 4 26" xfId="33916" xr:uid="{00000000-0005-0000-0000-0000755B0000}"/>
    <cellStyle name="SAPBEXexcGood1 4 27" xfId="33917" xr:uid="{00000000-0005-0000-0000-0000765B0000}"/>
    <cellStyle name="SAPBEXexcGood1 4 28" xfId="48418" xr:uid="{00000000-0005-0000-0000-0000775B0000}"/>
    <cellStyle name="SAPBEXexcGood1 4 29" xfId="49259" xr:uid="{00000000-0005-0000-0000-0000785B0000}"/>
    <cellStyle name="SAPBEXexcGood1 4 3" xfId="33918" xr:uid="{00000000-0005-0000-0000-0000795B0000}"/>
    <cellStyle name="SAPBEXexcGood1 4 4" xfId="33919" xr:uid="{00000000-0005-0000-0000-00007A5B0000}"/>
    <cellStyle name="SAPBEXexcGood1 4 5" xfId="33920" xr:uid="{00000000-0005-0000-0000-00007B5B0000}"/>
    <cellStyle name="SAPBEXexcGood1 4 6" xfId="33921" xr:uid="{00000000-0005-0000-0000-00007C5B0000}"/>
    <cellStyle name="SAPBEXexcGood1 4 7" xfId="33922" xr:uid="{00000000-0005-0000-0000-00007D5B0000}"/>
    <cellStyle name="SAPBEXexcGood1 4 8" xfId="33923" xr:uid="{00000000-0005-0000-0000-00007E5B0000}"/>
    <cellStyle name="SAPBEXexcGood1 4 9" xfId="33924" xr:uid="{00000000-0005-0000-0000-00007F5B0000}"/>
    <cellStyle name="SAPBEXexcGood1 5" xfId="888" xr:uid="{00000000-0005-0000-0000-0000805B0000}"/>
    <cellStyle name="SAPBEXexcGood1 5 10" xfId="33925" xr:uid="{00000000-0005-0000-0000-0000815B0000}"/>
    <cellStyle name="SAPBEXexcGood1 5 11" xfId="33926" xr:uid="{00000000-0005-0000-0000-0000825B0000}"/>
    <cellStyle name="SAPBEXexcGood1 5 12" xfId="33927" xr:uid="{00000000-0005-0000-0000-0000835B0000}"/>
    <cellStyle name="SAPBEXexcGood1 5 13" xfId="33928" xr:uid="{00000000-0005-0000-0000-0000845B0000}"/>
    <cellStyle name="SAPBEXexcGood1 5 14" xfId="33929" xr:uid="{00000000-0005-0000-0000-0000855B0000}"/>
    <cellStyle name="SAPBEXexcGood1 5 15" xfId="33930" xr:uid="{00000000-0005-0000-0000-0000865B0000}"/>
    <cellStyle name="SAPBEXexcGood1 5 16" xfId="33931" xr:uid="{00000000-0005-0000-0000-0000875B0000}"/>
    <cellStyle name="SAPBEXexcGood1 5 17" xfId="33932" xr:uid="{00000000-0005-0000-0000-0000885B0000}"/>
    <cellStyle name="SAPBEXexcGood1 5 18" xfId="33933" xr:uid="{00000000-0005-0000-0000-0000895B0000}"/>
    <cellStyle name="SAPBEXexcGood1 5 19" xfId="33934" xr:uid="{00000000-0005-0000-0000-00008A5B0000}"/>
    <cellStyle name="SAPBEXexcGood1 5 2" xfId="1862" xr:uid="{00000000-0005-0000-0000-00008B5B0000}"/>
    <cellStyle name="SAPBEXexcGood1 5 2 2" xfId="9712" xr:uid="{00000000-0005-0000-0000-00008C5B0000}"/>
    <cellStyle name="SAPBEXexcGood1 5 2 2 2" xfId="9713" xr:uid="{00000000-0005-0000-0000-00008D5B0000}"/>
    <cellStyle name="SAPBEXexcGood1 5 2 2 2 2" xfId="9714" xr:uid="{00000000-0005-0000-0000-00008E5B0000}"/>
    <cellStyle name="SAPBEXexcGood1 5 2 2 2 2 2" xfId="9715" xr:uid="{00000000-0005-0000-0000-00008F5B0000}"/>
    <cellStyle name="SAPBEXexcGood1 5 2 2 2 3" xfId="9716" xr:uid="{00000000-0005-0000-0000-0000905B0000}"/>
    <cellStyle name="SAPBEXexcGood1 5 2 2 3" xfId="9717" xr:uid="{00000000-0005-0000-0000-0000915B0000}"/>
    <cellStyle name="SAPBEXexcGood1 5 2 2 3 2" xfId="9718" xr:uid="{00000000-0005-0000-0000-0000925B0000}"/>
    <cellStyle name="SAPBEXexcGood1 5 2 2 3 2 2" xfId="9719" xr:uid="{00000000-0005-0000-0000-0000935B0000}"/>
    <cellStyle name="SAPBEXexcGood1 5 2 2 4" xfId="9720" xr:uid="{00000000-0005-0000-0000-0000945B0000}"/>
    <cellStyle name="SAPBEXexcGood1 5 2 2 4 2" xfId="9721" xr:uid="{00000000-0005-0000-0000-0000955B0000}"/>
    <cellStyle name="SAPBEXexcGood1 5 2 3" xfId="9722" xr:uid="{00000000-0005-0000-0000-0000965B0000}"/>
    <cellStyle name="SAPBEXexcGood1 5 2 3 2" xfId="9723" xr:uid="{00000000-0005-0000-0000-0000975B0000}"/>
    <cellStyle name="SAPBEXexcGood1 5 2 3 2 2" xfId="9724" xr:uid="{00000000-0005-0000-0000-0000985B0000}"/>
    <cellStyle name="SAPBEXexcGood1 5 2 3 3" xfId="9725" xr:uid="{00000000-0005-0000-0000-0000995B0000}"/>
    <cellStyle name="SAPBEXexcGood1 5 2 4" xfId="9726" xr:uid="{00000000-0005-0000-0000-00009A5B0000}"/>
    <cellStyle name="SAPBEXexcGood1 5 2 4 2" xfId="9727" xr:uid="{00000000-0005-0000-0000-00009B5B0000}"/>
    <cellStyle name="SAPBEXexcGood1 5 2 4 2 2" xfId="9728" xr:uid="{00000000-0005-0000-0000-00009C5B0000}"/>
    <cellStyle name="SAPBEXexcGood1 5 2 5" xfId="9729" xr:uid="{00000000-0005-0000-0000-00009D5B0000}"/>
    <cellStyle name="SAPBEXexcGood1 5 2 5 2" xfId="9730" xr:uid="{00000000-0005-0000-0000-00009E5B0000}"/>
    <cellStyle name="SAPBEXexcGood1 5 2 6" xfId="33935" xr:uid="{00000000-0005-0000-0000-00009F5B0000}"/>
    <cellStyle name="SAPBEXexcGood1 5 2 7" xfId="33936" xr:uid="{00000000-0005-0000-0000-0000A05B0000}"/>
    <cellStyle name="SAPBEXexcGood1 5 2 8" xfId="49775" xr:uid="{00000000-0005-0000-0000-0000A15B0000}"/>
    <cellStyle name="SAPBEXexcGood1 5 20" xfId="33937" xr:uid="{00000000-0005-0000-0000-0000A25B0000}"/>
    <cellStyle name="SAPBEXexcGood1 5 21" xfId="33938" xr:uid="{00000000-0005-0000-0000-0000A35B0000}"/>
    <cellStyle name="SAPBEXexcGood1 5 22" xfId="33939" xr:uid="{00000000-0005-0000-0000-0000A45B0000}"/>
    <cellStyle name="SAPBEXexcGood1 5 23" xfId="33940" xr:uid="{00000000-0005-0000-0000-0000A55B0000}"/>
    <cellStyle name="SAPBEXexcGood1 5 24" xfId="33941" xr:uid="{00000000-0005-0000-0000-0000A65B0000}"/>
    <cellStyle name="SAPBEXexcGood1 5 25" xfId="33942" xr:uid="{00000000-0005-0000-0000-0000A75B0000}"/>
    <cellStyle name="SAPBEXexcGood1 5 26" xfId="33943" xr:uid="{00000000-0005-0000-0000-0000A85B0000}"/>
    <cellStyle name="SAPBEXexcGood1 5 27" xfId="33944" xr:uid="{00000000-0005-0000-0000-0000A95B0000}"/>
    <cellStyle name="SAPBEXexcGood1 5 28" xfId="48419" xr:uid="{00000000-0005-0000-0000-0000AA5B0000}"/>
    <cellStyle name="SAPBEXexcGood1 5 29" xfId="49260" xr:uid="{00000000-0005-0000-0000-0000AB5B0000}"/>
    <cellStyle name="SAPBEXexcGood1 5 3" xfId="33945" xr:uid="{00000000-0005-0000-0000-0000AC5B0000}"/>
    <cellStyle name="SAPBEXexcGood1 5 4" xfId="33946" xr:uid="{00000000-0005-0000-0000-0000AD5B0000}"/>
    <cellStyle name="SAPBEXexcGood1 5 5" xfId="33947" xr:uid="{00000000-0005-0000-0000-0000AE5B0000}"/>
    <cellStyle name="SAPBEXexcGood1 5 6" xfId="33948" xr:uid="{00000000-0005-0000-0000-0000AF5B0000}"/>
    <cellStyle name="SAPBEXexcGood1 5 7" xfId="33949" xr:uid="{00000000-0005-0000-0000-0000B05B0000}"/>
    <cellStyle name="SAPBEXexcGood1 5 8" xfId="33950" xr:uid="{00000000-0005-0000-0000-0000B15B0000}"/>
    <cellStyle name="SAPBEXexcGood1 5 9" xfId="33951" xr:uid="{00000000-0005-0000-0000-0000B25B0000}"/>
    <cellStyle name="SAPBEXexcGood1 6" xfId="889" xr:uid="{00000000-0005-0000-0000-0000B35B0000}"/>
    <cellStyle name="SAPBEXexcGood1 6 10" xfId="33952" xr:uid="{00000000-0005-0000-0000-0000B45B0000}"/>
    <cellStyle name="SAPBEXexcGood1 6 11" xfId="33953" xr:uid="{00000000-0005-0000-0000-0000B55B0000}"/>
    <cellStyle name="SAPBEXexcGood1 6 12" xfId="33954" xr:uid="{00000000-0005-0000-0000-0000B65B0000}"/>
    <cellStyle name="SAPBEXexcGood1 6 13" xfId="33955" xr:uid="{00000000-0005-0000-0000-0000B75B0000}"/>
    <cellStyle name="SAPBEXexcGood1 6 14" xfId="33956" xr:uid="{00000000-0005-0000-0000-0000B85B0000}"/>
    <cellStyle name="SAPBEXexcGood1 6 15" xfId="33957" xr:uid="{00000000-0005-0000-0000-0000B95B0000}"/>
    <cellStyle name="SAPBEXexcGood1 6 16" xfId="33958" xr:uid="{00000000-0005-0000-0000-0000BA5B0000}"/>
    <cellStyle name="SAPBEXexcGood1 6 17" xfId="33959" xr:uid="{00000000-0005-0000-0000-0000BB5B0000}"/>
    <cellStyle name="SAPBEXexcGood1 6 18" xfId="33960" xr:uid="{00000000-0005-0000-0000-0000BC5B0000}"/>
    <cellStyle name="SAPBEXexcGood1 6 19" xfId="33961" xr:uid="{00000000-0005-0000-0000-0000BD5B0000}"/>
    <cellStyle name="SAPBEXexcGood1 6 2" xfId="1863" xr:uid="{00000000-0005-0000-0000-0000BE5B0000}"/>
    <cellStyle name="SAPBEXexcGood1 6 2 2" xfId="9731" xr:uid="{00000000-0005-0000-0000-0000BF5B0000}"/>
    <cellStyle name="SAPBEXexcGood1 6 2 2 2" xfId="9732" xr:uid="{00000000-0005-0000-0000-0000C05B0000}"/>
    <cellStyle name="SAPBEXexcGood1 6 2 2 2 2" xfId="9733" xr:uid="{00000000-0005-0000-0000-0000C15B0000}"/>
    <cellStyle name="SAPBEXexcGood1 6 2 2 2 2 2" xfId="9734" xr:uid="{00000000-0005-0000-0000-0000C25B0000}"/>
    <cellStyle name="SAPBEXexcGood1 6 2 2 2 3" xfId="9735" xr:uid="{00000000-0005-0000-0000-0000C35B0000}"/>
    <cellStyle name="SAPBEXexcGood1 6 2 2 3" xfId="9736" xr:uid="{00000000-0005-0000-0000-0000C45B0000}"/>
    <cellStyle name="SAPBEXexcGood1 6 2 2 3 2" xfId="9737" xr:uid="{00000000-0005-0000-0000-0000C55B0000}"/>
    <cellStyle name="SAPBEXexcGood1 6 2 2 3 2 2" xfId="9738" xr:uid="{00000000-0005-0000-0000-0000C65B0000}"/>
    <cellStyle name="SAPBEXexcGood1 6 2 2 4" xfId="9739" xr:uid="{00000000-0005-0000-0000-0000C75B0000}"/>
    <cellStyle name="SAPBEXexcGood1 6 2 2 4 2" xfId="9740" xr:uid="{00000000-0005-0000-0000-0000C85B0000}"/>
    <cellStyle name="SAPBEXexcGood1 6 2 3" xfId="9741" xr:uid="{00000000-0005-0000-0000-0000C95B0000}"/>
    <cellStyle name="SAPBEXexcGood1 6 2 3 2" xfId="9742" xr:uid="{00000000-0005-0000-0000-0000CA5B0000}"/>
    <cellStyle name="SAPBEXexcGood1 6 2 3 2 2" xfId="9743" xr:uid="{00000000-0005-0000-0000-0000CB5B0000}"/>
    <cellStyle name="SAPBEXexcGood1 6 2 3 3" xfId="9744" xr:uid="{00000000-0005-0000-0000-0000CC5B0000}"/>
    <cellStyle name="SAPBEXexcGood1 6 2 4" xfId="9745" xr:uid="{00000000-0005-0000-0000-0000CD5B0000}"/>
    <cellStyle name="SAPBEXexcGood1 6 2 4 2" xfId="9746" xr:uid="{00000000-0005-0000-0000-0000CE5B0000}"/>
    <cellStyle name="SAPBEXexcGood1 6 2 4 2 2" xfId="9747" xr:uid="{00000000-0005-0000-0000-0000CF5B0000}"/>
    <cellStyle name="SAPBEXexcGood1 6 2 5" xfId="9748" xr:uid="{00000000-0005-0000-0000-0000D05B0000}"/>
    <cellStyle name="SAPBEXexcGood1 6 2 5 2" xfId="9749" xr:uid="{00000000-0005-0000-0000-0000D15B0000}"/>
    <cellStyle name="SAPBEXexcGood1 6 2 6" xfId="33962" xr:uid="{00000000-0005-0000-0000-0000D25B0000}"/>
    <cellStyle name="SAPBEXexcGood1 6 2 7" xfId="33963" xr:uid="{00000000-0005-0000-0000-0000D35B0000}"/>
    <cellStyle name="SAPBEXexcGood1 6 2 8" xfId="49776" xr:uid="{00000000-0005-0000-0000-0000D45B0000}"/>
    <cellStyle name="SAPBEXexcGood1 6 20" xfId="33964" xr:uid="{00000000-0005-0000-0000-0000D55B0000}"/>
    <cellStyle name="SAPBEXexcGood1 6 21" xfId="33965" xr:uid="{00000000-0005-0000-0000-0000D65B0000}"/>
    <cellStyle name="SAPBEXexcGood1 6 22" xfId="33966" xr:uid="{00000000-0005-0000-0000-0000D75B0000}"/>
    <cellStyle name="SAPBEXexcGood1 6 23" xfId="33967" xr:uid="{00000000-0005-0000-0000-0000D85B0000}"/>
    <cellStyle name="SAPBEXexcGood1 6 24" xfId="33968" xr:uid="{00000000-0005-0000-0000-0000D95B0000}"/>
    <cellStyle name="SAPBEXexcGood1 6 25" xfId="33969" xr:uid="{00000000-0005-0000-0000-0000DA5B0000}"/>
    <cellStyle name="SAPBEXexcGood1 6 26" xfId="33970" xr:uid="{00000000-0005-0000-0000-0000DB5B0000}"/>
    <cellStyle name="SAPBEXexcGood1 6 27" xfId="33971" xr:uid="{00000000-0005-0000-0000-0000DC5B0000}"/>
    <cellStyle name="SAPBEXexcGood1 6 28" xfId="48420" xr:uid="{00000000-0005-0000-0000-0000DD5B0000}"/>
    <cellStyle name="SAPBEXexcGood1 6 29" xfId="49261" xr:uid="{00000000-0005-0000-0000-0000DE5B0000}"/>
    <cellStyle name="SAPBEXexcGood1 6 3" xfId="33972" xr:uid="{00000000-0005-0000-0000-0000DF5B0000}"/>
    <cellStyle name="SAPBEXexcGood1 6 4" xfId="33973" xr:uid="{00000000-0005-0000-0000-0000E05B0000}"/>
    <cellStyle name="SAPBEXexcGood1 6 5" xfId="33974" xr:uid="{00000000-0005-0000-0000-0000E15B0000}"/>
    <cellStyle name="SAPBEXexcGood1 6 6" xfId="33975" xr:uid="{00000000-0005-0000-0000-0000E25B0000}"/>
    <cellStyle name="SAPBEXexcGood1 6 7" xfId="33976" xr:uid="{00000000-0005-0000-0000-0000E35B0000}"/>
    <cellStyle name="SAPBEXexcGood1 6 8" xfId="33977" xr:uid="{00000000-0005-0000-0000-0000E45B0000}"/>
    <cellStyle name="SAPBEXexcGood1 6 9" xfId="33978" xr:uid="{00000000-0005-0000-0000-0000E55B0000}"/>
    <cellStyle name="SAPBEXexcGood1 7" xfId="890" xr:uid="{00000000-0005-0000-0000-0000E65B0000}"/>
    <cellStyle name="SAPBEXexcGood1 7 10" xfId="33979" xr:uid="{00000000-0005-0000-0000-0000E75B0000}"/>
    <cellStyle name="SAPBEXexcGood1 7 11" xfId="33980" xr:uid="{00000000-0005-0000-0000-0000E85B0000}"/>
    <cellStyle name="SAPBEXexcGood1 7 12" xfId="33981" xr:uid="{00000000-0005-0000-0000-0000E95B0000}"/>
    <cellStyle name="SAPBEXexcGood1 7 13" xfId="33982" xr:uid="{00000000-0005-0000-0000-0000EA5B0000}"/>
    <cellStyle name="SAPBEXexcGood1 7 14" xfId="33983" xr:uid="{00000000-0005-0000-0000-0000EB5B0000}"/>
    <cellStyle name="SAPBEXexcGood1 7 15" xfId="33984" xr:uid="{00000000-0005-0000-0000-0000EC5B0000}"/>
    <cellStyle name="SAPBEXexcGood1 7 16" xfId="33985" xr:uid="{00000000-0005-0000-0000-0000ED5B0000}"/>
    <cellStyle name="SAPBEXexcGood1 7 17" xfId="33986" xr:uid="{00000000-0005-0000-0000-0000EE5B0000}"/>
    <cellStyle name="SAPBEXexcGood1 7 18" xfId="33987" xr:uid="{00000000-0005-0000-0000-0000EF5B0000}"/>
    <cellStyle name="SAPBEXexcGood1 7 19" xfId="33988" xr:uid="{00000000-0005-0000-0000-0000F05B0000}"/>
    <cellStyle name="SAPBEXexcGood1 7 2" xfId="1864" xr:uid="{00000000-0005-0000-0000-0000F15B0000}"/>
    <cellStyle name="SAPBEXexcGood1 7 2 2" xfId="9750" xr:uid="{00000000-0005-0000-0000-0000F25B0000}"/>
    <cellStyle name="SAPBEXexcGood1 7 2 2 2" xfId="9751" xr:uid="{00000000-0005-0000-0000-0000F35B0000}"/>
    <cellStyle name="SAPBEXexcGood1 7 2 2 2 2" xfId="9752" xr:uid="{00000000-0005-0000-0000-0000F45B0000}"/>
    <cellStyle name="SAPBEXexcGood1 7 2 2 2 2 2" xfId="9753" xr:uid="{00000000-0005-0000-0000-0000F55B0000}"/>
    <cellStyle name="SAPBEXexcGood1 7 2 2 2 3" xfId="9754" xr:uid="{00000000-0005-0000-0000-0000F65B0000}"/>
    <cellStyle name="SAPBEXexcGood1 7 2 2 3" xfId="9755" xr:uid="{00000000-0005-0000-0000-0000F75B0000}"/>
    <cellStyle name="SAPBEXexcGood1 7 2 2 3 2" xfId="9756" xr:uid="{00000000-0005-0000-0000-0000F85B0000}"/>
    <cellStyle name="SAPBEXexcGood1 7 2 2 3 2 2" xfId="9757" xr:uid="{00000000-0005-0000-0000-0000F95B0000}"/>
    <cellStyle name="SAPBEXexcGood1 7 2 2 4" xfId="9758" xr:uid="{00000000-0005-0000-0000-0000FA5B0000}"/>
    <cellStyle name="SAPBEXexcGood1 7 2 2 4 2" xfId="9759" xr:uid="{00000000-0005-0000-0000-0000FB5B0000}"/>
    <cellStyle name="SAPBEXexcGood1 7 2 3" xfId="9760" xr:uid="{00000000-0005-0000-0000-0000FC5B0000}"/>
    <cellStyle name="SAPBEXexcGood1 7 2 3 2" xfId="9761" xr:uid="{00000000-0005-0000-0000-0000FD5B0000}"/>
    <cellStyle name="SAPBEXexcGood1 7 2 3 2 2" xfId="9762" xr:uid="{00000000-0005-0000-0000-0000FE5B0000}"/>
    <cellStyle name="SAPBEXexcGood1 7 2 3 3" xfId="9763" xr:uid="{00000000-0005-0000-0000-0000FF5B0000}"/>
    <cellStyle name="SAPBEXexcGood1 7 2 4" xfId="9764" xr:uid="{00000000-0005-0000-0000-0000005C0000}"/>
    <cellStyle name="SAPBEXexcGood1 7 2 4 2" xfId="9765" xr:uid="{00000000-0005-0000-0000-0000015C0000}"/>
    <cellStyle name="SAPBEXexcGood1 7 2 4 2 2" xfId="9766" xr:uid="{00000000-0005-0000-0000-0000025C0000}"/>
    <cellStyle name="SAPBEXexcGood1 7 2 5" xfId="9767" xr:uid="{00000000-0005-0000-0000-0000035C0000}"/>
    <cellStyle name="SAPBEXexcGood1 7 2 5 2" xfId="9768" xr:uid="{00000000-0005-0000-0000-0000045C0000}"/>
    <cellStyle name="SAPBEXexcGood1 7 2 6" xfId="33989" xr:uid="{00000000-0005-0000-0000-0000055C0000}"/>
    <cellStyle name="SAPBEXexcGood1 7 2 7" xfId="33990" xr:uid="{00000000-0005-0000-0000-0000065C0000}"/>
    <cellStyle name="SAPBEXexcGood1 7 2 8" xfId="49777" xr:uid="{00000000-0005-0000-0000-0000075C0000}"/>
    <cellStyle name="SAPBEXexcGood1 7 20" xfId="33991" xr:uid="{00000000-0005-0000-0000-0000085C0000}"/>
    <cellStyle name="SAPBEXexcGood1 7 21" xfId="33992" xr:uid="{00000000-0005-0000-0000-0000095C0000}"/>
    <cellStyle name="SAPBEXexcGood1 7 22" xfId="33993" xr:uid="{00000000-0005-0000-0000-00000A5C0000}"/>
    <cellStyle name="SAPBEXexcGood1 7 23" xfId="33994" xr:uid="{00000000-0005-0000-0000-00000B5C0000}"/>
    <cellStyle name="SAPBEXexcGood1 7 24" xfId="33995" xr:uid="{00000000-0005-0000-0000-00000C5C0000}"/>
    <cellStyle name="SAPBEXexcGood1 7 25" xfId="33996" xr:uid="{00000000-0005-0000-0000-00000D5C0000}"/>
    <cellStyle name="SAPBEXexcGood1 7 26" xfId="33997" xr:uid="{00000000-0005-0000-0000-00000E5C0000}"/>
    <cellStyle name="SAPBEXexcGood1 7 27" xfId="33998" xr:uid="{00000000-0005-0000-0000-00000F5C0000}"/>
    <cellStyle name="SAPBEXexcGood1 7 28" xfId="48421" xr:uid="{00000000-0005-0000-0000-0000105C0000}"/>
    <cellStyle name="SAPBEXexcGood1 7 29" xfId="49262" xr:uid="{00000000-0005-0000-0000-0000115C0000}"/>
    <cellStyle name="SAPBEXexcGood1 7 3" xfId="33999" xr:uid="{00000000-0005-0000-0000-0000125C0000}"/>
    <cellStyle name="SAPBEXexcGood1 7 4" xfId="34000" xr:uid="{00000000-0005-0000-0000-0000135C0000}"/>
    <cellStyle name="SAPBEXexcGood1 7 5" xfId="34001" xr:uid="{00000000-0005-0000-0000-0000145C0000}"/>
    <cellStyle name="SAPBEXexcGood1 7 6" xfId="34002" xr:uid="{00000000-0005-0000-0000-0000155C0000}"/>
    <cellStyle name="SAPBEXexcGood1 7 7" xfId="34003" xr:uid="{00000000-0005-0000-0000-0000165C0000}"/>
    <cellStyle name="SAPBEXexcGood1 7 8" xfId="34004" xr:uid="{00000000-0005-0000-0000-0000175C0000}"/>
    <cellStyle name="SAPBEXexcGood1 7 9" xfId="34005" xr:uid="{00000000-0005-0000-0000-0000185C0000}"/>
    <cellStyle name="SAPBEXexcGood1 8" xfId="872" xr:uid="{00000000-0005-0000-0000-0000195C0000}"/>
    <cellStyle name="SAPBEXexcGood1 8 10" xfId="34006" xr:uid="{00000000-0005-0000-0000-00001A5C0000}"/>
    <cellStyle name="SAPBEXexcGood1 8 11" xfId="34007" xr:uid="{00000000-0005-0000-0000-00001B5C0000}"/>
    <cellStyle name="SAPBEXexcGood1 8 12" xfId="34008" xr:uid="{00000000-0005-0000-0000-00001C5C0000}"/>
    <cellStyle name="SAPBEXexcGood1 8 13" xfId="34009" xr:uid="{00000000-0005-0000-0000-00001D5C0000}"/>
    <cellStyle name="SAPBEXexcGood1 8 14" xfId="34010" xr:uid="{00000000-0005-0000-0000-00001E5C0000}"/>
    <cellStyle name="SAPBEXexcGood1 8 15" xfId="34011" xr:uid="{00000000-0005-0000-0000-00001F5C0000}"/>
    <cellStyle name="SAPBEXexcGood1 8 16" xfId="34012" xr:uid="{00000000-0005-0000-0000-0000205C0000}"/>
    <cellStyle name="SAPBEXexcGood1 8 17" xfId="34013" xr:uid="{00000000-0005-0000-0000-0000215C0000}"/>
    <cellStyle name="SAPBEXexcGood1 8 18" xfId="34014" xr:uid="{00000000-0005-0000-0000-0000225C0000}"/>
    <cellStyle name="SAPBEXexcGood1 8 19" xfId="34015" xr:uid="{00000000-0005-0000-0000-0000235C0000}"/>
    <cellStyle name="SAPBEXexcGood1 8 2" xfId="1865" xr:uid="{00000000-0005-0000-0000-0000245C0000}"/>
    <cellStyle name="SAPBEXexcGood1 8 2 2" xfId="9769" xr:uid="{00000000-0005-0000-0000-0000255C0000}"/>
    <cellStyle name="SAPBEXexcGood1 8 2 2 2" xfId="9770" xr:uid="{00000000-0005-0000-0000-0000265C0000}"/>
    <cellStyle name="SAPBEXexcGood1 8 2 2 2 2" xfId="9771" xr:uid="{00000000-0005-0000-0000-0000275C0000}"/>
    <cellStyle name="SAPBEXexcGood1 8 2 2 2 2 2" xfId="9772" xr:uid="{00000000-0005-0000-0000-0000285C0000}"/>
    <cellStyle name="SAPBEXexcGood1 8 2 2 2 3" xfId="9773" xr:uid="{00000000-0005-0000-0000-0000295C0000}"/>
    <cellStyle name="SAPBEXexcGood1 8 2 2 3" xfId="9774" xr:uid="{00000000-0005-0000-0000-00002A5C0000}"/>
    <cellStyle name="SAPBEXexcGood1 8 2 2 3 2" xfId="9775" xr:uid="{00000000-0005-0000-0000-00002B5C0000}"/>
    <cellStyle name="SAPBEXexcGood1 8 2 2 3 2 2" xfId="9776" xr:uid="{00000000-0005-0000-0000-00002C5C0000}"/>
    <cellStyle name="SAPBEXexcGood1 8 2 2 4" xfId="9777" xr:uid="{00000000-0005-0000-0000-00002D5C0000}"/>
    <cellStyle name="SAPBEXexcGood1 8 2 2 4 2" xfId="9778" xr:uid="{00000000-0005-0000-0000-00002E5C0000}"/>
    <cellStyle name="SAPBEXexcGood1 8 2 3" xfId="9779" xr:uid="{00000000-0005-0000-0000-00002F5C0000}"/>
    <cellStyle name="SAPBEXexcGood1 8 2 3 2" xfId="9780" xr:uid="{00000000-0005-0000-0000-0000305C0000}"/>
    <cellStyle name="SAPBEXexcGood1 8 2 3 2 2" xfId="9781" xr:uid="{00000000-0005-0000-0000-0000315C0000}"/>
    <cellStyle name="SAPBEXexcGood1 8 2 3 3" xfId="9782" xr:uid="{00000000-0005-0000-0000-0000325C0000}"/>
    <cellStyle name="SAPBEXexcGood1 8 2 4" xfId="9783" xr:uid="{00000000-0005-0000-0000-0000335C0000}"/>
    <cellStyle name="SAPBEXexcGood1 8 2 4 2" xfId="9784" xr:uid="{00000000-0005-0000-0000-0000345C0000}"/>
    <cellStyle name="SAPBEXexcGood1 8 2 4 2 2" xfId="9785" xr:uid="{00000000-0005-0000-0000-0000355C0000}"/>
    <cellStyle name="SAPBEXexcGood1 8 2 5" xfId="9786" xr:uid="{00000000-0005-0000-0000-0000365C0000}"/>
    <cellStyle name="SAPBEXexcGood1 8 2 5 2" xfId="9787" xr:uid="{00000000-0005-0000-0000-0000375C0000}"/>
    <cellStyle name="SAPBEXexcGood1 8 2 6" xfId="34016" xr:uid="{00000000-0005-0000-0000-0000385C0000}"/>
    <cellStyle name="SAPBEXexcGood1 8 2 7" xfId="34017" xr:uid="{00000000-0005-0000-0000-0000395C0000}"/>
    <cellStyle name="SAPBEXexcGood1 8 20" xfId="34018" xr:uid="{00000000-0005-0000-0000-00003A5C0000}"/>
    <cellStyle name="SAPBEXexcGood1 8 21" xfId="34019" xr:uid="{00000000-0005-0000-0000-00003B5C0000}"/>
    <cellStyle name="SAPBEXexcGood1 8 22" xfId="34020" xr:uid="{00000000-0005-0000-0000-00003C5C0000}"/>
    <cellStyle name="SAPBEXexcGood1 8 23" xfId="34021" xr:uid="{00000000-0005-0000-0000-00003D5C0000}"/>
    <cellStyle name="SAPBEXexcGood1 8 24" xfId="34022" xr:uid="{00000000-0005-0000-0000-00003E5C0000}"/>
    <cellStyle name="SAPBEXexcGood1 8 25" xfId="34023" xr:uid="{00000000-0005-0000-0000-00003F5C0000}"/>
    <cellStyle name="SAPBEXexcGood1 8 26" xfId="34024" xr:uid="{00000000-0005-0000-0000-0000405C0000}"/>
    <cellStyle name="SAPBEXexcGood1 8 27" xfId="34025" xr:uid="{00000000-0005-0000-0000-0000415C0000}"/>
    <cellStyle name="SAPBEXexcGood1 8 28" xfId="48422" xr:uid="{00000000-0005-0000-0000-0000425C0000}"/>
    <cellStyle name="SAPBEXexcGood1 8 3" xfId="34026" xr:uid="{00000000-0005-0000-0000-0000435C0000}"/>
    <cellStyle name="SAPBEXexcGood1 8 4" xfId="34027" xr:uid="{00000000-0005-0000-0000-0000445C0000}"/>
    <cellStyle name="SAPBEXexcGood1 8 5" xfId="34028" xr:uid="{00000000-0005-0000-0000-0000455C0000}"/>
    <cellStyle name="SAPBEXexcGood1 8 6" xfId="34029" xr:uid="{00000000-0005-0000-0000-0000465C0000}"/>
    <cellStyle name="SAPBEXexcGood1 8 7" xfId="34030" xr:uid="{00000000-0005-0000-0000-0000475C0000}"/>
    <cellStyle name="SAPBEXexcGood1 8 8" xfId="34031" xr:uid="{00000000-0005-0000-0000-0000485C0000}"/>
    <cellStyle name="SAPBEXexcGood1 8 9" xfId="34032" xr:uid="{00000000-0005-0000-0000-0000495C0000}"/>
    <cellStyle name="SAPBEXexcGood1 9" xfId="1866" xr:uid="{00000000-0005-0000-0000-00004A5C0000}"/>
    <cellStyle name="SAPBEXexcGood1 9 10" xfId="34033" xr:uid="{00000000-0005-0000-0000-00004B5C0000}"/>
    <cellStyle name="SAPBEXexcGood1 9 11" xfId="34034" xr:uid="{00000000-0005-0000-0000-00004C5C0000}"/>
    <cellStyle name="SAPBEXexcGood1 9 12" xfId="34035" xr:uid="{00000000-0005-0000-0000-00004D5C0000}"/>
    <cellStyle name="SAPBEXexcGood1 9 13" xfId="34036" xr:uid="{00000000-0005-0000-0000-00004E5C0000}"/>
    <cellStyle name="SAPBEXexcGood1 9 14" xfId="34037" xr:uid="{00000000-0005-0000-0000-00004F5C0000}"/>
    <cellStyle name="SAPBEXexcGood1 9 15" xfId="34038" xr:uid="{00000000-0005-0000-0000-0000505C0000}"/>
    <cellStyle name="SAPBEXexcGood1 9 16" xfId="34039" xr:uid="{00000000-0005-0000-0000-0000515C0000}"/>
    <cellStyle name="SAPBEXexcGood1 9 17" xfId="34040" xr:uid="{00000000-0005-0000-0000-0000525C0000}"/>
    <cellStyle name="SAPBEXexcGood1 9 18" xfId="34041" xr:uid="{00000000-0005-0000-0000-0000535C0000}"/>
    <cellStyle name="SAPBEXexcGood1 9 19" xfId="34042" xr:uid="{00000000-0005-0000-0000-0000545C0000}"/>
    <cellStyle name="SAPBEXexcGood1 9 2" xfId="9788" xr:uid="{00000000-0005-0000-0000-0000555C0000}"/>
    <cellStyle name="SAPBEXexcGood1 9 2 2" xfId="9789" xr:uid="{00000000-0005-0000-0000-0000565C0000}"/>
    <cellStyle name="SAPBEXexcGood1 9 2 2 2" xfId="9790" xr:uid="{00000000-0005-0000-0000-0000575C0000}"/>
    <cellStyle name="SAPBEXexcGood1 9 2 2 2 2" xfId="9791" xr:uid="{00000000-0005-0000-0000-0000585C0000}"/>
    <cellStyle name="SAPBEXexcGood1 9 2 2 3" xfId="9792" xr:uid="{00000000-0005-0000-0000-0000595C0000}"/>
    <cellStyle name="SAPBEXexcGood1 9 2 3" xfId="9793" xr:uid="{00000000-0005-0000-0000-00005A5C0000}"/>
    <cellStyle name="SAPBEXexcGood1 9 2 3 2" xfId="9794" xr:uid="{00000000-0005-0000-0000-00005B5C0000}"/>
    <cellStyle name="SAPBEXexcGood1 9 2 3 2 2" xfId="9795" xr:uid="{00000000-0005-0000-0000-00005C5C0000}"/>
    <cellStyle name="SAPBEXexcGood1 9 2 4" xfId="9796" xr:uid="{00000000-0005-0000-0000-00005D5C0000}"/>
    <cellStyle name="SAPBEXexcGood1 9 2 4 2" xfId="9797" xr:uid="{00000000-0005-0000-0000-00005E5C0000}"/>
    <cellStyle name="SAPBEXexcGood1 9 2 5" xfId="34043" xr:uid="{00000000-0005-0000-0000-00005F5C0000}"/>
    <cellStyle name="SAPBEXexcGood1 9 2 6" xfId="34044" xr:uid="{00000000-0005-0000-0000-0000605C0000}"/>
    <cellStyle name="SAPBEXexcGood1 9 2 7" xfId="34045" xr:uid="{00000000-0005-0000-0000-0000615C0000}"/>
    <cellStyle name="SAPBEXexcGood1 9 20" xfId="34046" xr:uid="{00000000-0005-0000-0000-0000625C0000}"/>
    <cellStyle name="SAPBEXexcGood1 9 21" xfId="34047" xr:uid="{00000000-0005-0000-0000-0000635C0000}"/>
    <cellStyle name="SAPBEXexcGood1 9 22" xfId="34048" xr:uid="{00000000-0005-0000-0000-0000645C0000}"/>
    <cellStyle name="SAPBEXexcGood1 9 23" xfId="34049" xr:uid="{00000000-0005-0000-0000-0000655C0000}"/>
    <cellStyle name="SAPBEXexcGood1 9 24" xfId="34050" xr:uid="{00000000-0005-0000-0000-0000665C0000}"/>
    <cellStyle name="SAPBEXexcGood1 9 25" xfId="34051" xr:uid="{00000000-0005-0000-0000-0000675C0000}"/>
    <cellStyle name="SAPBEXexcGood1 9 26" xfId="34052" xr:uid="{00000000-0005-0000-0000-0000685C0000}"/>
    <cellStyle name="SAPBEXexcGood1 9 27" xfId="34053" xr:uid="{00000000-0005-0000-0000-0000695C0000}"/>
    <cellStyle name="SAPBEXexcGood1 9 28" xfId="48423" xr:uid="{00000000-0005-0000-0000-00006A5C0000}"/>
    <cellStyle name="SAPBEXexcGood1 9 29" xfId="49756" xr:uid="{00000000-0005-0000-0000-00006B5C0000}"/>
    <cellStyle name="SAPBEXexcGood1 9 3" xfId="34054" xr:uid="{00000000-0005-0000-0000-00006C5C0000}"/>
    <cellStyle name="SAPBEXexcGood1 9 4" xfId="34055" xr:uid="{00000000-0005-0000-0000-00006D5C0000}"/>
    <cellStyle name="SAPBEXexcGood1 9 5" xfId="34056" xr:uid="{00000000-0005-0000-0000-00006E5C0000}"/>
    <cellStyle name="SAPBEXexcGood1 9 6" xfId="34057" xr:uid="{00000000-0005-0000-0000-00006F5C0000}"/>
    <cellStyle name="SAPBEXexcGood1 9 7" xfId="34058" xr:uid="{00000000-0005-0000-0000-0000705C0000}"/>
    <cellStyle name="SAPBEXexcGood1 9 8" xfId="34059" xr:uid="{00000000-0005-0000-0000-0000715C0000}"/>
    <cellStyle name="SAPBEXexcGood1 9 9" xfId="34060" xr:uid="{00000000-0005-0000-0000-0000725C0000}"/>
    <cellStyle name="SAPBEXexcGood1_20120921_SF-grote-ronde-Liesbethdump2" xfId="423" xr:uid="{00000000-0005-0000-0000-0000735C0000}"/>
    <cellStyle name="SAPBEXexcGood2" xfId="129" xr:uid="{00000000-0005-0000-0000-0000745C0000}"/>
    <cellStyle name="SAPBEXexcGood2 10" xfId="9798" xr:uid="{00000000-0005-0000-0000-0000755C0000}"/>
    <cellStyle name="SAPBEXexcGood2 10 2" xfId="9799" xr:uid="{00000000-0005-0000-0000-0000765C0000}"/>
    <cellStyle name="SAPBEXexcGood2 10 2 2" xfId="9800" xr:uid="{00000000-0005-0000-0000-0000775C0000}"/>
    <cellStyle name="SAPBEXexcGood2 10 2 2 2" xfId="9801" xr:uid="{00000000-0005-0000-0000-0000785C0000}"/>
    <cellStyle name="SAPBEXexcGood2 10 2 3" xfId="9802" xr:uid="{00000000-0005-0000-0000-0000795C0000}"/>
    <cellStyle name="SAPBEXexcGood2 10 3" xfId="9803" xr:uid="{00000000-0005-0000-0000-00007A5C0000}"/>
    <cellStyle name="SAPBEXexcGood2 10 3 2" xfId="9804" xr:uid="{00000000-0005-0000-0000-00007B5C0000}"/>
    <cellStyle name="SAPBEXexcGood2 10 3 2 2" xfId="9805" xr:uid="{00000000-0005-0000-0000-00007C5C0000}"/>
    <cellStyle name="SAPBEXexcGood2 10 4" xfId="9806" xr:uid="{00000000-0005-0000-0000-00007D5C0000}"/>
    <cellStyle name="SAPBEXexcGood2 10 4 2" xfId="9807" xr:uid="{00000000-0005-0000-0000-00007E5C0000}"/>
    <cellStyle name="SAPBEXexcGood2 10 5" xfId="34061" xr:uid="{00000000-0005-0000-0000-00007F5C0000}"/>
    <cellStyle name="SAPBEXexcGood2 10 6" xfId="34062" xr:uid="{00000000-0005-0000-0000-0000805C0000}"/>
    <cellStyle name="SAPBEXexcGood2 10 7" xfId="34063" xr:uid="{00000000-0005-0000-0000-0000815C0000}"/>
    <cellStyle name="SAPBEXexcGood2 11" xfId="34064" xr:uid="{00000000-0005-0000-0000-0000825C0000}"/>
    <cellStyle name="SAPBEXexcGood2 12" xfId="34065" xr:uid="{00000000-0005-0000-0000-0000835C0000}"/>
    <cellStyle name="SAPBEXexcGood2 13" xfId="34066" xr:uid="{00000000-0005-0000-0000-0000845C0000}"/>
    <cellStyle name="SAPBEXexcGood2 14" xfId="34067" xr:uid="{00000000-0005-0000-0000-0000855C0000}"/>
    <cellStyle name="SAPBEXexcGood2 15" xfId="34068" xr:uid="{00000000-0005-0000-0000-0000865C0000}"/>
    <cellStyle name="SAPBEXexcGood2 16" xfId="34069" xr:uid="{00000000-0005-0000-0000-0000875C0000}"/>
    <cellStyle name="SAPBEXexcGood2 17" xfId="34070" xr:uid="{00000000-0005-0000-0000-0000885C0000}"/>
    <cellStyle name="SAPBEXexcGood2 18" xfId="34071" xr:uid="{00000000-0005-0000-0000-0000895C0000}"/>
    <cellStyle name="SAPBEXexcGood2 19" xfId="34072" xr:uid="{00000000-0005-0000-0000-00008A5C0000}"/>
    <cellStyle name="SAPBEXexcGood2 2" xfId="424" xr:uid="{00000000-0005-0000-0000-00008B5C0000}"/>
    <cellStyle name="SAPBEXexcGood2 2 10" xfId="34073" xr:uid="{00000000-0005-0000-0000-00008C5C0000}"/>
    <cellStyle name="SAPBEXexcGood2 2 11" xfId="34074" xr:uid="{00000000-0005-0000-0000-00008D5C0000}"/>
    <cellStyle name="SAPBEXexcGood2 2 12" xfId="34075" xr:uid="{00000000-0005-0000-0000-00008E5C0000}"/>
    <cellStyle name="SAPBEXexcGood2 2 13" xfId="34076" xr:uid="{00000000-0005-0000-0000-00008F5C0000}"/>
    <cellStyle name="SAPBEXexcGood2 2 14" xfId="34077" xr:uid="{00000000-0005-0000-0000-0000905C0000}"/>
    <cellStyle name="SAPBEXexcGood2 2 15" xfId="34078" xr:uid="{00000000-0005-0000-0000-0000915C0000}"/>
    <cellStyle name="SAPBEXexcGood2 2 16" xfId="34079" xr:uid="{00000000-0005-0000-0000-0000925C0000}"/>
    <cellStyle name="SAPBEXexcGood2 2 17" xfId="34080" xr:uid="{00000000-0005-0000-0000-0000935C0000}"/>
    <cellStyle name="SAPBEXexcGood2 2 18" xfId="34081" xr:uid="{00000000-0005-0000-0000-0000945C0000}"/>
    <cellStyle name="SAPBEXexcGood2 2 19" xfId="34082" xr:uid="{00000000-0005-0000-0000-0000955C0000}"/>
    <cellStyle name="SAPBEXexcGood2 2 2" xfId="524" xr:uid="{00000000-0005-0000-0000-0000965C0000}"/>
    <cellStyle name="SAPBEXexcGood2 2 2 10" xfId="34083" xr:uid="{00000000-0005-0000-0000-0000975C0000}"/>
    <cellStyle name="SAPBEXexcGood2 2 2 11" xfId="34084" xr:uid="{00000000-0005-0000-0000-0000985C0000}"/>
    <cellStyle name="SAPBEXexcGood2 2 2 12" xfId="34085" xr:uid="{00000000-0005-0000-0000-0000995C0000}"/>
    <cellStyle name="SAPBEXexcGood2 2 2 13" xfId="34086" xr:uid="{00000000-0005-0000-0000-00009A5C0000}"/>
    <cellStyle name="SAPBEXexcGood2 2 2 14" xfId="34087" xr:uid="{00000000-0005-0000-0000-00009B5C0000}"/>
    <cellStyle name="SAPBEXexcGood2 2 2 15" xfId="34088" xr:uid="{00000000-0005-0000-0000-00009C5C0000}"/>
    <cellStyle name="SAPBEXexcGood2 2 2 16" xfId="34089" xr:uid="{00000000-0005-0000-0000-00009D5C0000}"/>
    <cellStyle name="SAPBEXexcGood2 2 2 17" xfId="34090" xr:uid="{00000000-0005-0000-0000-00009E5C0000}"/>
    <cellStyle name="SAPBEXexcGood2 2 2 18" xfId="34091" xr:uid="{00000000-0005-0000-0000-00009F5C0000}"/>
    <cellStyle name="SAPBEXexcGood2 2 2 19" xfId="34092" xr:uid="{00000000-0005-0000-0000-0000A05C0000}"/>
    <cellStyle name="SAPBEXexcGood2 2 2 2" xfId="892" xr:uid="{00000000-0005-0000-0000-0000A15C0000}"/>
    <cellStyle name="SAPBEXexcGood2 2 2 2 10" xfId="34093" xr:uid="{00000000-0005-0000-0000-0000A25C0000}"/>
    <cellStyle name="SAPBEXexcGood2 2 2 2 11" xfId="34094" xr:uid="{00000000-0005-0000-0000-0000A35C0000}"/>
    <cellStyle name="SAPBEXexcGood2 2 2 2 12" xfId="34095" xr:uid="{00000000-0005-0000-0000-0000A45C0000}"/>
    <cellStyle name="SAPBEXexcGood2 2 2 2 13" xfId="34096" xr:uid="{00000000-0005-0000-0000-0000A55C0000}"/>
    <cellStyle name="SAPBEXexcGood2 2 2 2 14" xfId="34097" xr:uid="{00000000-0005-0000-0000-0000A65C0000}"/>
    <cellStyle name="SAPBEXexcGood2 2 2 2 15" xfId="34098" xr:uid="{00000000-0005-0000-0000-0000A75C0000}"/>
    <cellStyle name="SAPBEXexcGood2 2 2 2 16" xfId="34099" xr:uid="{00000000-0005-0000-0000-0000A85C0000}"/>
    <cellStyle name="SAPBEXexcGood2 2 2 2 17" xfId="34100" xr:uid="{00000000-0005-0000-0000-0000A95C0000}"/>
    <cellStyle name="SAPBEXexcGood2 2 2 2 18" xfId="34101" xr:uid="{00000000-0005-0000-0000-0000AA5C0000}"/>
    <cellStyle name="SAPBEXexcGood2 2 2 2 19" xfId="34102" xr:uid="{00000000-0005-0000-0000-0000AB5C0000}"/>
    <cellStyle name="SAPBEXexcGood2 2 2 2 2" xfId="1867" xr:uid="{00000000-0005-0000-0000-0000AC5C0000}"/>
    <cellStyle name="SAPBEXexcGood2 2 2 2 2 2" xfId="9808" xr:uid="{00000000-0005-0000-0000-0000AD5C0000}"/>
    <cellStyle name="SAPBEXexcGood2 2 2 2 2 2 2" xfId="9809" xr:uid="{00000000-0005-0000-0000-0000AE5C0000}"/>
    <cellStyle name="SAPBEXexcGood2 2 2 2 2 2 2 2" xfId="9810" xr:uid="{00000000-0005-0000-0000-0000AF5C0000}"/>
    <cellStyle name="SAPBEXexcGood2 2 2 2 2 2 2 2 2" xfId="9811" xr:uid="{00000000-0005-0000-0000-0000B05C0000}"/>
    <cellStyle name="SAPBEXexcGood2 2 2 2 2 2 2 3" xfId="9812" xr:uid="{00000000-0005-0000-0000-0000B15C0000}"/>
    <cellStyle name="SAPBEXexcGood2 2 2 2 2 2 3" xfId="9813" xr:uid="{00000000-0005-0000-0000-0000B25C0000}"/>
    <cellStyle name="SAPBEXexcGood2 2 2 2 2 2 3 2" xfId="9814" xr:uid="{00000000-0005-0000-0000-0000B35C0000}"/>
    <cellStyle name="SAPBEXexcGood2 2 2 2 2 2 3 2 2" xfId="9815" xr:uid="{00000000-0005-0000-0000-0000B45C0000}"/>
    <cellStyle name="SAPBEXexcGood2 2 2 2 2 2 4" xfId="9816" xr:uid="{00000000-0005-0000-0000-0000B55C0000}"/>
    <cellStyle name="SAPBEXexcGood2 2 2 2 2 2 4 2" xfId="9817" xr:uid="{00000000-0005-0000-0000-0000B65C0000}"/>
    <cellStyle name="SAPBEXexcGood2 2 2 2 2 3" xfId="9818" xr:uid="{00000000-0005-0000-0000-0000B75C0000}"/>
    <cellStyle name="SAPBEXexcGood2 2 2 2 2 3 2" xfId="9819" xr:uid="{00000000-0005-0000-0000-0000B85C0000}"/>
    <cellStyle name="SAPBEXexcGood2 2 2 2 2 3 2 2" xfId="9820" xr:uid="{00000000-0005-0000-0000-0000B95C0000}"/>
    <cellStyle name="SAPBEXexcGood2 2 2 2 2 3 3" xfId="9821" xr:uid="{00000000-0005-0000-0000-0000BA5C0000}"/>
    <cellStyle name="SAPBEXexcGood2 2 2 2 2 4" xfId="9822" xr:uid="{00000000-0005-0000-0000-0000BB5C0000}"/>
    <cellStyle name="SAPBEXexcGood2 2 2 2 2 4 2" xfId="9823" xr:uid="{00000000-0005-0000-0000-0000BC5C0000}"/>
    <cellStyle name="SAPBEXexcGood2 2 2 2 2 4 2 2" xfId="9824" xr:uid="{00000000-0005-0000-0000-0000BD5C0000}"/>
    <cellStyle name="SAPBEXexcGood2 2 2 2 2 5" xfId="9825" xr:uid="{00000000-0005-0000-0000-0000BE5C0000}"/>
    <cellStyle name="SAPBEXexcGood2 2 2 2 2 5 2" xfId="9826" xr:uid="{00000000-0005-0000-0000-0000BF5C0000}"/>
    <cellStyle name="SAPBEXexcGood2 2 2 2 2 6" xfId="34103" xr:uid="{00000000-0005-0000-0000-0000C05C0000}"/>
    <cellStyle name="SAPBEXexcGood2 2 2 2 2 7" xfId="34104" xr:uid="{00000000-0005-0000-0000-0000C15C0000}"/>
    <cellStyle name="SAPBEXexcGood2 2 2 2 2 8" xfId="49781" xr:uid="{00000000-0005-0000-0000-0000C25C0000}"/>
    <cellStyle name="SAPBEXexcGood2 2 2 2 20" xfId="34105" xr:uid="{00000000-0005-0000-0000-0000C35C0000}"/>
    <cellStyle name="SAPBEXexcGood2 2 2 2 21" xfId="34106" xr:uid="{00000000-0005-0000-0000-0000C45C0000}"/>
    <cellStyle name="SAPBEXexcGood2 2 2 2 22" xfId="34107" xr:uid="{00000000-0005-0000-0000-0000C55C0000}"/>
    <cellStyle name="SAPBEXexcGood2 2 2 2 23" xfId="34108" xr:uid="{00000000-0005-0000-0000-0000C65C0000}"/>
    <cellStyle name="SAPBEXexcGood2 2 2 2 24" xfId="34109" xr:uid="{00000000-0005-0000-0000-0000C75C0000}"/>
    <cellStyle name="SAPBEXexcGood2 2 2 2 25" xfId="34110" xr:uid="{00000000-0005-0000-0000-0000C85C0000}"/>
    <cellStyle name="SAPBEXexcGood2 2 2 2 26" xfId="34111" xr:uid="{00000000-0005-0000-0000-0000C95C0000}"/>
    <cellStyle name="SAPBEXexcGood2 2 2 2 27" xfId="34112" xr:uid="{00000000-0005-0000-0000-0000CA5C0000}"/>
    <cellStyle name="SAPBEXexcGood2 2 2 2 28" xfId="48424" xr:uid="{00000000-0005-0000-0000-0000CB5C0000}"/>
    <cellStyle name="SAPBEXexcGood2 2 2 2 29" xfId="49266" xr:uid="{00000000-0005-0000-0000-0000CC5C0000}"/>
    <cellStyle name="SAPBEXexcGood2 2 2 2 3" xfId="34113" xr:uid="{00000000-0005-0000-0000-0000CD5C0000}"/>
    <cellStyle name="SAPBEXexcGood2 2 2 2 4" xfId="34114" xr:uid="{00000000-0005-0000-0000-0000CE5C0000}"/>
    <cellStyle name="SAPBEXexcGood2 2 2 2 5" xfId="34115" xr:uid="{00000000-0005-0000-0000-0000CF5C0000}"/>
    <cellStyle name="SAPBEXexcGood2 2 2 2 6" xfId="34116" xr:uid="{00000000-0005-0000-0000-0000D05C0000}"/>
    <cellStyle name="SAPBEXexcGood2 2 2 2 7" xfId="34117" xr:uid="{00000000-0005-0000-0000-0000D15C0000}"/>
    <cellStyle name="SAPBEXexcGood2 2 2 2 8" xfId="34118" xr:uid="{00000000-0005-0000-0000-0000D25C0000}"/>
    <cellStyle name="SAPBEXexcGood2 2 2 2 9" xfId="34119" xr:uid="{00000000-0005-0000-0000-0000D35C0000}"/>
    <cellStyle name="SAPBEXexcGood2 2 2 20" xfId="34120" xr:uid="{00000000-0005-0000-0000-0000D45C0000}"/>
    <cellStyle name="SAPBEXexcGood2 2 2 21" xfId="34121" xr:uid="{00000000-0005-0000-0000-0000D55C0000}"/>
    <cellStyle name="SAPBEXexcGood2 2 2 22" xfId="34122" xr:uid="{00000000-0005-0000-0000-0000D65C0000}"/>
    <cellStyle name="SAPBEXexcGood2 2 2 23" xfId="34123" xr:uid="{00000000-0005-0000-0000-0000D75C0000}"/>
    <cellStyle name="SAPBEXexcGood2 2 2 24" xfId="34124" xr:uid="{00000000-0005-0000-0000-0000D85C0000}"/>
    <cellStyle name="SAPBEXexcGood2 2 2 25" xfId="34125" xr:uid="{00000000-0005-0000-0000-0000D95C0000}"/>
    <cellStyle name="SAPBEXexcGood2 2 2 26" xfId="34126" xr:uid="{00000000-0005-0000-0000-0000DA5C0000}"/>
    <cellStyle name="SAPBEXexcGood2 2 2 27" xfId="34127" xr:uid="{00000000-0005-0000-0000-0000DB5C0000}"/>
    <cellStyle name="SAPBEXexcGood2 2 2 28" xfId="34128" xr:uid="{00000000-0005-0000-0000-0000DC5C0000}"/>
    <cellStyle name="SAPBEXexcGood2 2 2 29" xfId="34129" xr:uid="{00000000-0005-0000-0000-0000DD5C0000}"/>
    <cellStyle name="SAPBEXexcGood2 2 2 3" xfId="893" xr:uid="{00000000-0005-0000-0000-0000DE5C0000}"/>
    <cellStyle name="SAPBEXexcGood2 2 2 3 10" xfId="34130" xr:uid="{00000000-0005-0000-0000-0000DF5C0000}"/>
    <cellStyle name="SAPBEXexcGood2 2 2 3 11" xfId="34131" xr:uid="{00000000-0005-0000-0000-0000E05C0000}"/>
    <cellStyle name="SAPBEXexcGood2 2 2 3 12" xfId="34132" xr:uid="{00000000-0005-0000-0000-0000E15C0000}"/>
    <cellStyle name="SAPBEXexcGood2 2 2 3 13" xfId="34133" xr:uid="{00000000-0005-0000-0000-0000E25C0000}"/>
    <cellStyle name="SAPBEXexcGood2 2 2 3 14" xfId="34134" xr:uid="{00000000-0005-0000-0000-0000E35C0000}"/>
    <cellStyle name="SAPBEXexcGood2 2 2 3 15" xfId="34135" xr:uid="{00000000-0005-0000-0000-0000E45C0000}"/>
    <cellStyle name="SAPBEXexcGood2 2 2 3 16" xfId="34136" xr:uid="{00000000-0005-0000-0000-0000E55C0000}"/>
    <cellStyle name="SAPBEXexcGood2 2 2 3 17" xfId="34137" xr:uid="{00000000-0005-0000-0000-0000E65C0000}"/>
    <cellStyle name="SAPBEXexcGood2 2 2 3 18" xfId="34138" xr:uid="{00000000-0005-0000-0000-0000E75C0000}"/>
    <cellStyle name="SAPBEXexcGood2 2 2 3 19" xfId="34139" xr:uid="{00000000-0005-0000-0000-0000E85C0000}"/>
    <cellStyle name="SAPBEXexcGood2 2 2 3 2" xfId="1868" xr:uid="{00000000-0005-0000-0000-0000E95C0000}"/>
    <cellStyle name="SAPBEXexcGood2 2 2 3 2 2" xfId="9827" xr:uid="{00000000-0005-0000-0000-0000EA5C0000}"/>
    <cellStyle name="SAPBEXexcGood2 2 2 3 2 2 2" xfId="9828" xr:uid="{00000000-0005-0000-0000-0000EB5C0000}"/>
    <cellStyle name="SAPBEXexcGood2 2 2 3 2 2 2 2" xfId="9829" xr:uid="{00000000-0005-0000-0000-0000EC5C0000}"/>
    <cellStyle name="SAPBEXexcGood2 2 2 3 2 2 2 2 2" xfId="9830" xr:uid="{00000000-0005-0000-0000-0000ED5C0000}"/>
    <cellStyle name="SAPBEXexcGood2 2 2 3 2 2 2 3" xfId="9831" xr:uid="{00000000-0005-0000-0000-0000EE5C0000}"/>
    <cellStyle name="SAPBEXexcGood2 2 2 3 2 2 3" xfId="9832" xr:uid="{00000000-0005-0000-0000-0000EF5C0000}"/>
    <cellStyle name="SAPBEXexcGood2 2 2 3 2 2 3 2" xfId="9833" xr:uid="{00000000-0005-0000-0000-0000F05C0000}"/>
    <cellStyle name="SAPBEXexcGood2 2 2 3 2 2 3 2 2" xfId="9834" xr:uid="{00000000-0005-0000-0000-0000F15C0000}"/>
    <cellStyle name="SAPBEXexcGood2 2 2 3 2 2 4" xfId="9835" xr:uid="{00000000-0005-0000-0000-0000F25C0000}"/>
    <cellStyle name="SAPBEXexcGood2 2 2 3 2 2 4 2" xfId="9836" xr:uid="{00000000-0005-0000-0000-0000F35C0000}"/>
    <cellStyle name="SAPBEXexcGood2 2 2 3 2 3" xfId="9837" xr:uid="{00000000-0005-0000-0000-0000F45C0000}"/>
    <cellStyle name="SAPBEXexcGood2 2 2 3 2 3 2" xfId="9838" xr:uid="{00000000-0005-0000-0000-0000F55C0000}"/>
    <cellStyle name="SAPBEXexcGood2 2 2 3 2 3 2 2" xfId="9839" xr:uid="{00000000-0005-0000-0000-0000F65C0000}"/>
    <cellStyle name="SAPBEXexcGood2 2 2 3 2 3 3" xfId="9840" xr:uid="{00000000-0005-0000-0000-0000F75C0000}"/>
    <cellStyle name="SAPBEXexcGood2 2 2 3 2 4" xfId="9841" xr:uid="{00000000-0005-0000-0000-0000F85C0000}"/>
    <cellStyle name="SAPBEXexcGood2 2 2 3 2 4 2" xfId="9842" xr:uid="{00000000-0005-0000-0000-0000F95C0000}"/>
    <cellStyle name="SAPBEXexcGood2 2 2 3 2 4 2 2" xfId="9843" xr:uid="{00000000-0005-0000-0000-0000FA5C0000}"/>
    <cellStyle name="SAPBEXexcGood2 2 2 3 2 5" xfId="9844" xr:uid="{00000000-0005-0000-0000-0000FB5C0000}"/>
    <cellStyle name="SAPBEXexcGood2 2 2 3 2 5 2" xfId="9845" xr:uid="{00000000-0005-0000-0000-0000FC5C0000}"/>
    <cellStyle name="SAPBEXexcGood2 2 2 3 2 6" xfId="34140" xr:uid="{00000000-0005-0000-0000-0000FD5C0000}"/>
    <cellStyle name="SAPBEXexcGood2 2 2 3 2 7" xfId="34141" xr:uid="{00000000-0005-0000-0000-0000FE5C0000}"/>
    <cellStyle name="SAPBEXexcGood2 2 2 3 2 8" xfId="49782" xr:uid="{00000000-0005-0000-0000-0000FF5C0000}"/>
    <cellStyle name="SAPBEXexcGood2 2 2 3 20" xfId="34142" xr:uid="{00000000-0005-0000-0000-0000005D0000}"/>
    <cellStyle name="SAPBEXexcGood2 2 2 3 21" xfId="34143" xr:uid="{00000000-0005-0000-0000-0000015D0000}"/>
    <cellStyle name="SAPBEXexcGood2 2 2 3 22" xfId="34144" xr:uid="{00000000-0005-0000-0000-0000025D0000}"/>
    <cellStyle name="SAPBEXexcGood2 2 2 3 23" xfId="34145" xr:uid="{00000000-0005-0000-0000-0000035D0000}"/>
    <cellStyle name="SAPBEXexcGood2 2 2 3 24" xfId="34146" xr:uid="{00000000-0005-0000-0000-0000045D0000}"/>
    <cellStyle name="SAPBEXexcGood2 2 2 3 25" xfId="34147" xr:uid="{00000000-0005-0000-0000-0000055D0000}"/>
    <cellStyle name="SAPBEXexcGood2 2 2 3 26" xfId="34148" xr:uid="{00000000-0005-0000-0000-0000065D0000}"/>
    <cellStyle name="SAPBEXexcGood2 2 2 3 27" xfId="34149" xr:uid="{00000000-0005-0000-0000-0000075D0000}"/>
    <cellStyle name="SAPBEXexcGood2 2 2 3 28" xfId="48425" xr:uid="{00000000-0005-0000-0000-0000085D0000}"/>
    <cellStyle name="SAPBEXexcGood2 2 2 3 29" xfId="49267" xr:uid="{00000000-0005-0000-0000-0000095D0000}"/>
    <cellStyle name="SAPBEXexcGood2 2 2 3 3" xfId="34150" xr:uid="{00000000-0005-0000-0000-00000A5D0000}"/>
    <cellStyle name="SAPBEXexcGood2 2 2 3 4" xfId="34151" xr:uid="{00000000-0005-0000-0000-00000B5D0000}"/>
    <cellStyle name="SAPBEXexcGood2 2 2 3 5" xfId="34152" xr:uid="{00000000-0005-0000-0000-00000C5D0000}"/>
    <cellStyle name="SAPBEXexcGood2 2 2 3 6" xfId="34153" xr:uid="{00000000-0005-0000-0000-00000D5D0000}"/>
    <cellStyle name="SAPBEXexcGood2 2 2 3 7" xfId="34154" xr:uid="{00000000-0005-0000-0000-00000E5D0000}"/>
    <cellStyle name="SAPBEXexcGood2 2 2 3 8" xfId="34155" xr:uid="{00000000-0005-0000-0000-00000F5D0000}"/>
    <cellStyle name="SAPBEXexcGood2 2 2 3 9" xfId="34156" xr:uid="{00000000-0005-0000-0000-0000105D0000}"/>
    <cellStyle name="SAPBEXexcGood2 2 2 30" xfId="34157" xr:uid="{00000000-0005-0000-0000-0000115D0000}"/>
    <cellStyle name="SAPBEXexcGood2 2 2 31" xfId="34158" xr:uid="{00000000-0005-0000-0000-0000125D0000}"/>
    <cellStyle name="SAPBEXexcGood2 2 2 32" xfId="34159" xr:uid="{00000000-0005-0000-0000-0000135D0000}"/>
    <cellStyle name="SAPBEXexcGood2 2 2 33" xfId="48426" xr:uid="{00000000-0005-0000-0000-0000145D0000}"/>
    <cellStyle name="SAPBEXexcGood2 2 2 34" xfId="49265" xr:uid="{00000000-0005-0000-0000-0000155D0000}"/>
    <cellStyle name="SAPBEXexcGood2 2 2 4" xfId="894" xr:uid="{00000000-0005-0000-0000-0000165D0000}"/>
    <cellStyle name="SAPBEXexcGood2 2 2 4 10" xfId="34160" xr:uid="{00000000-0005-0000-0000-0000175D0000}"/>
    <cellStyle name="SAPBEXexcGood2 2 2 4 11" xfId="34161" xr:uid="{00000000-0005-0000-0000-0000185D0000}"/>
    <cellStyle name="SAPBEXexcGood2 2 2 4 12" xfId="34162" xr:uid="{00000000-0005-0000-0000-0000195D0000}"/>
    <cellStyle name="SAPBEXexcGood2 2 2 4 13" xfId="34163" xr:uid="{00000000-0005-0000-0000-00001A5D0000}"/>
    <cellStyle name="SAPBEXexcGood2 2 2 4 14" xfId="34164" xr:uid="{00000000-0005-0000-0000-00001B5D0000}"/>
    <cellStyle name="SAPBEXexcGood2 2 2 4 15" xfId="34165" xr:uid="{00000000-0005-0000-0000-00001C5D0000}"/>
    <cellStyle name="SAPBEXexcGood2 2 2 4 16" xfId="34166" xr:uid="{00000000-0005-0000-0000-00001D5D0000}"/>
    <cellStyle name="SAPBEXexcGood2 2 2 4 17" xfId="34167" xr:uid="{00000000-0005-0000-0000-00001E5D0000}"/>
    <cellStyle name="SAPBEXexcGood2 2 2 4 18" xfId="34168" xr:uid="{00000000-0005-0000-0000-00001F5D0000}"/>
    <cellStyle name="SAPBEXexcGood2 2 2 4 19" xfId="34169" xr:uid="{00000000-0005-0000-0000-0000205D0000}"/>
    <cellStyle name="SAPBEXexcGood2 2 2 4 2" xfId="1869" xr:uid="{00000000-0005-0000-0000-0000215D0000}"/>
    <cellStyle name="SAPBEXexcGood2 2 2 4 2 2" xfId="9846" xr:uid="{00000000-0005-0000-0000-0000225D0000}"/>
    <cellStyle name="SAPBEXexcGood2 2 2 4 2 2 2" xfId="9847" xr:uid="{00000000-0005-0000-0000-0000235D0000}"/>
    <cellStyle name="SAPBEXexcGood2 2 2 4 2 2 2 2" xfId="9848" xr:uid="{00000000-0005-0000-0000-0000245D0000}"/>
    <cellStyle name="SAPBEXexcGood2 2 2 4 2 2 2 2 2" xfId="9849" xr:uid="{00000000-0005-0000-0000-0000255D0000}"/>
    <cellStyle name="SAPBEXexcGood2 2 2 4 2 2 2 3" xfId="9850" xr:uid="{00000000-0005-0000-0000-0000265D0000}"/>
    <cellStyle name="SAPBEXexcGood2 2 2 4 2 2 3" xfId="9851" xr:uid="{00000000-0005-0000-0000-0000275D0000}"/>
    <cellStyle name="SAPBEXexcGood2 2 2 4 2 2 3 2" xfId="9852" xr:uid="{00000000-0005-0000-0000-0000285D0000}"/>
    <cellStyle name="SAPBEXexcGood2 2 2 4 2 2 3 2 2" xfId="9853" xr:uid="{00000000-0005-0000-0000-0000295D0000}"/>
    <cellStyle name="SAPBEXexcGood2 2 2 4 2 2 4" xfId="9854" xr:uid="{00000000-0005-0000-0000-00002A5D0000}"/>
    <cellStyle name="SAPBEXexcGood2 2 2 4 2 2 4 2" xfId="9855" xr:uid="{00000000-0005-0000-0000-00002B5D0000}"/>
    <cellStyle name="SAPBEXexcGood2 2 2 4 2 3" xfId="9856" xr:uid="{00000000-0005-0000-0000-00002C5D0000}"/>
    <cellStyle name="SAPBEXexcGood2 2 2 4 2 3 2" xfId="9857" xr:uid="{00000000-0005-0000-0000-00002D5D0000}"/>
    <cellStyle name="SAPBEXexcGood2 2 2 4 2 3 2 2" xfId="9858" xr:uid="{00000000-0005-0000-0000-00002E5D0000}"/>
    <cellStyle name="SAPBEXexcGood2 2 2 4 2 3 3" xfId="9859" xr:uid="{00000000-0005-0000-0000-00002F5D0000}"/>
    <cellStyle name="SAPBEXexcGood2 2 2 4 2 4" xfId="9860" xr:uid="{00000000-0005-0000-0000-0000305D0000}"/>
    <cellStyle name="SAPBEXexcGood2 2 2 4 2 4 2" xfId="9861" xr:uid="{00000000-0005-0000-0000-0000315D0000}"/>
    <cellStyle name="SAPBEXexcGood2 2 2 4 2 4 2 2" xfId="9862" xr:uid="{00000000-0005-0000-0000-0000325D0000}"/>
    <cellStyle name="SAPBEXexcGood2 2 2 4 2 5" xfId="9863" xr:uid="{00000000-0005-0000-0000-0000335D0000}"/>
    <cellStyle name="SAPBEXexcGood2 2 2 4 2 5 2" xfId="9864" xr:uid="{00000000-0005-0000-0000-0000345D0000}"/>
    <cellStyle name="SAPBEXexcGood2 2 2 4 2 6" xfId="34170" xr:uid="{00000000-0005-0000-0000-0000355D0000}"/>
    <cellStyle name="SAPBEXexcGood2 2 2 4 2 7" xfId="34171" xr:uid="{00000000-0005-0000-0000-0000365D0000}"/>
    <cellStyle name="SAPBEXexcGood2 2 2 4 2 8" xfId="49783" xr:uid="{00000000-0005-0000-0000-0000375D0000}"/>
    <cellStyle name="SAPBEXexcGood2 2 2 4 20" xfId="34172" xr:uid="{00000000-0005-0000-0000-0000385D0000}"/>
    <cellStyle name="SAPBEXexcGood2 2 2 4 21" xfId="34173" xr:uid="{00000000-0005-0000-0000-0000395D0000}"/>
    <cellStyle name="SAPBEXexcGood2 2 2 4 22" xfId="34174" xr:uid="{00000000-0005-0000-0000-00003A5D0000}"/>
    <cellStyle name="SAPBEXexcGood2 2 2 4 23" xfId="34175" xr:uid="{00000000-0005-0000-0000-00003B5D0000}"/>
    <cellStyle name="SAPBEXexcGood2 2 2 4 24" xfId="34176" xr:uid="{00000000-0005-0000-0000-00003C5D0000}"/>
    <cellStyle name="SAPBEXexcGood2 2 2 4 25" xfId="34177" xr:uid="{00000000-0005-0000-0000-00003D5D0000}"/>
    <cellStyle name="SAPBEXexcGood2 2 2 4 26" xfId="34178" xr:uid="{00000000-0005-0000-0000-00003E5D0000}"/>
    <cellStyle name="SAPBEXexcGood2 2 2 4 27" xfId="34179" xr:uid="{00000000-0005-0000-0000-00003F5D0000}"/>
    <cellStyle name="SAPBEXexcGood2 2 2 4 28" xfId="48427" xr:uid="{00000000-0005-0000-0000-0000405D0000}"/>
    <cellStyle name="SAPBEXexcGood2 2 2 4 29" xfId="49268" xr:uid="{00000000-0005-0000-0000-0000415D0000}"/>
    <cellStyle name="SAPBEXexcGood2 2 2 4 3" xfId="34180" xr:uid="{00000000-0005-0000-0000-0000425D0000}"/>
    <cellStyle name="SAPBEXexcGood2 2 2 4 4" xfId="34181" xr:uid="{00000000-0005-0000-0000-0000435D0000}"/>
    <cellStyle name="SAPBEXexcGood2 2 2 4 5" xfId="34182" xr:uid="{00000000-0005-0000-0000-0000445D0000}"/>
    <cellStyle name="SAPBEXexcGood2 2 2 4 6" xfId="34183" xr:uid="{00000000-0005-0000-0000-0000455D0000}"/>
    <cellStyle name="SAPBEXexcGood2 2 2 4 7" xfId="34184" xr:uid="{00000000-0005-0000-0000-0000465D0000}"/>
    <cellStyle name="SAPBEXexcGood2 2 2 4 8" xfId="34185" xr:uid="{00000000-0005-0000-0000-0000475D0000}"/>
    <cellStyle name="SAPBEXexcGood2 2 2 4 9" xfId="34186" xr:uid="{00000000-0005-0000-0000-0000485D0000}"/>
    <cellStyle name="SAPBEXexcGood2 2 2 5" xfId="895" xr:uid="{00000000-0005-0000-0000-0000495D0000}"/>
    <cellStyle name="SAPBEXexcGood2 2 2 5 10" xfId="34187" xr:uid="{00000000-0005-0000-0000-00004A5D0000}"/>
    <cellStyle name="SAPBEXexcGood2 2 2 5 11" xfId="34188" xr:uid="{00000000-0005-0000-0000-00004B5D0000}"/>
    <cellStyle name="SAPBEXexcGood2 2 2 5 12" xfId="34189" xr:uid="{00000000-0005-0000-0000-00004C5D0000}"/>
    <cellStyle name="SAPBEXexcGood2 2 2 5 13" xfId="34190" xr:uid="{00000000-0005-0000-0000-00004D5D0000}"/>
    <cellStyle name="SAPBEXexcGood2 2 2 5 14" xfId="34191" xr:uid="{00000000-0005-0000-0000-00004E5D0000}"/>
    <cellStyle name="SAPBEXexcGood2 2 2 5 15" xfId="34192" xr:uid="{00000000-0005-0000-0000-00004F5D0000}"/>
    <cellStyle name="SAPBEXexcGood2 2 2 5 16" xfId="34193" xr:uid="{00000000-0005-0000-0000-0000505D0000}"/>
    <cellStyle name="SAPBEXexcGood2 2 2 5 17" xfId="34194" xr:uid="{00000000-0005-0000-0000-0000515D0000}"/>
    <cellStyle name="SAPBEXexcGood2 2 2 5 18" xfId="34195" xr:uid="{00000000-0005-0000-0000-0000525D0000}"/>
    <cellStyle name="SAPBEXexcGood2 2 2 5 19" xfId="34196" xr:uid="{00000000-0005-0000-0000-0000535D0000}"/>
    <cellStyle name="SAPBEXexcGood2 2 2 5 2" xfId="1870" xr:uid="{00000000-0005-0000-0000-0000545D0000}"/>
    <cellStyle name="SAPBEXexcGood2 2 2 5 2 2" xfId="9865" xr:uid="{00000000-0005-0000-0000-0000555D0000}"/>
    <cellStyle name="SAPBEXexcGood2 2 2 5 2 2 2" xfId="9866" xr:uid="{00000000-0005-0000-0000-0000565D0000}"/>
    <cellStyle name="SAPBEXexcGood2 2 2 5 2 2 2 2" xfId="9867" xr:uid="{00000000-0005-0000-0000-0000575D0000}"/>
    <cellStyle name="SAPBEXexcGood2 2 2 5 2 2 2 2 2" xfId="9868" xr:uid="{00000000-0005-0000-0000-0000585D0000}"/>
    <cellStyle name="SAPBEXexcGood2 2 2 5 2 2 2 3" xfId="9869" xr:uid="{00000000-0005-0000-0000-0000595D0000}"/>
    <cellStyle name="SAPBEXexcGood2 2 2 5 2 2 3" xfId="9870" xr:uid="{00000000-0005-0000-0000-00005A5D0000}"/>
    <cellStyle name="SAPBEXexcGood2 2 2 5 2 2 3 2" xfId="9871" xr:uid="{00000000-0005-0000-0000-00005B5D0000}"/>
    <cellStyle name="SAPBEXexcGood2 2 2 5 2 2 3 2 2" xfId="9872" xr:uid="{00000000-0005-0000-0000-00005C5D0000}"/>
    <cellStyle name="SAPBEXexcGood2 2 2 5 2 2 4" xfId="9873" xr:uid="{00000000-0005-0000-0000-00005D5D0000}"/>
    <cellStyle name="SAPBEXexcGood2 2 2 5 2 2 4 2" xfId="9874" xr:uid="{00000000-0005-0000-0000-00005E5D0000}"/>
    <cellStyle name="SAPBEXexcGood2 2 2 5 2 3" xfId="9875" xr:uid="{00000000-0005-0000-0000-00005F5D0000}"/>
    <cellStyle name="SAPBEXexcGood2 2 2 5 2 3 2" xfId="9876" xr:uid="{00000000-0005-0000-0000-0000605D0000}"/>
    <cellStyle name="SAPBEXexcGood2 2 2 5 2 3 2 2" xfId="9877" xr:uid="{00000000-0005-0000-0000-0000615D0000}"/>
    <cellStyle name="SAPBEXexcGood2 2 2 5 2 3 3" xfId="9878" xr:uid="{00000000-0005-0000-0000-0000625D0000}"/>
    <cellStyle name="SAPBEXexcGood2 2 2 5 2 4" xfId="9879" xr:uid="{00000000-0005-0000-0000-0000635D0000}"/>
    <cellStyle name="SAPBEXexcGood2 2 2 5 2 4 2" xfId="9880" xr:uid="{00000000-0005-0000-0000-0000645D0000}"/>
    <cellStyle name="SAPBEXexcGood2 2 2 5 2 4 2 2" xfId="9881" xr:uid="{00000000-0005-0000-0000-0000655D0000}"/>
    <cellStyle name="SAPBEXexcGood2 2 2 5 2 5" xfId="9882" xr:uid="{00000000-0005-0000-0000-0000665D0000}"/>
    <cellStyle name="SAPBEXexcGood2 2 2 5 2 5 2" xfId="9883" xr:uid="{00000000-0005-0000-0000-0000675D0000}"/>
    <cellStyle name="SAPBEXexcGood2 2 2 5 2 6" xfId="34197" xr:uid="{00000000-0005-0000-0000-0000685D0000}"/>
    <cellStyle name="SAPBEXexcGood2 2 2 5 2 7" xfId="34198" xr:uid="{00000000-0005-0000-0000-0000695D0000}"/>
    <cellStyle name="SAPBEXexcGood2 2 2 5 2 8" xfId="49784" xr:uid="{00000000-0005-0000-0000-00006A5D0000}"/>
    <cellStyle name="SAPBEXexcGood2 2 2 5 20" xfId="34199" xr:uid="{00000000-0005-0000-0000-00006B5D0000}"/>
    <cellStyle name="SAPBEXexcGood2 2 2 5 21" xfId="34200" xr:uid="{00000000-0005-0000-0000-00006C5D0000}"/>
    <cellStyle name="SAPBEXexcGood2 2 2 5 22" xfId="34201" xr:uid="{00000000-0005-0000-0000-00006D5D0000}"/>
    <cellStyle name="SAPBEXexcGood2 2 2 5 23" xfId="34202" xr:uid="{00000000-0005-0000-0000-00006E5D0000}"/>
    <cellStyle name="SAPBEXexcGood2 2 2 5 24" xfId="34203" xr:uid="{00000000-0005-0000-0000-00006F5D0000}"/>
    <cellStyle name="SAPBEXexcGood2 2 2 5 25" xfId="34204" xr:uid="{00000000-0005-0000-0000-0000705D0000}"/>
    <cellStyle name="SAPBEXexcGood2 2 2 5 26" xfId="34205" xr:uid="{00000000-0005-0000-0000-0000715D0000}"/>
    <cellStyle name="SAPBEXexcGood2 2 2 5 27" xfId="34206" xr:uid="{00000000-0005-0000-0000-0000725D0000}"/>
    <cellStyle name="SAPBEXexcGood2 2 2 5 28" xfId="48428" xr:uid="{00000000-0005-0000-0000-0000735D0000}"/>
    <cellStyle name="SAPBEXexcGood2 2 2 5 29" xfId="49269" xr:uid="{00000000-0005-0000-0000-0000745D0000}"/>
    <cellStyle name="SAPBEXexcGood2 2 2 5 3" xfId="34207" xr:uid="{00000000-0005-0000-0000-0000755D0000}"/>
    <cellStyle name="SAPBEXexcGood2 2 2 5 4" xfId="34208" xr:uid="{00000000-0005-0000-0000-0000765D0000}"/>
    <cellStyle name="SAPBEXexcGood2 2 2 5 5" xfId="34209" xr:uid="{00000000-0005-0000-0000-0000775D0000}"/>
    <cellStyle name="SAPBEXexcGood2 2 2 5 6" xfId="34210" xr:uid="{00000000-0005-0000-0000-0000785D0000}"/>
    <cellStyle name="SAPBEXexcGood2 2 2 5 7" xfId="34211" xr:uid="{00000000-0005-0000-0000-0000795D0000}"/>
    <cellStyle name="SAPBEXexcGood2 2 2 5 8" xfId="34212" xr:uid="{00000000-0005-0000-0000-00007A5D0000}"/>
    <cellStyle name="SAPBEXexcGood2 2 2 5 9" xfId="34213" xr:uid="{00000000-0005-0000-0000-00007B5D0000}"/>
    <cellStyle name="SAPBEXexcGood2 2 2 6" xfId="896" xr:uid="{00000000-0005-0000-0000-00007C5D0000}"/>
    <cellStyle name="SAPBEXexcGood2 2 2 6 10" xfId="34214" xr:uid="{00000000-0005-0000-0000-00007D5D0000}"/>
    <cellStyle name="SAPBEXexcGood2 2 2 6 11" xfId="34215" xr:uid="{00000000-0005-0000-0000-00007E5D0000}"/>
    <cellStyle name="SAPBEXexcGood2 2 2 6 12" xfId="34216" xr:uid="{00000000-0005-0000-0000-00007F5D0000}"/>
    <cellStyle name="SAPBEXexcGood2 2 2 6 13" xfId="34217" xr:uid="{00000000-0005-0000-0000-0000805D0000}"/>
    <cellStyle name="SAPBEXexcGood2 2 2 6 14" xfId="34218" xr:uid="{00000000-0005-0000-0000-0000815D0000}"/>
    <cellStyle name="SAPBEXexcGood2 2 2 6 15" xfId="34219" xr:uid="{00000000-0005-0000-0000-0000825D0000}"/>
    <cellStyle name="SAPBEXexcGood2 2 2 6 16" xfId="34220" xr:uid="{00000000-0005-0000-0000-0000835D0000}"/>
    <cellStyle name="SAPBEXexcGood2 2 2 6 17" xfId="34221" xr:uid="{00000000-0005-0000-0000-0000845D0000}"/>
    <cellStyle name="SAPBEXexcGood2 2 2 6 18" xfId="34222" xr:uid="{00000000-0005-0000-0000-0000855D0000}"/>
    <cellStyle name="SAPBEXexcGood2 2 2 6 19" xfId="34223" xr:uid="{00000000-0005-0000-0000-0000865D0000}"/>
    <cellStyle name="SAPBEXexcGood2 2 2 6 2" xfId="1871" xr:uid="{00000000-0005-0000-0000-0000875D0000}"/>
    <cellStyle name="SAPBEXexcGood2 2 2 6 2 2" xfId="9884" xr:uid="{00000000-0005-0000-0000-0000885D0000}"/>
    <cellStyle name="SAPBEXexcGood2 2 2 6 2 2 2" xfId="9885" xr:uid="{00000000-0005-0000-0000-0000895D0000}"/>
    <cellStyle name="SAPBEXexcGood2 2 2 6 2 2 2 2" xfId="9886" xr:uid="{00000000-0005-0000-0000-00008A5D0000}"/>
    <cellStyle name="SAPBEXexcGood2 2 2 6 2 2 2 2 2" xfId="9887" xr:uid="{00000000-0005-0000-0000-00008B5D0000}"/>
    <cellStyle name="SAPBEXexcGood2 2 2 6 2 2 2 3" xfId="9888" xr:uid="{00000000-0005-0000-0000-00008C5D0000}"/>
    <cellStyle name="SAPBEXexcGood2 2 2 6 2 2 3" xfId="9889" xr:uid="{00000000-0005-0000-0000-00008D5D0000}"/>
    <cellStyle name="SAPBEXexcGood2 2 2 6 2 2 3 2" xfId="9890" xr:uid="{00000000-0005-0000-0000-00008E5D0000}"/>
    <cellStyle name="SAPBEXexcGood2 2 2 6 2 2 3 2 2" xfId="9891" xr:uid="{00000000-0005-0000-0000-00008F5D0000}"/>
    <cellStyle name="SAPBEXexcGood2 2 2 6 2 2 4" xfId="9892" xr:uid="{00000000-0005-0000-0000-0000905D0000}"/>
    <cellStyle name="SAPBEXexcGood2 2 2 6 2 2 4 2" xfId="9893" xr:uid="{00000000-0005-0000-0000-0000915D0000}"/>
    <cellStyle name="SAPBEXexcGood2 2 2 6 2 3" xfId="9894" xr:uid="{00000000-0005-0000-0000-0000925D0000}"/>
    <cellStyle name="SAPBEXexcGood2 2 2 6 2 3 2" xfId="9895" xr:uid="{00000000-0005-0000-0000-0000935D0000}"/>
    <cellStyle name="SAPBEXexcGood2 2 2 6 2 3 2 2" xfId="9896" xr:uid="{00000000-0005-0000-0000-0000945D0000}"/>
    <cellStyle name="SAPBEXexcGood2 2 2 6 2 3 3" xfId="9897" xr:uid="{00000000-0005-0000-0000-0000955D0000}"/>
    <cellStyle name="SAPBEXexcGood2 2 2 6 2 4" xfId="9898" xr:uid="{00000000-0005-0000-0000-0000965D0000}"/>
    <cellStyle name="SAPBEXexcGood2 2 2 6 2 4 2" xfId="9899" xr:uid="{00000000-0005-0000-0000-0000975D0000}"/>
    <cellStyle name="SAPBEXexcGood2 2 2 6 2 4 2 2" xfId="9900" xr:uid="{00000000-0005-0000-0000-0000985D0000}"/>
    <cellStyle name="SAPBEXexcGood2 2 2 6 2 5" xfId="9901" xr:uid="{00000000-0005-0000-0000-0000995D0000}"/>
    <cellStyle name="SAPBEXexcGood2 2 2 6 2 5 2" xfId="9902" xr:uid="{00000000-0005-0000-0000-00009A5D0000}"/>
    <cellStyle name="SAPBEXexcGood2 2 2 6 2 6" xfId="34224" xr:uid="{00000000-0005-0000-0000-00009B5D0000}"/>
    <cellStyle name="SAPBEXexcGood2 2 2 6 2 7" xfId="34225" xr:uid="{00000000-0005-0000-0000-00009C5D0000}"/>
    <cellStyle name="SAPBEXexcGood2 2 2 6 2 8" xfId="49785" xr:uid="{00000000-0005-0000-0000-00009D5D0000}"/>
    <cellStyle name="SAPBEXexcGood2 2 2 6 20" xfId="34226" xr:uid="{00000000-0005-0000-0000-00009E5D0000}"/>
    <cellStyle name="SAPBEXexcGood2 2 2 6 21" xfId="34227" xr:uid="{00000000-0005-0000-0000-00009F5D0000}"/>
    <cellStyle name="SAPBEXexcGood2 2 2 6 22" xfId="34228" xr:uid="{00000000-0005-0000-0000-0000A05D0000}"/>
    <cellStyle name="SAPBEXexcGood2 2 2 6 23" xfId="34229" xr:uid="{00000000-0005-0000-0000-0000A15D0000}"/>
    <cellStyle name="SAPBEXexcGood2 2 2 6 24" xfId="34230" xr:uid="{00000000-0005-0000-0000-0000A25D0000}"/>
    <cellStyle name="SAPBEXexcGood2 2 2 6 25" xfId="34231" xr:uid="{00000000-0005-0000-0000-0000A35D0000}"/>
    <cellStyle name="SAPBEXexcGood2 2 2 6 26" xfId="34232" xr:uid="{00000000-0005-0000-0000-0000A45D0000}"/>
    <cellStyle name="SAPBEXexcGood2 2 2 6 27" xfId="34233" xr:uid="{00000000-0005-0000-0000-0000A55D0000}"/>
    <cellStyle name="SAPBEXexcGood2 2 2 6 28" xfId="48429" xr:uid="{00000000-0005-0000-0000-0000A65D0000}"/>
    <cellStyle name="SAPBEXexcGood2 2 2 6 29" xfId="49270" xr:uid="{00000000-0005-0000-0000-0000A75D0000}"/>
    <cellStyle name="SAPBEXexcGood2 2 2 6 3" xfId="34234" xr:uid="{00000000-0005-0000-0000-0000A85D0000}"/>
    <cellStyle name="SAPBEXexcGood2 2 2 6 4" xfId="34235" xr:uid="{00000000-0005-0000-0000-0000A95D0000}"/>
    <cellStyle name="SAPBEXexcGood2 2 2 6 5" xfId="34236" xr:uid="{00000000-0005-0000-0000-0000AA5D0000}"/>
    <cellStyle name="SAPBEXexcGood2 2 2 6 6" xfId="34237" xr:uid="{00000000-0005-0000-0000-0000AB5D0000}"/>
    <cellStyle name="SAPBEXexcGood2 2 2 6 7" xfId="34238" xr:uid="{00000000-0005-0000-0000-0000AC5D0000}"/>
    <cellStyle name="SAPBEXexcGood2 2 2 6 8" xfId="34239" xr:uid="{00000000-0005-0000-0000-0000AD5D0000}"/>
    <cellStyle name="SAPBEXexcGood2 2 2 6 9" xfId="34240" xr:uid="{00000000-0005-0000-0000-0000AE5D0000}"/>
    <cellStyle name="SAPBEXexcGood2 2 2 7" xfId="1872" xr:uid="{00000000-0005-0000-0000-0000AF5D0000}"/>
    <cellStyle name="SAPBEXexcGood2 2 2 7 2" xfId="9903" xr:uid="{00000000-0005-0000-0000-0000B05D0000}"/>
    <cellStyle name="SAPBEXexcGood2 2 2 7 2 2" xfId="9904" xr:uid="{00000000-0005-0000-0000-0000B15D0000}"/>
    <cellStyle name="SAPBEXexcGood2 2 2 7 2 2 2" xfId="9905" xr:uid="{00000000-0005-0000-0000-0000B25D0000}"/>
    <cellStyle name="SAPBEXexcGood2 2 2 7 2 2 2 2" xfId="9906" xr:uid="{00000000-0005-0000-0000-0000B35D0000}"/>
    <cellStyle name="SAPBEXexcGood2 2 2 7 2 2 3" xfId="9907" xr:uid="{00000000-0005-0000-0000-0000B45D0000}"/>
    <cellStyle name="SAPBEXexcGood2 2 2 7 2 3" xfId="9908" xr:uid="{00000000-0005-0000-0000-0000B55D0000}"/>
    <cellStyle name="SAPBEXexcGood2 2 2 7 2 3 2" xfId="9909" xr:uid="{00000000-0005-0000-0000-0000B65D0000}"/>
    <cellStyle name="SAPBEXexcGood2 2 2 7 2 3 2 2" xfId="9910" xr:uid="{00000000-0005-0000-0000-0000B75D0000}"/>
    <cellStyle name="SAPBEXexcGood2 2 2 7 2 4" xfId="9911" xr:uid="{00000000-0005-0000-0000-0000B85D0000}"/>
    <cellStyle name="SAPBEXexcGood2 2 2 7 2 4 2" xfId="9912" xr:uid="{00000000-0005-0000-0000-0000B95D0000}"/>
    <cellStyle name="SAPBEXexcGood2 2 2 7 3" xfId="9913" xr:uid="{00000000-0005-0000-0000-0000BA5D0000}"/>
    <cellStyle name="SAPBEXexcGood2 2 2 7 3 2" xfId="9914" xr:uid="{00000000-0005-0000-0000-0000BB5D0000}"/>
    <cellStyle name="SAPBEXexcGood2 2 2 7 3 2 2" xfId="9915" xr:uid="{00000000-0005-0000-0000-0000BC5D0000}"/>
    <cellStyle name="SAPBEXexcGood2 2 2 7 3 3" xfId="9916" xr:uid="{00000000-0005-0000-0000-0000BD5D0000}"/>
    <cellStyle name="SAPBEXexcGood2 2 2 7 4" xfId="9917" xr:uid="{00000000-0005-0000-0000-0000BE5D0000}"/>
    <cellStyle name="SAPBEXexcGood2 2 2 7 4 2" xfId="9918" xr:uid="{00000000-0005-0000-0000-0000BF5D0000}"/>
    <cellStyle name="SAPBEXexcGood2 2 2 7 4 2 2" xfId="9919" xr:uid="{00000000-0005-0000-0000-0000C05D0000}"/>
    <cellStyle name="SAPBEXexcGood2 2 2 7 5" xfId="9920" xr:uid="{00000000-0005-0000-0000-0000C15D0000}"/>
    <cellStyle name="SAPBEXexcGood2 2 2 7 5 2" xfId="9921" xr:uid="{00000000-0005-0000-0000-0000C25D0000}"/>
    <cellStyle name="SAPBEXexcGood2 2 2 7 6" xfId="34241" xr:uid="{00000000-0005-0000-0000-0000C35D0000}"/>
    <cellStyle name="SAPBEXexcGood2 2 2 7 7" xfId="34242" xr:uid="{00000000-0005-0000-0000-0000C45D0000}"/>
    <cellStyle name="SAPBEXexcGood2 2 2 7 8" xfId="49780" xr:uid="{00000000-0005-0000-0000-0000C55D0000}"/>
    <cellStyle name="SAPBEXexcGood2 2 2 8" xfId="34243" xr:uid="{00000000-0005-0000-0000-0000C65D0000}"/>
    <cellStyle name="SAPBEXexcGood2 2 2 9" xfId="34244" xr:uid="{00000000-0005-0000-0000-0000C75D0000}"/>
    <cellStyle name="SAPBEXexcGood2 2 20" xfId="34245" xr:uid="{00000000-0005-0000-0000-0000C85D0000}"/>
    <cellStyle name="SAPBEXexcGood2 2 21" xfId="34246" xr:uid="{00000000-0005-0000-0000-0000C95D0000}"/>
    <cellStyle name="SAPBEXexcGood2 2 22" xfId="34247" xr:uid="{00000000-0005-0000-0000-0000CA5D0000}"/>
    <cellStyle name="SAPBEXexcGood2 2 23" xfId="34248" xr:uid="{00000000-0005-0000-0000-0000CB5D0000}"/>
    <cellStyle name="SAPBEXexcGood2 2 24" xfId="34249" xr:uid="{00000000-0005-0000-0000-0000CC5D0000}"/>
    <cellStyle name="SAPBEXexcGood2 2 25" xfId="34250" xr:uid="{00000000-0005-0000-0000-0000CD5D0000}"/>
    <cellStyle name="SAPBEXexcGood2 2 26" xfId="34251" xr:uid="{00000000-0005-0000-0000-0000CE5D0000}"/>
    <cellStyle name="SAPBEXexcGood2 2 27" xfId="34252" xr:uid="{00000000-0005-0000-0000-0000CF5D0000}"/>
    <cellStyle name="SAPBEXexcGood2 2 28" xfId="34253" xr:uid="{00000000-0005-0000-0000-0000D05D0000}"/>
    <cellStyle name="SAPBEXexcGood2 2 29" xfId="34254" xr:uid="{00000000-0005-0000-0000-0000D15D0000}"/>
    <cellStyle name="SAPBEXexcGood2 2 3" xfId="897" xr:uid="{00000000-0005-0000-0000-0000D25D0000}"/>
    <cellStyle name="SAPBEXexcGood2 2 3 10" xfId="34255" xr:uid="{00000000-0005-0000-0000-0000D35D0000}"/>
    <cellStyle name="SAPBEXexcGood2 2 3 11" xfId="34256" xr:uid="{00000000-0005-0000-0000-0000D45D0000}"/>
    <cellStyle name="SAPBEXexcGood2 2 3 12" xfId="34257" xr:uid="{00000000-0005-0000-0000-0000D55D0000}"/>
    <cellStyle name="SAPBEXexcGood2 2 3 13" xfId="34258" xr:uid="{00000000-0005-0000-0000-0000D65D0000}"/>
    <cellStyle name="SAPBEXexcGood2 2 3 14" xfId="34259" xr:uid="{00000000-0005-0000-0000-0000D75D0000}"/>
    <cellStyle name="SAPBEXexcGood2 2 3 15" xfId="34260" xr:uid="{00000000-0005-0000-0000-0000D85D0000}"/>
    <cellStyle name="SAPBEXexcGood2 2 3 16" xfId="34261" xr:uid="{00000000-0005-0000-0000-0000D95D0000}"/>
    <cellStyle name="SAPBEXexcGood2 2 3 17" xfId="34262" xr:uid="{00000000-0005-0000-0000-0000DA5D0000}"/>
    <cellStyle name="SAPBEXexcGood2 2 3 18" xfId="34263" xr:uid="{00000000-0005-0000-0000-0000DB5D0000}"/>
    <cellStyle name="SAPBEXexcGood2 2 3 19" xfId="34264" xr:uid="{00000000-0005-0000-0000-0000DC5D0000}"/>
    <cellStyle name="SAPBEXexcGood2 2 3 2" xfId="1873" xr:uid="{00000000-0005-0000-0000-0000DD5D0000}"/>
    <cellStyle name="SAPBEXexcGood2 2 3 2 2" xfId="9922" xr:uid="{00000000-0005-0000-0000-0000DE5D0000}"/>
    <cellStyle name="SAPBEXexcGood2 2 3 2 2 2" xfId="9923" xr:uid="{00000000-0005-0000-0000-0000DF5D0000}"/>
    <cellStyle name="SAPBEXexcGood2 2 3 2 2 2 2" xfId="9924" xr:uid="{00000000-0005-0000-0000-0000E05D0000}"/>
    <cellStyle name="SAPBEXexcGood2 2 3 2 2 2 2 2" xfId="9925" xr:uid="{00000000-0005-0000-0000-0000E15D0000}"/>
    <cellStyle name="SAPBEXexcGood2 2 3 2 2 2 3" xfId="9926" xr:uid="{00000000-0005-0000-0000-0000E25D0000}"/>
    <cellStyle name="SAPBEXexcGood2 2 3 2 2 3" xfId="9927" xr:uid="{00000000-0005-0000-0000-0000E35D0000}"/>
    <cellStyle name="SAPBEXexcGood2 2 3 2 2 3 2" xfId="9928" xr:uid="{00000000-0005-0000-0000-0000E45D0000}"/>
    <cellStyle name="SAPBEXexcGood2 2 3 2 2 3 2 2" xfId="9929" xr:uid="{00000000-0005-0000-0000-0000E55D0000}"/>
    <cellStyle name="SAPBEXexcGood2 2 3 2 2 4" xfId="9930" xr:uid="{00000000-0005-0000-0000-0000E65D0000}"/>
    <cellStyle name="SAPBEXexcGood2 2 3 2 2 4 2" xfId="9931" xr:uid="{00000000-0005-0000-0000-0000E75D0000}"/>
    <cellStyle name="SAPBEXexcGood2 2 3 2 3" xfId="9932" xr:uid="{00000000-0005-0000-0000-0000E85D0000}"/>
    <cellStyle name="SAPBEXexcGood2 2 3 2 3 2" xfId="9933" xr:uid="{00000000-0005-0000-0000-0000E95D0000}"/>
    <cellStyle name="SAPBEXexcGood2 2 3 2 3 2 2" xfId="9934" xr:uid="{00000000-0005-0000-0000-0000EA5D0000}"/>
    <cellStyle name="SAPBEXexcGood2 2 3 2 3 3" xfId="9935" xr:uid="{00000000-0005-0000-0000-0000EB5D0000}"/>
    <cellStyle name="SAPBEXexcGood2 2 3 2 4" xfId="9936" xr:uid="{00000000-0005-0000-0000-0000EC5D0000}"/>
    <cellStyle name="SAPBEXexcGood2 2 3 2 4 2" xfId="9937" xr:uid="{00000000-0005-0000-0000-0000ED5D0000}"/>
    <cellStyle name="SAPBEXexcGood2 2 3 2 4 2 2" xfId="9938" xr:uid="{00000000-0005-0000-0000-0000EE5D0000}"/>
    <cellStyle name="SAPBEXexcGood2 2 3 2 5" xfId="9939" xr:uid="{00000000-0005-0000-0000-0000EF5D0000}"/>
    <cellStyle name="SAPBEXexcGood2 2 3 2 5 2" xfId="9940" xr:uid="{00000000-0005-0000-0000-0000F05D0000}"/>
    <cellStyle name="SAPBEXexcGood2 2 3 2 6" xfId="34265" xr:uid="{00000000-0005-0000-0000-0000F15D0000}"/>
    <cellStyle name="SAPBEXexcGood2 2 3 2 7" xfId="34266" xr:uid="{00000000-0005-0000-0000-0000F25D0000}"/>
    <cellStyle name="SAPBEXexcGood2 2 3 2 8" xfId="49786" xr:uid="{00000000-0005-0000-0000-0000F35D0000}"/>
    <cellStyle name="SAPBEXexcGood2 2 3 20" xfId="34267" xr:uid="{00000000-0005-0000-0000-0000F45D0000}"/>
    <cellStyle name="SAPBEXexcGood2 2 3 21" xfId="34268" xr:uid="{00000000-0005-0000-0000-0000F55D0000}"/>
    <cellStyle name="SAPBEXexcGood2 2 3 22" xfId="34269" xr:uid="{00000000-0005-0000-0000-0000F65D0000}"/>
    <cellStyle name="SAPBEXexcGood2 2 3 23" xfId="34270" xr:uid="{00000000-0005-0000-0000-0000F75D0000}"/>
    <cellStyle name="SAPBEXexcGood2 2 3 24" xfId="34271" xr:uid="{00000000-0005-0000-0000-0000F85D0000}"/>
    <cellStyle name="SAPBEXexcGood2 2 3 25" xfId="34272" xr:uid="{00000000-0005-0000-0000-0000F95D0000}"/>
    <cellStyle name="SAPBEXexcGood2 2 3 26" xfId="34273" xr:uid="{00000000-0005-0000-0000-0000FA5D0000}"/>
    <cellStyle name="SAPBEXexcGood2 2 3 27" xfId="34274" xr:uid="{00000000-0005-0000-0000-0000FB5D0000}"/>
    <cellStyle name="SAPBEXexcGood2 2 3 28" xfId="48430" xr:uid="{00000000-0005-0000-0000-0000FC5D0000}"/>
    <cellStyle name="SAPBEXexcGood2 2 3 29" xfId="49271" xr:uid="{00000000-0005-0000-0000-0000FD5D0000}"/>
    <cellStyle name="SAPBEXexcGood2 2 3 3" xfId="34275" xr:uid="{00000000-0005-0000-0000-0000FE5D0000}"/>
    <cellStyle name="SAPBEXexcGood2 2 3 4" xfId="34276" xr:uid="{00000000-0005-0000-0000-0000FF5D0000}"/>
    <cellStyle name="SAPBEXexcGood2 2 3 5" xfId="34277" xr:uid="{00000000-0005-0000-0000-0000005E0000}"/>
    <cellStyle name="SAPBEXexcGood2 2 3 6" xfId="34278" xr:uid="{00000000-0005-0000-0000-0000015E0000}"/>
    <cellStyle name="SAPBEXexcGood2 2 3 7" xfId="34279" xr:uid="{00000000-0005-0000-0000-0000025E0000}"/>
    <cellStyle name="SAPBEXexcGood2 2 3 8" xfId="34280" xr:uid="{00000000-0005-0000-0000-0000035E0000}"/>
    <cellStyle name="SAPBEXexcGood2 2 3 9" xfId="34281" xr:uid="{00000000-0005-0000-0000-0000045E0000}"/>
    <cellStyle name="SAPBEXexcGood2 2 30" xfId="34282" xr:uid="{00000000-0005-0000-0000-0000055E0000}"/>
    <cellStyle name="SAPBEXexcGood2 2 31" xfId="34283" xr:uid="{00000000-0005-0000-0000-0000065E0000}"/>
    <cellStyle name="SAPBEXexcGood2 2 32" xfId="34284" xr:uid="{00000000-0005-0000-0000-0000075E0000}"/>
    <cellStyle name="SAPBEXexcGood2 2 33" xfId="48431" xr:uid="{00000000-0005-0000-0000-0000085E0000}"/>
    <cellStyle name="SAPBEXexcGood2 2 34" xfId="49264" xr:uid="{00000000-0005-0000-0000-0000095E0000}"/>
    <cellStyle name="SAPBEXexcGood2 2 4" xfId="898" xr:uid="{00000000-0005-0000-0000-00000A5E0000}"/>
    <cellStyle name="SAPBEXexcGood2 2 4 10" xfId="34285" xr:uid="{00000000-0005-0000-0000-00000B5E0000}"/>
    <cellStyle name="SAPBEXexcGood2 2 4 11" xfId="34286" xr:uid="{00000000-0005-0000-0000-00000C5E0000}"/>
    <cellStyle name="SAPBEXexcGood2 2 4 12" xfId="34287" xr:uid="{00000000-0005-0000-0000-00000D5E0000}"/>
    <cellStyle name="SAPBEXexcGood2 2 4 13" xfId="34288" xr:uid="{00000000-0005-0000-0000-00000E5E0000}"/>
    <cellStyle name="SAPBEXexcGood2 2 4 14" xfId="34289" xr:uid="{00000000-0005-0000-0000-00000F5E0000}"/>
    <cellStyle name="SAPBEXexcGood2 2 4 15" xfId="34290" xr:uid="{00000000-0005-0000-0000-0000105E0000}"/>
    <cellStyle name="SAPBEXexcGood2 2 4 16" xfId="34291" xr:uid="{00000000-0005-0000-0000-0000115E0000}"/>
    <cellStyle name="SAPBEXexcGood2 2 4 17" xfId="34292" xr:uid="{00000000-0005-0000-0000-0000125E0000}"/>
    <cellStyle name="SAPBEXexcGood2 2 4 18" xfId="34293" xr:uid="{00000000-0005-0000-0000-0000135E0000}"/>
    <cellStyle name="SAPBEXexcGood2 2 4 19" xfId="34294" xr:uid="{00000000-0005-0000-0000-0000145E0000}"/>
    <cellStyle name="SAPBEXexcGood2 2 4 2" xfId="1874" xr:uid="{00000000-0005-0000-0000-0000155E0000}"/>
    <cellStyle name="SAPBEXexcGood2 2 4 2 2" xfId="9941" xr:uid="{00000000-0005-0000-0000-0000165E0000}"/>
    <cellStyle name="SAPBEXexcGood2 2 4 2 2 2" xfId="9942" xr:uid="{00000000-0005-0000-0000-0000175E0000}"/>
    <cellStyle name="SAPBEXexcGood2 2 4 2 2 2 2" xfId="9943" xr:uid="{00000000-0005-0000-0000-0000185E0000}"/>
    <cellStyle name="SAPBEXexcGood2 2 4 2 2 2 2 2" xfId="9944" xr:uid="{00000000-0005-0000-0000-0000195E0000}"/>
    <cellStyle name="SAPBEXexcGood2 2 4 2 2 2 3" xfId="9945" xr:uid="{00000000-0005-0000-0000-00001A5E0000}"/>
    <cellStyle name="SAPBEXexcGood2 2 4 2 2 3" xfId="9946" xr:uid="{00000000-0005-0000-0000-00001B5E0000}"/>
    <cellStyle name="SAPBEXexcGood2 2 4 2 2 3 2" xfId="9947" xr:uid="{00000000-0005-0000-0000-00001C5E0000}"/>
    <cellStyle name="SAPBEXexcGood2 2 4 2 2 3 2 2" xfId="9948" xr:uid="{00000000-0005-0000-0000-00001D5E0000}"/>
    <cellStyle name="SAPBEXexcGood2 2 4 2 2 4" xfId="9949" xr:uid="{00000000-0005-0000-0000-00001E5E0000}"/>
    <cellStyle name="SAPBEXexcGood2 2 4 2 2 4 2" xfId="9950" xr:uid="{00000000-0005-0000-0000-00001F5E0000}"/>
    <cellStyle name="SAPBEXexcGood2 2 4 2 3" xfId="9951" xr:uid="{00000000-0005-0000-0000-0000205E0000}"/>
    <cellStyle name="SAPBEXexcGood2 2 4 2 3 2" xfId="9952" xr:uid="{00000000-0005-0000-0000-0000215E0000}"/>
    <cellStyle name="SAPBEXexcGood2 2 4 2 3 2 2" xfId="9953" xr:uid="{00000000-0005-0000-0000-0000225E0000}"/>
    <cellStyle name="SAPBEXexcGood2 2 4 2 3 3" xfId="9954" xr:uid="{00000000-0005-0000-0000-0000235E0000}"/>
    <cellStyle name="SAPBEXexcGood2 2 4 2 4" xfId="9955" xr:uid="{00000000-0005-0000-0000-0000245E0000}"/>
    <cellStyle name="SAPBEXexcGood2 2 4 2 4 2" xfId="9956" xr:uid="{00000000-0005-0000-0000-0000255E0000}"/>
    <cellStyle name="SAPBEXexcGood2 2 4 2 4 2 2" xfId="9957" xr:uid="{00000000-0005-0000-0000-0000265E0000}"/>
    <cellStyle name="SAPBEXexcGood2 2 4 2 5" xfId="9958" xr:uid="{00000000-0005-0000-0000-0000275E0000}"/>
    <cellStyle name="SAPBEXexcGood2 2 4 2 5 2" xfId="9959" xr:uid="{00000000-0005-0000-0000-0000285E0000}"/>
    <cellStyle name="SAPBEXexcGood2 2 4 2 6" xfId="34295" xr:uid="{00000000-0005-0000-0000-0000295E0000}"/>
    <cellStyle name="SAPBEXexcGood2 2 4 2 7" xfId="34296" xr:uid="{00000000-0005-0000-0000-00002A5E0000}"/>
    <cellStyle name="SAPBEXexcGood2 2 4 2 8" xfId="49787" xr:uid="{00000000-0005-0000-0000-00002B5E0000}"/>
    <cellStyle name="SAPBEXexcGood2 2 4 20" xfId="34297" xr:uid="{00000000-0005-0000-0000-00002C5E0000}"/>
    <cellStyle name="SAPBEXexcGood2 2 4 21" xfId="34298" xr:uid="{00000000-0005-0000-0000-00002D5E0000}"/>
    <cellStyle name="SAPBEXexcGood2 2 4 22" xfId="34299" xr:uid="{00000000-0005-0000-0000-00002E5E0000}"/>
    <cellStyle name="SAPBEXexcGood2 2 4 23" xfId="34300" xr:uid="{00000000-0005-0000-0000-00002F5E0000}"/>
    <cellStyle name="SAPBEXexcGood2 2 4 24" xfId="34301" xr:uid="{00000000-0005-0000-0000-0000305E0000}"/>
    <cellStyle name="SAPBEXexcGood2 2 4 25" xfId="34302" xr:uid="{00000000-0005-0000-0000-0000315E0000}"/>
    <cellStyle name="SAPBEXexcGood2 2 4 26" xfId="34303" xr:uid="{00000000-0005-0000-0000-0000325E0000}"/>
    <cellStyle name="SAPBEXexcGood2 2 4 27" xfId="34304" xr:uid="{00000000-0005-0000-0000-0000335E0000}"/>
    <cellStyle name="SAPBEXexcGood2 2 4 28" xfId="48432" xr:uid="{00000000-0005-0000-0000-0000345E0000}"/>
    <cellStyle name="SAPBEXexcGood2 2 4 29" xfId="49272" xr:uid="{00000000-0005-0000-0000-0000355E0000}"/>
    <cellStyle name="SAPBEXexcGood2 2 4 3" xfId="34305" xr:uid="{00000000-0005-0000-0000-0000365E0000}"/>
    <cellStyle name="SAPBEXexcGood2 2 4 4" xfId="34306" xr:uid="{00000000-0005-0000-0000-0000375E0000}"/>
    <cellStyle name="SAPBEXexcGood2 2 4 5" xfId="34307" xr:uid="{00000000-0005-0000-0000-0000385E0000}"/>
    <cellStyle name="SAPBEXexcGood2 2 4 6" xfId="34308" xr:uid="{00000000-0005-0000-0000-0000395E0000}"/>
    <cellStyle name="SAPBEXexcGood2 2 4 7" xfId="34309" xr:uid="{00000000-0005-0000-0000-00003A5E0000}"/>
    <cellStyle name="SAPBEXexcGood2 2 4 8" xfId="34310" xr:uid="{00000000-0005-0000-0000-00003B5E0000}"/>
    <cellStyle name="SAPBEXexcGood2 2 4 9" xfId="34311" xr:uid="{00000000-0005-0000-0000-00003C5E0000}"/>
    <cellStyle name="SAPBEXexcGood2 2 5" xfId="899" xr:uid="{00000000-0005-0000-0000-00003D5E0000}"/>
    <cellStyle name="SAPBEXexcGood2 2 5 10" xfId="34312" xr:uid="{00000000-0005-0000-0000-00003E5E0000}"/>
    <cellStyle name="SAPBEXexcGood2 2 5 11" xfId="34313" xr:uid="{00000000-0005-0000-0000-00003F5E0000}"/>
    <cellStyle name="SAPBEXexcGood2 2 5 12" xfId="34314" xr:uid="{00000000-0005-0000-0000-0000405E0000}"/>
    <cellStyle name="SAPBEXexcGood2 2 5 13" xfId="34315" xr:uid="{00000000-0005-0000-0000-0000415E0000}"/>
    <cellStyle name="SAPBEXexcGood2 2 5 14" xfId="34316" xr:uid="{00000000-0005-0000-0000-0000425E0000}"/>
    <cellStyle name="SAPBEXexcGood2 2 5 15" xfId="34317" xr:uid="{00000000-0005-0000-0000-0000435E0000}"/>
    <cellStyle name="SAPBEXexcGood2 2 5 16" xfId="34318" xr:uid="{00000000-0005-0000-0000-0000445E0000}"/>
    <cellStyle name="SAPBEXexcGood2 2 5 17" xfId="34319" xr:uid="{00000000-0005-0000-0000-0000455E0000}"/>
    <cellStyle name="SAPBEXexcGood2 2 5 18" xfId="34320" xr:uid="{00000000-0005-0000-0000-0000465E0000}"/>
    <cellStyle name="SAPBEXexcGood2 2 5 19" xfId="34321" xr:uid="{00000000-0005-0000-0000-0000475E0000}"/>
    <cellStyle name="SAPBEXexcGood2 2 5 2" xfId="1875" xr:uid="{00000000-0005-0000-0000-0000485E0000}"/>
    <cellStyle name="SAPBEXexcGood2 2 5 2 2" xfId="9960" xr:uid="{00000000-0005-0000-0000-0000495E0000}"/>
    <cellStyle name="SAPBEXexcGood2 2 5 2 2 2" xfId="9961" xr:uid="{00000000-0005-0000-0000-00004A5E0000}"/>
    <cellStyle name="SAPBEXexcGood2 2 5 2 2 2 2" xfId="9962" xr:uid="{00000000-0005-0000-0000-00004B5E0000}"/>
    <cellStyle name="SAPBEXexcGood2 2 5 2 2 2 2 2" xfId="9963" xr:uid="{00000000-0005-0000-0000-00004C5E0000}"/>
    <cellStyle name="SAPBEXexcGood2 2 5 2 2 2 3" xfId="9964" xr:uid="{00000000-0005-0000-0000-00004D5E0000}"/>
    <cellStyle name="SAPBEXexcGood2 2 5 2 2 3" xfId="9965" xr:uid="{00000000-0005-0000-0000-00004E5E0000}"/>
    <cellStyle name="SAPBEXexcGood2 2 5 2 2 3 2" xfId="9966" xr:uid="{00000000-0005-0000-0000-00004F5E0000}"/>
    <cellStyle name="SAPBEXexcGood2 2 5 2 2 3 2 2" xfId="9967" xr:uid="{00000000-0005-0000-0000-0000505E0000}"/>
    <cellStyle name="SAPBEXexcGood2 2 5 2 2 4" xfId="9968" xr:uid="{00000000-0005-0000-0000-0000515E0000}"/>
    <cellStyle name="SAPBEXexcGood2 2 5 2 2 4 2" xfId="9969" xr:uid="{00000000-0005-0000-0000-0000525E0000}"/>
    <cellStyle name="SAPBEXexcGood2 2 5 2 3" xfId="9970" xr:uid="{00000000-0005-0000-0000-0000535E0000}"/>
    <cellStyle name="SAPBEXexcGood2 2 5 2 3 2" xfId="9971" xr:uid="{00000000-0005-0000-0000-0000545E0000}"/>
    <cellStyle name="SAPBEXexcGood2 2 5 2 3 2 2" xfId="9972" xr:uid="{00000000-0005-0000-0000-0000555E0000}"/>
    <cellStyle name="SAPBEXexcGood2 2 5 2 3 3" xfId="9973" xr:uid="{00000000-0005-0000-0000-0000565E0000}"/>
    <cellStyle name="SAPBEXexcGood2 2 5 2 4" xfId="9974" xr:uid="{00000000-0005-0000-0000-0000575E0000}"/>
    <cellStyle name="SAPBEXexcGood2 2 5 2 4 2" xfId="9975" xr:uid="{00000000-0005-0000-0000-0000585E0000}"/>
    <cellStyle name="SAPBEXexcGood2 2 5 2 4 2 2" xfId="9976" xr:uid="{00000000-0005-0000-0000-0000595E0000}"/>
    <cellStyle name="SAPBEXexcGood2 2 5 2 5" xfId="9977" xr:uid="{00000000-0005-0000-0000-00005A5E0000}"/>
    <cellStyle name="SAPBEXexcGood2 2 5 2 5 2" xfId="9978" xr:uid="{00000000-0005-0000-0000-00005B5E0000}"/>
    <cellStyle name="SAPBEXexcGood2 2 5 2 6" xfId="34322" xr:uid="{00000000-0005-0000-0000-00005C5E0000}"/>
    <cellStyle name="SAPBEXexcGood2 2 5 2 7" xfId="34323" xr:uid="{00000000-0005-0000-0000-00005D5E0000}"/>
    <cellStyle name="SAPBEXexcGood2 2 5 2 8" xfId="49788" xr:uid="{00000000-0005-0000-0000-00005E5E0000}"/>
    <cellStyle name="SAPBEXexcGood2 2 5 20" xfId="34324" xr:uid="{00000000-0005-0000-0000-00005F5E0000}"/>
    <cellStyle name="SAPBEXexcGood2 2 5 21" xfId="34325" xr:uid="{00000000-0005-0000-0000-0000605E0000}"/>
    <cellStyle name="SAPBEXexcGood2 2 5 22" xfId="34326" xr:uid="{00000000-0005-0000-0000-0000615E0000}"/>
    <cellStyle name="SAPBEXexcGood2 2 5 23" xfId="34327" xr:uid="{00000000-0005-0000-0000-0000625E0000}"/>
    <cellStyle name="SAPBEXexcGood2 2 5 24" xfId="34328" xr:uid="{00000000-0005-0000-0000-0000635E0000}"/>
    <cellStyle name="SAPBEXexcGood2 2 5 25" xfId="34329" xr:uid="{00000000-0005-0000-0000-0000645E0000}"/>
    <cellStyle name="SAPBEXexcGood2 2 5 26" xfId="34330" xr:uid="{00000000-0005-0000-0000-0000655E0000}"/>
    <cellStyle name="SAPBEXexcGood2 2 5 27" xfId="34331" xr:uid="{00000000-0005-0000-0000-0000665E0000}"/>
    <cellStyle name="SAPBEXexcGood2 2 5 28" xfId="48433" xr:uid="{00000000-0005-0000-0000-0000675E0000}"/>
    <cellStyle name="SAPBEXexcGood2 2 5 29" xfId="49273" xr:uid="{00000000-0005-0000-0000-0000685E0000}"/>
    <cellStyle name="SAPBEXexcGood2 2 5 3" xfId="34332" xr:uid="{00000000-0005-0000-0000-0000695E0000}"/>
    <cellStyle name="SAPBEXexcGood2 2 5 4" xfId="34333" xr:uid="{00000000-0005-0000-0000-00006A5E0000}"/>
    <cellStyle name="SAPBEXexcGood2 2 5 5" xfId="34334" xr:uid="{00000000-0005-0000-0000-00006B5E0000}"/>
    <cellStyle name="SAPBEXexcGood2 2 5 6" xfId="34335" xr:uid="{00000000-0005-0000-0000-00006C5E0000}"/>
    <cellStyle name="SAPBEXexcGood2 2 5 7" xfId="34336" xr:uid="{00000000-0005-0000-0000-00006D5E0000}"/>
    <cellStyle name="SAPBEXexcGood2 2 5 8" xfId="34337" xr:uid="{00000000-0005-0000-0000-00006E5E0000}"/>
    <cellStyle name="SAPBEXexcGood2 2 5 9" xfId="34338" xr:uid="{00000000-0005-0000-0000-00006F5E0000}"/>
    <cellStyle name="SAPBEXexcGood2 2 6" xfId="900" xr:uid="{00000000-0005-0000-0000-0000705E0000}"/>
    <cellStyle name="SAPBEXexcGood2 2 6 10" xfId="34339" xr:uid="{00000000-0005-0000-0000-0000715E0000}"/>
    <cellStyle name="SAPBEXexcGood2 2 6 11" xfId="34340" xr:uid="{00000000-0005-0000-0000-0000725E0000}"/>
    <cellStyle name="SAPBEXexcGood2 2 6 12" xfId="34341" xr:uid="{00000000-0005-0000-0000-0000735E0000}"/>
    <cellStyle name="SAPBEXexcGood2 2 6 13" xfId="34342" xr:uid="{00000000-0005-0000-0000-0000745E0000}"/>
    <cellStyle name="SAPBEXexcGood2 2 6 14" xfId="34343" xr:uid="{00000000-0005-0000-0000-0000755E0000}"/>
    <cellStyle name="SAPBEXexcGood2 2 6 15" xfId="34344" xr:uid="{00000000-0005-0000-0000-0000765E0000}"/>
    <cellStyle name="SAPBEXexcGood2 2 6 16" xfId="34345" xr:uid="{00000000-0005-0000-0000-0000775E0000}"/>
    <cellStyle name="SAPBEXexcGood2 2 6 17" xfId="34346" xr:uid="{00000000-0005-0000-0000-0000785E0000}"/>
    <cellStyle name="SAPBEXexcGood2 2 6 18" xfId="34347" xr:uid="{00000000-0005-0000-0000-0000795E0000}"/>
    <cellStyle name="SAPBEXexcGood2 2 6 19" xfId="34348" xr:uid="{00000000-0005-0000-0000-00007A5E0000}"/>
    <cellStyle name="SAPBEXexcGood2 2 6 2" xfId="1876" xr:uid="{00000000-0005-0000-0000-00007B5E0000}"/>
    <cellStyle name="SAPBEXexcGood2 2 6 2 2" xfId="9979" xr:uid="{00000000-0005-0000-0000-00007C5E0000}"/>
    <cellStyle name="SAPBEXexcGood2 2 6 2 2 2" xfId="9980" xr:uid="{00000000-0005-0000-0000-00007D5E0000}"/>
    <cellStyle name="SAPBEXexcGood2 2 6 2 2 2 2" xfId="9981" xr:uid="{00000000-0005-0000-0000-00007E5E0000}"/>
    <cellStyle name="SAPBEXexcGood2 2 6 2 2 2 2 2" xfId="9982" xr:uid="{00000000-0005-0000-0000-00007F5E0000}"/>
    <cellStyle name="SAPBEXexcGood2 2 6 2 2 2 3" xfId="9983" xr:uid="{00000000-0005-0000-0000-0000805E0000}"/>
    <cellStyle name="SAPBEXexcGood2 2 6 2 2 3" xfId="9984" xr:uid="{00000000-0005-0000-0000-0000815E0000}"/>
    <cellStyle name="SAPBEXexcGood2 2 6 2 2 3 2" xfId="9985" xr:uid="{00000000-0005-0000-0000-0000825E0000}"/>
    <cellStyle name="SAPBEXexcGood2 2 6 2 2 3 2 2" xfId="9986" xr:uid="{00000000-0005-0000-0000-0000835E0000}"/>
    <cellStyle name="SAPBEXexcGood2 2 6 2 2 4" xfId="9987" xr:uid="{00000000-0005-0000-0000-0000845E0000}"/>
    <cellStyle name="SAPBEXexcGood2 2 6 2 2 4 2" xfId="9988" xr:uid="{00000000-0005-0000-0000-0000855E0000}"/>
    <cellStyle name="SAPBEXexcGood2 2 6 2 3" xfId="9989" xr:uid="{00000000-0005-0000-0000-0000865E0000}"/>
    <cellStyle name="SAPBEXexcGood2 2 6 2 3 2" xfId="9990" xr:uid="{00000000-0005-0000-0000-0000875E0000}"/>
    <cellStyle name="SAPBEXexcGood2 2 6 2 3 2 2" xfId="9991" xr:uid="{00000000-0005-0000-0000-0000885E0000}"/>
    <cellStyle name="SAPBEXexcGood2 2 6 2 3 3" xfId="9992" xr:uid="{00000000-0005-0000-0000-0000895E0000}"/>
    <cellStyle name="SAPBEXexcGood2 2 6 2 4" xfId="9993" xr:uid="{00000000-0005-0000-0000-00008A5E0000}"/>
    <cellStyle name="SAPBEXexcGood2 2 6 2 4 2" xfId="9994" xr:uid="{00000000-0005-0000-0000-00008B5E0000}"/>
    <cellStyle name="SAPBEXexcGood2 2 6 2 4 2 2" xfId="9995" xr:uid="{00000000-0005-0000-0000-00008C5E0000}"/>
    <cellStyle name="SAPBEXexcGood2 2 6 2 5" xfId="9996" xr:uid="{00000000-0005-0000-0000-00008D5E0000}"/>
    <cellStyle name="SAPBEXexcGood2 2 6 2 5 2" xfId="9997" xr:uid="{00000000-0005-0000-0000-00008E5E0000}"/>
    <cellStyle name="SAPBEXexcGood2 2 6 2 6" xfId="34349" xr:uid="{00000000-0005-0000-0000-00008F5E0000}"/>
    <cellStyle name="SAPBEXexcGood2 2 6 2 7" xfId="34350" xr:uid="{00000000-0005-0000-0000-0000905E0000}"/>
    <cellStyle name="SAPBEXexcGood2 2 6 2 8" xfId="49789" xr:uid="{00000000-0005-0000-0000-0000915E0000}"/>
    <cellStyle name="SAPBEXexcGood2 2 6 20" xfId="34351" xr:uid="{00000000-0005-0000-0000-0000925E0000}"/>
    <cellStyle name="SAPBEXexcGood2 2 6 21" xfId="34352" xr:uid="{00000000-0005-0000-0000-0000935E0000}"/>
    <cellStyle name="SAPBEXexcGood2 2 6 22" xfId="34353" xr:uid="{00000000-0005-0000-0000-0000945E0000}"/>
    <cellStyle name="SAPBEXexcGood2 2 6 23" xfId="34354" xr:uid="{00000000-0005-0000-0000-0000955E0000}"/>
    <cellStyle name="SAPBEXexcGood2 2 6 24" xfId="34355" xr:uid="{00000000-0005-0000-0000-0000965E0000}"/>
    <cellStyle name="SAPBEXexcGood2 2 6 25" xfId="34356" xr:uid="{00000000-0005-0000-0000-0000975E0000}"/>
    <cellStyle name="SAPBEXexcGood2 2 6 26" xfId="34357" xr:uid="{00000000-0005-0000-0000-0000985E0000}"/>
    <cellStyle name="SAPBEXexcGood2 2 6 27" xfId="34358" xr:uid="{00000000-0005-0000-0000-0000995E0000}"/>
    <cellStyle name="SAPBEXexcGood2 2 6 28" xfId="48434" xr:uid="{00000000-0005-0000-0000-00009A5E0000}"/>
    <cellStyle name="SAPBEXexcGood2 2 6 29" xfId="49274" xr:uid="{00000000-0005-0000-0000-00009B5E0000}"/>
    <cellStyle name="SAPBEXexcGood2 2 6 3" xfId="34359" xr:uid="{00000000-0005-0000-0000-00009C5E0000}"/>
    <cellStyle name="SAPBEXexcGood2 2 6 4" xfId="34360" xr:uid="{00000000-0005-0000-0000-00009D5E0000}"/>
    <cellStyle name="SAPBEXexcGood2 2 6 5" xfId="34361" xr:uid="{00000000-0005-0000-0000-00009E5E0000}"/>
    <cellStyle name="SAPBEXexcGood2 2 6 6" xfId="34362" xr:uid="{00000000-0005-0000-0000-00009F5E0000}"/>
    <cellStyle name="SAPBEXexcGood2 2 6 7" xfId="34363" xr:uid="{00000000-0005-0000-0000-0000A05E0000}"/>
    <cellStyle name="SAPBEXexcGood2 2 6 8" xfId="34364" xr:uid="{00000000-0005-0000-0000-0000A15E0000}"/>
    <cellStyle name="SAPBEXexcGood2 2 6 9" xfId="34365" xr:uid="{00000000-0005-0000-0000-0000A25E0000}"/>
    <cellStyle name="SAPBEXexcGood2 2 7" xfId="1877" xr:uid="{00000000-0005-0000-0000-0000A35E0000}"/>
    <cellStyle name="SAPBEXexcGood2 2 7 2" xfId="9998" xr:uid="{00000000-0005-0000-0000-0000A45E0000}"/>
    <cellStyle name="SAPBEXexcGood2 2 7 2 2" xfId="9999" xr:uid="{00000000-0005-0000-0000-0000A55E0000}"/>
    <cellStyle name="SAPBEXexcGood2 2 7 2 2 2" xfId="10000" xr:uid="{00000000-0005-0000-0000-0000A65E0000}"/>
    <cellStyle name="SAPBEXexcGood2 2 7 2 2 2 2" xfId="10001" xr:uid="{00000000-0005-0000-0000-0000A75E0000}"/>
    <cellStyle name="SAPBEXexcGood2 2 7 2 2 3" xfId="10002" xr:uid="{00000000-0005-0000-0000-0000A85E0000}"/>
    <cellStyle name="SAPBEXexcGood2 2 7 2 3" xfId="10003" xr:uid="{00000000-0005-0000-0000-0000A95E0000}"/>
    <cellStyle name="SAPBEXexcGood2 2 7 2 3 2" xfId="10004" xr:uid="{00000000-0005-0000-0000-0000AA5E0000}"/>
    <cellStyle name="SAPBEXexcGood2 2 7 2 3 2 2" xfId="10005" xr:uid="{00000000-0005-0000-0000-0000AB5E0000}"/>
    <cellStyle name="SAPBEXexcGood2 2 7 2 4" xfId="10006" xr:uid="{00000000-0005-0000-0000-0000AC5E0000}"/>
    <cellStyle name="SAPBEXexcGood2 2 7 2 4 2" xfId="10007" xr:uid="{00000000-0005-0000-0000-0000AD5E0000}"/>
    <cellStyle name="SAPBEXexcGood2 2 7 3" xfId="10008" xr:uid="{00000000-0005-0000-0000-0000AE5E0000}"/>
    <cellStyle name="SAPBEXexcGood2 2 7 3 2" xfId="10009" xr:uid="{00000000-0005-0000-0000-0000AF5E0000}"/>
    <cellStyle name="SAPBEXexcGood2 2 7 3 2 2" xfId="10010" xr:uid="{00000000-0005-0000-0000-0000B05E0000}"/>
    <cellStyle name="SAPBEXexcGood2 2 7 3 3" xfId="10011" xr:uid="{00000000-0005-0000-0000-0000B15E0000}"/>
    <cellStyle name="SAPBEXexcGood2 2 7 4" xfId="10012" xr:uid="{00000000-0005-0000-0000-0000B25E0000}"/>
    <cellStyle name="SAPBEXexcGood2 2 7 4 2" xfId="10013" xr:uid="{00000000-0005-0000-0000-0000B35E0000}"/>
    <cellStyle name="SAPBEXexcGood2 2 7 4 2 2" xfId="10014" xr:uid="{00000000-0005-0000-0000-0000B45E0000}"/>
    <cellStyle name="SAPBEXexcGood2 2 7 5" xfId="10015" xr:uid="{00000000-0005-0000-0000-0000B55E0000}"/>
    <cellStyle name="SAPBEXexcGood2 2 7 5 2" xfId="10016" xr:uid="{00000000-0005-0000-0000-0000B65E0000}"/>
    <cellStyle name="SAPBEXexcGood2 2 7 6" xfId="34366" xr:uid="{00000000-0005-0000-0000-0000B75E0000}"/>
    <cellStyle name="SAPBEXexcGood2 2 7 7" xfId="34367" xr:uid="{00000000-0005-0000-0000-0000B85E0000}"/>
    <cellStyle name="SAPBEXexcGood2 2 7 8" xfId="49779" xr:uid="{00000000-0005-0000-0000-0000B95E0000}"/>
    <cellStyle name="SAPBEXexcGood2 2 8" xfId="34368" xr:uid="{00000000-0005-0000-0000-0000BA5E0000}"/>
    <cellStyle name="SAPBEXexcGood2 2 9" xfId="34369" xr:uid="{00000000-0005-0000-0000-0000BB5E0000}"/>
    <cellStyle name="SAPBEXexcGood2 20" xfId="34370" xr:uid="{00000000-0005-0000-0000-0000BC5E0000}"/>
    <cellStyle name="SAPBEXexcGood2 21" xfId="34371" xr:uid="{00000000-0005-0000-0000-0000BD5E0000}"/>
    <cellStyle name="SAPBEXexcGood2 22" xfId="34372" xr:uid="{00000000-0005-0000-0000-0000BE5E0000}"/>
    <cellStyle name="SAPBEXexcGood2 23" xfId="34373" xr:uid="{00000000-0005-0000-0000-0000BF5E0000}"/>
    <cellStyle name="SAPBEXexcGood2 24" xfId="34374" xr:uid="{00000000-0005-0000-0000-0000C05E0000}"/>
    <cellStyle name="SAPBEXexcGood2 25" xfId="34375" xr:uid="{00000000-0005-0000-0000-0000C15E0000}"/>
    <cellStyle name="SAPBEXexcGood2 26" xfId="34376" xr:uid="{00000000-0005-0000-0000-0000C25E0000}"/>
    <cellStyle name="SAPBEXexcGood2 27" xfId="34377" xr:uid="{00000000-0005-0000-0000-0000C35E0000}"/>
    <cellStyle name="SAPBEXexcGood2 28" xfId="34378" xr:uid="{00000000-0005-0000-0000-0000C45E0000}"/>
    <cellStyle name="SAPBEXexcGood2 29" xfId="34379" xr:uid="{00000000-0005-0000-0000-0000C55E0000}"/>
    <cellStyle name="SAPBEXexcGood2 3" xfId="525" xr:uid="{00000000-0005-0000-0000-0000C65E0000}"/>
    <cellStyle name="SAPBEXexcGood2 3 10" xfId="34380" xr:uid="{00000000-0005-0000-0000-0000C75E0000}"/>
    <cellStyle name="SAPBEXexcGood2 3 11" xfId="34381" xr:uid="{00000000-0005-0000-0000-0000C85E0000}"/>
    <cellStyle name="SAPBEXexcGood2 3 12" xfId="34382" xr:uid="{00000000-0005-0000-0000-0000C95E0000}"/>
    <cellStyle name="SAPBEXexcGood2 3 13" xfId="34383" xr:uid="{00000000-0005-0000-0000-0000CA5E0000}"/>
    <cellStyle name="SAPBEXexcGood2 3 14" xfId="34384" xr:uid="{00000000-0005-0000-0000-0000CB5E0000}"/>
    <cellStyle name="SAPBEXexcGood2 3 15" xfId="34385" xr:uid="{00000000-0005-0000-0000-0000CC5E0000}"/>
    <cellStyle name="SAPBEXexcGood2 3 16" xfId="34386" xr:uid="{00000000-0005-0000-0000-0000CD5E0000}"/>
    <cellStyle name="SAPBEXexcGood2 3 17" xfId="34387" xr:uid="{00000000-0005-0000-0000-0000CE5E0000}"/>
    <cellStyle name="SAPBEXexcGood2 3 18" xfId="34388" xr:uid="{00000000-0005-0000-0000-0000CF5E0000}"/>
    <cellStyle name="SAPBEXexcGood2 3 19" xfId="34389" xr:uid="{00000000-0005-0000-0000-0000D05E0000}"/>
    <cellStyle name="SAPBEXexcGood2 3 2" xfId="901" xr:uid="{00000000-0005-0000-0000-0000D15E0000}"/>
    <cellStyle name="SAPBEXexcGood2 3 2 10" xfId="34390" xr:uid="{00000000-0005-0000-0000-0000D25E0000}"/>
    <cellStyle name="SAPBEXexcGood2 3 2 11" xfId="34391" xr:uid="{00000000-0005-0000-0000-0000D35E0000}"/>
    <cellStyle name="SAPBEXexcGood2 3 2 12" xfId="34392" xr:uid="{00000000-0005-0000-0000-0000D45E0000}"/>
    <cellStyle name="SAPBEXexcGood2 3 2 13" xfId="34393" xr:uid="{00000000-0005-0000-0000-0000D55E0000}"/>
    <cellStyle name="SAPBEXexcGood2 3 2 14" xfId="34394" xr:uid="{00000000-0005-0000-0000-0000D65E0000}"/>
    <cellStyle name="SAPBEXexcGood2 3 2 15" xfId="34395" xr:uid="{00000000-0005-0000-0000-0000D75E0000}"/>
    <cellStyle name="SAPBEXexcGood2 3 2 16" xfId="34396" xr:uid="{00000000-0005-0000-0000-0000D85E0000}"/>
    <cellStyle name="SAPBEXexcGood2 3 2 17" xfId="34397" xr:uid="{00000000-0005-0000-0000-0000D95E0000}"/>
    <cellStyle name="SAPBEXexcGood2 3 2 18" xfId="34398" xr:uid="{00000000-0005-0000-0000-0000DA5E0000}"/>
    <cellStyle name="SAPBEXexcGood2 3 2 19" xfId="34399" xr:uid="{00000000-0005-0000-0000-0000DB5E0000}"/>
    <cellStyle name="SAPBEXexcGood2 3 2 2" xfId="1878" xr:uid="{00000000-0005-0000-0000-0000DC5E0000}"/>
    <cellStyle name="SAPBEXexcGood2 3 2 2 2" xfId="10017" xr:uid="{00000000-0005-0000-0000-0000DD5E0000}"/>
    <cellStyle name="SAPBEXexcGood2 3 2 2 2 2" xfId="10018" xr:uid="{00000000-0005-0000-0000-0000DE5E0000}"/>
    <cellStyle name="SAPBEXexcGood2 3 2 2 2 2 2" xfId="10019" xr:uid="{00000000-0005-0000-0000-0000DF5E0000}"/>
    <cellStyle name="SAPBEXexcGood2 3 2 2 2 2 2 2" xfId="10020" xr:uid="{00000000-0005-0000-0000-0000E05E0000}"/>
    <cellStyle name="SAPBEXexcGood2 3 2 2 2 2 3" xfId="10021" xr:uid="{00000000-0005-0000-0000-0000E15E0000}"/>
    <cellStyle name="SAPBEXexcGood2 3 2 2 2 3" xfId="10022" xr:uid="{00000000-0005-0000-0000-0000E25E0000}"/>
    <cellStyle name="SAPBEXexcGood2 3 2 2 2 3 2" xfId="10023" xr:uid="{00000000-0005-0000-0000-0000E35E0000}"/>
    <cellStyle name="SAPBEXexcGood2 3 2 2 2 3 2 2" xfId="10024" xr:uid="{00000000-0005-0000-0000-0000E45E0000}"/>
    <cellStyle name="SAPBEXexcGood2 3 2 2 2 4" xfId="10025" xr:uid="{00000000-0005-0000-0000-0000E55E0000}"/>
    <cellStyle name="SAPBEXexcGood2 3 2 2 2 4 2" xfId="10026" xr:uid="{00000000-0005-0000-0000-0000E65E0000}"/>
    <cellStyle name="SAPBEXexcGood2 3 2 2 3" xfId="10027" xr:uid="{00000000-0005-0000-0000-0000E75E0000}"/>
    <cellStyle name="SAPBEXexcGood2 3 2 2 3 2" xfId="10028" xr:uid="{00000000-0005-0000-0000-0000E85E0000}"/>
    <cellStyle name="SAPBEXexcGood2 3 2 2 3 2 2" xfId="10029" xr:uid="{00000000-0005-0000-0000-0000E95E0000}"/>
    <cellStyle name="SAPBEXexcGood2 3 2 2 3 3" xfId="10030" xr:uid="{00000000-0005-0000-0000-0000EA5E0000}"/>
    <cellStyle name="SAPBEXexcGood2 3 2 2 4" xfId="10031" xr:uid="{00000000-0005-0000-0000-0000EB5E0000}"/>
    <cellStyle name="SAPBEXexcGood2 3 2 2 4 2" xfId="10032" xr:uid="{00000000-0005-0000-0000-0000EC5E0000}"/>
    <cellStyle name="SAPBEXexcGood2 3 2 2 4 2 2" xfId="10033" xr:uid="{00000000-0005-0000-0000-0000ED5E0000}"/>
    <cellStyle name="SAPBEXexcGood2 3 2 2 5" xfId="10034" xr:uid="{00000000-0005-0000-0000-0000EE5E0000}"/>
    <cellStyle name="SAPBEXexcGood2 3 2 2 5 2" xfId="10035" xr:uid="{00000000-0005-0000-0000-0000EF5E0000}"/>
    <cellStyle name="SAPBEXexcGood2 3 2 2 6" xfId="34400" xr:uid="{00000000-0005-0000-0000-0000F05E0000}"/>
    <cellStyle name="SAPBEXexcGood2 3 2 2 7" xfId="34401" xr:uid="{00000000-0005-0000-0000-0000F15E0000}"/>
    <cellStyle name="SAPBEXexcGood2 3 2 2 8" xfId="49791" xr:uid="{00000000-0005-0000-0000-0000F25E0000}"/>
    <cellStyle name="SAPBEXexcGood2 3 2 20" xfId="34402" xr:uid="{00000000-0005-0000-0000-0000F35E0000}"/>
    <cellStyle name="SAPBEXexcGood2 3 2 21" xfId="34403" xr:uid="{00000000-0005-0000-0000-0000F45E0000}"/>
    <cellStyle name="SAPBEXexcGood2 3 2 22" xfId="34404" xr:uid="{00000000-0005-0000-0000-0000F55E0000}"/>
    <cellStyle name="SAPBEXexcGood2 3 2 23" xfId="34405" xr:uid="{00000000-0005-0000-0000-0000F65E0000}"/>
    <cellStyle name="SAPBEXexcGood2 3 2 24" xfId="34406" xr:uid="{00000000-0005-0000-0000-0000F75E0000}"/>
    <cellStyle name="SAPBEXexcGood2 3 2 25" xfId="34407" xr:uid="{00000000-0005-0000-0000-0000F85E0000}"/>
    <cellStyle name="SAPBEXexcGood2 3 2 26" xfId="34408" xr:uid="{00000000-0005-0000-0000-0000F95E0000}"/>
    <cellStyle name="SAPBEXexcGood2 3 2 27" xfId="34409" xr:uid="{00000000-0005-0000-0000-0000FA5E0000}"/>
    <cellStyle name="SAPBEXexcGood2 3 2 28" xfId="48435" xr:uid="{00000000-0005-0000-0000-0000FB5E0000}"/>
    <cellStyle name="SAPBEXexcGood2 3 2 29" xfId="49276" xr:uid="{00000000-0005-0000-0000-0000FC5E0000}"/>
    <cellStyle name="SAPBEXexcGood2 3 2 3" xfId="34410" xr:uid="{00000000-0005-0000-0000-0000FD5E0000}"/>
    <cellStyle name="SAPBEXexcGood2 3 2 4" xfId="34411" xr:uid="{00000000-0005-0000-0000-0000FE5E0000}"/>
    <cellStyle name="SAPBEXexcGood2 3 2 5" xfId="34412" xr:uid="{00000000-0005-0000-0000-0000FF5E0000}"/>
    <cellStyle name="SAPBEXexcGood2 3 2 6" xfId="34413" xr:uid="{00000000-0005-0000-0000-0000005F0000}"/>
    <cellStyle name="SAPBEXexcGood2 3 2 7" xfId="34414" xr:uid="{00000000-0005-0000-0000-0000015F0000}"/>
    <cellStyle name="SAPBEXexcGood2 3 2 8" xfId="34415" xr:uid="{00000000-0005-0000-0000-0000025F0000}"/>
    <cellStyle name="SAPBEXexcGood2 3 2 9" xfId="34416" xr:uid="{00000000-0005-0000-0000-0000035F0000}"/>
    <cellStyle name="SAPBEXexcGood2 3 20" xfId="34417" xr:uid="{00000000-0005-0000-0000-0000045F0000}"/>
    <cellStyle name="SAPBEXexcGood2 3 21" xfId="34418" xr:uid="{00000000-0005-0000-0000-0000055F0000}"/>
    <cellStyle name="SAPBEXexcGood2 3 22" xfId="34419" xr:uid="{00000000-0005-0000-0000-0000065F0000}"/>
    <cellStyle name="SAPBEXexcGood2 3 23" xfId="34420" xr:uid="{00000000-0005-0000-0000-0000075F0000}"/>
    <cellStyle name="SAPBEXexcGood2 3 24" xfId="34421" xr:uid="{00000000-0005-0000-0000-0000085F0000}"/>
    <cellStyle name="SAPBEXexcGood2 3 25" xfId="34422" xr:uid="{00000000-0005-0000-0000-0000095F0000}"/>
    <cellStyle name="SAPBEXexcGood2 3 26" xfId="34423" xr:uid="{00000000-0005-0000-0000-00000A5F0000}"/>
    <cellStyle name="SAPBEXexcGood2 3 27" xfId="34424" xr:uid="{00000000-0005-0000-0000-00000B5F0000}"/>
    <cellStyle name="SAPBEXexcGood2 3 28" xfId="34425" xr:uid="{00000000-0005-0000-0000-00000C5F0000}"/>
    <cellStyle name="SAPBEXexcGood2 3 29" xfId="34426" xr:uid="{00000000-0005-0000-0000-00000D5F0000}"/>
    <cellStyle name="SAPBEXexcGood2 3 3" xfId="902" xr:uid="{00000000-0005-0000-0000-00000E5F0000}"/>
    <cellStyle name="SAPBEXexcGood2 3 3 10" xfId="34427" xr:uid="{00000000-0005-0000-0000-00000F5F0000}"/>
    <cellStyle name="SAPBEXexcGood2 3 3 11" xfId="34428" xr:uid="{00000000-0005-0000-0000-0000105F0000}"/>
    <cellStyle name="SAPBEXexcGood2 3 3 12" xfId="34429" xr:uid="{00000000-0005-0000-0000-0000115F0000}"/>
    <cellStyle name="SAPBEXexcGood2 3 3 13" xfId="34430" xr:uid="{00000000-0005-0000-0000-0000125F0000}"/>
    <cellStyle name="SAPBEXexcGood2 3 3 14" xfId="34431" xr:uid="{00000000-0005-0000-0000-0000135F0000}"/>
    <cellStyle name="SAPBEXexcGood2 3 3 15" xfId="34432" xr:uid="{00000000-0005-0000-0000-0000145F0000}"/>
    <cellStyle name="SAPBEXexcGood2 3 3 16" xfId="34433" xr:uid="{00000000-0005-0000-0000-0000155F0000}"/>
    <cellStyle name="SAPBEXexcGood2 3 3 17" xfId="34434" xr:uid="{00000000-0005-0000-0000-0000165F0000}"/>
    <cellStyle name="SAPBEXexcGood2 3 3 18" xfId="34435" xr:uid="{00000000-0005-0000-0000-0000175F0000}"/>
    <cellStyle name="SAPBEXexcGood2 3 3 19" xfId="34436" xr:uid="{00000000-0005-0000-0000-0000185F0000}"/>
    <cellStyle name="SAPBEXexcGood2 3 3 2" xfId="1879" xr:uid="{00000000-0005-0000-0000-0000195F0000}"/>
    <cellStyle name="SAPBEXexcGood2 3 3 2 2" xfId="10036" xr:uid="{00000000-0005-0000-0000-00001A5F0000}"/>
    <cellStyle name="SAPBEXexcGood2 3 3 2 2 2" xfId="10037" xr:uid="{00000000-0005-0000-0000-00001B5F0000}"/>
    <cellStyle name="SAPBEXexcGood2 3 3 2 2 2 2" xfId="10038" xr:uid="{00000000-0005-0000-0000-00001C5F0000}"/>
    <cellStyle name="SAPBEXexcGood2 3 3 2 2 2 2 2" xfId="10039" xr:uid="{00000000-0005-0000-0000-00001D5F0000}"/>
    <cellStyle name="SAPBEXexcGood2 3 3 2 2 2 3" xfId="10040" xr:uid="{00000000-0005-0000-0000-00001E5F0000}"/>
    <cellStyle name="SAPBEXexcGood2 3 3 2 2 3" xfId="10041" xr:uid="{00000000-0005-0000-0000-00001F5F0000}"/>
    <cellStyle name="SAPBEXexcGood2 3 3 2 2 3 2" xfId="10042" xr:uid="{00000000-0005-0000-0000-0000205F0000}"/>
    <cellStyle name="SAPBEXexcGood2 3 3 2 2 3 2 2" xfId="10043" xr:uid="{00000000-0005-0000-0000-0000215F0000}"/>
    <cellStyle name="SAPBEXexcGood2 3 3 2 2 4" xfId="10044" xr:uid="{00000000-0005-0000-0000-0000225F0000}"/>
    <cellStyle name="SAPBEXexcGood2 3 3 2 2 4 2" xfId="10045" xr:uid="{00000000-0005-0000-0000-0000235F0000}"/>
    <cellStyle name="SAPBEXexcGood2 3 3 2 3" xfId="10046" xr:uid="{00000000-0005-0000-0000-0000245F0000}"/>
    <cellStyle name="SAPBEXexcGood2 3 3 2 3 2" xfId="10047" xr:uid="{00000000-0005-0000-0000-0000255F0000}"/>
    <cellStyle name="SAPBEXexcGood2 3 3 2 3 2 2" xfId="10048" xr:uid="{00000000-0005-0000-0000-0000265F0000}"/>
    <cellStyle name="SAPBEXexcGood2 3 3 2 3 3" xfId="10049" xr:uid="{00000000-0005-0000-0000-0000275F0000}"/>
    <cellStyle name="SAPBEXexcGood2 3 3 2 4" xfId="10050" xr:uid="{00000000-0005-0000-0000-0000285F0000}"/>
    <cellStyle name="SAPBEXexcGood2 3 3 2 4 2" xfId="10051" xr:uid="{00000000-0005-0000-0000-0000295F0000}"/>
    <cellStyle name="SAPBEXexcGood2 3 3 2 4 2 2" xfId="10052" xr:uid="{00000000-0005-0000-0000-00002A5F0000}"/>
    <cellStyle name="SAPBEXexcGood2 3 3 2 5" xfId="10053" xr:uid="{00000000-0005-0000-0000-00002B5F0000}"/>
    <cellStyle name="SAPBEXexcGood2 3 3 2 5 2" xfId="10054" xr:uid="{00000000-0005-0000-0000-00002C5F0000}"/>
    <cellStyle name="SAPBEXexcGood2 3 3 2 6" xfId="34437" xr:uid="{00000000-0005-0000-0000-00002D5F0000}"/>
    <cellStyle name="SAPBEXexcGood2 3 3 2 7" xfId="34438" xr:uid="{00000000-0005-0000-0000-00002E5F0000}"/>
    <cellStyle name="SAPBEXexcGood2 3 3 2 8" xfId="49792" xr:uid="{00000000-0005-0000-0000-00002F5F0000}"/>
    <cellStyle name="SAPBEXexcGood2 3 3 20" xfId="34439" xr:uid="{00000000-0005-0000-0000-0000305F0000}"/>
    <cellStyle name="SAPBEXexcGood2 3 3 21" xfId="34440" xr:uid="{00000000-0005-0000-0000-0000315F0000}"/>
    <cellStyle name="SAPBEXexcGood2 3 3 22" xfId="34441" xr:uid="{00000000-0005-0000-0000-0000325F0000}"/>
    <cellStyle name="SAPBEXexcGood2 3 3 23" xfId="34442" xr:uid="{00000000-0005-0000-0000-0000335F0000}"/>
    <cellStyle name="SAPBEXexcGood2 3 3 24" xfId="34443" xr:uid="{00000000-0005-0000-0000-0000345F0000}"/>
    <cellStyle name="SAPBEXexcGood2 3 3 25" xfId="34444" xr:uid="{00000000-0005-0000-0000-0000355F0000}"/>
    <cellStyle name="SAPBEXexcGood2 3 3 26" xfId="34445" xr:uid="{00000000-0005-0000-0000-0000365F0000}"/>
    <cellStyle name="SAPBEXexcGood2 3 3 27" xfId="34446" xr:uid="{00000000-0005-0000-0000-0000375F0000}"/>
    <cellStyle name="SAPBEXexcGood2 3 3 28" xfId="48436" xr:uid="{00000000-0005-0000-0000-0000385F0000}"/>
    <cellStyle name="SAPBEXexcGood2 3 3 29" xfId="49277" xr:uid="{00000000-0005-0000-0000-0000395F0000}"/>
    <cellStyle name="SAPBEXexcGood2 3 3 3" xfId="34447" xr:uid="{00000000-0005-0000-0000-00003A5F0000}"/>
    <cellStyle name="SAPBEXexcGood2 3 3 4" xfId="34448" xr:uid="{00000000-0005-0000-0000-00003B5F0000}"/>
    <cellStyle name="SAPBEXexcGood2 3 3 5" xfId="34449" xr:uid="{00000000-0005-0000-0000-00003C5F0000}"/>
    <cellStyle name="SAPBEXexcGood2 3 3 6" xfId="34450" xr:uid="{00000000-0005-0000-0000-00003D5F0000}"/>
    <cellStyle name="SAPBEXexcGood2 3 3 7" xfId="34451" xr:uid="{00000000-0005-0000-0000-00003E5F0000}"/>
    <cellStyle name="SAPBEXexcGood2 3 3 8" xfId="34452" xr:uid="{00000000-0005-0000-0000-00003F5F0000}"/>
    <cellStyle name="SAPBEXexcGood2 3 3 9" xfId="34453" xr:uid="{00000000-0005-0000-0000-0000405F0000}"/>
    <cellStyle name="SAPBEXexcGood2 3 30" xfId="34454" xr:uid="{00000000-0005-0000-0000-0000415F0000}"/>
    <cellStyle name="SAPBEXexcGood2 3 31" xfId="34455" xr:uid="{00000000-0005-0000-0000-0000425F0000}"/>
    <cellStyle name="SAPBEXexcGood2 3 32" xfId="34456" xr:uid="{00000000-0005-0000-0000-0000435F0000}"/>
    <cellStyle name="SAPBEXexcGood2 3 33" xfId="48437" xr:uid="{00000000-0005-0000-0000-0000445F0000}"/>
    <cellStyle name="SAPBEXexcGood2 3 34" xfId="49275" xr:uid="{00000000-0005-0000-0000-0000455F0000}"/>
    <cellStyle name="SAPBEXexcGood2 3 4" xfId="903" xr:uid="{00000000-0005-0000-0000-0000465F0000}"/>
    <cellStyle name="SAPBEXexcGood2 3 4 10" xfId="34457" xr:uid="{00000000-0005-0000-0000-0000475F0000}"/>
    <cellStyle name="SAPBEXexcGood2 3 4 11" xfId="34458" xr:uid="{00000000-0005-0000-0000-0000485F0000}"/>
    <cellStyle name="SAPBEXexcGood2 3 4 12" xfId="34459" xr:uid="{00000000-0005-0000-0000-0000495F0000}"/>
    <cellStyle name="SAPBEXexcGood2 3 4 13" xfId="34460" xr:uid="{00000000-0005-0000-0000-00004A5F0000}"/>
    <cellStyle name="SAPBEXexcGood2 3 4 14" xfId="34461" xr:uid="{00000000-0005-0000-0000-00004B5F0000}"/>
    <cellStyle name="SAPBEXexcGood2 3 4 15" xfId="34462" xr:uid="{00000000-0005-0000-0000-00004C5F0000}"/>
    <cellStyle name="SAPBEXexcGood2 3 4 16" xfId="34463" xr:uid="{00000000-0005-0000-0000-00004D5F0000}"/>
    <cellStyle name="SAPBEXexcGood2 3 4 17" xfId="34464" xr:uid="{00000000-0005-0000-0000-00004E5F0000}"/>
    <cellStyle name="SAPBEXexcGood2 3 4 18" xfId="34465" xr:uid="{00000000-0005-0000-0000-00004F5F0000}"/>
    <cellStyle name="SAPBEXexcGood2 3 4 19" xfId="34466" xr:uid="{00000000-0005-0000-0000-0000505F0000}"/>
    <cellStyle name="SAPBEXexcGood2 3 4 2" xfId="1880" xr:uid="{00000000-0005-0000-0000-0000515F0000}"/>
    <cellStyle name="SAPBEXexcGood2 3 4 2 2" xfId="10055" xr:uid="{00000000-0005-0000-0000-0000525F0000}"/>
    <cellStyle name="SAPBEXexcGood2 3 4 2 2 2" xfId="10056" xr:uid="{00000000-0005-0000-0000-0000535F0000}"/>
    <cellStyle name="SAPBEXexcGood2 3 4 2 2 2 2" xfId="10057" xr:uid="{00000000-0005-0000-0000-0000545F0000}"/>
    <cellStyle name="SAPBEXexcGood2 3 4 2 2 2 2 2" xfId="10058" xr:uid="{00000000-0005-0000-0000-0000555F0000}"/>
    <cellStyle name="SAPBEXexcGood2 3 4 2 2 2 3" xfId="10059" xr:uid="{00000000-0005-0000-0000-0000565F0000}"/>
    <cellStyle name="SAPBEXexcGood2 3 4 2 2 3" xfId="10060" xr:uid="{00000000-0005-0000-0000-0000575F0000}"/>
    <cellStyle name="SAPBEXexcGood2 3 4 2 2 3 2" xfId="10061" xr:uid="{00000000-0005-0000-0000-0000585F0000}"/>
    <cellStyle name="SAPBEXexcGood2 3 4 2 2 3 2 2" xfId="10062" xr:uid="{00000000-0005-0000-0000-0000595F0000}"/>
    <cellStyle name="SAPBEXexcGood2 3 4 2 2 4" xfId="10063" xr:uid="{00000000-0005-0000-0000-00005A5F0000}"/>
    <cellStyle name="SAPBEXexcGood2 3 4 2 2 4 2" xfId="10064" xr:uid="{00000000-0005-0000-0000-00005B5F0000}"/>
    <cellStyle name="SAPBEXexcGood2 3 4 2 3" xfId="10065" xr:uid="{00000000-0005-0000-0000-00005C5F0000}"/>
    <cellStyle name="SAPBEXexcGood2 3 4 2 3 2" xfId="10066" xr:uid="{00000000-0005-0000-0000-00005D5F0000}"/>
    <cellStyle name="SAPBEXexcGood2 3 4 2 3 2 2" xfId="10067" xr:uid="{00000000-0005-0000-0000-00005E5F0000}"/>
    <cellStyle name="SAPBEXexcGood2 3 4 2 3 3" xfId="10068" xr:uid="{00000000-0005-0000-0000-00005F5F0000}"/>
    <cellStyle name="SAPBEXexcGood2 3 4 2 4" xfId="10069" xr:uid="{00000000-0005-0000-0000-0000605F0000}"/>
    <cellStyle name="SAPBEXexcGood2 3 4 2 4 2" xfId="10070" xr:uid="{00000000-0005-0000-0000-0000615F0000}"/>
    <cellStyle name="SAPBEXexcGood2 3 4 2 4 2 2" xfId="10071" xr:uid="{00000000-0005-0000-0000-0000625F0000}"/>
    <cellStyle name="SAPBEXexcGood2 3 4 2 5" xfId="10072" xr:uid="{00000000-0005-0000-0000-0000635F0000}"/>
    <cellStyle name="SAPBEXexcGood2 3 4 2 5 2" xfId="10073" xr:uid="{00000000-0005-0000-0000-0000645F0000}"/>
    <cellStyle name="SAPBEXexcGood2 3 4 2 6" xfId="34467" xr:uid="{00000000-0005-0000-0000-0000655F0000}"/>
    <cellStyle name="SAPBEXexcGood2 3 4 2 7" xfId="34468" xr:uid="{00000000-0005-0000-0000-0000665F0000}"/>
    <cellStyle name="SAPBEXexcGood2 3 4 2 8" xfId="49793" xr:uid="{00000000-0005-0000-0000-0000675F0000}"/>
    <cellStyle name="SAPBEXexcGood2 3 4 20" xfId="34469" xr:uid="{00000000-0005-0000-0000-0000685F0000}"/>
    <cellStyle name="SAPBEXexcGood2 3 4 21" xfId="34470" xr:uid="{00000000-0005-0000-0000-0000695F0000}"/>
    <cellStyle name="SAPBEXexcGood2 3 4 22" xfId="34471" xr:uid="{00000000-0005-0000-0000-00006A5F0000}"/>
    <cellStyle name="SAPBEXexcGood2 3 4 23" xfId="34472" xr:uid="{00000000-0005-0000-0000-00006B5F0000}"/>
    <cellStyle name="SAPBEXexcGood2 3 4 24" xfId="34473" xr:uid="{00000000-0005-0000-0000-00006C5F0000}"/>
    <cellStyle name="SAPBEXexcGood2 3 4 25" xfId="34474" xr:uid="{00000000-0005-0000-0000-00006D5F0000}"/>
    <cellStyle name="SAPBEXexcGood2 3 4 26" xfId="34475" xr:uid="{00000000-0005-0000-0000-00006E5F0000}"/>
    <cellStyle name="SAPBEXexcGood2 3 4 27" xfId="34476" xr:uid="{00000000-0005-0000-0000-00006F5F0000}"/>
    <cellStyle name="SAPBEXexcGood2 3 4 28" xfId="48438" xr:uid="{00000000-0005-0000-0000-0000705F0000}"/>
    <cellStyle name="SAPBEXexcGood2 3 4 29" xfId="49278" xr:uid="{00000000-0005-0000-0000-0000715F0000}"/>
    <cellStyle name="SAPBEXexcGood2 3 4 3" xfId="34477" xr:uid="{00000000-0005-0000-0000-0000725F0000}"/>
    <cellStyle name="SAPBEXexcGood2 3 4 4" xfId="34478" xr:uid="{00000000-0005-0000-0000-0000735F0000}"/>
    <cellStyle name="SAPBEXexcGood2 3 4 5" xfId="34479" xr:uid="{00000000-0005-0000-0000-0000745F0000}"/>
    <cellStyle name="SAPBEXexcGood2 3 4 6" xfId="34480" xr:uid="{00000000-0005-0000-0000-0000755F0000}"/>
    <cellStyle name="SAPBEXexcGood2 3 4 7" xfId="34481" xr:uid="{00000000-0005-0000-0000-0000765F0000}"/>
    <cellStyle name="SAPBEXexcGood2 3 4 8" xfId="34482" xr:uid="{00000000-0005-0000-0000-0000775F0000}"/>
    <cellStyle name="SAPBEXexcGood2 3 4 9" xfId="34483" xr:uid="{00000000-0005-0000-0000-0000785F0000}"/>
    <cellStyle name="SAPBEXexcGood2 3 5" xfId="904" xr:uid="{00000000-0005-0000-0000-0000795F0000}"/>
    <cellStyle name="SAPBEXexcGood2 3 5 10" xfId="34484" xr:uid="{00000000-0005-0000-0000-00007A5F0000}"/>
    <cellStyle name="SAPBEXexcGood2 3 5 11" xfId="34485" xr:uid="{00000000-0005-0000-0000-00007B5F0000}"/>
    <cellStyle name="SAPBEXexcGood2 3 5 12" xfId="34486" xr:uid="{00000000-0005-0000-0000-00007C5F0000}"/>
    <cellStyle name="SAPBEXexcGood2 3 5 13" xfId="34487" xr:uid="{00000000-0005-0000-0000-00007D5F0000}"/>
    <cellStyle name="SAPBEXexcGood2 3 5 14" xfId="34488" xr:uid="{00000000-0005-0000-0000-00007E5F0000}"/>
    <cellStyle name="SAPBEXexcGood2 3 5 15" xfId="34489" xr:uid="{00000000-0005-0000-0000-00007F5F0000}"/>
    <cellStyle name="SAPBEXexcGood2 3 5 16" xfId="34490" xr:uid="{00000000-0005-0000-0000-0000805F0000}"/>
    <cellStyle name="SAPBEXexcGood2 3 5 17" xfId="34491" xr:uid="{00000000-0005-0000-0000-0000815F0000}"/>
    <cellStyle name="SAPBEXexcGood2 3 5 18" xfId="34492" xr:uid="{00000000-0005-0000-0000-0000825F0000}"/>
    <cellStyle name="SAPBEXexcGood2 3 5 19" xfId="34493" xr:uid="{00000000-0005-0000-0000-0000835F0000}"/>
    <cellStyle name="SAPBEXexcGood2 3 5 2" xfId="1881" xr:uid="{00000000-0005-0000-0000-0000845F0000}"/>
    <cellStyle name="SAPBEXexcGood2 3 5 2 2" xfId="10074" xr:uid="{00000000-0005-0000-0000-0000855F0000}"/>
    <cellStyle name="SAPBEXexcGood2 3 5 2 2 2" xfId="10075" xr:uid="{00000000-0005-0000-0000-0000865F0000}"/>
    <cellStyle name="SAPBEXexcGood2 3 5 2 2 2 2" xfId="10076" xr:uid="{00000000-0005-0000-0000-0000875F0000}"/>
    <cellStyle name="SAPBEXexcGood2 3 5 2 2 2 2 2" xfId="10077" xr:uid="{00000000-0005-0000-0000-0000885F0000}"/>
    <cellStyle name="SAPBEXexcGood2 3 5 2 2 2 3" xfId="10078" xr:uid="{00000000-0005-0000-0000-0000895F0000}"/>
    <cellStyle name="SAPBEXexcGood2 3 5 2 2 3" xfId="10079" xr:uid="{00000000-0005-0000-0000-00008A5F0000}"/>
    <cellStyle name="SAPBEXexcGood2 3 5 2 2 3 2" xfId="10080" xr:uid="{00000000-0005-0000-0000-00008B5F0000}"/>
    <cellStyle name="SAPBEXexcGood2 3 5 2 2 3 2 2" xfId="10081" xr:uid="{00000000-0005-0000-0000-00008C5F0000}"/>
    <cellStyle name="SAPBEXexcGood2 3 5 2 2 4" xfId="10082" xr:uid="{00000000-0005-0000-0000-00008D5F0000}"/>
    <cellStyle name="SAPBEXexcGood2 3 5 2 2 4 2" xfId="10083" xr:uid="{00000000-0005-0000-0000-00008E5F0000}"/>
    <cellStyle name="SAPBEXexcGood2 3 5 2 3" xfId="10084" xr:uid="{00000000-0005-0000-0000-00008F5F0000}"/>
    <cellStyle name="SAPBEXexcGood2 3 5 2 3 2" xfId="10085" xr:uid="{00000000-0005-0000-0000-0000905F0000}"/>
    <cellStyle name="SAPBEXexcGood2 3 5 2 3 2 2" xfId="10086" xr:uid="{00000000-0005-0000-0000-0000915F0000}"/>
    <cellStyle name="SAPBEXexcGood2 3 5 2 3 3" xfId="10087" xr:uid="{00000000-0005-0000-0000-0000925F0000}"/>
    <cellStyle name="SAPBEXexcGood2 3 5 2 4" xfId="10088" xr:uid="{00000000-0005-0000-0000-0000935F0000}"/>
    <cellStyle name="SAPBEXexcGood2 3 5 2 4 2" xfId="10089" xr:uid="{00000000-0005-0000-0000-0000945F0000}"/>
    <cellStyle name="SAPBEXexcGood2 3 5 2 4 2 2" xfId="10090" xr:uid="{00000000-0005-0000-0000-0000955F0000}"/>
    <cellStyle name="SAPBEXexcGood2 3 5 2 5" xfId="10091" xr:uid="{00000000-0005-0000-0000-0000965F0000}"/>
    <cellStyle name="SAPBEXexcGood2 3 5 2 5 2" xfId="10092" xr:uid="{00000000-0005-0000-0000-0000975F0000}"/>
    <cellStyle name="SAPBEXexcGood2 3 5 2 6" xfId="34494" xr:uid="{00000000-0005-0000-0000-0000985F0000}"/>
    <cellStyle name="SAPBEXexcGood2 3 5 2 7" xfId="34495" xr:uid="{00000000-0005-0000-0000-0000995F0000}"/>
    <cellStyle name="SAPBEXexcGood2 3 5 2 8" xfId="49794" xr:uid="{00000000-0005-0000-0000-00009A5F0000}"/>
    <cellStyle name="SAPBEXexcGood2 3 5 20" xfId="34496" xr:uid="{00000000-0005-0000-0000-00009B5F0000}"/>
    <cellStyle name="SAPBEXexcGood2 3 5 21" xfId="34497" xr:uid="{00000000-0005-0000-0000-00009C5F0000}"/>
    <cellStyle name="SAPBEXexcGood2 3 5 22" xfId="34498" xr:uid="{00000000-0005-0000-0000-00009D5F0000}"/>
    <cellStyle name="SAPBEXexcGood2 3 5 23" xfId="34499" xr:uid="{00000000-0005-0000-0000-00009E5F0000}"/>
    <cellStyle name="SAPBEXexcGood2 3 5 24" xfId="34500" xr:uid="{00000000-0005-0000-0000-00009F5F0000}"/>
    <cellStyle name="SAPBEXexcGood2 3 5 25" xfId="34501" xr:uid="{00000000-0005-0000-0000-0000A05F0000}"/>
    <cellStyle name="SAPBEXexcGood2 3 5 26" xfId="34502" xr:uid="{00000000-0005-0000-0000-0000A15F0000}"/>
    <cellStyle name="SAPBEXexcGood2 3 5 27" xfId="34503" xr:uid="{00000000-0005-0000-0000-0000A25F0000}"/>
    <cellStyle name="SAPBEXexcGood2 3 5 28" xfId="48439" xr:uid="{00000000-0005-0000-0000-0000A35F0000}"/>
    <cellStyle name="SAPBEXexcGood2 3 5 29" xfId="49279" xr:uid="{00000000-0005-0000-0000-0000A45F0000}"/>
    <cellStyle name="SAPBEXexcGood2 3 5 3" xfId="34504" xr:uid="{00000000-0005-0000-0000-0000A55F0000}"/>
    <cellStyle name="SAPBEXexcGood2 3 5 4" xfId="34505" xr:uid="{00000000-0005-0000-0000-0000A65F0000}"/>
    <cellStyle name="SAPBEXexcGood2 3 5 5" xfId="34506" xr:uid="{00000000-0005-0000-0000-0000A75F0000}"/>
    <cellStyle name="SAPBEXexcGood2 3 5 6" xfId="34507" xr:uid="{00000000-0005-0000-0000-0000A85F0000}"/>
    <cellStyle name="SAPBEXexcGood2 3 5 7" xfId="34508" xr:uid="{00000000-0005-0000-0000-0000A95F0000}"/>
    <cellStyle name="SAPBEXexcGood2 3 5 8" xfId="34509" xr:uid="{00000000-0005-0000-0000-0000AA5F0000}"/>
    <cellStyle name="SAPBEXexcGood2 3 5 9" xfId="34510" xr:uid="{00000000-0005-0000-0000-0000AB5F0000}"/>
    <cellStyle name="SAPBEXexcGood2 3 6" xfId="905" xr:uid="{00000000-0005-0000-0000-0000AC5F0000}"/>
    <cellStyle name="SAPBEXexcGood2 3 6 10" xfId="34511" xr:uid="{00000000-0005-0000-0000-0000AD5F0000}"/>
    <cellStyle name="SAPBEXexcGood2 3 6 11" xfId="34512" xr:uid="{00000000-0005-0000-0000-0000AE5F0000}"/>
    <cellStyle name="SAPBEXexcGood2 3 6 12" xfId="34513" xr:uid="{00000000-0005-0000-0000-0000AF5F0000}"/>
    <cellStyle name="SAPBEXexcGood2 3 6 13" xfId="34514" xr:uid="{00000000-0005-0000-0000-0000B05F0000}"/>
    <cellStyle name="SAPBEXexcGood2 3 6 14" xfId="34515" xr:uid="{00000000-0005-0000-0000-0000B15F0000}"/>
    <cellStyle name="SAPBEXexcGood2 3 6 15" xfId="34516" xr:uid="{00000000-0005-0000-0000-0000B25F0000}"/>
    <cellStyle name="SAPBEXexcGood2 3 6 16" xfId="34517" xr:uid="{00000000-0005-0000-0000-0000B35F0000}"/>
    <cellStyle name="SAPBEXexcGood2 3 6 17" xfId="34518" xr:uid="{00000000-0005-0000-0000-0000B45F0000}"/>
    <cellStyle name="SAPBEXexcGood2 3 6 18" xfId="34519" xr:uid="{00000000-0005-0000-0000-0000B55F0000}"/>
    <cellStyle name="SAPBEXexcGood2 3 6 19" xfId="34520" xr:uid="{00000000-0005-0000-0000-0000B65F0000}"/>
    <cellStyle name="SAPBEXexcGood2 3 6 2" xfId="1882" xr:uid="{00000000-0005-0000-0000-0000B75F0000}"/>
    <cellStyle name="SAPBEXexcGood2 3 6 2 2" xfId="10093" xr:uid="{00000000-0005-0000-0000-0000B85F0000}"/>
    <cellStyle name="SAPBEXexcGood2 3 6 2 2 2" xfId="10094" xr:uid="{00000000-0005-0000-0000-0000B95F0000}"/>
    <cellStyle name="SAPBEXexcGood2 3 6 2 2 2 2" xfId="10095" xr:uid="{00000000-0005-0000-0000-0000BA5F0000}"/>
    <cellStyle name="SAPBEXexcGood2 3 6 2 2 2 2 2" xfId="10096" xr:uid="{00000000-0005-0000-0000-0000BB5F0000}"/>
    <cellStyle name="SAPBEXexcGood2 3 6 2 2 2 3" xfId="10097" xr:uid="{00000000-0005-0000-0000-0000BC5F0000}"/>
    <cellStyle name="SAPBEXexcGood2 3 6 2 2 3" xfId="10098" xr:uid="{00000000-0005-0000-0000-0000BD5F0000}"/>
    <cellStyle name="SAPBEXexcGood2 3 6 2 2 3 2" xfId="10099" xr:uid="{00000000-0005-0000-0000-0000BE5F0000}"/>
    <cellStyle name="SAPBEXexcGood2 3 6 2 2 3 2 2" xfId="10100" xr:uid="{00000000-0005-0000-0000-0000BF5F0000}"/>
    <cellStyle name="SAPBEXexcGood2 3 6 2 2 4" xfId="10101" xr:uid="{00000000-0005-0000-0000-0000C05F0000}"/>
    <cellStyle name="SAPBEXexcGood2 3 6 2 2 4 2" xfId="10102" xr:uid="{00000000-0005-0000-0000-0000C15F0000}"/>
    <cellStyle name="SAPBEXexcGood2 3 6 2 3" xfId="10103" xr:uid="{00000000-0005-0000-0000-0000C25F0000}"/>
    <cellStyle name="SAPBEXexcGood2 3 6 2 3 2" xfId="10104" xr:uid="{00000000-0005-0000-0000-0000C35F0000}"/>
    <cellStyle name="SAPBEXexcGood2 3 6 2 3 2 2" xfId="10105" xr:uid="{00000000-0005-0000-0000-0000C45F0000}"/>
    <cellStyle name="SAPBEXexcGood2 3 6 2 3 3" xfId="10106" xr:uid="{00000000-0005-0000-0000-0000C55F0000}"/>
    <cellStyle name="SAPBEXexcGood2 3 6 2 4" xfId="10107" xr:uid="{00000000-0005-0000-0000-0000C65F0000}"/>
    <cellStyle name="SAPBEXexcGood2 3 6 2 4 2" xfId="10108" xr:uid="{00000000-0005-0000-0000-0000C75F0000}"/>
    <cellStyle name="SAPBEXexcGood2 3 6 2 4 2 2" xfId="10109" xr:uid="{00000000-0005-0000-0000-0000C85F0000}"/>
    <cellStyle name="SAPBEXexcGood2 3 6 2 5" xfId="10110" xr:uid="{00000000-0005-0000-0000-0000C95F0000}"/>
    <cellStyle name="SAPBEXexcGood2 3 6 2 5 2" xfId="10111" xr:uid="{00000000-0005-0000-0000-0000CA5F0000}"/>
    <cellStyle name="SAPBEXexcGood2 3 6 2 6" xfId="34521" xr:uid="{00000000-0005-0000-0000-0000CB5F0000}"/>
    <cellStyle name="SAPBEXexcGood2 3 6 2 7" xfId="34522" xr:uid="{00000000-0005-0000-0000-0000CC5F0000}"/>
    <cellStyle name="SAPBEXexcGood2 3 6 2 8" xfId="49795" xr:uid="{00000000-0005-0000-0000-0000CD5F0000}"/>
    <cellStyle name="SAPBEXexcGood2 3 6 20" xfId="34523" xr:uid="{00000000-0005-0000-0000-0000CE5F0000}"/>
    <cellStyle name="SAPBEXexcGood2 3 6 21" xfId="34524" xr:uid="{00000000-0005-0000-0000-0000CF5F0000}"/>
    <cellStyle name="SAPBEXexcGood2 3 6 22" xfId="34525" xr:uid="{00000000-0005-0000-0000-0000D05F0000}"/>
    <cellStyle name="SAPBEXexcGood2 3 6 23" xfId="34526" xr:uid="{00000000-0005-0000-0000-0000D15F0000}"/>
    <cellStyle name="SAPBEXexcGood2 3 6 24" xfId="34527" xr:uid="{00000000-0005-0000-0000-0000D25F0000}"/>
    <cellStyle name="SAPBEXexcGood2 3 6 25" xfId="34528" xr:uid="{00000000-0005-0000-0000-0000D35F0000}"/>
    <cellStyle name="SAPBEXexcGood2 3 6 26" xfId="34529" xr:uid="{00000000-0005-0000-0000-0000D45F0000}"/>
    <cellStyle name="SAPBEXexcGood2 3 6 27" xfId="34530" xr:uid="{00000000-0005-0000-0000-0000D55F0000}"/>
    <cellStyle name="SAPBEXexcGood2 3 6 28" xfId="48440" xr:uid="{00000000-0005-0000-0000-0000D65F0000}"/>
    <cellStyle name="SAPBEXexcGood2 3 6 29" xfId="49280" xr:uid="{00000000-0005-0000-0000-0000D75F0000}"/>
    <cellStyle name="SAPBEXexcGood2 3 6 3" xfId="34531" xr:uid="{00000000-0005-0000-0000-0000D85F0000}"/>
    <cellStyle name="SAPBEXexcGood2 3 6 4" xfId="34532" xr:uid="{00000000-0005-0000-0000-0000D95F0000}"/>
    <cellStyle name="SAPBEXexcGood2 3 6 5" xfId="34533" xr:uid="{00000000-0005-0000-0000-0000DA5F0000}"/>
    <cellStyle name="SAPBEXexcGood2 3 6 6" xfId="34534" xr:uid="{00000000-0005-0000-0000-0000DB5F0000}"/>
    <cellStyle name="SAPBEXexcGood2 3 6 7" xfId="34535" xr:uid="{00000000-0005-0000-0000-0000DC5F0000}"/>
    <cellStyle name="SAPBEXexcGood2 3 6 8" xfId="34536" xr:uid="{00000000-0005-0000-0000-0000DD5F0000}"/>
    <cellStyle name="SAPBEXexcGood2 3 6 9" xfId="34537" xr:uid="{00000000-0005-0000-0000-0000DE5F0000}"/>
    <cellStyle name="SAPBEXexcGood2 3 7" xfId="1883" xr:uid="{00000000-0005-0000-0000-0000DF5F0000}"/>
    <cellStyle name="SAPBEXexcGood2 3 7 2" xfId="10112" xr:uid="{00000000-0005-0000-0000-0000E05F0000}"/>
    <cellStyle name="SAPBEXexcGood2 3 7 2 2" xfId="10113" xr:uid="{00000000-0005-0000-0000-0000E15F0000}"/>
    <cellStyle name="SAPBEXexcGood2 3 7 2 2 2" xfId="10114" xr:uid="{00000000-0005-0000-0000-0000E25F0000}"/>
    <cellStyle name="SAPBEXexcGood2 3 7 2 2 2 2" xfId="10115" xr:uid="{00000000-0005-0000-0000-0000E35F0000}"/>
    <cellStyle name="SAPBEXexcGood2 3 7 2 2 3" xfId="10116" xr:uid="{00000000-0005-0000-0000-0000E45F0000}"/>
    <cellStyle name="SAPBEXexcGood2 3 7 2 3" xfId="10117" xr:uid="{00000000-0005-0000-0000-0000E55F0000}"/>
    <cellStyle name="SAPBEXexcGood2 3 7 2 3 2" xfId="10118" xr:uid="{00000000-0005-0000-0000-0000E65F0000}"/>
    <cellStyle name="SAPBEXexcGood2 3 7 2 3 2 2" xfId="10119" xr:uid="{00000000-0005-0000-0000-0000E75F0000}"/>
    <cellStyle name="SAPBEXexcGood2 3 7 2 4" xfId="10120" xr:uid="{00000000-0005-0000-0000-0000E85F0000}"/>
    <cellStyle name="SAPBEXexcGood2 3 7 2 4 2" xfId="10121" xr:uid="{00000000-0005-0000-0000-0000E95F0000}"/>
    <cellStyle name="SAPBEXexcGood2 3 7 3" xfId="10122" xr:uid="{00000000-0005-0000-0000-0000EA5F0000}"/>
    <cellStyle name="SAPBEXexcGood2 3 7 3 2" xfId="10123" xr:uid="{00000000-0005-0000-0000-0000EB5F0000}"/>
    <cellStyle name="SAPBEXexcGood2 3 7 3 2 2" xfId="10124" xr:uid="{00000000-0005-0000-0000-0000EC5F0000}"/>
    <cellStyle name="SAPBEXexcGood2 3 7 3 3" xfId="10125" xr:uid="{00000000-0005-0000-0000-0000ED5F0000}"/>
    <cellStyle name="SAPBEXexcGood2 3 7 4" xfId="10126" xr:uid="{00000000-0005-0000-0000-0000EE5F0000}"/>
    <cellStyle name="SAPBEXexcGood2 3 7 4 2" xfId="10127" xr:uid="{00000000-0005-0000-0000-0000EF5F0000}"/>
    <cellStyle name="SAPBEXexcGood2 3 7 4 2 2" xfId="10128" xr:uid="{00000000-0005-0000-0000-0000F05F0000}"/>
    <cellStyle name="SAPBEXexcGood2 3 7 5" xfId="10129" xr:uid="{00000000-0005-0000-0000-0000F15F0000}"/>
    <cellStyle name="SAPBEXexcGood2 3 7 5 2" xfId="10130" xr:uid="{00000000-0005-0000-0000-0000F25F0000}"/>
    <cellStyle name="SAPBEXexcGood2 3 7 6" xfId="34538" xr:uid="{00000000-0005-0000-0000-0000F35F0000}"/>
    <cellStyle name="SAPBEXexcGood2 3 7 7" xfId="34539" xr:uid="{00000000-0005-0000-0000-0000F45F0000}"/>
    <cellStyle name="SAPBEXexcGood2 3 7 8" xfId="49790" xr:uid="{00000000-0005-0000-0000-0000F55F0000}"/>
    <cellStyle name="SAPBEXexcGood2 3 8" xfId="34540" xr:uid="{00000000-0005-0000-0000-0000F65F0000}"/>
    <cellStyle name="SAPBEXexcGood2 3 9" xfId="34541" xr:uid="{00000000-0005-0000-0000-0000F75F0000}"/>
    <cellStyle name="SAPBEXexcGood2 30" xfId="34542" xr:uid="{00000000-0005-0000-0000-0000F85F0000}"/>
    <cellStyle name="SAPBEXexcGood2 31" xfId="34543" xr:uid="{00000000-0005-0000-0000-0000F95F0000}"/>
    <cellStyle name="SAPBEXexcGood2 32" xfId="34544" xr:uid="{00000000-0005-0000-0000-0000FA5F0000}"/>
    <cellStyle name="SAPBEXexcGood2 33" xfId="34545" xr:uid="{00000000-0005-0000-0000-0000FB5F0000}"/>
    <cellStyle name="SAPBEXexcGood2 34" xfId="34546" xr:uid="{00000000-0005-0000-0000-0000FC5F0000}"/>
    <cellStyle name="SAPBEXexcGood2 35" xfId="34547" xr:uid="{00000000-0005-0000-0000-0000FD5F0000}"/>
    <cellStyle name="SAPBEXexcGood2 36" xfId="48441" xr:uid="{00000000-0005-0000-0000-0000FE5F0000}"/>
    <cellStyle name="SAPBEXexcGood2 37" xfId="49263" xr:uid="{00000000-0005-0000-0000-0000FF5F0000}"/>
    <cellStyle name="SAPBEXexcGood2 4" xfId="906" xr:uid="{00000000-0005-0000-0000-000000600000}"/>
    <cellStyle name="SAPBEXexcGood2 4 10" xfId="34548" xr:uid="{00000000-0005-0000-0000-000001600000}"/>
    <cellStyle name="SAPBEXexcGood2 4 11" xfId="34549" xr:uid="{00000000-0005-0000-0000-000002600000}"/>
    <cellStyle name="SAPBEXexcGood2 4 12" xfId="34550" xr:uid="{00000000-0005-0000-0000-000003600000}"/>
    <cellStyle name="SAPBEXexcGood2 4 13" xfId="34551" xr:uid="{00000000-0005-0000-0000-000004600000}"/>
    <cellStyle name="SAPBEXexcGood2 4 14" xfId="34552" xr:uid="{00000000-0005-0000-0000-000005600000}"/>
    <cellStyle name="SAPBEXexcGood2 4 15" xfId="34553" xr:uid="{00000000-0005-0000-0000-000006600000}"/>
    <cellStyle name="SAPBEXexcGood2 4 16" xfId="34554" xr:uid="{00000000-0005-0000-0000-000007600000}"/>
    <cellStyle name="SAPBEXexcGood2 4 17" xfId="34555" xr:uid="{00000000-0005-0000-0000-000008600000}"/>
    <cellStyle name="SAPBEXexcGood2 4 18" xfId="34556" xr:uid="{00000000-0005-0000-0000-000009600000}"/>
    <cellStyle name="SAPBEXexcGood2 4 19" xfId="34557" xr:uid="{00000000-0005-0000-0000-00000A600000}"/>
    <cellStyle name="SAPBEXexcGood2 4 2" xfId="1884" xr:uid="{00000000-0005-0000-0000-00000B600000}"/>
    <cellStyle name="SAPBEXexcGood2 4 2 2" xfId="10131" xr:uid="{00000000-0005-0000-0000-00000C600000}"/>
    <cellStyle name="SAPBEXexcGood2 4 2 2 2" xfId="10132" xr:uid="{00000000-0005-0000-0000-00000D600000}"/>
    <cellStyle name="SAPBEXexcGood2 4 2 2 2 2" xfId="10133" xr:uid="{00000000-0005-0000-0000-00000E600000}"/>
    <cellStyle name="SAPBEXexcGood2 4 2 2 2 2 2" xfId="10134" xr:uid="{00000000-0005-0000-0000-00000F600000}"/>
    <cellStyle name="SAPBEXexcGood2 4 2 2 2 3" xfId="10135" xr:uid="{00000000-0005-0000-0000-000010600000}"/>
    <cellStyle name="SAPBEXexcGood2 4 2 2 3" xfId="10136" xr:uid="{00000000-0005-0000-0000-000011600000}"/>
    <cellStyle name="SAPBEXexcGood2 4 2 2 3 2" xfId="10137" xr:uid="{00000000-0005-0000-0000-000012600000}"/>
    <cellStyle name="SAPBEXexcGood2 4 2 2 3 2 2" xfId="10138" xr:uid="{00000000-0005-0000-0000-000013600000}"/>
    <cellStyle name="SAPBEXexcGood2 4 2 2 4" xfId="10139" xr:uid="{00000000-0005-0000-0000-000014600000}"/>
    <cellStyle name="SAPBEXexcGood2 4 2 2 4 2" xfId="10140" xr:uid="{00000000-0005-0000-0000-000015600000}"/>
    <cellStyle name="SAPBEXexcGood2 4 2 3" xfId="10141" xr:uid="{00000000-0005-0000-0000-000016600000}"/>
    <cellStyle name="SAPBEXexcGood2 4 2 3 2" xfId="10142" xr:uid="{00000000-0005-0000-0000-000017600000}"/>
    <cellStyle name="SAPBEXexcGood2 4 2 3 2 2" xfId="10143" xr:uid="{00000000-0005-0000-0000-000018600000}"/>
    <cellStyle name="SAPBEXexcGood2 4 2 3 3" xfId="10144" xr:uid="{00000000-0005-0000-0000-000019600000}"/>
    <cellStyle name="SAPBEXexcGood2 4 2 4" xfId="10145" xr:uid="{00000000-0005-0000-0000-00001A600000}"/>
    <cellStyle name="SAPBEXexcGood2 4 2 4 2" xfId="10146" xr:uid="{00000000-0005-0000-0000-00001B600000}"/>
    <cellStyle name="SAPBEXexcGood2 4 2 4 2 2" xfId="10147" xr:uid="{00000000-0005-0000-0000-00001C600000}"/>
    <cellStyle name="SAPBEXexcGood2 4 2 5" xfId="10148" xr:uid="{00000000-0005-0000-0000-00001D600000}"/>
    <cellStyle name="SAPBEXexcGood2 4 2 5 2" xfId="10149" xr:uid="{00000000-0005-0000-0000-00001E600000}"/>
    <cellStyle name="SAPBEXexcGood2 4 2 6" xfId="34558" xr:uid="{00000000-0005-0000-0000-00001F600000}"/>
    <cellStyle name="SAPBEXexcGood2 4 2 7" xfId="34559" xr:uid="{00000000-0005-0000-0000-000020600000}"/>
    <cellStyle name="SAPBEXexcGood2 4 2 8" xfId="49796" xr:uid="{00000000-0005-0000-0000-000021600000}"/>
    <cellStyle name="SAPBEXexcGood2 4 20" xfId="34560" xr:uid="{00000000-0005-0000-0000-000022600000}"/>
    <cellStyle name="SAPBEXexcGood2 4 21" xfId="34561" xr:uid="{00000000-0005-0000-0000-000023600000}"/>
    <cellStyle name="SAPBEXexcGood2 4 22" xfId="34562" xr:uid="{00000000-0005-0000-0000-000024600000}"/>
    <cellStyle name="SAPBEXexcGood2 4 23" xfId="34563" xr:uid="{00000000-0005-0000-0000-000025600000}"/>
    <cellStyle name="SAPBEXexcGood2 4 24" xfId="34564" xr:uid="{00000000-0005-0000-0000-000026600000}"/>
    <cellStyle name="SAPBEXexcGood2 4 25" xfId="34565" xr:uid="{00000000-0005-0000-0000-000027600000}"/>
    <cellStyle name="SAPBEXexcGood2 4 26" xfId="34566" xr:uid="{00000000-0005-0000-0000-000028600000}"/>
    <cellStyle name="SAPBEXexcGood2 4 27" xfId="34567" xr:uid="{00000000-0005-0000-0000-000029600000}"/>
    <cellStyle name="SAPBEXexcGood2 4 28" xfId="48442" xr:uid="{00000000-0005-0000-0000-00002A600000}"/>
    <cellStyle name="SAPBEXexcGood2 4 29" xfId="49281" xr:uid="{00000000-0005-0000-0000-00002B600000}"/>
    <cellStyle name="SAPBEXexcGood2 4 3" xfId="34568" xr:uid="{00000000-0005-0000-0000-00002C600000}"/>
    <cellStyle name="SAPBEXexcGood2 4 4" xfId="34569" xr:uid="{00000000-0005-0000-0000-00002D600000}"/>
    <cellStyle name="SAPBEXexcGood2 4 5" xfId="34570" xr:uid="{00000000-0005-0000-0000-00002E600000}"/>
    <cellStyle name="SAPBEXexcGood2 4 6" xfId="34571" xr:uid="{00000000-0005-0000-0000-00002F600000}"/>
    <cellStyle name="SAPBEXexcGood2 4 7" xfId="34572" xr:uid="{00000000-0005-0000-0000-000030600000}"/>
    <cellStyle name="SAPBEXexcGood2 4 8" xfId="34573" xr:uid="{00000000-0005-0000-0000-000031600000}"/>
    <cellStyle name="SAPBEXexcGood2 4 9" xfId="34574" xr:uid="{00000000-0005-0000-0000-000032600000}"/>
    <cellStyle name="SAPBEXexcGood2 5" xfId="907" xr:uid="{00000000-0005-0000-0000-000033600000}"/>
    <cellStyle name="SAPBEXexcGood2 5 10" xfId="34575" xr:uid="{00000000-0005-0000-0000-000034600000}"/>
    <cellStyle name="SAPBEXexcGood2 5 11" xfId="34576" xr:uid="{00000000-0005-0000-0000-000035600000}"/>
    <cellStyle name="SAPBEXexcGood2 5 12" xfId="34577" xr:uid="{00000000-0005-0000-0000-000036600000}"/>
    <cellStyle name="SAPBEXexcGood2 5 13" xfId="34578" xr:uid="{00000000-0005-0000-0000-000037600000}"/>
    <cellStyle name="SAPBEXexcGood2 5 14" xfId="34579" xr:uid="{00000000-0005-0000-0000-000038600000}"/>
    <cellStyle name="SAPBEXexcGood2 5 15" xfId="34580" xr:uid="{00000000-0005-0000-0000-000039600000}"/>
    <cellStyle name="SAPBEXexcGood2 5 16" xfId="34581" xr:uid="{00000000-0005-0000-0000-00003A600000}"/>
    <cellStyle name="SAPBEXexcGood2 5 17" xfId="34582" xr:uid="{00000000-0005-0000-0000-00003B600000}"/>
    <cellStyle name="SAPBEXexcGood2 5 18" xfId="34583" xr:uid="{00000000-0005-0000-0000-00003C600000}"/>
    <cellStyle name="SAPBEXexcGood2 5 19" xfId="34584" xr:uid="{00000000-0005-0000-0000-00003D600000}"/>
    <cellStyle name="SAPBEXexcGood2 5 2" xfId="1885" xr:uid="{00000000-0005-0000-0000-00003E600000}"/>
    <cellStyle name="SAPBEXexcGood2 5 2 2" xfId="10150" xr:uid="{00000000-0005-0000-0000-00003F600000}"/>
    <cellStyle name="SAPBEXexcGood2 5 2 2 2" xfId="10151" xr:uid="{00000000-0005-0000-0000-000040600000}"/>
    <cellStyle name="SAPBEXexcGood2 5 2 2 2 2" xfId="10152" xr:uid="{00000000-0005-0000-0000-000041600000}"/>
    <cellStyle name="SAPBEXexcGood2 5 2 2 2 2 2" xfId="10153" xr:uid="{00000000-0005-0000-0000-000042600000}"/>
    <cellStyle name="SAPBEXexcGood2 5 2 2 2 3" xfId="10154" xr:uid="{00000000-0005-0000-0000-000043600000}"/>
    <cellStyle name="SAPBEXexcGood2 5 2 2 3" xfId="10155" xr:uid="{00000000-0005-0000-0000-000044600000}"/>
    <cellStyle name="SAPBEXexcGood2 5 2 2 3 2" xfId="10156" xr:uid="{00000000-0005-0000-0000-000045600000}"/>
    <cellStyle name="SAPBEXexcGood2 5 2 2 3 2 2" xfId="10157" xr:uid="{00000000-0005-0000-0000-000046600000}"/>
    <cellStyle name="SAPBEXexcGood2 5 2 2 4" xfId="10158" xr:uid="{00000000-0005-0000-0000-000047600000}"/>
    <cellStyle name="SAPBEXexcGood2 5 2 2 4 2" xfId="10159" xr:uid="{00000000-0005-0000-0000-000048600000}"/>
    <cellStyle name="SAPBEXexcGood2 5 2 3" xfId="10160" xr:uid="{00000000-0005-0000-0000-000049600000}"/>
    <cellStyle name="SAPBEXexcGood2 5 2 3 2" xfId="10161" xr:uid="{00000000-0005-0000-0000-00004A600000}"/>
    <cellStyle name="SAPBEXexcGood2 5 2 3 2 2" xfId="10162" xr:uid="{00000000-0005-0000-0000-00004B600000}"/>
    <cellStyle name="SAPBEXexcGood2 5 2 3 3" xfId="10163" xr:uid="{00000000-0005-0000-0000-00004C600000}"/>
    <cellStyle name="SAPBEXexcGood2 5 2 4" xfId="10164" xr:uid="{00000000-0005-0000-0000-00004D600000}"/>
    <cellStyle name="SAPBEXexcGood2 5 2 4 2" xfId="10165" xr:uid="{00000000-0005-0000-0000-00004E600000}"/>
    <cellStyle name="SAPBEXexcGood2 5 2 4 2 2" xfId="10166" xr:uid="{00000000-0005-0000-0000-00004F600000}"/>
    <cellStyle name="SAPBEXexcGood2 5 2 5" xfId="10167" xr:uid="{00000000-0005-0000-0000-000050600000}"/>
    <cellStyle name="SAPBEXexcGood2 5 2 5 2" xfId="10168" xr:uid="{00000000-0005-0000-0000-000051600000}"/>
    <cellStyle name="SAPBEXexcGood2 5 2 6" xfId="34585" xr:uid="{00000000-0005-0000-0000-000052600000}"/>
    <cellStyle name="SAPBEXexcGood2 5 2 7" xfId="34586" xr:uid="{00000000-0005-0000-0000-000053600000}"/>
    <cellStyle name="SAPBEXexcGood2 5 2 8" xfId="49797" xr:uid="{00000000-0005-0000-0000-000054600000}"/>
    <cellStyle name="SAPBEXexcGood2 5 20" xfId="34587" xr:uid="{00000000-0005-0000-0000-000055600000}"/>
    <cellStyle name="SAPBEXexcGood2 5 21" xfId="34588" xr:uid="{00000000-0005-0000-0000-000056600000}"/>
    <cellStyle name="SAPBEXexcGood2 5 22" xfId="34589" xr:uid="{00000000-0005-0000-0000-000057600000}"/>
    <cellStyle name="SAPBEXexcGood2 5 23" xfId="34590" xr:uid="{00000000-0005-0000-0000-000058600000}"/>
    <cellStyle name="SAPBEXexcGood2 5 24" xfId="34591" xr:uid="{00000000-0005-0000-0000-000059600000}"/>
    <cellStyle name="SAPBEXexcGood2 5 25" xfId="34592" xr:uid="{00000000-0005-0000-0000-00005A600000}"/>
    <cellStyle name="SAPBEXexcGood2 5 26" xfId="34593" xr:uid="{00000000-0005-0000-0000-00005B600000}"/>
    <cellStyle name="SAPBEXexcGood2 5 27" xfId="34594" xr:uid="{00000000-0005-0000-0000-00005C600000}"/>
    <cellStyle name="SAPBEXexcGood2 5 28" xfId="48443" xr:uid="{00000000-0005-0000-0000-00005D600000}"/>
    <cellStyle name="SAPBEXexcGood2 5 29" xfId="49282" xr:uid="{00000000-0005-0000-0000-00005E600000}"/>
    <cellStyle name="SAPBEXexcGood2 5 3" xfId="34595" xr:uid="{00000000-0005-0000-0000-00005F600000}"/>
    <cellStyle name="SAPBEXexcGood2 5 4" xfId="34596" xr:uid="{00000000-0005-0000-0000-000060600000}"/>
    <cellStyle name="SAPBEXexcGood2 5 5" xfId="34597" xr:uid="{00000000-0005-0000-0000-000061600000}"/>
    <cellStyle name="SAPBEXexcGood2 5 6" xfId="34598" xr:uid="{00000000-0005-0000-0000-000062600000}"/>
    <cellStyle name="SAPBEXexcGood2 5 7" xfId="34599" xr:uid="{00000000-0005-0000-0000-000063600000}"/>
    <cellStyle name="SAPBEXexcGood2 5 8" xfId="34600" xr:uid="{00000000-0005-0000-0000-000064600000}"/>
    <cellStyle name="SAPBEXexcGood2 5 9" xfId="34601" xr:uid="{00000000-0005-0000-0000-000065600000}"/>
    <cellStyle name="SAPBEXexcGood2 6" xfId="908" xr:uid="{00000000-0005-0000-0000-000066600000}"/>
    <cellStyle name="SAPBEXexcGood2 6 10" xfId="34602" xr:uid="{00000000-0005-0000-0000-000067600000}"/>
    <cellStyle name="SAPBEXexcGood2 6 11" xfId="34603" xr:uid="{00000000-0005-0000-0000-000068600000}"/>
    <cellStyle name="SAPBEXexcGood2 6 12" xfId="34604" xr:uid="{00000000-0005-0000-0000-000069600000}"/>
    <cellStyle name="SAPBEXexcGood2 6 13" xfId="34605" xr:uid="{00000000-0005-0000-0000-00006A600000}"/>
    <cellStyle name="SAPBEXexcGood2 6 14" xfId="34606" xr:uid="{00000000-0005-0000-0000-00006B600000}"/>
    <cellStyle name="SAPBEXexcGood2 6 15" xfId="34607" xr:uid="{00000000-0005-0000-0000-00006C600000}"/>
    <cellStyle name="SAPBEXexcGood2 6 16" xfId="34608" xr:uid="{00000000-0005-0000-0000-00006D600000}"/>
    <cellStyle name="SAPBEXexcGood2 6 17" xfId="34609" xr:uid="{00000000-0005-0000-0000-00006E600000}"/>
    <cellStyle name="SAPBEXexcGood2 6 18" xfId="34610" xr:uid="{00000000-0005-0000-0000-00006F600000}"/>
    <cellStyle name="SAPBEXexcGood2 6 19" xfId="34611" xr:uid="{00000000-0005-0000-0000-000070600000}"/>
    <cellStyle name="SAPBEXexcGood2 6 2" xfId="1886" xr:uid="{00000000-0005-0000-0000-000071600000}"/>
    <cellStyle name="SAPBEXexcGood2 6 2 2" xfId="10169" xr:uid="{00000000-0005-0000-0000-000072600000}"/>
    <cellStyle name="SAPBEXexcGood2 6 2 2 2" xfId="10170" xr:uid="{00000000-0005-0000-0000-000073600000}"/>
    <cellStyle name="SAPBEXexcGood2 6 2 2 2 2" xfId="10171" xr:uid="{00000000-0005-0000-0000-000074600000}"/>
    <cellStyle name="SAPBEXexcGood2 6 2 2 2 2 2" xfId="10172" xr:uid="{00000000-0005-0000-0000-000075600000}"/>
    <cellStyle name="SAPBEXexcGood2 6 2 2 2 3" xfId="10173" xr:uid="{00000000-0005-0000-0000-000076600000}"/>
    <cellStyle name="SAPBEXexcGood2 6 2 2 3" xfId="10174" xr:uid="{00000000-0005-0000-0000-000077600000}"/>
    <cellStyle name="SAPBEXexcGood2 6 2 2 3 2" xfId="10175" xr:uid="{00000000-0005-0000-0000-000078600000}"/>
    <cellStyle name="SAPBEXexcGood2 6 2 2 3 2 2" xfId="10176" xr:uid="{00000000-0005-0000-0000-000079600000}"/>
    <cellStyle name="SAPBEXexcGood2 6 2 2 4" xfId="10177" xr:uid="{00000000-0005-0000-0000-00007A600000}"/>
    <cellStyle name="SAPBEXexcGood2 6 2 2 4 2" xfId="10178" xr:uid="{00000000-0005-0000-0000-00007B600000}"/>
    <cellStyle name="SAPBEXexcGood2 6 2 3" xfId="10179" xr:uid="{00000000-0005-0000-0000-00007C600000}"/>
    <cellStyle name="SAPBEXexcGood2 6 2 3 2" xfId="10180" xr:uid="{00000000-0005-0000-0000-00007D600000}"/>
    <cellStyle name="SAPBEXexcGood2 6 2 3 2 2" xfId="10181" xr:uid="{00000000-0005-0000-0000-00007E600000}"/>
    <cellStyle name="SAPBEXexcGood2 6 2 3 3" xfId="10182" xr:uid="{00000000-0005-0000-0000-00007F600000}"/>
    <cellStyle name="SAPBEXexcGood2 6 2 4" xfId="10183" xr:uid="{00000000-0005-0000-0000-000080600000}"/>
    <cellStyle name="SAPBEXexcGood2 6 2 4 2" xfId="10184" xr:uid="{00000000-0005-0000-0000-000081600000}"/>
    <cellStyle name="SAPBEXexcGood2 6 2 4 2 2" xfId="10185" xr:uid="{00000000-0005-0000-0000-000082600000}"/>
    <cellStyle name="SAPBEXexcGood2 6 2 5" xfId="10186" xr:uid="{00000000-0005-0000-0000-000083600000}"/>
    <cellStyle name="SAPBEXexcGood2 6 2 5 2" xfId="10187" xr:uid="{00000000-0005-0000-0000-000084600000}"/>
    <cellStyle name="SAPBEXexcGood2 6 2 6" xfId="34612" xr:uid="{00000000-0005-0000-0000-000085600000}"/>
    <cellStyle name="SAPBEXexcGood2 6 2 7" xfId="34613" xr:uid="{00000000-0005-0000-0000-000086600000}"/>
    <cellStyle name="SAPBEXexcGood2 6 2 8" xfId="49798" xr:uid="{00000000-0005-0000-0000-000087600000}"/>
    <cellStyle name="SAPBEXexcGood2 6 20" xfId="34614" xr:uid="{00000000-0005-0000-0000-000088600000}"/>
    <cellStyle name="SAPBEXexcGood2 6 21" xfId="34615" xr:uid="{00000000-0005-0000-0000-000089600000}"/>
    <cellStyle name="SAPBEXexcGood2 6 22" xfId="34616" xr:uid="{00000000-0005-0000-0000-00008A600000}"/>
    <cellStyle name="SAPBEXexcGood2 6 23" xfId="34617" xr:uid="{00000000-0005-0000-0000-00008B600000}"/>
    <cellStyle name="SAPBEXexcGood2 6 24" xfId="34618" xr:uid="{00000000-0005-0000-0000-00008C600000}"/>
    <cellStyle name="SAPBEXexcGood2 6 25" xfId="34619" xr:uid="{00000000-0005-0000-0000-00008D600000}"/>
    <cellStyle name="SAPBEXexcGood2 6 26" xfId="34620" xr:uid="{00000000-0005-0000-0000-00008E600000}"/>
    <cellStyle name="SAPBEXexcGood2 6 27" xfId="34621" xr:uid="{00000000-0005-0000-0000-00008F600000}"/>
    <cellStyle name="SAPBEXexcGood2 6 28" xfId="48444" xr:uid="{00000000-0005-0000-0000-000090600000}"/>
    <cellStyle name="SAPBEXexcGood2 6 29" xfId="49283" xr:uid="{00000000-0005-0000-0000-000091600000}"/>
    <cellStyle name="SAPBEXexcGood2 6 3" xfId="34622" xr:uid="{00000000-0005-0000-0000-000092600000}"/>
    <cellStyle name="SAPBEXexcGood2 6 4" xfId="34623" xr:uid="{00000000-0005-0000-0000-000093600000}"/>
    <cellStyle name="SAPBEXexcGood2 6 5" xfId="34624" xr:uid="{00000000-0005-0000-0000-000094600000}"/>
    <cellStyle name="SAPBEXexcGood2 6 6" xfId="34625" xr:uid="{00000000-0005-0000-0000-000095600000}"/>
    <cellStyle name="SAPBEXexcGood2 6 7" xfId="34626" xr:uid="{00000000-0005-0000-0000-000096600000}"/>
    <cellStyle name="SAPBEXexcGood2 6 8" xfId="34627" xr:uid="{00000000-0005-0000-0000-000097600000}"/>
    <cellStyle name="SAPBEXexcGood2 6 9" xfId="34628" xr:uid="{00000000-0005-0000-0000-000098600000}"/>
    <cellStyle name="SAPBEXexcGood2 7" xfId="909" xr:uid="{00000000-0005-0000-0000-000099600000}"/>
    <cellStyle name="SAPBEXexcGood2 7 10" xfId="34629" xr:uid="{00000000-0005-0000-0000-00009A600000}"/>
    <cellStyle name="SAPBEXexcGood2 7 11" xfId="34630" xr:uid="{00000000-0005-0000-0000-00009B600000}"/>
    <cellStyle name="SAPBEXexcGood2 7 12" xfId="34631" xr:uid="{00000000-0005-0000-0000-00009C600000}"/>
    <cellStyle name="SAPBEXexcGood2 7 13" xfId="34632" xr:uid="{00000000-0005-0000-0000-00009D600000}"/>
    <cellStyle name="SAPBEXexcGood2 7 14" xfId="34633" xr:uid="{00000000-0005-0000-0000-00009E600000}"/>
    <cellStyle name="SAPBEXexcGood2 7 15" xfId="34634" xr:uid="{00000000-0005-0000-0000-00009F600000}"/>
    <cellStyle name="SAPBEXexcGood2 7 16" xfId="34635" xr:uid="{00000000-0005-0000-0000-0000A0600000}"/>
    <cellStyle name="SAPBEXexcGood2 7 17" xfId="34636" xr:uid="{00000000-0005-0000-0000-0000A1600000}"/>
    <cellStyle name="SAPBEXexcGood2 7 18" xfId="34637" xr:uid="{00000000-0005-0000-0000-0000A2600000}"/>
    <cellStyle name="SAPBEXexcGood2 7 19" xfId="34638" xr:uid="{00000000-0005-0000-0000-0000A3600000}"/>
    <cellStyle name="SAPBEXexcGood2 7 2" xfId="1887" xr:uid="{00000000-0005-0000-0000-0000A4600000}"/>
    <cellStyle name="SAPBEXexcGood2 7 2 2" xfId="10188" xr:uid="{00000000-0005-0000-0000-0000A5600000}"/>
    <cellStyle name="SAPBEXexcGood2 7 2 2 2" xfId="10189" xr:uid="{00000000-0005-0000-0000-0000A6600000}"/>
    <cellStyle name="SAPBEXexcGood2 7 2 2 2 2" xfId="10190" xr:uid="{00000000-0005-0000-0000-0000A7600000}"/>
    <cellStyle name="SAPBEXexcGood2 7 2 2 2 2 2" xfId="10191" xr:uid="{00000000-0005-0000-0000-0000A8600000}"/>
    <cellStyle name="SAPBEXexcGood2 7 2 2 2 3" xfId="10192" xr:uid="{00000000-0005-0000-0000-0000A9600000}"/>
    <cellStyle name="SAPBEXexcGood2 7 2 2 3" xfId="10193" xr:uid="{00000000-0005-0000-0000-0000AA600000}"/>
    <cellStyle name="SAPBEXexcGood2 7 2 2 3 2" xfId="10194" xr:uid="{00000000-0005-0000-0000-0000AB600000}"/>
    <cellStyle name="SAPBEXexcGood2 7 2 2 3 2 2" xfId="10195" xr:uid="{00000000-0005-0000-0000-0000AC600000}"/>
    <cellStyle name="SAPBEXexcGood2 7 2 2 4" xfId="10196" xr:uid="{00000000-0005-0000-0000-0000AD600000}"/>
    <cellStyle name="SAPBEXexcGood2 7 2 2 4 2" xfId="10197" xr:uid="{00000000-0005-0000-0000-0000AE600000}"/>
    <cellStyle name="SAPBEXexcGood2 7 2 3" xfId="10198" xr:uid="{00000000-0005-0000-0000-0000AF600000}"/>
    <cellStyle name="SAPBEXexcGood2 7 2 3 2" xfId="10199" xr:uid="{00000000-0005-0000-0000-0000B0600000}"/>
    <cellStyle name="SAPBEXexcGood2 7 2 3 2 2" xfId="10200" xr:uid="{00000000-0005-0000-0000-0000B1600000}"/>
    <cellStyle name="SAPBEXexcGood2 7 2 3 3" xfId="10201" xr:uid="{00000000-0005-0000-0000-0000B2600000}"/>
    <cellStyle name="SAPBEXexcGood2 7 2 4" xfId="10202" xr:uid="{00000000-0005-0000-0000-0000B3600000}"/>
    <cellStyle name="SAPBEXexcGood2 7 2 4 2" xfId="10203" xr:uid="{00000000-0005-0000-0000-0000B4600000}"/>
    <cellStyle name="SAPBEXexcGood2 7 2 4 2 2" xfId="10204" xr:uid="{00000000-0005-0000-0000-0000B5600000}"/>
    <cellStyle name="SAPBEXexcGood2 7 2 5" xfId="10205" xr:uid="{00000000-0005-0000-0000-0000B6600000}"/>
    <cellStyle name="SAPBEXexcGood2 7 2 5 2" xfId="10206" xr:uid="{00000000-0005-0000-0000-0000B7600000}"/>
    <cellStyle name="SAPBEXexcGood2 7 2 6" xfId="34639" xr:uid="{00000000-0005-0000-0000-0000B8600000}"/>
    <cellStyle name="SAPBEXexcGood2 7 2 7" xfId="34640" xr:uid="{00000000-0005-0000-0000-0000B9600000}"/>
    <cellStyle name="SAPBEXexcGood2 7 2 8" xfId="49799" xr:uid="{00000000-0005-0000-0000-0000BA600000}"/>
    <cellStyle name="SAPBEXexcGood2 7 20" xfId="34641" xr:uid="{00000000-0005-0000-0000-0000BB600000}"/>
    <cellStyle name="SAPBEXexcGood2 7 21" xfId="34642" xr:uid="{00000000-0005-0000-0000-0000BC600000}"/>
    <cellStyle name="SAPBEXexcGood2 7 22" xfId="34643" xr:uid="{00000000-0005-0000-0000-0000BD600000}"/>
    <cellStyle name="SAPBEXexcGood2 7 23" xfId="34644" xr:uid="{00000000-0005-0000-0000-0000BE600000}"/>
    <cellStyle name="SAPBEXexcGood2 7 24" xfId="34645" xr:uid="{00000000-0005-0000-0000-0000BF600000}"/>
    <cellStyle name="SAPBEXexcGood2 7 25" xfId="34646" xr:uid="{00000000-0005-0000-0000-0000C0600000}"/>
    <cellStyle name="SAPBEXexcGood2 7 26" xfId="34647" xr:uid="{00000000-0005-0000-0000-0000C1600000}"/>
    <cellStyle name="SAPBEXexcGood2 7 27" xfId="34648" xr:uid="{00000000-0005-0000-0000-0000C2600000}"/>
    <cellStyle name="SAPBEXexcGood2 7 28" xfId="48445" xr:uid="{00000000-0005-0000-0000-0000C3600000}"/>
    <cellStyle name="SAPBEXexcGood2 7 29" xfId="49284" xr:uid="{00000000-0005-0000-0000-0000C4600000}"/>
    <cellStyle name="SAPBEXexcGood2 7 3" xfId="34649" xr:uid="{00000000-0005-0000-0000-0000C5600000}"/>
    <cellStyle name="SAPBEXexcGood2 7 4" xfId="34650" xr:uid="{00000000-0005-0000-0000-0000C6600000}"/>
    <cellStyle name="SAPBEXexcGood2 7 5" xfId="34651" xr:uid="{00000000-0005-0000-0000-0000C7600000}"/>
    <cellStyle name="SAPBEXexcGood2 7 6" xfId="34652" xr:uid="{00000000-0005-0000-0000-0000C8600000}"/>
    <cellStyle name="SAPBEXexcGood2 7 7" xfId="34653" xr:uid="{00000000-0005-0000-0000-0000C9600000}"/>
    <cellStyle name="SAPBEXexcGood2 7 8" xfId="34654" xr:uid="{00000000-0005-0000-0000-0000CA600000}"/>
    <cellStyle name="SAPBEXexcGood2 7 9" xfId="34655" xr:uid="{00000000-0005-0000-0000-0000CB600000}"/>
    <cellStyle name="SAPBEXexcGood2 8" xfId="891" xr:uid="{00000000-0005-0000-0000-0000CC600000}"/>
    <cellStyle name="SAPBEXexcGood2 8 10" xfId="34656" xr:uid="{00000000-0005-0000-0000-0000CD600000}"/>
    <cellStyle name="SAPBEXexcGood2 8 11" xfId="34657" xr:uid="{00000000-0005-0000-0000-0000CE600000}"/>
    <cellStyle name="SAPBEXexcGood2 8 12" xfId="34658" xr:uid="{00000000-0005-0000-0000-0000CF600000}"/>
    <cellStyle name="SAPBEXexcGood2 8 13" xfId="34659" xr:uid="{00000000-0005-0000-0000-0000D0600000}"/>
    <cellStyle name="SAPBEXexcGood2 8 14" xfId="34660" xr:uid="{00000000-0005-0000-0000-0000D1600000}"/>
    <cellStyle name="SAPBEXexcGood2 8 15" xfId="34661" xr:uid="{00000000-0005-0000-0000-0000D2600000}"/>
    <cellStyle name="SAPBEXexcGood2 8 16" xfId="34662" xr:uid="{00000000-0005-0000-0000-0000D3600000}"/>
    <cellStyle name="SAPBEXexcGood2 8 17" xfId="34663" xr:uid="{00000000-0005-0000-0000-0000D4600000}"/>
    <cellStyle name="SAPBEXexcGood2 8 18" xfId="34664" xr:uid="{00000000-0005-0000-0000-0000D5600000}"/>
    <cellStyle name="SAPBEXexcGood2 8 19" xfId="34665" xr:uid="{00000000-0005-0000-0000-0000D6600000}"/>
    <cellStyle name="SAPBEXexcGood2 8 2" xfId="1888" xr:uid="{00000000-0005-0000-0000-0000D7600000}"/>
    <cellStyle name="SAPBEXexcGood2 8 2 2" xfId="10207" xr:uid="{00000000-0005-0000-0000-0000D8600000}"/>
    <cellStyle name="SAPBEXexcGood2 8 2 2 2" xfId="10208" xr:uid="{00000000-0005-0000-0000-0000D9600000}"/>
    <cellStyle name="SAPBEXexcGood2 8 2 2 2 2" xfId="10209" xr:uid="{00000000-0005-0000-0000-0000DA600000}"/>
    <cellStyle name="SAPBEXexcGood2 8 2 2 2 2 2" xfId="10210" xr:uid="{00000000-0005-0000-0000-0000DB600000}"/>
    <cellStyle name="SAPBEXexcGood2 8 2 2 2 3" xfId="10211" xr:uid="{00000000-0005-0000-0000-0000DC600000}"/>
    <cellStyle name="SAPBEXexcGood2 8 2 2 3" xfId="10212" xr:uid="{00000000-0005-0000-0000-0000DD600000}"/>
    <cellStyle name="SAPBEXexcGood2 8 2 2 3 2" xfId="10213" xr:uid="{00000000-0005-0000-0000-0000DE600000}"/>
    <cellStyle name="SAPBEXexcGood2 8 2 2 3 2 2" xfId="10214" xr:uid="{00000000-0005-0000-0000-0000DF600000}"/>
    <cellStyle name="SAPBEXexcGood2 8 2 2 4" xfId="10215" xr:uid="{00000000-0005-0000-0000-0000E0600000}"/>
    <cellStyle name="SAPBEXexcGood2 8 2 2 4 2" xfId="10216" xr:uid="{00000000-0005-0000-0000-0000E1600000}"/>
    <cellStyle name="SAPBEXexcGood2 8 2 3" xfId="10217" xr:uid="{00000000-0005-0000-0000-0000E2600000}"/>
    <cellStyle name="SAPBEXexcGood2 8 2 3 2" xfId="10218" xr:uid="{00000000-0005-0000-0000-0000E3600000}"/>
    <cellStyle name="SAPBEXexcGood2 8 2 3 2 2" xfId="10219" xr:uid="{00000000-0005-0000-0000-0000E4600000}"/>
    <cellStyle name="SAPBEXexcGood2 8 2 3 3" xfId="10220" xr:uid="{00000000-0005-0000-0000-0000E5600000}"/>
    <cellStyle name="SAPBEXexcGood2 8 2 4" xfId="10221" xr:uid="{00000000-0005-0000-0000-0000E6600000}"/>
    <cellStyle name="SAPBEXexcGood2 8 2 4 2" xfId="10222" xr:uid="{00000000-0005-0000-0000-0000E7600000}"/>
    <cellStyle name="SAPBEXexcGood2 8 2 4 2 2" xfId="10223" xr:uid="{00000000-0005-0000-0000-0000E8600000}"/>
    <cellStyle name="SAPBEXexcGood2 8 2 5" xfId="10224" xr:uid="{00000000-0005-0000-0000-0000E9600000}"/>
    <cellStyle name="SAPBEXexcGood2 8 2 5 2" xfId="10225" xr:uid="{00000000-0005-0000-0000-0000EA600000}"/>
    <cellStyle name="SAPBEXexcGood2 8 2 6" xfId="34666" xr:uid="{00000000-0005-0000-0000-0000EB600000}"/>
    <cellStyle name="SAPBEXexcGood2 8 2 7" xfId="34667" xr:uid="{00000000-0005-0000-0000-0000EC600000}"/>
    <cellStyle name="SAPBEXexcGood2 8 20" xfId="34668" xr:uid="{00000000-0005-0000-0000-0000ED600000}"/>
    <cellStyle name="SAPBEXexcGood2 8 21" xfId="34669" xr:uid="{00000000-0005-0000-0000-0000EE600000}"/>
    <cellStyle name="SAPBEXexcGood2 8 22" xfId="34670" xr:uid="{00000000-0005-0000-0000-0000EF600000}"/>
    <cellStyle name="SAPBEXexcGood2 8 23" xfId="34671" xr:uid="{00000000-0005-0000-0000-0000F0600000}"/>
    <cellStyle name="SAPBEXexcGood2 8 24" xfId="34672" xr:uid="{00000000-0005-0000-0000-0000F1600000}"/>
    <cellStyle name="SAPBEXexcGood2 8 25" xfId="34673" xr:uid="{00000000-0005-0000-0000-0000F2600000}"/>
    <cellStyle name="SAPBEXexcGood2 8 26" xfId="34674" xr:uid="{00000000-0005-0000-0000-0000F3600000}"/>
    <cellStyle name="SAPBEXexcGood2 8 27" xfId="34675" xr:uid="{00000000-0005-0000-0000-0000F4600000}"/>
    <cellStyle name="SAPBEXexcGood2 8 28" xfId="48446" xr:uid="{00000000-0005-0000-0000-0000F5600000}"/>
    <cellStyle name="SAPBEXexcGood2 8 3" xfId="34676" xr:uid="{00000000-0005-0000-0000-0000F6600000}"/>
    <cellStyle name="SAPBEXexcGood2 8 4" xfId="34677" xr:uid="{00000000-0005-0000-0000-0000F7600000}"/>
    <cellStyle name="SAPBEXexcGood2 8 5" xfId="34678" xr:uid="{00000000-0005-0000-0000-0000F8600000}"/>
    <cellStyle name="SAPBEXexcGood2 8 6" xfId="34679" xr:uid="{00000000-0005-0000-0000-0000F9600000}"/>
    <cellStyle name="SAPBEXexcGood2 8 7" xfId="34680" xr:uid="{00000000-0005-0000-0000-0000FA600000}"/>
    <cellStyle name="SAPBEXexcGood2 8 8" xfId="34681" xr:uid="{00000000-0005-0000-0000-0000FB600000}"/>
    <cellStyle name="SAPBEXexcGood2 8 9" xfId="34682" xr:uid="{00000000-0005-0000-0000-0000FC600000}"/>
    <cellStyle name="SAPBEXexcGood2 9" xfId="1889" xr:uid="{00000000-0005-0000-0000-0000FD600000}"/>
    <cellStyle name="SAPBEXexcGood2 9 10" xfId="34683" xr:uid="{00000000-0005-0000-0000-0000FE600000}"/>
    <cellStyle name="SAPBEXexcGood2 9 11" xfId="34684" xr:uid="{00000000-0005-0000-0000-0000FF600000}"/>
    <cellStyle name="SAPBEXexcGood2 9 12" xfId="34685" xr:uid="{00000000-0005-0000-0000-000000610000}"/>
    <cellStyle name="SAPBEXexcGood2 9 13" xfId="34686" xr:uid="{00000000-0005-0000-0000-000001610000}"/>
    <cellStyle name="SAPBEXexcGood2 9 14" xfId="34687" xr:uid="{00000000-0005-0000-0000-000002610000}"/>
    <cellStyle name="SAPBEXexcGood2 9 15" xfId="34688" xr:uid="{00000000-0005-0000-0000-000003610000}"/>
    <cellStyle name="SAPBEXexcGood2 9 16" xfId="34689" xr:uid="{00000000-0005-0000-0000-000004610000}"/>
    <cellStyle name="SAPBEXexcGood2 9 17" xfId="34690" xr:uid="{00000000-0005-0000-0000-000005610000}"/>
    <cellStyle name="SAPBEXexcGood2 9 18" xfId="34691" xr:uid="{00000000-0005-0000-0000-000006610000}"/>
    <cellStyle name="SAPBEXexcGood2 9 19" xfId="34692" xr:uid="{00000000-0005-0000-0000-000007610000}"/>
    <cellStyle name="SAPBEXexcGood2 9 2" xfId="10226" xr:uid="{00000000-0005-0000-0000-000008610000}"/>
    <cellStyle name="SAPBEXexcGood2 9 2 2" xfId="10227" xr:uid="{00000000-0005-0000-0000-000009610000}"/>
    <cellStyle name="SAPBEXexcGood2 9 2 2 2" xfId="10228" xr:uid="{00000000-0005-0000-0000-00000A610000}"/>
    <cellStyle name="SAPBEXexcGood2 9 2 2 2 2" xfId="10229" xr:uid="{00000000-0005-0000-0000-00000B610000}"/>
    <cellStyle name="SAPBEXexcGood2 9 2 2 3" xfId="10230" xr:uid="{00000000-0005-0000-0000-00000C610000}"/>
    <cellStyle name="SAPBEXexcGood2 9 2 3" xfId="10231" xr:uid="{00000000-0005-0000-0000-00000D610000}"/>
    <cellStyle name="SAPBEXexcGood2 9 2 3 2" xfId="10232" xr:uid="{00000000-0005-0000-0000-00000E610000}"/>
    <cellStyle name="SAPBEXexcGood2 9 2 3 2 2" xfId="10233" xr:uid="{00000000-0005-0000-0000-00000F610000}"/>
    <cellStyle name="SAPBEXexcGood2 9 2 4" xfId="10234" xr:uid="{00000000-0005-0000-0000-000010610000}"/>
    <cellStyle name="SAPBEXexcGood2 9 2 4 2" xfId="10235" xr:uid="{00000000-0005-0000-0000-000011610000}"/>
    <cellStyle name="SAPBEXexcGood2 9 2 5" xfId="34693" xr:uid="{00000000-0005-0000-0000-000012610000}"/>
    <cellStyle name="SAPBEXexcGood2 9 2 6" xfId="34694" xr:uid="{00000000-0005-0000-0000-000013610000}"/>
    <cellStyle name="SAPBEXexcGood2 9 2 7" xfId="34695" xr:uid="{00000000-0005-0000-0000-000014610000}"/>
    <cellStyle name="SAPBEXexcGood2 9 20" xfId="34696" xr:uid="{00000000-0005-0000-0000-000015610000}"/>
    <cellStyle name="SAPBEXexcGood2 9 21" xfId="34697" xr:uid="{00000000-0005-0000-0000-000016610000}"/>
    <cellStyle name="SAPBEXexcGood2 9 22" xfId="34698" xr:uid="{00000000-0005-0000-0000-000017610000}"/>
    <cellStyle name="SAPBEXexcGood2 9 23" xfId="34699" xr:uid="{00000000-0005-0000-0000-000018610000}"/>
    <cellStyle name="SAPBEXexcGood2 9 24" xfId="34700" xr:uid="{00000000-0005-0000-0000-000019610000}"/>
    <cellStyle name="SAPBEXexcGood2 9 25" xfId="34701" xr:uid="{00000000-0005-0000-0000-00001A610000}"/>
    <cellStyle name="SAPBEXexcGood2 9 26" xfId="34702" xr:uid="{00000000-0005-0000-0000-00001B610000}"/>
    <cellStyle name="SAPBEXexcGood2 9 27" xfId="34703" xr:uid="{00000000-0005-0000-0000-00001C610000}"/>
    <cellStyle name="SAPBEXexcGood2 9 28" xfId="48447" xr:uid="{00000000-0005-0000-0000-00001D610000}"/>
    <cellStyle name="SAPBEXexcGood2 9 29" xfId="49778" xr:uid="{00000000-0005-0000-0000-00001E610000}"/>
    <cellStyle name="SAPBEXexcGood2 9 3" xfId="34704" xr:uid="{00000000-0005-0000-0000-00001F610000}"/>
    <cellStyle name="SAPBEXexcGood2 9 4" xfId="34705" xr:uid="{00000000-0005-0000-0000-000020610000}"/>
    <cellStyle name="SAPBEXexcGood2 9 5" xfId="34706" xr:uid="{00000000-0005-0000-0000-000021610000}"/>
    <cellStyle name="SAPBEXexcGood2 9 6" xfId="34707" xr:uid="{00000000-0005-0000-0000-000022610000}"/>
    <cellStyle name="SAPBEXexcGood2 9 7" xfId="34708" xr:uid="{00000000-0005-0000-0000-000023610000}"/>
    <cellStyle name="SAPBEXexcGood2 9 8" xfId="34709" xr:uid="{00000000-0005-0000-0000-000024610000}"/>
    <cellStyle name="SAPBEXexcGood2 9 9" xfId="34710" xr:uid="{00000000-0005-0000-0000-000025610000}"/>
    <cellStyle name="SAPBEXexcGood2_20120921_SF-grote-ronde-Liesbethdump2" xfId="425" xr:uid="{00000000-0005-0000-0000-000026610000}"/>
    <cellStyle name="SAPBEXexcGood3" xfId="130" xr:uid="{00000000-0005-0000-0000-000027610000}"/>
    <cellStyle name="SAPBEXexcGood3 10" xfId="10236" xr:uid="{00000000-0005-0000-0000-000028610000}"/>
    <cellStyle name="SAPBEXexcGood3 10 2" xfId="10237" xr:uid="{00000000-0005-0000-0000-000029610000}"/>
    <cellStyle name="SAPBEXexcGood3 10 2 2" xfId="10238" xr:uid="{00000000-0005-0000-0000-00002A610000}"/>
    <cellStyle name="SAPBEXexcGood3 10 2 2 2" xfId="10239" xr:uid="{00000000-0005-0000-0000-00002B610000}"/>
    <cellStyle name="SAPBEXexcGood3 10 2 3" xfId="10240" xr:uid="{00000000-0005-0000-0000-00002C610000}"/>
    <cellStyle name="SAPBEXexcGood3 10 3" xfId="10241" xr:uid="{00000000-0005-0000-0000-00002D610000}"/>
    <cellStyle name="SAPBEXexcGood3 10 3 2" xfId="10242" xr:uid="{00000000-0005-0000-0000-00002E610000}"/>
    <cellStyle name="SAPBEXexcGood3 10 3 2 2" xfId="10243" xr:uid="{00000000-0005-0000-0000-00002F610000}"/>
    <cellStyle name="SAPBEXexcGood3 10 4" xfId="10244" xr:uid="{00000000-0005-0000-0000-000030610000}"/>
    <cellStyle name="SAPBEXexcGood3 10 4 2" xfId="10245" xr:uid="{00000000-0005-0000-0000-000031610000}"/>
    <cellStyle name="SAPBEXexcGood3 10 5" xfId="34711" xr:uid="{00000000-0005-0000-0000-000032610000}"/>
    <cellStyle name="SAPBEXexcGood3 10 6" xfId="34712" xr:uid="{00000000-0005-0000-0000-000033610000}"/>
    <cellStyle name="SAPBEXexcGood3 10 7" xfId="34713" xr:uid="{00000000-0005-0000-0000-000034610000}"/>
    <cellStyle name="SAPBEXexcGood3 11" xfId="34714" xr:uid="{00000000-0005-0000-0000-000035610000}"/>
    <cellStyle name="SAPBEXexcGood3 12" xfId="34715" xr:uid="{00000000-0005-0000-0000-000036610000}"/>
    <cellStyle name="SAPBEXexcGood3 13" xfId="34716" xr:uid="{00000000-0005-0000-0000-000037610000}"/>
    <cellStyle name="SAPBEXexcGood3 14" xfId="34717" xr:uid="{00000000-0005-0000-0000-000038610000}"/>
    <cellStyle name="SAPBEXexcGood3 15" xfId="34718" xr:uid="{00000000-0005-0000-0000-000039610000}"/>
    <cellStyle name="SAPBEXexcGood3 16" xfId="34719" xr:uid="{00000000-0005-0000-0000-00003A610000}"/>
    <cellStyle name="SAPBEXexcGood3 17" xfId="34720" xr:uid="{00000000-0005-0000-0000-00003B610000}"/>
    <cellStyle name="SAPBEXexcGood3 18" xfId="34721" xr:uid="{00000000-0005-0000-0000-00003C610000}"/>
    <cellStyle name="SAPBEXexcGood3 19" xfId="34722" xr:uid="{00000000-0005-0000-0000-00003D610000}"/>
    <cellStyle name="SAPBEXexcGood3 2" xfId="426" xr:uid="{00000000-0005-0000-0000-00003E610000}"/>
    <cellStyle name="SAPBEXexcGood3 2 10" xfId="34723" xr:uid="{00000000-0005-0000-0000-00003F610000}"/>
    <cellStyle name="SAPBEXexcGood3 2 11" xfId="34724" xr:uid="{00000000-0005-0000-0000-000040610000}"/>
    <cellStyle name="SAPBEXexcGood3 2 12" xfId="34725" xr:uid="{00000000-0005-0000-0000-000041610000}"/>
    <cellStyle name="SAPBEXexcGood3 2 13" xfId="34726" xr:uid="{00000000-0005-0000-0000-000042610000}"/>
    <cellStyle name="SAPBEXexcGood3 2 14" xfId="34727" xr:uid="{00000000-0005-0000-0000-000043610000}"/>
    <cellStyle name="SAPBEXexcGood3 2 15" xfId="34728" xr:uid="{00000000-0005-0000-0000-000044610000}"/>
    <cellStyle name="SAPBEXexcGood3 2 16" xfId="34729" xr:uid="{00000000-0005-0000-0000-000045610000}"/>
    <cellStyle name="SAPBEXexcGood3 2 17" xfId="34730" xr:uid="{00000000-0005-0000-0000-000046610000}"/>
    <cellStyle name="SAPBEXexcGood3 2 18" xfId="34731" xr:uid="{00000000-0005-0000-0000-000047610000}"/>
    <cellStyle name="SAPBEXexcGood3 2 19" xfId="34732" xr:uid="{00000000-0005-0000-0000-000048610000}"/>
    <cellStyle name="SAPBEXexcGood3 2 2" xfId="526" xr:uid="{00000000-0005-0000-0000-000049610000}"/>
    <cellStyle name="SAPBEXexcGood3 2 2 10" xfId="34733" xr:uid="{00000000-0005-0000-0000-00004A610000}"/>
    <cellStyle name="SAPBEXexcGood3 2 2 11" xfId="34734" xr:uid="{00000000-0005-0000-0000-00004B610000}"/>
    <cellStyle name="SAPBEXexcGood3 2 2 12" xfId="34735" xr:uid="{00000000-0005-0000-0000-00004C610000}"/>
    <cellStyle name="SAPBEXexcGood3 2 2 13" xfId="34736" xr:uid="{00000000-0005-0000-0000-00004D610000}"/>
    <cellStyle name="SAPBEXexcGood3 2 2 14" xfId="34737" xr:uid="{00000000-0005-0000-0000-00004E610000}"/>
    <cellStyle name="SAPBEXexcGood3 2 2 15" xfId="34738" xr:uid="{00000000-0005-0000-0000-00004F610000}"/>
    <cellStyle name="SAPBEXexcGood3 2 2 16" xfId="34739" xr:uid="{00000000-0005-0000-0000-000050610000}"/>
    <cellStyle name="SAPBEXexcGood3 2 2 17" xfId="34740" xr:uid="{00000000-0005-0000-0000-000051610000}"/>
    <cellStyle name="SAPBEXexcGood3 2 2 18" xfId="34741" xr:uid="{00000000-0005-0000-0000-000052610000}"/>
    <cellStyle name="SAPBEXexcGood3 2 2 19" xfId="34742" xr:uid="{00000000-0005-0000-0000-000053610000}"/>
    <cellStyle name="SAPBEXexcGood3 2 2 2" xfId="911" xr:uid="{00000000-0005-0000-0000-000054610000}"/>
    <cellStyle name="SAPBEXexcGood3 2 2 2 10" xfId="34743" xr:uid="{00000000-0005-0000-0000-000055610000}"/>
    <cellStyle name="SAPBEXexcGood3 2 2 2 11" xfId="34744" xr:uid="{00000000-0005-0000-0000-000056610000}"/>
    <cellStyle name="SAPBEXexcGood3 2 2 2 12" xfId="34745" xr:uid="{00000000-0005-0000-0000-000057610000}"/>
    <cellStyle name="SAPBEXexcGood3 2 2 2 13" xfId="34746" xr:uid="{00000000-0005-0000-0000-000058610000}"/>
    <cellStyle name="SAPBEXexcGood3 2 2 2 14" xfId="34747" xr:uid="{00000000-0005-0000-0000-000059610000}"/>
    <cellStyle name="SAPBEXexcGood3 2 2 2 15" xfId="34748" xr:uid="{00000000-0005-0000-0000-00005A610000}"/>
    <cellStyle name="SAPBEXexcGood3 2 2 2 16" xfId="34749" xr:uid="{00000000-0005-0000-0000-00005B610000}"/>
    <cellStyle name="SAPBEXexcGood3 2 2 2 17" xfId="34750" xr:uid="{00000000-0005-0000-0000-00005C610000}"/>
    <cellStyle name="SAPBEXexcGood3 2 2 2 18" xfId="34751" xr:uid="{00000000-0005-0000-0000-00005D610000}"/>
    <cellStyle name="SAPBEXexcGood3 2 2 2 19" xfId="34752" xr:uid="{00000000-0005-0000-0000-00005E610000}"/>
    <cellStyle name="SAPBEXexcGood3 2 2 2 2" xfId="1890" xr:uid="{00000000-0005-0000-0000-00005F610000}"/>
    <cellStyle name="SAPBEXexcGood3 2 2 2 2 2" xfId="10246" xr:uid="{00000000-0005-0000-0000-000060610000}"/>
    <cellStyle name="SAPBEXexcGood3 2 2 2 2 2 2" xfId="10247" xr:uid="{00000000-0005-0000-0000-000061610000}"/>
    <cellStyle name="SAPBEXexcGood3 2 2 2 2 2 2 2" xfId="10248" xr:uid="{00000000-0005-0000-0000-000062610000}"/>
    <cellStyle name="SAPBEXexcGood3 2 2 2 2 2 2 2 2" xfId="10249" xr:uid="{00000000-0005-0000-0000-000063610000}"/>
    <cellStyle name="SAPBEXexcGood3 2 2 2 2 2 2 3" xfId="10250" xr:uid="{00000000-0005-0000-0000-000064610000}"/>
    <cellStyle name="SAPBEXexcGood3 2 2 2 2 2 3" xfId="10251" xr:uid="{00000000-0005-0000-0000-000065610000}"/>
    <cellStyle name="SAPBEXexcGood3 2 2 2 2 2 3 2" xfId="10252" xr:uid="{00000000-0005-0000-0000-000066610000}"/>
    <cellStyle name="SAPBEXexcGood3 2 2 2 2 2 3 2 2" xfId="10253" xr:uid="{00000000-0005-0000-0000-000067610000}"/>
    <cellStyle name="SAPBEXexcGood3 2 2 2 2 2 4" xfId="10254" xr:uid="{00000000-0005-0000-0000-000068610000}"/>
    <cellStyle name="SAPBEXexcGood3 2 2 2 2 2 4 2" xfId="10255" xr:uid="{00000000-0005-0000-0000-000069610000}"/>
    <cellStyle name="SAPBEXexcGood3 2 2 2 2 3" xfId="10256" xr:uid="{00000000-0005-0000-0000-00006A610000}"/>
    <cellStyle name="SAPBEXexcGood3 2 2 2 2 3 2" xfId="10257" xr:uid="{00000000-0005-0000-0000-00006B610000}"/>
    <cellStyle name="SAPBEXexcGood3 2 2 2 2 3 2 2" xfId="10258" xr:uid="{00000000-0005-0000-0000-00006C610000}"/>
    <cellStyle name="SAPBEXexcGood3 2 2 2 2 3 3" xfId="10259" xr:uid="{00000000-0005-0000-0000-00006D610000}"/>
    <cellStyle name="SAPBEXexcGood3 2 2 2 2 4" xfId="10260" xr:uid="{00000000-0005-0000-0000-00006E610000}"/>
    <cellStyle name="SAPBEXexcGood3 2 2 2 2 4 2" xfId="10261" xr:uid="{00000000-0005-0000-0000-00006F610000}"/>
    <cellStyle name="SAPBEXexcGood3 2 2 2 2 4 2 2" xfId="10262" xr:uid="{00000000-0005-0000-0000-000070610000}"/>
    <cellStyle name="SAPBEXexcGood3 2 2 2 2 5" xfId="10263" xr:uid="{00000000-0005-0000-0000-000071610000}"/>
    <cellStyle name="SAPBEXexcGood3 2 2 2 2 5 2" xfId="10264" xr:uid="{00000000-0005-0000-0000-000072610000}"/>
    <cellStyle name="SAPBEXexcGood3 2 2 2 2 6" xfId="34753" xr:uid="{00000000-0005-0000-0000-000073610000}"/>
    <cellStyle name="SAPBEXexcGood3 2 2 2 2 7" xfId="34754" xr:uid="{00000000-0005-0000-0000-000074610000}"/>
    <cellStyle name="SAPBEXexcGood3 2 2 2 2 8" xfId="49803" xr:uid="{00000000-0005-0000-0000-000075610000}"/>
    <cellStyle name="SAPBEXexcGood3 2 2 2 20" xfId="34755" xr:uid="{00000000-0005-0000-0000-000076610000}"/>
    <cellStyle name="SAPBEXexcGood3 2 2 2 21" xfId="34756" xr:uid="{00000000-0005-0000-0000-000077610000}"/>
    <cellStyle name="SAPBEXexcGood3 2 2 2 22" xfId="34757" xr:uid="{00000000-0005-0000-0000-000078610000}"/>
    <cellStyle name="SAPBEXexcGood3 2 2 2 23" xfId="34758" xr:uid="{00000000-0005-0000-0000-000079610000}"/>
    <cellStyle name="SAPBEXexcGood3 2 2 2 24" xfId="34759" xr:uid="{00000000-0005-0000-0000-00007A610000}"/>
    <cellStyle name="SAPBEXexcGood3 2 2 2 25" xfId="34760" xr:uid="{00000000-0005-0000-0000-00007B610000}"/>
    <cellStyle name="SAPBEXexcGood3 2 2 2 26" xfId="34761" xr:uid="{00000000-0005-0000-0000-00007C610000}"/>
    <cellStyle name="SAPBEXexcGood3 2 2 2 27" xfId="34762" xr:uid="{00000000-0005-0000-0000-00007D610000}"/>
    <cellStyle name="SAPBEXexcGood3 2 2 2 28" xfId="48448" xr:uid="{00000000-0005-0000-0000-00007E610000}"/>
    <cellStyle name="SAPBEXexcGood3 2 2 2 29" xfId="49288" xr:uid="{00000000-0005-0000-0000-00007F610000}"/>
    <cellStyle name="SAPBEXexcGood3 2 2 2 3" xfId="34763" xr:uid="{00000000-0005-0000-0000-000080610000}"/>
    <cellStyle name="SAPBEXexcGood3 2 2 2 4" xfId="34764" xr:uid="{00000000-0005-0000-0000-000081610000}"/>
    <cellStyle name="SAPBEXexcGood3 2 2 2 5" xfId="34765" xr:uid="{00000000-0005-0000-0000-000082610000}"/>
    <cellStyle name="SAPBEXexcGood3 2 2 2 6" xfId="34766" xr:uid="{00000000-0005-0000-0000-000083610000}"/>
    <cellStyle name="SAPBEXexcGood3 2 2 2 7" xfId="34767" xr:uid="{00000000-0005-0000-0000-000084610000}"/>
    <cellStyle name="SAPBEXexcGood3 2 2 2 8" xfId="34768" xr:uid="{00000000-0005-0000-0000-000085610000}"/>
    <cellStyle name="SAPBEXexcGood3 2 2 2 9" xfId="34769" xr:uid="{00000000-0005-0000-0000-000086610000}"/>
    <cellStyle name="SAPBEXexcGood3 2 2 20" xfId="34770" xr:uid="{00000000-0005-0000-0000-000087610000}"/>
    <cellStyle name="SAPBEXexcGood3 2 2 21" xfId="34771" xr:uid="{00000000-0005-0000-0000-000088610000}"/>
    <cellStyle name="SAPBEXexcGood3 2 2 22" xfId="34772" xr:uid="{00000000-0005-0000-0000-000089610000}"/>
    <cellStyle name="SAPBEXexcGood3 2 2 23" xfId="34773" xr:uid="{00000000-0005-0000-0000-00008A610000}"/>
    <cellStyle name="SAPBEXexcGood3 2 2 24" xfId="34774" xr:uid="{00000000-0005-0000-0000-00008B610000}"/>
    <cellStyle name="SAPBEXexcGood3 2 2 25" xfId="34775" xr:uid="{00000000-0005-0000-0000-00008C610000}"/>
    <cellStyle name="SAPBEXexcGood3 2 2 26" xfId="34776" xr:uid="{00000000-0005-0000-0000-00008D610000}"/>
    <cellStyle name="SAPBEXexcGood3 2 2 27" xfId="34777" xr:uid="{00000000-0005-0000-0000-00008E610000}"/>
    <cellStyle name="SAPBEXexcGood3 2 2 28" xfId="34778" xr:uid="{00000000-0005-0000-0000-00008F610000}"/>
    <cellStyle name="SAPBEXexcGood3 2 2 29" xfId="34779" xr:uid="{00000000-0005-0000-0000-000090610000}"/>
    <cellStyle name="SAPBEXexcGood3 2 2 3" xfId="912" xr:uid="{00000000-0005-0000-0000-000091610000}"/>
    <cellStyle name="SAPBEXexcGood3 2 2 3 10" xfId="34780" xr:uid="{00000000-0005-0000-0000-000092610000}"/>
    <cellStyle name="SAPBEXexcGood3 2 2 3 11" xfId="34781" xr:uid="{00000000-0005-0000-0000-000093610000}"/>
    <cellStyle name="SAPBEXexcGood3 2 2 3 12" xfId="34782" xr:uid="{00000000-0005-0000-0000-000094610000}"/>
    <cellStyle name="SAPBEXexcGood3 2 2 3 13" xfId="34783" xr:uid="{00000000-0005-0000-0000-000095610000}"/>
    <cellStyle name="SAPBEXexcGood3 2 2 3 14" xfId="34784" xr:uid="{00000000-0005-0000-0000-000096610000}"/>
    <cellStyle name="SAPBEXexcGood3 2 2 3 15" xfId="34785" xr:uid="{00000000-0005-0000-0000-000097610000}"/>
    <cellStyle name="SAPBEXexcGood3 2 2 3 16" xfId="34786" xr:uid="{00000000-0005-0000-0000-000098610000}"/>
    <cellStyle name="SAPBEXexcGood3 2 2 3 17" xfId="34787" xr:uid="{00000000-0005-0000-0000-000099610000}"/>
    <cellStyle name="SAPBEXexcGood3 2 2 3 18" xfId="34788" xr:uid="{00000000-0005-0000-0000-00009A610000}"/>
    <cellStyle name="SAPBEXexcGood3 2 2 3 19" xfId="34789" xr:uid="{00000000-0005-0000-0000-00009B610000}"/>
    <cellStyle name="SAPBEXexcGood3 2 2 3 2" xfId="1891" xr:uid="{00000000-0005-0000-0000-00009C610000}"/>
    <cellStyle name="SAPBEXexcGood3 2 2 3 2 2" xfId="10265" xr:uid="{00000000-0005-0000-0000-00009D610000}"/>
    <cellStyle name="SAPBEXexcGood3 2 2 3 2 2 2" xfId="10266" xr:uid="{00000000-0005-0000-0000-00009E610000}"/>
    <cellStyle name="SAPBEXexcGood3 2 2 3 2 2 2 2" xfId="10267" xr:uid="{00000000-0005-0000-0000-00009F610000}"/>
    <cellStyle name="SAPBEXexcGood3 2 2 3 2 2 2 2 2" xfId="10268" xr:uid="{00000000-0005-0000-0000-0000A0610000}"/>
    <cellStyle name="SAPBEXexcGood3 2 2 3 2 2 2 3" xfId="10269" xr:uid="{00000000-0005-0000-0000-0000A1610000}"/>
    <cellStyle name="SAPBEXexcGood3 2 2 3 2 2 3" xfId="10270" xr:uid="{00000000-0005-0000-0000-0000A2610000}"/>
    <cellStyle name="SAPBEXexcGood3 2 2 3 2 2 3 2" xfId="10271" xr:uid="{00000000-0005-0000-0000-0000A3610000}"/>
    <cellStyle name="SAPBEXexcGood3 2 2 3 2 2 3 2 2" xfId="10272" xr:uid="{00000000-0005-0000-0000-0000A4610000}"/>
    <cellStyle name="SAPBEXexcGood3 2 2 3 2 2 4" xfId="10273" xr:uid="{00000000-0005-0000-0000-0000A5610000}"/>
    <cellStyle name="SAPBEXexcGood3 2 2 3 2 2 4 2" xfId="10274" xr:uid="{00000000-0005-0000-0000-0000A6610000}"/>
    <cellStyle name="SAPBEXexcGood3 2 2 3 2 3" xfId="10275" xr:uid="{00000000-0005-0000-0000-0000A7610000}"/>
    <cellStyle name="SAPBEXexcGood3 2 2 3 2 3 2" xfId="10276" xr:uid="{00000000-0005-0000-0000-0000A8610000}"/>
    <cellStyle name="SAPBEXexcGood3 2 2 3 2 3 2 2" xfId="10277" xr:uid="{00000000-0005-0000-0000-0000A9610000}"/>
    <cellStyle name="SAPBEXexcGood3 2 2 3 2 3 3" xfId="10278" xr:uid="{00000000-0005-0000-0000-0000AA610000}"/>
    <cellStyle name="SAPBEXexcGood3 2 2 3 2 4" xfId="10279" xr:uid="{00000000-0005-0000-0000-0000AB610000}"/>
    <cellStyle name="SAPBEXexcGood3 2 2 3 2 4 2" xfId="10280" xr:uid="{00000000-0005-0000-0000-0000AC610000}"/>
    <cellStyle name="SAPBEXexcGood3 2 2 3 2 4 2 2" xfId="10281" xr:uid="{00000000-0005-0000-0000-0000AD610000}"/>
    <cellStyle name="SAPBEXexcGood3 2 2 3 2 5" xfId="10282" xr:uid="{00000000-0005-0000-0000-0000AE610000}"/>
    <cellStyle name="SAPBEXexcGood3 2 2 3 2 5 2" xfId="10283" xr:uid="{00000000-0005-0000-0000-0000AF610000}"/>
    <cellStyle name="SAPBEXexcGood3 2 2 3 2 6" xfId="34790" xr:uid="{00000000-0005-0000-0000-0000B0610000}"/>
    <cellStyle name="SAPBEXexcGood3 2 2 3 2 7" xfId="34791" xr:uid="{00000000-0005-0000-0000-0000B1610000}"/>
    <cellStyle name="SAPBEXexcGood3 2 2 3 2 8" xfId="49804" xr:uid="{00000000-0005-0000-0000-0000B2610000}"/>
    <cellStyle name="SAPBEXexcGood3 2 2 3 20" xfId="34792" xr:uid="{00000000-0005-0000-0000-0000B3610000}"/>
    <cellStyle name="SAPBEXexcGood3 2 2 3 21" xfId="34793" xr:uid="{00000000-0005-0000-0000-0000B4610000}"/>
    <cellStyle name="SAPBEXexcGood3 2 2 3 22" xfId="34794" xr:uid="{00000000-0005-0000-0000-0000B5610000}"/>
    <cellStyle name="SAPBEXexcGood3 2 2 3 23" xfId="34795" xr:uid="{00000000-0005-0000-0000-0000B6610000}"/>
    <cellStyle name="SAPBEXexcGood3 2 2 3 24" xfId="34796" xr:uid="{00000000-0005-0000-0000-0000B7610000}"/>
    <cellStyle name="SAPBEXexcGood3 2 2 3 25" xfId="34797" xr:uid="{00000000-0005-0000-0000-0000B8610000}"/>
    <cellStyle name="SAPBEXexcGood3 2 2 3 26" xfId="34798" xr:uid="{00000000-0005-0000-0000-0000B9610000}"/>
    <cellStyle name="SAPBEXexcGood3 2 2 3 27" xfId="34799" xr:uid="{00000000-0005-0000-0000-0000BA610000}"/>
    <cellStyle name="SAPBEXexcGood3 2 2 3 28" xfId="48449" xr:uid="{00000000-0005-0000-0000-0000BB610000}"/>
    <cellStyle name="SAPBEXexcGood3 2 2 3 29" xfId="49289" xr:uid="{00000000-0005-0000-0000-0000BC610000}"/>
    <cellStyle name="SAPBEXexcGood3 2 2 3 3" xfId="34800" xr:uid="{00000000-0005-0000-0000-0000BD610000}"/>
    <cellStyle name="SAPBEXexcGood3 2 2 3 4" xfId="34801" xr:uid="{00000000-0005-0000-0000-0000BE610000}"/>
    <cellStyle name="SAPBEXexcGood3 2 2 3 5" xfId="34802" xr:uid="{00000000-0005-0000-0000-0000BF610000}"/>
    <cellStyle name="SAPBEXexcGood3 2 2 3 6" xfId="34803" xr:uid="{00000000-0005-0000-0000-0000C0610000}"/>
    <cellStyle name="SAPBEXexcGood3 2 2 3 7" xfId="34804" xr:uid="{00000000-0005-0000-0000-0000C1610000}"/>
    <cellStyle name="SAPBEXexcGood3 2 2 3 8" xfId="34805" xr:uid="{00000000-0005-0000-0000-0000C2610000}"/>
    <cellStyle name="SAPBEXexcGood3 2 2 3 9" xfId="34806" xr:uid="{00000000-0005-0000-0000-0000C3610000}"/>
    <cellStyle name="SAPBEXexcGood3 2 2 30" xfId="34807" xr:uid="{00000000-0005-0000-0000-0000C4610000}"/>
    <cellStyle name="SAPBEXexcGood3 2 2 31" xfId="34808" xr:uid="{00000000-0005-0000-0000-0000C5610000}"/>
    <cellStyle name="SAPBEXexcGood3 2 2 32" xfId="34809" xr:uid="{00000000-0005-0000-0000-0000C6610000}"/>
    <cellStyle name="SAPBEXexcGood3 2 2 33" xfId="48450" xr:uid="{00000000-0005-0000-0000-0000C7610000}"/>
    <cellStyle name="SAPBEXexcGood3 2 2 34" xfId="49287" xr:uid="{00000000-0005-0000-0000-0000C8610000}"/>
    <cellStyle name="SAPBEXexcGood3 2 2 4" xfId="913" xr:uid="{00000000-0005-0000-0000-0000C9610000}"/>
    <cellStyle name="SAPBEXexcGood3 2 2 4 10" xfId="34810" xr:uid="{00000000-0005-0000-0000-0000CA610000}"/>
    <cellStyle name="SAPBEXexcGood3 2 2 4 11" xfId="34811" xr:uid="{00000000-0005-0000-0000-0000CB610000}"/>
    <cellStyle name="SAPBEXexcGood3 2 2 4 12" xfId="34812" xr:uid="{00000000-0005-0000-0000-0000CC610000}"/>
    <cellStyle name="SAPBEXexcGood3 2 2 4 13" xfId="34813" xr:uid="{00000000-0005-0000-0000-0000CD610000}"/>
    <cellStyle name="SAPBEXexcGood3 2 2 4 14" xfId="34814" xr:uid="{00000000-0005-0000-0000-0000CE610000}"/>
    <cellStyle name="SAPBEXexcGood3 2 2 4 15" xfId="34815" xr:uid="{00000000-0005-0000-0000-0000CF610000}"/>
    <cellStyle name="SAPBEXexcGood3 2 2 4 16" xfId="34816" xr:uid="{00000000-0005-0000-0000-0000D0610000}"/>
    <cellStyle name="SAPBEXexcGood3 2 2 4 17" xfId="34817" xr:uid="{00000000-0005-0000-0000-0000D1610000}"/>
    <cellStyle name="SAPBEXexcGood3 2 2 4 18" xfId="34818" xr:uid="{00000000-0005-0000-0000-0000D2610000}"/>
    <cellStyle name="SAPBEXexcGood3 2 2 4 19" xfId="34819" xr:uid="{00000000-0005-0000-0000-0000D3610000}"/>
    <cellStyle name="SAPBEXexcGood3 2 2 4 2" xfId="1892" xr:uid="{00000000-0005-0000-0000-0000D4610000}"/>
    <cellStyle name="SAPBEXexcGood3 2 2 4 2 2" xfId="10284" xr:uid="{00000000-0005-0000-0000-0000D5610000}"/>
    <cellStyle name="SAPBEXexcGood3 2 2 4 2 2 2" xfId="10285" xr:uid="{00000000-0005-0000-0000-0000D6610000}"/>
    <cellStyle name="SAPBEXexcGood3 2 2 4 2 2 2 2" xfId="10286" xr:uid="{00000000-0005-0000-0000-0000D7610000}"/>
    <cellStyle name="SAPBEXexcGood3 2 2 4 2 2 2 2 2" xfId="10287" xr:uid="{00000000-0005-0000-0000-0000D8610000}"/>
    <cellStyle name="SAPBEXexcGood3 2 2 4 2 2 2 3" xfId="10288" xr:uid="{00000000-0005-0000-0000-0000D9610000}"/>
    <cellStyle name="SAPBEXexcGood3 2 2 4 2 2 3" xfId="10289" xr:uid="{00000000-0005-0000-0000-0000DA610000}"/>
    <cellStyle name="SAPBEXexcGood3 2 2 4 2 2 3 2" xfId="10290" xr:uid="{00000000-0005-0000-0000-0000DB610000}"/>
    <cellStyle name="SAPBEXexcGood3 2 2 4 2 2 3 2 2" xfId="10291" xr:uid="{00000000-0005-0000-0000-0000DC610000}"/>
    <cellStyle name="SAPBEXexcGood3 2 2 4 2 2 4" xfId="10292" xr:uid="{00000000-0005-0000-0000-0000DD610000}"/>
    <cellStyle name="SAPBEXexcGood3 2 2 4 2 2 4 2" xfId="10293" xr:uid="{00000000-0005-0000-0000-0000DE610000}"/>
    <cellStyle name="SAPBEXexcGood3 2 2 4 2 3" xfId="10294" xr:uid="{00000000-0005-0000-0000-0000DF610000}"/>
    <cellStyle name="SAPBEXexcGood3 2 2 4 2 3 2" xfId="10295" xr:uid="{00000000-0005-0000-0000-0000E0610000}"/>
    <cellStyle name="SAPBEXexcGood3 2 2 4 2 3 2 2" xfId="10296" xr:uid="{00000000-0005-0000-0000-0000E1610000}"/>
    <cellStyle name="SAPBEXexcGood3 2 2 4 2 3 3" xfId="10297" xr:uid="{00000000-0005-0000-0000-0000E2610000}"/>
    <cellStyle name="SAPBEXexcGood3 2 2 4 2 4" xfId="10298" xr:uid="{00000000-0005-0000-0000-0000E3610000}"/>
    <cellStyle name="SAPBEXexcGood3 2 2 4 2 4 2" xfId="10299" xr:uid="{00000000-0005-0000-0000-0000E4610000}"/>
    <cellStyle name="SAPBEXexcGood3 2 2 4 2 4 2 2" xfId="10300" xr:uid="{00000000-0005-0000-0000-0000E5610000}"/>
    <cellStyle name="SAPBEXexcGood3 2 2 4 2 5" xfId="10301" xr:uid="{00000000-0005-0000-0000-0000E6610000}"/>
    <cellStyle name="SAPBEXexcGood3 2 2 4 2 5 2" xfId="10302" xr:uid="{00000000-0005-0000-0000-0000E7610000}"/>
    <cellStyle name="SAPBEXexcGood3 2 2 4 2 6" xfId="34820" xr:uid="{00000000-0005-0000-0000-0000E8610000}"/>
    <cellStyle name="SAPBEXexcGood3 2 2 4 2 7" xfId="34821" xr:uid="{00000000-0005-0000-0000-0000E9610000}"/>
    <cellStyle name="SAPBEXexcGood3 2 2 4 2 8" xfId="49805" xr:uid="{00000000-0005-0000-0000-0000EA610000}"/>
    <cellStyle name="SAPBEXexcGood3 2 2 4 20" xfId="34822" xr:uid="{00000000-0005-0000-0000-0000EB610000}"/>
    <cellStyle name="SAPBEXexcGood3 2 2 4 21" xfId="34823" xr:uid="{00000000-0005-0000-0000-0000EC610000}"/>
    <cellStyle name="SAPBEXexcGood3 2 2 4 22" xfId="34824" xr:uid="{00000000-0005-0000-0000-0000ED610000}"/>
    <cellStyle name="SAPBEXexcGood3 2 2 4 23" xfId="34825" xr:uid="{00000000-0005-0000-0000-0000EE610000}"/>
    <cellStyle name="SAPBEXexcGood3 2 2 4 24" xfId="34826" xr:uid="{00000000-0005-0000-0000-0000EF610000}"/>
    <cellStyle name="SAPBEXexcGood3 2 2 4 25" xfId="34827" xr:uid="{00000000-0005-0000-0000-0000F0610000}"/>
    <cellStyle name="SAPBEXexcGood3 2 2 4 26" xfId="34828" xr:uid="{00000000-0005-0000-0000-0000F1610000}"/>
    <cellStyle name="SAPBEXexcGood3 2 2 4 27" xfId="34829" xr:uid="{00000000-0005-0000-0000-0000F2610000}"/>
    <cellStyle name="SAPBEXexcGood3 2 2 4 28" xfId="48451" xr:uid="{00000000-0005-0000-0000-0000F3610000}"/>
    <cellStyle name="SAPBEXexcGood3 2 2 4 29" xfId="49290" xr:uid="{00000000-0005-0000-0000-0000F4610000}"/>
    <cellStyle name="SAPBEXexcGood3 2 2 4 3" xfId="34830" xr:uid="{00000000-0005-0000-0000-0000F5610000}"/>
    <cellStyle name="SAPBEXexcGood3 2 2 4 4" xfId="34831" xr:uid="{00000000-0005-0000-0000-0000F6610000}"/>
    <cellStyle name="SAPBEXexcGood3 2 2 4 5" xfId="34832" xr:uid="{00000000-0005-0000-0000-0000F7610000}"/>
    <cellStyle name="SAPBEXexcGood3 2 2 4 6" xfId="34833" xr:uid="{00000000-0005-0000-0000-0000F8610000}"/>
    <cellStyle name="SAPBEXexcGood3 2 2 4 7" xfId="34834" xr:uid="{00000000-0005-0000-0000-0000F9610000}"/>
    <cellStyle name="SAPBEXexcGood3 2 2 4 8" xfId="34835" xr:uid="{00000000-0005-0000-0000-0000FA610000}"/>
    <cellStyle name="SAPBEXexcGood3 2 2 4 9" xfId="34836" xr:uid="{00000000-0005-0000-0000-0000FB610000}"/>
    <cellStyle name="SAPBEXexcGood3 2 2 5" xfId="914" xr:uid="{00000000-0005-0000-0000-0000FC610000}"/>
    <cellStyle name="SAPBEXexcGood3 2 2 5 10" xfId="34837" xr:uid="{00000000-0005-0000-0000-0000FD610000}"/>
    <cellStyle name="SAPBEXexcGood3 2 2 5 11" xfId="34838" xr:uid="{00000000-0005-0000-0000-0000FE610000}"/>
    <cellStyle name="SAPBEXexcGood3 2 2 5 12" xfId="34839" xr:uid="{00000000-0005-0000-0000-0000FF610000}"/>
    <cellStyle name="SAPBEXexcGood3 2 2 5 13" xfId="34840" xr:uid="{00000000-0005-0000-0000-000000620000}"/>
    <cellStyle name="SAPBEXexcGood3 2 2 5 14" xfId="34841" xr:uid="{00000000-0005-0000-0000-000001620000}"/>
    <cellStyle name="SAPBEXexcGood3 2 2 5 15" xfId="34842" xr:uid="{00000000-0005-0000-0000-000002620000}"/>
    <cellStyle name="SAPBEXexcGood3 2 2 5 16" xfId="34843" xr:uid="{00000000-0005-0000-0000-000003620000}"/>
    <cellStyle name="SAPBEXexcGood3 2 2 5 17" xfId="34844" xr:uid="{00000000-0005-0000-0000-000004620000}"/>
    <cellStyle name="SAPBEXexcGood3 2 2 5 18" xfId="34845" xr:uid="{00000000-0005-0000-0000-000005620000}"/>
    <cellStyle name="SAPBEXexcGood3 2 2 5 19" xfId="34846" xr:uid="{00000000-0005-0000-0000-000006620000}"/>
    <cellStyle name="SAPBEXexcGood3 2 2 5 2" xfId="1893" xr:uid="{00000000-0005-0000-0000-000007620000}"/>
    <cellStyle name="SAPBEXexcGood3 2 2 5 2 2" xfId="10303" xr:uid="{00000000-0005-0000-0000-000008620000}"/>
    <cellStyle name="SAPBEXexcGood3 2 2 5 2 2 2" xfId="10304" xr:uid="{00000000-0005-0000-0000-000009620000}"/>
    <cellStyle name="SAPBEXexcGood3 2 2 5 2 2 2 2" xfId="10305" xr:uid="{00000000-0005-0000-0000-00000A620000}"/>
    <cellStyle name="SAPBEXexcGood3 2 2 5 2 2 2 2 2" xfId="10306" xr:uid="{00000000-0005-0000-0000-00000B620000}"/>
    <cellStyle name="SAPBEXexcGood3 2 2 5 2 2 2 3" xfId="10307" xr:uid="{00000000-0005-0000-0000-00000C620000}"/>
    <cellStyle name="SAPBEXexcGood3 2 2 5 2 2 3" xfId="10308" xr:uid="{00000000-0005-0000-0000-00000D620000}"/>
    <cellStyle name="SAPBEXexcGood3 2 2 5 2 2 3 2" xfId="10309" xr:uid="{00000000-0005-0000-0000-00000E620000}"/>
    <cellStyle name="SAPBEXexcGood3 2 2 5 2 2 3 2 2" xfId="10310" xr:uid="{00000000-0005-0000-0000-00000F620000}"/>
    <cellStyle name="SAPBEXexcGood3 2 2 5 2 2 4" xfId="10311" xr:uid="{00000000-0005-0000-0000-000010620000}"/>
    <cellStyle name="SAPBEXexcGood3 2 2 5 2 2 4 2" xfId="10312" xr:uid="{00000000-0005-0000-0000-000011620000}"/>
    <cellStyle name="SAPBEXexcGood3 2 2 5 2 3" xfId="10313" xr:uid="{00000000-0005-0000-0000-000012620000}"/>
    <cellStyle name="SAPBEXexcGood3 2 2 5 2 3 2" xfId="10314" xr:uid="{00000000-0005-0000-0000-000013620000}"/>
    <cellStyle name="SAPBEXexcGood3 2 2 5 2 3 2 2" xfId="10315" xr:uid="{00000000-0005-0000-0000-000014620000}"/>
    <cellStyle name="SAPBEXexcGood3 2 2 5 2 3 3" xfId="10316" xr:uid="{00000000-0005-0000-0000-000015620000}"/>
    <cellStyle name="SAPBEXexcGood3 2 2 5 2 4" xfId="10317" xr:uid="{00000000-0005-0000-0000-000016620000}"/>
    <cellStyle name="SAPBEXexcGood3 2 2 5 2 4 2" xfId="10318" xr:uid="{00000000-0005-0000-0000-000017620000}"/>
    <cellStyle name="SAPBEXexcGood3 2 2 5 2 4 2 2" xfId="10319" xr:uid="{00000000-0005-0000-0000-000018620000}"/>
    <cellStyle name="SAPBEXexcGood3 2 2 5 2 5" xfId="10320" xr:uid="{00000000-0005-0000-0000-000019620000}"/>
    <cellStyle name="SAPBEXexcGood3 2 2 5 2 5 2" xfId="10321" xr:uid="{00000000-0005-0000-0000-00001A620000}"/>
    <cellStyle name="SAPBEXexcGood3 2 2 5 2 6" xfId="34847" xr:uid="{00000000-0005-0000-0000-00001B620000}"/>
    <cellStyle name="SAPBEXexcGood3 2 2 5 2 7" xfId="34848" xr:uid="{00000000-0005-0000-0000-00001C620000}"/>
    <cellStyle name="SAPBEXexcGood3 2 2 5 2 8" xfId="49806" xr:uid="{00000000-0005-0000-0000-00001D620000}"/>
    <cellStyle name="SAPBEXexcGood3 2 2 5 20" xfId="34849" xr:uid="{00000000-0005-0000-0000-00001E620000}"/>
    <cellStyle name="SAPBEXexcGood3 2 2 5 21" xfId="34850" xr:uid="{00000000-0005-0000-0000-00001F620000}"/>
    <cellStyle name="SAPBEXexcGood3 2 2 5 22" xfId="34851" xr:uid="{00000000-0005-0000-0000-000020620000}"/>
    <cellStyle name="SAPBEXexcGood3 2 2 5 23" xfId="34852" xr:uid="{00000000-0005-0000-0000-000021620000}"/>
    <cellStyle name="SAPBEXexcGood3 2 2 5 24" xfId="34853" xr:uid="{00000000-0005-0000-0000-000022620000}"/>
    <cellStyle name="SAPBEXexcGood3 2 2 5 25" xfId="34854" xr:uid="{00000000-0005-0000-0000-000023620000}"/>
    <cellStyle name="SAPBEXexcGood3 2 2 5 26" xfId="34855" xr:uid="{00000000-0005-0000-0000-000024620000}"/>
    <cellStyle name="SAPBEXexcGood3 2 2 5 27" xfId="34856" xr:uid="{00000000-0005-0000-0000-000025620000}"/>
    <cellStyle name="SAPBEXexcGood3 2 2 5 28" xfId="48452" xr:uid="{00000000-0005-0000-0000-000026620000}"/>
    <cellStyle name="SAPBEXexcGood3 2 2 5 29" xfId="49291" xr:uid="{00000000-0005-0000-0000-000027620000}"/>
    <cellStyle name="SAPBEXexcGood3 2 2 5 3" xfId="34857" xr:uid="{00000000-0005-0000-0000-000028620000}"/>
    <cellStyle name="SAPBEXexcGood3 2 2 5 4" xfId="34858" xr:uid="{00000000-0005-0000-0000-000029620000}"/>
    <cellStyle name="SAPBEXexcGood3 2 2 5 5" xfId="34859" xr:uid="{00000000-0005-0000-0000-00002A620000}"/>
    <cellStyle name="SAPBEXexcGood3 2 2 5 6" xfId="34860" xr:uid="{00000000-0005-0000-0000-00002B620000}"/>
    <cellStyle name="SAPBEXexcGood3 2 2 5 7" xfId="34861" xr:uid="{00000000-0005-0000-0000-00002C620000}"/>
    <cellStyle name="SAPBEXexcGood3 2 2 5 8" xfId="34862" xr:uid="{00000000-0005-0000-0000-00002D620000}"/>
    <cellStyle name="SAPBEXexcGood3 2 2 5 9" xfId="34863" xr:uid="{00000000-0005-0000-0000-00002E620000}"/>
    <cellStyle name="SAPBEXexcGood3 2 2 6" xfId="915" xr:uid="{00000000-0005-0000-0000-00002F620000}"/>
    <cellStyle name="SAPBEXexcGood3 2 2 6 10" xfId="34864" xr:uid="{00000000-0005-0000-0000-000030620000}"/>
    <cellStyle name="SAPBEXexcGood3 2 2 6 11" xfId="34865" xr:uid="{00000000-0005-0000-0000-000031620000}"/>
    <cellStyle name="SAPBEXexcGood3 2 2 6 12" xfId="34866" xr:uid="{00000000-0005-0000-0000-000032620000}"/>
    <cellStyle name="SAPBEXexcGood3 2 2 6 13" xfId="34867" xr:uid="{00000000-0005-0000-0000-000033620000}"/>
    <cellStyle name="SAPBEXexcGood3 2 2 6 14" xfId="34868" xr:uid="{00000000-0005-0000-0000-000034620000}"/>
    <cellStyle name="SAPBEXexcGood3 2 2 6 15" xfId="34869" xr:uid="{00000000-0005-0000-0000-000035620000}"/>
    <cellStyle name="SAPBEXexcGood3 2 2 6 16" xfId="34870" xr:uid="{00000000-0005-0000-0000-000036620000}"/>
    <cellStyle name="SAPBEXexcGood3 2 2 6 17" xfId="34871" xr:uid="{00000000-0005-0000-0000-000037620000}"/>
    <cellStyle name="SAPBEXexcGood3 2 2 6 18" xfId="34872" xr:uid="{00000000-0005-0000-0000-000038620000}"/>
    <cellStyle name="SAPBEXexcGood3 2 2 6 19" xfId="34873" xr:uid="{00000000-0005-0000-0000-000039620000}"/>
    <cellStyle name="SAPBEXexcGood3 2 2 6 2" xfId="1894" xr:uid="{00000000-0005-0000-0000-00003A620000}"/>
    <cellStyle name="SAPBEXexcGood3 2 2 6 2 2" xfId="10322" xr:uid="{00000000-0005-0000-0000-00003B620000}"/>
    <cellStyle name="SAPBEXexcGood3 2 2 6 2 2 2" xfId="10323" xr:uid="{00000000-0005-0000-0000-00003C620000}"/>
    <cellStyle name="SAPBEXexcGood3 2 2 6 2 2 2 2" xfId="10324" xr:uid="{00000000-0005-0000-0000-00003D620000}"/>
    <cellStyle name="SAPBEXexcGood3 2 2 6 2 2 2 2 2" xfId="10325" xr:uid="{00000000-0005-0000-0000-00003E620000}"/>
    <cellStyle name="SAPBEXexcGood3 2 2 6 2 2 2 3" xfId="10326" xr:uid="{00000000-0005-0000-0000-00003F620000}"/>
    <cellStyle name="SAPBEXexcGood3 2 2 6 2 2 3" xfId="10327" xr:uid="{00000000-0005-0000-0000-000040620000}"/>
    <cellStyle name="SAPBEXexcGood3 2 2 6 2 2 3 2" xfId="10328" xr:uid="{00000000-0005-0000-0000-000041620000}"/>
    <cellStyle name="SAPBEXexcGood3 2 2 6 2 2 3 2 2" xfId="10329" xr:uid="{00000000-0005-0000-0000-000042620000}"/>
    <cellStyle name="SAPBEXexcGood3 2 2 6 2 2 4" xfId="10330" xr:uid="{00000000-0005-0000-0000-000043620000}"/>
    <cellStyle name="SAPBEXexcGood3 2 2 6 2 2 4 2" xfId="10331" xr:uid="{00000000-0005-0000-0000-000044620000}"/>
    <cellStyle name="SAPBEXexcGood3 2 2 6 2 3" xfId="10332" xr:uid="{00000000-0005-0000-0000-000045620000}"/>
    <cellStyle name="SAPBEXexcGood3 2 2 6 2 3 2" xfId="10333" xr:uid="{00000000-0005-0000-0000-000046620000}"/>
    <cellStyle name="SAPBEXexcGood3 2 2 6 2 3 2 2" xfId="10334" xr:uid="{00000000-0005-0000-0000-000047620000}"/>
    <cellStyle name="SAPBEXexcGood3 2 2 6 2 3 3" xfId="10335" xr:uid="{00000000-0005-0000-0000-000048620000}"/>
    <cellStyle name="SAPBEXexcGood3 2 2 6 2 4" xfId="10336" xr:uid="{00000000-0005-0000-0000-000049620000}"/>
    <cellStyle name="SAPBEXexcGood3 2 2 6 2 4 2" xfId="10337" xr:uid="{00000000-0005-0000-0000-00004A620000}"/>
    <cellStyle name="SAPBEXexcGood3 2 2 6 2 4 2 2" xfId="10338" xr:uid="{00000000-0005-0000-0000-00004B620000}"/>
    <cellStyle name="SAPBEXexcGood3 2 2 6 2 5" xfId="10339" xr:uid="{00000000-0005-0000-0000-00004C620000}"/>
    <cellStyle name="SAPBEXexcGood3 2 2 6 2 5 2" xfId="10340" xr:uid="{00000000-0005-0000-0000-00004D620000}"/>
    <cellStyle name="SAPBEXexcGood3 2 2 6 2 6" xfId="34874" xr:uid="{00000000-0005-0000-0000-00004E620000}"/>
    <cellStyle name="SAPBEXexcGood3 2 2 6 2 7" xfId="34875" xr:uid="{00000000-0005-0000-0000-00004F620000}"/>
    <cellStyle name="SAPBEXexcGood3 2 2 6 2 8" xfId="49807" xr:uid="{00000000-0005-0000-0000-000050620000}"/>
    <cellStyle name="SAPBEXexcGood3 2 2 6 20" xfId="34876" xr:uid="{00000000-0005-0000-0000-000051620000}"/>
    <cellStyle name="SAPBEXexcGood3 2 2 6 21" xfId="34877" xr:uid="{00000000-0005-0000-0000-000052620000}"/>
    <cellStyle name="SAPBEXexcGood3 2 2 6 22" xfId="34878" xr:uid="{00000000-0005-0000-0000-000053620000}"/>
    <cellStyle name="SAPBEXexcGood3 2 2 6 23" xfId="34879" xr:uid="{00000000-0005-0000-0000-000054620000}"/>
    <cellStyle name="SAPBEXexcGood3 2 2 6 24" xfId="34880" xr:uid="{00000000-0005-0000-0000-000055620000}"/>
    <cellStyle name="SAPBEXexcGood3 2 2 6 25" xfId="34881" xr:uid="{00000000-0005-0000-0000-000056620000}"/>
    <cellStyle name="SAPBEXexcGood3 2 2 6 26" xfId="34882" xr:uid="{00000000-0005-0000-0000-000057620000}"/>
    <cellStyle name="SAPBEXexcGood3 2 2 6 27" xfId="34883" xr:uid="{00000000-0005-0000-0000-000058620000}"/>
    <cellStyle name="SAPBEXexcGood3 2 2 6 28" xfId="48453" xr:uid="{00000000-0005-0000-0000-000059620000}"/>
    <cellStyle name="SAPBEXexcGood3 2 2 6 29" xfId="49292" xr:uid="{00000000-0005-0000-0000-00005A620000}"/>
    <cellStyle name="SAPBEXexcGood3 2 2 6 3" xfId="34884" xr:uid="{00000000-0005-0000-0000-00005B620000}"/>
    <cellStyle name="SAPBEXexcGood3 2 2 6 4" xfId="34885" xr:uid="{00000000-0005-0000-0000-00005C620000}"/>
    <cellStyle name="SAPBEXexcGood3 2 2 6 5" xfId="34886" xr:uid="{00000000-0005-0000-0000-00005D620000}"/>
    <cellStyle name="SAPBEXexcGood3 2 2 6 6" xfId="34887" xr:uid="{00000000-0005-0000-0000-00005E620000}"/>
    <cellStyle name="SAPBEXexcGood3 2 2 6 7" xfId="34888" xr:uid="{00000000-0005-0000-0000-00005F620000}"/>
    <cellStyle name="SAPBEXexcGood3 2 2 6 8" xfId="34889" xr:uid="{00000000-0005-0000-0000-000060620000}"/>
    <cellStyle name="SAPBEXexcGood3 2 2 6 9" xfId="34890" xr:uid="{00000000-0005-0000-0000-000061620000}"/>
    <cellStyle name="SAPBEXexcGood3 2 2 7" xfId="1895" xr:uid="{00000000-0005-0000-0000-000062620000}"/>
    <cellStyle name="SAPBEXexcGood3 2 2 7 2" xfId="10341" xr:uid="{00000000-0005-0000-0000-000063620000}"/>
    <cellStyle name="SAPBEXexcGood3 2 2 7 2 2" xfId="10342" xr:uid="{00000000-0005-0000-0000-000064620000}"/>
    <cellStyle name="SAPBEXexcGood3 2 2 7 2 2 2" xfId="10343" xr:uid="{00000000-0005-0000-0000-000065620000}"/>
    <cellStyle name="SAPBEXexcGood3 2 2 7 2 2 2 2" xfId="10344" xr:uid="{00000000-0005-0000-0000-000066620000}"/>
    <cellStyle name="SAPBEXexcGood3 2 2 7 2 2 3" xfId="10345" xr:uid="{00000000-0005-0000-0000-000067620000}"/>
    <cellStyle name="SAPBEXexcGood3 2 2 7 2 3" xfId="10346" xr:uid="{00000000-0005-0000-0000-000068620000}"/>
    <cellStyle name="SAPBEXexcGood3 2 2 7 2 3 2" xfId="10347" xr:uid="{00000000-0005-0000-0000-000069620000}"/>
    <cellStyle name="SAPBEXexcGood3 2 2 7 2 3 2 2" xfId="10348" xr:uid="{00000000-0005-0000-0000-00006A620000}"/>
    <cellStyle name="SAPBEXexcGood3 2 2 7 2 4" xfId="10349" xr:uid="{00000000-0005-0000-0000-00006B620000}"/>
    <cellStyle name="SAPBEXexcGood3 2 2 7 2 4 2" xfId="10350" xr:uid="{00000000-0005-0000-0000-00006C620000}"/>
    <cellStyle name="SAPBEXexcGood3 2 2 7 3" xfId="10351" xr:uid="{00000000-0005-0000-0000-00006D620000}"/>
    <cellStyle name="SAPBEXexcGood3 2 2 7 3 2" xfId="10352" xr:uid="{00000000-0005-0000-0000-00006E620000}"/>
    <cellStyle name="SAPBEXexcGood3 2 2 7 3 2 2" xfId="10353" xr:uid="{00000000-0005-0000-0000-00006F620000}"/>
    <cellStyle name="SAPBEXexcGood3 2 2 7 3 3" xfId="10354" xr:uid="{00000000-0005-0000-0000-000070620000}"/>
    <cellStyle name="SAPBEXexcGood3 2 2 7 4" xfId="10355" xr:uid="{00000000-0005-0000-0000-000071620000}"/>
    <cellStyle name="SAPBEXexcGood3 2 2 7 4 2" xfId="10356" xr:uid="{00000000-0005-0000-0000-000072620000}"/>
    <cellStyle name="SAPBEXexcGood3 2 2 7 4 2 2" xfId="10357" xr:uid="{00000000-0005-0000-0000-000073620000}"/>
    <cellStyle name="SAPBEXexcGood3 2 2 7 5" xfId="10358" xr:uid="{00000000-0005-0000-0000-000074620000}"/>
    <cellStyle name="SAPBEXexcGood3 2 2 7 5 2" xfId="10359" xr:uid="{00000000-0005-0000-0000-000075620000}"/>
    <cellStyle name="SAPBEXexcGood3 2 2 7 6" xfId="34891" xr:uid="{00000000-0005-0000-0000-000076620000}"/>
    <cellStyle name="SAPBEXexcGood3 2 2 7 7" xfId="34892" xr:uid="{00000000-0005-0000-0000-000077620000}"/>
    <cellStyle name="SAPBEXexcGood3 2 2 7 8" xfId="49802" xr:uid="{00000000-0005-0000-0000-000078620000}"/>
    <cellStyle name="SAPBEXexcGood3 2 2 8" xfId="34893" xr:uid="{00000000-0005-0000-0000-000079620000}"/>
    <cellStyle name="SAPBEXexcGood3 2 2 9" xfId="34894" xr:uid="{00000000-0005-0000-0000-00007A620000}"/>
    <cellStyle name="SAPBEXexcGood3 2 20" xfId="34895" xr:uid="{00000000-0005-0000-0000-00007B620000}"/>
    <cellStyle name="SAPBEXexcGood3 2 21" xfId="34896" xr:uid="{00000000-0005-0000-0000-00007C620000}"/>
    <cellStyle name="SAPBEXexcGood3 2 22" xfId="34897" xr:uid="{00000000-0005-0000-0000-00007D620000}"/>
    <cellStyle name="SAPBEXexcGood3 2 23" xfId="34898" xr:uid="{00000000-0005-0000-0000-00007E620000}"/>
    <cellStyle name="SAPBEXexcGood3 2 24" xfId="34899" xr:uid="{00000000-0005-0000-0000-00007F620000}"/>
    <cellStyle name="SAPBEXexcGood3 2 25" xfId="34900" xr:uid="{00000000-0005-0000-0000-000080620000}"/>
    <cellStyle name="SAPBEXexcGood3 2 26" xfId="34901" xr:uid="{00000000-0005-0000-0000-000081620000}"/>
    <cellStyle name="SAPBEXexcGood3 2 27" xfId="34902" xr:uid="{00000000-0005-0000-0000-000082620000}"/>
    <cellStyle name="SAPBEXexcGood3 2 28" xfId="34903" xr:uid="{00000000-0005-0000-0000-000083620000}"/>
    <cellStyle name="SAPBEXexcGood3 2 29" xfId="34904" xr:uid="{00000000-0005-0000-0000-000084620000}"/>
    <cellStyle name="SAPBEXexcGood3 2 3" xfId="916" xr:uid="{00000000-0005-0000-0000-000085620000}"/>
    <cellStyle name="SAPBEXexcGood3 2 3 10" xfId="34905" xr:uid="{00000000-0005-0000-0000-000086620000}"/>
    <cellStyle name="SAPBEXexcGood3 2 3 11" xfId="34906" xr:uid="{00000000-0005-0000-0000-000087620000}"/>
    <cellStyle name="SAPBEXexcGood3 2 3 12" xfId="34907" xr:uid="{00000000-0005-0000-0000-000088620000}"/>
    <cellStyle name="SAPBEXexcGood3 2 3 13" xfId="34908" xr:uid="{00000000-0005-0000-0000-000089620000}"/>
    <cellStyle name="SAPBEXexcGood3 2 3 14" xfId="34909" xr:uid="{00000000-0005-0000-0000-00008A620000}"/>
    <cellStyle name="SAPBEXexcGood3 2 3 15" xfId="34910" xr:uid="{00000000-0005-0000-0000-00008B620000}"/>
    <cellStyle name="SAPBEXexcGood3 2 3 16" xfId="34911" xr:uid="{00000000-0005-0000-0000-00008C620000}"/>
    <cellStyle name="SAPBEXexcGood3 2 3 17" xfId="34912" xr:uid="{00000000-0005-0000-0000-00008D620000}"/>
    <cellStyle name="SAPBEXexcGood3 2 3 18" xfId="34913" xr:uid="{00000000-0005-0000-0000-00008E620000}"/>
    <cellStyle name="SAPBEXexcGood3 2 3 19" xfId="34914" xr:uid="{00000000-0005-0000-0000-00008F620000}"/>
    <cellStyle name="SAPBEXexcGood3 2 3 2" xfId="1896" xr:uid="{00000000-0005-0000-0000-000090620000}"/>
    <cellStyle name="SAPBEXexcGood3 2 3 2 2" xfId="10360" xr:uid="{00000000-0005-0000-0000-000091620000}"/>
    <cellStyle name="SAPBEXexcGood3 2 3 2 2 2" xfId="10361" xr:uid="{00000000-0005-0000-0000-000092620000}"/>
    <cellStyle name="SAPBEXexcGood3 2 3 2 2 2 2" xfId="10362" xr:uid="{00000000-0005-0000-0000-000093620000}"/>
    <cellStyle name="SAPBEXexcGood3 2 3 2 2 2 2 2" xfId="10363" xr:uid="{00000000-0005-0000-0000-000094620000}"/>
    <cellStyle name="SAPBEXexcGood3 2 3 2 2 2 3" xfId="10364" xr:uid="{00000000-0005-0000-0000-000095620000}"/>
    <cellStyle name="SAPBEXexcGood3 2 3 2 2 3" xfId="10365" xr:uid="{00000000-0005-0000-0000-000096620000}"/>
    <cellStyle name="SAPBEXexcGood3 2 3 2 2 3 2" xfId="10366" xr:uid="{00000000-0005-0000-0000-000097620000}"/>
    <cellStyle name="SAPBEXexcGood3 2 3 2 2 3 2 2" xfId="10367" xr:uid="{00000000-0005-0000-0000-000098620000}"/>
    <cellStyle name="SAPBEXexcGood3 2 3 2 2 4" xfId="10368" xr:uid="{00000000-0005-0000-0000-000099620000}"/>
    <cellStyle name="SAPBEXexcGood3 2 3 2 2 4 2" xfId="10369" xr:uid="{00000000-0005-0000-0000-00009A620000}"/>
    <cellStyle name="SAPBEXexcGood3 2 3 2 3" xfId="10370" xr:uid="{00000000-0005-0000-0000-00009B620000}"/>
    <cellStyle name="SAPBEXexcGood3 2 3 2 3 2" xfId="10371" xr:uid="{00000000-0005-0000-0000-00009C620000}"/>
    <cellStyle name="SAPBEXexcGood3 2 3 2 3 2 2" xfId="10372" xr:uid="{00000000-0005-0000-0000-00009D620000}"/>
    <cellStyle name="SAPBEXexcGood3 2 3 2 3 3" xfId="10373" xr:uid="{00000000-0005-0000-0000-00009E620000}"/>
    <cellStyle name="SAPBEXexcGood3 2 3 2 4" xfId="10374" xr:uid="{00000000-0005-0000-0000-00009F620000}"/>
    <cellStyle name="SAPBEXexcGood3 2 3 2 4 2" xfId="10375" xr:uid="{00000000-0005-0000-0000-0000A0620000}"/>
    <cellStyle name="SAPBEXexcGood3 2 3 2 4 2 2" xfId="10376" xr:uid="{00000000-0005-0000-0000-0000A1620000}"/>
    <cellStyle name="SAPBEXexcGood3 2 3 2 5" xfId="10377" xr:uid="{00000000-0005-0000-0000-0000A2620000}"/>
    <cellStyle name="SAPBEXexcGood3 2 3 2 5 2" xfId="10378" xr:uid="{00000000-0005-0000-0000-0000A3620000}"/>
    <cellStyle name="SAPBEXexcGood3 2 3 2 6" xfId="34915" xr:uid="{00000000-0005-0000-0000-0000A4620000}"/>
    <cellStyle name="SAPBEXexcGood3 2 3 2 7" xfId="34916" xr:uid="{00000000-0005-0000-0000-0000A5620000}"/>
    <cellStyle name="SAPBEXexcGood3 2 3 2 8" xfId="49808" xr:uid="{00000000-0005-0000-0000-0000A6620000}"/>
    <cellStyle name="SAPBEXexcGood3 2 3 20" xfId="34917" xr:uid="{00000000-0005-0000-0000-0000A7620000}"/>
    <cellStyle name="SAPBEXexcGood3 2 3 21" xfId="34918" xr:uid="{00000000-0005-0000-0000-0000A8620000}"/>
    <cellStyle name="SAPBEXexcGood3 2 3 22" xfId="34919" xr:uid="{00000000-0005-0000-0000-0000A9620000}"/>
    <cellStyle name="SAPBEXexcGood3 2 3 23" xfId="34920" xr:uid="{00000000-0005-0000-0000-0000AA620000}"/>
    <cellStyle name="SAPBEXexcGood3 2 3 24" xfId="34921" xr:uid="{00000000-0005-0000-0000-0000AB620000}"/>
    <cellStyle name="SAPBEXexcGood3 2 3 25" xfId="34922" xr:uid="{00000000-0005-0000-0000-0000AC620000}"/>
    <cellStyle name="SAPBEXexcGood3 2 3 26" xfId="34923" xr:uid="{00000000-0005-0000-0000-0000AD620000}"/>
    <cellStyle name="SAPBEXexcGood3 2 3 27" xfId="34924" xr:uid="{00000000-0005-0000-0000-0000AE620000}"/>
    <cellStyle name="SAPBEXexcGood3 2 3 28" xfId="48454" xr:uid="{00000000-0005-0000-0000-0000AF620000}"/>
    <cellStyle name="SAPBEXexcGood3 2 3 29" xfId="49293" xr:uid="{00000000-0005-0000-0000-0000B0620000}"/>
    <cellStyle name="SAPBEXexcGood3 2 3 3" xfId="34925" xr:uid="{00000000-0005-0000-0000-0000B1620000}"/>
    <cellStyle name="SAPBEXexcGood3 2 3 4" xfId="34926" xr:uid="{00000000-0005-0000-0000-0000B2620000}"/>
    <cellStyle name="SAPBEXexcGood3 2 3 5" xfId="34927" xr:uid="{00000000-0005-0000-0000-0000B3620000}"/>
    <cellStyle name="SAPBEXexcGood3 2 3 6" xfId="34928" xr:uid="{00000000-0005-0000-0000-0000B4620000}"/>
    <cellStyle name="SAPBEXexcGood3 2 3 7" xfId="34929" xr:uid="{00000000-0005-0000-0000-0000B5620000}"/>
    <cellStyle name="SAPBEXexcGood3 2 3 8" xfId="34930" xr:uid="{00000000-0005-0000-0000-0000B6620000}"/>
    <cellStyle name="SAPBEXexcGood3 2 3 9" xfId="34931" xr:uid="{00000000-0005-0000-0000-0000B7620000}"/>
    <cellStyle name="SAPBEXexcGood3 2 30" xfId="34932" xr:uid="{00000000-0005-0000-0000-0000B8620000}"/>
    <cellStyle name="SAPBEXexcGood3 2 31" xfId="34933" xr:uid="{00000000-0005-0000-0000-0000B9620000}"/>
    <cellStyle name="SAPBEXexcGood3 2 32" xfId="34934" xr:uid="{00000000-0005-0000-0000-0000BA620000}"/>
    <cellStyle name="SAPBEXexcGood3 2 33" xfId="48455" xr:uid="{00000000-0005-0000-0000-0000BB620000}"/>
    <cellStyle name="SAPBEXexcGood3 2 34" xfId="49286" xr:uid="{00000000-0005-0000-0000-0000BC620000}"/>
    <cellStyle name="SAPBEXexcGood3 2 4" xfId="917" xr:uid="{00000000-0005-0000-0000-0000BD620000}"/>
    <cellStyle name="SAPBEXexcGood3 2 4 10" xfId="34935" xr:uid="{00000000-0005-0000-0000-0000BE620000}"/>
    <cellStyle name="SAPBEXexcGood3 2 4 11" xfId="34936" xr:uid="{00000000-0005-0000-0000-0000BF620000}"/>
    <cellStyle name="SAPBEXexcGood3 2 4 12" xfId="34937" xr:uid="{00000000-0005-0000-0000-0000C0620000}"/>
    <cellStyle name="SAPBEXexcGood3 2 4 13" xfId="34938" xr:uid="{00000000-0005-0000-0000-0000C1620000}"/>
    <cellStyle name="SAPBEXexcGood3 2 4 14" xfId="34939" xr:uid="{00000000-0005-0000-0000-0000C2620000}"/>
    <cellStyle name="SAPBEXexcGood3 2 4 15" xfId="34940" xr:uid="{00000000-0005-0000-0000-0000C3620000}"/>
    <cellStyle name="SAPBEXexcGood3 2 4 16" xfId="34941" xr:uid="{00000000-0005-0000-0000-0000C4620000}"/>
    <cellStyle name="SAPBEXexcGood3 2 4 17" xfId="34942" xr:uid="{00000000-0005-0000-0000-0000C5620000}"/>
    <cellStyle name="SAPBEXexcGood3 2 4 18" xfId="34943" xr:uid="{00000000-0005-0000-0000-0000C6620000}"/>
    <cellStyle name="SAPBEXexcGood3 2 4 19" xfId="34944" xr:uid="{00000000-0005-0000-0000-0000C7620000}"/>
    <cellStyle name="SAPBEXexcGood3 2 4 2" xfId="1897" xr:uid="{00000000-0005-0000-0000-0000C8620000}"/>
    <cellStyle name="SAPBEXexcGood3 2 4 2 2" xfId="10379" xr:uid="{00000000-0005-0000-0000-0000C9620000}"/>
    <cellStyle name="SAPBEXexcGood3 2 4 2 2 2" xfId="10380" xr:uid="{00000000-0005-0000-0000-0000CA620000}"/>
    <cellStyle name="SAPBEXexcGood3 2 4 2 2 2 2" xfId="10381" xr:uid="{00000000-0005-0000-0000-0000CB620000}"/>
    <cellStyle name="SAPBEXexcGood3 2 4 2 2 2 2 2" xfId="10382" xr:uid="{00000000-0005-0000-0000-0000CC620000}"/>
    <cellStyle name="SAPBEXexcGood3 2 4 2 2 2 3" xfId="10383" xr:uid="{00000000-0005-0000-0000-0000CD620000}"/>
    <cellStyle name="SAPBEXexcGood3 2 4 2 2 3" xfId="10384" xr:uid="{00000000-0005-0000-0000-0000CE620000}"/>
    <cellStyle name="SAPBEXexcGood3 2 4 2 2 3 2" xfId="10385" xr:uid="{00000000-0005-0000-0000-0000CF620000}"/>
    <cellStyle name="SAPBEXexcGood3 2 4 2 2 3 2 2" xfId="10386" xr:uid="{00000000-0005-0000-0000-0000D0620000}"/>
    <cellStyle name="SAPBEXexcGood3 2 4 2 2 4" xfId="10387" xr:uid="{00000000-0005-0000-0000-0000D1620000}"/>
    <cellStyle name="SAPBEXexcGood3 2 4 2 2 4 2" xfId="10388" xr:uid="{00000000-0005-0000-0000-0000D2620000}"/>
    <cellStyle name="SAPBEXexcGood3 2 4 2 3" xfId="10389" xr:uid="{00000000-0005-0000-0000-0000D3620000}"/>
    <cellStyle name="SAPBEXexcGood3 2 4 2 3 2" xfId="10390" xr:uid="{00000000-0005-0000-0000-0000D4620000}"/>
    <cellStyle name="SAPBEXexcGood3 2 4 2 3 2 2" xfId="10391" xr:uid="{00000000-0005-0000-0000-0000D5620000}"/>
    <cellStyle name="SAPBEXexcGood3 2 4 2 3 3" xfId="10392" xr:uid="{00000000-0005-0000-0000-0000D6620000}"/>
    <cellStyle name="SAPBEXexcGood3 2 4 2 4" xfId="10393" xr:uid="{00000000-0005-0000-0000-0000D7620000}"/>
    <cellStyle name="SAPBEXexcGood3 2 4 2 4 2" xfId="10394" xr:uid="{00000000-0005-0000-0000-0000D8620000}"/>
    <cellStyle name="SAPBEXexcGood3 2 4 2 4 2 2" xfId="10395" xr:uid="{00000000-0005-0000-0000-0000D9620000}"/>
    <cellStyle name="SAPBEXexcGood3 2 4 2 5" xfId="10396" xr:uid="{00000000-0005-0000-0000-0000DA620000}"/>
    <cellStyle name="SAPBEXexcGood3 2 4 2 5 2" xfId="10397" xr:uid="{00000000-0005-0000-0000-0000DB620000}"/>
    <cellStyle name="SAPBEXexcGood3 2 4 2 6" xfId="34945" xr:uid="{00000000-0005-0000-0000-0000DC620000}"/>
    <cellStyle name="SAPBEXexcGood3 2 4 2 7" xfId="34946" xr:uid="{00000000-0005-0000-0000-0000DD620000}"/>
    <cellStyle name="SAPBEXexcGood3 2 4 2 8" xfId="49809" xr:uid="{00000000-0005-0000-0000-0000DE620000}"/>
    <cellStyle name="SAPBEXexcGood3 2 4 20" xfId="34947" xr:uid="{00000000-0005-0000-0000-0000DF620000}"/>
    <cellStyle name="SAPBEXexcGood3 2 4 21" xfId="34948" xr:uid="{00000000-0005-0000-0000-0000E0620000}"/>
    <cellStyle name="SAPBEXexcGood3 2 4 22" xfId="34949" xr:uid="{00000000-0005-0000-0000-0000E1620000}"/>
    <cellStyle name="SAPBEXexcGood3 2 4 23" xfId="34950" xr:uid="{00000000-0005-0000-0000-0000E2620000}"/>
    <cellStyle name="SAPBEXexcGood3 2 4 24" xfId="34951" xr:uid="{00000000-0005-0000-0000-0000E3620000}"/>
    <cellStyle name="SAPBEXexcGood3 2 4 25" xfId="34952" xr:uid="{00000000-0005-0000-0000-0000E4620000}"/>
    <cellStyle name="SAPBEXexcGood3 2 4 26" xfId="34953" xr:uid="{00000000-0005-0000-0000-0000E5620000}"/>
    <cellStyle name="SAPBEXexcGood3 2 4 27" xfId="34954" xr:uid="{00000000-0005-0000-0000-0000E6620000}"/>
    <cellStyle name="SAPBEXexcGood3 2 4 28" xfId="48456" xr:uid="{00000000-0005-0000-0000-0000E7620000}"/>
    <cellStyle name="SAPBEXexcGood3 2 4 29" xfId="49294" xr:uid="{00000000-0005-0000-0000-0000E8620000}"/>
    <cellStyle name="SAPBEXexcGood3 2 4 3" xfId="34955" xr:uid="{00000000-0005-0000-0000-0000E9620000}"/>
    <cellStyle name="SAPBEXexcGood3 2 4 4" xfId="34956" xr:uid="{00000000-0005-0000-0000-0000EA620000}"/>
    <cellStyle name="SAPBEXexcGood3 2 4 5" xfId="34957" xr:uid="{00000000-0005-0000-0000-0000EB620000}"/>
    <cellStyle name="SAPBEXexcGood3 2 4 6" xfId="34958" xr:uid="{00000000-0005-0000-0000-0000EC620000}"/>
    <cellStyle name="SAPBEXexcGood3 2 4 7" xfId="34959" xr:uid="{00000000-0005-0000-0000-0000ED620000}"/>
    <cellStyle name="SAPBEXexcGood3 2 4 8" xfId="34960" xr:uid="{00000000-0005-0000-0000-0000EE620000}"/>
    <cellStyle name="SAPBEXexcGood3 2 4 9" xfId="34961" xr:uid="{00000000-0005-0000-0000-0000EF620000}"/>
    <cellStyle name="SAPBEXexcGood3 2 5" xfId="918" xr:uid="{00000000-0005-0000-0000-0000F0620000}"/>
    <cellStyle name="SAPBEXexcGood3 2 5 10" xfId="34962" xr:uid="{00000000-0005-0000-0000-0000F1620000}"/>
    <cellStyle name="SAPBEXexcGood3 2 5 11" xfId="34963" xr:uid="{00000000-0005-0000-0000-0000F2620000}"/>
    <cellStyle name="SAPBEXexcGood3 2 5 12" xfId="34964" xr:uid="{00000000-0005-0000-0000-0000F3620000}"/>
    <cellStyle name="SAPBEXexcGood3 2 5 13" xfId="34965" xr:uid="{00000000-0005-0000-0000-0000F4620000}"/>
    <cellStyle name="SAPBEXexcGood3 2 5 14" xfId="34966" xr:uid="{00000000-0005-0000-0000-0000F5620000}"/>
    <cellStyle name="SAPBEXexcGood3 2 5 15" xfId="34967" xr:uid="{00000000-0005-0000-0000-0000F6620000}"/>
    <cellStyle name="SAPBEXexcGood3 2 5 16" xfId="34968" xr:uid="{00000000-0005-0000-0000-0000F7620000}"/>
    <cellStyle name="SAPBEXexcGood3 2 5 17" xfId="34969" xr:uid="{00000000-0005-0000-0000-0000F8620000}"/>
    <cellStyle name="SAPBEXexcGood3 2 5 18" xfId="34970" xr:uid="{00000000-0005-0000-0000-0000F9620000}"/>
    <cellStyle name="SAPBEXexcGood3 2 5 19" xfId="34971" xr:uid="{00000000-0005-0000-0000-0000FA620000}"/>
    <cellStyle name="SAPBEXexcGood3 2 5 2" xfId="1898" xr:uid="{00000000-0005-0000-0000-0000FB620000}"/>
    <cellStyle name="SAPBEXexcGood3 2 5 2 2" xfId="10398" xr:uid="{00000000-0005-0000-0000-0000FC620000}"/>
    <cellStyle name="SAPBEXexcGood3 2 5 2 2 2" xfId="10399" xr:uid="{00000000-0005-0000-0000-0000FD620000}"/>
    <cellStyle name="SAPBEXexcGood3 2 5 2 2 2 2" xfId="10400" xr:uid="{00000000-0005-0000-0000-0000FE620000}"/>
    <cellStyle name="SAPBEXexcGood3 2 5 2 2 2 2 2" xfId="10401" xr:uid="{00000000-0005-0000-0000-0000FF620000}"/>
    <cellStyle name="SAPBEXexcGood3 2 5 2 2 2 3" xfId="10402" xr:uid="{00000000-0005-0000-0000-000000630000}"/>
    <cellStyle name="SAPBEXexcGood3 2 5 2 2 3" xfId="10403" xr:uid="{00000000-0005-0000-0000-000001630000}"/>
    <cellStyle name="SAPBEXexcGood3 2 5 2 2 3 2" xfId="10404" xr:uid="{00000000-0005-0000-0000-000002630000}"/>
    <cellStyle name="SAPBEXexcGood3 2 5 2 2 3 2 2" xfId="10405" xr:uid="{00000000-0005-0000-0000-000003630000}"/>
    <cellStyle name="SAPBEXexcGood3 2 5 2 2 4" xfId="10406" xr:uid="{00000000-0005-0000-0000-000004630000}"/>
    <cellStyle name="SAPBEXexcGood3 2 5 2 2 4 2" xfId="10407" xr:uid="{00000000-0005-0000-0000-000005630000}"/>
    <cellStyle name="SAPBEXexcGood3 2 5 2 3" xfId="10408" xr:uid="{00000000-0005-0000-0000-000006630000}"/>
    <cellStyle name="SAPBEXexcGood3 2 5 2 3 2" xfId="10409" xr:uid="{00000000-0005-0000-0000-000007630000}"/>
    <cellStyle name="SAPBEXexcGood3 2 5 2 3 2 2" xfId="10410" xr:uid="{00000000-0005-0000-0000-000008630000}"/>
    <cellStyle name="SAPBEXexcGood3 2 5 2 3 3" xfId="10411" xr:uid="{00000000-0005-0000-0000-000009630000}"/>
    <cellStyle name="SAPBEXexcGood3 2 5 2 4" xfId="10412" xr:uid="{00000000-0005-0000-0000-00000A630000}"/>
    <cellStyle name="SAPBEXexcGood3 2 5 2 4 2" xfId="10413" xr:uid="{00000000-0005-0000-0000-00000B630000}"/>
    <cellStyle name="SAPBEXexcGood3 2 5 2 4 2 2" xfId="10414" xr:uid="{00000000-0005-0000-0000-00000C630000}"/>
    <cellStyle name="SAPBEXexcGood3 2 5 2 5" xfId="10415" xr:uid="{00000000-0005-0000-0000-00000D630000}"/>
    <cellStyle name="SAPBEXexcGood3 2 5 2 5 2" xfId="10416" xr:uid="{00000000-0005-0000-0000-00000E630000}"/>
    <cellStyle name="SAPBEXexcGood3 2 5 2 6" xfId="34972" xr:uid="{00000000-0005-0000-0000-00000F630000}"/>
    <cellStyle name="SAPBEXexcGood3 2 5 2 7" xfId="34973" xr:uid="{00000000-0005-0000-0000-000010630000}"/>
    <cellStyle name="SAPBEXexcGood3 2 5 2 8" xfId="49810" xr:uid="{00000000-0005-0000-0000-000011630000}"/>
    <cellStyle name="SAPBEXexcGood3 2 5 20" xfId="34974" xr:uid="{00000000-0005-0000-0000-000012630000}"/>
    <cellStyle name="SAPBEXexcGood3 2 5 21" xfId="34975" xr:uid="{00000000-0005-0000-0000-000013630000}"/>
    <cellStyle name="SAPBEXexcGood3 2 5 22" xfId="34976" xr:uid="{00000000-0005-0000-0000-000014630000}"/>
    <cellStyle name="SAPBEXexcGood3 2 5 23" xfId="34977" xr:uid="{00000000-0005-0000-0000-000015630000}"/>
    <cellStyle name="SAPBEXexcGood3 2 5 24" xfId="34978" xr:uid="{00000000-0005-0000-0000-000016630000}"/>
    <cellStyle name="SAPBEXexcGood3 2 5 25" xfId="34979" xr:uid="{00000000-0005-0000-0000-000017630000}"/>
    <cellStyle name="SAPBEXexcGood3 2 5 26" xfId="34980" xr:uid="{00000000-0005-0000-0000-000018630000}"/>
    <cellStyle name="SAPBEXexcGood3 2 5 27" xfId="34981" xr:uid="{00000000-0005-0000-0000-000019630000}"/>
    <cellStyle name="SAPBEXexcGood3 2 5 28" xfId="48457" xr:uid="{00000000-0005-0000-0000-00001A630000}"/>
    <cellStyle name="SAPBEXexcGood3 2 5 29" xfId="49295" xr:uid="{00000000-0005-0000-0000-00001B630000}"/>
    <cellStyle name="SAPBEXexcGood3 2 5 3" xfId="34982" xr:uid="{00000000-0005-0000-0000-00001C630000}"/>
    <cellStyle name="SAPBEXexcGood3 2 5 4" xfId="34983" xr:uid="{00000000-0005-0000-0000-00001D630000}"/>
    <cellStyle name="SAPBEXexcGood3 2 5 5" xfId="34984" xr:uid="{00000000-0005-0000-0000-00001E630000}"/>
    <cellStyle name="SAPBEXexcGood3 2 5 6" xfId="34985" xr:uid="{00000000-0005-0000-0000-00001F630000}"/>
    <cellStyle name="SAPBEXexcGood3 2 5 7" xfId="34986" xr:uid="{00000000-0005-0000-0000-000020630000}"/>
    <cellStyle name="SAPBEXexcGood3 2 5 8" xfId="34987" xr:uid="{00000000-0005-0000-0000-000021630000}"/>
    <cellStyle name="SAPBEXexcGood3 2 5 9" xfId="34988" xr:uid="{00000000-0005-0000-0000-000022630000}"/>
    <cellStyle name="SAPBEXexcGood3 2 6" xfId="919" xr:uid="{00000000-0005-0000-0000-000023630000}"/>
    <cellStyle name="SAPBEXexcGood3 2 6 10" xfId="34989" xr:uid="{00000000-0005-0000-0000-000024630000}"/>
    <cellStyle name="SAPBEXexcGood3 2 6 11" xfId="34990" xr:uid="{00000000-0005-0000-0000-000025630000}"/>
    <cellStyle name="SAPBEXexcGood3 2 6 12" xfId="34991" xr:uid="{00000000-0005-0000-0000-000026630000}"/>
    <cellStyle name="SAPBEXexcGood3 2 6 13" xfId="34992" xr:uid="{00000000-0005-0000-0000-000027630000}"/>
    <cellStyle name="SAPBEXexcGood3 2 6 14" xfId="34993" xr:uid="{00000000-0005-0000-0000-000028630000}"/>
    <cellStyle name="SAPBEXexcGood3 2 6 15" xfId="34994" xr:uid="{00000000-0005-0000-0000-000029630000}"/>
    <cellStyle name="SAPBEXexcGood3 2 6 16" xfId="34995" xr:uid="{00000000-0005-0000-0000-00002A630000}"/>
    <cellStyle name="SAPBEXexcGood3 2 6 17" xfId="34996" xr:uid="{00000000-0005-0000-0000-00002B630000}"/>
    <cellStyle name="SAPBEXexcGood3 2 6 18" xfId="34997" xr:uid="{00000000-0005-0000-0000-00002C630000}"/>
    <cellStyle name="SAPBEXexcGood3 2 6 19" xfId="34998" xr:uid="{00000000-0005-0000-0000-00002D630000}"/>
    <cellStyle name="SAPBEXexcGood3 2 6 2" xfId="1899" xr:uid="{00000000-0005-0000-0000-00002E630000}"/>
    <cellStyle name="SAPBEXexcGood3 2 6 2 2" xfId="10417" xr:uid="{00000000-0005-0000-0000-00002F630000}"/>
    <cellStyle name="SAPBEXexcGood3 2 6 2 2 2" xfId="10418" xr:uid="{00000000-0005-0000-0000-000030630000}"/>
    <cellStyle name="SAPBEXexcGood3 2 6 2 2 2 2" xfId="10419" xr:uid="{00000000-0005-0000-0000-000031630000}"/>
    <cellStyle name="SAPBEXexcGood3 2 6 2 2 2 2 2" xfId="10420" xr:uid="{00000000-0005-0000-0000-000032630000}"/>
    <cellStyle name="SAPBEXexcGood3 2 6 2 2 2 3" xfId="10421" xr:uid="{00000000-0005-0000-0000-000033630000}"/>
    <cellStyle name="SAPBEXexcGood3 2 6 2 2 3" xfId="10422" xr:uid="{00000000-0005-0000-0000-000034630000}"/>
    <cellStyle name="SAPBEXexcGood3 2 6 2 2 3 2" xfId="10423" xr:uid="{00000000-0005-0000-0000-000035630000}"/>
    <cellStyle name="SAPBEXexcGood3 2 6 2 2 3 2 2" xfId="10424" xr:uid="{00000000-0005-0000-0000-000036630000}"/>
    <cellStyle name="SAPBEXexcGood3 2 6 2 2 4" xfId="10425" xr:uid="{00000000-0005-0000-0000-000037630000}"/>
    <cellStyle name="SAPBEXexcGood3 2 6 2 2 4 2" xfId="10426" xr:uid="{00000000-0005-0000-0000-000038630000}"/>
    <cellStyle name="SAPBEXexcGood3 2 6 2 3" xfId="10427" xr:uid="{00000000-0005-0000-0000-000039630000}"/>
    <cellStyle name="SAPBEXexcGood3 2 6 2 3 2" xfId="10428" xr:uid="{00000000-0005-0000-0000-00003A630000}"/>
    <cellStyle name="SAPBEXexcGood3 2 6 2 3 2 2" xfId="10429" xr:uid="{00000000-0005-0000-0000-00003B630000}"/>
    <cellStyle name="SAPBEXexcGood3 2 6 2 3 3" xfId="10430" xr:uid="{00000000-0005-0000-0000-00003C630000}"/>
    <cellStyle name="SAPBEXexcGood3 2 6 2 4" xfId="10431" xr:uid="{00000000-0005-0000-0000-00003D630000}"/>
    <cellStyle name="SAPBEXexcGood3 2 6 2 4 2" xfId="10432" xr:uid="{00000000-0005-0000-0000-00003E630000}"/>
    <cellStyle name="SAPBEXexcGood3 2 6 2 4 2 2" xfId="10433" xr:uid="{00000000-0005-0000-0000-00003F630000}"/>
    <cellStyle name="SAPBEXexcGood3 2 6 2 5" xfId="10434" xr:uid="{00000000-0005-0000-0000-000040630000}"/>
    <cellStyle name="SAPBEXexcGood3 2 6 2 5 2" xfId="10435" xr:uid="{00000000-0005-0000-0000-000041630000}"/>
    <cellStyle name="SAPBEXexcGood3 2 6 2 6" xfId="34999" xr:uid="{00000000-0005-0000-0000-000042630000}"/>
    <cellStyle name="SAPBEXexcGood3 2 6 2 7" xfId="35000" xr:uid="{00000000-0005-0000-0000-000043630000}"/>
    <cellStyle name="SAPBEXexcGood3 2 6 2 8" xfId="49811" xr:uid="{00000000-0005-0000-0000-000044630000}"/>
    <cellStyle name="SAPBEXexcGood3 2 6 20" xfId="35001" xr:uid="{00000000-0005-0000-0000-000045630000}"/>
    <cellStyle name="SAPBEXexcGood3 2 6 21" xfId="35002" xr:uid="{00000000-0005-0000-0000-000046630000}"/>
    <cellStyle name="SAPBEXexcGood3 2 6 22" xfId="35003" xr:uid="{00000000-0005-0000-0000-000047630000}"/>
    <cellStyle name="SAPBEXexcGood3 2 6 23" xfId="35004" xr:uid="{00000000-0005-0000-0000-000048630000}"/>
    <cellStyle name="SAPBEXexcGood3 2 6 24" xfId="35005" xr:uid="{00000000-0005-0000-0000-000049630000}"/>
    <cellStyle name="SAPBEXexcGood3 2 6 25" xfId="35006" xr:uid="{00000000-0005-0000-0000-00004A630000}"/>
    <cellStyle name="SAPBEXexcGood3 2 6 26" xfId="35007" xr:uid="{00000000-0005-0000-0000-00004B630000}"/>
    <cellStyle name="SAPBEXexcGood3 2 6 27" xfId="35008" xr:uid="{00000000-0005-0000-0000-00004C630000}"/>
    <cellStyle name="SAPBEXexcGood3 2 6 28" xfId="48458" xr:uid="{00000000-0005-0000-0000-00004D630000}"/>
    <cellStyle name="SAPBEXexcGood3 2 6 29" xfId="49296" xr:uid="{00000000-0005-0000-0000-00004E630000}"/>
    <cellStyle name="SAPBEXexcGood3 2 6 3" xfId="35009" xr:uid="{00000000-0005-0000-0000-00004F630000}"/>
    <cellStyle name="SAPBEXexcGood3 2 6 4" xfId="35010" xr:uid="{00000000-0005-0000-0000-000050630000}"/>
    <cellStyle name="SAPBEXexcGood3 2 6 5" xfId="35011" xr:uid="{00000000-0005-0000-0000-000051630000}"/>
    <cellStyle name="SAPBEXexcGood3 2 6 6" xfId="35012" xr:uid="{00000000-0005-0000-0000-000052630000}"/>
    <cellStyle name="SAPBEXexcGood3 2 6 7" xfId="35013" xr:uid="{00000000-0005-0000-0000-000053630000}"/>
    <cellStyle name="SAPBEXexcGood3 2 6 8" xfId="35014" xr:uid="{00000000-0005-0000-0000-000054630000}"/>
    <cellStyle name="SAPBEXexcGood3 2 6 9" xfId="35015" xr:uid="{00000000-0005-0000-0000-000055630000}"/>
    <cellStyle name="SAPBEXexcGood3 2 7" xfId="1900" xr:uid="{00000000-0005-0000-0000-000056630000}"/>
    <cellStyle name="SAPBEXexcGood3 2 7 2" xfId="10436" xr:uid="{00000000-0005-0000-0000-000057630000}"/>
    <cellStyle name="SAPBEXexcGood3 2 7 2 2" xfId="10437" xr:uid="{00000000-0005-0000-0000-000058630000}"/>
    <cellStyle name="SAPBEXexcGood3 2 7 2 2 2" xfId="10438" xr:uid="{00000000-0005-0000-0000-000059630000}"/>
    <cellStyle name="SAPBEXexcGood3 2 7 2 2 2 2" xfId="10439" xr:uid="{00000000-0005-0000-0000-00005A630000}"/>
    <cellStyle name="SAPBEXexcGood3 2 7 2 2 3" xfId="10440" xr:uid="{00000000-0005-0000-0000-00005B630000}"/>
    <cellStyle name="SAPBEXexcGood3 2 7 2 3" xfId="10441" xr:uid="{00000000-0005-0000-0000-00005C630000}"/>
    <cellStyle name="SAPBEXexcGood3 2 7 2 3 2" xfId="10442" xr:uid="{00000000-0005-0000-0000-00005D630000}"/>
    <cellStyle name="SAPBEXexcGood3 2 7 2 3 2 2" xfId="10443" xr:uid="{00000000-0005-0000-0000-00005E630000}"/>
    <cellStyle name="SAPBEXexcGood3 2 7 2 4" xfId="10444" xr:uid="{00000000-0005-0000-0000-00005F630000}"/>
    <cellStyle name="SAPBEXexcGood3 2 7 2 4 2" xfId="10445" xr:uid="{00000000-0005-0000-0000-000060630000}"/>
    <cellStyle name="SAPBEXexcGood3 2 7 3" xfId="10446" xr:uid="{00000000-0005-0000-0000-000061630000}"/>
    <cellStyle name="SAPBEXexcGood3 2 7 3 2" xfId="10447" xr:uid="{00000000-0005-0000-0000-000062630000}"/>
    <cellStyle name="SAPBEXexcGood3 2 7 3 2 2" xfId="10448" xr:uid="{00000000-0005-0000-0000-000063630000}"/>
    <cellStyle name="SAPBEXexcGood3 2 7 3 3" xfId="10449" xr:uid="{00000000-0005-0000-0000-000064630000}"/>
    <cellStyle name="SAPBEXexcGood3 2 7 4" xfId="10450" xr:uid="{00000000-0005-0000-0000-000065630000}"/>
    <cellStyle name="SAPBEXexcGood3 2 7 4 2" xfId="10451" xr:uid="{00000000-0005-0000-0000-000066630000}"/>
    <cellStyle name="SAPBEXexcGood3 2 7 4 2 2" xfId="10452" xr:uid="{00000000-0005-0000-0000-000067630000}"/>
    <cellStyle name="SAPBEXexcGood3 2 7 5" xfId="10453" xr:uid="{00000000-0005-0000-0000-000068630000}"/>
    <cellStyle name="SAPBEXexcGood3 2 7 5 2" xfId="10454" xr:uid="{00000000-0005-0000-0000-000069630000}"/>
    <cellStyle name="SAPBEXexcGood3 2 7 6" xfId="35016" xr:uid="{00000000-0005-0000-0000-00006A630000}"/>
    <cellStyle name="SAPBEXexcGood3 2 7 7" xfId="35017" xr:uid="{00000000-0005-0000-0000-00006B630000}"/>
    <cellStyle name="SAPBEXexcGood3 2 7 8" xfId="49801" xr:uid="{00000000-0005-0000-0000-00006C630000}"/>
    <cellStyle name="SAPBEXexcGood3 2 8" xfId="35018" xr:uid="{00000000-0005-0000-0000-00006D630000}"/>
    <cellStyle name="SAPBEXexcGood3 2 9" xfId="35019" xr:uid="{00000000-0005-0000-0000-00006E630000}"/>
    <cellStyle name="SAPBEXexcGood3 20" xfId="35020" xr:uid="{00000000-0005-0000-0000-00006F630000}"/>
    <cellStyle name="SAPBEXexcGood3 21" xfId="35021" xr:uid="{00000000-0005-0000-0000-000070630000}"/>
    <cellStyle name="SAPBEXexcGood3 22" xfId="35022" xr:uid="{00000000-0005-0000-0000-000071630000}"/>
    <cellStyle name="SAPBEXexcGood3 23" xfId="35023" xr:uid="{00000000-0005-0000-0000-000072630000}"/>
    <cellStyle name="SAPBEXexcGood3 24" xfId="35024" xr:uid="{00000000-0005-0000-0000-000073630000}"/>
    <cellStyle name="SAPBEXexcGood3 25" xfId="35025" xr:uid="{00000000-0005-0000-0000-000074630000}"/>
    <cellStyle name="SAPBEXexcGood3 26" xfId="35026" xr:uid="{00000000-0005-0000-0000-000075630000}"/>
    <cellStyle name="SAPBEXexcGood3 27" xfId="35027" xr:uid="{00000000-0005-0000-0000-000076630000}"/>
    <cellStyle name="SAPBEXexcGood3 28" xfId="35028" xr:uid="{00000000-0005-0000-0000-000077630000}"/>
    <cellStyle name="SAPBEXexcGood3 29" xfId="35029" xr:uid="{00000000-0005-0000-0000-000078630000}"/>
    <cellStyle name="SAPBEXexcGood3 3" xfId="527" xr:uid="{00000000-0005-0000-0000-000079630000}"/>
    <cellStyle name="SAPBEXexcGood3 3 10" xfId="35030" xr:uid="{00000000-0005-0000-0000-00007A630000}"/>
    <cellStyle name="SAPBEXexcGood3 3 11" xfId="35031" xr:uid="{00000000-0005-0000-0000-00007B630000}"/>
    <cellStyle name="SAPBEXexcGood3 3 12" xfId="35032" xr:uid="{00000000-0005-0000-0000-00007C630000}"/>
    <cellStyle name="SAPBEXexcGood3 3 13" xfId="35033" xr:uid="{00000000-0005-0000-0000-00007D630000}"/>
    <cellStyle name="SAPBEXexcGood3 3 14" xfId="35034" xr:uid="{00000000-0005-0000-0000-00007E630000}"/>
    <cellStyle name="SAPBEXexcGood3 3 15" xfId="35035" xr:uid="{00000000-0005-0000-0000-00007F630000}"/>
    <cellStyle name="SAPBEXexcGood3 3 16" xfId="35036" xr:uid="{00000000-0005-0000-0000-000080630000}"/>
    <cellStyle name="SAPBEXexcGood3 3 17" xfId="35037" xr:uid="{00000000-0005-0000-0000-000081630000}"/>
    <cellStyle name="SAPBEXexcGood3 3 18" xfId="35038" xr:uid="{00000000-0005-0000-0000-000082630000}"/>
    <cellStyle name="SAPBEXexcGood3 3 19" xfId="35039" xr:uid="{00000000-0005-0000-0000-000083630000}"/>
    <cellStyle name="SAPBEXexcGood3 3 2" xfId="920" xr:uid="{00000000-0005-0000-0000-000084630000}"/>
    <cellStyle name="SAPBEXexcGood3 3 2 10" xfId="35040" xr:uid="{00000000-0005-0000-0000-000085630000}"/>
    <cellStyle name="SAPBEXexcGood3 3 2 11" xfId="35041" xr:uid="{00000000-0005-0000-0000-000086630000}"/>
    <cellStyle name="SAPBEXexcGood3 3 2 12" xfId="35042" xr:uid="{00000000-0005-0000-0000-000087630000}"/>
    <cellStyle name="SAPBEXexcGood3 3 2 13" xfId="35043" xr:uid="{00000000-0005-0000-0000-000088630000}"/>
    <cellStyle name="SAPBEXexcGood3 3 2 14" xfId="35044" xr:uid="{00000000-0005-0000-0000-000089630000}"/>
    <cellStyle name="SAPBEXexcGood3 3 2 15" xfId="35045" xr:uid="{00000000-0005-0000-0000-00008A630000}"/>
    <cellStyle name="SAPBEXexcGood3 3 2 16" xfId="35046" xr:uid="{00000000-0005-0000-0000-00008B630000}"/>
    <cellStyle name="SAPBEXexcGood3 3 2 17" xfId="35047" xr:uid="{00000000-0005-0000-0000-00008C630000}"/>
    <cellStyle name="SAPBEXexcGood3 3 2 18" xfId="35048" xr:uid="{00000000-0005-0000-0000-00008D630000}"/>
    <cellStyle name="SAPBEXexcGood3 3 2 19" xfId="35049" xr:uid="{00000000-0005-0000-0000-00008E630000}"/>
    <cellStyle name="SAPBEXexcGood3 3 2 2" xfId="1901" xr:uid="{00000000-0005-0000-0000-00008F630000}"/>
    <cellStyle name="SAPBEXexcGood3 3 2 2 2" xfId="10455" xr:uid="{00000000-0005-0000-0000-000090630000}"/>
    <cellStyle name="SAPBEXexcGood3 3 2 2 2 2" xfId="10456" xr:uid="{00000000-0005-0000-0000-000091630000}"/>
    <cellStyle name="SAPBEXexcGood3 3 2 2 2 2 2" xfId="10457" xr:uid="{00000000-0005-0000-0000-000092630000}"/>
    <cellStyle name="SAPBEXexcGood3 3 2 2 2 2 2 2" xfId="10458" xr:uid="{00000000-0005-0000-0000-000093630000}"/>
    <cellStyle name="SAPBEXexcGood3 3 2 2 2 2 3" xfId="10459" xr:uid="{00000000-0005-0000-0000-000094630000}"/>
    <cellStyle name="SAPBEXexcGood3 3 2 2 2 3" xfId="10460" xr:uid="{00000000-0005-0000-0000-000095630000}"/>
    <cellStyle name="SAPBEXexcGood3 3 2 2 2 3 2" xfId="10461" xr:uid="{00000000-0005-0000-0000-000096630000}"/>
    <cellStyle name="SAPBEXexcGood3 3 2 2 2 3 2 2" xfId="10462" xr:uid="{00000000-0005-0000-0000-000097630000}"/>
    <cellStyle name="SAPBEXexcGood3 3 2 2 2 4" xfId="10463" xr:uid="{00000000-0005-0000-0000-000098630000}"/>
    <cellStyle name="SAPBEXexcGood3 3 2 2 2 4 2" xfId="10464" xr:uid="{00000000-0005-0000-0000-000099630000}"/>
    <cellStyle name="SAPBEXexcGood3 3 2 2 3" xfId="10465" xr:uid="{00000000-0005-0000-0000-00009A630000}"/>
    <cellStyle name="SAPBEXexcGood3 3 2 2 3 2" xfId="10466" xr:uid="{00000000-0005-0000-0000-00009B630000}"/>
    <cellStyle name="SAPBEXexcGood3 3 2 2 3 2 2" xfId="10467" xr:uid="{00000000-0005-0000-0000-00009C630000}"/>
    <cellStyle name="SAPBEXexcGood3 3 2 2 3 3" xfId="10468" xr:uid="{00000000-0005-0000-0000-00009D630000}"/>
    <cellStyle name="SAPBEXexcGood3 3 2 2 4" xfId="10469" xr:uid="{00000000-0005-0000-0000-00009E630000}"/>
    <cellStyle name="SAPBEXexcGood3 3 2 2 4 2" xfId="10470" xr:uid="{00000000-0005-0000-0000-00009F630000}"/>
    <cellStyle name="SAPBEXexcGood3 3 2 2 4 2 2" xfId="10471" xr:uid="{00000000-0005-0000-0000-0000A0630000}"/>
    <cellStyle name="SAPBEXexcGood3 3 2 2 5" xfId="10472" xr:uid="{00000000-0005-0000-0000-0000A1630000}"/>
    <cellStyle name="SAPBEXexcGood3 3 2 2 5 2" xfId="10473" xr:uid="{00000000-0005-0000-0000-0000A2630000}"/>
    <cellStyle name="SAPBEXexcGood3 3 2 2 6" xfId="35050" xr:uid="{00000000-0005-0000-0000-0000A3630000}"/>
    <cellStyle name="SAPBEXexcGood3 3 2 2 7" xfId="35051" xr:uid="{00000000-0005-0000-0000-0000A4630000}"/>
    <cellStyle name="SAPBEXexcGood3 3 2 2 8" xfId="49813" xr:uid="{00000000-0005-0000-0000-0000A5630000}"/>
    <cellStyle name="SAPBEXexcGood3 3 2 20" xfId="35052" xr:uid="{00000000-0005-0000-0000-0000A6630000}"/>
    <cellStyle name="SAPBEXexcGood3 3 2 21" xfId="35053" xr:uid="{00000000-0005-0000-0000-0000A7630000}"/>
    <cellStyle name="SAPBEXexcGood3 3 2 22" xfId="35054" xr:uid="{00000000-0005-0000-0000-0000A8630000}"/>
    <cellStyle name="SAPBEXexcGood3 3 2 23" xfId="35055" xr:uid="{00000000-0005-0000-0000-0000A9630000}"/>
    <cellStyle name="SAPBEXexcGood3 3 2 24" xfId="35056" xr:uid="{00000000-0005-0000-0000-0000AA630000}"/>
    <cellStyle name="SAPBEXexcGood3 3 2 25" xfId="35057" xr:uid="{00000000-0005-0000-0000-0000AB630000}"/>
    <cellStyle name="SAPBEXexcGood3 3 2 26" xfId="35058" xr:uid="{00000000-0005-0000-0000-0000AC630000}"/>
    <cellStyle name="SAPBEXexcGood3 3 2 27" xfId="35059" xr:uid="{00000000-0005-0000-0000-0000AD630000}"/>
    <cellStyle name="SAPBEXexcGood3 3 2 28" xfId="48459" xr:uid="{00000000-0005-0000-0000-0000AE630000}"/>
    <cellStyle name="SAPBEXexcGood3 3 2 29" xfId="49298" xr:uid="{00000000-0005-0000-0000-0000AF630000}"/>
    <cellStyle name="SAPBEXexcGood3 3 2 3" xfId="35060" xr:uid="{00000000-0005-0000-0000-0000B0630000}"/>
    <cellStyle name="SAPBEXexcGood3 3 2 4" xfId="35061" xr:uid="{00000000-0005-0000-0000-0000B1630000}"/>
    <cellStyle name="SAPBEXexcGood3 3 2 5" xfId="35062" xr:uid="{00000000-0005-0000-0000-0000B2630000}"/>
    <cellStyle name="SAPBEXexcGood3 3 2 6" xfId="35063" xr:uid="{00000000-0005-0000-0000-0000B3630000}"/>
    <cellStyle name="SAPBEXexcGood3 3 2 7" xfId="35064" xr:uid="{00000000-0005-0000-0000-0000B4630000}"/>
    <cellStyle name="SAPBEXexcGood3 3 2 8" xfId="35065" xr:uid="{00000000-0005-0000-0000-0000B5630000}"/>
    <cellStyle name="SAPBEXexcGood3 3 2 9" xfId="35066" xr:uid="{00000000-0005-0000-0000-0000B6630000}"/>
    <cellStyle name="SAPBEXexcGood3 3 20" xfId="35067" xr:uid="{00000000-0005-0000-0000-0000B7630000}"/>
    <cellStyle name="SAPBEXexcGood3 3 21" xfId="35068" xr:uid="{00000000-0005-0000-0000-0000B8630000}"/>
    <cellStyle name="SAPBEXexcGood3 3 22" xfId="35069" xr:uid="{00000000-0005-0000-0000-0000B9630000}"/>
    <cellStyle name="SAPBEXexcGood3 3 23" xfId="35070" xr:uid="{00000000-0005-0000-0000-0000BA630000}"/>
    <cellStyle name="SAPBEXexcGood3 3 24" xfId="35071" xr:uid="{00000000-0005-0000-0000-0000BB630000}"/>
    <cellStyle name="SAPBEXexcGood3 3 25" xfId="35072" xr:uid="{00000000-0005-0000-0000-0000BC630000}"/>
    <cellStyle name="SAPBEXexcGood3 3 26" xfId="35073" xr:uid="{00000000-0005-0000-0000-0000BD630000}"/>
    <cellStyle name="SAPBEXexcGood3 3 27" xfId="35074" xr:uid="{00000000-0005-0000-0000-0000BE630000}"/>
    <cellStyle name="SAPBEXexcGood3 3 28" xfId="35075" xr:uid="{00000000-0005-0000-0000-0000BF630000}"/>
    <cellStyle name="SAPBEXexcGood3 3 29" xfId="35076" xr:uid="{00000000-0005-0000-0000-0000C0630000}"/>
    <cellStyle name="SAPBEXexcGood3 3 3" xfId="921" xr:uid="{00000000-0005-0000-0000-0000C1630000}"/>
    <cellStyle name="SAPBEXexcGood3 3 3 10" xfId="35077" xr:uid="{00000000-0005-0000-0000-0000C2630000}"/>
    <cellStyle name="SAPBEXexcGood3 3 3 11" xfId="35078" xr:uid="{00000000-0005-0000-0000-0000C3630000}"/>
    <cellStyle name="SAPBEXexcGood3 3 3 12" xfId="35079" xr:uid="{00000000-0005-0000-0000-0000C4630000}"/>
    <cellStyle name="SAPBEXexcGood3 3 3 13" xfId="35080" xr:uid="{00000000-0005-0000-0000-0000C5630000}"/>
    <cellStyle name="SAPBEXexcGood3 3 3 14" xfId="35081" xr:uid="{00000000-0005-0000-0000-0000C6630000}"/>
    <cellStyle name="SAPBEXexcGood3 3 3 15" xfId="35082" xr:uid="{00000000-0005-0000-0000-0000C7630000}"/>
    <cellStyle name="SAPBEXexcGood3 3 3 16" xfId="35083" xr:uid="{00000000-0005-0000-0000-0000C8630000}"/>
    <cellStyle name="SAPBEXexcGood3 3 3 17" xfId="35084" xr:uid="{00000000-0005-0000-0000-0000C9630000}"/>
    <cellStyle name="SAPBEXexcGood3 3 3 18" xfId="35085" xr:uid="{00000000-0005-0000-0000-0000CA630000}"/>
    <cellStyle name="SAPBEXexcGood3 3 3 19" xfId="35086" xr:uid="{00000000-0005-0000-0000-0000CB630000}"/>
    <cellStyle name="SAPBEXexcGood3 3 3 2" xfId="1902" xr:uid="{00000000-0005-0000-0000-0000CC630000}"/>
    <cellStyle name="SAPBEXexcGood3 3 3 2 2" xfId="10474" xr:uid="{00000000-0005-0000-0000-0000CD630000}"/>
    <cellStyle name="SAPBEXexcGood3 3 3 2 2 2" xfId="10475" xr:uid="{00000000-0005-0000-0000-0000CE630000}"/>
    <cellStyle name="SAPBEXexcGood3 3 3 2 2 2 2" xfId="10476" xr:uid="{00000000-0005-0000-0000-0000CF630000}"/>
    <cellStyle name="SAPBEXexcGood3 3 3 2 2 2 2 2" xfId="10477" xr:uid="{00000000-0005-0000-0000-0000D0630000}"/>
    <cellStyle name="SAPBEXexcGood3 3 3 2 2 2 3" xfId="10478" xr:uid="{00000000-0005-0000-0000-0000D1630000}"/>
    <cellStyle name="SAPBEXexcGood3 3 3 2 2 3" xfId="10479" xr:uid="{00000000-0005-0000-0000-0000D2630000}"/>
    <cellStyle name="SAPBEXexcGood3 3 3 2 2 3 2" xfId="10480" xr:uid="{00000000-0005-0000-0000-0000D3630000}"/>
    <cellStyle name="SAPBEXexcGood3 3 3 2 2 3 2 2" xfId="10481" xr:uid="{00000000-0005-0000-0000-0000D4630000}"/>
    <cellStyle name="SAPBEXexcGood3 3 3 2 2 4" xfId="10482" xr:uid="{00000000-0005-0000-0000-0000D5630000}"/>
    <cellStyle name="SAPBEXexcGood3 3 3 2 2 4 2" xfId="10483" xr:uid="{00000000-0005-0000-0000-0000D6630000}"/>
    <cellStyle name="SAPBEXexcGood3 3 3 2 3" xfId="10484" xr:uid="{00000000-0005-0000-0000-0000D7630000}"/>
    <cellStyle name="SAPBEXexcGood3 3 3 2 3 2" xfId="10485" xr:uid="{00000000-0005-0000-0000-0000D8630000}"/>
    <cellStyle name="SAPBEXexcGood3 3 3 2 3 2 2" xfId="10486" xr:uid="{00000000-0005-0000-0000-0000D9630000}"/>
    <cellStyle name="SAPBEXexcGood3 3 3 2 3 3" xfId="10487" xr:uid="{00000000-0005-0000-0000-0000DA630000}"/>
    <cellStyle name="SAPBEXexcGood3 3 3 2 4" xfId="10488" xr:uid="{00000000-0005-0000-0000-0000DB630000}"/>
    <cellStyle name="SAPBEXexcGood3 3 3 2 4 2" xfId="10489" xr:uid="{00000000-0005-0000-0000-0000DC630000}"/>
    <cellStyle name="SAPBEXexcGood3 3 3 2 4 2 2" xfId="10490" xr:uid="{00000000-0005-0000-0000-0000DD630000}"/>
    <cellStyle name="SAPBEXexcGood3 3 3 2 5" xfId="10491" xr:uid="{00000000-0005-0000-0000-0000DE630000}"/>
    <cellStyle name="SAPBEXexcGood3 3 3 2 5 2" xfId="10492" xr:uid="{00000000-0005-0000-0000-0000DF630000}"/>
    <cellStyle name="SAPBEXexcGood3 3 3 2 6" xfId="35087" xr:uid="{00000000-0005-0000-0000-0000E0630000}"/>
    <cellStyle name="SAPBEXexcGood3 3 3 2 7" xfId="35088" xr:uid="{00000000-0005-0000-0000-0000E1630000}"/>
    <cellStyle name="SAPBEXexcGood3 3 3 2 8" xfId="49814" xr:uid="{00000000-0005-0000-0000-0000E2630000}"/>
    <cellStyle name="SAPBEXexcGood3 3 3 20" xfId="35089" xr:uid="{00000000-0005-0000-0000-0000E3630000}"/>
    <cellStyle name="SAPBEXexcGood3 3 3 21" xfId="35090" xr:uid="{00000000-0005-0000-0000-0000E4630000}"/>
    <cellStyle name="SAPBEXexcGood3 3 3 22" xfId="35091" xr:uid="{00000000-0005-0000-0000-0000E5630000}"/>
    <cellStyle name="SAPBEXexcGood3 3 3 23" xfId="35092" xr:uid="{00000000-0005-0000-0000-0000E6630000}"/>
    <cellStyle name="SAPBEXexcGood3 3 3 24" xfId="35093" xr:uid="{00000000-0005-0000-0000-0000E7630000}"/>
    <cellStyle name="SAPBEXexcGood3 3 3 25" xfId="35094" xr:uid="{00000000-0005-0000-0000-0000E8630000}"/>
    <cellStyle name="SAPBEXexcGood3 3 3 26" xfId="35095" xr:uid="{00000000-0005-0000-0000-0000E9630000}"/>
    <cellStyle name="SAPBEXexcGood3 3 3 27" xfId="35096" xr:uid="{00000000-0005-0000-0000-0000EA630000}"/>
    <cellStyle name="SAPBEXexcGood3 3 3 28" xfId="48460" xr:uid="{00000000-0005-0000-0000-0000EB630000}"/>
    <cellStyle name="SAPBEXexcGood3 3 3 29" xfId="49299" xr:uid="{00000000-0005-0000-0000-0000EC630000}"/>
    <cellStyle name="SAPBEXexcGood3 3 3 3" xfId="35097" xr:uid="{00000000-0005-0000-0000-0000ED630000}"/>
    <cellStyle name="SAPBEXexcGood3 3 3 4" xfId="35098" xr:uid="{00000000-0005-0000-0000-0000EE630000}"/>
    <cellStyle name="SAPBEXexcGood3 3 3 5" xfId="35099" xr:uid="{00000000-0005-0000-0000-0000EF630000}"/>
    <cellStyle name="SAPBEXexcGood3 3 3 6" xfId="35100" xr:uid="{00000000-0005-0000-0000-0000F0630000}"/>
    <cellStyle name="SAPBEXexcGood3 3 3 7" xfId="35101" xr:uid="{00000000-0005-0000-0000-0000F1630000}"/>
    <cellStyle name="SAPBEXexcGood3 3 3 8" xfId="35102" xr:uid="{00000000-0005-0000-0000-0000F2630000}"/>
    <cellStyle name="SAPBEXexcGood3 3 3 9" xfId="35103" xr:uid="{00000000-0005-0000-0000-0000F3630000}"/>
    <cellStyle name="SAPBEXexcGood3 3 30" xfId="35104" xr:uid="{00000000-0005-0000-0000-0000F4630000}"/>
    <cellStyle name="SAPBEXexcGood3 3 31" xfId="35105" xr:uid="{00000000-0005-0000-0000-0000F5630000}"/>
    <cellStyle name="SAPBEXexcGood3 3 32" xfId="35106" xr:uid="{00000000-0005-0000-0000-0000F6630000}"/>
    <cellStyle name="SAPBEXexcGood3 3 33" xfId="48461" xr:uid="{00000000-0005-0000-0000-0000F7630000}"/>
    <cellStyle name="SAPBEXexcGood3 3 34" xfId="49297" xr:uid="{00000000-0005-0000-0000-0000F8630000}"/>
    <cellStyle name="SAPBEXexcGood3 3 4" xfId="922" xr:uid="{00000000-0005-0000-0000-0000F9630000}"/>
    <cellStyle name="SAPBEXexcGood3 3 4 10" xfId="35107" xr:uid="{00000000-0005-0000-0000-0000FA630000}"/>
    <cellStyle name="SAPBEXexcGood3 3 4 11" xfId="35108" xr:uid="{00000000-0005-0000-0000-0000FB630000}"/>
    <cellStyle name="SAPBEXexcGood3 3 4 12" xfId="35109" xr:uid="{00000000-0005-0000-0000-0000FC630000}"/>
    <cellStyle name="SAPBEXexcGood3 3 4 13" xfId="35110" xr:uid="{00000000-0005-0000-0000-0000FD630000}"/>
    <cellStyle name="SAPBEXexcGood3 3 4 14" xfId="35111" xr:uid="{00000000-0005-0000-0000-0000FE630000}"/>
    <cellStyle name="SAPBEXexcGood3 3 4 15" xfId="35112" xr:uid="{00000000-0005-0000-0000-0000FF630000}"/>
    <cellStyle name="SAPBEXexcGood3 3 4 16" xfId="35113" xr:uid="{00000000-0005-0000-0000-000000640000}"/>
    <cellStyle name="SAPBEXexcGood3 3 4 17" xfId="35114" xr:uid="{00000000-0005-0000-0000-000001640000}"/>
    <cellStyle name="SAPBEXexcGood3 3 4 18" xfId="35115" xr:uid="{00000000-0005-0000-0000-000002640000}"/>
    <cellStyle name="SAPBEXexcGood3 3 4 19" xfId="35116" xr:uid="{00000000-0005-0000-0000-000003640000}"/>
    <cellStyle name="SAPBEXexcGood3 3 4 2" xfId="1903" xr:uid="{00000000-0005-0000-0000-000004640000}"/>
    <cellStyle name="SAPBEXexcGood3 3 4 2 2" xfId="10493" xr:uid="{00000000-0005-0000-0000-000005640000}"/>
    <cellStyle name="SAPBEXexcGood3 3 4 2 2 2" xfId="10494" xr:uid="{00000000-0005-0000-0000-000006640000}"/>
    <cellStyle name="SAPBEXexcGood3 3 4 2 2 2 2" xfId="10495" xr:uid="{00000000-0005-0000-0000-000007640000}"/>
    <cellStyle name="SAPBEXexcGood3 3 4 2 2 2 2 2" xfId="10496" xr:uid="{00000000-0005-0000-0000-000008640000}"/>
    <cellStyle name="SAPBEXexcGood3 3 4 2 2 2 3" xfId="10497" xr:uid="{00000000-0005-0000-0000-000009640000}"/>
    <cellStyle name="SAPBEXexcGood3 3 4 2 2 3" xfId="10498" xr:uid="{00000000-0005-0000-0000-00000A640000}"/>
    <cellStyle name="SAPBEXexcGood3 3 4 2 2 3 2" xfId="10499" xr:uid="{00000000-0005-0000-0000-00000B640000}"/>
    <cellStyle name="SAPBEXexcGood3 3 4 2 2 3 2 2" xfId="10500" xr:uid="{00000000-0005-0000-0000-00000C640000}"/>
    <cellStyle name="SAPBEXexcGood3 3 4 2 2 4" xfId="10501" xr:uid="{00000000-0005-0000-0000-00000D640000}"/>
    <cellStyle name="SAPBEXexcGood3 3 4 2 2 4 2" xfId="10502" xr:uid="{00000000-0005-0000-0000-00000E640000}"/>
    <cellStyle name="SAPBEXexcGood3 3 4 2 3" xfId="10503" xr:uid="{00000000-0005-0000-0000-00000F640000}"/>
    <cellStyle name="SAPBEXexcGood3 3 4 2 3 2" xfId="10504" xr:uid="{00000000-0005-0000-0000-000010640000}"/>
    <cellStyle name="SAPBEXexcGood3 3 4 2 3 2 2" xfId="10505" xr:uid="{00000000-0005-0000-0000-000011640000}"/>
    <cellStyle name="SAPBEXexcGood3 3 4 2 3 3" xfId="10506" xr:uid="{00000000-0005-0000-0000-000012640000}"/>
    <cellStyle name="SAPBEXexcGood3 3 4 2 4" xfId="10507" xr:uid="{00000000-0005-0000-0000-000013640000}"/>
    <cellStyle name="SAPBEXexcGood3 3 4 2 4 2" xfId="10508" xr:uid="{00000000-0005-0000-0000-000014640000}"/>
    <cellStyle name="SAPBEXexcGood3 3 4 2 4 2 2" xfId="10509" xr:uid="{00000000-0005-0000-0000-000015640000}"/>
    <cellStyle name="SAPBEXexcGood3 3 4 2 5" xfId="10510" xr:uid="{00000000-0005-0000-0000-000016640000}"/>
    <cellStyle name="SAPBEXexcGood3 3 4 2 5 2" xfId="10511" xr:uid="{00000000-0005-0000-0000-000017640000}"/>
    <cellStyle name="SAPBEXexcGood3 3 4 2 6" xfId="35117" xr:uid="{00000000-0005-0000-0000-000018640000}"/>
    <cellStyle name="SAPBEXexcGood3 3 4 2 7" xfId="35118" xr:uid="{00000000-0005-0000-0000-000019640000}"/>
    <cellStyle name="SAPBEXexcGood3 3 4 2 8" xfId="49815" xr:uid="{00000000-0005-0000-0000-00001A640000}"/>
    <cellStyle name="SAPBEXexcGood3 3 4 20" xfId="35119" xr:uid="{00000000-0005-0000-0000-00001B640000}"/>
    <cellStyle name="SAPBEXexcGood3 3 4 21" xfId="35120" xr:uid="{00000000-0005-0000-0000-00001C640000}"/>
    <cellStyle name="SAPBEXexcGood3 3 4 22" xfId="35121" xr:uid="{00000000-0005-0000-0000-00001D640000}"/>
    <cellStyle name="SAPBEXexcGood3 3 4 23" xfId="35122" xr:uid="{00000000-0005-0000-0000-00001E640000}"/>
    <cellStyle name="SAPBEXexcGood3 3 4 24" xfId="35123" xr:uid="{00000000-0005-0000-0000-00001F640000}"/>
    <cellStyle name="SAPBEXexcGood3 3 4 25" xfId="35124" xr:uid="{00000000-0005-0000-0000-000020640000}"/>
    <cellStyle name="SAPBEXexcGood3 3 4 26" xfId="35125" xr:uid="{00000000-0005-0000-0000-000021640000}"/>
    <cellStyle name="SAPBEXexcGood3 3 4 27" xfId="35126" xr:uid="{00000000-0005-0000-0000-000022640000}"/>
    <cellStyle name="SAPBEXexcGood3 3 4 28" xfId="48462" xr:uid="{00000000-0005-0000-0000-000023640000}"/>
    <cellStyle name="SAPBEXexcGood3 3 4 29" xfId="49300" xr:uid="{00000000-0005-0000-0000-000024640000}"/>
    <cellStyle name="SAPBEXexcGood3 3 4 3" xfId="35127" xr:uid="{00000000-0005-0000-0000-000025640000}"/>
    <cellStyle name="SAPBEXexcGood3 3 4 4" xfId="35128" xr:uid="{00000000-0005-0000-0000-000026640000}"/>
    <cellStyle name="SAPBEXexcGood3 3 4 5" xfId="35129" xr:uid="{00000000-0005-0000-0000-000027640000}"/>
    <cellStyle name="SAPBEXexcGood3 3 4 6" xfId="35130" xr:uid="{00000000-0005-0000-0000-000028640000}"/>
    <cellStyle name="SAPBEXexcGood3 3 4 7" xfId="35131" xr:uid="{00000000-0005-0000-0000-000029640000}"/>
    <cellStyle name="SAPBEXexcGood3 3 4 8" xfId="35132" xr:uid="{00000000-0005-0000-0000-00002A640000}"/>
    <cellStyle name="SAPBEXexcGood3 3 4 9" xfId="35133" xr:uid="{00000000-0005-0000-0000-00002B640000}"/>
    <cellStyle name="SAPBEXexcGood3 3 5" xfId="923" xr:uid="{00000000-0005-0000-0000-00002C640000}"/>
    <cellStyle name="SAPBEXexcGood3 3 5 10" xfId="35134" xr:uid="{00000000-0005-0000-0000-00002D640000}"/>
    <cellStyle name="SAPBEXexcGood3 3 5 11" xfId="35135" xr:uid="{00000000-0005-0000-0000-00002E640000}"/>
    <cellStyle name="SAPBEXexcGood3 3 5 12" xfId="35136" xr:uid="{00000000-0005-0000-0000-00002F640000}"/>
    <cellStyle name="SAPBEXexcGood3 3 5 13" xfId="35137" xr:uid="{00000000-0005-0000-0000-000030640000}"/>
    <cellStyle name="SAPBEXexcGood3 3 5 14" xfId="35138" xr:uid="{00000000-0005-0000-0000-000031640000}"/>
    <cellStyle name="SAPBEXexcGood3 3 5 15" xfId="35139" xr:uid="{00000000-0005-0000-0000-000032640000}"/>
    <cellStyle name="SAPBEXexcGood3 3 5 16" xfId="35140" xr:uid="{00000000-0005-0000-0000-000033640000}"/>
    <cellStyle name="SAPBEXexcGood3 3 5 17" xfId="35141" xr:uid="{00000000-0005-0000-0000-000034640000}"/>
    <cellStyle name="SAPBEXexcGood3 3 5 18" xfId="35142" xr:uid="{00000000-0005-0000-0000-000035640000}"/>
    <cellStyle name="SAPBEXexcGood3 3 5 19" xfId="35143" xr:uid="{00000000-0005-0000-0000-000036640000}"/>
    <cellStyle name="SAPBEXexcGood3 3 5 2" xfId="1904" xr:uid="{00000000-0005-0000-0000-000037640000}"/>
    <cellStyle name="SAPBEXexcGood3 3 5 2 2" xfId="10512" xr:uid="{00000000-0005-0000-0000-000038640000}"/>
    <cellStyle name="SAPBEXexcGood3 3 5 2 2 2" xfId="10513" xr:uid="{00000000-0005-0000-0000-000039640000}"/>
    <cellStyle name="SAPBEXexcGood3 3 5 2 2 2 2" xfId="10514" xr:uid="{00000000-0005-0000-0000-00003A640000}"/>
    <cellStyle name="SAPBEXexcGood3 3 5 2 2 2 2 2" xfId="10515" xr:uid="{00000000-0005-0000-0000-00003B640000}"/>
    <cellStyle name="SAPBEXexcGood3 3 5 2 2 2 3" xfId="10516" xr:uid="{00000000-0005-0000-0000-00003C640000}"/>
    <cellStyle name="SAPBEXexcGood3 3 5 2 2 3" xfId="10517" xr:uid="{00000000-0005-0000-0000-00003D640000}"/>
    <cellStyle name="SAPBEXexcGood3 3 5 2 2 3 2" xfId="10518" xr:uid="{00000000-0005-0000-0000-00003E640000}"/>
    <cellStyle name="SAPBEXexcGood3 3 5 2 2 3 2 2" xfId="10519" xr:uid="{00000000-0005-0000-0000-00003F640000}"/>
    <cellStyle name="SAPBEXexcGood3 3 5 2 2 4" xfId="10520" xr:uid="{00000000-0005-0000-0000-000040640000}"/>
    <cellStyle name="SAPBEXexcGood3 3 5 2 2 4 2" xfId="10521" xr:uid="{00000000-0005-0000-0000-000041640000}"/>
    <cellStyle name="SAPBEXexcGood3 3 5 2 3" xfId="10522" xr:uid="{00000000-0005-0000-0000-000042640000}"/>
    <cellStyle name="SAPBEXexcGood3 3 5 2 3 2" xfId="10523" xr:uid="{00000000-0005-0000-0000-000043640000}"/>
    <cellStyle name="SAPBEXexcGood3 3 5 2 3 2 2" xfId="10524" xr:uid="{00000000-0005-0000-0000-000044640000}"/>
    <cellStyle name="SAPBEXexcGood3 3 5 2 3 3" xfId="10525" xr:uid="{00000000-0005-0000-0000-000045640000}"/>
    <cellStyle name="SAPBEXexcGood3 3 5 2 4" xfId="10526" xr:uid="{00000000-0005-0000-0000-000046640000}"/>
    <cellStyle name="SAPBEXexcGood3 3 5 2 4 2" xfId="10527" xr:uid="{00000000-0005-0000-0000-000047640000}"/>
    <cellStyle name="SAPBEXexcGood3 3 5 2 4 2 2" xfId="10528" xr:uid="{00000000-0005-0000-0000-000048640000}"/>
    <cellStyle name="SAPBEXexcGood3 3 5 2 5" xfId="10529" xr:uid="{00000000-0005-0000-0000-000049640000}"/>
    <cellStyle name="SAPBEXexcGood3 3 5 2 5 2" xfId="10530" xr:uid="{00000000-0005-0000-0000-00004A640000}"/>
    <cellStyle name="SAPBEXexcGood3 3 5 2 6" xfId="35144" xr:uid="{00000000-0005-0000-0000-00004B640000}"/>
    <cellStyle name="SAPBEXexcGood3 3 5 2 7" xfId="35145" xr:uid="{00000000-0005-0000-0000-00004C640000}"/>
    <cellStyle name="SAPBEXexcGood3 3 5 2 8" xfId="49816" xr:uid="{00000000-0005-0000-0000-00004D640000}"/>
    <cellStyle name="SAPBEXexcGood3 3 5 20" xfId="35146" xr:uid="{00000000-0005-0000-0000-00004E640000}"/>
    <cellStyle name="SAPBEXexcGood3 3 5 21" xfId="35147" xr:uid="{00000000-0005-0000-0000-00004F640000}"/>
    <cellStyle name="SAPBEXexcGood3 3 5 22" xfId="35148" xr:uid="{00000000-0005-0000-0000-000050640000}"/>
    <cellStyle name="SAPBEXexcGood3 3 5 23" xfId="35149" xr:uid="{00000000-0005-0000-0000-000051640000}"/>
    <cellStyle name="SAPBEXexcGood3 3 5 24" xfId="35150" xr:uid="{00000000-0005-0000-0000-000052640000}"/>
    <cellStyle name="SAPBEXexcGood3 3 5 25" xfId="35151" xr:uid="{00000000-0005-0000-0000-000053640000}"/>
    <cellStyle name="SAPBEXexcGood3 3 5 26" xfId="35152" xr:uid="{00000000-0005-0000-0000-000054640000}"/>
    <cellStyle name="SAPBEXexcGood3 3 5 27" xfId="35153" xr:uid="{00000000-0005-0000-0000-000055640000}"/>
    <cellStyle name="SAPBEXexcGood3 3 5 28" xfId="48463" xr:uid="{00000000-0005-0000-0000-000056640000}"/>
    <cellStyle name="SAPBEXexcGood3 3 5 29" xfId="49301" xr:uid="{00000000-0005-0000-0000-000057640000}"/>
    <cellStyle name="SAPBEXexcGood3 3 5 3" xfId="35154" xr:uid="{00000000-0005-0000-0000-000058640000}"/>
    <cellStyle name="SAPBEXexcGood3 3 5 4" xfId="35155" xr:uid="{00000000-0005-0000-0000-000059640000}"/>
    <cellStyle name="SAPBEXexcGood3 3 5 5" xfId="35156" xr:uid="{00000000-0005-0000-0000-00005A640000}"/>
    <cellStyle name="SAPBEXexcGood3 3 5 6" xfId="35157" xr:uid="{00000000-0005-0000-0000-00005B640000}"/>
    <cellStyle name="SAPBEXexcGood3 3 5 7" xfId="35158" xr:uid="{00000000-0005-0000-0000-00005C640000}"/>
    <cellStyle name="SAPBEXexcGood3 3 5 8" xfId="35159" xr:uid="{00000000-0005-0000-0000-00005D640000}"/>
    <cellStyle name="SAPBEXexcGood3 3 5 9" xfId="35160" xr:uid="{00000000-0005-0000-0000-00005E640000}"/>
    <cellStyle name="SAPBEXexcGood3 3 6" xfId="924" xr:uid="{00000000-0005-0000-0000-00005F640000}"/>
    <cellStyle name="SAPBEXexcGood3 3 6 10" xfId="35161" xr:uid="{00000000-0005-0000-0000-000060640000}"/>
    <cellStyle name="SAPBEXexcGood3 3 6 11" xfId="35162" xr:uid="{00000000-0005-0000-0000-000061640000}"/>
    <cellStyle name="SAPBEXexcGood3 3 6 12" xfId="35163" xr:uid="{00000000-0005-0000-0000-000062640000}"/>
    <cellStyle name="SAPBEXexcGood3 3 6 13" xfId="35164" xr:uid="{00000000-0005-0000-0000-000063640000}"/>
    <cellStyle name="SAPBEXexcGood3 3 6 14" xfId="35165" xr:uid="{00000000-0005-0000-0000-000064640000}"/>
    <cellStyle name="SAPBEXexcGood3 3 6 15" xfId="35166" xr:uid="{00000000-0005-0000-0000-000065640000}"/>
    <cellStyle name="SAPBEXexcGood3 3 6 16" xfId="35167" xr:uid="{00000000-0005-0000-0000-000066640000}"/>
    <cellStyle name="SAPBEXexcGood3 3 6 17" xfId="35168" xr:uid="{00000000-0005-0000-0000-000067640000}"/>
    <cellStyle name="SAPBEXexcGood3 3 6 18" xfId="35169" xr:uid="{00000000-0005-0000-0000-000068640000}"/>
    <cellStyle name="SAPBEXexcGood3 3 6 19" xfId="35170" xr:uid="{00000000-0005-0000-0000-000069640000}"/>
    <cellStyle name="SAPBEXexcGood3 3 6 2" xfId="1905" xr:uid="{00000000-0005-0000-0000-00006A640000}"/>
    <cellStyle name="SAPBEXexcGood3 3 6 2 2" xfId="10531" xr:uid="{00000000-0005-0000-0000-00006B640000}"/>
    <cellStyle name="SAPBEXexcGood3 3 6 2 2 2" xfId="10532" xr:uid="{00000000-0005-0000-0000-00006C640000}"/>
    <cellStyle name="SAPBEXexcGood3 3 6 2 2 2 2" xfId="10533" xr:uid="{00000000-0005-0000-0000-00006D640000}"/>
    <cellStyle name="SAPBEXexcGood3 3 6 2 2 2 2 2" xfId="10534" xr:uid="{00000000-0005-0000-0000-00006E640000}"/>
    <cellStyle name="SAPBEXexcGood3 3 6 2 2 2 3" xfId="10535" xr:uid="{00000000-0005-0000-0000-00006F640000}"/>
    <cellStyle name="SAPBEXexcGood3 3 6 2 2 3" xfId="10536" xr:uid="{00000000-0005-0000-0000-000070640000}"/>
    <cellStyle name="SAPBEXexcGood3 3 6 2 2 3 2" xfId="10537" xr:uid="{00000000-0005-0000-0000-000071640000}"/>
    <cellStyle name="SAPBEXexcGood3 3 6 2 2 3 2 2" xfId="10538" xr:uid="{00000000-0005-0000-0000-000072640000}"/>
    <cellStyle name="SAPBEXexcGood3 3 6 2 2 4" xfId="10539" xr:uid="{00000000-0005-0000-0000-000073640000}"/>
    <cellStyle name="SAPBEXexcGood3 3 6 2 2 4 2" xfId="10540" xr:uid="{00000000-0005-0000-0000-000074640000}"/>
    <cellStyle name="SAPBEXexcGood3 3 6 2 3" xfId="10541" xr:uid="{00000000-0005-0000-0000-000075640000}"/>
    <cellStyle name="SAPBEXexcGood3 3 6 2 3 2" xfId="10542" xr:uid="{00000000-0005-0000-0000-000076640000}"/>
    <cellStyle name="SAPBEXexcGood3 3 6 2 3 2 2" xfId="10543" xr:uid="{00000000-0005-0000-0000-000077640000}"/>
    <cellStyle name="SAPBEXexcGood3 3 6 2 3 3" xfId="10544" xr:uid="{00000000-0005-0000-0000-000078640000}"/>
    <cellStyle name="SAPBEXexcGood3 3 6 2 4" xfId="10545" xr:uid="{00000000-0005-0000-0000-000079640000}"/>
    <cellStyle name="SAPBEXexcGood3 3 6 2 4 2" xfId="10546" xr:uid="{00000000-0005-0000-0000-00007A640000}"/>
    <cellStyle name="SAPBEXexcGood3 3 6 2 4 2 2" xfId="10547" xr:uid="{00000000-0005-0000-0000-00007B640000}"/>
    <cellStyle name="SAPBEXexcGood3 3 6 2 5" xfId="10548" xr:uid="{00000000-0005-0000-0000-00007C640000}"/>
    <cellStyle name="SAPBEXexcGood3 3 6 2 5 2" xfId="10549" xr:uid="{00000000-0005-0000-0000-00007D640000}"/>
    <cellStyle name="SAPBEXexcGood3 3 6 2 6" xfId="35171" xr:uid="{00000000-0005-0000-0000-00007E640000}"/>
    <cellStyle name="SAPBEXexcGood3 3 6 2 7" xfId="35172" xr:uid="{00000000-0005-0000-0000-00007F640000}"/>
    <cellStyle name="SAPBEXexcGood3 3 6 2 8" xfId="49817" xr:uid="{00000000-0005-0000-0000-000080640000}"/>
    <cellStyle name="SAPBEXexcGood3 3 6 20" xfId="35173" xr:uid="{00000000-0005-0000-0000-000081640000}"/>
    <cellStyle name="SAPBEXexcGood3 3 6 21" xfId="35174" xr:uid="{00000000-0005-0000-0000-000082640000}"/>
    <cellStyle name="SAPBEXexcGood3 3 6 22" xfId="35175" xr:uid="{00000000-0005-0000-0000-000083640000}"/>
    <cellStyle name="SAPBEXexcGood3 3 6 23" xfId="35176" xr:uid="{00000000-0005-0000-0000-000084640000}"/>
    <cellStyle name="SAPBEXexcGood3 3 6 24" xfId="35177" xr:uid="{00000000-0005-0000-0000-000085640000}"/>
    <cellStyle name="SAPBEXexcGood3 3 6 25" xfId="35178" xr:uid="{00000000-0005-0000-0000-000086640000}"/>
    <cellStyle name="SAPBEXexcGood3 3 6 26" xfId="35179" xr:uid="{00000000-0005-0000-0000-000087640000}"/>
    <cellStyle name="SAPBEXexcGood3 3 6 27" xfId="35180" xr:uid="{00000000-0005-0000-0000-000088640000}"/>
    <cellStyle name="SAPBEXexcGood3 3 6 28" xfId="48464" xr:uid="{00000000-0005-0000-0000-000089640000}"/>
    <cellStyle name="SAPBEXexcGood3 3 6 29" xfId="49302" xr:uid="{00000000-0005-0000-0000-00008A640000}"/>
    <cellStyle name="SAPBEXexcGood3 3 6 3" xfId="35181" xr:uid="{00000000-0005-0000-0000-00008B640000}"/>
    <cellStyle name="SAPBEXexcGood3 3 6 4" xfId="35182" xr:uid="{00000000-0005-0000-0000-00008C640000}"/>
    <cellStyle name="SAPBEXexcGood3 3 6 5" xfId="35183" xr:uid="{00000000-0005-0000-0000-00008D640000}"/>
    <cellStyle name="SAPBEXexcGood3 3 6 6" xfId="35184" xr:uid="{00000000-0005-0000-0000-00008E640000}"/>
    <cellStyle name="SAPBEXexcGood3 3 6 7" xfId="35185" xr:uid="{00000000-0005-0000-0000-00008F640000}"/>
    <cellStyle name="SAPBEXexcGood3 3 6 8" xfId="35186" xr:uid="{00000000-0005-0000-0000-000090640000}"/>
    <cellStyle name="SAPBEXexcGood3 3 6 9" xfId="35187" xr:uid="{00000000-0005-0000-0000-000091640000}"/>
    <cellStyle name="SAPBEXexcGood3 3 7" xfId="1906" xr:uid="{00000000-0005-0000-0000-000092640000}"/>
    <cellStyle name="SAPBEXexcGood3 3 7 2" xfId="10550" xr:uid="{00000000-0005-0000-0000-000093640000}"/>
    <cellStyle name="SAPBEXexcGood3 3 7 2 2" xfId="10551" xr:uid="{00000000-0005-0000-0000-000094640000}"/>
    <cellStyle name="SAPBEXexcGood3 3 7 2 2 2" xfId="10552" xr:uid="{00000000-0005-0000-0000-000095640000}"/>
    <cellStyle name="SAPBEXexcGood3 3 7 2 2 2 2" xfId="10553" xr:uid="{00000000-0005-0000-0000-000096640000}"/>
    <cellStyle name="SAPBEXexcGood3 3 7 2 2 3" xfId="10554" xr:uid="{00000000-0005-0000-0000-000097640000}"/>
    <cellStyle name="SAPBEXexcGood3 3 7 2 3" xfId="10555" xr:uid="{00000000-0005-0000-0000-000098640000}"/>
    <cellStyle name="SAPBEXexcGood3 3 7 2 3 2" xfId="10556" xr:uid="{00000000-0005-0000-0000-000099640000}"/>
    <cellStyle name="SAPBEXexcGood3 3 7 2 3 2 2" xfId="10557" xr:uid="{00000000-0005-0000-0000-00009A640000}"/>
    <cellStyle name="SAPBEXexcGood3 3 7 2 4" xfId="10558" xr:uid="{00000000-0005-0000-0000-00009B640000}"/>
    <cellStyle name="SAPBEXexcGood3 3 7 2 4 2" xfId="10559" xr:uid="{00000000-0005-0000-0000-00009C640000}"/>
    <cellStyle name="SAPBEXexcGood3 3 7 3" xfId="10560" xr:uid="{00000000-0005-0000-0000-00009D640000}"/>
    <cellStyle name="SAPBEXexcGood3 3 7 3 2" xfId="10561" xr:uid="{00000000-0005-0000-0000-00009E640000}"/>
    <cellStyle name="SAPBEXexcGood3 3 7 3 2 2" xfId="10562" xr:uid="{00000000-0005-0000-0000-00009F640000}"/>
    <cellStyle name="SAPBEXexcGood3 3 7 3 3" xfId="10563" xr:uid="{00000000-0005-0000-0000-0000A0640000}"/>
    <cellStyle name="SAPBEXexcGood3 3 7 4" xfId="10564" xr:uid="{00000000-0005-0000-0000-0000A1640000}"/>
    <cellStyle name="SAPBEXexcGood3 3 7 4 2" xfId="10565" xr:uid="{00000000-0005-0000-0000-0000A2640000}"/>
    <cellStyle name="SAPBEXexcGood3 3 7 4 2 2" xfId="10566" xr:uid="{00000000-0005-0000-0000-0000A3640000}"/>
    <cellStyle name="SAPBEXexcGood3 3 7 5" xfId="10567" xr:uid="{00000000-0005-0000-0000-0000A4640000}"/>
    <cellStyle name="SAPBEXexcGood3 3 7 5 2" xfId="10568" xr:uid="{00000000-0005-0000-0000-0000A5640000}"/>
    <cellStyle name="SAPBEXexcGood3 3 7 6" xfId="35188" xr:uid="{00000000-0005-0000-0000-0000A6640000}"/>
    <cellStyle name="SAPBEXexcGood3 3 7 7" xfId="35189" xr:uid="{00000000-0005-0000-0000-0000A7640000}"/>
    <cellStyle name="SAPBEXexcGood3 3 7 8" xfId="49812" xr:uid="{00000000-0005-0000-0000-0000A8640000}"/>
    <cellStyle name="SAPBEXexcGood3 3 8" xfId="35190" xr:uid="{00000000-0005-0000-0000-0000A9640000}"/>
    <cellStyle name="SAPBEXexcGood3 3 9" xfId="35191" xr:uid="{00000000-0005-0000-0000-0000AA640000}"/>
    <cellStyle name="SAPBEXexcGood3 30" xfId="35192" xr:uid="{00000000-0005-0000-0000-0000AB640000}"/>
    <cellStyle name="SAPBEXexcGood3 31" xfId="35193" xr:uid="{00000000-0005-0000-0000-0000AC640000}"/>
    <cellStyle name="SAPBEXexcGood3 32" xfId="35194" xr:uid="{00000000-0005-0000-0000-0000AD640000}"/>
    <cellStyle name="SAPBEXexcGood3 33" xfId="35195" xr:uid="{00000000-0005-0000-0000-0000AE640000}"/>
    <cellStyle name="SAPBEXexcGood3 34" xfId="35196" xr:uid="{00000000-0005-0000-0000-0000AF640000}"/>
    <cellStyle name="SAPBEXexcGood3 35" xfId="35197" xr:uid="{00000000-0005-0000-0000-0000B0640000}"/>
    <cellStyle name="SAPBEXexcGood3 36" xfId="48465" xr:uid="{00000000-0005-0000-0000-0000B1640000}"/>
    <cellStyle name="SAPBEXexcGood3 37" xfId="49285" xr:uid="{00000000-0005-0000-0000-0000B2640000}"/>
    <cellStyle name="SAPBEXexcGood3 4" xfId="925" xr:uid="{00000000-0005-0000-0000-0000B3640000}"/>
    <cellStyle name="SAPBEXexcGood3 4 10" xfId="35198" xr:uid="{00000000-0005-0000-0000-0000B4640000}"/>
    <cellStyle name="SAPBEXexcGood3 4 11" xfId="35199" xr:uid="{00000000-0005-0000-0000-0000B5640000}"/>
    <cellStyle name="SAPBEXexcGood3 4 12" xfId="35200" xr:uid="{00000000-0005-0000-0000-0000B6640000}"/>
    <cellStyle name="SAPBEXexcGood3 4 13" xfId="35201" xr:uid="{00000000-0005-0000-0000-0000B7640000}"/>
    <cellStyle name="SAPBEXexcGood3 4 14" xfId="35202" xr:uid="{00000000-0005-0000-0000-0000B8640000}"/>
    <cellStyle name="SAPBEXexcGood3 4 15" xfId="35203" xr:uid="{00000000-0005-0000-0000-0000B9640000}"/>
    <cellStyle name="SAPBEXexcGood3 4 16" xfId="35204" xr:uid="{00000000-0005-0000-0000-0000BA640000}"/>
    <cellStyle name="SAPBEXexcGood3 4 17" xfId="35205" xr:uid="{00000000-0005-0000-0000-0000BB640000}"/>
    <cellStyle name="SAPBEXexcGood3 4 18" xfId="35206" xr:uid="{00000000-0005-0000-0000-0000BC640000}"/>
    <cellStyle name="SAPBEXexcGood3 4 19" xfId="35207" xr:uid="{00000000-0005-0000-0000-0000BD640000}"/>
    <cellStyle name="SAPBEXexcGood3 4 2" xfId="1907" xr:uid="{00000000-0005-0000-0000-0000BE640000}"/>
    <cellStyle name="SAPBEXexcGood3 4 2 2" xfId="10569" xr:uid="{00000000-0005-0000-0000-0000BF640000}"/>
    <cellStyle name="SAPBEXexcGood3 4 2 2 2" xfId="10570" xr:uid="{00000000-0005-0000-0000-0000C0640000}"/>
    <cellStyle name="SAPBEXexcGood3 4 2 2 2 2" xfId="10571" xr:uid="{00000000-0005-0000-0000-0000C1640000}"/>
    <cellStyle name="SAPBEXexcGood3 4 2 2 2 2 2" xfId="10572" xr:uid="{00000000-0005-0000-0000-0000C2640000}"/>
    <cellStyle name="SAPBEXexcGood3 4 2 2 2 3" xfId="10573" xr:uid="{00000000-0005-0000-0000-0000C3640000}"/>
    <cellStyle name="SAPBEXexcGood3 4 2 2 3" xfId="10574" xr:uid="{00000000-0005-0000-0000-0000C4640000}"/>
    <cellStyle name="SAPBEXexcGood3 4 2 2 3 2" xfId="10575" xr:uid="{00000000-0005-0000-0000-0000C5640000}"/>
    <cellStyle name="SAPBEXexcGood3 4 2 2 3 2 2" xfId="10576" xr:uid="{00000000-0005-0000-0000-0000C6640000}"/>
    <cellStyle name="SAPBEXexcGood3 4 2 2 4" xfId="10577" xr:uid="{00000000-0005-0000-0000-0000C7640000}"/>
    <cellStyle name="SAPBEXexcGood3 4 2 2 4 2" xfId="10578" xr:uid="{00000000-0005-0000-0000-0000C8640000}"/>
    <cellStyle name="SAPBEXexcGood3 4 2 3" xfId="10579" xr:uid="{00000000-0005-0000-0000-0000C9640000}"/>
    <cellStyle name="SAPBEXexcGood3 4 2 3 2" xfId="10580" xr:uid="{00000000-0005-0000-0000-0000CA640000}"/>
    <cellStyle name="SAPBEXexcGood3 4 2 3 2 2" xfId="10581" xr:uid="{00000000-0005-0000-0000-0000CB640000}"/>
    <cellStyle name="SAPBEXexcGood3 4 2 3 3" xfId="10582" xr:uid="{00000000-0005-0000-0000-0000CC640000}"/>
    <cellStyle name="SAPBEXexcGood3 4 2 4" xfId="10583" xr:uid="{00000000-0005-0000-0000-0000CD640000}"/>
    <cellStyle name="SAPBEXexcGood3 4 2 4 2" xfId="10584" xr:uid="{00000000-0005-0000-0000-0000CE640000}"/>
    <cellStyle name="SAPBEXexcGood3 4 2 4 2 2" xfId="10585" xr:uid="{00000000-0005-0000-0000-0000CF640000}"/>
    <cellStyle name="SAPBEXexcGood3 4 2 5" xfId="10586" xr:uid="{00000000-0005-0000-0000-0000D0640000}"/>
    <cellStyle name="SAPBEXexcGood3 4 2 5 2" xfId="10587" xr:uid="{00000000-0005-0000-0000-0000D1640000}"/>
    <cellStyle name="SAPBEXexcGood3 4 2 6" xfId="35208" xr:uid="{00000000-0005-0000-0000-0000D2640000}"/>
    <cellStyle name="SAPBEXexcGood3 4 2 7" xfId="35209" xr:uid="{00000000-0005-0000-0000-0000D3640000}"/>
    <cellStyle name="SAPBEXexcGood3 4 2 8" xfId="49818" xr:uid="{00000000-0005-0000-0000-0000D4640000}"/>
    <cellStyle name="SAPBEXexcGood3 4 20" xfId="35210" xr:uid="{00000000-0005-0000-0000-0000D5640000}"/>
    <cellStyle name="SAPBEXexcGood3 4 21" xfId="35211" xr:uid="{00000000-0005-0000-0000-0000D6640000}"/>
    <cellStyle name="SAPBEXexcGood3 4 22" xfId="35212" xr:uid="{00000000-0005-0000-0000-0000D7640000}"/>
    <cellStyle name="SAPBEXexcGood3 4 23" xfId="35213" xr:uid="{00000000-0005-0000-0000-0000D8640000}"/>
    <cellStyle name="SAPBEXexcGood3 4 24" xfId="35214" xr:uid="{00000000-0005-0000-0000-0000D9640000}"/>
    <cellStyle name="SAPBEXexcGood3 4 25" xfId="35215" xr:uid="{00000000-0005-0000-0000-0000DA640000}"/>
    <cellStyle name="SAPBEXexcGood3 4 26" xfId="35216" xr:uid="{00000000-0005-0000-0000-0000DB640000}"/>
    <cellStyle name="SAPBEXexcGood3 4 27" xfId="35217" xr:uid="{00000000-0005-0000-0000-0000DC640000}"/>
    <cellStyle name="SAPBEXexcGood3 4 28" xfId="48466" xr:uid="{00000000-0005-0000-0000-0000DD640000}"/>
    <cellStyle name="SAPBEXexcGood3 4 29" xfId="49303" xr:uid="{00000000-0005-0000-0000-0000DE640000}"/>
    <cellStyle name="SAPBEXexcGood3 4 3" xfId="35218" xr:uid="{00000000-0005-0000-0000-0000DF640000}"/>
    <cellStyle name="SAPBEXexcGood3 4 4" xfId="35219" xr:uid="{00000000-0005-0000-0000-0000E0640000}"/>
    <cellStyle name="SAPBEXexcGood3 4 5" xfId="35220" xr:uid="{00000000-0005-0000-0000-0000E1640000}"/>
    <cellStyle name="SAPBEXexcGood3 4 6" xfId="35221" xr:uid="{00000000-0005-0000-0000-0000E2640000}"/>
    <cellStyle name="SAPBEXexcGood3 4 7" xfId="35222" xr:uid="{00000000-0005-0000-0000-0000E3640000}"/>
    <cellStyle name="SAPBEXexcGood3 4 8" xfId="35223" xr:uid="{00000000-0005-0000-0000-0000E4640000}"/>
    <cellStyle name="SAPBEXexcGood3 4 9" xfId="35224" xr:uid="{00000000-0005-0000-0000-0000E5640000}"/>
    <cellStyle name="SAPBEXexcGood3 5" xfId="926" xr:uid="{00000000-0005-0000-0000-0000E6640000}"/>
    <cellStyle name="SAPBEXexcGood3 5 10" xfId="35225" xr:uid="{00000000-0005-0000-0000-0000E7640000}"/>
    <cellStyle name="SAPBEXexcGood3 5 11" xfId="35226" xr:uid="{00000000-0005-0000-0000-0000E8640000}"/>
    <cellStyle name="SAPBEXexcGood3 5 12" xfId="35227" xr:uid="{00000000-0005-0000-0000-0000E9640000}"/>
    <cellStyle name="SAPBEXexcGood3 5 13" xfId="35228" xr:uid="{00000000-0005-0000-0000-0000EA640000}"/>
    <cellStyle name="SAPBEXexcGood3 5 14" xfId="35229" xr:uid="{00000000-0005-0000-0000-0000EB640000}"/>
    <cellStyle name="SAPBEXexcGood3 5 15" xfId="35230" xr:uid="{00000000-0005-0000-0000-0000EC640000}"/>
    <cellStyle name="SAPBEXexcGood3 5 16" xfId="35231" xr:uid="{00000000-0005-0000-0000-0000ED640000}"/>
    <cellStyle name="SAPBEXexcGood3 5 17" xfId="35232" xr:uid="{00000000-0005-0000-0000-0000EE640000}"/>
    <cellStyle name="SAPBEXexcGood3 5 18" xfId="35233" xr:uid="{00000000-0005-0000-0000-0000EF640000}"/>
    <cellStyle name="SAPBEXexcGood3 5 19" xfId="35234" xr:uid="{00000000-0005-0000-0000-0000F0640000}"/>
    <cellStyle name="SAPBEXexcGood3 5 2" xfId="1908" xr:uid="{00000000-0005-0000-0000-0000F1640000}"/>
    <cellStyle name="SAPBEXexcGood3 5 2 2" xfId="10588" xr:uid="{00000000-0005-0000-0000-0000F2640000}"/>
    <cellStyle name="SAPBEXexcGood3 5 2 2 2" xfId="10589" xr:uid="{00000000-0005-0000-0000-0000F3640000}"/>
    <cellStyle name="SAPBEXexcGood3 5 2 2 2 2" xfId="10590" xr:uid="{00000000-0005-0000-0000-0000F4640000}"/>
    <cellStyle name="SAPBEXexcGood3 5 2 2 2 2 2" xfId="10591" xr:uid="{00000000-0005-0000-0000-0000F5640000}"/>
    <cellStyle name="SAPBEXexcGood3 5 2 2 2 3" xfId="10592" xr:uid="{00000000-0005-0000-0000-0000F6640000}"/>
    <cellStyle name="SAPBEXexcGood3 5 2 2 3" xfId="10593" xr:uid="{00000000-0005-0000-0000-0000F7640000}"/>
    <cellStyle name="SAPBEXexcGood3 5 2 2 3 2" xfId="10594" xr:uid="{00000000-0005-0000-0000-0000F8640000}"/>
    <cellStyle name="SAPBEXexcGood3 5 2 2 3 2 2" xfId="10595" xr:uid="{00000000-0005-0000-0000-0000F9640000}"/>
    <cellStyle name="SAPBEXexcGood3 5 2 2 4" xfId="10596" xr:uid="{00000000-0005-0000-0000-0000FA640000}"/>
    <cellStyle name="SAPBEXexcGood3 5 2 2 4 2" xfId="10597" xr:uid="{00000000-0005-0000-0000-0000FB640000}"/>
    <cellStyle name="SAPBEXexcGood3 5 2 3" xfId="10598" xr:uid="{00000000-0005-0000-0000-0000FC640000}"/>
    <cellStyle name="SAPBEXexcGood3 5 2 3 2" xfId="10599" xr:uid="{00000000-0005-0000-0000-0000FD640000}"/>
    <cellStyle name="SAPBEXexcGood3 5 2 3 2 2" xfId="10600" xr:uid="{00000000-0005-0000-0000-0000FE640000}"/>
    <cellStyle name="SAPBEXexcGood3 5 2 3 3" xfId="10601" xr:uid="{00000000-0005-0000-0000-0000FF640000}"/>
    <cellStyle name="SAPBEXexcGood3 5 2 4" xfId="10602" xr:uid="{00000000-0005-0000-0000-000000650000}"/>
    <cellStyle name="SAPBEXexcGood3 5 2 4 2" xfId="10603" xr:uid="{00000000-0005-0000-0000-000001650000}"/>
    <cellStyle name="SAPBEXexcGood3 5 2 4 2 2" xfId="10604" xr:uid="{00000000-0005-0000-0000-000002650000}"/>
    <cellStyle name="SAPBEXexcGood3 5 2 5" xfId="10605" xr:uid="{00000000-0005-0000-0000-000003650000}"/>
    <cellStyle name="SAPBEXexcGood3 5 2 5 2" xfId="10606" xr:uid="{00000000-0005-0000-0000-000004650000}"/>
    <cellStyle name="SAPBEXexcGood3 5 2 6" xfId="35235" xr:uid="{00000000-0005-0000-0000-000005650000}"/>
    <cellStyle name="SAPBEXexcGood3 5 2 7" xfId="35236" xr:uid="{00000000-0005-0000-0000-000006650000}"/>
    <cellStyle name="SAPBEXexcGood3 5 2 8" xfId="49819" xr:uid="{00000000-0005-0000-0000-000007650000}"/>
    <cellStyle name="SAPBEXexcGood3 5 20" xfId="35237" xr:uid="{00000000-0005-0000-0000-000008650000}"/>
    <cellStyle name="SAPBEXexcGood3 5 21" xfId="35238" xr:uid="{00000000-0005-0000-0000-000009650000}"/>
    <cellStyle name="SAPBEXexcGood3 5 22" xfId="35239" xr:uid="{00000000-0005-0000-0000-00000A650000}"/>
    <cellStyle name="SAPBEXexcGood3 5 23" xfId="35240" xr:uid="{00000000-0005-0000-0000-00000B650000}"/>
    <cellStyle name="SAPBEXexcGood3 5 24" xfId="35241" xr:uid="{00000000-0005-0000-0000-00000C650000}"/>
    <cellStyle name="SAPBEXexcGood3 5 25" xfId="35242" xr:uid="{00000000-0005-0000-0000-00000D650000}"/>
    <cellStyle name="SAPBEXexcGood3 5 26" xfId="35243" xr:uid="{00000000-0005-0000-0000-00000E650000}"/>
    <cellStyle name="SAPBEXexcGood3 5 27" xfId="35244" xr:uid="{00000000-0005-0000-0000-00000F650000}"/>
    <cellStyle name="SAPBEXexcGood3 5 28" xfId="48467" xr:uid="{00000000-0005-0000-0000-000010650000}"/>
    <cellStyle name="SAPBEXexcGood3 5 29" xfId="49304" xr:uid="{00000000-0005-0000-0000-000011650000}"/>
    <cellStyle name="SAPBEXexcGood3 5 3" xfId="35245" xr:uid="{00000000-0005-0000-0000-000012650000}"/>
    <cellStyle name="SAPBEXexcGood3 5 4" xfId="35246" xr:uid="{00000000-0005-0000-0000-000013650000}"/>
    <cellStyle name="SAPBEXexcGood3 5 5" xfId="35247" xr:uid="{00000000-0005-0000-0000-000014650000}"/>
    <cellStyle name="SAPBEXexcGood3 5 6" xfId="35248" xr:uid="{00000000-0005-0000-0000-000015650000}"/>
    <cellStyle name="SAPBEXexcGood3 5 7" xfId="35249" xr:uid="{00000000-0005-0000-0000-000016650000}"/>
    <cellStyle name="SAPBEXexcGood3 5 8" xfId="35250" xr:uid="{00000000-0005-0000-0000-000017650000}"/>
    <cellStyle name="SAPBEXexcGood3 5 9" xfId="35251" xr:uid="{00000000-0005-0000-0000-000018650000}"/>
    <cellStyle name="SAPBEXexcGood3 6" xfId="927" xr:uid="{00000000-0005-0000-0000-000019650000}"/>
    <cellStyle name="SAPBEXexcGood3 6 10" xfId="35252" xr:uid="{00000000-0005-0000-0000-00001A650000}"/>
    <cellStyle name="SAPBEXexcGood3 6 11" xfId="35253" xr:uid="{00000000-0005-0000-0000-00001B650000}"/>
    <cellStyle name="SAPBEXexcGood3 6 12" xfId="35254" xr:uid="{00000000-0005-0000-0000-00001C650000}"/>
    <cellStyle name="SAPBEXexcGood3 6 13" xfId="35255" xr:uid="{00000000-0005-0000-0000-00001D650000}"/>
    <cellStyle name="SAPBEXexcGood3 6 14" xfId="35256" xr:uid="{00000000-0005-0000-0000-00001E650000}"/>
    <cellStyle name="SAPBEXexcGood3 6 15" xfId="35257" xr:uid="{00000000-0005-0000-0000-00001F650000}"/>
    <cellStyle name="SAPBEXexcGood3 6 16" xfId="35258" xr:uid="{00000000-0005-0000-0000-000020650000}"/>
    <cellStyle name="SAPBEXexcGood3 6 17" xfId="35259" xr:uid="{00000000-0005-0000-0000-000021650000}"/>
    <cellStyle name="SAPBEXexcGood3 6 18" xfId="35260" xr:uid="{00000000-0005-0000-0000-000022650000}"/>
    <cellStyle name="SAPBEXexcGood3 6 19" xfId="35261" xr:uid="{00000000-0005-0000-0000-000023650000}"/>
    <cellStyle name="SAPBEXexcGood3 6 2" xfId="1909" xr:uid="{00000000-0005-0000-0000-000024650000}"/>
    <cellStyle name="SAPBEXexcGood3 6 2 2" xfId="10607" xr:uid="{00000000-0005-0000-0000-000025650000}"/>
    <cellStyle name="SAPBEXexcGood3 6 2 2 2" xfId="10608" xr:uid="{00000000-0005-0000-0000-000026650000}"/>
    <cellStyle name="SAPBEXexcGood3 6 2 2 2 2" xfId="10609" xr:uid="{00000000-0005-0000-0000-000027650000}"/>
    <cellStyle name="SAPBEXexcGood3 6 2 2 2 2 2" xfId="10610" xr:uid="{00000000-0005-0000-0000-000028650000}"/>
    <cellStyle name="SAPBEXexcGood3 6 2 2 2 3" xfId="10611" xr:uid="{00000000-0005-0000-0000-000029650000}"/>
    <cellStyle name="SAPBEXexcGood3 6 2 2 3" xfId="10612" xr:uid="{00000000-0005-0000-0000-00002A650000}"/>
    <cellStyle name="SAPBEXexcGood3 6 2 2 3 2" xfId="10613" xr:uid="{00000000-0005-0000-0000-00002B650000}"/>
    <cellStyle name="SAPBEXexcGood3 6 2 2 3 2 2" xfId="10614" xr:uid="{00000000-0005-0000-0000-00002C650000}"/>
    <cellStyle name="SAPBEXexcGood3 6 2 2 4" xfId="10615" xr:uid="{00000000-0005-0000-0000-00002D650000}"/>
    <cellStyle name="SAPBEXexcGood3 6 2 2 4 2" xfId="10616" xr:uid="{00000000-0005-0000-0000-00002E650000}"/>
    <cellStyle name="SAPBEXexcGood3 6 2 3" xfId="10617" xr:uid="{00000000-0005-0000-0000-00002F650000}"/>
    <cellStyle name="SAPBEXexcGood3 6 2 3 2" xfId="10618" xr:uid="{00000000-0005-0000-0000-000030650000}"/>
    <cellStyle name="SAPBEXexcGood3 6 2 3 2 2" xfId="10619" xr:uid="{00000000-0005-0000-0000-000031650000}"/>
    <cellStyle name="SAPBEXexcGood3 6 2 3 3" xfId="10620" xr:uid="{00000000-0005-0000-0000-000032650000}"/>
    <cellStyle name="SAPBEXexcGood3 6 2 4" xfId="10621" xr:uid="{00000000-0005-0000-0000-000033650000}"/>
    <cellStyle name="SAPBEXexcGood3 6 2 4 2" xfId="10622" xr:uid="{00000000-0005-0000-0000-000034650000}"/>
    <cellStyle name="SAPBEXexcGood3 6 2 4 2 2" xfId="10623" xr:uid="{00000000-0005-0000-0000-000035650000}"/>
    <cellStyle name="SAPBEXexcGood3 6 2 5" xfId="10624" xr:uid="{00000000-0005-0000-0000-000036650000}"/>
    <cellStyle name="SAPBEXexcGood3 6 2 5 2" xfId="10625" xr:uid="{00000000-0005-0000-0000-000037650000}"/>
    <cellStyle name="SAPBEXexcGood3 6 2 6" xfId="35262" xr:uid="{00000000-0005-0000-0000-000038650000}"/>
    <cellStyle name="SAPBEXexcGood3 6 2 7" xfId="35263" xr:uid="{00000000-0005-0000-0000-000039650000}"/>
    <cellStyle name="SAPBEXexcGood3 6 2 8" xfId="49820" xr:uid="{00000000-0005-0000-0000-00003A650000}"/>
    <cellStyle name="SAPBEXexcGood3 6 20" xfId="35264" xr:uid="{00000000-0005-0000-0000-00003B650000}"/>
    <cellStyle name="SAPBEXexcGood3 6 21" xfId="35265" xr:uid="{00000000-0005-0000-0000-00003C650000}"/>
    <cellStyle name="SAPBEXexcGood3 6 22" xfId="35266" xr:uid="{00000000-0005-0000-0000-00003D650000}"/>
    <cellStyle name="SAPBEXexcGood3 6 23" xfId="35267" xr:uid="{00000000-0005-0000-0000-00003E650000}"/>
    <cellStyle name="SAPBEXexcGood3 6 24" xfId="35268" xr:uid="{00000000-0005-0000-0000-00003F650000}"/>
    <cellStyle name="SAPBEXexcGood3 6 25" xfId="35269" xr:uid="{00000000-0005-0000-0000-000040650000}"/>
    <cellStyle name="SAPBEXexcGood3 6 26" xfId="35270" xr:uid="{00000000-0005-0000-0000-000041650000}"/>
    <cellStyle name="SAPBEXexcGood3 6 27" xfId="35271" xr:uid="{00000000-0005-0000-0000-000042650000}"/>
    <cellStyle name="SAPBEXexcGood3 6 28" xfId="48468" xr:uid="{00000000-0005-0000-0000-000043650000}"/>
    <cellStyle name="SAPBEXexcGood3 6 29" xfId="49305" xr:uid="{00000000-0005-0000-0000-000044650000}"/>
    <cellStyle name="SAPBEXexcGood3 6 3" xfId="35272" xr:uid="{00000000-0005-0000-0000-000045650000}"/>
    <cellStyle name="SAPBEXexcGood3 6 4" xfId="35273" xr:uid="{00000000-0005-0000-0000-000046650000}"/>
    <cellStyle name="SAPBEXexcGood3 6 5" xfId="35274" xr:uid="{00000000-0005-0000-0000-000047650000}"/>
    <cellStyle name="SAPBEXexcGood3 6 6" xfId="35275" xr:uid="{00000000-0005-0000-0000-000048650000}"/>
    <cellStyle name="SAPBEXexcGood3 6 7" xfId="35276" xr:uid="{00000000-0005-0000-0000-000049650000}"/>
    <cellStyle name="SAPBEXexcGood3 6 8" xfId="35277" xr:uid="{00000000-0005-0000-0000-00004A650000}"/>
    <cellStyle name="SAPBEXexcGood3 6 9" xfId="35278" xr:uid="{00000000-0005-0000-0000-00004B650000}"/>
    <cellStyle name="SAPBEXexcGood3 7" xfId="928" xr:uid="{00000000-0005-0000-0000-00004C650000}"/>
    <cellStyle name="SAPBEXexcGood3 7 10" xfId="35279" xr:uid="{00000000-0005-0000-0000-00004D650000}"/>
    <cellStyle name="SAPBEXexcGood3 7 11" xfId="35280" xr:uid="{00000000-0005-0000-0000-00004E650000}"/>
    <cellStyle name="SAPBEXexcGood3 7 12" xfId="35281" xr:uid="{00000000-0005-0000-0000-00004F650000}"/>
    <cellStyle name="SAPBEXexcGood3 7 13" xfId="35282" xr:uid="{00000000-0005-0000-0000-000050650000}"/>
    <cellStyle name="SAPBEXexcGood3 7 14" xfId="35283" xr:uid="{00000000-0005-0000-0000-000051650000}"/>
    <cellStyle name="SAPBEXexcGood3 7 15" xfId="35284" xr:uid="{00000000-0005-0000-0000-000052650000}"/>
    <cellStyle name="SAPBEXexcGood3 7 16" xfId="35285" xr:uid="{00000000-0005-0000-0000-000053650000}"/>
    <cellStyle name="SAPBEXexcGood3 7 17" xfId="35286" xr:uid="{00000000-0005-0000-0000-000054650000}"/>
    <cellStyle name="SAPBEXexcGood3 7 18" xfId="35287" xr:uid="{00000000-0005-0000-0000-000055650000}"/>
    <cellStyle name="SAPBEXexcGood3 7 19" xfId="35288" xr:uid="{00000000-0005-0000-0000-000056650000}"/>
    <cellStyle name="SAPBEXexcGood3 7 2" xfId="1910" xr:uid="{00000000-0005-0000-0000-000057650000}"/>
    <cellStyle name="SAPBEXexcGood3 7 2 2" xfId="10626" xr:uid="{00000000-0005-0000-0000-000058650000}"/>
    <cellStyle name="SAPBEXexcGood3 7 2 2 2" xfId="10627" xr:uid="{00000000-0005-0000-0000-000059650000}"/>
    <cellStyle name="SAPBEXexcGood3 7 2 2 2 2" xfId="10628" xr:uid="{00000000-0005-0000-0000-00005A650000}"/>
    <cellStyle name="SAPBEXexcGood3 7 2 2 2 2 2" xfId="10629" xr:uid="{00000000-0005-0000-0000-00005B650000}"/>
    <cellStyle name="SAPBEXexcGood3 7 2 2 2 3" xfId="10630" xr:uid="{00000000-0005-0000-0000-00005C650000}"/>
    <cellStyle name="SAPBEXexcGood3 7 2 2 3" xfId="10631" xr:uid="{00000000-0005-0000-0000-00005D650000}"/>
    <cellStyle name="SAPBEXexcGood3 7 2 2 3 2" xfId="10632" xr:uid="{00000000-0005-0000-0000-00005E650000}"/>
    <cellStyle name="SAPBEXexcGood3 7 2 2 3 2 2" xfId="10633" xr:uid="{00000000-0005-0000-0000-00005F650000}"/>
    <cellStyle name="SAPBEXexcGood3 7 2 2 4" xfId="10634" xr:uid="{00000000-0005-0000-0000-000060650000}"/>
    <cellStyle name="SAPBEXexcGood3 7 2 2 4 2" xfId="10635" xr:uid="{00000000-0005-0000-0000-000061650000}"/>
    <cellStyle name="SAPBEXexcGood3 7 2 3" xfId="10636" xr:uid="{00000000-0005-0000-0000-000062650000}"/>
    <cellStyle name="SAPBEXexcGood3 7 2 3 2" xfId="10637" xr:uid="{00000000-0005-0000-0000-000063650000}"/>
    <cellStyle name="SAPBEXexcGood3 7 2 3 2 2" xfId="10638" xr:uid="{00000000-0005-0000-0000-000064650000}"/>
    <cellStyle name="SAPBEXexcGood3 7 2 3 3" xfId="10639" xr:uid="{00000000-0005-0000-0000-000065650000}"/>
    <cellStyle name="SAPBEXexcGood3 7 2 4" xfId="10640" xr:uid="{00000000-0005-0000-0000-000066650000}"/>
    <cellStyle name="SAPBEXexcGood3 7 2 4 2" xfId="10641" xr:uid="{00000000-0005-0000-0000-000067650000}"/>
    <cellStyle name="SAPBEXexcGood3 7 2 4 2 2" xfId="10642" xr:uid="{00000000-0005-0000-0000-000068650000}"/>
    <cellStyle name="SAPBEXexcGood3 7 2 5" xfId="10643" xr:uid="{00000000-0005-0000-0000-000069650000}"/>
    <cellStyle name="SAPBEXexcGood3 7 2 5 2" xfId="10644" xr:uid="{00000000-0005-0000-0000-00006A650000}"/>
    <cellStyle name="SAPBEXexcGood3 7 2 6" xfId="35289" xr:uid="{00000000-0005-0000-0000-00006B650000}"/>
    <cellStyle name="SAPBEXexcGood3 7 2 7" xfId="35290" xr:uid="{00000000-0005-0000-0000-00006C650000}"/>
    <cellStyle name="SAPBEXexcGood3 7 2 8" xfId="49821" xr:uid="{00000000-0005-0000-0000-00006D650000}"/>
    <cellStyle name="SAPBEXexcGood3 7 20" xfId="35291" xr:uid="{00000000-0005-0000-0000-00006E650000}"/>
    <cellStyle name="SAPBEXexcGood3 7 21" xfId="35292" xr:uid="{00000000-0005-0000-0000-00006F650000}"/>
    <cellStyle name="SAPBEXexcGood3 7 22" xfId="35293" xr:uid="{00000000-0005-0000-0000-000070650000}"/>
    <cellStyle name="SAPBEXexcGood3 7 23" xfId="35294" xr:uid="{00000000-0005-0000-0000-000071650000}"/>
    <cellStyle name="SAPBEXexcGood3 7 24" xfId="35295" xr:uid="{00000000-0005-0000-0000-000072650000}"/>
    <cellStyle name="SAPBEXexcGood3 7 25" xfId="35296" xr:uid="{00000000-0005-0000-0000-000073650000}"/>
    <cellStyle name="SAPBEXexcGood3 7 26" xfId="35297" xr:uid="{00000000-0005-0000-0000-000074650000}"/>
    <cellStyle name="SAPBEXexcGood3 7 27" xfId="35298" xr:uid="{00000000-0005-0000-0000-000075650000}"/>
    <cellStyle name="SAPBEXexcGood3 7 28" xfId="48469" xr:uid="{00000000-0005-0000-0000-000076650000}"/>
    <cellStyle name="SAPBEXexcGood3 7 29" xfId="49306" xr:uid="{00000000-0005-0000-0000-000077650000}"/>
    <cellStyle name="SAPBEXexcGood3 7 3" xfId="35299" xr:uid="{00000000-0005-0000-0000-000078650000}"/>
    <cellStyle name="SAPBEXexcGood3 7 4" xfId="35300" xr:uid="{00000000-0005-0000-0000-000079650000}"/>
    <cellStyle name="SAPBEXexcGood3 7 5" xfId="35301" xr:uid="{00000000-0005-0000-0000-00007A650000}"/>
    <cellStyle name="SAPBEXexcGood3 7 6" xfId="35302" xr:uid="{00000000-0005-0000-0000-00007B650000}"/>
    <cellStyle name="SAPBEXexcGood3 7 7" xfId="35303" xr:uid="{00000000-0005-0000-0000-00007C650000}"/>
    <cellStyle name="SAPBEXexcGood3 7 8" xfId="35304" xr:uid="{00000000-0005-0000-0000-00007D650000}"/>
    <cellStyle name="SAPBEXexcGood3 7 9" xfId="35305" xr:uid="{00000000-0005-0000-0000-00007E650000}"/>
    <cellStyle name="SAPBEXexcGood3 8" xfId="910" xr:uid="{00000000-0005-0000-0000-00007F650000}"/>
    <cellStyle name="SAPBEXexcGood3 8 10" xfId="35306" xr:uid="{00000000-0005-0000-0000-000080650000}"/>
    <cellStyle name="SAPBEXexcGood3 8 11" xfId="35307" xr:uid="{00000000-0005-0000-0000-000081650000}"/>
    <cellStyle name="SAPBEXexcGood3 8 12" xfId="35308" xr:uid="{00000000-0005-0000-0000-000082650000}"/>
    <cellStyle name="SAPBEXexcGood3 8 13" xfId="35309" xr:uid="{00000000-0005-0000-0000-000083650000}"/>
    <cellStyle name="SAPBEXexcGood3 8 14" xfId="35310" xr:uid="{00000000-0005-0000-0000-000084650000}"/>
    <cellStyle name="SAPBEXexcGood3 8 15" xfId="35311" xr:uid="{00000000-0005-0000-0000-000085650000}"/>
    <cellStyle name="SAPBEXexcGood3 8 16" xfId="35312" xr:uid="{00000000-0005-0000-0000-000086650000}"/>
    <cellStyle name="SAPBEXexcGood3 8 17" xfId="35313" xr:uid="{00000000-0005-0000-0000-000087650000}"/>
    <cellStyle name="SAPBEXexcGood3 8 18" xfId="35314" xr:uid="{00000000-0005-0000-0000-000088650000}"/>
    <cellStyle name="SAPBEXexcGood3 8 19" xfId="35315" xr:uid="{00000000-0005-0000-0000-000089650000}"/>
    <cellStyle name="SAPBEXexcGood3 8 2" xfId="1911" xr:uid="{00000000-0005-0000-0000-00008A650000}"/>
    <cellStyle name="SAPBEXexcGood3 8 2 2" xfId="10645" xr:uid="{00000000-0005-0000-0000-00008B650000}"/>
    <cellStyle name="SAPBEXexcGood3 8 2 2 2" xfId="10646" xr:uid="{00000000-0005-0000-0000-00008C650000}"/>
    <cellStyle name="SAPBEXexcGood3 8 2 2 2 2" xfId="10647" xr:uid="{00000000-0005-0000-0000-00008D650000}"/>
    <cellStyle name="SAPBEXexcGood3 8 2 2 2 2 2" xfId="10648" xr:uid="{00000000-0005-0000-0000-00008E650000}"/>
    <cellStyle name="SAPBEXexcGood3 8 2 2 2 3" xfId="10649" xr:uid="{00000000-0005-0000-0000-00008F650000}"/>
    <cellStyle name="SAPBEXexcGood3 8 2 2 3" xfId="10650" xr:uid="{00000000-0005-0000-0000-000090650000}"/>
    <cellStyle name="SAPBEXexcGood3 8 2 2 3 2" xfId="10651" xr:uid="{00000000-0005-0000-0000-000091650000}"/>
    <cellStyle name="SAPBEXexcGood3 8 2 2 3 2 2" xfId="10652" xr:uid="{00000000-0005-0000-0000-000092650000}"/>
    <cellStyle name="SAPBEXexcGood3 8 2 2 4" xfId="10653" xr:uid="{00000000-0005-0000-0000-000093650000}"/>
    <cellStyle name="SAPBEXexcGood3 8 2 2 4 2" xfId="10654" xr:uid="{00000000-0005-0000-0000-000094650000}"/>
    <cellStyle name="SAPBEXexcGood3 8 2 3" xfId="10655" xr:uid="{00000000-0005-0000-0000-000095650000}"/>
    <cellStyle name="SAPBEXexcGood3 8 2 3 2" xfId="10656" xr:uid="{00000000-0005-0000-0000-000096650000}"/>
    <cellStyle name="SAPBEXexcGood3 8 2 3 2 2" xfId="10657" xr:uid="{00000000-0005-0000-0000-000097650000}"/>
    <cellStyle name="SAPBEXexcGood3 8 2 3 3" xfId="10658" xr:uid="{00000000-0005-0000-0000-000098650000}"/>
    <cellStyle name="SAPBEXexcGood3 8 2 4" xfId="10659" xr:uid="{00000000-0005-0000-0000-000099650000}"/>
    <cellStyle name="SAPBEXexcGood3 8 2 4 2" xfId="10660" xr:uid="{00000000-0005-0000-0000-00009A650000}"/>
    <cellStyle name="SAPBEXexcGood3 8 2 4 2 2" xfId="10661" xr:uid="{00000000-0005-0000-0000-00009B650000}"/>
    <cellStyle name="SAPBEXexcGood3 8 2 5" xfId="10662" xr:uid="{00000000-0005-0000-0000-00009C650000}"/>
    <cellStyle name="SAPBEXexcGood3 8 2 5 2" xfId="10663" xr:uid="{00000000-0005-0000-0000-00009D650000}"/>
    <cellStyle name="SAPBEXexcGood3 8 2 6" xfId="35316" xr:uid="{00000000-0005-0000-0000-00009E650000}"/>
    <cellStyle name="SAPBEXexcGood3 8 2 7" xfId="35317" xr:uid="{00000000-0005-0000-0000-00009F650000}"/>
    <cellStyle name="SAPBEXexcGood3 8 20" xfId="35318" xr:uid="{00000000-0005-0000-0000-0000A0650000}"/>
    <cellStyle name="SAPBEXexcGood3 8 21" xfId="35319" xr:uid="{00000000-0005-0000-0000-0000A1650000}"/>
    <cellStyle name="SAPBEXexcGood3 8 22" xfId="35320" xr:uid="{00000000-0005-0000-0000-0000A2650000}"/>
    <cellStyle name="SAPBEXexcGood3 8 23" xfId="35321" xr:uid="{00000000-0005-0000-0000-0000A3650000}"/>
    <cellStyle name="SAPBEXexcGood3 8 24" xfId="35322" xr:uid="{00000000-0005-0000-0000-0000A4650000}"/>
    <cellStyle name="SAPBEXexcGood3 8 25" xfId="35323" xr:uid="{00000000-0005-0000-0000-0000A5650000}"/>
    <cellStyle name="SAPBEXexcGood3 8 26" xfId="35324" xr:uid="{00000000-0005-0000-0000-0000A6650000}"/>
    <cellStyle name="SAPBEXexcGood3 8 27" xfId="35325" xr:uid="{00000000-0005-0000-0000-0000A7650000}"/>
    <cellStyle name="SAPBEXexcGood3 8 28" xfId="48470" xr:uid="{00000000-0005-0000-0000-0000A8650000}"/>
    <cellStyle name="SAPBEXexcGood3 8 3" xfId="35326" xr:uid="{00000000-0005-0000-0000-0000A9650000}"/>
    <cellStyle name="SAPBEXexcGood3 8 4" xfId="35327" xr:uid="{00000000-0005-0000-0000-0000AA650000}"/>
    <cellStyle name="SAPBEXexcGood3 8 5" xfId="35328" xr:uid="{00000000-0005-0000-0000-0000AB650000}"/>
    <cellStyle name="SAPBEXexcGood3 8 6" xfId="35329" xr:uid="{00000000-0005-0000-0000-0000AC650000}"/>
    <cellStyle name="SAPBEXexcGood3 8 7" xfId="35330" xr:uid="{00000000-0005-0000-0000-0000AD650000}"/>
    <cellStyle name="SAPBEXexcGood3 8 8" xfId="35331" xr:uid="{00000000-0005-0000-0000-0000AE650000}"/>
    <cellStyle name="SAPBEXexcGood3 8 9" xfId="35332" xr:uid="{00000000-0005-0000-0000-0000AF650000}"/>
    <cellStyle name="SAPBEXexcGood3 9" xfId="1912" xr:uid="{00000000-0005-0000-0000-0000B0650000}"/>
    <cellStyle name="SAPBEXexcGood3 9 10" xfId="35333" xr:uid="{00000000-0005-0000-0000-0000B1650000}"/>
    <cellStyle name="SAPBEXexcGood3 9 11" xfId="35334" xr:uid="{00000000-0005-0000-0000-0000B2650000}"/>
    <cellStyle name="SAPBEXexcGood3 9 12" xfId="35335" xr:uid="{00000000-0005-0000-0000-0000B3650000}"/>
    <cellStyle name="SAPBEXexcGood3 9 13" xfId="35336" xr:uid="{00000000-0005-0000-0000-0000B4650000}"/>
    <cellStyle name="SAPBEXexcGood3 9 14" xfId="35337" xr:uid="{00000000-0005-0000-0000-0000B5650000}"/>
    <cellStyle name="SAPBEXexcGood3 9 15" xfId="35338" xr:uid="{00000000-0005-0000-0000-0000B6650000}"/>
    <cellStyle name="SAPBEXexcGood3 9 16" xfId="35339" xr:uid="{00000000-0005-0000-0000-0000B7650000}"/>
    <cellStyle name="SAPBEXexcGood3 9 17" xfId="35340" xr:uid="{00000000-0005-0000-0000-0000B8650000}"/>
    <cellStyle name="SAPBEXexcGood3 9 18" xfId="35341" xr:uid="{00000000-0005-0000-0000-0000B9650000}"/>
    <cellStyle name="SAPBEXexcGood3 9 19" xfId="35342" xr:uid="{00000000-0005-0000-0000-0000BA650000}"/>
    <cellStyle name="SAPBEXexcGood3 9 2" xfId="10664" xr:uid="{00000000-0005-0000-0000-0000BB650000}"/>
    <cellStyle name="SAPBEXexcGood3 9 2 2" xfId="10665" xr:uid="{00000000-0005-0000-0000-0000BC650000}"/>
    <cellStyle name="SAPBEXexcGood3 9 2 2 2" xfId="10666" xr:uid="{00000000-0005-0000-0000-0000BD650000}"/>
    <cellStyle name="SAPBEXexcGood3 9 2 2 2 2" xfId="10667" xr:uid="{00000000-0005-0000-0000-0000BE650000}"/>
    <cellStyle name="SAPBEXexcGood3 9 2 2 3" xfId="10668" xr:uid="{00000000-0005-0000-0000-0000BF650000}"/>
    <cellStyle name="SAPBEXexcGood3 9 2 3" xfId="10669" xr:uid="{00000000-0005-0000-0000-0000C0650000}"/>
    <cellStyle name="SAPBEXexcGood3 9 2 3 2" xfId="10670" xr:uid="{00000000-0005-0000-0000-0000C1650000}"/>
    <cellStyle name="SAPBEXexcGood3 9 2 3 2 2" xfId="10671" xr:uid="{00000000-0005-0000-0000-0000C2650000}"/>
    <cellStyle name="SAPBEXexcGood3 9 2 4" xfId="10672" xr:uid="{00000000-0005-0000-0000-0000C3650000}"/>
    <cellStyle name="SAPBEXexcGood3 9 2 4 2" xfId="10673" xr:uid="{00000000-0005-0000-0000-0000C4650000}"/>
    <cellStyle name="SAPBEXexcGood3 9 2 5" xfId="35343" xr:uid="{00000000-0005-0000-0000-0000C5650000}"/>
    <cellStyle name="SAPBEXexcGood3 9 2 6" xfId="35344" xr:uid="{00000000-0005-0000-0000-0000C6650000}"/>
    <cellStyle name="SAPBEXexcGood3 9 2 7" xfId="35345" xr:uid="{00000000-0005-0000-0000-0000C7650000}"/>
    <cellStyle name="SAPBEXexcGood3 9 20" xfId="35346" xr:uid="{00000000-0005-0000-0000-0000C8650000}"/>
    <cellStyle name="SAPBEXexcGood3 9 21" xfId="35347" xr:uid="{00000000-0005-0000-0000-0000C9650000}"/>
    <cellStyle name="SAPBEXexcGood3 9 22" xfId="35348" xr:uid="{00000000-0005-0000-0000-0000CA650000}"/>
    <cellStyle name="SAPBEXexcGood3 9 23" xfId="35349" xr:uid="{00000000-0005-0000-0000-0000CB650000}"/>
    <cellStyle name="SAPBEXexcGood3 9 24" xfId="35350" xr:uid="{00000000-0005-0000-0000-0000CC650000}"/>
    <cellStyle name="SAPBEXexcGood3 9 25" xfId="35351" xr:uid="{00000000-0005-0000-0000-0000CD650000}"/>
    <cellStyle name="SAPBEXexcGood3 9 26" xfId="35352" xr:uid="{00000000-0005-0000-0000-0000CE650000}"/>
    <cellStyle name="SAPBEXexcGood3 9 27" xfId="35353" xr:uid="{00000000-0005-0000-0000-0000CF650000}"/>
    <cellStyle name="SAPBEXexcGood3 9 28" xfId="48471" xr:uid="{00000000-0005-0000-0000-0000D0650000}"/>
    <cellStyle name="SAPBEXexcGood3 9 29" xfId="49800" xr:uid="{00000000-0005-0000-0000-0000D1650000}"/>
    <cellStyle name="SAPBEXexcGood3 9 3" xfId="35354" xr:uid="{00000000-0005-0000-0000-0000D2650000}"/>
    <cellStyle name="SAPBEXexcGood3 9 4" xfId="35355" xr:uid="{00000000-0005-0000-0000-0000D3650000}"/>
    <cellStyle name="SAPBEXexcGood3 9 5" xfId="35356" xr:uid="{00000000-0005-0000-0000-0000D4650000}"/>
    <cellStyle name="SAPBEXexcGood3 9 6" xfId="35357" xr:uid="{00000000-0005-0000-0000-0000D5650000}"/>
    <cellStyle name="SAPBEXexcGood3 9 7" xfId="35358" xr:uid="{00000000-0005-0000-0000-0000D6650000}"/>
    <cellStyle name="SAPBEXexcGood3 9 8" xfId="35359" xr:uid="{00000000-0005-0000-0000-0000D7650000}"/>
    <cellStyle name="SAPBEXexcGood3 9 9" xfId="35360" xr:uid="{00000000-0005-0000-0000-0000D8650000}"/>
    <cellStyle name="SAPBEXexcGood3_20120921_SF-grote-ronde-Liesbethdump2" xfId="427" xr:uid="{00000000-0005-0000-0000-0000D9650000}"/>
    <cellStyle name="SAPBEXfilterDrill" xfId="131" xr:uid="{00000000-0005-0000-0000-0000DA650000}"/>
    <cellStyle name="SAPBEXfilterDrill 10" xfId="10674" xr:uid="{00000000-0005-0000-0000-0000DB650000}"/>
    <cellStyle name="SAPBEXfilterDrill 10 2" xfId="10675" xr:uid="{00000000-0005-0000-0000-0000DC650000}"/>
    <cellStyle name="SAPBEXfilterDrill 10 2 2" xfId="10676" xr:uid="{00000000-0005-0000-0000-0000DD650000}"/>
    <cellStyle name="SAPBEXfilterDrill 10 2 2 2" xfId="10677" xr:uid="{00000000-0005-0000-0000-0000DE650000}"/>
    <cellStyle name="SAPBEXfilterDrill 10 2 3" xfId="10678" xr:uid="{00000000-0005-0000-0000-0000DF650000}"/>
    <cellStyle name="SAPBEXfilterDrill 10 3" xfId="10679" xr:uid="{00000000-0005-0000-0000-0000E0650000}"/>
    <cellStyle name="SAPBEXfilterDrill 10 3 2" xfId="10680" xr:uid="{00000000-0005-0000-0000-0000E1650000}"/>
    <cellStyle name="SAPBEXfilterDrill 10 3 2 2" xfId="10681" xr:uid="{00000000-0005-0000-0000-0000E2650000}"/>
    <cellStyle name="SAPBEXfilterDrill 10 4" xfId="10682" xr:uid="{00000000-0005-0000-0000-0000E3650000}"/>
    <cellStyle name="SAPBEXfilterDrill 10 4 2" xfId="10683" xr:uid="{00000000-0005-0000-0000-0000E4650000}"/>
    <cellStyle name="SAPBEXfilterDrill 10 5" xfId="35361" xr:uid="{00000000-0005-0000-0000-0000E5650000}"/>
    <cellStyle name="SAPBEXfilterDrill 10 6" xfId="35362" xr:uid="{00000000-0005-0000-0000-0000E6650000}"/>
    <cellStyle name="SAPBEXfilterDrill 10 7" xfId="35363" xr:uid="{00000000-0005-0000-0000-0000E7650000}"/>
    <cellStyle name="SAPBEXfilterDrill 11" xfId="35364" xr:uid="{00000000-0005-0000-0000-0000E8650000}"/>
    <cellStyle name="SAPBEXfilterDrill 12" xfId="35365" xr:uid="{00000000-0005-0000-0000-0000E9650000}"/>
    <cellStyle name="SAPBEXfilterDrill 13" xfId="35366" xr:uid="{00000000-0005-0000-0000-0000EA650000}"/>
    <cellStyle name="SAPBEXfilterDrill 14" xfId="35367" xr:uid="{00000000-0005-0000-0000-0000EB650000}"/>
    <cellStyle name="SAPBEXfilterDrill 15" xfId="35368" xr:uid="{00000000-0005-0000-0000-0000EC650000}"/>
    <cellStyle name="SAPBEXfilterDrill 16" xfId="35369" xr:uid="{00000000-0005-0000-0000-0000ED650000}"/>
    <cellStyle name="SAPBEXfilterDrill 17" xfId="35370" xr:uid="{00000000-0005-0000-0000-0000EE650000}"/>
    <cellStyle name="SAPBEXfilterDrill 18" xfId="35371" xr:uid="{00000000-0005-0000-0000-0000EF650000}"/>
    <cellStyle name="SAPBEXfilterDrill 19" xfId="35372" xr:uid="{00000000-0005-0000-0000-0000F0650000}"/>
    <cellStyle name="SAPBEXfilterDrill 2" xfId="428" xr:uid="{00000000-0005-0000-0000-0000F1650000}"/>
    <cellStyle name="SAPBEXfilterDrill 2 10" xfId="35373" xr:uid="{00000000-0005-0000-0000-0000F2650000}"/>
    <cellStyle name="SAPBEXfilterDrill 2 11" xfId="35374" xr:uid="{00000000-0005-0000-0000-0000F3650000}"/>
    <cellStyle name="SAPBEXfilterDrill 2 12" xfId="35375" xr:uid="{00000000-0005-0000-0000-0000F4650000}"/>
    <cellStyle name="SAPBEXfilterDrill 2 13" xfId="35376" xr:uid="{00000000-0005-0000-0000-0000F5650000}"/>
    <cellStyle name="SAPBEXfilterDrill 2 14" xfId="35377" xr:uid="{00000000-0005-0000-0000-0000F6650000}"/>
    <cellStyle name="SAPBEXfilterDrill 2 15" xfId="35378" xr:uid="{00000000-0005-0000-0000-0000F7650000}"/>
    <cellStyle name="SAPBEXfilterDrill 2 16" xfId="35379" xr:uid="{00000000-0005-0000-0000-0000F8650000}"/>
    <cellStyle name="SAPBEXfilterDrill 2 17" xfId="35380" xr:uid="{00000000-0005-0000-0000-0000F9650000}"/>
    <cellStyle name="SAPBEXfilterDrill 2 18" xfId="35381" xr:uid="{00000000-0005-0000-0000-0000FA650000}"/>
    <cellStyle name="SAPBEXfilterDrill 2 19" xfId="35382" xr:uid="{00000000-0005-0000-0000-0000FB650000}"/>
    <cellStyle name="SAPBEXfilterDrill 2 2" xfId="528" xr:uid="{00000000-0005-0000-0000-0000FC650000}"/>
    <cellStyle name="SAPBEXfilterDrill 2 2 10" xfId="35383" xr:uid="{00000000-0005-0000-0000-0000FD650000}"/>
    <cellStyle name="SAPBEXfilterDrill 2 2 11" xfId="35384" xr:uid="{00000000-0005-0000-0000-0000FE650000}"/>
    <cellStyle name="SAPBEXfilterDrill 2 2 12" xfId="35385" xr:uid="{00000000-0005-0000-0000-0000FF650000}"/>
    <cellStyle name="SAPBEXfilterDrill 2 2 13" xfId="35386" xr:uid="{00000000-0005-0000-0000-000000660000}"/>
    <cellStyle name="SAPBEXfilterDrill 2 2 14" xfId="35387" xr:uid="{00000000-0005-0000-0000-000001660000}"/>
    <cellStyle name="SAPBEXfilterDrill 2 2 15" xfId="35388" xr:uid="{00000000-0005-0000-0000-000002660000}"/>
    <cellStyle name="SAPBEXfilterDrill 2 2 16" xfId="35389" xr:uid="{00000000-0005-0000-0000-000003660000}"/>
    <cellStyle name="SAPBEXfilterDrill 2 2 17" xfId="35390" xr:uid="{00000000-0005-0000-0000-000004660000}"/>
    <cellStyle name="SAPBEXfilterDrill 2 2 18" xfId="35391" xr:uid="{00000000-0005-0000-0000-000005660000}"/>
    <cellStyle name="SAPBEXfilterDrill 2 2 19" xfId="35392" xr:uid="{00000000-0005-0000-0000-000006660000}"/>
    <cellStyle name="SAPBEXfilterDrill 2 2 2" xfId="930" xr:uid="{00000000-0005-0000-0000-000007660000}"/>
    <cellStyle name="SAPBEXfilterDrill 2 2 2 10" xfId="35393" xr:uid="{00000000-0005-0000-0000-000008660000}"/>
    <cellStyle name="SAPBEXfilterDrill 2 2 2 11" xfId="35394" xr:uid="{00000000-0005-0000-0000-000009660000}"/>
    <cellStyle name="SAPBEXfilterDrill 2 2 2 12" xfId="35395" xr:uid="{00000000-0005-0000-0000-00000A660000}"/>
    <cellStyle name="SAPBEXfilterDrill 2 2 2 13" xfId="35396" xr:uid="{00000000-0005-0000-0000-00000B660000}"/>
    <cellStyle name="SAPBEXfilterDrill 2 2 2 14" xfId="35397" xr:uid="{00000000-0005-0000-0000-00000C660000}"/>
    <cellStyle name="SAPBEXfilterDrill 2 2 2 15" xfId="35398" xr:uid="{00000000-0005-0000-0000-00000D660000}"/>
    <cellStyle name="SAPBEXfilterDrill 2 2 2 16" xfId="35399" xr:uid="{00000000-0005-0000-0000-00000E660000}"/>
    <cellStyle name="SAPBEXfilterDrill 2 2 2 17" xfId="35400" xr:uid="{00000000-0005-0000-0000-00000F660000}"/>
    <cellStyle name="SAPBEXfilterDrill 2 2 2 18" xfId="35401" xr:uid="{00000000-0005-0000-0000-000010660000}"/>
    <cellStyle name="SAPBEXfilterDrill 2 2 2 19" xfId="35402" xr:uid="{00000000-0005-0000-0000-000011660000}"/>
    <cellStyle name="SAPBEXfilterDrill 2 2 2 2" xfId="1913" xr:uid="{00000000-0005-0000-0000-000012660000}"/>
    <cellStyle name="SAPBEXfilterDrill 2 2 2 2 2" xfId="10684" xr:uid="{00000000-0005-0000-0000-000013660000}"/>
    <cellStyle name="SAPBEXfilterDrill 2 2 2 2 2 2" xfId="10685" xr:uid="{00000000-0005-0000-0000-000014660000}"/>
    <cellStyle name="SAPBEXfilterDrill 2 2 2 2 2 2 2" xfId="10686" xr:uid="{00000000-0005-0000-0000-000015660000}"/>
    <cellStyle name="SAPBEXfilterDrill 2 2 2 2 2 2 2 2" xfId="10687" xr:uid="{00000000-0005-0000-0000-000016660000}"/>
    <cellStyle name="SAPBEXfilterDrill 2 2 2 2 2 2 3" xfId="10688" xr:uid="{00000000-0005-0000-0000-000017660000}"/>
    <cellStyle name="SAPBEXfilterDrill 2 2 2 2 2 3" xfId="10689" xr:uid="{00000000-0005-0000-0000-000018660000}"/>
    <cellStyle name="SAPBEXfilterDrill 2 2 2 2 2 3 2" xfId="10690" xr:uid="{00000000-0005-0000-0000-000019660000}"/>
    <cellStyle name="SAPBEXfilterDrill 2 2 2 2 2 3 2 2" xfId="10691" xr:uid="{00000000-0005-0000-0000-00001A660000}"/>
    <cellStyle name="SAPBEXfilterDrill 2 2 2 2 2 4" xfId="10692" xr:uid="{00000000-0005-0000-0000-00001B660000}"/>
    <cellStyle name="SAPBEXfilterDrill 2 2 2 2 2 4 2" xfId="10693" xr:uid="{00000000-0005-0000-0000-00001C660000}"/>
    <cellStyle name="SAPBEXfilterDrill 2 2 2 2 3" xfId="10694" xr:uid="{00000000-0005-0000-0000-00001D660000}"/>
    <cellStyle name="SAPBEXfilterDrill 2 2 2 2 3 2" xfId="10695" xr:uid="{00000000-0005-0000-0000-00001E660000}"/>
    <cellStyle name="SAPBEXfilterDrill 2 2 2 2 3 2 2" xfId="10696" xr:uid="{00000000-0005-0000-0000-00001F660000}"/>
    <cellStyle name="SAPBEXfilterDrill 2 2 2 2 3 3" xfId="10697" xr:uid="{00000000-0005-0000-0000-000020660000}"/>
    <cellStyle name="SAPBEXfilterDrill 2 2 2 2 4" xfId="10698" xr:uid="{00000000-0005-0000-0000-000021660000}"/>
    <cellStyle name="SAPBEXfilterDrill 2 2 2 2 4 2" xfId="10699" xr:uid="{00000000-0005-0000-0000-000022660000}"/>
    <cellStyle name="SAPBEXfilterDrill 2 2 2 2 4 2 2" xfId="10700" xr:uid="{00000000-0005-0000-0000-000023660000}"/>
    <cellStyle name="SAPBEXfilterDrill 2 2 2 2 5" xfId="10701" xr:uid="{00000000-0005-0000-0000-000024660000}"/>
    <cellStyle name="SAPBEXfilterDrill 2 2 2 2 5 2" xfId="10702" xr:uid="{00000000-0005-0000-0000-000025660000}"/>
    <cellStyle name="SAPBEXfilterDrill 2 2 2 2 6" xfId="35403" xr:uid="{00000000-0005-0000-0000-000026660000}"/>
    <cellStyle name="SAPBEXfilterDrill 2 2 2 2 7" xfId="35404" xr:uid="{00000000-0005-0000-0000-000027660000}"/>
    <cellStyle name="SAPBEXfilterDrill 2 2 2 20" xfId="35405" xr:uid="{00000000-0005-0000-0000-000028660000}"/>
    <cellStyle name="SAPBEXfilterDrill 2 2 2 21" xfId="35406" xr:uid="{00000000-0005-0000-0000-000029660000}"/>
    <cellStyle name="SAPBEXfilterDrill 2 2 2 22" xfId="35407" xr:uid="{00000000-0005-0000-0000-00002A660000}"/>
    <cellStyle name="SAPBEXfilterDrill 2 2 2 23" xfId="35408" xr:uid="{00000000-0005-0000-0000-00002B660000}"/>
    <cellStyle name="SAPBEXfilterDrill 2 2 2 24" xfId="35409" xr:uid="{00000000-0005-0000-0000-00002C660000}"/>
    <cellStyle name="SAPBEXfilterDrill 2 2 2 25" xfId="35410" xr:uid="{00000000-0005-0000-0000-00002D660000}"/>
    <cellStyle name="SAPBEXfilterDrill 2 2 2 26" xfId="35411" xr:uid="{00000000-0005-0000-0000-00002E660000}"/>
    <cellStyle name="SAPBEXfilterDrill 2 2 2 27" xfId="35412" xr:uid="{00000000-0005-0000-0000-00002F660000}"/>
    <cellStyle name="SAPBEXfilterDrill 2 2 2 28" xfId="48472" xr:uid="{00000000-0005-0000-0000-000030660000}"/>
    <cellStyle name="SAPBEXfilterDrill 2 2 2 3" xfId="35413" xr:uid="{00000000-0005-0000-0000-000031660000}"/>
    <cellStyle name="SAPBEXfilterDrill 2 2 2 4" xfId="35414" xr:uid="{00000000-0005-0000-0000-000032660000}"/>
    <cellStyle name="SAPBEXfilterDrill 2 2 2 5" xfId="35415" xr:uid="{00000000-0005-0000-0000-000033660000}"/>
    <cellStyle name="SAPBEXfilterDrill 2 2 2 6" xfId="35416" xr:uid="{00000000-0005-0000-0000-000034660000}"/>
    <cellStyle name="SAPBEXfilterDrill 2 2 2 7" xfId="35417" xr:uid="{00000000-0005-0000-0000-000035660000}"/>
    <cellStyle name="SAPBEXfilterDrill 2 2 2 8" xfId="35418" xr:uid="{00000000-0005-0000-0000-000036660000}"/>
    <cellStyle name="SAPBEXfilterDrill 2 2 2 9" xfId="35419" xr:uid="{00000000-0005-0000-0000-000037660000}"/>
    <cellStyle name="SAPBEXfilterDrill 2 2 20" xfId="35420" xr:uid="{00000000-0005-0000-0000-000038660000}"/>
    <cellStyle name="SAPBEXfilterDrill 2 2 21" xfId="35421" xr:uid="{00000000-0005-0000-0000-000039660000}"/>
    <cellStyle name="SAPBEXfilterDrill 2 2 22" xfId="35422" xr:uid="{00000000-0005-0000-0000-00003A660000}"/>
    <cellStyle name="SAPBEXfilterDrill 2 2 23" xfId="35423" xr:uid="{00000000-0005-0000-0000-00003B660000}"/>
    <cellStyle name="SAPBEXfilterDrill 2 2 24" xfId="35424" xr:uid="{00000000-0005-0000-0000-00003C660000}"/>
    <cellStyle name="SAPBEXfilterDrill 2 2 25" xfId="35425" xr:uid="{00000000-0005-0000-0000-00003D660000}"/>
    <cellStyle name="SAPBEXfilterDrill 2 2 26" xfId="35426" xr:uid="{00000000-0005-0000-0000-00003E660000}"/>
    <cellStyle name="SAPBEXfilterDrill 2 2 27" xfId="35427" xr:uid="{00000000-0005-0000-0000-00003F660000}"/>
    <cellStyle name="SAPBEXfilterDrill 2 2 28" xfId="35428" xr:uid="{00000000-0005-0000-0000-000040660000}"/>
    <cellStyle name="SAPBEXfilterDrill 2 2 29" xfId="35429" xr:uid="{00000000-0005-0000-0000-000041660000}"/>
    <cellStyle name="SAPBEXfilterDrill 2 2 3" xfId="931" xr:uid="{00000000-0005-0000-0000-000042660000}"/>
    <cellStyle name="SAPBEXfilterDrill 2 2 3 10" xfId="35430" xr:uid="{00000000-0005-0000-0000-000043660000}"/>
    <cellStyle name="SAPBEXfilterDrill 2 2 3 11" xfId="35431" xr:uid="{00000000-0005-0000-0000-000044660000}"/>
    <cellStyle name="SAPBEXfilterDrill 2 2 3 12" xfId="35432" xr:uid="{00000000-0005-0000-0000-000045660000}"/>
    <cellStyle name="SAPBEXfilterDrill 2 2 3 13" xfId="35433" xr:uid="{00000000-0005-0000-0000-000046660000}"/>
    <cellStyle name="SAPBEXfilterDrill 2 2 3 14" xfId="35434" xr:uid="{00000000-0005-0000-0000-000047660000}"/>
    <cellStyle name="SAPBEXfilterDrill 2 2 3 15" xfId="35435" xr:uid="{00000000-0005-0000-0000-000048660000}"/>
    <cellStyle name="SAPBEXfilterDrill 2 2 3 16" xfId="35436" xr:uid="{00000000-0005-0000-0000-000049660000}"/>
    <cellStyle name="SAPBEXfilterDrill 2 2 3 17" xfId="35437" xr:uid="{00000000-0005-0000-0000-00004A660000}"/>
    <cellStyle name="SAPBEXfilterDrill 2 2 3 18" xfId="35438" xr:uid="{00000000-0005-0000-0000-00004B660000}"/>
    <cellStyle name="SAPBEXfilterDrill 2 2 3 19" xfId="35439" xr:uid="{00000000-0005-0000-0000-00004C660000}"/>
    <cellStyle name="SAPBEXfilterDrill 2 2 3 2" xfId="1914" xr:uid="{00000000-0005-0000-0000-00004D660000}"/>
    <cellStyle name="SAPBEXfilterDrill 2 2 3 2 2" xfId="10703" xr:uid="{00000000-0005-0000-0000-00004E660000}"/>
    <cellStyle name="SAPBEXfilterDrill 2 2 3 2 2 2" xfId="10704" xr:uid="{00000000-0005-0000-0000-00004F660000}"/>
    <cellStyle name="SAPBEXfilterDrill 2 2 3 2 2 2 2" xfId="10705" xr:uid="{00000000-0005-0000-0000-000050660000}"/>
    <cellStyle name="SAPBEXfilterDrill 2 2 3 2 2 2 2 2" xfId="10706" xr:uid="{00000000-0005-0000-0000-000051660000}"/>
    <cellStyle name="SAPBEXfilterDrill 2 2 3 2 2 2 3" xfId="10707" xr:uid="{00000000-0005-0000-0000-000052660000}"/>
    <cellStyle name="SAPBEXfilterDrill 2 2 3 2 2 3" xfId="10708" xr:uid="{00000000-0005-0000-0000-000053660000}"/>
    <cellStyle name="SAPBEXfilterDrill 2 2 3 2 2 3 2" xfId="10709" xr:uid="{00000000-0005-0000-0000-000054660000}"/>
    <cellStyle name="SAPBEXfilterDrill 2 2 3 2 2 3 2 2" xfId="10710" xr:uid="{00000000-0005-0000-0000-000055660000}"/>
    <cellStyle name="SAPBEXfilterDrill 2 2 3 2 2 4" xfId="10711" xr:uid="{00000000-0005-0000-0000-000056660000}"/>
    <cellStyle name="SAPBEXfilterDrill 2 2 3 2 2 4 2" xfId="10712" xr:uid="{00000000-0005-0000-0000-000057660000}"/>
    <cellStyle name="SAPBEXfilterDrill 2 2 3 2 3" xfId="10713" xr:uid="{00000000-0005-0000-0000-000058660000}"/>
    <cellStyle name="SAPBEXfilterDrill 2 2 3 2 3 2" xfId="10714" xr:uid="{00000000-0005-0000-0000-000059660000}"/>
    <cellStyle name="SAPBEXfilterDrill 2 2 3 2 3 2 2" xfId="10715" xr:uid="{00000000-0005-0000-0000-00005A660000}"/>
    <cellStyle name="SAPBEXfilterDrill 2 2 3 2 3 3" xfId="10716" xr:uid="{00000000-0005-0000-0000-00005B660000}"/>
    <cellStyle name="SAPBEXfilterDrill 2 2 3 2 4" xfId="10717" xr:uid="{00000000-0005-0000-0000-00005C660000}"/>
    <cellStyle name="SAPBEXfilterDrill 2 2 3 2 4 2" xfId="10718" xr:uid="{00000000-0005-0000-0000-00005D660000}"/>
    <cellStyle name="SAPBEXfilterDrill 2 2 3 2 4 2 2" xfId="10719" xr:uid="{00000000-0005-0000-0000-00005E660000}"/>
    <cellStyle name="SAPBEXfilterDrill 2 2 3 2 5" xfId="10720" xr:uid="{00000000-0005-0000-0000-00005F660000}"/>
    <cellStyle name="SAPBEXfilterDrill 2 2 3 2 5 2" xfId="10721" xr:uid="{00000000-0005-0000-0000-000060660000}"/>
    <cellStyle name="SAPBEXfilterDrill 2 2 3 2 6" xfId="35440" xr:uid="{00000000-0005-0000-0000-000061660000}"/>
    <cellStyle name="SAPBEXfilterDrill 2 2 3 2 7" xfId="35441" xr:uid="{00000000-0005-0000-0000-000062660000}"/>
    <cellStyle name="SAPBEXfilterDrill 2 2 3 20" xfId="35442" xr:uid="{00000000-0005-0000-0000-000063660000}"/>
    <cellStyle name="SAPBEXfilterDrill 2 2 3 21" xfId="35443" xr:uid="{00000000-0005-0000-0000-000064660000}"/>
    <cellStyle name="SAPBEXfilterDrill 2 2 3 22" xfId="35444" xr:uid="{00000000-0005-0000-0000-000065660000}"/>
    <cellStyle name="SAPBEXfilterDrill 2 2 3 23" xfId="35445" xr:uid="{00000000-0005-0000-0000-000066660000}"/>
    <cellStyle name="SAPBEXfilterDrill 2 2 3 24" xfId="35446" xr:uid="{00000000-0005-0000-0000-000067660000}"/>
    <cellStyle name="SAPBEXfilterDrill 2 2 3 25" xfId="35447" xr:uid="{00000000-0005-0000-0000-000068660000}"/>
    <cellStyle name="SAPBEXfilterDrill 2 2 3 26" xfId="35448" xr:uid="{00000000-0005-0000-0000-000069660000}"/>
    <cellStyle name="SAPBEXfilterDrill 2 2 3 27" xfId="35449" xr:uid="{00000000-0005-0000-0000-00006A660000}"/>
    <cellStyle name="SAPBEXfilterDrill 2 2 3 28" xfId="48473" xr:uid="{00000000-0005-0000-0000-00006B660000}"/>
    <cellStyle name="SAPBEXfilterDrill 2 2 3 3" xfId="35450" xr:uid="{00000000-0005-0000-0000-00006C660000}"/>
    <cellStyle name="SAPBEXfilterDrill 2 2 3 4" xfId="35451" xr:uid="{00000000-0005-0000-0000-00006D660000}"/>
    <cellStyle name="SAPBEXfilterDrill 2 2 3 5" xfId="35452" xr:uid="{00000000-0005-0000-0000-00006E660000}"/>
    <cellStyle name="SAPBEXfilterDrill 2 2 3 6" xfId="35453" xr:uid="{00000000-0005-0000-0000-00006F660000}"/>
    <cellStyle name="SAPBEXfilterDrill 2 2 3 7" xfId="35454" xr:uid="{00000000-0005-0000-0000-000070660000}"/>
    <cellStyle name="SAPBEXfilterDrill 2 2 3 8" xfId="35455" xr:uid="{00000000-0005-0000-0000-000071660000}"/>
    <cellStyle name="SAPBEXfilterDrill 2 2 3 9" xfId="35456" xr:uid="{00000000-0005-0000-0000-000072660000}"/>
    <cellStyle name="SAPBEXfilterDrill 2 2 30" xfId="35457" xr:uid="{00000000-0005-0000-0000-000073660000}"/>
    <cellStyle name="SAPBEXfilterDrill 2 2 31" xfId="35458" xr:uid="{00000000-0005-0000-0000-000074660000}"/>
    <cellStyle name="SAPBEXfilterDrill 2 2 32" xfId="35459" xr:uid="{00000000-0005-0000-0000-000075660000}"/>
    <cellStyle name="SAPBEXfilterDrill 2 2 33" xfId="48474" xr:uid="{00000000-0005-0000-0000-000076660000}"/>
    <cellStyle name="SAPBEXfilterDrill 2 2 4" xfId="932" xr:uid="{00000000-0005-0000-0000-000077660000}"/>
    <cellStyle name="SAPBEXfilterDrill 2 2 4 10" xfId="35460" xr:uid="{00000000-0005-0000-0000-000078660000}"/>
    <cellStyle name="SAPBEXfilterDrill 2 2 4 11" xfId="35461" xr:uid="{00000000-0005-0000-0000-000079660000}"/>
    <cellStyle name="SAPBEXfilterDrill 2 2 4 12" xfId="35462" xr:uid="{00000000-0005-0000-0000-00007A660000}"/>
    <cellStyle name="SAPBEXfilterDrill 2 2 4 13" xfId="35463" xr:uid="{00000000-0005-0000-0000-00007B660000}"/>
    <cellStyle name="SAPBEXfilterDrill 2 2 4 14" xfId="35464" xr:uid="{00000000-0005-0000-0000-00007C660000}"/>
    <cellStyle name="SAPBEXfilterDrill 2 2 4 15" xfId="35465" xr:uid="{00000000-0005-0000-0000-00007D660000}"/>
    <cellStyle name="SAPBEXfilterDrill 2 2 4 16" xfId="35466" xr:uid="{00000000-0005-0000-0000-00007E660000}"/>
    <cellStyle name="SAPBEXfilterDrill 2 2 4 17" xfId="35467" xr:uid="{00000000-0005-0000-0000-00007F660000}"/>
    <cellStyle name="SAPBEXfilterDrill 2 2 4 18" xfId="35468" xr:uid="{00000000-0005-0000-0000-000080660000}"/>
    <cellStyle name="SAPBEXfilterDrill 2 2 4 19" xfId="35469" xr:uid="{00000000-0005-0000-0000-000081660000}"/>
    <cellStyle name="SAPBEXfilterDrill 2 2 4 2" xfId="1915" xr:uid="{00000000-0005-0000-0000-000082660000}"/>
    <cellStyle name="SAPBEXfilterDrill 2 2 4 2 2" xfId="10722" xr:uid="{00000000-0005-0000-0000-000083660000}"/>
    <cellStyle name="SAPBEXfilterDrill 2 2 4 2 2 2" xfId="10723" xr:uid="{00000000-0005-0000-0000-000084660000}"/>
    <cellStyle name="SAPBEXfilterDrill 2 2 4 2 2 2 2" xfId="10724" xr:uid="{00000000-0005-0000-0000-000085660000}"/>
    <cellStyle name="SAPBEXfilterDrill 2 2 4 2 2 2 2 2" xfId="10725" xr:uid="{00000000-0005-0000-0000-000086660000}"/>
    <cellStyle name="SAPBEXfilterDrill 2 2 4 2 2 2 3" xfId="10726" xr:uid="{00000000-0005-0000-0000-000087660000}"/>
    <cellStyle name="SAPBEXfilterDrill 2 2 4 2 2 3" xfId="10727" xr:uid="{00000000-0005-0000-0000-000088660000}"/>
    <cellStyle name="SAPBEXfilterDrill 2 2 4 2 2 3 2" xfId="10728" xr:uid="{00000000-0005-0000-0000-000089660000}"/>
    <cellStyle name="SAPBEXfilterDrill 2 2 4 2 2 3 2 2" xfId="10729" xr:uid="{00000000-0005-0000-0000-00008A660000}"/>
    <cellStyle name="SAPBEXfilterDrill 2 2 4 2 2 4" xfId="10730" xr:uid="{00000000-0005-0000-0000-00008B660000}"/>
    <cellStyle name="SAPBEXfilterDrill 2 2 4 2 2 4 2" xfId="10731" xr:uid="{00000000-0005-0000-0000-00008C660000}"/>
    <cellStyle name="SAPBEXfilterDrill 2 2 4 2 3" xfId="10732" xr:uid="{00000000-0005-0000-0000-00008D660000}"/>
    <cellStyle name="SAPBEXfilterDrill 2 2 4 2 3 2" xfId="10733" xr:uid="{00000000-0005-0000-0000-00008E660000}"/>
    <cellStyle name="SAPBEXfilterDrill 2 2 4 2 3 2 2" xfId="10734" xr:uid="{00000000-0005-0000-0000-00008F660000}"/>
    <cellStyle name="SAPBEXfilterDrill 2 2 4 2 3 3" xfId="10735" xr:uid="{00000000-0005-0000-0000-000090660000}"/>
    <cellStyle name="SAPBEXfilterDrill 2 2 4 2 4" xfId="10736" xr:uid="{00000000-0005-0000-0000-000091660000}"/>
    <cellStyle name="SAPBEXfilterDrill 2 2 4 2 4 2" xfId="10737" xr:uid="{00000000-0005-0000-0000-000092660000}"/>
    <cellStyle name="SAPBEXfilterDrill 2 2 4 2 4 2 2" xfId="10738" xr:uid="{00000000-0005-0000-0000-000093660000}"/>
    <cellStyle name="SAPBEXfilterDrill 2 2 4 2 5" xfId="10739" xr:uid="{00000000-0005-0000-0000-000094660000}"/>
    <cellStyle name="SAPBEXfilterDrill 2 2 4 2 5 2" xfId="10740" xr:uid="{00000000-0005-0000-0000-000095660000}"/>
    <cellStyle name="SAPBEXfilterDrill 2 2 4 2 6" xfId="35470" xr:uid="{00000000-0005-0000-0000-000096660000}"/>
    <cellStyle name="SAPBEXfilterDrill 2 2 4 2 7" xfId="35471" xr:uid="{00000000-0005-0000-0000-000097660000}"/>
    <cellStyle name="SAPBEXfilterDrill 2 2 4 20" xfId="35472" xr:uid="{00000000-0005-0000-0000-000098660000}"/>
    <cellStyle name="SAPBEXfilterDrill 2 2 4 21" xfId="35473" xr:uid="{00000000-0005-0000-0000-000099660000}"/>
    <cellStyle name="SAPBEXfilterDrill 2 2 4 22" xfId="35474" xr:uid="{00000000-0005-0000-0000-00009A660000}"/>
    <cellStyle name="SAPBEXfilterDrill 2 2 4 23" xfId="35475" xr:uid="{00000000-0005-0000-0000-00009B660000}"/>
    <cellStyle name="SAPBEXfilterDrill 2 2 4 24" xfId="35476" xr:uid="{00000000-0005-0000-0000-00009C660000}"/>
    <cellStyle name="SAPBEXfilterDrill 2 2 4 25" xfId="35477" xr:uid="{00000000-0005-0000-0000-00009D660000}"/>
    <cellStyle name="SAPBEXfilterDrill 2 2 4 26" xfId="35478" xr:uid="{00000000-0005-0000-0000-00009E660000}"/>
    <cellStyle name="SAPBEXfilterDrill 2 2 4 27" xfId="35479" xr:uid="{00000000-0005-0000-0000-00009F660000}"/>
    <cellStyle name="SAPBEXfilterDrill 2 2 4 28" xfId="48475" xr:uid="{00000000-0005-0000-0000-0000A0660000}"/>
    <cellStyle name="SAPBEXfilterDrill 2 2 4 3" xfId="35480" xr:uid="{00000000-0005-0000-0000-0000A1660000}"/>
    <cellStyle name="SAPBEXfilterDrill 2 2 4 4" xfId="35481" xr:uid="{00000000-0005-0000-0000-0000A2660000}"/>
    <cellStyle name="SAPBEXfilterDrill 2 2 4 5" xfId="35482" xr:uid="{00000000-0005-0000-0000-0000A3660000}"/>
    <cellStyle name="SAPBEXfilterDrill 2 2 4 6" xfId="35483" xr:uid="{00000000-0005-0000-0000-0000A4660000}"/>
    <cellStyle name="SAPBEXfilterDrill 2 2 4 7" xfId="35484" xr:uid="{00000000-0005-0000-0000-0000A5660000}"/>
    <cellStyle name="SAPBEXfilterDrill 2 2 4 8" xfId="35485" xr:uid="{00000000-0005-0000-0000-0000A6660000}"/>
    <cellStyle name="SAPBEXfilterDrill 2 2 4 9" xfId="35486" xr:uid="{00000000-0005-0000-0000-0000A7660000}"/>
    <cellStyle name="SAPBEXfilterDrill 2 2 5" xfId="933" xr:uid="{00000000-0005-0000-0000-0000A8660000}"/>
    <cellStyle name="SAPBEXfilterDrill 2 2 5 10" xfId="35487" xr:uid="{00000000-0005-0000-0000-0000A9660000}"/>
    <cellStyle name="SAPBEXfilterDrill 2 2 5 11" xfId="35488" xr:uid="{00000000-0005-0000-0000-0000AA660000}"/>
    <cellStyle name="SAPBEXfilterDrill 2 2 5 12" xfId="35489" xr:uid="{00000000-0005-0000-0000-0000AB660000}"/>
    <cellStyle name="SAPBEXfilterDrill 2 2 5 13" xfId="35490" xr:uid="{00000000-0005-0000-0000-0000AC660000}"/>
    <cellStyle name="SAPBEXfilterDrill 2 2 5 14" xfId="35491" xr:uid="{00000000-0005-0000-0000-0000AD660000}"/>
    <cellStyle name="SAPBEXfilterDrill 2 2 5 15" xfId="35492" xr:uid="{00000000-0005-0000-0000-0000AE660000}"/>
    <cellStyle name="SAPBEXfilterDrill 2 2 5 16" xfId="35493" xr:uid="{00000000-0005-0000-0000-0000AF660000}"/>
    <cellStyle name="SAPBEXfilterDrill 2 2 5 17" xfId="35494" xr:uid="{00000000-0005-0000-0000-0000B0660000}"/>
    <cellStyle name="SAPBEXfilterDrill 2 2 5 18" xfId="35495" xr:uid="{00000000-0005-0000-0000-0000B1660000}"/>
    <cellStyle name="SAPBEXfilterDrill 2 2 5 19" xfId="35496" xr:uid="{00000000-0005-0000-0000-0000B2660000}"/>
    <cellStyle name="SAPBEXfilterDrill 2 2 5 2" xfId="1916" xr:uid="{00000000-0005-0000-0000-0000B3660000}"/>
    <cellStyle name="SAPBEXfilterDrill 2 2 5 2 2" xfId="10741" xr:uid="{00000000-0005-0000-0000-0000B4660000}"/>
    <cellStyle name="SAPBEXfilterDrill 2 2 5 2 2 2" xfId="10742" xr:uid="{00000000-0005-0000-0000-0000B5660000}"/>
    <cellStyle name="SAPBEXfilterDrill 2 2 5 2 2 2 2" xfId="10743" xr:uid="{00000000-0005-0000-0000-0000B6660000}"/>
    <cellStyle name="SAPBEXfilterDrill 2 2 5 2 2 2 2 2" xfId="10744" xr:uid="{00000000-0005-0000-0000-0000B7660000}"/>
    <cellStyle name="SAPBEXfilterDrill 2 2 5 2 2 2 3" xfId="10745" xr:uid="{00000000-0005-0000-0000-0000B8660000}"/>
    <cellStyle name="SAPBEXfilterDrill 2 2 5 2 2 3" xfId="10746" xr:uid="{00000000-0005-0000-0000-0000B9660000}"/>
    <cellStyle name="SAPBEXfilterDrill 2 2 5 2 2 3 2" xfId="10747" xr:uid="{00000000-0005-0000-0000-0000BA660000}"/>
    <cellStyle name="SAPBEXfilterDrill 2 2 5 2 2 3 2 2" xfId="10748" xr:uid="{00000000-0005-0000-0000-0000BB660000}"/>
    <cellStyle name="SAPBEXfilterDrill 2 2 5 2 2 4" xfId="10749" xr:uid="{00000000-0005-0000-0000-0000BC660000}"/>
    <cellStyle name="SAPBEXfilterDrill 2 2 5 2 2 4 2" xfId="10750" xr:uid="{00000000-0005-0000-0000-0000BD660000}"/>
    <cellStyle name="SAPBEXfilterDrill 2 2 5 2 3" xfId="10751" xr:uid="{00000000-0005-0000-0000-0000BE660000}"/>
    <cellStyle name="SAPBEXfilterDrill 2 2 5 2 3 2" xfId="10752" xr:uid="{00000000-0005-0000-0000-0000BF660000}"/>
    <cellStyle name="SAPBEXfilterDrill 2 2 5 2 3 2 2" xfId="10753" xr:uid="{00000000-0005-0000-0000-0000C0660000}"/>
    <cellStyle name="SAPBEXfilterDrill 2 2 5 2 3 3" xfId="10754" xr:uid="{00000000-0005-0000-0000-0000C1660000}"/>
    <cellStyle name="SAPBEXfilterDrill 2 2 5 2 4" xfId="10755" xr:uid="{00000000-0005-0000-0000-0000C2660000}"/>
    <cellStyle name="SAPBEXfilterDrill 2 2 5 2 4 2" xfId="10756" xr:uid="{00000000-0005-0000-0000-0000C3660000}"/>
    <cellStyle name="SAPBEXfilterDrill 2 2 5 2 4 2 2" xfId="10757" xr:uid="{00000000-0005-0000-0000-0000C4660000}"/>
    <cellStyle name="SAPBEXfilterDrill 2 2 5 2 5" xfId="10758" xr:uid="{00000000-0005-0000-0000-0000C5660000}"/>
    <cellStyle name="SAPBEXfilterDrill 2 2 5 2 5 2" xfId="10759" xr:uid="{00000000-0005-0000-0000-0000C6660000}"/>
    <cellStyle name="SAPBEXfilterDrill 2 2 5 2 6" xfId="35497" xr:uid="{00000000-0005-0000-0000-0000C7660000}"/>
    <cellStyle name="SAPBEXfilterDrill 2 2 5 2 7" xfId="35498" xr:uid="{00000000-0005-0000-0000-0000C8660000}"/>
    <cellStyle name="SAPBEXfilterDrill 2 2 5 20" xfId="35499" xr:uid="{00000000-0005-0000-0000-0000C9660000}"/>
    <cellStyle name="SAPBEXfilterDrill 2 2 5 21" xfId="35500" xr:uid="{00000000-0005-0000-0000-0000CA660000}"/>
    <cellStyle name="SAPBEXfilterDrill 2 2 5 22" xfId="35501" xr:uid="{00000000-0005-0000-0000-0000CB660000}"/>
    <cellStyle name="SAPBEXfilterDrill 2 2 5 23" xfId="35502" xr:uid="{00000000-0005-0000-0000-0000CC660000}"/>
    <cellStyle name="SAPBEXfilterDrill 2 2 5 24" xfId="35503" xr:uid="{00000000-0005-0000-0000-0000CD660000}"/>
    <cellStyle name="SAPBEXfilterDrill 2 2 5 25" xfId="35504" xr:uid="{00000000-0005-0000-0000-0000CE660000}"/>
    <cellStyle name="SAPBEXfilterDrill 2 2 5 26" xfId="35505" xr:uid="{00000000-0005-0000-0000-0000CF660000}"/>
    <cellStyle name="SAPBEXfilterDrill 2 2 5 27" xfId="35506" xr:uid="{00000000-0005-0000-0000-0000D0660000}"/>
    <cellStyle name="SAPBEXfilterDrill 2 2 5 28" xfId="48476" xr:uid="{00000000-0005-0000-0000-0000D1660000}"/>
    <cellStyle name="SAPBEXfilterDrill 2 2 5 3" xfId="35507" xr:uid="{00000000-0005-0000-0000-0000D2660000}"/>
    <cellStyle name="SAPBEXfilterDrill 2 2 5 4" xfId="35508" xr:uid="{00000000-0005-0000-0000-0000D3660000}"/>
    <cellStyle name="SAPBEXfilterDrill 2 2 5 5" xfId="35509" xr:uid="{00000000-0005-0000-0000-0000D4660000}"/>
    <cellStyle name="SAPBEXfilterDrill 2 2 5 6" xfId="35510" xr:uid="{00000000-0005-0000-0000-0000D5660000}"/>
    <cellStyle name="SAPBEXfilterDrill 2 2 5 7" xfId="35511" xr:uid="{00000000-0005-0000-0000-0000D6660000}"/>
    <cellStyle name="SAPBEXfilterDrill 2 2 5 8" xfId="35512" xr:uid="{00000000-0005-0000-0000-0000D7660000}"/>
    <cellStyle name="SAPBEXfilterDrill 2 2 5 9" xfId="35513" xr:uid="{00000000-0005-0000-0000-0000D8660000}"/>
    <cellStyle name="SAPBEXfilterDrill 2 2 6" xfId="934" xr:uid="{00000000-0005-0000-0000-0000D9660000}"/>
    <cellStyle name="SAPBEXfilterDrill 2 2 6 10" xfId="35514" xr:uid="{00000000-0005-0000-0000-0000DA660000}"/>
    <cellStyle name="SAPBEXfilterDrill 2 2 6 11" xfId="35515" xr:uid="{00000000-0005-0000-0000-0000DB660000}"/>
    <cellStyle name="SAPBEXfilterDrill 2 2 6 12" xfId="35516" xr:uid="{00000000-0005-0000-0000-0000DC660000}"/>
    <cellStyle name="SAPBEXfilterDrill 2 2 6 13" xfId="35517" xr:uid="{00000000-0005-0000-0000-0000DD660000}"/>
    <cellStyle name="SAPBEXfilterDrill 2 2 6 14" xfId="35518" xr:uid="{00000000-0005-0000-0000-0000DE660000}"/>
    <cellStyle name="SAPBEXfilterDrill 2 2 6 15" xfId="35519" xr:uid="{00000000-0005-0000-0000-0000DF660000}"/>
    <cellStyle name="SAPBEXfilterDrill 2 2 6 16" xfId="35520" xr:uid="{00000000-0005-0000-0000-0000E0660000}"/>
    <cellStyle name="SAPBEXfilterDrill 2 2 6 17" xfId="35521" xr:uid="{00000000-0005-0000-0000-0000E1660000}"/>
    <cellStyle name="SAPBEXfilterDrill 2 2 6 18" xfId="35522" xr:uid="{00000000-0005-0000-0000-0000E2660000}"/>
    <cellStyle name="SAPBEXfilterDrill 2 2 6 19" xfId="35523" xr:uid="{00000000-0005-0000-0000-0000E3660000}"/>
    <cellStyle name="SAPBEXfilterDrill 2 2 6 2" xfId="1917" xr:uid="{00000000-0005-0000-0000-0000E4660000}"/>
    <cellStyle name="SAPBEXfilterDrill 2 2 6 2 2" xfId="10760" xr:uid="{00000000-0005-0000-0000-0000E5660000}"/>
    <cellStyle name="SAPBEXfilterDrill 2 2 6 2 2 2" xfId="10761" xr:uid="{00000000-0005-0000-0000-0000E6660000}"/>
    <cellStyle name="SAPBEXfilterDrill 2 2 6 2 2 2 2" xfId="10762" xr:uid="{00000000-0005-0000-0000-0000E7660000}"/>
    <cellStyle name="SAPBEXfilterDrill 2 2 6 2 2 2 2 2" xfId="10763" xr:uid="{00000000-0005-0000-0000-0000E8660000}"/>
    <cellStyle name="SAPBEXfilterDrill 2 2 6 2 2 2 3" xfId="10764" xr:uid="{00000000-0005-0000-0000-0000E9660000}"/>
    <cellStyle name="SAPBEXfilterDrill 2 2 6 2 2 3" xfId="10765" xr:uid="{00000000-0005-0000-0000-0000EA660000}"/>
    <cellStyle name="SAPBEXfilterDrill 2 2 6 2 2 3 2" xfId="10766" xr:uid="{00000000-0005-0000-0000-0000EB660000}"/>
    <cellStyle name="SAPBEXfilterDrill 2 2 6 2 2 3 2 2" xfId="10767" xr:uid="{00000000-0005-0000-0000-0000EC660000}"/>
    <cellStyle name="SAPBEXfilterDrill 2 2 6 2 2 4" xfId="10768" xr:uid="{00000000-0005-0000-0000-0000ED660000}"/>
    <cellStyle name="SAPBEXfilterDrill 2 2 6 2 2 4 2" xfId="10769" xr:uid="{00000000-0005-0000-0000-0000EE660000}"/>
    <cellStyle name="SAPBEXfilterDrill 2 2 6 2 3" xfId="10770" xr:uid="{00000000-0005-0000-0000-0000EF660000}"/>
    <cellStyle name="SAPBEXfilterDrill 2 2 6 2 3 2" xfId="10771" xr:uid="{00000000-0005-0000-0000-0000F0660000}"/>
    <cellStyle name="SAPBEXfilterDrill 2 2 6 2 3 2 2" xfId="10772" xr:uid="{00000000-0005-0000-0000-0000F1660000}"/>
    <cellStyle name="SAPBEXfilterDrill 2 2 6 2 3 3" xfId="10773" xr:uid="{00000000-0005-0000-0000-0000F2660000}"/>
    <cellStyle name="SAPBEXfilterDrill 2 2 6 2 4" xfId="10774" xr:uid="{00000000-0005-0000-0000-0000F3660000}"/>
    <cellStyle name="SAPBEXfilterDrill 2 2 6 2 4 2" xfId="10775" xr:uid="{00000000-0005-0000-0000-0000F4660000}"/>
    <cellStyle name="SAPBEXfilterDrill 2 2 6 2 4 2 2" xfId="10776" xr:uid="{00000000-0005-0000-0000-0000F5660000}"/>
    <cellStyle name="SAPBEXfilterDrill 2 2 6 2 5" xfId="10777" xr:uid="{00000000-0005-0000-0000-0000F6660000}"/>
    <cellStyle name="SAPBEXfilterDrill 2 2 6 2 5 2" xfId="10778" xr:uid="{00000000-0005-0000-0000-0000F7660000}"/>
    <cellStyle name="SAPBEXfilterDrill 2 2 6 2 6" xfId="35524" xr:uid="{00000000-0005-0000-0000-0000F8660000}"/>
    <cellStyle name="SAPBEXfilterDrill 2 2 6 2 7" xfId="35525" xr:uid="{00000000-0005-0000-0000-0000F9660000}"/>
    <cellStyle name="SAPBEXfilterDrill 2 2 6 20" xfId="35526" xr:uid="{00000000-0005-0000-0000-0000FA660000}"/>
    <cellStyle name="SAPBEXfilterDrill 2 2 6 21" xfId="35527" xr:uid="{00000000-0005-0000-0000-0000FB660000}"/>
    <cellStyle name="SAPBEXfilterDrill 2 2 6 22" xfId="35528" xr:uid="{00000000-0005-0000-0000-0000FC660000}"/>
    <cellStyle name="SAPBEXfilterDrill 2 2 6 23" xfId="35529" xr:uid="{00000000-0005-0000-0000-0000FD660000}"/>
    <cellStyle name="SAPBEXfilterDrill 2 2 6 24" xfId="35530" xr:uid="{00000000-0005-0000-0000-0000FE660000}"/>
    <cellStyle name="SAPBEXfilterDrill 2 2 6 25" xfId="35531" xr:uid="{00000000-0005-0000-0000-0000FF660000}"/>
    <cellStyle name="SAPBEXfilterDrill 2 2 6 26" xfId="35532" xr:uid="{00000000-0005-0000-0000-000000670000}"/>
    <cellStyle name="SAPBEXfilterDrill 2 2 6 27" xfId="35533" xr:uid="{00000000-0005-0000-0000-000001670000}"/>
    <cellStyle name="SAPBEXfilterDrill 2 2 6 28" xfId="48477" xr:uid="{00000000-0005-0000-0000-000002670000}"/>
    <cellStyle name="SAPBEXfilterDrill 2 2 6 3" xfId="35534" xr:uid="{00000000-0005-0000-0000-000003670000}"/>
    <cellStyle name="SAPBEXfilterDrill 2 2 6 4" xfId="35535" xr:uid="{00000000-0005-0000-0000-000004670000}"/>
    <cellStyle name="SAPBEXfilterDrill 2 2 6 5" xfId="35536" xr:uid="{00000000-0005-0000-0000-000005670000}"/>
    <cellStyle name="SAPBEXfilterDrill 2 2 6 6" xfId="35537" xr:uid="{00000000-0005-0000-0000-000006670000}"/>
    <cellStyle name="SAPBEXfilterDrill 2 2 6 7" xfId="35538" xr:uid="{00000000-0005-0000-0000-000007670000}"/>
    <cellStyle name="SAPBEXfilterDrill 2 2 6 8" xfId="35539" xr:uid="{00000000-0005-0000-0000-000008670000}"/>
    <cellStyle name="SAPBEXfilterDrill 2 2 6 9" xfId="35540" xr:uid="{00000000-0005-0000-0000-000009670000}"/>
    <cellStyle name="SAPBEXfilterDrill 2 2 7" xfId="1918" xr:uid="{00000000-0005-0000-0000-00000A670000}"/>
    <cellStyle name="SAPBEXfilterDrill 2 2 7 2" xfId="10779" xr:uid="{00000000-0005-0000-0000-00000B670000}"/>
    <cellStyle name="SAPBEXfilterDrill 2 2 7 2 2" xfId="10780" xr:uid="{00000000-0005-0000-0000-00000C670000}"/>
    <cellStyle name="SAPBEXfilterDrill 2 2 7 2 2 2" xfId="10781" xr:uid="{00000000-0005-0000-0000-00000D670000}"/>
    <cellStyle name="SAPBEXfilterDrill 2 2 7 2 2 2 2" xfId="10782" xr:uid="{00000000-0005-0000-0000-00000E670000}"/>
    <cellStyle name="SAPBEXfilterDrill 2 2 7 2 2 3" xfId="10783" xr:uid="{00000000-0005-0000-0000-00000F670000}"/>
    <cellStyle name="SAPBEXfilterDrill 2 2 7 2 3" xfId="10784" xr:uid="{00000000-0005-0000-0000-000010670000}"/>
    <cellStyle name="SAPBEXfilterDrill 2 2 7 2 3 2" xfId="10785" xr:uid="{00000000-0005-0000-0000-000011670000}"/>
    <cellStyle name="SAPBEXfilterDrill 2 2 7 2 3 2 2" xfId="10786" xr:uid="{00000000-0005-0000-0000-000012670000}"/>
    <cellStyle name="SAPBEXfilterDrill 2 2 7 2 4" xfId="10787" xr:uid="{00000000-0005-0000-0000-000013670000}"/>
    <cellStyle name="SAPBEXfilterDrill 2 2 7 2 4 2" xfId="10788" xr:uid="{00000000-0005-0000-0000-000014670000}"/>
    <cellStyle name="SAPBEXfilterDrill 2 2 7 3" xfId="10789" xr:uid="{00000000-0005-0000-0000-000015670000}"/>
    <cellStyle name="SAPBEXfilterDrill 2 2 7 3 2" xfId="10790" xr:uid="{00000000-0005-0000-0000-000016670000}"/>
    <cellStyle name="SAPBEXfilterDrill 2 2 7 3 2 2" xfId="10791" xr:uid="{00000000-0005-0000-0000-000017670000}"/>
    <cellStyle name="SAPBEXfilterDrill 2 2 7 3 3" xfId="10792" xr:uid="{00000000-0005-0000-0000-000018670000}"/>
    <cellStyle name="SAPBEXfilterDrill 2 2 7 4" xfId="10793" xr:uid="{00000000-0005-0000-0000-000019670000}"/>
    <cellStyle name="SAPBEXfilterDrill 2 2 7 4 2" xfId="10794" xr:uid="{00000000-0005-0000-0000-00001A670000}"/>
    <cellStyle name="SAPBEXfilterDrill 2 2 7 4 2 2" xfId="10795" xr:uid="{00000000-0005-0000-0000-00001B670000}"/>
    <cellStyle name="SAPBEXfilterDrill 2 2 7 5" xfId="10796" xr:uid="{00000000-0005-0000-0000-00001C670000}"/>
    <cellStyle name="SAPBEXfilterDrill 2 2 7 5 2" xfId="10797" xr:uid="{00000000-0005-0000-0000-00001D670000}"/>
    <cellStyle name="SAPBEXfilterDrill 2 2 7 6" xfId="35541" xr:uid="{00000000-0005-0000-0000-00001E670000}"/>
    <cellStyle name="SAPBEXfilterDrill 2 2 7 7" xfId="35542" xr:uid="{00000000-0005-0000-0000-00001F670000}"/>
    <cellStyle name="SAPBEXfilterDrill 2 2 8" xfId="35543" xr:uid="{00000000-0005-0000-0000-000020670000}"/>
    <cellStyle name="SAPBEXfilterDrill 2 2 9" xfId="35544" xr:uid="{00000000-0005-0000-0000-000021670000}"/>
    <cellStyle name="SAPBEXfilterDrill 2 20" xfId="35545" xr:uid="{00000000-0005-0000-0000-000022670000}"/>
    <cellStyle name="SAPBEXfilterDrill 2 21" xfId="35546" xr:uid="{00000000-0005-0000-0000-000023670000}"/>
    <cellStyle name="SAPBEXfilterDrill 2 22" xfId="35547" xr:uid="{00000000-0005-0000-0000-000024670000}"/>
    <cellStyle name="SAPBEXfilterDrill 2 23" xfId="35548" xr:uid="{00000000-0005-0000-0000-000025670000}"/>
    <cellStyle name="SAPBEXfilterDrill 2 24" xfId="35549" xr:uid="{00000000-0005-0000-0000-000026670000}"/>
    <cellStyle name="SAPBEXfilterDrill 2 25" xfId="35550" xr:uid="{00000000-0005-0000-0000-000027670000}"/>
    <cellStyle name="SAPBEXfilterDrill 2 26" xfId="35551" xr:uid="{00000000-0005-0000-0000-000028670000}"/>
    <cellStyle name="SAPBEXfilterDrill 2 27" xfId="35552" xr:uid="{00000000-0005-0000-0000-000029670000}"/>
    <cellStyle name="SAPBEXfilterDrill 2 28" xfId="35553" xr:uid="{00000000-0005-0000-0000-00002A670000}"/>
    <cellStyle name="SAPBEXfilterDrill 2 29" xfId="35554" xr:uid="{00000000-0005-0000-0000-00002B670000}"/>
    <cellStyle name="SAPBEXfilterDrill 2 3" xfId="935" xr:uid="{00000000-0005-0000-0000-00002C670000}"/>
    <cellStyle name="SAPBEXfilterDrill 2 3 10" xfId="35555" xr:uid="{00000000-0005-0000-0000-00002D670000}"/>
    <cellStyle name="SAPBEXfilterDrill 2 3 11" xfId="35556" xr:uid="{00000000-0005-0000-0000-00002E670000}"/>
    <cellStyle name="SAPBEXfilterDrill 2 3 12" xfId="35557" xr:uid="{00000000-0005-0000-0000-00002F670000}"/>
    <cellStyle name="SAPBEXfilterDrill 2 3 13" xfId="35558" xr:uid="{00000000-0005-0000-0000-000030670000}"/>
    <cellStyle name="SAPBEXfilterDrill 2 3 14" xfId="35559" xr:uid="{00000000-0005-0000-0000-000031670000}"/>
    <cellStyle name="SAPBEXfilterDrill 2 3 15" xfId="35560" xr:uid="{00000000-0005-0000-0000-000032670000}"/>
    <cellStyle name="SAPBEXfilterDrill 2 3 16" xfId="35561" xr:uid="{00000000-0005-0000-0000-000033670000}"/>
    <cellStyle name="SAPBEXfilterDrill 2 3 17" xfId="35562" xr:uid="{00000000-0005-0000-0000-000034670000}"/>
    <cellStyle name="SAPBEXfilterDrill 2 3 18" xfId="35563" xr:uid="{00000000-0005-0000-0000-000035670000}"/>
    <cellStyle name="SAPBEXfilterDrill 2 3 19" xfId="35564" xr:uid="{00000000-0005-0000-0000-000036670000}"/>
    <cellStyle name="SAPBEXfilterDrill 2 3 2" xfId="1919" xr:uid="{00000000-0005-0000-0000-000037670000}"/>
    <cellStyle name="SAPBEXfilterDrill 2 3 2 2" xfId="10798" xr:uid="{00000000-0005-0000-0000-000038670000}"/>
    <cellStyle name="SAPBEXfilterDrill 2 3 2 2 2" xfId="10799" xr:uid="{00000000-0005-0000-0000-000039670000}"/>
    <cellStyle name="SAPBEXfilterDrill 2 3 2 2 2 2" xfId="10800" xr:uid="{00000000-0005-0000-0000-00003A670000}"/>
    <cellStyle name="SAPBEXfilterDrill 2 3 2 2 2 2 2" xfId="10801" xr:uid="{00000000-0005-0000-0000-00003B670000}"/>
    <cellStyle name="SAPBEXfilterDrill 2 3 2 2 2 3" xfId="10802" xr:uid="{00000000-0005-0000-0000-00003C670000}"/>
    <cellStyle name="SAPBEXfilterDrill 2 3 2 2 3" xfId="10803" xr:uid="{00000000-0005-0000-0000-00003D670000}"/>
    <cellStyle name="SAPBEXfilterDrill 2 3 2 2 3 2" xfId="10804" xr:uid="{00000000-0005-0000-0000-00003E670000}"/>
    <cellStyle name="SAPBEXfilterDrill 2 3 2 2 3 2 2" xfId="10805" xr:uid="{00000000-0005-0000-0000-00003F670000}"/>
    <cellStyle name="SAPBEXfilterDrill 2 3 2 2 4" xfId="10806" xr:uid="{00000000-0005-0000-0000-000040670000}"/>
    <cellStyle name="SAPBEXfilterDrill 2 3 2 2 4 2" xfId="10807" xr:uid="{00000000-0005-0000-0000-000041670000}"/>
    <cellStyle name="SAPBEXfilterDrill 2 3 2 3" xfId="10808" xr:uid="{00000000-0005-0000-0000-000042670000}"/>
    <cellStyle name="SAPBEXfilterDrill 2 3 2 3 2" xfId="10809" xr:uid="{00000000-0005-0000-0000-000043670000}"/>
    <cellStyle name="SAPBEXfilterDrill 2 3 2 3 2 2" xfId="10810" xr:uid="{00000000-0005-0000-0000-000044670000}"/>
    <cellStyle name="SAPBEXfilterDrill 2 3 2 3 3" xfId="10811" xr:uid="{00000000-0005-0000-0000-000045670000}"/>
    <cellStyle name="SAPBEXfilterDrill 2 3 2 4" xfId="10812" xr:uid="{00000000-0005-0000-0000-000046670000}"/>
    <cellStyle name="SAPBEXfilterDrill 2 3 2 4 2" xfId="10813" xr:uid="{00000000-0005-0000-0000-000047670000}"/>
    <cellStyle name="SAPBEXfilterDrill 2 3 2 4 2 2" xfId="10814" xr:uid="{00000000-0005-0000-0000-000048670000}"/>
    <cellStyle name="SAPBEXfilterDrill 2 3 2 5" xfId="10815" xr:uid="{00000000-0005-0000-0000-000049670000}"/>
    <cellStyle name="SAPBEXfilterDrill 2 3 2 5 2" xfId="10816" xr:uid="{00000000-0005-0000-0000-00004A670000}"/>
    <cellStyle name="SAPBEXfilterDrill 2 3 2 6" xfId="35565" xr:uid="{00000000-0005-0000-0000-00004B670000}"/>
    <cellStyle name="SAPBEXfilterDrill 2 3 2 7" xfId="35566" xr:uid="{00000000-0005-0000-0000-00004C670000}"/>
    <cellStyle name="SAPBEXfilterDrill 2 3 20" xfId="35567" xr:uid="{00000000-0005-0000-0000-00004D670000}"/>
    <cellStyle name="SAPBEXfilterDrill 2 3 21" xfId="35568" xr:uid="{00000000-0005-0000-0000-00004E670000}"/>
    <cellStyle name="SAPBEXfilterDrill 2 3 22" xfId="35569" xr:uid="{00000000-0005-0000-0000-00004F670000}"/>
    <cellStyle name="SAPBEXfilterDrill 2 3 23" xfId="35570" xr:uid="{00000000-0005-0000-0000-000050670000}"/>
    <cellStyle name="SAPBEXfilterDrill 2 3 24" xfId="35571" xr:uid="{00000000-0005-0000-0000-000051670000}"/>
    <cellStyle name="SAPBEXfilterDrill 2 3 25" xfId="35572" xr:uid="{00000000-0005-0000-0000-000052670000}"/>
    <cellStyle name="SAPBEXfilterDrill 2 3 26" xfId="35573" xr:uid="{00000000-0005-0000-0000-000053670000}"/>
    <cellStyle name="SAPBEXfilterDrill 2 3 27" xfId="35574" xr:uid="{00000000-0005-0000-0000-000054670000}"/>
    <cellStyle name="SAPBEXfilterDrill 2 3 28" xfId="48478" xr:uid="{00000000-0005-0000-0000-000055670000}"/>
    <cellStyle name="SAPBEXfilterDrill 2 3 3" xfId="35575" xr:uid="{00000000-0005-0000-0000-000056670000}"/>
    <cellStyle name="SAPBEXfilterDrill 2 3 4" xfId="35576" xr:uid="{00000000-0005-0000-0000-000057670000}"/>
    <cellStyle name="SAPBEXfilterDrill 2 3 5" xfId="35577" xr:uid="{00000000-0005-0000-0000-000058670000}"/>
    <cellStyle name="SAPBEXfilterDrill 2 3 6" xfId="35578" xr:uid="{00000000-0005-0000-0000-000059670000}"/>
    <cellStyle name="SAPBEXfilterDrill 2 3 7" xfId="35579" xr:uid="{00000000-0005-0000-0000-00005A670000}"/>
    <cellStyle name="SAPBEXfilterDrill 2 3 8" xfId="35580" xr:uid="{00000000-0005-0000-0000-00005B670000}"/>
    <cellStyle name="SAPBEXfilterDrill 2 3 9" xfId="35581" xr:uid="{00000000-0005-0000-0000-00005C670000}"/>
    <cellStyle name="SAPBEXfilterDrill 2 30" xfId="35582" xr:uid="{00000000-0005-0000-0000-00005D670000}"/>
    <cellStyle name="SAPBEXfilterDrill 2 31" xfId="35583" xr:uid="{00000000-0005-0000-0000-00005E670000}"/>
    <cellStyle name="SAPBEXfilterDrill 2 32" xfId="35584" xr:uid="{00000000-0005-0000-0000-00005F670000}"/>
    <cellStyle name="SAPBEXfilterDrill 2 33" xfId="48479" xr:uid="{00000000-0005-0000-0000-000060670000}"/>
    <cellStyle name="SAPBEXfilterDrill 2 4" xfId="936" xr:uid="{00000000-0005-0000-0000-000061670000}"/>
    <cellStyle name="SAPBEXfilterDrill 2 4 10" xfId="35585" xr:uid="{00000000-0005-0000-0000-000062670000}"/>
    <cellStyle name="SAPBEXfilterDrill 2 4 11" xfId="35586" xr:uid="{00000000-0005-0000-0000-000063670000}"/>
    <cellStyle name="SAPBEXfilterDrill 2 4 12" xfId="35587" xr:uid="{00000000-0005-0000-0000-000064670000}"/>
    <cellStyle name="SAPBEXfilterDrill 2 4 13" xfId="35588" xr:uid="{00000000-0005-0000-0000-000065670000}"/>
    <cellStyle name="SAPBEXfilterDrill 2 4 14" xfId="35589" xr:uid="{00000000-0005-0000-0000-000066670000}"/>
    <cellStyle name="SAPBEXfilterDrill 2 4 15" xfId="35590" xr:uid="{00000000-0005-0000-0000-000067670000}"/>
    <cellStyle name="SAPBEXfilterDrill 2 4 16" xfId="35591" xr:uid="{00000000-0005-0000-0000-000068670000}"/>
    <cellStyle name="SAPBEXfilterDrill 2 4 17" xfId="35592" xr:uid="{00000000-0005-0000-0000-000069670000}"/>
    <cellStyle name="SAPBEXfilterDrill 2 4 18" xfId="35593" xr:uid="{00000000-0005-0000-0000-00006A670000}"/>
    <cellStyle name="SAPBEXfilterDrill 2 4 19" xfId="35594" xr:uid="{00000000-0005-0000-0000-00006B670000}"/>
    <cellStyle name="SAPBEXfilterDrill 2 4 2" xfId="1920" xr:uid="{00000000-0005-0000-0000-00006C670000}"/>
    <cellStyle name="SAPBEXfilterDrill 2 4 2 2" xfId="10817" xr:uid="{00000000-0005-0000-0000-00006D670000}"/>
    <cellStyle name="SAPBEXfilterDrill 2 4 2 2 2" xfId="10818" xr:uid="{00000000-0005-0000-0000-00006E670000}"/>
    <cellStyle name="SAPBEXfilterDrill 2 4 2 2 2 2" xfId="10819" xr:uid="{00000000-0005-0000-0000-00006F670000}"/>
    <cellStyle name="SAPBEXfilterDrill 2 4 2 2 2 2 2" xfId="10820" xr:uid="{00000000-0005-0000-0000-000070670000}"/>
    <cellStyle name="SAPBEXfilterDrill 2 4 2 2 2 3" xfId="10821" xr:uid="{00000000-0005-0000-0000-000071670000}"/>
    <cellStyle name="SAPBEXfilterDrill 2 4 2 2 3" xfId="10822" xr:uid="{00000000-0005-0000-0000-000072670000}"/>
    <cellStyle name="SAPBEXfilterDrill 2 4 2 2 3 2" xfId="10823" xr:uid="{00000000-0005-0000-0000-000073670000}"/>
    <cellStyle name="SAPBEXfilterDrill 2 4 2 2 3 2 2" xfId="10824" xr:uid="{00000000-0005-0000-0000-000074670000}"/>
    <cellStyle name="SAPBEXfilterDrill 2 4 2 2 4" xfId="10825" xr:uid="{00000000-0005-0000-0000-000075670000}"/>
    <cellStyle name="SAPBEXfilterDrill 2 4 2 2 4 2" xfId="10826" xr:uid="{00000000-0005-0000-0000-000076670000}"/>
    <cellStyle name="SAPBEXfilterDrill 2 4 2 3" xfId="10827" xr:uid="{00000000-0005-0000-0000-000077670000}"/>
    <cellStyle name="SAPBEXfilterDrill 2 4 2 3 2" xfId="10828" xr:uid="{00000000-0005-0000-0000-000078670000}"/>
    <cellStyle name="SAPBEXfilterDrill 2 4 2 3 2 2" xfId="10829" xr:uid="{00000000-0005-0000-0000-000079670000}"/>
    <cellStyle name="SAPBEXfilterDrill 2 4 2 3 3" xfId="10830" xr:uid="{00000000-0005-0000-0000-00007A670000}"/>
    <cellStyle name="SAPBEXfilterDrill 2 4 2 4" xfId="10831" xr:uid="{00000000-0005-0000-0000-00007B670000}"/>
    <cellStyle name="SAPBEXfilterDrill 2 4 2 4 2" xfId="10832" xr:uid="{00000000-0005-0000-0000-00007C670000}"/>
    <cellStyle name="SAPBEXfilterDrill 2 4 2 4 2 2" xfId="10833" xr:uid="{00000000-0005-0000-0000-00007D670000}"/>
    <cellStyle name="SAPBEXfilterDrill 2 4 2 5" xfId="10834" xr:uid="{00000000-0005-0000-0000-00007E670000}"/>
    <cellStyle name="SAPBEXfilterDrill 2 4 2 5 2" xfId="10835" xr:uid="{00000000-0005-0000-0000-00007F670000}"/>
    <cellStyle name="SAPBEXfilterDrill 2 4 2 6" xfId="35595" xr:uid="{00000000-0005-0000-0000-000080670000}"/>
    <cellStyle name="SAPBEXfilterDrill 2 4 2 7" xfId="35596" xr:uid="{00000000-0005-0000-0000-000081670000}"/>
    <cellStyle name="SAPBEXfilterDrill 2 4 20" xfId="35597" xr:uid="{00000000-0005-0000-0000-000082670000}"/>
    <cellStyle name="SAPBEXfilterDrill 2 4 21" xfId="35598" xr:uid="{00000000-0005-0000-0000-000083670000}"/>
    <cellStyle name="SAPBEXfilterDrill 2 4 22" xfId="35599" xr:uid="{00000000-0005-0000-0000-000084670000}"/>
    <cellStyle name="SAPBEXfilterDrill 2 4 23" xfId="35600" xr:uid="{00000000-0005-0000-0000-000085670000}"/>
    <cellStyle name="SAPBEXfilterDrill 2 4 24" xfId="35601" xr:uid="{00000000-0005-0000-0000-000086670000}"/>
    <cellStyle name="SAPBEXfilterDrill 2 4 25" xfId="35602" xr:uid="{00000000-0005-0000-0000-000087670000}"/>
    <cellStyle name="SAPBEXfilterDrill 2 4 26" xfId="35603" xr:uid="{00000000-0005-0000-0000-000088670000}"/>
    <cellStyle name="SAPBEXfilterDrill 2 4 27" xfId="35604" xr:uid="{00000000-0005-0000-0000-000089670000}"/>
    <cellStyle name="SAPBEXfilterDrill 2 4 28" xfId="48480" xr:uid="{00000000-0005-0000-0000-00008A670000}"/>
    <cellStyle name="SAPBEXfilterDrill 2 4 3" xfId="35605" xr:uid="{00000000-0005-0000-0000-00008B670000}"/>
    <cellStyle name="SAPBEXfilterDrill 2 4 4" xfId="35606" xr:uid="{00000000-0005-0000-0000-00008C670000}"/>
    <cellStyle name="SAPBEXfilterDrill 2 4 5" xfId="35607" xr:uid="{00000000-0005-0000-0000-00008D670000}"/>
    <cellStyle name="SAPBEXfilterDrill 2 4 6" xfId="35608" xr:uid="{00000000-0005-0000-0000-00008E670000}"/>
    <cellStyle name="SAPBEXfilterDrill 2 4 7" xfId="35609" xr:uid="{00000000-0005-0000-0000-00008F670000}"/>
    <cellStyle name="SAPBEXfilterDrill 2 4 8" xfId="35610" xr:uid="{00000000-0005-0000-0000-000090670000}"/>
    <cellStyle name="SAPBEXfilterDrill 2 4 9" xfId="35611" xr:uid="{00000000-0005-0000-0000-000091670000}"/>
    <cellStyle name="SAPBEXfilterDrill 2 5" xfId="937" xr:uid="{00000000-0005-0000-0000-000092670000}"/>
    <cellStyle name="SAPBEXfilterDrill 2 5 10" xfId="35612" xr:uid="{00000000-0005-0000-0000-000093670000}"/>
    <cellStyle name="SAPBEXfilterDrill 2 5 11" xfId="35613" xr:uid="{00000000-0005-0000-0000-000094670000}"/>
    <cellStyle name="SAPBEXfilterDrill 2 5 12" xfId="35614" xr:uid="{00000000-0005-0000-0000-000095670000}"/>
    <cellStyle name="SAPBEXfilterDrill 2 5 13" xfId="35615" xr:uid="{00000000-0005-0000-0000-000096670000}"/>
    <cellStyle name="SAPBEXfilterDrill 2 5 14" xfId="35616" xr:uid="{00000000-0005-0000-0000-000097670000}"/>
    <cellStyle name="SAPBEXfilterDrill 2 5 15" xfId="35617" xr:uid="{00000000-0005-0000-0000-000098670000}"/>
    <cellStyle name="SAPBEXfilterDrill 2 5 16" xfId="35618" xr:uid="{00000000-0005-0000-0000-000099670000}"/>
    <cellStyle name="SAPBEXfilterDrill 2 5 17" xfId="35619" xr:uid="{00000000-0005-0000-0000-00009A670000}"/>
    <cellStyle name="SAPBEXfilterDrill 2 5 18" xfId="35620" xr:uid="{00000000-0005-0000-0000-00009B670000}"/>
    <cellStyle name="SAPBEXfilterDrill 2 5 19" xfId="35621" xr:uid="{00000000-0005-0000-0000-00009C670000}"/>
    <cellStyle name="SAPBEXfilterDrill 2 5 2" xfId="1921" xr:uid="{00000000-0005-0000-0000-00009D670000}"/>
    <cellStyle name="SAPBEXfilterDrill 2 5 2 2" xfId="10836" xr:uid="{00000000-0005-0000-0000-00009E670000}"/>
    <cellStyle name="SAPBEXfilterDrill 2 5 2 2 2" xfId="10837" xr:uid="{00000000-0005-0000-0000-00009F670000}"/>
    <cellStyle name="SAPBEXfilterDrill 2 5 2 2 2 2" xfId="10838" xr:uid="{00000000-0005-0000-0000-0000A0670000}"/>
    <cellStyle name="SAPBEXfilterDrill 2 5 2 2 2 2 2" xfId="10839" xr:uid="{00000000-0005-0000-0000-0000A1670000}"/>
    <cellStyle name="SAPBEXfilterDrill 2 5 2 2 2 3" xfId="10840" xr:uid="{00000000-0005-0000-0000-0000A2670000}"/>
    <cellStyle name="SAPBEXfilterDrill 2 5 2 2 3" xfId="10841" xr:uid="{00000000-0005-0000-0000-0000A3670000}"/>
    <cellStyle name="SAPBEXfilterDrill 2 5 2 2 3 2" xfId="10842" xr:uid="{00000000-0005-0000-0000-0000A4670000}"/>
    <cellStyle name="SAPBEXfilterDrill 2 5 2 2 3 2 2" xfId="10843" xr:uid="{00000000-0005-0000-0000-0000A5670000}"/>
    <cellStyle name="SAPBEXfilterDrill 2 5 2 2 4" xfId="10844" xr:uid="{00000000-0005-0000-0000-0000A6670000}"/>
    <cellStyle name="SAPBEXfilterDrill 2 5 2 2 4 2" xfId="10845" xr:uid="{00000000-0005-0000-0000-0000A7670000}"/>
    <cellStyle name="SAPBEXfilterDrill 2 5 2 3" xfId="10846" xr:uid="{00000000-0005-0000-0000-0000A8670000}"/>
    <cellStyle name="SAPBEXfilterDrill 2 5 2 3 2" xfId="10847" xr:uid="{00000000-0005-0000-0000-0000A9670000}"/>
    <cellStyle name="SAPBEXfilterDrill 2 5 2 3 2 2" xfId="10848" xr:uid="{00000000-0005-0000-0000-0000AA670000}"/>
    <cellStyle name="SAPBEXfilterDrill 2 5 2 3 3" xfId="10849" xr:uid="{00000000-0005-0000-0000-0000AB670000}"/>
    <cellStyle name="SAPBEXfilterDrill 2 5 2 4" xfId="10850" xr:uid="{00000000-0005-0000-0000-0000AC670000}"/>
    <cellStyle name="SAPBEXfilterDrill 2 5 2 4 2" xfId="10851" xr:uid="{00000000-0005-0000-0000-0000AD670000}"/>
    <cellStyle name="SAPBEXfilterDrill 2 5 2 4 2 2" xfId="10852" xr:uid="{00000000-0005-0000-0000-0000AE670000}"/>
    <cellStyle name="SAPBEXfilterDrill 2 5 2 5" xfId="10853" xr:uid="{00000000-0005-0000-0000-0000AF670000}"/>
    <cellStyle name="SAPBEXfilterDrill 2 5 2 5 2" xfId="10854" xr:uid="{00000000-0005-0000-0000-0000B0670000}"/>
    <cellStyle name="SAPBEXfilterDrill 2 5 2 6" xfId="35622" xr:uid="{00000000-0005-0000-0000-0000B1670000}"/>
    <cellStyle name="SAPBEXfilterDrill 2 5 2 7" xfId="35623" xr:uid="{00000000-0005-0000-0000-0000B2670000}"/>
    <cellStyle name="SAPBEXfilterDrill 2 5 20" xfId="35624" xr:uid="{00000000-0005-0000-0000-0000B3670000}"/>
    <cellStyle name="SAPBEXfilterDrill 2 5 21" xfId="35625" xr:uid="{00000000-0005-0000-0000-0000B4670000}"/>
    <cellStyle name="SAPBEXfilterDrill 2 5 22" xfId="35626" xr:uid="{00000000-0005-0000-0000-0000B5670000}"/>
    <cellStyle name="SAPBEXfilterDrill 2 5 23" xfId="35627" xr:uid="{00000000-0005-0000-0000-0000B6670000}"/>
    <cellStyle name="SAPBEXfilterDrill 2 5 24" xfId="35628" xr:uid="{00000000-0005-0000-0000-0000B7670000}"/>
    <cellStyle name="SAPBEXfilterDrill 2 5 25" xfId="35629" xr:uid="{00000000-0005-0000-0000-0000B8670000}"/>
    <cellStyle name="SAPBEXfilterDrill 2 5 26" xfId="35630" xr:uid="{00000000-0005-0000-0000-0000B9670000}"/>
    <cellStyle name="SAPBEXfilterDrill 2 5 27" xfId="35631" xr:uid="{00000000-0005-0000-0000-0000BA670000}"/>
    <cellStyle name="SAPBEXfilterDrill 2 5 28" xfId="48481" xr:uid="{00000000-0005-0000-0000-0000BB670000}"/>
    <cellStyle name="SAPBEXfilterDrill 2 5 3" xfId="35632" xr:uid="{00000000-0005-0000-0000-0000BC670000}"/>
    <cellStyle name="SAPBEXfilterDrill 2 5 4" xfId="35633" xr:uid="{00000000-0005-0000-0000-0000BD670000}"/>
    <cellStyle name="SAPBEXfilterDrill 2 5 5" xfId="35634" xr:uid="{00000000-0005-0000-0000-0000BE670000}"/>
    <cellStyle name="SAPBEXfilterDrill 2 5 6" xfId="35635" xr:uid="{00000000-0005-0000-0000-0000BF670000}"/>
    <cellStyle name="SAPBEXfilterDrill 2 5 7" xfId="35636" xr:uid="{00000000-0005-0000-0000-0000C0670000}"/>
    <cellStyle name="SAPBEXfilterDrill 2 5 8" xfId="35637" xr:uid="{00000000-0005-0000-0000-0000C1670000}"/>
    <cellStyle name="SAPBEXfilterDrill 2 5 9" xfId="35638" xr:uid="{00000000-0005-0000-0000-0000C2670000}"/>
    <cellStyle name="SAPBEXfilterDrill 2 6" xfId="938" xr:uid="{00000000-0005-0000-0000-0000C3670000}"/>
    <cellStyle name="SAPBEXfilterDrill 2 6 10" xfId="35639" xr:uid="{00000000-0005-0000-0000-0000C4670000}"/>
    <cellStyle name="SAPBEXfilterDrill 2 6 11" xfId="35640" xr:uid="{00000000-0005-0000-0000-0000C5670000}"/>
    <cellStyle name="SAPBEXfilterDrill 2 6 12" xfId="35641" xr:uid="{00000000-0005-0000-0000-0000C6670000}"/>
    <cellStyle name="SAPBEXfilterDrill 2 6 13" xfId="35642" xr:uid="{00000000-0005-0000-0000-0000C7670000}"/>
    <cellStyle name="SAPBEXfilterDrill 2 6 14" xfId="35643" xr:uid="{00000000-0005-0000-0000-0000C8670000}"/>
    <cellStyle name="SAPBEXfilterDrill 2 6 15" xfId="35644" xr:uid="{00000000-0005-0000-0000-0000C9670000}"/>
    <cellStyle name="SAPBEXfilterDrill 2 6 16" xfId="35645" xr:uid="{00000000-0005-0000-0000-0000CA670000}"/>
    <cellStyle name="SAPBEXfilterDrill 2 6 17" xfId="35646" xr:uid="{00000000-0005-0000-0000-0000CB670000}"/>
    <cellStyle name="SAPBEXfilterDrill 2 6 18" xfId="35647" xr:uid="{00000000-0005-0000-0000-0000CC670000}"/>
    <cellStyle name="SAPBEXfilterDrill 2 6 19" xfId="35648" xr:uid="{00000000-0005-0000-0000-0000CD670000}"/>
    <cellStyle name="SAPBEXfilterDrill 2 6 2" xfId="1922" xr:uid="{00000000-0005-0000-0000-0000CE670000}"/>
    <cellStyle name="SAPBEXfilterDrill 2 6 2 2" xfId="10855" xr:uid="{00000000-0005-0000-0000-0000CF670000}"/>
    <cellStyle name="SAPBEXfilterDrill 2 6 2 2 2" xfId="10856" xr:uid="{00000000-0005-0000-0000-0000D0670000}"/>
    <cellStyle name="SAPBEXfilterDrill 2 6 2 2 2 2" xfId="10857" xr:uid="{00000000-0005-0000-0000-0000D1670000}"/>
    <cellStyle name="SAPBEXfilterDrill 2 6 2 2 2 2 2" xfId="10858" xr:uid="{00000000-0005-0000-0000-0000D2670000}"/>
    <cellStyle name="SAPBEXfilterDrill 2 6 2 2 2 3" xfId="10859" xr:uid="{00000000-0005-0000-0000-0000D3670000}"/>
    <cellStyle name="SAPBEXfilterDrill 2 6 2 2 3" xfId="10860" xr:uid="{00000000-0005-0000-0000-0000D4670000}"/>
    <cellStyle name="SAPBEXfilterDrill 2 6 2 2 3 2" xfId="10861" xr:uid="{00000000-0005-0000-0000-0000D5670000}"/>
    <cellStyle name="SAPBEXfilterDrill 2 6 2 2 3 2 2" xfId="10862" xr:uid="{00000000-0005-0000-0000-0000D6670000}"/>
    <cellStyle name="SAPBEXfilterDrill 2 6 2 2 4" xfId="10863" xr:uid="{00000000-0005-0000-0000-0000D7670000}"/>
    <cellStyle name="SAPBEXfilterDrill 2 6 2 2 4 2" xfId="10864" xr:uid="{00000000-0005-0000-0000-0000D8670000}"/>
    <cellStyle name="SAPBEXfilterDrill 2 6 2 3" xfId="10865" xr:uid="{00000000-0005-0000-0000-0000D9670000}"/>
    <cellStyle name="SAPBEXfilterDrill 2 6 2 3 2" xfId="10866" xr:uid="{00000000-0005-0000-0000-0000DA670000}"/>
    <cellStyle name="SAPBEXfilterDrill 2 6 2 3 2 2" xfId="10867" xr:uid="{00000000-0005-0000-0000-0000DB670000}"/>
    <cellStyle name="SAPBEXfilterDrill 2 6 2 3 3" xfId="10868" xr:uid="{00000000-0005-0000-0000-0000DC670000}"/>
    <cellStyle name="SAPBEXfilterDrill 2 6 2 4" xfId="10869" xr:uid="{00000000-0005-0000-0000-0000DD670000}"/>
    <cellStyle name="SAPBEXfilterDrill 2 6 2 4 2" xfId="10870" xr:uid="{00000000-0005-0000-0000-0000DE670000}"/>
    <cellStyle name="SAPBEXfilterDrill 2 6 2 4 2 2" xfId="10871" xr:uid="{00000000-0005-0000-0000-0000DF670000}"/>
    <cellStyle name="SAPBEXfilterDrill 2 6 2 5" xfId="10872" xr:uid="{00000000-0005-0000-0000-0000E0670000}"/>
    <cellStyle name="SAPBEXfilterDrill 2 6 2 5 2" xfId="10873" xr:uid="{00000000-0005-0000-0000-0000E1670000}"/>
    <cellStyle name="SAPBEXfilterDrill 2 6 2 6" xfId="35649" xr:uid="{00000000-0005-0000-0000-0000E2670000}"/>
    <cellStyle name="SAPBEXfilterDrill 2 6 2 7" xfId="35650" xr:uid="{00000000-0005-0000-0000-0000E3670000}"/>
    <cellStyle name="SAPBEXfilterDrill 2 6 20" xfId="35651" xr:uid="{00000000-0005-0000-0000-0000E4670000}"/>
    <cellStyle name="SAPBEXfilterDrill 2 6 21" xfId="35652" xr:uid="{00000000-0005-0000-0000-0000E5670000}"/>
    <cellStyle name="SAPBEXfilterDrill 2 6 22" xfId="35653" xr:uid="{00000000-0005-0000-0000-0000E6670000}"/>
    <cellStyle name="SAPBEXfilterDrill 2 6 23" xfId="35654" xr:uid="{00000000-0005-0000-0000-0000E7670000}"/>
    <cellStyle name="SAPBEXfilterDrill 2 6 24" xfId="35655" xr:uid="{00000000-0005-0000-0000-0000E8670000}"/>
    <cellStyle name="SAPBEXfilterDrill 2 6 25" xfId="35656" xr:uid="{00000000-0005-0000-0000-0000E9670000}"/>
    <cellStyle name="SAPBEXfilterDrill 2 6 26" xfId="35657" xr:uid="{00000000-0005-0000-0000-0000EA670000}"/>
    <cellStyle name="SAPBEXfilterDrill 2 6 27" xfId="35658" xr:uid="{00000000-0005-0000-0000-0000EB670000}"/>
    <cellStyle name="SAPBEXfilterDrill 2 6 28" xfId="48482" xr:uid="{00000000-0005-0000-0000-0000EC670000}"/>
    <cellStyle name="SAPBEXfilterDrill 2 6 3" xfId="35659" xr:uid="{00000000-0005-0000-0000-0000ED670000}"/>
    <cellStyle name="SAPBEXfilterDrill 2 6 4" xfId="35660" xr:uid="{00000000-0005-0000-0000-0000EE670000}"/>
    <cellStyle name="SAPBEXfilterDrill 2 6 5" xfId="35661" xr:uid="{00000000-0005-0000-0000-0000EF670000}"/>
    <cellStyle name="SAPBEXfilterDrill 2 6 6" xfId="35662" xr:uid="{00000000-0005-0000-0000-0000F0670000}"/>
    <cellStyle name="SAPBEXfilterDrill 2 6 7" xfId="35663" xr:uid="{00000000-0005-0000-0000-0000F1670000}"/>
    <cellStyle name="SAPBEXfilterDrill 2 6 8" xfId="35664" xr:uid="{00000000-0005-0000-0000-0000F2670000}"/>
    <cellStyle name="SAPBEXfilterDrill 2 6 9" xfId="35665" xr:uid="{00000000-0005-0000-0000-0000F3670000}"/>
    <cellStyle name="SAPBEXfilterDrill 2 7" xfId="1923" xr:uid="{00000000-0005-0000-0000-0000F4670000}"/>
    <cellStyle name="SAPBEXfilterDrill 2 7 2" xfId="10874" xr:uid="{00000000-0005-0000-0000-0000F5670000}"/>
    <cellStyle name="SAPBEXfilterDrill 2 7 2 2" xfId="10875" xr:uid="{00000000-0005-0000-0000-0000F6670000}"/>
    <cellStyle name="SAPBEXfilterDrill 2 7 2 2 2" xfId="10876" xr:uid="{00000000-0005-0000-0000-0000F7670000}"/>
    <cellStyle name="SAPBEXfilterDrill 2 7 2 2 2 2" xfId="10877" xr:uid="{00000000-0005-0000-0000-0000F8670000}"/>
    <cellStyle name="SAPBEXfilterDrill 2 7 2 2 3" xfId="10878" xr:uid="{00000000-0005-0000-0000-0000F9670000}"/>
    <cellStyle name="SAPBEXfilterDrill 2 7 2 3" xfId="10879" xr:uid="{00000000-0005-0000-0000-0000FA670000}"/>
    <cellStyle name="SAPBEXfilterDrill 2 7 2 3 2" xfId="10880" xr:uid="{00000000-0005-0000-0000-0000FB670000}"/>
    <cellStyle name="SAPBEXfilterDrill 2 7 2 3 2 2" xfId="10881" xr:uid="{00000000-0005-0000-0000-0000FC670000}"/>
    <cellStyle name="SAPBEXfilterDrill 2 7 2 4" xfId="10882" xr:uid="{00000000-0005-0000-0000-0000FD670000}"/>
    <cellStyle name="SAPBEXfilterDrill 2 7 2 4 2" xfId="10883" xr:uid="{00000000-0005-0000-0000-0000FE670000}"/>
    <cellStyle name="SAPBEXfilterDrill 2 7 3" xfId="10884" xr:uid="{00000000-0005-0000-0000-0000FF670000}"/>
    <cellStyle name="SAPBEXfilterDrill 2 7 3 2" xfId="10885" xr:uid="{00000000-0005-0000-0000-000000680000}"/>
    <cellStyle name="SAPBEXfilterDrill 2 7 3 2 2" xfId="10886" xr:uid="{00000000-0005-0000-0000-000001680000}"/>
    <cellStyle name="SAPBEXfilterDrill 2 7 3 3" xfId="10887" xr:uid="{00000000-0005-0000-0000-000002680000}"/>
    <cellStyle name="SAPBEXfilterDrill 2 7 4" xfId="10888" xr:uid="{00000000-0005-0000-0000-000003680000}"/>
    <cellStyle name="SAPBEXfilterDrill 2 7 4 2" xfId="10889" xr:uid="{00000000-0005-0000-0000-000004680000}"/>
    <cellStyle name="SAPBEXfilterDrill 2 7 4 2 2" xfId="10890" xr:uid="{00000000-0005-0000-0000-000005680000}"/>
    <cellStyle name="SAPBEXfilterDrill 2 7 5" xfId="10891" xr:uid="{00000000-0005-0000-0000-000006680000}"/>
    <cellStyle name="SAPBEXfilterDrill 2 7 5 2" xfId="10892" xr:uid="{00000000-0005-0000-0000-000007680000}"/>
    <cellStyle name="SAPBEXfilterDrill 2 7 6" xfId="35666" xr:uid="{00000000-0005-0000-0000-000008680000}"/>
    <cellStyle name="SAPBEXfilterDrill 2 7 7" xfId="35667" xr:uid="{00000000-0005-0000-0000-000009680000}"/>
    <cellStyle name="SAPBEXfilterDrill 2 8" xfId="35668" xr:uid="{00000000-0005-0000-0000-00000A680000}"/>
    <cellStyle name="SAPBEXfilterDrill 2 9" xfId="35669" xr:uid="{00000000-0005-0000-0000-00000B680000}"/>
    <cellStyle name="SAPBEXfilterDrill 20" xfId="35670" xr:uid="{00000000-0005-0000-0000-00000C680000}"/>
    <cellStyle name="SAPBEXfilterDrill 21" xfId="35671" xr:uid="{00000000-0005-0000-0000-00000D680000}"/>
    <cellStyle name="SAPBEXfilterDrill 22" xfId="35672" xr:uid="{00000000-0005-0000-0000-00000E680000}"/>
    <cellStyle name="SAPBEXfilterDrill 23" xfId="35673" xr:uid="{00000000-0005-0000-0000-00000F680000}"/>
    <cellStyle name="SAPBEXfilterDrill 24" xfId="35674" xr:uid="{00000000-0005-0000-0000-000010680000}"/>
    <cellStyle name="SAPBEXfilterDrill 25" xfId="35675" xr:uid="{00000000-0005-0000-0000-000011680000}"/>
    <cellStyle name="SAPBEXfilterDrill 26" xfId="35676" xr:uid="{00000000-0005-0000-0000-000012680000}"/>
    <cellStyle name="SAPBEXfilterDrill 27" xfId="35677" xr:uid="{00000000-0005-0000-0000-000013680000}"/>
    <cellStyle name="SAPBEXfilterDrill 28" xfId="35678" xr:uid="{00000000-0005-0000-0000-000014680000}"/>
    <cellStyle name="SAPBEXfilterDrill 29" xfId="35679" xr:uid="{00000000-0005-0000-0000-000015680000}"/>
    <cellStyle name="SAPBEXfilterDrill 3" xfId="529" xr:uid="{00000000-0005-0000-0000-000016680000}"/>
    <cellStyle name="SAPBEXfilterDrill 3 10" xfId="35680" xr:uid="{00000000-0005-0000-0000-000017680000}"/>
    <cellStyle name="SAPBEXfilterDrill 3 11" xfId="35681" xr:uid="{00000000-0005-0000-0000-000018680000}"/>
    <cellStyle name="SAPBEXfilterDrill 3 12" xfId="35682" xr:uid="{00000000-0005-0000-0000-000019680000}"/>
    <cellStyle name="SAPBEXfilterDrill 3 13" xfId="35683" xr:uid="{00000000-0005-0000-0000-00001A680000}"/>
    <cellStyle name="SAPBEXfilterDrill 3 14" xfId="35684" xr:uid="{00000000-0005-0000-0000-00001B680000}"/>
    <cellStyle name="SAPBEXfilterDrill 3 15" xfId="35685" xr:uid="{00000000-0005-0000-0000-00001C680000}"/>
    <cellStyle name="SAPBEXfilterDrill 3 16" xfId="35686" xr:uid="{00000000-0005-0000-0000-00001D680000}"/>
    <cellStyle name="SAPBEXfilterDrill 3 17" xfId="35687" xr:uid="{00000000-0005-0000-0000-00001E680000}"/>
    <cellStyle name="SAPBEXfilterDrill 3 18" xfId="35688" xr:uid="{00000000-0005-0000-0000-00001F680000}"/>
    <cellStyle name="SAPBEXfilterDrill 3 19" xfId="35689" xr:uid="{00000000-0005-0000-0000-000020680000}"/>
    <cellStyle name="SAPBEXfilterDrill 3 2" xfId="939" xr:uid="{00000000-0005-0000-0000-000021680000}"/>
    <cellStyle name="SAPBEXfilterDrill 3 2 10" xfId="35690" xr:uid="{00000000-0005-0000-0000-000022680000}"/>
    <cellStyle name="SAPBEXfilterDrill 3 2 11" xfId="35691" xr:uid="{00000000-0005-0000-0000-000023680000}"/>
    <cellStyle name="SAPBEXfilterDrill 3 2 12" xfId="35692" xr:uid="{00000000-0005-0000-0000-000024680000}"/>
    <cellStyle name="SAPBEXfilterDrill 3 2 13" xfId="35693" xr:uid="{00000000-0005-0000-0000-000025680000}"/>
    <cellStyle name="SAPBEXfilterDrill 3 2 14" xfId="35694" xr:uid="{00000000-0005-0000-0000-000026680000}"/>
    <cellStyle name="SAPBEXfilterDrill 3 2 15" xfId="35695" xr:uid="{00000000-0005-0000-0000-000027680000}"/>
    <cellStyle name="SAPBEXfilterDrill 3 2 16" xfId="35696" xr:uid="{00000000-0005-0000-0000-000028680000}"/>
    <cellStyle name="SAPBEXfilterDrill 3 2 17" xfId="35697" xr:uid="{00000000-0005-0000-0000-000029680000}"/>
    <cellStyle name="SAPBEXfilterDrill 3 2 18" xfId="35698" xr:uid="{00000000-0005-0000-0000-00002A680000}"/>
    <cellStyle name="SAPBEXfilterDrill 3 2 19" xfId="35699" xr:uid="{00000000-0005-0000-0000-00002B680000}"/>
    <cellStyle name="SAPBEXfilterDrill 3 2 2" xfId="1924" xr:uid="{00000000-0005-0000-0000-00002C680000}"/>
    <cellStyle name="SAPBEXfilterDrill 3 2 2 2" xfId="10893" xr:uid="{00000000-0005-0000-0000-00002D680000}"/>
    <cellStyle name="SAPBEXfilterDrill 3 2 2 2 2" xfId="10894" xr:uid="{00000000-0005-0000-0000-00002E680000}"/>
    <cellStyle name="SAPBEXfilterDrill 3 2 2 2 2 2" xfId="10895" xr:uid="{00000000-0005-0000-0000-00002F680000}"/>
    <cellStyle name="SAPBEXfilterDrill 3 2 2 2 2 2 2" xfId="10896" xr:uid="{00000000-0005-0000-0000-000030680000}"/>
    <cellStyle name="SAPBEXfilterDrill 3 2 2 2 2 3" xfId="10897" xr:uid="{00000000-0005-0000-0000-000031680000}"/>
    <cellStyle name="SAPBEXfilterDrill 3 2 2 2 3" xfId="10898" xr:uid="{00000000-0005-0000-0000-000032680000}"/>
    <cellStyle name="SAPBEXfilterDrill 3 2 2 2 3 2" xfId="10899" xr:uid="{00000000-0005-0000-0000-000033680000}"/>
    <cellStyle name="SAPBEXfilterDrill 3 2 2 2 3 2 2" xfId="10900" xr:uid="{00000000-0005-0000-0000-000034680000}"/>
    <cellStyle name="SAPBEXfilterDrill 3 2 2 2 4" xfId="10901" xr:uid="{00000000-0005-0000-0000-000035680000}"/>
    <cellStyle name="SAPBEXfilterDrill 3 2 2 2 4 2" xfId="10902" xr:uid="{00000000-0005-0000-0000-000036680000}"/>
    <cellStyle name="SAPBEXfilterDrill 3 2 2 3" xfId="10903" xr:uid="{00000000-0005-0000-0000-000037680000}"/>
    <cellStyle name="SAPBEXfilterDrill 3 2 2 3 2" xfId="10904" xr:uid="{00000000-0005-0000-0000-000038680000}"/>
    <cellStyle name="SAPBEXfilterDrill 3 2 2 3 2 2" xfId="10905" xr:uid="{00000000-0005-0000-0000-000039680000}"/>
    <cellStyle name="SAPBEXfilterDrill 3 2 2 3 3" xfId="10906" xr:uid="{00000000-0005-0000-0000-00003A680000}"/>
    <cellStyle name="SAPBEXfilterDrill 3 2 2 4" xfId="10907" xr:uid="{00000000-0005-0000-0000-00003B680000}"/>
    <cellStyle name="SAPBEXfilterDrill 3 2 2 4 2" xfId="10908" xr:uid="{00000000-0005-0000-0000-00003C680000}"/>
    <cellStyle name="SAPBEXfilterDrill 3 2 2 4 2 2" xfId="10909" xr:uid="{00000000-0005-0000-0000-00003D680000}"/>
    <cellStyle name="SAPBEXfilterDrill 3 2 2 5" xfId="10910" xr:uid="{00000000-0005-0000-0000-00003E680000}"/>
    <cellStyle name="SAPBEXfilterDrill 3 2 2 5 2" xfId="10911" xr:uid="{00000000-0005-0000-0000-00003F680000}"/>
    <cellStyle name="SAPBEXfilterDrill 3 2 2 6" xfId="35700" xr:uid="{00000000-0005-0000-0000-000040680000}"/>
    <cellStyle name="SAPBEXfilterDrill 3 2 2 7" xfId="35701" xr:uid="{00000000-0005-0000-0000-000041680000}"/>
    <cellStyle name="SAPBEXfilterDrill 3 2 20" xfId="35702" xr:uid="{00000000-0005-0000-0000-000042680000}"/>
    <cellStyle name="SAPBEXfilterDrill 3 2 21" xfId="35703" xr:uid="{00000000-0005-0000-0000-000043680000}"/>
    <cellStyle name="SAPBEXfilterDrill 3 2 22" xfId="35704" xr:uid="{00000000-0005-0000-0000-000044680000}"/>
    <cellStyle name="SAPBEXfilterDrill 3 2 23" xfId="35705" xr:uid="{00000000-0005-0000-0000-000045680000}"/>
    <cellStyle name="SAPBEXfilterDrill 3 2 24" xfId="35706" xr:uid="{00000000-0005-0000-0000-000046680000}"/>
    <cellStyle name="SAPBEXfilterDrill 3 2 25" xfId="35707" xr:uid="{00000000-0005-0000-0000-000047680000}"/>
    <cellStyle name="SAPBEXfilterDrill 3 2 26" xfId="35708" xr:uid="{00000000-0005-0000-0000-000048680000}"/>
    <cellStyle name="SAPBEXfilterDrill 3 2 27" xfId="35709" xr:uid="{00000000-0005-0000-0000-000049680000}"/>
    <cellStyle name="SAPBEXfilterDrill 3 2 28" xfId="48483" xr:uid="{00000000-0005-0000-0000-00004A680000}"/>
    <cellStyle name="SAPBEXfilterDrill 3 2 3" xfId="35710" xr:uid="{00000000-0005-0000-0000-00004B680000}"/>
    <cellStyle name="SAPBEXfilterDrill 3 2 4" xfId="35711" xr:uid="{00000000-0005-0000-0000-00004C680000}"/>
    <cellStyle name="SAPBEXfilterDrill 3 2 5" xfId="35712" xr:uid="{00000000-0005-0000-0000-00004D680000}"/>
    <cellStyle name="SAPBEXfilterDrill 3 2 6" xfId="35713" xr:uid="{00000000-0005-0000-0000-00004E680000}"/>
    <cellStyle name="SAPBEXfilterDrill 3 2 7" xfId="35714" xr:uid="{00000000-0005-0000-0000-00004F680000}"/>
    <cellStyle name="SAPBEXfilterDrill 3 2 8" xfId="35715" xr:uid="{00000000-0005-0000-0000-000050680000}"/>
    <cellStyle name="SAPBEXfilterDrill 3 2 9" xfId="35716" xr:uid="{00000000-0005-0000-0000-000051680000}"/>
    <cellStyle name="SAPBEXfilterDrill 3 20" xfId="35717" xr:uid="{00000000-0005-0000-0000-000052680000}"/>
    <cellStyle name="SAPBEXfilterDrill 3 21" xfId="35718" xr:uid="{00000000-0005-0000-0000-000053680000}"/>
    <cellStyle name="SAPBEXfilterDrill 3 22" xfId="35719" xr:uid="{00000000-0005-0000-0000-000054680000}"/>
    <cellStyle name="SAPBEXfilterDrill 3 23" xfId="35720" xr:uid="{00000000-0005-0000-0000-000055680000}"/>
    <cellStyle name="SAPBEXfilterDrill 3 24" xfId="35721" xr:uid="{00000000-0005-0000-0000-000056680000}"/>
    <cellStyle name="SAPBEXfilterDrill 3 25" xfId="35722" xr:uid="{00000000-0005-0000-0000-000057680000}"/>
    <cellStyle name="SAPBEXfilterDrill 3 26" xfId="35723" xr:uid="{00000000-0005-0000-0000-000058680000}"/>
    <cellStyle name="SAPBEXfilterDrill 3 27" xfId="35724" xr:uid="{00000000-0005-0000-0000-000059680000}"/>
    <cellStyle name="SAPBEXfilterDrill 3 28" xfId="35725" xr:uid="{00000000-0005-0000-0000-00005A680000}"/>
    <cellStyle name="SAPBEXfilterDrill 3 29" xfId="35726" xr:uid="{00000000-0005-0000-0000-00005B680000}"/>
    <cellStyle name="SAPBEXfilterDrill 3 3" xfId="940" xr:uid="{00000000-0005-0000-0000-00005C680000}"/>
    <cellStyle name="SAPBEXfilterDrill 3 3 10" xfId="35727" xr:uid="{00000000-0005-0000-0000-00005D680000}"/>
    <cellStyle name="SAPBEXfilterDrill 3 3 11" xfId="35728" xr:uid="{00000000-0005-0000-0000-00005E680000}"/>
    <cellStyle name="SAPBEXfilterDrill 3 3 12" xfId="35729" xr:uid="{00000000-0005-0000-0000-00005F680000}"/>
    <cellStyle name="SAPBEXfilterDrill 3 3 13" xfId="35730" xr:uid="{00000000-0005-0000-0000-000060680000}"/>
    <cellStyle name="SAPBEXfilterDrill 3 3 14" xfId="35731" xr:uid="{00000000-0005-0000-0000-000061680000}"/>
    <cellStyle name="SAPBEXfilterDrill 3 3 15" xfId="35732" xr:uid="{00000000-0005-0000-0000-000062680000}"/>
    <cellStyle name="SAPBEXfilterDrill 3 3 16" xfId="35733" xr:uid="{00000000-0005-0000-0000-000063680000}"/>
    <cellStyle name="SAPBEXfilterDrill 3 3 17" xfId="35734" xr:uid="{00000000-0005-0000-0000-000064680000}"/>
    <cellStyle name="SAPBEXfilterDrill 3 3 18" xfId="35735" xr:uid="{00000000-0005-0000-0000-000065680000}"/>
    <cellStyle name="SAPBEXfilterDrill 3 3 19" xfId="35736" xr:uid="{00000000-0005-0000-0000-000066680000}"/>
    <cellStyle name="SAPBEXfilterDrill 3 3 2" xfId="1925" xr:uid="{00000000-0005-0000-0000-000067680000}"/>
    <cellStyle name="SAPBEXfilterDrill 3 3 2 2" xfId="10912" xr:uid="{00000000-0005-0000-0000-000068680000}"/>
    <cellStyle name="SAPBEXfilterDrill 3 3 2 2 2" xfId="10913" xr:uid="{00000000-0005-0000-0000-000069680000}"/>
    <cellStyle name="SAPBEXfilterDrill 3 3 2 2 2 2" xfId="10914" xr:uid="{00000000-0005-0000-0000-00006A680000}"/>
    <cellStyle name="SAPBEXfilterDrill 3 3 2 2 2 2 2" xfId="10915" xr:uid="{00000000-0005-0000-0000-00006B680000}"/>
    <cellStyle name="SAPBEXfilterDrill 3 3 2 2 2 3" xfId="10916" xr:uid="{00000000-0005-0000-0000-00006C680000}"/>
    <cellStyle name="SAPBEXfilterDrill 3 3 2 2 3" xfId="10917" xr:uid="{00000000-0005-0000-0000-00006D680000}"/>
    <cellStyle name="SAPBEXfilterDrill 3 3 2 2 3 2" xfId="10918" xr:uid="{00000000-0005-0000-0000-00006E680000}"/>
    <cellStyle name="SAPBEXfilterDrill 3 3 2 2 3 2 2" xfId="10919" xr:uid="{00000000-0005-0000-0000-00006F680000}"/>
    <cellStyle name="SAPBEXfilterDrill 3 3 2 2 4" xfId="10920" xr:uid="{00000000-0005-0000-0000-000070680000}"/>
    <cellStyle name="SAPBEXfilterDrill 3 3 2 2 4 2" xfId="10921" xr:uid="{00000000-0005-0000-0000-000071680000}"/>
    <cellStyle name="SAPBEXfilterDrill 3 3 2 3" xfId="10922" xr:uid="{00000000-0005-0000-0000-000072680000}"/>
    <cellStyle name="SAPBEXfilterDrill 3 3 2 3 2" xfId="10923" xr:uid="{00000000-0005-0000-0000-000073680000}"/>
    <cellStyle name="SAPBEXfilterDrill 3 3 2 3 2 2" xfId="10924" xr:uid="{00000000-0005-0000-0000-000074680000}"/>
    <cellStyle name="SAPBEXfilterDrill 3 3 2 3 3" xfId="10925" xr:uid="{00000000-0005-0000-0000-000075680000}"/>
    <cellStyle name="SAPBEXfilterDrill 3 3 2 4" xfId="10926" xr:uid="{00000000-0005-0000-0000-000076680000}"/>
    <cellStyle name="SAPBEXfilterDrill 3 3 2 4 2" xfId="10927" xr:uid="{00000000-0005-0000-0000-000077680000}"/>
    <cellStyle name="SAPBEXfilterDrill 3 3 2 4 2 2" xfId="10928" xr:uid="{00000000-0005-0000-0000-000078680000}"/>
    <cellStyle name="SAPBEXfilterDrill 3 3 2 5" xfId="10929" xr:uid="{00000000-0005-0000-0000-000079680000}"/>
    <cellStyle name="SAPBEXfilterDrill 3 3 2 5 2" xfId="10930" xr:uid="{00000000-0005-0000-0000-00007A680000}"/>
    <cellStyle name="SAPBEXfilterDrill 3 3 2 6" xfId="35737" xr:uid="{00000000-0005-0000-0000-00007B680000}"/>
    <cellStyle name="SAPBEXfilterDrill 3 3 2 7" xfId="35738" xr:uid="{00000000-0005-0000-0000-00007C680000}"/>
    <cellStyle name="SAPBEXfilterDrill 3 3 20" xfId="35739" xr:uid="{00000000-0005-0000-0000-00007D680000}"/>
    <cellStyle name="SAPBEXfilterDrill 3 3 21" xfId="35740" xr:uid="{00000000-0005-0000-0000-00007E680000}"/>
    <cellStyle name="SAPBEXfilterDrill 3 3 22" xfId="35741" xr:uid="{00000000-0005-0000-0000-00007F680000}"/>
    <cellStyle name="SAPBEXfilterDrill 3 3 23" xfId="35742" xr:uid="{00000000-0005-0000-0000-000080680000}"/>
    <cellStyle name="SAPBEXfilterDrill 3 3 24" xfId="35743" xr:uid="{00000000-0005-0000-0000-000081680000}"/>
    <cellStyle name="SAPBEXfilterDrill 3 3 25" xfId="35744" xr:uid="{00000000-0005-0000-0000-000082680000}"/>
    <cellStyle name="SAPBEXfilterDrill 3 3 26" xfId="35745" xr:uid="{00000000-0005-0000-0000-000083680000}"/>
    <cellStyle name="SAPBEXfilterDrill 3 3 27" xfId="35746" xr:uid="{00000000-0005-0000-0000-000084680000}"/>
    <cellStyle name="SAPBEXfilterDrill 3 3 28" xfId="48484" xr:uid="{00000000-0005-0000-0000-000085680000}"/>
    <cellStyle name="SAPBEXfilterDrill 3 3 3" xfId="35747" xr:uid="{00000000-0005-0000-0000-000086680000}"/>
    <cellStyle name="SAPBEXfilterDrill 3 3 4" xfId="35748" xr:uid="{00000000-0005-0000-0000-000087680000}"/>
    <cellStyle name="SAPBEXfilterDrill 3 3 5" xfId="35749" xr:uid="{00000000-0005-0000-0000-000088680000}"/>
    <cellStyle name="SAPBEXfilterDrill 3 3 6" xfId="35750" xr:uid="{00000000-0005-0000-0000-000089680000}"/>
    <cellStyle name="SAPBEXfilterDrill 3 3 7" xfId="35751" xr:uid="{00000000-0005-0000-0000-00008A680000}"/>
    <cellStyle name="SAPBEXfilterDrill 3 3 8" xfId="35752" xr:uid="{00000000-0005-0000-0000-00008B680000}"/>
    <cellStyle name="SAPBEXfilterDrill 3 3 9" xfId="35753" xr:uid="{00000000-0005-0000-0000-00008C680000}"/>
    <cellStyle name="SAPBEXfilterDrill 3 30" xfId="35754" xr:uid="{00000000-0005-0000-0000-00008D680000}"/>
    <cellStyle name="SAPBEXfilterDrill 3 31" xfId="35755" xr:uid="{00000000-0005-0000-0000-00008E680000}"/>
    <cellStyle name="SAPBEXfilterDrill 3 32" xfId="35756" xr:uid="{00000000-0005-0000-0000-00008F680000}"/>
    <cellStyle name="SAPBEXfilterDrill 3 33" xfId="48485" xr:uid="{00000000-0005-0000-0000-000090680000}"/>
    <cellStyle name="SAPBEXfilterDrill 3 4" xfId="941" xr:uid="{00000000-0005-0000-0000-000091680000}"/>
    <cellStyle name="SAPBEXfilterDrill 3 4 10" xfId="35757" xr:uid="{00000000-0005-0000-0000-000092680000}"/>
    <cellStyle name="SAPBEXfilterDrill 3 4 11" xfId="35758" xr:uid="{00000000-0005-0000-0000-000093680000}"/>
    <cellStyle name="SAPBEXfilterDrill 3 4 12" xfId="35759" xr:uid="{00000000-0005-0000-0000-000094680000}"/>
    <cellStyle name="SAPBEXfilterDrill 3 4 13" xfId="35760" xr:uid="{00000000-0005-0000-0000-000095680000}"/>
    <cellStyle name="SAPBEXfilterDrill 3 4 14" xfId="35761" xr:uid="{00000000-0005-0000-0000-000096680000}"/>
    <cellStyle name="SAPBEXfilterDrill 3 4 15" xfId="35762" xr:uid="{00000000-0005-0000-0000-000097680000}"/>
    <cellStyle name="SAPBEXfilterDrill 3 4 16" xfId="35763" xr:uid="{00000000-0005-0000-0000-000098680000}"/>
    <cellStyle name="SAPBEXfilterDrill 3 4 17" xfId="35764" xr:uid="{00000000-0005-0000-0000-000099680000}"/>
    <cellStyle name="SAPBEXfilterDrill 3 4 18" xfId="35765" xr:uid="{00000000-0005-0000-0000-00009A680000}"/>
    <cellStyle name="SAPBEXfilterDrill 3 4 19" xfId="35766" xr:uid="{00000000-0005-0000-0000-00009B680000}"/>
    <cellStyle name="SAPBEXfilterDrill 3 4 2" xfId="1926" xr:uid="{00000000-0005-0000-0000-00009C680000}"/>
    <cellStyle name="SAPBEXfilterDrill 3 4 2 2" xfId="10931" xr:uid="{00000000-0005-0000-0000-00009D680000}"/>
    <cellStyle name="SAPBEXfilterDrill 3 4 2 2 2" xfId="10932" xr:uid="{00000000-0005-0000-0000-00009E680000}"/>
    <cellStyle name="SAPBEXfilterDrill 3 4 2 2 2 2" xfId="10933" xr:uid="{00000000-0005-0000-0000-00009F680000}"/>
    <cellStyle name="SAPBEXfilterDrill 3 4 2 2 2 2 2" xfId="10934" xr:uid="{00000000-0005-0000-0000-0000A0680000}"/>
    <cellStyle name="SAPBEXfilterDrill 3 4 2 2 2 3" xfId="10935" xr:uid="{00000000-0005-0000-0000-0000A1680000}"/>
    <cellStyle name="SAPBEXfilterDrill 3 4 2 2 3" xfId="10936" xr:uid="{00000000-0005-0000-0000-0000A2680000}"/>
    <cellStyle name="SAPBEXfilterDrill 3 4 2 2 3 2" xfId="10937" xr:uid="{00000000-0005-0000-0000-0000A3680000}"/>
    <cellStyle name="SAPBEXfilterDrill 3 4 2 2 3 2 2" xfId="10938" xr:uid="{00000000-0005-0000-0000-0000A4680000}"/>
    <cellStyle name="SAPBEXfilterDrill 3 4 2 2 4" xfId="10939" xr:uid="{00000000-0005-0000-0000-0000A5680000}"/>
    <cellStyle name="SAPBEXfilterDrill 3 4 2 2 4 2" xfId="10940" xr:uid="{00000000-0005-0000-0000-0000A6680000}"/>
    <cellStyle name="SAPBEXfilterDrill 3 4 2 3" xfId="10941" xr:uid="{00000000-0005-0000-0000-0000A7680000}"/>
    <cellStyle name="SAPBEXfilterDrill 3 4 2 3 2" xfId="10942" xr:uid="{00000000-0005-0000-0000-0000A8680000}"/>
    <cellStyle name="SAPBEXfilterDrill 3 4 2 3 2 2" xfId="10943" xr:uid="{00000000-0005-0000-0000-0000A9680000}"/>
    <cellStyle name="SAPBEXfilterDrill 3 4 2 3 3" xfId="10944" xr:uid="{00000000-0005-0000-0000-0000AA680000}"/>
    <cellStyle name="SAPBEXfilterDrill 3 4 2 4" xfId="10945" xr:uid="{00000000-0005-0000-0000-0000AB680000}"/>
    <cellStyle name="SAPBEXfilterDrill 3 4 2 4 2" xfId="10946" xr:uid="{00000000-0005-0000-0000-0000AC680000}"/>
    <cellStyle name="SAPBEXfilterDrill 3 4 2 4 2 2" xfId="10947" xr:uid="{00000000-0005-0000-0000-0000AD680000}"/>
    <cellStyle name="SAPBEXfilterDrill 3 4 2 5" xfId="10948" xr:uid="{00000000-0005-0000-0000-0000AE680000}"/>
    <cellStyle name="SAPBEXfilterDrill 3 4 2 5 2" xfId="10949" xr:uid="{00000000-0005-0000-0000-0000AF680000}"/>
    <cellStyle name="SAPBEXfilterDrill 3 4 2 6" xfId="35767" xr:uid="{00000000-0005-0000-0000-0000B0680000}"/>
    <cellStyle name="SAPBEXfilterDrill 3 4 2 7" xfId="35768" xr:uid="{00000000-0005-0000-0000-0000B1680000}"/>
    <cellStyle name="SAPBEXfilterDrill 3 4 20" xfId="35769" xr:uid="{00000000-0005-0000-0000-0000B2680000}"/>
    <cellStyle name="SAPBEXfilterDrill 3 4 21" xfId="35770" xr:uid="{00000000-0005-0000-0000-0000B3680000}"/>
    <cellStyle name="SAPBEXfilterDrill 3 4 22" xfId="35771" xr:uid="{00000000-0005-0000-0000-0000B4680000}"/>
    <cellStyle name="SAPBEXfilterDrill 3 4 23" xfId="35772" xr:uid="{00000000-0005-0000-0000-0000B5680000}"/>
    <cellStyle name="SAPBEXfilterDrill 3 4 24" xfId="35773" xr:uid="{00000000-0005-0000-0000-0000B6680000}"/>
    <cellStyle name="SAPBEXfilterDrill 3 4 25" xfId="35774" xr:uid="{00000000-0005-0000-0000-0000B7680000}"/>
    <cellStyle name="SAPBEXfilterDrill 3 4 26" xfId="35775" xr:uid="{00000000-0005-0000-0000-0000B8680000}"/>
    <cellStyle name="SAPBEXfilterDrill 3 4 27" xfId="35776" xr:uid="{00000000-0005-0000-0000-0000B9680000}"/>
    <cellStyle name="SAPBEXfilterDrill 3 4 28" xfId="48486" xr:uid="{00000000-0005-0000-0000-0000BA680000}"/>
    <cellStyle name="SAPBEXfilterDrill 3 4 3" xfId="35777" xr:uid="{00000000-0005-0000-0000-0000BB680000}"/>
    <cellStyle name="SAPBEXfilterDrill 3 4 4" xfId="35778" xr:uid="{00000000-0005-0000-0000-0000BC680000}"/>
    <cellStyle name="SAPBEXfilterDrill 3 4 5" xfId="35779" xr:uid="{00000000-0005-0000-0000-0000BD680000}"/>
    <cellStyle name="SAPBEXfilterDrill 3 4 6" xfId="35780" xr:uid="{00000000-0005-0000-0000-0000BE680000}"/>
    <cellStyle name="SAPBEXfilterDrill 3 4 7" xfId="35781" xr:uid="{00000000-0005-0000-0000-0000BF680000}"/>
    <cellStyle name="SAPBEXfilterDrill 3 4 8" xfId="35782" xr:uid="{00000000-0005-0000-0000-0000C0680000}"/>
    <cellStyle name="SAPBEXfilterDrill 3 4 9" xfId="35783" xr:uid="{00000000-0005-0000-0000-0000C1680000}"/>
    <cellStyle name="SAPBEXfilterDrill 3 5" xfId="942" xr:uid="{00000000-0005-0000-0000-0000C2680000}"/>
    <cellStyle name="SAPBEXfilterDrill 3 5 10" xfId="35784" xr:uid="{00000000-0005-0000-0000-0000C3680000}"/>
    <cellStyle name="SAPBEXfilterDrill 3 5 11" xfId="35785" xr:uid="{00000000-0005-0000-0000-0000C4680000}"/>
    <cellStyle name="SAPBEXfilterDrill 3 5 12" xfId="35786" xr:uid="{00000000-0005-0000-0000-0000C5680000}"/>
    <cellStyle name="SAPBEXfilterDrill 3 5 13" xfId="35787" xr:uid="{00000000-0005-0000-0000-0000C6680000}"/>
    <cellStyle name="SAPBEXfilterDrill 3 5 14" xfId="35788" xr:uid="{00000000-0005-0000-0000-0000C7680000}"/>
    <cellStyle name="SAPBEXfilterDrill 3 5 15" xfId="35789" xr:uid="{00000000-0005-0000-0000-0000C8680000}"/>
    <cellStyle name="SAPBEXfilterDrill 3 5 16" xfId="35790" xr:uid="{00000000-0005-0000-0000-0000C9680000}"/>
    <cellStyle name="SAPBEXfilterDrill 3 5 17" xfId="35791" xr:uid="{00000000-0005-0000-0000-0000CA680000}"/>
    <cellStyle name="SAPBEXfilterDrill 3 5 18" xfId="35792" xr:uid="{00000000-0005-0000-0000-0000CB680000}"/>
    <cellStyle name="SAPBEXfilterDrill 3 5 19" xfId="35793" xr:uid="{00000000-0005-0000-0000-0000CC680000}"/>
    <cellStyle name="SAPBEXfilterDrill 3 5 2" xfId="1927" xr:uid="{00000000-0005-0000-0000-0000CD680000}"/>
    <cellStyle name="SAPBEXfilterDrill 3 5 2 2" xfId="10950" xr:uid="{00000000-0005-0000-0000-0000CE680000}"/>
    <cellStyle name="SAPBEXfilterDrill 3 5 2 2 2" xfId="10951" xr:uid="{00000000-0005-0000-0000-0000CF680000}"/>
    <cellStyle name="SAPBEXfilterDrill 3 5 2 2 2 2" xfId="10952" xr:uid="{00000000-0005-0000-0000-0000D0680000}"/>
    <cellStyle name="SAPBEXfilterDrill 3 5 2 2 2 2 2" xfId="10953" xr:uid="{00000000-0005-0000-0000-0000D1680000}"/>
    <cellStyle name="SAPBEXfilterDrill 3 5 2 2 2 3" xfId="10954" xr:uid="{00000000-0005-0000-0000-0000D2680000}"/>
    <cellStyle name="SAPBEXfilterDrill 3 5 2 2 3" xfId="10955" xr:uid="{00000000-0005-0000-0000-0000D3680000}"/>
    <cellStyle name="SAPBEXfilterDrill 3 5 2 2 3 2" xfId="10956" xr:uid="{00000000-0005-0000-0000-0000D4680000}"/>
    <cellStyle name="SAPBEXfilterDrill 3 5 2 2 3 2 2" xfId="10957" xr:uid="{00000000-0005-0000-0000-0000D5680000}"/>
    <cellStyle name="SAPBEXfilterDrill 3 5 2 2 4" xfId="10958" xr:uid="{00000000-0005-0000-0000-0000D6680000}"/>
    <cellStyle name="SAPBEXfilterDrill 3 5 2 2 4 2" xfId="10959" xr:uid="{00000000-0005-0000-0000-0000D7680000}"/>
    <cellStyle name="SAPBEXfilterDrill 3 5 2 3" xfId="10960" xr:uid="{00000000-0005-0000-0000-0000D8680000}"/>
    <cellStyle name="SAPBEXfilterDrill 3 5 2 3 2" xfId="10961" xr:uid="{00000000-0005-0000-0000-0000D9680000}"/>
    <cellStyle name="SAPBEXfilterDrill 3 5 2 3 2 2" xfId="10962" xr:uid="{00000000-0005-0000-0000-0000DA680000}"/>
    <cellStyle name="SAPBEXfilterDrill 3 5 2 3 3" xfId="10963" xr:uid="{00000000-0005-0000-0000-0000DB680000}"/>
    <cellStyle name="SAPBEXfilterDrill 3 5 2 4" xfId="10964" xr:uid="{00000000-0005-0000-0000-0000DC680000}"/>
    <cellStyle name="SAPBEXfilterDrill 3 5 2 4 2" xfId="10965" xr:uid="{00000000-0005-0000-0000-0000DD680000}"/>
    <cellStyle name="SAPBEXfilterDrill 3 5 2 4 2 2" xfId="10966" xr:uid="{00000000-0005-0000-0000-0000DE680000}"/>
    <cellStyle name="SAPBEXfilterDrill 3 5 2 5" xfId="10967" xr:uid="{00000000-0005-0000-0000-0000DF680000}"/>
    <cellStyle name="SAPBEXfilterDrill 3 5 2 5 2" xfId="10968" xr:uid="{00000000-0005-0000-0000-0000E0680000}"/>
    <cellStyle name="SAPBEXfilterDrill 3 5 2 6" xfId="35794" xr:uid="{00000000-0005-0000-0000-0000E1680000}"/>
    <cellStyle name="SAPBEXfilterDrill 3 5 2 7" xfId="35795" xr:uid="{00000000-0005-0000-0000-0000E2680000}"/>
    <cellStyle name="SAPBEXfilterDrill 3 5 20" xfId="35796" xr:uid="{00000000-0005-0000-0000-0000E3680000}"/>
    <cellStyle name="SAPBEXfilterDrill 3 5 21" xfId="35797" xr:uid="{00000000-0005-0000-0000-0000E4680000}"/>
    <cellStyle name="SAPBEXfilterDrill 3 5 22" xfId="35798" xr:uid="{00000000-0005-0000-0000-0000E5680000}"/>
    <cellStyle name="SAPBEXfilterDrill 3 5 23" xfId="35799" xr:uid="{00000000-0005-0000-0000-0000E6680000}"/>
    <cellStyle name="SAPBEXfilterDrill 3 5 24" xfId="35800" xr:uid="{00000000-0005-0000-0000-0000E7680000}"/>
    <cellStyle name="SAPBEXfilterDrill 3 5 25" xfId="35801" xr:uid="{00000000-0005-0000-0000-0000E8680000}"/>
    <cellStyle name="SAPBEXfilterDrill 3 5 26" xfId="35802" xr:uid="{00000000-0005-0000-0000-0000E9680000}"/>
    <cellStyle name="SAPBEXfilterDrill 3 5 27" xfId="35803" xr:uid="{00000000-0005-0000-0000-0000EA680000}"/>
    <cellStyle name="SAPBEXfilterDrill 3 5 28" xfId="48487" xr:uid="{00000000-0005-0000-0000-0000EB680000}"/>
    <cellStyle name="SAPBEXfilterDrill 3 5 3" xfId="35804" xr:uid="{00000000-0005-0000-0000-0000EC680000}"/>
    <cellStyle name="SAPBEXfilterDrill 3 5 4" xfId="35805" xr:uid="{00000000-0005-0000-0000-0000ED680000}"/>
    <cellStyle name="SAPBEXfilterDrill 3 5 5" xfId="35806" xr:uid="{00000000-0005-0000-0000-0000EE680000}"/>
    <cellStyle name="SAPBEXfilterDrill 3 5 6" xfId="35807" xr:uid="{00000000-0005-0000-0000-0000EF680000}"/>
    <cellStyle name="SAPBEXfilterDrill 3 5 7" xfId="35808" xr:uid="{00000000-0005-0000-0000-0000F0680000}"/>
    <cellStyle name="SAPBEXfilterDrill 3 5 8" xfId="35809" xr:uid="{00000000-0005-0000-0000-0000F1680000}"/>
    <cellStyle name="SAPBEXfilterDrill 3 5 9" xfId="35810" xr:uid="{00000000-0005-0000-0000-0000F2680000}"/>
    <cellStyle name="SAPBEXfilterDrill 3 6" xfId="943" xr:uid="{00000000-0005-0000-0000-0000F3680000}"/>
    <cellStyle name="SAPBEXfilterDrill 3 6 10" xfId="35811" xr:uid="{00000000-0005-0000-0000-0000F4680000}"/>
    <cellStyle name="SAPBEXfilterDrill 3 6 11" xfId="35812" xr:uid="{00000000-0005-0000-0000-0000F5680000}"/>
    <cellStyle name="SAPBEXfilterDrill 3 6 12" xfId="35813" xr:uid="{00000000-0005-0000-0000-0000F6680000}"/>
    <cellStyle name="SAPBEXfilterDrill 3 6 13" xfId="35814" xr:uid="{00000000-0005-0000-0000-0000F7680000}"/>
    <cellStyle name="SAPBEXfilterDrill 3 6 14" xfId="35815" xr:uid="{00000000-0005-0000-0000-0000F8680000}"/>
    <cellStyle name="SAPBEXfilterDrill 3 6 15" xfId="35816" xr:uid="{00000000-0005-0000-0000-0000F9680000}"/>
    <cellStyle name="SAPBEXfilterDrill 3 6 16" xfId="35817" xr:uid="{00000000-0005-0000-0000-0000FA680000}"/>
    <cellStyle name="SAPBEXfilterDrill 3 6 17" xfId="35818" xr:uid="{00000000-0005-0000-0000-0000FB680000}"/>
    <cellStyle name="SAPBEXfilterDrill 3 6 18" xfId="35819" xr:uid="{00000000-0005-0000-0000-0000FC680000}"/>
    <cellStyle name="SAPBEXfilterDrill 3 6 19" xfId="35820" xr:uid="{00000000-0005-0000-0000-0000FD680000}"/>
    <cellStyle name="SAPBEXfilterDrill 3 6 2" xfId="1928" xr:uid="{00000000-0005-0000-0000-0000FE680000}"/>
    <cellStyle name="SAPBEXfilterDrill 3 6 2 2" xfId="10969" xr:uid="{00000000-0005-0000-0000-0000FF680000}"/>
    <cellStyle name="SAPBEXfilterDrill 3 6 2 2 2" xfId="10970" xr:uid="{00000000-0005-0000-0000-000000690000}"/>
    <cellStyle name="SAPBEXfilterDrill 3 6 2 2 2 2" xfId="10971" xr:uid="{00000000-0005-0000-0000-000001690000}"/>
    <cellStyle name="SAPBEXfilterDrill 3 6 2 2 2 2 2" xfId="10972" xr:uid="{00000000-0005-0000-0000-000002690000}"/>
    <cellStyle name="SAPBEXfilterDrill 3 6 2 2 2 3" xfId="10973" xr:uid="{00000000-0005-0000-0000-000003690000}"/>
    <cellStyle name="SAPBEXfilterDrill 3 6 2 2 3" xfId="10974" xr:uid="{00000000-0005-0000-0000-000004690000}"/>
    <cellStyle name="SAPBEXfilterDrill 3 6 2 2 3 2" xfId="10975" xr:uid="{00000000-0005-0000-0000-000005690000}"/>
    <cellStyle name="SAPBEXfilterDrill 3 6 2 2 3 2 2" xfId="10976" xr:uid="{00000000-0005-0000-0000-000006690000}"/>
    <cellStyle name="SAPBEXfilterDrill 3 6 2 2 4" xfId="10977" xr:uid="{00000000-0005-0000-0000-000007690000}"/>
    <cellStyle name="SAPBEXfilterDrill 3 6 2 2 4 2" xfId="10978" xr:uid="{00000000-0005-0000-0000-000008690000}"/>
    <cellStyle name="SAPBEXfilterDrill 3 6 2 3" xfId="10979" xr:uid="{00000000-0005-0000-0000-000009690000}"/>
    <cellStyle name="SAPBEXfilterDrill 3 6 2 3 2" xfId="10980" xr:uid="{00000000-0005-0000-0000-00000A690000}"/>
    <cellStyle name="SAPBEXfilterDrill 3 6 2 3 2 2" xfId="10981" xr:uid="{00000000-0005-0000-0000-00000B690000}"/>
    <cellStyle name="SAPBEXfilterDrill 3 6 2 3 3" xfId="10982" xr:uid="{00000000-0005-0000-0000-00000C690000}"/>
    <cellStyle name="SAPBEXfilterDrill 3 6 2 4" xfId="10983" xr:uid="{00000000-0005-0000-0000-00000D690000}"/>
    <cellStyle name="SAPBEXfilterDrill 3 6 2 4 2" xfId="10984" xr:uid="{00000000-0005-0000-0000-00000E690000}"/>
    <cellStyle name="SAPBEXfilterDrill 3 6 2 4 2 2" xfId="10985" xr:uid="{00000000-0005-0000-0000-00000F690000}"/>
    <cellStyle name="SAPBEXfilterDrill 3 6 2 5" xfId="10986" xr:uid="{00000000-0005-0000-0000-000010690000}"/>
    <cellStyle name="SAPBEXfilterDrill 3 6 2 5 2" xfId="10987" xr:uid="{00000000-0005-0000-0000-000011690000}"/>
    <cellStyle name="SAPBEXfilterDrill 3 6 2 6" xfId="35821" xr:uid="{00000000-0005-0000-0000-000012690000}"/>
    <cellStyle name="SAPBEXfilterDrill 3 6 2 7" xfId="35822" xr:uid="{00000000-0005-0000-0000-000013690000}"/>
    <cellStyle name="SAPBEXfilterDrill 3 6 20" xfId="35823" xr:uid="{00000000-0005-0000-0000-000014690000}"/>
    <cellStyle name="SAPBEXfilterDrill 3 6 21" xfId="35824" xr:uid="{00000000-0005-0000-0000-000015690000}"/>
    <cellStyle name="SAPBEXfilterDrill 3 6 22" xfId="35825" xr:uid="{00000000-0005-0000-0000-000016690000}"/>
    <cellStyle name="SAPBEXfilterDrill 3 6 23" xfId="35826" xr:uid="{00000000-0005-0000-0000-000017690000}"/>
    <cellStyle name="SAPBEXfilterDrill 3 6 24" xfId="35827" xr:uid="{00000000-0005-0000-0000-000018690000}"/>
    <cellStyle name="SAPBEXfilterDrill 3 6 25" xfId="35828" xr:uid="{00000000-0005-0000-0000-000019690000}"/>
    <cellStyle name="SAPBEXfilterDrill 3 6 26" xfId="35829" xr:uid="{00000000-0005-0000-0000-00001A690000}"/>
    <cellStyle name="SAPBEXfilterDrill 3 6 27" xfId="35830" xr:uid="{00000000-0005-0000-0000-00001B690000}"/>
    <cellStyle name="SAPBEXfilterDrill 3 6 28" xfId="48488" xr:uid="{00000000-0005-0000-0000-00001C690000}"/>
    <cellStyle name="SAPBEXfilterDrill 3 6 3" xfId="35831" xr:uid="{00000000-0005-0000-0000-00001D690000}"/>
    <cellStyle name="SAPBEXfilterDrill 3 6 4" xfId="35832" xr:uid="{00000000-0005-0000-0000-00001E690000}"/>
    <cellStyle name="SAPBEXfilterDrill 3 6 5" xfId="35833" xr:uid="{00000000-0005-0000-0000-00001F690000}"/>
    <cellStyle name="SAPBEXfilterDrill 3 6 6" xfId="35834" xr:uid="{00000000-0005-0000-0000-000020690000}"/>
    <cellStyle name="SAPBEXfilterDrill 3 6 7" xfId="35835" xr:uid="{00000000-0005-0000-0000-000021690000}"/>
    <cellStyle name="SAPBEXfilterDrill 3 6 8" xfId="35836" xr:uid="{00000000-0005-0000-0000-000022690000}"/>
    <cellStyle name="SAPBEXfilterDrill 3 6 9" xfId="35837" xr:uid="{00000000-0005-0000-0000-000023690000}"/>
    <cellStyle name="SAPBEXfilterDrill 3 7" xfId="1929" xr:uid="{00000000-0005-0000-0000-000024690000}"/>
    <cellStyle name="SAPBEXfilterDrill 3 7 2" xfId="10988" xr:uid="{00000000-0005-0000-0000-000025690000}"/>
    <cellStyle name="SAPBEXfilterDrill 3 7 2 2" xfId="10989" xr:uid="{00000000-0005-0000-0000-000026690000}"/>
    <cellStyle name="SAPBEXfilterDrill 3 7 2 2 2" xfId="10990" xr:uid="{00000000-0005-0000-0000-000027690000}"/>
    <cellStyle name="SAPBEXfilterDrill 3 7 2 2 2 2" xfId="10991" xr:uid="{00000000-0005-0000-0000-000028690000}"/>
    <cellStyle name="SAPBEXfilterDrill 3 7 2 2 3" xfId="10992" xr:uid="{00000000-0005-0000-0000-000029690000}"/>
    <cellStyle name="SAPBEXfilterDrill 3 7 2 3" xfId="10993" xr:uid="{00000000-0005-0000-0000-00002A690000}"/>
    <cellStyle name="SAPBEXfilterDrill 3 7 2 3 2" xfId="10994" xr:uid="{00000000-0005-0000-0000-00002B690000}"/>
    <cellStyle name="SAPBEXfilterDrill 3 7 2 3 2 2" xfId="10995" xr:uid="{00000000-0005-0000-0000-00002C690000}"/>
    <cellStyle name="SAPBEXfilterDrill 3 7 2 4" xfId="10996" xr:uid="{00000000-0005-0000-0000-00002D690000}"/>
    <cellStyle name="SAPBEXfilterDrill 3 7 2 4 2" xfId="10997" xr:uid="{00000000-0005-0000-0000-00002E690000}"/>
    <cellStyle name="SAPBEXfilterDrill 3 7 3" xfId="10998" xr:uid="{00000000-0005-0000-0000-00002F690000}"/>
    <cellStyle name="SAPBEXfilterDrill 3 7 3 2" xfId="10999" xr:uid="{00000000-0005-0000-0000-000030690000}"/>
    <cellStyle name="SAPBEXfilterDrill 3 7 3 2 2" xfId="11000" xr:uid="{00000000-0005-0000-0000-000031690000}"/>
    <cellStyle name="SAPBEXfilterDrill 3 7 3 3" xfId="11001" xr:uid="{00000000-0005-0000-0000-000032690000}"/>
    <cellStyle name="SAPBEXfilterDrill 3 7 4" xfId="11002" xr:uid="{00000000-0005-0000-0000-000033690000}"/>
    <cellStyle name="SAPBEXfilterDrill 3 7 4 2" xfId="11003" xr:uid="{00000000-0005-0000-0000-000034690000}"/>
    <cellStyle name="SAPBEXfilterDrill 3 7 4 2 2" xfId="11004" xr:uid="{00000000-0005-0000-0000-000035690000}"/>
    <cellStyle name="SAPBEXfilterDrill 3 7 5" xfId="11005" xr:uid="{00000000-0005-0000-0000-000036690000}"/>
    <cellStyle name="SAPBEXfilterDrill 3 7 5 2" xfId="11006" xr:uid="{00000000-0005-0000-0000-000037690000}"/>
    <cellStyle name="SAPBEXfilterDrill 3 7 6" xfId="35838" xr:uid="{00000000-0005-0000-0000-000038690000}"/>
    <cellStyle name="SAPBEXfilterDrill 3 7 7" xfId="35839" xr:uid="{00000000-0005-0000-0000-000039690000}"/>
    <cellStyle name="SAPBEXfilterDrill 3 8" xfId="35840" xr:uid="{00000000-0005-0000-0000-00003A690000}"/>
    <cellStyle name="SAPBEXfilterDrill 3 9" xfId="35841" xr:uid="{00000000-0005-0000-0000-00003B690000}"/>
    <cellStyle name="SAPBEXfilterDrill 30" xfId="35842" xr:uid="{00000000-0005-0000-0000-00003C690000}"/>
    <cellStyle name="SAPBEXfilterDrill 31" xfId="35843" xr:uid="{00000000-0005-0000-0000-00003D690000}"/>
    <cellStyle name="SAPBEXfilterDrill 32" xfId="35844" xr:uid="{00000000-0005-0000-0000-00003E690000}"/>
    <cellStyle name="SAPBEXfilterDrill 33" xfId="35845" xr:uid="{00000000-0005-0000-0000-00003F690000}"/>
    <cellStyle name="SAPBEXfilterDrill 34" xfId="35846" xr:uid="{00000000-0005-0000-0000-000040690000}"/>
    <cellStyle name="SAPBEXfilterDrill 35" xfId="35847" xr:uid="{00000000-0005-0000-0000-000041690000}"/>
    <cellStyle name="SAPBEXfilterDrill 36" xfId="48489" xr:uid="{00000000-0005-0000-0000-000042690000}"/>
    <cellStyle name="SAPBEXfilterDrill 4" xfId="944" xr:uid="{00000000-0005-0000-0000-000043690000}"/>
    <cellStyle name="SAPBEXfilterDrill 4 10" xfId="35848" xr:uid="{00000000-0005-0000-0000-000044690000}"/>
    <cellStyle name="SAPBEXfilterDrill 4 11" xfId="35849" xr:uid="{00000000-0005-0000-0000-000045690000}"/>
    <cellStyle name="SAPBEXfilterDrill 4 12" xfId="35850" xr:uid="{00000000-0005-0000-0000-000046690000}"/>
    <cellStyle name="SAPBEXfilterDrill 4 13" xfId="35851" xr:uid="{00000000-0005-0000-0000-000047690000}"/>
    <cellStyle name="SAPBEXfilterDrill 4 14" xfId="35852" xr:uid="{00000000-0005-0000-0000-000048690000}"/>
    <cellStyle name="SAPBEXfilterDrill 4 15" xfId="35853" xr:uid="{00000000-0005-0000-0000-000049690000}"/>
    <cellStyle name="SAPBEXfilterDrill 4 16" xfId="35854" xr:uid="{00000000-0005-0000-0000-00004A690000}"/>
    <cellStyle name="SAPBEXfilterDrill 4 17" xfId="35855" xr:uid="{00000000-0005-0000-0000-00004B690000}"/>
    <cellStyle name="SAPBEXfilterDrill 4 18" xfId="35856" xr:uid="{00000000-0005-0000-0000-00004C690000}"/>
    <cellStyle name="SAPBEXfilterDrill 4 19" xfId="35857" xr:uid="{00000000-0005-0000-0000-00004D690000}"/>
    <cellStyle name="SAPBEXfilterDrill 4 2" xfId="1930" xr:uid="{00000000-0005-0000-0000-00004E690000}"/>
    <cellStyle name="SAPBEXfilterDrill 4 2 2" xfId="11007" xr:uid="{00000000-0005-0000-0000-00004F690000}"/>
    <cellStyle name="SAPBEXfilterDrill 4 2 2 2" xfId="11008" xr:uid="{00000000-0005-0000-0000-000050690000}"/>
    <cellStyle name="SAPBEXfilterDrill 4 2 2 2 2" xfId="11009" xr:uid="{00000000-0005-0000-0000-000051690000}"/>
    <cellStyle name="SAPBEXfilterDrill 4 2 2 2 2 2" xfId="11010" xr:uid="{00000000-0005-0000-0000-000052690000}"/>
    <cellStyle name="SAPBEXfilterDrill 4 2 2 2 3" xfId="11011" xr:uid="{00000000-0005-0000-0000-000053690000}"/>
    <cellStyle name="SAPBEXfilterDrill 4 2 2 3" xfId="11012" xr:uid="{00000000-0005-0000-0000-000054690000}"/>
    <cellStyle name="SAPBEXfilterDrill 4 2 2 3 2" xfId="11013" xr:uid="{00000000-0005-0000-0000-000055690000}"/>
    <cellStyle name="SAPBEXfilterDrill 4 2 2 3 2 2" xfId="11014" xr:uid="{00000000-0005-0000-0000-000056690000}"/>
    <cellStyle name="SAPBEXfilterDrill 4 2 2 4" xfId="11015" xr:uid="{00000000-0005-0000-0000-000057690000}"/>
    <cellStyle name="SAPBEXfilterDrill 4 2 2 4 2" xfId="11016" xr:uid="{00000000-0005-0000-0000-000058690000}"/>
    <cellStyle name="SAPBEXfilterDrill 4 2 3" xfId="11017" xr:uid="{00000000-0005-0000-0000-000059690000}"/>
    <cellStyle name="SAPBEXfilterDrill 4 2 3 2" xfId="11018" xr:uid="{00000000-0005-0000-0000-00005A690000}"/>
    <cellStyle name="SAPBEXfilterDrill 4 2 3 2 2" xfId="11019" xr:uid="{00000000-0005-0000-0000-00005B690000}"/>
    <cellStyle name="SAPBEXfilterDrill 4 2 3 3" xfId="11020" xr:uid="{00000000-0005-0000-0000-00005C690000}"/>
    <cellStyle name="SAPBEXfilterDrill 4 2 4" xfId="11021" xr:uid="{00000000-0005-0000-0000-00005D690000}"/>
    <cellStyle name="SAPBEXfilterDrill 4 2 4 2" xfId="11022" xr:uid="{00000000-0005-0000-0000-00005E690000}"/>
    <cellStyle name="SAPBEXfilterDrill 4 2 4 2 2" xfId="11023" xr:uid="{00000000-0005-0000-0000-00005F690000}"/>
    <cellStyle name="SAPBEXfilterDrill 4 2 5" xfId="11024" xr:uid="{00000000-0005-0000-0000-000060690000}"/>
    <cellStyle name="SAPBEXfilterDrill 4 2 5 2" xfId="11025" xr:uid="{00000000-0005-0000-0000-000061690000}"/>
    <cellStyle name="SAPBEXfilterDrill 4 2 6" xfId="35858" xr:uid="{00000000-0005-0000-0000-000062690000}"/>
    <cellStyle name="SAPBEXfilterDrill 4 2 7" xfId="35859" xr:uid="{00000000-0005-0000-0000-000063690000}"/>
    <cellStyle name="SAPBEXfilterDrill 4 20" xfId="35860" xr:uid="{00000000-0005-0000-0000-000064690000}"/>
    <cellStyle name="SAPBEXfilterDrill 4 21" xfId="35861" xr:uid="{00000000-0005-0000-0000-000065690000}"/>
    <cellStyle name="SAPBEXfilterDrill 4 22" xfId="35862" xr:uid="{00000000-0005-0000-0000-000066690000}"/>
    <cellStyle name="SAPBEXfilterDrill 4 23" xfId="35863" xr:uid="{00000000-0005-0000-0000-000067690000}"/>
    <cellStyle name="SAPBEXfilterDrill 4 24" xfId="35864" xr:uid="{00000000-0005-0000-0000-000068690000}"/>
    <cellStyle name="SAPBEXfilterDrill 4 25" xfId="35865" xr:uid="{00000000-0005-0000-0000-000069690000}"/>
    <cellStyle name="SAPBEXfilterDrill 4 26" xfId="35866" xr:uid="{00000000-0005-0000-0000-00006A690000}"/>
    <cellStyle name="SAPBEXfilterDrill 4 27" xfId="35867" xr:uid="{00000000-0005-0000-0000-00006B690000}"/>
    <cellStyle name="SAPBEXfilterDrill 4 28" xfId="48490" xr:uid="{00000000-0005-0000-0000-00006C690000}"/>
    <cellStyle name="SAPBEXfilterDrill 4 3" xfId="35868" xr:uid="{00000000-0005-0000-0000-00006D690000}"/>
    <cellStyle name="SAPBEXfilterDrill 4 4" xfId="35869" xr:uid="{00000000-0005-0000-0000-00006E690000}"/>
    <cellStyle name="SAPBEXfilterDrill 4 5" xfId="35870" xr:uid="{00000000-0005-0000-0000-00006F690000}"/>
    <cellStyle name="SAPBEXfilterDrill 4 6" xfId="35871" xr:uid="{00000000-0005-0000-0000-000070690000}"/>
    <cellStyle name="SAPBEXfilterDrill 4 7" xfId="35872" xr:uid="{00000000-0005-0000-0000-000071690000}"/>
    <cellStyle name="SAPBEXfilterDrill 4 8" xfId="35873" xr:uid="{00000000-0005-0000-0000-000072690000}"/>
    <cellStyle name="SAPBEXfilterDrill 4 9" xfId="35874" xr:uid="{00000000-0005-0000-0000-000073690000}"/>
    <cellStyle name="SAPBEXfilterDrill 5" xfId="945" xr:uid="{00000000-0005-0000-0000-000074690000}"/>
    <cellStyle name="SAPBEXfilterDrill 5 10" xfId="35875" xr:uid="{00000000-0005-0000-0000-000075690000}"/>
    <cellStyle name="SAPBEXfilterDrill 5 11" xfId="35876" xr:uid="{00000000-0005-0000-0000-000076690000}"/>
    <cellStyle name="SAPBEXfilterDrill 5 12" xfId="35877" xr:uid="{00000000-0005-0000-0000-000077690000}"/>
    <cellStyle name="SAPBEXfilterDrill 5 13" xfId="35878" xr:uid="{00000000-0005-0000-0000-000078690000}"/>
    <cellStyle name="SAPBEXfilterDrill 5 14" xfId="35879" xr:uid="{00000000-0005-0000-0000-000079690000}"/>
    <cellStyle name="SAPBEXfilterDrill 5 15" xfId="35880" xr:uid="{00000000-0005-0000-0000-00007A690000}"/>
    <cellStyle name="SAPBEXfilterDrill 5 16" xfId="35881" xr:uid="{00000000-0005-0000-0000-00007B690000}"/>
    <cellStyle name="SAPBEXfilterDrill 5 17" xfId="35882" xr:uid="{00000000-0005-0000-0000-00007C690000}"/>
    <cellStyle name="SAPBEXfilterDrill 5 18" xfId="35883" xr:uid="{00000000-0005-0000-0000-00007D690000}"/>
    <cellStyle name="SAPBEXfilterDrill 5 19" xfId="35884" xr:uid="{00000000-0005-0000-0000-00007E690000}"/>
    <cellStyle name="SAPBEXfilterDrill 5 2" xfId="1931" xr:uid="{00000000-0005-0000-0000-00007F690000}"/>
    <cellStyle name="SAPBEXfilterDrill 5 2 2" xfId="11026" xr:uid="{00000000-0005-0000-0000-000080690000}"/>
    <cellStyle name="SAPBEXfilterDrill 5 2 2 2" xfId="11027" xr:uid="{00000000-0005-0000-0000-000081690000}"/>
    <cellStyle name="SAPBEXfilterDrill 5 2 2 2 2" xfId="11028" xr:uid="{00000000-0005-0000-0000-000082690000}"/>
    <cellStyle name="SAPBEXfilterDrill 5 2 2 2 2 2" xfId="11029" xr:uid="{00000000-0005-0000-0000-000083690000}"/>
    <cellStyle name="SAPBEXfilterDrill 5 2 2 2 3" xfId="11030" xr:uid="{00000000-0005-0000-0000-000084690000}"/>
    <cellStyle name="SAPBEXfilterDrill 5 2 2 3" xfId="11031" xr:uid="{00000000-0005-0000-0000-000085690000}"/>
    <cellStyle name="SAPBEXfilterDrill 5 2 2 3 2" xfId="11032" xr:uid="{00000000-0005-0000-0000-000086690000}"/>
    <cellStyle name="SAPBEXfilterDrill 5 2 2 3 2 2" xfId="11033" xr:uid="{00000000-0005-0000-0000-000087690000}"/>
    <cellStyle name="SAPBEXfilterDrill 5 2 2 4" xfId="11034" xr:uid="{00000000-0005-0000-0000-000088690000}"/>
    <cellStyle name="SAPBEXfilterDrill 5 2 2 4 2" xfId="11035" xr:uid="{00000000-0005-0000-0000-000089690000}"/>
    <cellStyle name="SAPBEXfilterDrill 5 2 3" xfId="11036" xr:uid="{00000000-0005-0000-0000-00008A690000}"/>
    <cellStyle name="SAPBEXfilterDrill 5 2 3 2" xfId="11037" xr:uid="{00000000-0005-0000-0000-00008B690000}"/>
    <cellStyle name="SAPBEXfilterDrill 5 2 3 2 2" xfId="11038" xr:uid="{00000000-0005-0000-0000-00008C690000}"/>
    <cellStyle name="SAPBEXfilterDrill 5 2 3 3" xfId="11039" xr:uid="{00000000-0005-0000-0000-00008D690000}"/>
    <cellStyle name="SAPBEXfilterDrill 5 2 4" xfId="11040" xr:uid="{00000000-0005-0000-0000-00008E690000}"/>
    <cellStyle name="SAPBEXfilterDrill 5 2 4 2" xfId="11041" xr:uid="{00000000-0005-0000-0000-00008F690000}"/>
    <cellStyle name="SAPBEXfilterDrill 5 2 4 2 2" xfId="11042" xr:uid="{00000000-0005-0000-0000-000090690000}"/>
    <cellStyle name="SAPBEXfilterDrill 5 2 5" xfId="11043" xr:uid="{00000000-0005-0000-0000-000091690000}"/>
    <cellStyle name="SAPBEXfilterDrill 5 2 5 2" xfId="11044" xr:uid="{00000000-0005-0000-0000-000092690000}"/>
    <cellStyle name="SAPBEXfilterDrill 5 2 6" xfId="35885" xr:uid="{00000000-0005-0000-0000-000093690000}"/>
    <cellStyle name="SAPBEXfilterDrill 5 2 7" xfId="35886" xr:uid="{00000000-0005-0000-0000-000094690000}"/>
    <cellStyle name="SAPBEXfilterDrill 5 20" xfId="35887" xr:uid="{00000000-0005-0000-0000-000095690000}"/>
    <cellStyle name="SAPBEXfilterDrill 5 21" xfId="35888" xr:uid="{00000000-0005-0000-0000-000096690000}"/>
    <cellStyle name="SAPBEXfilterDrill 5 22" xfId="35889" xr:uid="{00000000-0005-0000-0000-000097690000}"/>
    <cellStyle name="SAPBEXfilterDrill 5 23" xfId="35890" xr:uid="{00000000-0005-0000-0000-000098690000}"/>
    <cellStyle name="SAPBEXfilterDrill 5 24" xfId="35891" xr:uid="{00000000-0005-0000-0000-000099690000}"/>
    <cellStyle name="SAPBEXfilterDrill 5 25" xfId="35892" xr:uid="{00000000-0005-0000-0000-00009A690000}"/>
    <cellStyle name="SAPBEXfilterDrill 5 26" xfId="35893" xr:uid="{00000000-0005-0000-0000-00009B690000}"/>
    <cellStyle name="SAPBEXfilterDrill 5 27" xfId="35894" xr:uid="{00000000-0005-0000-0000-00009C690000}"/>
    <cellStyle name="SAPBEXfilterDrill 5 28" xfId="48491" xr:uid="{00000000-0005-0000-0000-00009D690000}"/>
    <cellStyle name="SAPBEXfilterDrill 5 3" xfId="35895" xr:uid="{00000000-0005-0000-0000-00009E690000}"/>
    <cellStyle name="SAPBEXfilterDrill 5 4" xfId="35896" xr:uid="{00000000-0005-0000-0000-00009F690000}"/>
    <cellStyle name="SAPBEXfilterDrill 5 5" xfId="35897" xr:uid="{00000000-0005-0000-0000-0000A0690000}"/>
    <cellStyle name="SAPBEXfilterDrill 5 6" xfId="35898" xr:uid="{00000000-0005-0000-0000-0000A1690000}"/>
    <cellStyle name="SAPBEXfilterDrill 5 7" xfId="35899" xr:uid="{00000000-0005-0000-0000-0000A2690000}"/>
    <cellStyle name="SAPBEXfilterDrill 5 8" xfId="35900" xr:uid="{00000000-0005-0000-0000-0000A3690000}"/>
    <cellStyle name="SAPBEXfilterDrill 5 9" xfId="35901" xr:uid="{00000000-0005-0000-0000-0000A4690000}"/>
    <cellStyle name="SAPBEXfilterDrill 6" xfId="946" xr:uid="{00000000-0005-0000-0000-0000A5690000}"/>
    <cellStyle name="SAPBEXfilterDrill 6 10" xfId="35902" xr:uid="{00000000-0005-0000-0000-0000A6690000}"/>
    <cellStyle name="SAPBEXfilterDrill 6 11" xfId="35903" xr:uid="{00000000-0005-0000-0000-0000A7690000}"/>
    <cellStyle name="SAPBEXfilterDrill 6 12" xfId="35904" xr:uid="{00000000-0005-0000-0000-0000A8690000}"/>
    <cellStyle name="SAPBEXfilterDrill 6 13" xfId="35905" xr:uid="{00000000-0005-0000-0000-0000A9690000}"/>
    <cellStyle name="SAPBEXfilterDrill 6 14" xfId="35906" xr:uid="{00000000-0005-0000-0000-0000AA690000}"/>
    <cellStyle name="SAPBEXfilterDrill 6 15" xfId="35907" xr:uid="{00000000-0005-0000-0000-0000AB690000}"/>
    <cellStyle name="SAPBEXfilterDrill 6 16" xfId="35908" xr:uid="{00000000-0005-0000-0000-0000AC690000}"/>
    <cellStyle name="SAPBEXfilterDrill 6 17" xfId="35909" xr:uid="{00000000-0005-0000-0000-0000AD690000}"/>
    <cellStyle name="SAPBEXfilterDrill 6 18" xfId="35910" xr:uid="{00000000-0005-0000-0000-0000AE690000}"/>
    <cellStyle name="SAPBEXfilterDrill 6 19" xfId="35911" xr:uid="{00000000-0005-0000-0000-0000AF690000}"/>
    <cellStyle name="SAPBEXfilterDrill 6 2" xfId="1932" xr:uid="{00000000-0005-0000-0000-0000B0690000}"/>
    <cellStyle name="SAPBEXfilterDrill 6 2 2" xfId="11045" xr:uid="{00000000-0005-0000-0000-0000B1690000}"/>
    <cellStyle name="SAPBEXfilterDrill 6 2 2 2" xfId="11046" xr:uid="{00000000-0005-0000-0000-0000B2690000}"/>
    <cellStyle name="SAPBEXfilterDrill 6 2 2 2 2" xfId="11047" xr:uid="{00000000-0005-0000-0000-0000B3690000}"/>
    <cellStyle name="SAPBEXfilterDrill 6 2 2 2 2 2" xfId="11048" xr:uid="{00000000-0005-0000-0000-0000B4690000}"/>
    <cellStyle name="SAPBEXfilterDrill 6 2 2 2 3" xfId="11049" xr:uid="{00000000-0005-0000-0000-0000B5690000}"/>
    <cellStyle name="SAPBEXfilterDrill 6 2 2 3" xfId="11050" xr:uid="{00000000-0005-0000-0000-0000B6690000}"/>
    <cellStyle name="SAPBEXfilterDrill 6 2 2 3 2" xfId="11051" xr:uid="{00000000-0005-0000-0000-0000B7690000}"/>
    <cellStyle name="SAPBEXfilterDrill 6 2 2 3 2 2" xfId="11052" xr:uid="{00000000-0005-0000-0000-0000B8690000}"/>
    <cellStyle name="SAPBEXfilterDrill 6 2 2 4" xfId="11053" xr:uid="{00000000-0005-0000-0000-0000B9690000}"/>
    <cellStyle name="SAPBEXfilterDrill 6 2 2 4 2" xfId="11054" xr:uid="{00000000-0005-0000-0000-0000BA690000}"/>
    <cellStyle name="SAPBEXfilterDrill 6 2 3" xfId="11055" xr:uid="{00000000-0005-0000-0000-0000BB690000}"/>
    <cellStyle name="SAPBEXfilterDrill 6 2 3 2" xfId="11056" xr:uid="{00000000-0005-0000-0000-0000BC690000}"/>
    <cellStyle name="SAPBEXfilterDrill 6 2 3 2 2" xfId="11057" xr:uid="{00000000-0005-0000-0000-0000BD690000}"/>
    <cellStyle name="SAPBEXfilterDrill 6 2 3 3" xfId="11058" xr:uid="{00000000-0005-0000-0000-0000BE690000}"/>
    <cellStyle name="SAPBEXfilterDrill 6 2 4" xfId="11059" xr:uid="{00000000-0005-0000-0000-0000BF690000}"/>
    <cellStyle name="SAPBEXfilterDrill 6 2 4 2" xfId="11060" xr:uid="{00000000-0005-0000-0000-0000C0690000}"/>
    <cellStyle name="SAPBEXfilterDrill 6 2 4 2 2" xfId="11061" xr:uid="{00000000-0005-0000-0000-0000C1690000}"/>
    <cellStyle name="SAPBEXfilterDrill 6 2 5" xfId="11062" xr:uid="{00000000-0005-0000-0000-0000C2690000}"/>
    <cellStyle name="SAPBEXfilterDrill 6 2 5 2" xfId="11063" xr:uid="{00000000-0005-0000-0000-0000C3690000}"/>
    <cellStyle name="SAPBEXfilterDrill 6 2 6" xfId="35912" xr:uid="{00000000-0005-0000-0000-0000C4690000}"/>
    <cellStyle name="SAPBEXfilterDrill 6 2 7" xfId="35913" xr:uid="{00000000-0005-0000-0000-0000C5690000}"/>
    <cellStyle name="SAPBEXfilterDrill 6 20" xfId="35914" xr:uid="{00000000-0005-0000-0000-0000C6690000}"/>
    <cellStyle name="SAPBEXfilterDrill 6 21" xfId="35915" xr:uid="{00000000-0005-0000-0000-0000C7690000}"/>
    <cellStyle name="SAPBEXfilterDrill 6 22" xfId="35916" xr:uid="{00000000-0005-0000-0000-0000C8690000}"/>
    <cellStyle name="SAPBEXfilterDrill 6 23" xfId="35917" xr:uid="{00000000-0005-0000-0000-0000C9690000}"/>
    <cellStyle name="SAPBEXfilterDrill 6 24" xfId="35918" xr:uid="{00000000-0005-0000-0000-0000CA690000}"/>
    <cellStyle name="SAPBEXfilterDrill 6 25" xfId="35919" xr:uid="{00000000-0005-0000-0000-0000CB690000}"/>
    <cellStyle name="SAPBEXfilterDrill 6 26" xfId="35920" xr:uid="{00000000-0005-0000-0000-0000CC690000}"/>
    <cellStyle name="SAPBEXfilterDrill 6 27" xfId="35921" xr:uid="{00000000-0005-0000-0000-0000CD690000}"/>
    <cellStyle name="SAPBEXfilterDrill 6 28" xfId="48492" xr:uid="{00000000-0005-0000-0000-0000CE690000}"/>
    <cellStyle name="SAPBEXfilterDrill 6 3" xfId="35922" xr:uid="{00000000-0005-0000-0000-0000CF690000}"/>
    <cellStyle name="SAPBEXfilterDrill 6 4" xfId="35923" xr:uid="{00000000-0005-0000-0000-0000D0690000}"/>
    <cellStyle name="SAPBEXfilterDrill 6 5" xfId="35924" xr:uid="{00000000-0005-0000-0000-0000D1690000}"/>
    <cellStyle name="SAPBEXfilterDrill 6 6" xfId="35925" xr:uid="{00000000-0005-0000-0000-0000D2690000}"/>
    <cellStyle name="SAPBEXfilterDrill 6 7" xfId="35926" xr:uid="{00000000-0005-0000-0000-0000D3690000}"/>
    <cellStyle name="SAPBEXfilterDrill 6 8" xfId="35927" xr:uid="{00000000-0005-0000-0000-0000D4690000}"/>
    <cellStyle name="SAPBEXfilterDrill 6 9" xfId="35928" xr:uid="{00000000-0005-0000-0000-0000D5690000}"/>
    <cellStyle name="SAPBEXfilterDrill 7" xfId="947" xr:uid="{00000000-0005-0000-0000-0000D6690000}"/>
    <cellStyle name="SAPBEXfilterDrill 7 10" xfId="35929" xr:uid="{00000000-0005-0000-0000-0000D7690000}"/>
    <cellStyle name="SAPBEXfilterDrill 7 11" xfId="35930" xr:uid="{00000000-0005-0000-0000-0000D8690000}"/>
    <cellStyle name="SAPBEXfilterDrill 7 12" xfId="35931" xr:uid="{00000000-0005-0000-0000-0000D9690000}"/>
    <cellStyle name="SAPBEXfilterDrill 7 13" xfId="35932" xr:uid="{00000000-0005-0000-0000-0000DA690000}"/>
    <cellStyle name="SAPBEXfilterDrill 7 14" xfId="35933" xr:uid="{00000000-0005-0000-0000-0000DB690000}"/>
    <cellStyle name="SAPBEXfilterDrill 7 15" xfId="35934" xr:uid="{00000000-0005-0000-0000-0000DC690000}"/>
    <cellStyle name="SAPBEXfilterDrill 7 16" xfId="35935" xr:uid="{00000000-0005-0000-0000-0000DD690000}"/>
    <cellStyle name="SAPBEXfilterDrill 7 17" xfId="35936" xr:uid="{00000000-0005-0000-0000-0000DE690000}"/>
    <cellStyle name="SAPBEXfilterDrill 7 18" xfId="35937" xr:uid="{00000000-0005-0000-0000-0000DF690000}"/>
    <cellStyle name="SAPBEXfilterDrill 7 19" xfId="35938" xr:uid="{00000000-0005-0000-0000-0000E0690000}"/>
    <cellStyle name="SAPBEXfilterDrill 7 2" xfId="1933" xr:uid="{00000000-0005-0000-0000-0000E1690000}"/>
    <cellStyle name="SAPBEXfilterDrill 7 2 2" xfId="11064" xr:uid="{00000000-0005-0000-0000-0000E2690000}"/>
    <cellStyle name="SAPBEXfilterDrill 7 2 2 2" xfId="11065" xr:uid="{00000000-0005-0000-0000-0000E3690000}"/>
    <cellStyle name="SAPBEXfilterDrill 7 2 2 2 2" xfId="11066" xr:uid="{00000000-0005-0000-0000-0000E4690000}"/>
    <cellStyle name="SAPBEXfilterDrill 7 2 2 2 2 2" xfId="11067" xr:uid="{00000000-0005-0000-0000-0000E5690000}"/>
    <cellStyle name="SAPBEXfilterDrill 7 2 2 2 3" xfId="11068" xr:uid="{00000000-0005-0000-0000-0000E6690000}"/>
    <cellStyle name="SAPBEXfilterDrill 7 2 2 3" xfId="11069" xr:uid="{00000000-0005-0000-0000-0000E7690000}"/>
    <cellStyle name="SAPBEXfilterDrill 7 2 2 3 2" xfId="11070" xr:uid="{00000000-0005-0000-0000-0000E8690000}"/>
    <cellStyle name="SAPBEXfilterDrill 7 2 2 3 2 2" xfId="11071" xr:uid="{00000000-0005-0000-0000-0000E9690000}"/>
    <cellStyle name="SAPBEXfilterDrill 7 2 2 4" xfId="11072" xr:uid="{00000000-0005-0000-0000-0000EA690000}"/>
    <cellStyle name="SAPBEXfilterDrill 7 2 2 4 2" xfId="11073" xr:uid="{00000000-0005-0000-0000-0000EB690000}"/>
    <cellStyle name="SAPBEXfilterDrill 7 2 3" xfId="11074" xr:uid="{00000000-0005-0000-0000-0000EC690000}"/>
    <cellStyle name="SAPBEXfilterDrill 7 2 3 2" xfId="11075" xr:uid="{00000000-0005-0000-0000-0000ED690000}"/>
    <cellStyle name="SAPBEXfilterDrill 7 2 3 2 2" xfId="11076" xr:uid="{00000000-0005-0000-0000-0000EE690000}"/>
    <cellStyle name="SAPBEXfilterDrill 7 2 3 3" xfId="11077" xr:uid="{00000000-0005-0000-0000-0000EF690000}"/>
    <cellStyle name="SAPBEXfilterDrill 7 2 4" xfId="11078" xr:uid="{00000000-0005-0000-0000-0000F0690000}"/>
    <cellStyle name="SAPBEXfilterDrill 7 2 4 2" xfId="11079" xr:uid="{00000000-0005-0000-0000-0000F1690000}"/>
    <cellStyle name="SAPBEXfilterDrill 7 2 4 2 2" xfId="11080" xr:uid="{00000000-0005-0000-0000-0000F2690000}"/>
    <cellStyle name="SAPBEXfilterDrill 7 2 5" xfId="11081" xr:uid="{00000000-0005-0000-0000-0000F3690000}"/>
    <cellStyle name="SAPBEXfilterDrill 7 2 5 2" xfId="11082" xr:uid="{00000000-0005-0000-0000-0000F4690000}"/>
    <cellStyle name="SAPBEXfilterDrill 7 2 6" xfId="35939" xr:uid="{00000000-0005-0000-0000-0000F5690000}"/>
    <cellStyle name="SAPBEXfilterDrill 7 2 7" xfId="35940" xr:uid="{00000000-0005-0000-0000-0000F6690000}"/>
    <cellStyle name="SAPBEXfilterDrill 7 20" xfId="35941" xr:uid="{00000000-0005-0000-0000-0000F7690000}"/>
    <cellStyle name="SAPBEXfilterDrill 7 21" xfId="35942" xr:uid="{00000000-0005-0000-0000-0000F8690000}"/>
    <cellStyle name="SAPBEXfilterDrill 7 22" xfId="35943" xr:uid="{00000000-0005-0000-0000-0000F9690000}"/>
    <cellStyle name="SAPBEXfilterDrill 7 23" xfId="35944" xr:uid="{00000000-0005-0000-0000-0000FA690000}"/>
    <cellStyle name="SAPBEXfilterDrill 7 24" xfId="35945" xr:uid="{00000000-0005-0000-0000-0000FB690000}"/>
    <cellStyle name="SAPBEXfilterDrill 7 25" xfId="35946" xr:uid="{00000000-0005-0000-0000-0000FC690000}"/>
    <cellStyle name="SAPBEXfilterDrill 7 26" xfId="35947" xr:uid="{00000000-0005-0000-0000-0000FD690000}"/>
    <cellStyle name="SAPBEXfilterDrill 7 27" xfId="35948" xr:uid="{00000000-0005-0000-0000-0000FE690000}"/>
    <cellStyle name="SAPBEXfilterDrill 7 28" xfId="48493" xr:uid="{00000000-0005-0000-0000-0000FF690000}"/>
    <cellStyle name="SAPBEXfilterDrill 7 3" xfId="35949" xr:uid="{00000000-0005-0000-0000-0000006A0000}"/>
    <cellStyle name="SAPBEXfilterDrill 7 4" xfId="35950" xr:uid="{00000000-0005-0000-0000-0000016A0000}"/>
    <cellStyle name="SAPBEXfilterDrill 7 5" xfId="35951" xr:uid="{00000000-0005-0000-0000-0000026A0000}"/>
    <cellStyle name="SAPBEXfilterDrill 7 6" xfId="35952" xr:uid="{00000000-0005-0000-0000-0000036A0000}"/>
    <cellStyle name="SAPBEXfilterDrill 7 7" xfId="35953" xr:uid="{00000000-0005-0000-0000-0000046A0000}"/>
    <cellStyle name="SAPBEXfilterDrill 7 8" xfId="35954" xr:uid="{00000000-0005-0000-0000-0000056A0000}"/>
    <cellStyle name="SAPBEXfilterDrill 7 9" xfId="35955" xr:uid="{00000000-0005-0000-0000-0000066A0000}"/>
    <cellStyle name="SAPBEXfilterDrill 8" xfId="929" xr:uid="{00000000-0005-0000-0000-0000076A0000}"/>
    <cellStyle name="SAPBEXfilterDrill 8 10" xfId="35956" xr:uid="{00000000-0005-0000-0000-0000086A0000}"/>
    <cellStyle name="SAPBEXfilterDrill 8 11" xfId="35957" xr:uid="{00000000-0005-0000-0000-0000096A0000}"/>
    <cellStyle name="SAPBEXfilterDrill 8 12" xfId="35958" xr:uid="{00000000-0005-0000-0000-00000A6A0000}"/>
    <cellStyle name="SAPBEXfilterDrill 8 13" xfId="35959" xr:uid="{00000000-0005-0000-0000-00000B6A0000}"/>
    <cellStyle name="SAPBEXfilterDrill 8 14" xfId="35960" xr:uid="{00000000-0005-0000-0000-00000C6A0000}"/>
    <cellStyle name="SAPBEXfilterDrill 8 15" xfId="35961" xr:uid="{00000000-0005-0000-0000-00000D6A0000}"/>
    <cellStyle name="SAPBEXfilterDrill 8 16" xfId="35962" xr:uid="{00000000-0005-0000-0000-00000E6A0000}"/>
    <cellStyle name="SAPBEXfilterDrill 8 17" xfId="35963" xr:uid="{00000000-0005-0000-0000-00000F6A0000}"/>
    <cellStyle name="SAPBEXfilterDrill 8 18" xfId="35964" xr:uid="{00000000-0005-0000-0000-0000106A0000}"/>
    <cellStyle name="SAPBEXfilterDrill 8 19" xfId="35965" xr:uid="{00000000-0005-0000-0000-0000116A0000}"/>
    <cellStyle name="SAPBEXfilterDrill 8 2" xfId="1934" xr:uid="{00000000-0005-0000-0000-0000126A0000}"/>
    <cellStyle name="SAPBEXfilterDrill 8 2 2" xfId="11083" xr:uid="{00000000-0005-0000-0000-0000136A0000}"/>
    <cellStyle name="SAPBEXfilterDrill 8 2 2 2" xfId="11084" xr:uid="{00000000-0005-0000-0000-0000146A0000}"/>
    <cellStyle name="SAPBEXfilterDrill 8 2 2 2 2" xfId="11085" xr:uid="{00000000-0005-0000-0000-0000156A0000}"/>
    <cellStyle name="SAPBEXfilterDrill 8 2 2 2 2 2" xfId="11086" xr:uid="{00000000-0005-0000-0000-0000166A0000}"/>
    <cellStyle name="SAPBEXfilterDrill 8 2 2 2 3" xfId="11087" xr:uid="{00000000-0005-0000-0000-0000176A0000}"/>
    <cellStyle name="SAPBEXfilterDrill 8 2 2 3" xfId="11088" xr:uid="{00000000-0005-0000-0000-0000186A0000}"/>
    <cellStyle name="SAPBEXfilterDrill 8 2 2 3 2" xfId="11089" xr:uid="{00000000-0005-0000-0000-0000196A0000}"/>
    <cellStyle name="SAPBEXfilterDrill 8 2 2 3 2 2" xfId="11090" xr:uid="{00000000-0005-0000-0000-00001A6A0000}"/>
    <cellStyle name="SAPBEXfilterDrill 8 2 2 4" xfId="11091" xr:uid="{00000000-0005-0000-0000-00001B6A0000}"/>
    <cellStyle name="SAPBEXfilterDrill 8 2 2 4 2" xfId="11092" xr:uid="{00000000-0005-0000-0000-00001C6A0000}"/>
    <cellStyle name="SAPBEXfilterDrill 8 2 3" xfId="11093" xr:uid="{00000000-0005-0000-0000-00001D6A0000}"/>
    <cellStyle name="SAPBEXfilterDrill 8 2 3 2" xfId="11094" xr:uid="{00000000-0005-0000-0000-00001E6A0000}"/>
    <cellStyle name="SAPBEXfilterDrill 8 2 3 2 2" xfId="11095" xr:uid="{00000000-0005-0000-0000-00001F6A0000}"/>
    <cellStyle name="SAPBEXfilterDrill 8 2 3 3" xfId="11096" xr:uid="{00000000-0005-0000-0000-0000206A0000}"/>
    <cellStyle name="SAPBEXfilterDrill 8 2 4" xfId="11097" xr:uid="{00000000-0005-0000-0000-0000216A0000}"/>
    <cellStyle name="SAPBEXfilterDrill 8 2 4 2" xfId="11098" xr:uid="{00000000-0005-0000-0000-0000226A0000}"/>
    <cellStyle name="SAPBEXfilterDrill 8 2 4 2 2" xfId="11099" xr:uid="{00000000-0005-0000-0000-0000236A0000}"/>
    <cellStyle name="SAPBEXfilterDrill 8 2 5" xfId="11100" xr:uid="{00000000-0005-0000-0000-0000246A0000}"/>
    <cellStyle name="SAPBEXfilterDrill 8 2 5 2" xfId="11101" xr:uid="{00000000-0005-0000-0000-0000256A0000}"/>
    <cellStyle name="SAPBEXfilterDrill 8 2 6" xfId="35966" xr:uid="{00000000-0005-0000-0000-0000266A0000}"/>
    <cellStyle name="SAPBEXfilterDrill 8 2 7" xfId="35967" xr:uid="{00000000-0005-0000-0000-0000276A0000}"/>
    <cellStyle name="SAPBEXfilterDrill 8 20" xfId="35968" xr:uid="{00000000-0005-0000-0000-0000286A0000}"/>
    <cellStyle name="SAPBEXfilterDrill 8 21" xfId="35969" xr:uid="{00000000-0005-0000-0000-0000296A0000}"/>
    <cellStyle name="SAPBEXfilterDrill 8 22" xfId="35970" xr:uid="{00000000-0005-0000-0000-00002A6A0000}"/>
    <cellStyle name="SAPBEXfilterDrill 8 23" xfId="35971" xr:uid="{00000000-0005-0000-0000-00002B6A0000}"/>
    <cellStyle name="SAPBEXfilterDrill 8 24" xfId="35972" xr:uid="{00000000-0005-0000-0000-00002C6A0000}"/>
    <cellStyle name="SAPBEXfilterDrill 8 25" xfId="35973" xr:uid="{00000000-0005-0000-0000-00002D6A0000}"/>
    <cellStyle name="SAPBEXfilterDrill 8 26" xfId="35974" xr:uid="{00000000-0005-0000-0000-00002E6A0000}"/>
    <cellStyle name="SAPBEXfilterDrill 8 27" xfId="35975" xr:uid="{00000000-0005-0000-0000-00002F6A0000}"/>
    <cellStyle name="SAPBEXfilterDrill 8 28" xfId="48494" xr:uid="{00000000-0005-0000-0000-0000306A0000}"/>
    <cellStyle name="SAPBEXfilterDrill 8 3" xfId="35976" xr:uid="{00000000-0005-0000-0000-0000316A0000}"/>
    <cellStyle name="SAPBEXfilterDrill 8 4" xfId="35977" xr:uid="{00000000-0005-0000-0000-0000326A0000}"/>
    <cellStyle name="SAPBEXfilterDrill 8 5" xfId="35978" xr:uid="{00000000-0005-0000-0000-0000336A0000}"/>
    <cellStyle name="SAPBEXfilterDrill 8 6" xfId="35979" xr:uid="{00000000-0005-0000-0000-0000346A0000}"/>
    <cellStyle name="SAPBEXfilterDrill 8 7" xfId="35980" xr:uid="{00000000-0005-0000-0000-0000356A0000}"/>
    <cellStyle name="SAPBEXfilterDrill 8 8" xfId="35981" xr:uid="{00000000-0005-0000-0000-0000366A0000}"/>
    <cellStyle name="SAPBEXfilterDrill 8 9" xfId="35982" xr:uid="{00000000-0005-0000-0000-0000376A0000}"/>
    <cellStyle name="SAPBEXfilterDrill 9" xfId="1935" xr:uid="{00000000-0005-0000-0000-0000386A0000}"/>
    <cellStyle name="SAPBEXfilterDrill 9 10" xfId="35983" xr:uid="{00000000-0005-0000-0000-0000396A0000}"/>
    <cellStyle name="SAPBEXfilterDrill 9 11" xfId="35984" xr:uid="{00000000-0005-0000-0000-00003A6A0000}"/>
    <cellStyle name="SAPBEXfilterDrill 9 12" xfId="35985" xr:uid="{00000000-0005-0000-0000-00003B6A0000}"/>
    <cellStyle name="SAPBEXfilterDrill 9 13" xfId="35986" xr:uid="{00000000-0005-0000-0000-00003C6A0000}"/>
    <cellStyle name="SAPBEXfilterDrill 9 14" xfId="35987" xr:uid="{00000000-0005-0000-0000-00003D6A0000}"/>
    <cellStyle name="SAPBEXfilterDrill 9 15" xfId="35988" xr:uid="{00000000-0005-0000-0000-00003E6A0000}"/>
    <cellStyle name="SAPBEXfilterDrill 9 16" xfId="35989" xr:uid="{00000000-0005-0000-0000-00003F6A0000}"/>
    <cellStyle name="SAPBEXfilterDrill 9 17" xfId="35990" xr:uid="{00000000-0005-0000-0000-0000406A0000}"/>
    <cellStyle name="SAPBEXfilterDrill 9 18" xfId="35991" xr:uid="{00000000-0005-0000-0000-0000416A0000}"/>
    <cellStyle name="SAPBEXfilterDrill 9 19" xfId="35992" xr:uid="{00000000-0005-0000-0000-0000426A0000}"/>
    <cellStyle name="SAPBEXfilterDrill 9 2" xfId="11102" xr:uid="{00000000-0005-0000-0000-0000436A0000}"/>
    <cellStyle name="SAPBEXfilterDrill 9 2 2" xfId="11103" xr:uid="{00000000-0005-0000-0000-0000446A0000}"/>
    <cellStyle name="SAPBEXfilterDrill 9 2 2 2" xfId="11104" xr:uid="{00000000-0005-0000-0000-0000456A0000}"/>
    <cellStyle name="SAPBEXfilterDrill 9 2 2 2 2" xfId="11105" xr:uid="{00000000-0005-0000-0000-0000466A0000}"/>
    <cellStyle name="SAPBEXfilterDrill 9 2 2 3" xfId="11106" xr:uid="{00000000-0005-0000-0000-0000476A0000}"/>
    <cellStyle name="SAPBEXfilterDrill 9 2 3" xfId="11107" xr:uid="{00000000-0005-0000-0000-0000486A0000}"/>
    <cellStyle name="SAPBEXfilterDrill 9 2 3 2" xfId="11108" xr:uid="{00000000-0005-0000-0000-0000496A0000}"/>
    <cellStyle name="SAPBEXfilterDrill 9 2 3 2 2" xfId="11109" xr:uid="{00000000-0005-0000-0000-00004A6A0000}"/>
    <cellStyle name="SAPBEXfilterDrill 9 2 4" xfId="11110" xr:uid="{00000000-0005-0000-0000-00004B6A0000}"/>
    <cellStyle name="SAPBEXfilterDrill 9 2 4 2" xfId="11111" xr:uid="{00000000-0005-0000-0000-00004C6A0000}"/>
    <cellStyle name="SAPBEXfilterDrill 9 2 5" xfId="35993" xr:uid="{00000000-0005-0000-0000-00004D6A0000}"/>
    <cellStyle name="SAPBEXfilterDrill 9 2 6" xfId="35994" xr:uid="{00000000-0005-0000-0000-00004E6A0000}"/>
    <cellStyle name="SAPBEXfilterDrill 9 2 7" xfId="35995" xr:uid="{00000000-0005-0000-0000-00004F6A0000}"/>
    <cellStyle name="SAPBEXfilterDrill 9 20" xfId="35996" xr:uid="{00000000-0005-0000-0000-0000506A0000}"/>
    <cellStyle name="SAPBEXfilterDrill 9 21" xfId="35997" xr:uid="{00000000-0005-0000-0000-0000516A0000}"/>
    <cellStyle name="SAPBEXfilterDrill 9 22" xfId="35998" xr:uid="{00000000-0005-0000-0000-0000526A0000}"/>
    <cellStyle name="SAPBEXfilterDrill 9 23" xfId="35999" xr:uid="{00000000-0005-0000-0000-0000536A0000}"/>
    <cellStyle name="SAPBEXfilterDrill 9 24" xfId="36000" xr:uid="{00000000-0005-0000-0000-0000546A0000}"/>
    <cellStyle name="SAPBEXfilterDrill 9 25" xfId="36001" xr:uid="{00000000-0005-0000-0000-0000556A0000}"/>
    <cellStyle name="SAPBEXfilterDrill 9 26" xfId="36002" xr:uid="{00000000-0005-0000-0000-0000566A0000}"/>
    <cellStyle name="SAPBEXfilterDrill 9 27" xfId="36003" xr:uid="{00000000-0005-0000-0000-0000576A0000}"/>
    <cellStyle name="SAPBEXfilterDrill 9 28" xfId="48495" xr:uid="{00000000-0005-0000-0000-0000586A0000}"/>
    <cellStyle name="SAPBEXfilterDrill 9 3" xfId="36004" xr:uid="{00000000-0005-0000-0000-0000596A0000}"/>
    <cellStyle name="SAPBEXfilterDrill 9 4" xfId="36005" xr:uid="{00000000-0005-0000-0000-00005A6A0000}"/>
    <cellStyle name="SAPBEXfilterDrill 9 5" xfId="36006" xr:uid="{00000000-0005-0000-0000-00005B6A0000}"/>
    <cellStyle name="SAPBEXfilterDrill 9 6" xfId="36007" xr:uid="{00000000-0005-0000-0000-00005C6A0000}"/>
    <cellStyle name="SAPBEXfilterDrill 9 7" xfId="36008" xr:uid="{00000000-0005-0000-0000-00005D6A0000}"/>
    <cellStyle name="SAPBEXfilterDrill 9 8" xfId="36009" xr:uid="{00000000-0005-0000-0000-00005E6A0000}"/>
    <cellStyle name="SAPBEXfilterDrill 9 9" xfId="36010" xr:uid="{00000000-0005-0000-0000-00005F6A0000}"/>
    <cellStyle name="SAPBEXfilterDrill_20120921_SF-grote-ronde-Liesbethdump2" xfId="429" xr:uid="{00000000-0005-0000-0000-0000606A0000}"/>
    <cellStyle name="SAPBEXfilterItem" xfId="132" xr:uid="{00000000-0005-0000-0000-0000616A0000}"/>
    <cellStyle name="SAPBEXfilterItem 10" xfId="11112" xr:uid="{00000000-0005-0000-0000-0000626A0000}"/>
    <cellStyle name="SAPBEXfilterItem 10 10" xfId="36011" xr:uid="{00000000-0005-0000-0000-0000636A0000}"/>
    <cellStyle name="SAPBEXfilterItem 10 11" xfId="36012" xr:uid="{00000000-0005-0000-0000-0000646A0000}"/>
    <cellStyle name="SAPBEXfilterItem 10 12" xfId="36013" xr:uid="{00000000-0005-0000-0000-0000656A0000}"/>
    <cellStyle name="SAPBEXfilterItem 10 13" xfId="36014" xr:uid="{00000000-0005-0000-0000-0000666A0000}"/>
    <cellStyle name="SAPBEXfilterItem 10 14" xfId="36015" xr:uid="{00000000-0005-0000-0000-0000676A0000}"/>
    <cellStyle name="SAPBEXfilterItem 10 15" xfId="36016" xr:uid="{00000000-0005-0000-0000-0000686A0000}"/>
    <cellStyle name="SAPBEXfilterItem 10 16" xfId="36017" xr:uid="{00000000-0005-0000-0000-0000696A0000}"/>
    <cellStyle name="SAPBEXfilterItem 10 17" xfId="36018" xr:uid="{00000000-0005-0000-0000-00006A6A0000}"/>
    <cellStyle name="SAPBEXfilterItem 10 18" xfId="36019" xr:uid="{00000000-0005-0000-0000-00006B6A0000}"/>
    <cellStyle name="SAPBEXfilterItem 10 19" xfId="36020" xr:uid="{00000000-0005-0000-0000-00006C6A0000}"/>
    <cellStyle name="SAPBEXfilterItem 10 2" xfId="11113" xr:uid="{00000000-0005-0000-0000-00006D6A0000}"/>
    <cellStyle name="SAPBEXfilterItem 10 2 2" xfId="11114" xr:uid="{00000000-0005-0000-0000-00006E6A0000}"/>
    <cellStyle name="SAPBEXfilterItem 10 2 2 2" xfId="11115" xr:uid="{00000000-0005-0000-0000-00006F6A0000}"/>
    <cellStyle name="SAPBEXfilterItem 10 2 3" xfId="11116" xr:uid="{00000000-0005-0000-0000-0000706A0000}"/>
    <cellStyle name="SAPBEXfilterItem 10 20" xfId="36021" xr:uid="{00000000-0005-0000-0000-0000716A0000}"/>
    <cellStyle name="SAPBEXfilterItem 10 21" xfId="36022" xr:uid="{00000000-0005-0000-0000-0000726A0000}"/>
    <cellStyle name="SAPBEXfilterItem 10 22" xfId="36023" xr:uid="{00000000-0005-0000-0000-0000736A0000}"/>
    <cellStyle name="SAPBEXfilterItem 10 23" xfId="36024" xr:uid="{00000000-0005-0000-0000-0000746A0000}"/>
    <cellStyle name="SAPBEXfilterItem 10 24" xfId="36025" xr:uid="{00000000-0005-0000-0000-0000756A0000}"/>
    <cellStyle name="SAPBEXfilterItem 10 25" xfId="36026" xr:uid="{00000000-0005-0000-0000-0000766A0000}"/>
    <cellStyle name="SAPBEXfilterItem 10 26" xfId="36027" xr:uid="{00000000-0005-0000-0000-0000776A0000}"/>
    <cellStyle name="SAPBEXfilterItem 10 27" xfId="36028" xr:uid="{00000000-0005-0000-0000-0000786A0000}"/>
    <cellStyle name="SAPBEXfilterItem 10 28" xfId="48496" xr:uid="{00000000-0005-0000-0000-0000796A0000}"/>
    <cellStyle name="SAPBEXfilterItem 10 3" xfId="11117" xr:uid="{00000000-0005-0000-0000-00007A6A0000}"/>
    <cellStyle name="SAPBEXfilterItem 10 3 2" xfId="11118" xr:uid="{00000000-0005-0000-0000-00007B6A0000}"/>
    <cellStyle name="SAPBEXfilterItem 10 3 2 2" xfId="11119" xr:uid="{00000000-0005-0000-0000-00007C6A0000}"/>
    <cellStyle name="SAPBEXfilterItem 10 4" xfId="11120" xr:uid="{00000000-0005-0000-0000-00007D6A0000}"/>
    <cellStyle name="SAPBEXfilterItem 10 4 2" xfId="11121" xr:uid="{00000000-0005-0000-0000-00007E6A0000}"/>
    <cellStyle name="SAPBEXfilterItem 10 5" xfId="36029" xr:uid="{00000000-0005-0000-0000-00007F6A0000}"/>
    <cellStyle name="SAPBEXfilterItem 10 6" xfId="36030" xr:uid="{00000000-0005-0000-0000-0000806A0000}"/>
    <cellStyle name="SAPBEXfilterItem 10 7" xfId="36031" xr:uid="{00000000-0005-0000-0000-0000816A0000}"/>
    <cellStyle name="SAPBEXfilterItem 10 8" xfId="36032" xr:uid="{00000000-0005-0000-0000-0000826A0000}"/>
    <cellStyle name="SAPBEXfilterItem 10 9" xfId="36033" xr:uid="{00000000-0005-0000-0000-0000836A0000}"/>
    <cellStyle name="SAPBEXfilterItem 11" xfId="36034" xr:uid="{00000000-0005-0000-0000-0000846A0000}"/>
    <cellStyle name="SAPBEXfilterItem 12" xfId="36035" xr:uid="{00000000-0005-0000-0000-0000856A0000}"/>
    <cellStyle name="SAPBEXfilterItem 13" xfId="36036" xr:uid="{00000000-0005-0000-0000-0000866A0000}"/>
    <cellStyle name="SAPBEXfilterItem 14" xfId="36037" xr:uid="{00000000-0005-0000-0000-0000876A0000}"/>
    <cellStyle name="SAPBEXfilterItem 15" xfId="36038" xr:uid="{00000000-0005-0000-0000-0000886A0000}"/>
    <cellStyle name="SAPBEXfilterItem 16" xfId="36039" xr:uid="{00000000-0005-0000-0000-0000896A0000}"/>
    <cellStyle name="SAPBEXfilterItem 17" xfId="36040" xr:uid="{00000000-0005-0000-0000-00008A6A0000}"/>
    <cellStyle name="SAPBEXfilterItem 18" xfId="36041" xr:uid="{00000000-0005-0000-0000-00008B6A0000}"/>
    <cellStyle name="SAPBEXfilterItem 19" xfId="36042" xr:uid="{00000000-0005-0000-0000-00008C6A0000}"/>
    <cellStyle name="SAPBEXfilterItem 2" xfId="459" xr:uid="{00000000-0005-0000-0000-00008D6A0000}"/>
    <cellStyle name="SAPBEXfilterItem 2 10" xfId="36043" xr:uid="{00000000-0005-0000-0000-00008E6A0000}"/>
    <cellStyle name="SAPBEXfilterItem 2 11" xfId="36044" xr:uid="{00000000-0005-0000-0000-00008F6A0000}"/>
    <cellStyle name="SAPBEXfilterItem 2 12" xfId="36045" xr:uid="{00000000-0005-0000-0000-0000906A0000}"/>
    <cellStyle name="SAPBEXfilterItem 2 13" xfId="36046" xr:uid="{00000000-0005-0000-0000-0000916A0000}"/>
    <cellStyle name="SAPBEXfilterItem 2 14" xfId="36047" xr:uid="{00000000-0005-0000-0000-0000926A0000}"/>
    <cellStyle name="SAPBEXfilterItem 2 15" xfId="36048" xr:uid="{00000000-0005-0000-0000-0000936A0000}"/>
    <cellStyle name="SAPBEXfilterItem 2 16" xfId="36049" xr:uid="{00000000-0005-0000-0000-0000946A0000}"/>
    <cellStyle name="SAPBEXfilterItem 2 17" xfId="36050" xr:uid="{00000000-0005-0000-0000-0000956A0000}"/>
    <cellStyle name="SAPBEXfilterItem 2 18" xfId="36051" xr:uid="{00000000-0005-0000-0000-0000966A0000}"/>
    <cellStyle name="SAPBEXfilterItem 2 19" xfId="36052" xr:uid="{00000000-0005-0000-0000-0000976A0000}"/>
    <cellStyle name="SAPBEXfilterItem 2 2" xfId="530" xr:uid="{00000000-0005-0000-0000-0000986A0000}"/>
    <cellStyle name="SAPBEXfilterItem 2 2 10" xfId="36053" xr:uid="{00000000-0005-0000-0000-0000996A0000}"/>
    <cellStyle name="SAPBEXfilterItem 2 2 11" xfId="36054" xr:uid="{00000000-0005-0000-0000-00009A6A0000}"/>
    <cellStyle name="SAPBEXfilterItem 2 2 12" xfId="36055" xr:uid="{00000000-0005-0000-0000-00009B6A0000}"/>
    <cellStyle name="SAPBEXfilterItem 2 2 13" xfId="36056" xr:uid="{00000000-0005-0000-0000-00009C6A0000}"/>
    <cellStyle name="SAPBEXfilterItem 2 2 14" xfId="36057" xr:uid="{00000000-0005-0000-0000-00009D6A0000}"/>
    <cellStyle name="SAPBEXfilterItem 2 2 15" xfId="36058" xr:uid="{00000000-0005-0000-0000-00009E6A0000}"/>
    <cellStyle name="SAPBEXfilterItem 2 2 16" xfId="36059" xr:uid="{00000000-0005-0000-0000-00009F6A0000}"/>
    <cellStyle name="SAPBEXfilterItem 2 2 17" xfId="36060" xr:uid="{00000000-0005-0000-0000-0000A06A0000}"/>
    <cellStyle name="SAPBEXfilterItem 2 2 18" xfId="36061" xr:uid="{00000000-0005-0000-0000-0000A16A0000}"/>
    <cellStyle name="SAPBEXfilterItem 2 2 19" xfId="36062" xr:uid="{00000000-0005-0000-0000-0000A26A0000}"/>
    <cellStyle name="SAPBEXfilterItem 2 2 2" xfId="1936" xr:uid="{00000000-0005-0000-0000-0000A36A0000}"/>
    <cellStyle name="SAPBEXfilterItem 2 2 2 2" xfId="11122" xr:uid="{00000000-0005-0000-0000-0000A46A0000}"/>
    <cellStyle name="SAPBEXfilterItem 2 2 2 2 2" xfId="11123" xr:uid="{00000000-0005-0000-0000-0000A56A0000}"/>
    <cellStyle name="SAPBEXfilterItem 2 2 2 2 2 2" xfId="11124" xr:uid="{00000000-0005-0000-0000-0000A66A0000}"/>
    <cellStyle name="SAPBEXfilterItem 2 2 2 2 2 2 2" xfId="11125" xr:uid="{00000000-0005-0000-0000-0000A76A0000}"/>
    <cellStyle name="SAPBEXfilterItem 2 2 2 2 2 3" xfId="11126" xr:uid="{00000000-0005-0000-0000-0000A86A0000}"/>
    <cellStyle name="SAPBEXfilterItem 2 2 2 2 3" xfId="11127" xr:uid="{00000000-0005-0000-0000-0000A96A0000}"/>
    <cellStyle name="SAPBEXfilterItem 2 2 2 2 3 2" xfId="11128" xr:uid="{00000000-0005-0000-0000-0000AA6A0000}"/>
    <cellStyle name="SAPBEXfilterItem 2 2 2 2 3 2 2" xfId="11129" xr:uid="{00000000-0005-0000-0000-0000AB6A0000}"/>
    <cellStyle name="SAPBEXfilterItem 2 2 2 2 4" xfId="11130" xr:uid="{00000000-0005-0000-0000-0000AC6A0000}"/>
    <cellStyle name="SAPBEXfilterItem 2 2 2 2 4 2" xfId="11131" xr:uid="{00000000-0005-0000-0000-0000AD6A0000}"/>
    <cellStyle name="SAPBEXfilterItem 2 2 2 3" xfId="11132" xr:uid="{00000000-0005-0000-0000-0000AE6A0000}"/>
    <cellStyle name="SAPBEXfilterItem 2 2 2 3 2" xfId="11133" xr:uid="{00000000-0005-0000-0000-0000AF6A0000}"/>
    <cellStyle name="SAPBEXfilterItem 2 2 2 3 2 2" xfId="11134" xr:uid="{00000000-0005-0000-0000-0000B06A0000}"/>
    <cellStyle name="SAPBEXfilterItem 2 2 2 3 3" xfId="11135" xr:uid="{00000000-0005-0000-0000-0000B16A0000}"/>
    <cellStyle name="SAPBEXfilterItem 2 2 2 4" xfId="11136" xr:uid="{00000000-0005-0000-0000-0000B26A0000}"/>
    <cellStyle name="SAPBEXfilterItem 2 2 2 4 2" xfId="11137" xr:uid="{00000000-0005-0000-0000-0000B36A0000}"/>
    <cellStyle name="SAPBEXfilterItem 2 2 2 4 2 2" xfId="11138" xr:uid="{00000000-0005-0000-0000-0000B46A0000}"/>
    <cellStyle name="SAPBEXfilterItem 2 2 2 5" xfId="11139" xr:uid="{00000000-0005-0000-0000-0000B56A0000}"/>
    <cellStyle name="SAPBEXfilterItem 2 2 2 5 2" xfId="11140" xr:uid="{00000000-0005-0000-0000-0000B66A0000}"/>
    <cellStyle name="SAPBEXfilterItem 2 2 2 6" xfId="36063" xr:uid="{00000000-0005-0000-0000-0000B76A0000}"/>
    <cellStyle name="SAPBEXfilterItem 2 2 2 7" xfId="36064" xr:uid="{00000000-0005-0000-0000-0000B86A0000}"/>
    <cellStyle name="SAPBEXfilterItem 2 2 20" xfId="36065" xr:uid="{00000000-0005-0000-0000-0000B96A0000}"/>
    <cellStyle name="SAPBEXfilterItem 2 2 21" xfId="36066" xr:uid="{00000000-0005-0000-0000-0000BA6A0000}"/>
    <cellStyle name="SAPBEXfilterItem 2 2 22" xfId="36067" xr:uid="{00000000-0005-0000-0000-0000BB6A0000}"/>
    <cellStyle name="SAPBEXfilterItem 2 2 23" xfId="36068" xr:uid="{00000000-0005-0000-0000-0000BC6A0000}"/>
    <cellStyle name="SAPBEXfilterItem 2 2 24" xfId="36069" xr:uid="{00000000-0005-0000-0000-0000BD6A0000}"/>
    <cellStyle name="SAPBEXfilterItem 2 2 25" xfId="36070" xr:uid="{00000000-0005-0000-0000-0000BE6A0000}"/>
    <cellStyle name="SAPBEXfilterItem 2 2 26" xfId="36071" xr:uid="{00000000-0005-0000-0000-0000BF6A0000}"/>
    <cellStyle name="SAPBEXfilterItem 2 2 27" xfId="36072" xr:uid="{00000000-0005-0000-0000-0000C06A0000}"/>
    <cellStyle name="SAPBEXfilterItem 2 2 28" xfId="48497" xr:uid="{00000000-0005-0000-0000-0000C16A0000}"/>
    <cellStyle name="SAPBEXfilterItem 2 2 3" xfId="11141" xr:uid="{00000000-0005-0000-0000-0000C26A0000}"/>
    <cellStyle name="SAPBEXfilterItem 2 2 4" xfId="36073" xr:uid="{00000000-0005-0000-0000-0000C36A0000}"/>
    <cellStyle name="SAPBEXfilterItem 2 2 5" xfId="36074" xr:uid="{00000000-0005-0000-0000-0000C46A0000}"/>
    <cellStyle name="SAPBEXfilterItem 2 2 6" xfId="36075" xr:uid="{00000000-0005-0000-0000-0000C56A0000}"/>
    <cellStyle name="SAPBEXfilterItem 2 2 7" xfId="36076" xr:uid="{00000000-0005-0000-0000-0000C66A0000}"/>
    <cellStyle name="SAPBEXfilterItem 2 2 8" xfId="36077" xr:uid="{00000000-0005-0000-0000-0000C76A0000}"/>
    <cellStyle name="SAPBEXfilterItem 2 2 9" xfId="36078" xr:uid="{00000000-0005-0000-0000-0000C86A0000}"/>
    <cellStyle name="SAPBEXfilterItem 2 20" xfId="36079" xr:uid="{00000000-0005-0000-0000-0000C96A0000}"/>
    <cellStyle name="SAPBEXfilterItem 2 21" xfId="36080" xr:uid="{00000000-0005-0000-0000-0000CA6A0000}"/>
    <cellStyle name="SAPBEXfilterItem 2 22" xfId="36081" xr:uid="{00000000-0005-0000-0000-0000CB6A0000}"/>
    <cellStyle name="SAPBEXfilterItem 2 23" xfId="36082" xr:uid="{00000000-0005-0000-0000-0000CC6A0000}"/>
    <cellStyle name="SAPBEXfilterItem 2 24" xfId="36083" xr:uid="{00000000-0005-0000-0000-0000CD6A0000}"/>
    <cellStyle name="SAPBEXfilterItem 2 25" xfId="36084" xr:uid="{00000000-0005-0000-0000-0000CE6A0000}"/>
    <cellStyle name="SAPBEXfilterItem 2 26" xfId="36085" xr:uid="{00000000-0005-0000-0000-0000CF6A0000}"/>
    <cellStyle name="SAPBEXfilterItem 2 27" xfId="36086" xr:uid="{00000000-0005-0000-0000-0000D06A0000}"/>
    <cellStyle name="SAPBEXfilterItem 2 28" xfId="36087" xr:uid="{00000000-0005-0000-0000-0000D16A0000}"/>
    <cellStyle name="SAPBEXfilterItem 2 29" xfId="36088" xr:uid="{00000000-0005-0000-0000-0000D26A0000}"/>
    <cellStyle name="SAPBEXfilterItem 2 3" xfId="949" xr:uid="{00000000-0005-0000-0000-0000D36A0000}"/>
    <cellStyle name="SAPBEXfilterItem 2 3 10" xfId="36089" xr:uid="{00000000-0005-0000-0000-0000D46A0000}"/>
    <cellStyle name="SAPBEXfilterItem 2 3 11" xfId="36090" xr:uid="{00000000-0005-0000-0000-0000D56A0000}"/>
    <cellStyle name="SAPBEXfilterItem 2 3 12" xfId="36091" xr:uid="{00000000-0005-0000-0000-0000D66A0000}"/>
    <cellStyle name="SAPBEXfilterItem 2 3 13" xfId="36092" xr:uid="{00000000-0005-0000-0000-0000D76A0000}"/>
    <cellStyle name="SAPBEXfilterItem 2 3 14" xfId="36093" xr:uid="{00000000-0005-0000-0000-0000D86A0000}"/>
    <cellStyle name="SAPBEXfilterItem 2 3 15" xfId="36094" xr:uid="{00000000-0005-0000-0000-0000D96A0000}"/>
    <cellStyle name="SAPBEXfilterItem 2 3 16" xfId="36095" xr:uid="{00000000-0005-0000-0000-0000DA6A0000}"/>
    <cellStyle name="SAPBEXfilterItem 2 3 17" xfId="36096" xr:uid="{00000000-0005-0000-0000-0000DB6A0000}"/>
    <cellStyle name="SAPBEXfilterItem 2 3 18" xfId="36097" xr:uid="{00000000-0005-0000-0000-0000DC6A0000}"/>
    <cellStyle name="SAPBEXfilterItem 2 3 19" xfId="36098" xr:uid="{00000000-0005-0000-0000-0000DD6A0000}"/>
    <cellStyle name="SAPBEXfilterItem 2 3 2" xfId="1937" xr:uid="{00000000-0005-0000-0000-0000DE6A0000}"/>
    <cellStyle name="SAPBEXfilterItem 2 3 2 2" xfId="11142" xr:uid="{00000000-0005-0000-0000-0000DF6A0000}"/>
    <cellStyle name="SAPBEXfilterItem 2 3 2 2 2" xfId="11143" xr:uid="{00000000-0005-0000-0000-0000E06A0000}"/>
    <cellStyle name="SAPBEXfilterItem 2 3 2 2 2 2" xfId="11144" xr:uid="{00000000-0005-0000-0000-0000E16A0000}"/>
    <cellStyle name="SAPBEXfilterItem 2 3 2 2 2 2 2" xfId="11145" xr:uid="{00000000-0005-0000-0000-0000E26A0000}"/>
    <cellStyle name="SAPBEXfilterItem 2 3 2 2 2 3" xfId="11146" xr:uid="{00000000-0005-0000-0000-0000E36A0000}"/>
    <cellStyle name="SAPBEXfilterItem 2 3 2 2 3" xfId="11147" xr:uid="{00000000-0005-0000-0000-0000E46A0000}"/>
    <cellStyle name="SAPBEXfilterItem 2 3 2 2 3 2" xfId="11148" xr:uid="{00000000-0005-0000-0000-0000E56A0000}"/>
    <cellStyle name="SAPBEXfilterItem 2 3 2 2 3 2 2" xfId="11149" xr:uid="{00000000-0005-0000-0000-0000E66A0000}"/>
    <cellStyle name="SAPBEXfilterItem 2 3 2 2 4" xfId="11150" xr:uid="{00000000-0005-0000-0000-0000E76A0000}"/>
    <cellStyle name="SAPBEXfilterItem 2 3 2 2 4 2" xfId="11151" xr:uid="{00000000-0005-0000-0000-0000E86A0000}"/>
    <cellStyle name="SAPBEXfilterItem 2 3 2 3" xfId="11152" xr:uid="{00000000-0005-0000-0000-0000E96A0000}"/>
    <cellStyle name="SAPBEXfilterItem 2 3 2 3 2" xfId="11153" xr:uid="{00000000-0005-0000-0000-0000EA6A0000}"/>
    <cellStyle name="SAPBEXfilterItem 2 3 2 3 2 2" xfId="11154" xr:uid="{00000000-0005-0000-0000-0000EB6A0000}"/>
    <cellStyle name="SAPBEXfilterItem 2 3 2 3 3" xfId="11155" xr:uid="{00000000-0005-0000-0000-0000EC6A0000}"/>
    <cellStyle name="SAPBEXfilterItem 2 3 2 4" xfId="11156" xr:uid="{00000000-0005-0000-0000-0000ED6A0000}"/>
    <cellStyle name="SAPBEXfilterItem 2 3 2 4 2" xfId="11157" xr:uid="{00000000-0005-0000-0000-0000EE6A0000}"/>
    <cellStyle name="SAPBEXfilterItem 2 3 2 4 2 2" xfId="11158" xr:uid="{00000000-0005-0000-0000-0000EF6A0000}"/>
    <cellStyle name="SAPBEXfilterItem 2 3 2 5" xfId="11159" xr:uid="{00000000-0005-0000-0000-0000F06A0000}"/>
    <cellStyle name="SAPBEXfilterItem 2 3 2 5 2" xfId="11160" xr:uid="{00000000-0005-0000-0000-0000F16A0000}"/>
    <cellStyle name="SAPBEXfilterItem 2 3 2 6" xfId="36099" xr:uid="{00000000-0005-0000-0000-0000F26A0000}"/>
    <cellStyle name="SAPBEXfilterItem 2 3 2 7" xfId="36100" xr:uid="{00000000-0005-0000-0000-0000F36A0000}"/>
    <cellStyle name="SAPBEXfilterItem 2 3 20" xfId="36101" xr:uid="{00000000-0005-0000-0000-0000F46A0000}"/>
    <cellStyle name="SAPBEXfilterItem 2 3 21" xfId="36102" xr:uid="{00000000-0005-0000-0000-0000F56A0000}"/>
    <cellStyle name="SAPBEXfilterItem 2 3 22" xfId="36103" xr:uid="{00000000-0005-0000-0000-0000F66A0000}"/>
    <cellStyle name="SAPBEXfilterItem 2 3 23" xfId="36104" xr:uid="{00000000-0005-0000-0000-0000F76A0000}"/>
    <cellStyle name="SAPBEXfilterItem 2 3 24" xfId="36105" xr:uid="{00000000-0005-0000-0000-0000F86A0000}"/>
    <cellStyle name="SAPBEXfilterItem 2 3 25" xfId="36106" xr:uid="{00000000-0005-0000-0000-0000F96A0000}"/>
    <cellStyle name="SAPBEXfilterItem 2 3 26" xfId="36107" xr:uid="{00000000-0005-0000-0000-0000FA6A0000}"/>
    <cellStyle name="SAPBEXfilterItem 2 3 27" xfId="36108" xr:uid="{00000000-0005-0000-0000-0000FB6A0000}"/>
    <cellStyle name="SAPBEXfilterItem 2 3 28" xfId="48498" xr:uid="{00000000-0005-0000-0000-0000FC6A0000}"/>
    <cellStyle name="SAPBEXfilterItem 2 3 3" xfId="11161" xr:uid="{00000000-0005-0000-0000-0000FD6A0000}"/>
    <cellStyle name="SAPBEXfilterItem 2 3 4" xfId="36109" xr:uid="{00000000-0005-0000-0000-0000FE6A0000}"/>
    <cellStyle name="SAPBEXfilterItem 2 3 5" xfId="36110" xr:uid="{00000000-0005-0000-0000-0000FF6A0000}"/>
    <cellStyle name="SAPBEXfilterItem 2 3 6" xfId="36111" xr:uid="{00000000-0005-0000-0000-0000006B0000}"/>
    <cellStyle name="SAPBEXfilterItem 2 3 7" xfId="36112" xr:uid="{00000000-0005-0000-0000-0000016B0000}"/>
    <cellStyle name="SAPBEXfilterItem 2 3 8" xfId="36113" xr:uid="{00000000-0005-0000-0000-0000026B0000}"/>
    <cellStyle name="SAPBEXfilterItem 2 3 9" xfId="36114" xr:uid="{00000000-0005-0000-0000-0000036B0000}"/>
    <cellStyle name="SAPBEXfilterItem 2 30" xfId="36115" xr:uid="{00000000-0005-0000-0000-0000046B0000}"/>
    <cellStyle name="SAPBEXfilterItem 2 31" xfId="36116" xr:uid="{00000000-0005-0000-0000-0000056B0000}"/>
    <cellStyle name="SAPBEXfilterItem 2 32" xfId="36117" xr:uid="{00000000-0005-0000-0000-0000066B0000}"/>
    <cellStyle name="SAPBEXfilterItem 2 33" xfId="48499" xr:uid="{00000000-0005-0000-0000-0000076B0000}"/>
    <cellStyle name="SAPBEXfilterItem 2 4" xfId="950" xr:uid="{00000000-0005-0000-0000-0000086B0000}"/>
    <cellStyle name="SAPBEXfilterItem 2 4 10" xfId="36118" xr:uid="{00000000-0005-0000-0000-0000096B0000}"/>
    <cellStyle name="SAPBEXfilterItem 2 4 11" xfId="36119" xr:uid="{00000000-0005-0000-0000-00000A6B0000}"/>
    <cellStyle name="SAPBEXfilterItem 2 4 12" xfId="36120" xr:uid="{00000000-0005-0000-0000-00000B6B0000}"/>
    <cellStyle name="SAPBEXfilterItem 2 4 13" xfId="36121" xr:uid="{00000000-0005-0000-0000-00000C6B0000}"/>
    <cellStyle name="SAPBEXfilterItem 2 4 14" xfId="36122" xr:uid="{00000000-0005-0000-0000-00000D6B0000}"/>
    <cellStyle name="SAPBEXfilterItem 2 4 15" xfId="36123" xr:uid="{00000000-0005-0000-0000-00000E6B0000}"/>
    <cellStyle name="SAPBEXfilterItem 2 4 16" xfId="36124" xr:uid="{00000000-0005-0000-0000-00000F6B0000}"/>
    <cellStyle name="SAPBEXfilterItem 2 4 17" xfId="36125" xr:uid="{00000000-0005-0000-0000-0000106B0000}"/>
    <cellStyle name="SAPBEXfilterItem 2 4 18" xfId="36126" xr:uid="{00000000-0005-0000-0000-0000116B0000}"/>
    <cellStyle name="SAPBEXfilterItem 2 4 19" xfId="36127" xr:uid="{00000000-0005-0000-0000-0000126B0000}"/>
    <cellStyle name="SAPBEXfilterItem 2 4 2" xfId="1938" xr:uid="{00000000-0005-0000-0000-0000136B0000}"/>
    <cellStyle name="SAPBEXfilterItem 2 4 2 2" xfId="11162" xr:uid="{00000000-0005-0000-0000-0000146B0000}"/>
    <cellStyle name="SAPBEXfilterItem 2 4 2 2 2" xfId="11163" xr:uid="{00000000-0005-0000-0000-0000156B0000}"/>
    <cellStyle name="SAPBEXfilterItem 2 4 2 2 2 2" xfId="11164" xr:uid="{00000000-0005-0000-0000-0000166B0000}"/>
    <cellStyle name="SAPBEXfilterItem 2 4 2 2 2 2 2" xfId="11165" xr:uid="{00000000-0005-0000-0000-0000176B0000}"/>
    <cellStyle name="SAPBEXfilterItem 2 4 2 2 2 3" xfId="11166" xr:uid="{00000000-0005-0000-0000-0000186B0000}"/>
    <cellStyle name="SAPBEXfilterItem 2 4 2 2 3" xfId="11167" xr:uid="{00000000-0005-0000-0000-0000196B0000}"/>
    <cellStyle name="SAPBEXfilterItem 2 4 2 2 3 2" xfId="11168" xr:uid="{00000000-0005-0000-0000-00001A6B0000}"/>
    <cellStyle name="SAPBEXfilterItem 2 4 2 2 3 2 2" xfId="11169" xr:uid="{00000000-0005-0000-0000-00001B6B0000}"/>
    <cellStyle name="SAPBEXfilterItem 2 4 2 2 4" xfId="11170" xr:uid="{00000000-0005-0000-0000-00001C6B0000}"/>
    <cellStyle name="SAPBEXfilterItem 2 4 2 2 4 2" xfId="11171" xr:uid="{00000000-0005-0000-0000-00001D6B0000}"/>
    <cellStyle name="SAPBEXfilterItem 2 4 2 3" xfId="11172" xr:uid="{00000000-0005-0000-0000-00001E6B0000}"/>
    <cellStyle name="SAPBEXfilterItem 2 4 2 3 2" xfId="11173" xr:uid="{00000000-0005-0000-0000-00001F6B0000}"/>
    <cellStyle name="SAPBEXfilterItem 2 4 2 3 2 2" xfId="11174" xr:uid="{00000000-0005-0000-0000-0000206B0000}"/>
    <cellStyle name="SAPBEXfilterItem 2 4 2 3 3" xfId="11175" xr:uid="{00000000-0005-0000-0000-0000216B0000}"/>
    <cellStyle name="SAPBEXfilterItem 2 4 2 4" xfId="11176" xr:uid="{00000000-0005-0000-0000-0000226B0000}"/>
    <cellStyle name="SAPBEXfilterItem 2 4 2 4 2" xfId="11177" xr:uid="{00000000-0005-0000-0000-0000236B0000}"/>
    <cellStyle name="SAPBEXfilterItem 2 4 2 4 2 2" xfId="11178" xr:uid="{00000000-0005-0000-0000-0000246B0000}"/>
    <cellStyle name="SAPBEXfilterItem 2 4 2 5" xfId="11179" xr:uid="{00000000-0005-0000-0000-0000256B0000}"/>
    <cellStyle name="SAPBEXfilterItem 2 4 2 5 2" xfId="11180" xr:uid="{00000000-0005-0000-0000-0000266B0000}"/>
    <cellStyle name="SAPBEXfilterItem 2 4 2 6" xfId="36128" xr:uid="{00000000-0005-0000-0000-0000276B0000}"/>
    <cellStyle name="SAPBEXfilterItem 2 4 2 7" xfId="36129" xr:uid="{00000000-0005-0000-0000-0000286B0000}"/>
    <cellStyle name="SAPBEXfilterItem 2 4 20" xfId="36130" xr:uid="{00000000-0005-0000-0000-0000296B0000}"/>
    <cellStyle name="SAPBEXfilterItem 2 4 21" xfId="36131" xr:uid="{00000000-0005-0000-0000-00002A6B0000}"/>
    <cellStyle name="SAPBEXfilterItem 2 4 22" xfId="36132" xr:uid="{00000000-0005-0000-0000-00002B6B0000}"/>
    <cellStyle name="SAPBEXfilterItem 2 4 23" xfId="36133" xr:uid="{00000000-0005-0000-0000-00002C6B0000}"/>
    <cellStyle name="SAPBEXfilterItem 2 4 24" xfId="36134" xr:uid="{00000000-0005-0000-0000-00002D6B0000}"/>
    <cellStyle name="SAPBEXfilterItem 2 4 25" xfId="36135" xr:uid="{00000000-0005-0000-0000-00002E6B0000}"/>
    <cellStyle name="SAPBEXfilterItem 2 4 26" xfId="36136" xr:uid="{00000000-0005-0000-0000-00002F6B0000}"/>
    <cellStyle name="SAPBEXfilterItem 2 4 27" xfId="36137" xr:uid="{00000000-0005-0000-0000-0000306B0000}"/>
    <cellStyle name="SAPBEXfilterItem 2 4 28" xfId="48500" xr:uid="{00000000-0005-0000-0000-0000316B0000}"/>
    <cellStyle name="SAPBEXfilterItem 2 4 3" xfId="11181" xr:uid="{00000000-0005-0000-0000-0000326B0000}"/>
    <cellStyle name="SAPBEXfilterItem 2 4 4" xfId="36138" xr:uid="{00000000-0005-0000-0000-0000336B0000}"/>
    <cellStyle name="SAPBEXfilterItem 2 4 5" xfId="36139" xr:uid="{00000000-0005-0000-0000-0000346B0000}"/>
    <cellStyle name="SAPBEXfilterItem 2 4 6" xfId="36140" xr:uid="{00000000-0005-0000-0000-0000356B0000}"/>
    <cellStyle name="SAPBEXfilterItem 2 4 7" xfId="36141" xr:uid="{00000000-0005-0000-0000-0000366B0000}"/>
    <cellStyle name="SAPBEXfilterItem 2 4 8" xfId="36142" xr:uid="{00000000-0005-0000-0000-0000376B0000}"/>
    <cellStyle name="SAPBEXfilterItem 2 4 9" xfId="36143" xr:uid="{00000000-0005-0000-0000-0000386B0000}"/>
    <cellStyle name="SAPBEXfilterItem 2 5" xfId="951" xr:uid="{00000000-0005-0000-0000-0000396B0000}"/>
    <cellStyle name="SAPBEXfilterItem 2 5 10" xfId="36144" xr:uid="{00000000-0005-0000-0000-00003A6B0000}"/>
    <cellStyle name="SAPBEXfilterItem 2 5 11" xfId="36145" xr:uid="{00000000-0005-0000-0000-00003B6B0000}"/>
    <cellStyle name="SAPBEXfilterItem 2 5 12" xfId="36146" xr:uid="{00000000-0005-0000-0000-00003C6B0000}"/>
    <cellStyle name="SAPBEXfilterItem 2 5 13" xfId="36147" xr:uid="{00000000-0005-0000-0000-00003D6B0000}"/>
    <cellStyle name="SAPBEXfilterItem 2 5 14" xfId="36148" xr:uid="{00000000-0005-0000-0000-00003E6B0000}"/>
    <cellStyle name="SAPBEXfilterItem 2 5 15" xfId="36149" xr:uid="{00000000-0005-0000-0000-00003F6B0000}"/>
    <cellStyle name="SAPBEXfilterItem 2 5 16" xfId="36150" xr:uid="{00000000-0005-0000-0000-0000406B0000}"/>
    <cellStyle name="SAPBEXfilterItem 2 5 17" xfId="36151" xr:uid="{00000000-0005-0000-0000-0000416B0000}"/>
    <cellStyle name="SAPBEXfilterItem 2 5 18" xfId="36152" xr:uid="{00000000-0005-0000-0000-0000426B0000}"/>
    <cellStyle name="SAPBEXfilterItem 2 5 19" xfId="36153" xr:uid="{00000000-0005-0000-0000-0000436B0000}"/>
    <cellStyle name="SAPBEXfilterItem 2 5 2" xfId="1939" xr:uid="{00000000-0005-0000-0000-0000446B0000}"/>
    <cellStyle name="SAPBEXfilterItem 2 5 2 2" xfId="11182" xr:uid="{00000000-0005-0000-0000-0000456B0000}"/>
    <cellStyle name="SAPBEXfilterItem 2 5 2 2 2" xfId="11183" xr:uid="{00000000-0005-0000-0000-0000466B0000}"/>
    <cellStyle name="SAPBEXfilterItem 2 5 2 2 2 2" xfId="11184" xr:uid="{00000000-0005-0000-0000-0000476B0000}"/>
    <cellStyle name="SAPBEXfilterItem 2 5 2 2 2 2 2" xfId="11185" xr:uid="{00000000-0005-0000-0000-0000486B0000}"/>
    <cellStyle name="SAPBEXfilterItem 2 5 2 2 2 3" xfId="11186" xr:uid="{00000000-0005-0000-0000-0000496B0000}"/>
    <cellStyle name="SAPBEXfilterItem 2 5 2 2 3" xfId="11187" xr:uid="{00000000-0005-0000-0000-00004A6B0000}"/>
    <cellStyle name="SAPBEXfilterItem 2 5 2 2 3 2" xfId="11188" xr:uid="{00000000-0005-0000-0000-00004B6B0000}"/>
    <cellStyle name="SAPBEXfilterItem 2 5 2 2 3 2 2" xfId="11189" xr:uid="{00000000-0005-0000-0000-00004C6B0000}"/>
    <cellStyle name="SAPBEXfilterItem 2 5 2 2 4" xfId="11190" xr:uid="{00000000-0005-0000-0000-00004D6B0000}"/>
    <cellStyle name="SAPBEXfilterItem 2 5 2 2 4 2" xfId="11191" xr:uid="{00000000-0005-0000-0000-00004E6B0000}"/>
    <cellStyle name="SAPBEXfilterItem 2 5 2 3" xfId="11192" xr:uid="{00000000-0005-0000-0000-00004F6B0000}"/>
    <cellStyle name="SAPBEXfilterItem 2 5 2 3 2" xfId="11193" xr:uid="{00000000-0005-0000-0000-0000506B0000}"/>
    <cellStyle name="SAPBEXfilterItem 2 5 2 3 2 2" xfId="11194" xr:uid="{00000000-0005-0000-0000-0000516B0000}"/>
    <cellStyle name="SAPBEXfilterItem 2 5 2 3 3" xfId="11195" xr:uid="{00000000-0005-0000-0000-0000526B0000}"/>
    <cellStyle name="SAPBEXfilterItem 2 5 2 4" xfId="11196" xr:uid="{00000000-0005-0000-0000-0000536B0000}"/>
    <cellStyle name="SAPBEXfilterItem 2 5 2 4 2" xfId="11197" xr:uid="{00000000-0005-0000-0000-0000546B0000}"/>
    <cellStyle name="SAPBEXfilterItem 2 5 2 4 2 2" xfId="11198" xr:uid="{00000000-0005-0000-0000-0000556B0000}"/>
    <cellStyle name="SAPBEXfilterItem 2 5 2 5" xfId="11199" xr:uid="{00000000-0005-0000-0000-0000566B0000}"/>
    <cellStyle name="SAPBEXfilterItem 2 5 2 5 2" xfId="11200" xr:uid="{00000000-0005-0000-0000-0000576B0000}"/>
    <cellStyle name="SAPBEXfilterItem 2 5 2 6" xfId="36154" xr:uid="{00000000-0005-0000-0000-0000586B0000}"/>
    <cellStyle name="SAPBEXfilterItem 2 5 2 7" xfId="36155" xr:uid="{00000000-0005-0000-0000-0000596B0000}"/>
    <cellStyle name="SAPBEXfilterItem 2 5 20" xfId="36156" xr:uid="{00000000-0005-0000-0000-00005A6B0000}"/>
    <cellStyle name="SAPBEXfilterItem 2 5 21" xfId="36157" xr:uid="{00000000-0005-0000-0000-00005B6B0000}"/>
    <cellStyle name="SAPBEXfilterItem 2 5 22" xfId="36158" xr:uid="{00000000-0005-0000-0000-00005C6B0000}"/>
    <cellStyle name="SAPBEXfilterItem 2 5 23" xfId="36159" xr:uid="{00000000-0005-0000-0000-00005D6B0000}"/>
    <cellStyle name="SAPBEXfilterItem 2 5 24" xfId="36160" xr:uid="{00000000-0005-0000-0000-00005E6B0000}"/>
    <cellStyle name="SAPBEXfilterItem 2 5 25" xfId="36161" xr:uid="{00000000-0005-0000-0000-00005F6B0000}"/>
    <cellStyle name="SAPBEXfilterItem 2 5 26" xfId="36162" xr:uid="{00000000-0005-0000-0000-0000606B0000}"/>
    <cellStyle name="SAPBEXfilterItem 2 5 27" xfId="36163" xr:uid="{00000000-0005-0000-0000-0000616B0000}"/>
    <cellStyle name="SAPBEXfilterItem 2 5 28" xfId="48501" xr:uid="{00000000-0005-0000-0000-0000626B0000}"/>
    <cellStyle name="SAPBEXfilterItem 2 5 3" xfId="11201" xr:uid="{00000000-0005-0000-0000-0000636B0000}"/>
    <cellStyle name="SAPBEXfilterItem 2 5 4" xfId="36164" xr:uid="{00000000-0005-0000-0000-0000646B0000}"/>
    <cellStyle name="SAPBEXfilterItem 2 5 5" xfId="36165" xr:uid="{00000000-0005-0000-0000-0000656B0000}"/>
    <cellStyle name="SAPBEXfilterItem 2 5 6" xfId="36166" xr:uid="{00000000-0005-0000-0000-0000666B0000}"/>
    <cellStyle name="SAPBEXfilterItem 2 5 7" xfId="36167" xr:uid="{00000000-0005-0000-0000-0000676B0000}"/>
    <cellStyle name="SAPBEXfilterItem 2 5 8" xfId="36168" xr:uid="{00000000-0005-0000-0000-0000686B0000}"/>
    <cellStyle name="SAPBEXfilterItem 2 5 9" xfId="36169" xr:uid="{00000000-0005-0000-0000-0000696B0000}"/>
    <cellStyle name="SAPBEXfilterItem 2 6" xfId="952" xr:uid="{00000000-0005-0000-0000-00006A6B0000}"/>
    <cellStyle name="SAPBEXfilterItem 2 6 10" xfId="36170" xr:uid="{00000000-0005-0000-0000-00006B6B0000}"/>
    <cellStyle name="SAPBEXfilterItem 2 6 11" xfId="36171" xr:uid="{00000000-0005-0000-0000-00006C6B0000}"/>
    <cellStyle name="SAPBEXfilterItem 2 6 12" xfId="36172" xr:uid="{00000000-0005-0000-0000-00006D6B0000}"/>
    <cellStyle name="SAPBEXfilterItem 2 6 13" xfId="36173" xr:uid="{00000000-0005-0000-0000-00006E6B0000}"/>
    <cellStyle name="SAPBEXfilterItem 2 6 14" xfId="36174" xr:uid="{00000000-0005-0000-0000-00006F6B0000}"/>
    <cellStyle name="SAPBEXfilterItem 2 6 15" xfId="36175" xr:uid="{00000000-0005-0000-0000-0000706B0000}"/>
    <cellStyle name="SAPBEXfilterItem 2 6 16" xfId="36176" xr:uid="{00000000-0005-0000-0000-0000716B0000}"/>
    <cellStyle name="SAPBEXfilterItem 2 6 17" xfId="36177" xr:uid="{00000000-0005-0000-0000-0000726B0000}"/>
    <cellStyle name="SAPBEXfilterItem 2 6 18" xfId="36178" xr:uid="{00000000-0005-0000-0000-0000736B0000}"/>
    <cellStyle name="SAPBEXfilterItem 2 6 19" xfId="36179" xr:uid="{00000000-0005-0000-0000-0000746B0000}"/>
    <cellStyle name="SAPBEXfilterItem 2 6 2" xfId="1940" xr:uid="{00000000-0005-0000-0000-0000756B0000}"/>
    <cellStyle name="SAPBEXfilterItem 2 6 2 2" xfId="11202" xr:uid="{00000000-0005-0000-0000-0000766B0000}"/>
    <cellStyle name="SAPBEXfilterItem 2 6 2 2 2" xfId="11203" xr:uid="{00000000-0005-0000-0000-0000776B0000}"/>
    <cellStyle name="SAPBEXfilterItem 2 6 2 2 2 2" xfId="11204" xr:uid="{00000000-0005-0000-0000-0000786B0000}"/>
    <cellStyle name="SAPBEXfilterItem 2 6 2 2 2 2 2" xfId="11205" xr:uid="{00000000-0005-0000-0000-0000796B0000}"/>
    <cellStyle name="SAPBEXfilterItem 2 6 2 2 2 3" xfId="11206" xr:uid="{00000000-0005-0000-0000-00007A6B0000}"/>
    <cellStyle name="SAPBEXfilterItem 2 6 2 2 3" xfId="11207" xr:uid="{00000000-0005-0000-0000-00007B6B0000}"/>
    <cellStyle name="SAPBEXfilterItem 2 6 2 2 3 2" xfId="11208" xr:uid="{00000000-0005-0000-0000-00007C6B0000}"/>
    <cellStyle name="SAPBEXfilterItem 2 6 2 2 3 2 2" xfId="11209" xr:uid="{00000000-0005-0000-0000-00007D6B0000}"/>
    <cellStyle name="SAPBEXfilterItem 2 6 2 2 4" xfId="11210" xr:uid="{00000000-0005-0000-0000-00007E6B0000}"/>
    <cellStyle name="SAPBEXfilterItem 2 6 2 2 4 2" xfId="11211" xr:uid="{00000000-0005-0000-0000-00007F6B0000}"/>
    <cellStyle name="SAPBEXfilterItem 2 6 2 3" xfId="11212" xr:uid="{00000000-0005-0000-0000-0000806B0000}"/>
    <cellStyle name="SAPBEXfilterItem 2 6 2 3 2" xfId="11213" xr:uid="{00000000-0005-0000-0000-0000816B0000}"/>
    <cellStyle name="SAPBEXfilterItem 2 6 2 3 2 2" xfId="11214" xr:uid="{00000000-0005-0000-0000-0000826B0000}"/>
    <cellStyle name="SAPBEXfilterItem 2 6 2 3 3" xfId="11215" xr:uid="{00000000-0005-0000-0000-0000836B0000}"/>
    <cellStyle name="SAPBEXfilterItem 2 6 2 4" xfId="11216" xr:uid="{00000000-0005-0000-0000-0000846B0000}"/>
    <cellStyle name="SAPBEXfilterItem 2 6 2 4 2" xfId="11217" xr:uid="{00000000-0005-0000-0000-0000856B0000}"/>
    <cellStyle name="SAPBEXfilterItem 2 6 2 4 2 2" xfId="11218" xr:uid="{00000000-0005-0000-0000-0000866B0000}"/>
    <cellStyle name="SAPBEXfilterItem 2 6 2 5" xfId="11219" xr:uid="{00000000-0005-0000-0000-0000876B0000}"/>
    <cellStyle name="SAPBEXfilterItem 2 6 2 5 2" xfId="11220" xr:uid="{00000000-0005-0000-0000-0000886B0000}"/>
    <cellStyle name="SAPBEXfilterItem 2 6 2 6" xfId="36180" xr:uid="{00000000-0005-0000-0000-0000896B0000}"/>
    <cellStyle name="SAPBEXfilterItem 2 6 2 7" xfId="36181" xr:uid="{00000000-0005-0000-0000-00008A6B0000}"/>
    <cellStyle name="SAPBEXfilterItem 2 6 20" xfId="36182" xr:uid="{00000000-0005-0000-0000-00008B6B0000}"/>
    <cellStyle name="SAPBEXfilterItem 2 6 21" xfId="36183" xr:uid="{00000000-0005-0000-0000-00008C6B0000}"/>
    <cellStyle name="SAPBEXfilterItem 2 6 22" xfId="36184" xr:uid="{00000000-0005-0000-0000-00008D6B0000}"/>
    <cellStyle name="SAPBEXfilterItem 2 6 23" xfId="36185" xr:uid="{00000000-0005-0000-0000-00008E6B0000}"/>
    <cellStyle name="SAPBEXfilterItem 2 6 24" xfId="36186" xr:uid="{00000000-0005-0000-0000-00008F6B0000}"/>
    <cellStyle name="SAPBEXfilterItem 2 6 25" xfId="36187" xr:uid="{00000000-0005-0000-0000-0000906B0000}"/>
    <cellStyle name="SAPBEXfilterItem 2 6 26" xfId="36188" xr:uid="{00000000-0005-0000-0000-0000916B0000}"/>
    <cellStyle name="SAPBEXfilterItem 2 6 27" xfId="36189" xr:uid="{00000000-0005-0000-0000-0000926B0000}"/>
    <cellStyle name="SAPBEXfilterItem 2 6 28" xfId="48502" xr:uid="{00000000-0005-0000-0000-0000936B0000}"/>
    <cellStyle name="SAPBEXfilterItem 2 6 3" xfId="11221" xr:uid="{00000000-0005-0000-0000-0000946B0000}"/>
    <cellStyle name="SAPBEXfilterItem 2 6 4" xfId="36190" xr:uid="{00000000-0005-0000-0000-0000956B0000}"/>
    <cellStyle name="SAPBEXfilterItem 2 6 5" xfId="36191" xr:uid="{00000000-0005-0000-0000-0000966B0000}"/>
    <cellStyle name="SAPBEXfilterItem 2 6 6" xfId="36192" xr:uid="{00000000-0005-0000-0000-0000976B0000}"/>
    <cellStyle name="SAPBEXfilterItem 2 6 7" xfId="36193" xr:uid="{00000000-0005-0000-0000-0000986B0000}"/>
    <cellStyle name="SAPBEXfilterItem 2 6 8" xfId="36194" xr:uid="{00000000-0005-0000-0000-0000996B0000}"/>
    <cellStyle name="SAPBEXfilterItem 2 6 9" xfId="36195" xr:uid="{00000000-0005-0000-0000-00009A6B0000}"/>
    <cellStyle name="SAPBEXfilterItem 2 7" xfId="1941" xr:uid="{00000000-0005-0000-0000-00009B6B0000}"/>
    <cellStyle name="SAPBEXfilterItem 2 7 2" xfId="11222" xr:uid="{00000000-0005-0000-0000-00009C6B0000}"/>
    <cellStyle name="SAPBEXfilterItem 2 7 2 2" xfId="11223" xr:uid="{00000000-0005-0000-0000-00009D6B0000}"/>
    <cellStyle name="SAPBEXfilterItem 2 7 2 2 2" xfId="11224" xr:uid="{00000000-0005-0000-0000-00009E6B0000}"/>
    <cellStyle name="SAPBEXfilterItem 2 7 2 2 2 2" xfId="11225" xr:uid="{00000000-0005-0000-0000-00009F6B0000}"/>
    <cellStyle name="SAPBEXfilterItem 2 7 2 2 3" xfId="11226" xr:uid="{00000000-0005-0000-0000-0000A06B0000}"/>
    <cellStyle name="SAPBEXfilterItem 2 7 2 3" xfId="11227" xr:uid="{00000000-0005-0000-0000-0000A16B0000}"/>
    <cellStyle name="SAPBEXfilterItem 2 7 2 3 2" xfId="11228" xr:uid="{00000000-0005-0000-0000-0000A26B0000}"/>
    <cellStyle name="SAPBEXfilterItem 2 7 2 3 2 2" xfId="11229" xr:uid="{00000000-0005-0000-0000-0000A36B0000}"/>
    <cellStyle name="SAPBEXfilterItem 2 7 2 4" xfId="11230" xr:uid="{00000000-0005-0000-0000-0000A46B0000}"/>
    <cellStyle name="SAPBEXfilterItem 2 7 2 4 2" xfId="11231" xr:uid="{00000000-0005-0000-0000-0000A56B0000}"/>
    <cellStyle name="SAPBEXfilterItem 2 7 3" xfId="11232" xr:uid="{00000000-0005-0000-0000-0000A66B0000}"/>
    <cellStyle name="SAPBEXfilterItem 2 7 3 2" xfId="11233" xr:uid="{00000000-0005-0000-0000-0000A76B0000}"/>
    <cellStyle name="SAPBEXfilterItem 2 7 3 2 2" xfId="11234" xr:uid="{00000000-0005-0000-0000-0000A86B0000}"/>
    <cellStyle name="SAPBEXfilterItem 2 7 3 3" xfId="11235" xr:uid="{00000000-0005-0000-0000-0000A96B0000}"/>
    <cellStyle name="SAPBEXfilterItem 2 7 4" xfId="11236" xr:uid="{00000000-0005-0000-0000-0000AA6B0000}"/>
    <cellStyle name="SAPBEXfilterItem 2 7 4 2" xfId="11237" xr:uid="{00000000-0005-0000-0000-0000AB6B0000}"/>
    <cellStyle name="SAPBEXfilterItem 2 7 4 2 2" xfId="11238" xr:uid="{00000000-0005-0000-0000-0000AC6B0000}"/>
    <cellStyle name="SAPBEXfilterItem 2 7 5" xfId="11239" xr:uid="{00000000-0005-0000-0000-0000AD6B0000}"/>
    <cellStyle name="SAPBEXfilterItem 2 7 5 2" xfId="11240" xr:uid="{00000000-0005-0000-0000-0000AE6B0000}"/>
    <cellStyle name="SAPBEXfilterItem 2 7 6" xfId="36196" xr:uid="{00000000-0005-0000-0000-0000AF6B0000}"/>
    <cellStyle name="SAPBEXfilterItem 2 7 7" xfId="36197" xr:uid="{00000000-0005-0000-0000-0000B06B0000}"/>
    <cellStyle name="SAPBEXfilterItem 2 8" xfId="11241" xr:uid="{00000000-0005-0000-0000-0000B16B0000}"/>
    <cellStyle name="SAPBEXfilterItem 2 9" xfId="36198" xr:uid="{00000000-0005-0000-0000-0000B26B0000}"/>
    <cellStyle name="SAPBEXfilterItem 20" xfId="36199" xr:uid="{00000000-0005-0000-0000-0000B36B0000}"/>
    <cellStyle name="SAPBEXfilterItem 21" xfId="36200" xr:uid="{00000000-0005-0000-0000-0000B46B0000}"/>
    <cellStyle name="SAPBEXfilterItem 22" xfId="36201" xr:uid="{00000000-0005-0000-0000-0000B56B0000}"/>
    <cellStyle name="SAPBEXfilterItem 23" xfId="36202" xr:uid="{00000000-0005-0000-0000-0000B66B0000}"/>
    <cellStyle name="SAPBEXfilterItem 24" xfId="36203" xr:uid="{00000000-0005-0000-0000-0000B76B0000}"/>
    <cellStyle name="SAPBEXfilterItem 25" xfId="36204" xr:uid="{00000000-0005-0000-0000-0000B86B0000}"/>
    <cellStyle name="SAPBEXfilterItem 26" xfId="36205" xr:uid="{00000000-0005-0000-0000-0000B96B0000}"/>
    <cellStyle name="SAPBEXfilterItem 27" xfId="36206" xr:uid="{00000000-0005-0000-0000-0000BA6B0000}"/>
    <cellStyle name="SAPBEXfilterItem 28" xfId="36207" xr:uid="{00000000-0005-0000-0000-0000BB6B0000}"/>
    <cellStyle name="SAPBEXfilterItem 29" xfId="36208" xr:uid="{00000000-0005-0000-0000-0000BC6B0000}"/>
    <cellStyle name="SAPBEXfilterItem 3" xfId="953" xr:uid="{00000000-0005-0000-0000-0000BD6B0000}"/>
    <cellStyle name="SAPBEXfilterItem 3 10" xfId="36209" xr:uid="{00000000-0005-0000-0000-0000BE6B0000}"/>
    <cellStyle name="SAPBEXfilterItem 3 11" xfId="36210" xr:uid="{00000000-0005-0000-0000-0000BF6B0000}"/>
    <cellStyle name="SAPBEXfilterItem 3 12" xfId="36211" xr:uid="{00000000-0005-0000-0000-0000C06B0000}"/>
    <cellStyle name="SAPBEXfilterItem 3 13" xfId="36212" xr:uid="{00000000-0005-0000-0000-0000C16B0000}"/>
    <cellStyle name="SAPBEXfilterItem 3 14" xfId="36213" xr:uid="{00000000-0005-0000-0000-0000C26B0000}"/>
    <cellStyle name="SAPBEXfilterItem 3 15" xfId="36214" xr:uid="{00000000-0005-0000-0000-0000C36B0000}"/>
    <cellStyle name="SAPBEXfilterItem 3 16" xfId="36215" xr:uid="{00000000-0005-0000-0000-0000C46B0000}"/>
    <cellStyle name="SAPBEXfilterItem 3 17" xfId="36216" xr:uid="{00000000-0005-0000-0000-0000C56B0000}"/>
    <cellStyle name="SAPBEXfilterItem 3 18" xfId="36217" xr:uid="{00000000-0005-0000-0000-0000C66B0000}"/>
    <cellStyle name="SAPBEXfilterItem 3 19" xfId="36218" xr:uid="{00000000-0005-0000-0000-0000C76B0000}"/>
    <cellStyle name="SAPBEXfilterItem 3 2" xfId="1942" xr:uid="{00000000-0005-0000-0000-0000C86B0000}"/>
    <cellStyle name="SAPBEXfilterItem 3 2 2" xfId="11242" xr:uid="{00000000-0005-0000-0000-0000C96B0000}"/>
    <cellStyle name="SAPBEXfilterItem 3 2 2 2" xfId="11243" xr:uid="{00000000-0005-0000-0000-0000CA6B0000}"/>
    <cellStyle name="SAPBEXfilterItem 3 2 2 2 2" xfId="11244" xr:uid="{00000000-0005-0000-0000-0000CB6B0000}"/>
    <cellStyle name="SAPBEXfilterItem 3 2 2 2 2 2" xfId="11245" xr:uid="{00000000-0005-0000-0000-0000CC6B0000}"/>
    <cellStyle name="SAPBEXfilterItem 3 2 2 2 3" xfId="11246" xr:uid="{00000000-0005-0000-0000-0000CD6B0000}"/>
    <cellStyle name="SAPBEXfilterItem 3 2 2 3" xfId="11247" xr:uid="{00000000-0005-0000-0000-0000CE6B0000}"/>
    <cellStyle name="SAPBEXfilterItem 3 2 2 3 2" xfId="11248" xr:uid="{00000000-0005-0000-0000-0000CF6B0000}"/>
    <cellStyle name="SAPBEXfilterItem 3 2 2 3 2 2" xfId="11249" xr:uid="{00000000-0005-0000-0000-0000D06B0000}"/>
    <cellStyle name="SAPBEXfilterItem 3 2 2 4" xfId="11250" xr:uid="{00000000-0005-0000-0000-0000D16B0000}"/>
    <cellStyle name="SAPBEXfilterItem 3 2 2 4 2" xfId="11251" xr:uid="{00000000-0005-0000-0000-0000D26B0000}"/>
    <cellStyle name="SAPBEXfilterItem 3 2 3" xfId="11252" xr:uid="{00000000-0005-0000-0000-0000D36B0000}"/>
    <cellStyle name="SAPBEXfilterItem 3 2 3 2" xfId="11253" xr:uid="{00000000-0005-0000-0000-0000D46B0000}"/>
    <cellStyle name="SAPBEXfilterItem 3 2 3 2 2" xfId="11254" xr:uid="{00000000-0005-0000-0000-0000D56B0000}"/>
    <cellStyle name="SAPBEXfilterItem 3 2 3 3" xfId="11255" xr:uid="{00000000-0005-0000-0000-0000D66B0000}"/>
    <cellStyle name="SAPBEXfilterItem 3 2 4" xfId="11256" xr:uid="{00000000-0005-0000-0000-0000D76B0000}"/>
    <cellStyle name="SAPBEXfilterItem 3 2 4 2" xfId="11257" xr:uid="{00000000-0005-0000-0000-0000D86B0000}"/>
    <cellStyle name="SAPBEXfilterItem 3 2 4 2 2" xfId="11258" xr:uid="{00000000-0005-0000-0000-0000D96B0000}"/>
    <cellStyle name="SAPBEXfilterItem 3 2 5" xfId="11259" xr:uid="{00000000-0005-0000-0000-0000DA6B0000}"/>
    <cellStyle name="SAPBEXfilterItem 3 2 5 2" xfId="11260" xr:uid="{00000000-0005-0000-0000-0000DB6B0000}"/>
    <cellStyle name="SAPBEXfilterItem 3 2 6" xfId="36219" xr:uid="{00000000-0005-0000-0000-0000DC6B0000}"/>
    <cellStyle name="SAPBEXfilterItem 3 2 7" xfId="36220" xr:uid="{00000000-0005-0000-0000-0000DD6B0000}"/>
    <cellStyle name="SAPBEXfilterItem 3 20" xfId="36221" xr:uid="{00000000-0005-0000-0000-0000DE6B0000}"/>
    <cellStyle name="SAPBEXfilterItem 3 21" xfId="36222" xr:uid="{00000000-0005-0000-0000-0000DF6B0000}"/>
    <cellStyle name="SAPBEXfilterItem 3 22" xfId="36223" xr:uid="{00000000-0005-0000-0000-0000E06B0000}"/>
    <cellStyle name="SAPBEXfilterItem 3 23" xfId="36224" xr:uid="{00000000-0005-0000-0000-0000E16B0000}"/>
    <cellStyle name="SAPBEXfilterItem 3 24" xfId="36225" xr:uid="{00000000-0005-0000-0000-0000E26B0000}"/>
    <cellStyle name="SAPBEXfilterItem 3 25" xfId="36226" xr:uid="{00000000-0005-0000-0000-0000E36B0000}"/>
    <cellStyle name="SAPBEXfilterItem 3 26" xfId="36227" xr:uid="{00000000-0005-0000-0000-0000E46B0000}"/>
    <cellStyle name="SAPBEXfilterItem 3 27" xfId="36228" xr:uid="{00000000-0005-0000-0000-0000E56B0000}"/>
    <cellStyle name="SAPBEXfilterItem 3 28" xfId="48503" xr:uid="{00000000-0005-0000-0000-0000E66B0000}"/>
    <cellStyle name="SAPBEXfilterItem 3 3" xfId="11261" xr:uid="{00000000-0005-0000-0000-0000E76B0000}"/>
    <cellStyle name="SAPBEXfilterItem 3 4" xfId="36229" xr:uid="{00000000-0005-0000-0000-0000E86B0000}"/>
    <cellStyle name="SAPBEXfilterItem 3 5" xfId="36230" xr:uid="{00000000-0005-0000-0000-0000E96B0000}"/>
    <cellStyle name="SAPBEXfilterItem 3 6" xfId="36231" xr:uid="{00000000-0005-0000-0000-0000EA6B0000}"/>
    <cellStyle name="SAPBEXfilterItem 3 7" xfId="36232" xr:uid="{00000000-0005-0000-0000-0000EB6B0000}"/>
    <cellStyle name="SAPBEXfilterItem 3 8" xfId="36233" xr:uid="{00000000-0005-0000-0000-0000EC6B0000}"/>
    <cellStyle name="SAPBEXfilterItem 3 9" xfId="36234" xr:uid="{00000000-0005-0000-0000-0000ED6B0000}"/>
    <cellStyle name="SAPBEXfilterItem 30" xfId="36235" xr:uid="{00000000-0005-0000-0000-0000EE6B0000}"/>
    <cellStyle name="SAPBEXfilterItem 31" xfId="36236" xr:uid="{00000000-0005-0000-0000-0000EF6B0000}"/>
    <cellStyle name="SAPBEXfilterItem 32" xfId="36237" xr:uid="{00000000-0005-0000-0000-0000F06B0000}"/>
    <cellStyle name="SAPBEXfilterItem 33" xfId="36238" xr:uid="{00000000-0005-0000-0000-0000F16B0000}"/>
    <cellStyle name="SAPBEXfilterItem 34" xfId="36239" xr:uid="{00000000-0005-0000-0000-0000F26B0000}"/>
    <cellStyle name="SAPBEXfilterItem 35" xfId="36240" xr:uid="{00000000-0005-0000-0000-0000F36B0000}"/>
    <cellStyle name="SAPBEXfilterItem 36" xfId="36241" xr:uid="{00000000-0005-0000-0000-0000F46B0000}"/>
    <cellStyle name="SAPBEXfilterItem 37" xfId="48504" xr:uid="{00000000-0005-0000-0000-0000F56B0000}"/>
    <cellStyle name="SAPBEXfilterItem 4" xfId="954" xr:uid="{00000000-0005-0000-0000-0000F66B0000}"/>
    <cellStyle name="SAPBEXfilterItem 4 10" xfId="36242" xr:uid="{00000000-0005-0000-0000-0000F76B0000}"/>
    <cellStyle name="SAPBEXfilterItem 4 11" xfId="36243" xr:uid="{00000000-0005-0000-0000-0000F86B0000}"/>
    <cellStyle name="SAPBEXfilterItem 4 12" xfId="36244" xr:uid="{00000000-0005-0000-0000-0000F96B0000}"/>
    <cellStyle name="SAPBEXfilterItem 4 13" xfId="36245" xr:uid="{00000000-0005-0000-0000-0000FA6B0000}"/>
    <cellStyle name="SAPBEXfilterItem 4 14" xfId="36246" xr:uid="{00000000-0005-0000-0000-0000FB6B0000}"/>
    <cellStyle name="SAPBEXfilterItem 4 15" xfId="36247" xr:uid="{00000000-0005-0000-0000-0000FC6B0000}"/>
    <cellStyle name="SAPBEXfilterItem 4 16" xfId="36248" xr:uid="{00000000-0005-0000-0000-0000FD6B0000}"/>
    <cellStyle name="SAPBEXfilterItem 4 17" xfId="36249" xr:uid="{00000000-0005-0000-0000-0000FE6B0000}"/>
    <cellStyle name="SAPBEXfilterItem 4 18" xfId="36250" xr:uid="{00000000-0005-0000-0000-0000FF6B0000}"/>
    <cellStyle name="SAPBEXfilterItem 4 19" xfId="36251" xr:uid="{00000000-0005-0000-0000-0000006C0000}"/>
    <cellStyle name="SAPBEXfilterItem 4 2" xfId="1943" xr:uid="{00000000-0005-0000-0000-0000016C0000}"/>
    <cellStyle name="SAPBEXfilterItem 4 2 2" xfId="11262" xr:uid="{00000000-0005-0000-0000-0000026C0000}"/>
    <cellStyle name="SAPBEXfilterItem 4 2 2 2" xfId="11263" xr:uid="{00000000-0005-0000-0000-0000036C0000}"/>
    <cellStyle name="SAPBEXfilterItem 4 2 2 2 2" xfId="11264" xr:uid="{00000000-0005-0000-0000-0000046C0000}"/>
    <cellStyle name="SAPBEXfilterItem 4 2 2 2 2 2" xfId="11265" xr:uid="{00000000-0005-0000-0000-0000056C0000}"/>
    <cellStyle name="SAPBEXfilterItem 4 2 2 2 3" xfId="11266" xr:uid="{00000000-0005-0000-0000-0000066C0000}"/>
    <cellStyle name="SAPBEXfilterItem 4 2 2 3" xfId="11267" xr:uid="{00000000-0005-0000-0000-0000076C0000}"/>
    <cellStyle name="SAPBEXfilterItem 4 2 2 3 2" xfId="11268" xr:uid="{00000000-0005-0000-0000-0000086C0000}"/>
    <cellStyle name="SAPBEXfilterItem 4 2 2 3 2 2" xfId="11269" xr:uid="{00000000-0005-0000-0000-0000096C0000}"/>
    <cellStyle name="SAPBEXfilterItem 4 2 2 4" xfId="11270" xr:uid="{00000000-0005-0000-0000-00000A6C0000}"/>
    <cellStyle name="SAPBEXfilterItem 4 2 2 4 2" xfId="11271" xr:uid="{00000000-0005-0000-0000-00000B6C0000}"/>
    <cellStyle name="SAPBEXfilterItem 4 2 3" xfId="11272" xr:uid="{00000000-0005-0000-0000-00000C6C0000}"/>
    <cellStyle name="SAPBEXfilterItem 4 2 3 2" xfId="11273" xr:uid="{00000000-0005-0000-0000-00000D6C0000}"/>
    <cellStyle name="SAPBEXfilterItem 4 2 3 2 2" xfId="11274" xr:uid="{00000000-0005-0000-0000-00000E6C0000}"/>
    <cellStyle name="SAPBEXfilterItem 4 2 3 3" xfId="11275" xr:uid="{00000000-0005-0000-0000-00000F6C0000}"/>
    <cellStyle name="SAPBEXfilterItem 4 2 4" xfId="11276" xr:uid="{00000000-0005-0000-0000-0000106C0000}"/>
    <cellStyle name="SAPBEXfilterItem 4 2 4 2" xfId="11277" xr:uid="{00000000-0005-0000-0000-0000116C0000}"/>
    <cellStyle name="SAPBEXfilterItem 4 2 4 2 2" xfId="11278" xr:uid="{00000000-0005-0000-0000-0000126C0000}"/>
    <cellStyle name="SAPBEXfilterItem 4 2 5" xfId="11279" xr:uid="{00000000-0005-0000-0000-0000136C0000}"/>
    <cellStyle name="SAPBEXfilterItem 4 2 5 2" xfId="11280" xr:uid="{00000000-0005-0000-0000-0000146C0000}"/>
    <cellStyle name="SAPBEXfilterItem 4 2 6" xfId="36252" xr:uid="{00000000-0005-0000-0000-0000156C0000}"/>
    <cellStyle name="SAPBEXfilterItem 4 2 7" xfId="36253" xr:uid="{00000000-0005-0000-0000-0000166C0000}"/>
    <cellStyle name="SAPBEXfilterItem 4 20" xfId="36254" xr:uid="{00000000-0005-0000-0000-0000176C0000}"/>
    <cellStyle name="SAPBEXfilterItem 4 21" xfId="36255" xr:uid="{00000000-0005-0000-0000-0000186C0000}"/>
    <cellStyle name="SAPBEXfilterItem 4 22" xfId="36256" xr:uid="{00000000-0005-0000-0000-0000196C0000}"/>
    <cellStyle name="SAPBEXfilterItem 4 23" xfId="36257" xr:uid="{00000000-0005-0000-0000-00001A6C0000}"/>
    <cellStyle name="SAPBEXfilterItem 4 24" xfId="36258" xr:uid="{00000000-0005-0000-0000-00001B6C0000}"/>
    <cellStyle name="SAPBEXfilterItem 4 25" xfId="36259" xr:uid="{00000000-0005-0000-0000-00001C6C0000}"/>
    <cellStyle name="SAPBEXfilterItem 4 26" xfId="36260" xr:uid="{00000000-0005-0000-0000-00001D6C0000}"/>
    <cellStyle name="SAPBEXfilterItem 4 27" xfId="36261" xr:uid="{00000000-0005-0000-0000-00001E6C0000}"/>
    <cellStyle name="SAPBEXfilterItem 4 28" xfId="48505" xr:uid="{00000000-0005-0000-0000-00001F6C0000}"/>
    <cellStyle name="SAPBEXfilterItem 4 3" xfId="11281" xr:uid="{00000000-0005-0000-0000-0000206C0000}"/>
    <cellStyle name="SAPBEXfilterItem 4 4" xfId="36262" xr:uid="{00000000-0005-0000-0000-0000216C0000}"/>
    <cellStyle name="SAPBEXfilterItem 4 5" xfId="36263" xr:uid="{00000000-0005-0000-0000-0000226C0000}"/>
    <cellStyle name="SAPBEXfilterItem 4 6" xfId="36264" xr:uid="{00000000-0005-0000-0000-0000236C0000}"/>
    <cellStyle name="SAPBEXfilterItem 4 7" xfId="36265" xr:uid="{00000000-0005-0000-0000-0000246C0000}"/>
    <cellStyle name="SAPBEXfilterItem 4 8" xfId="36266" xr:uid="{00000000-0005-0000-0000-0000256C0000}"/>
    <cellStyle name="SAPBEXfilterItem 4 9" xfId="36267" xr:uid="{00000000-0005-0000-0000-0000266C0000}"/>
    <cellStyle name="SAPBEXfilterItem 5" xfId="955" xr:uid="{00000000-0005-0000-0000-0000276C0000}"/>
    <cellStyle name="SAPBEXfilterItem 5 10" xfId="36268" xr:uid="{00000000-0005-0000-0000-0000286C0000}"/>
    <cellStyle name="SAPBEXfilterItem 5 11" xfId="36269" xr:uid="{00000000-0005-0000-0000-0000296C0000}"/>
    <cellStyle name="SAPBEXfilterItem 5 12" xfId="36270" xr:uid="{00000000-0005-0000-0000-00002A6C0000}"/>
    <cellStyle name="SAPBEXfilterItem 5 13" xfId="36271" xr:uid="{00000000-0005-0000-0000-00002B6C0000}"/>
    <cellStyle name="SAPBEXfilterItem 5 14" xfId="36272" xr:uid="{00000000-0005-0000-0000-00002C6C0000}"/>
    <cellStyle name="SAPBEXfilterItem 5 15" xfId="36273" xr:uid="{00000000-0005-0000-0000-00002D6C0000}"/>
    <cellStyle name="SAPBEXfilterItem 5 16" xfId="36274" xr:uid="{00000000-0005-0000-0000-00002E6C0000}"/>
    <cellStyle name="SAPBEXfilterItem 5 17" xfId="36275" xr:uid="{00000000-0005-0000-0000-00002F6C0000}"/>
    <cellStyle name="SAPBEXfilterItem 5 18" xfId="36276" xr:uid="{00000000-0005-0000-0000-0000306C0000}"/>
    <cellStyle name="SAPBEXfilterItem 5 19" xfId="36277" xr:uid="{00000000-0005-0000-0000-0000316C0000}"/>
    <cellStyle name="SAPBEXfilterItem 5 2" xfId="1944" xr:uid="{00000000-0005-0000-0000-0000326C0000}"/>
    <cellStyle name="SAPBEXfilterItem 5 2 2" xfId="11282" xr:uid="{00000000-0005-0000-0000-0000336C0000}"/>
    <cellStyle name="SAPBEXfilterItem 5 2 2 2" xfId="11283" xr:uid="{00000000-0005-0000-0000-0000346C0000}"/>
    <cellStyle name="SAPBEXfilterItem 5 2 2 2 2" xfId="11284" xr:uid="{00000000-0005-0000-0000-0000356C0000}"/>
    <cellStyle name="SAPBEXfilterItem 5 2 2 2 2 2" xfId="11285" xr:uid="{00000000-0005-0000-0000-0000366C0000}"/>
    <cellStyle name="SAPBEXfilterItem 5 2 2 2 3" xfId="11286" xr:uid="{00000000-0005-0000-0000-0000376C0000}"/>
    <cellStyle name="SAPBEXfilterItem 5 2 2 3" xfId="11287" xr:uid="{00000000-0005-0000-0000-0000386C0000}"/>
    <cellStyle name="SAPBEXfilterItem 5 2 2 3 2" xfId="11288" xr:uid="{00000000-0005-0000-0000-0000396C0000}"/>
    <cellStyle name="SAPBEXfilterItem 5 2 2 3 2 2" xfId="11289" xr:uid="{00000000-0005-0000-0000-00003A6C0000}"/>
    <cellStyle name="SAPBEXfilterItem 5 2 2 4" xfId="11290" xr:uid="{00000000-0005-0000-0000-00003B6C0000}"/>
    <cellStyle name="SAPBEXfilterItem 5 2 2 4 2" xfId="11291" xr:uid="{00000000-0005-0000-0000-00003C6C0000}"/>
    <cellStyle name="SAPBEXfilterItem 5 2 3" xfId="11292" xr:uid="{00000000-0005-0000-0000-00003D6C0000}"/>
    <cellStyle name="SAPBEXfilterItem 5 2 3 2" xfId="11293" xr:uid="{00000000-0005-0000-0000-00003E6C0000}"/>
    <cellStyle name="SAPBEXfilterItem 5 2 3 2 2" xfId="11294" xr:uid="{00000000-0005-0000-0000-00003F6C0000}"/>
    <cellStyle name="SAPBEXfilterItem 5 2 3 3" xfId="11295" xr:uid="{00000000-0005-0000-0000-0000406C0000}"/>
    <cellStyle name="SAPBEXfilterItem 5 2 4" xfId="11296" xr:uid="{00000000-0005-0000-0000-0000416C0000}"/>
    <cellStyle name="SAPBEXfilterItem 5 2 4 2" xfId="11297" xr:uid="{00000000-0005-0000-0000-0000426C0000}"/>
    <cellStyle name="SAPBEXfilterItem 5 2 4 2 2" xfId="11298" xr:uid="{00000000-0005-0000-0000-0000436C0000}"/>
    <cellStyle name="SAPBEXfilterItem 5 2 5" xfId="11299" xr:uid="{00000000-0005-0000-0000-0000446C0000}"/>
    <cellStyle name="SAPBEXfilterItem 5 2 5 2" xfId="11300" xr:uid="{00000000-0005-0000-0000-0000456C0000}"/>
    <cellStyle name="SAPBEXfilterItem 5 2 6" xfId="36278" xr:uid="{00000000-0005-0000-0000-0000466C0000}"/>
    <cellStyle name="SAPBEXfilterItem 5 2 7" xfId="36279" xr:uid="{00000000-0005-0000-0000-0000476C0000}"/>
    <cellStyle name="SAPBEXfilterItem 5 20" xfId="36280" xr:uid="{00000000-0005-0000-0000-0000486C0000}"/>
    <cellStyle name="SAPBEXfilterItem 5 21" xfId="36281" xr:uid="{00000000-0005-0000-0000-0000496C0000}"/>
    <cellStyle name="SAPBEXfilterItem 5 22" xfId="36282" xr:uid="{00000000-0005-0000-0000-00004A6C0000}"/>
    <cellStyle name="SAPBEXfilterItem 5 23" xfId="36283" xr:uid="{00000000-0005-0000-0000-00004B6C0000}"/>
    <cellStyle name="SAPBEXfilterItem 5 24" xfId="36284" xr:uid="{00000000-0005-0000-0000-00004C6C0000}"/>
    <cellStyle name="SAPBEXfilterItem 5 25" xfId="36285" xr:uid="{00000000-0005-0000-0000-00004D6C0000}"/>
    <cellStyle name="SAPBEXfilterItem 5 26" xfId="36286" xr:uid="{00000000-0005-0000-0000-00004E6C0000}"/>
    <cellStyle name="SAPBEXfilterItem 5 27" xfId="36287" xr:uid="{00000000-0005-0000-0000-00004F6C0000}"/>
    <cellStyle name="SAPBEXfilterItem 5 28" xfId="48506" xr:uid="{00000000-0005-0000-0000-0000506C0000}"/>
    <cellStyle name="SAPBEXfilterItem 5 3" xfId="11301" xr:uid="{00000000-0005-0000-0000-0000516C0000}"/>
    <cellStyle name="SAPBEXfilterItem 5 4" xfId="36288" xr:uid="{00000000-0005-0000-0000-0000526C0000}"/>
    <cellStyle name="SAPBEXfilterItem 5 5" xfId="36289" xr:uid="{00000000-0005-0000-0000-0000536C0000}"/>
    <cellStyle name="SAPBEXfilterItem 5 6" xfId="36290" xr:uid="{00000000-0005-0000-0000-0000546C0000}"/>
    <cellStyle name="SAPBEXfilterItem 5 7" xfId="36291" xr:uid="{00000000-0005-0000-0000-0000556C0000}"/>
    <cellStyle name="SAPBEXfilterItem 5 8" xfId="36292" xr:uid="{00000000-0005-0000-0000-0000566C0000}"/>
    <cellStyle name="SAPBEXfilterItem 5 9" xfId="36293" xr:uid="{00000000-0005-0000-0000-0000576C0000}"/>
    <cellStyle name="SAPBEXfilterItem 6" xfId="956" xr:uid="{00000000-0005-0000-0000-0000586C0000}"/>
    <cellStyle name="SAPBEXfilterItem 6 10" xfId="36294" xr:uid="{00000000-0005-0000-0000-0000596C0000}"/>
    <cellStyle name="SAPBEXfilterItem 6 11" xfId="36295" xr:uid="{00000000-0005-0000-0000-00005A6C0000}"/>
    <cellStyle name="SAPBEXfilterItem 6 12" xfId="36296" xr:uid="{00000000-0005-0000-0000-00005B6C0000}"/>
    <cellStyle name="SAPBEXfilterItem 6 13" xfId="36297" xr:uid="{00000000-0005-0000-0000-00005C6C0000}"/>
    <cellStyle name="SAPBEXfilterItem 6 14" xfId="36298" xr:uid="{00000000-0005-0000-0000-00005D6C0000}"/>
    <cellStyle name="SAPBEXfilterItem 6 15" xfId="36299" xr:uid="{00000000-0005-0000-0000-00005E6C0000}"/>
    <cellStyle name="SAPBEXfilterItem 6 16" xfId="36300" xr:uid="{00000000-0005-0000-0000-00005F6C0000}"/>
    <cellStyle name="SAPBEXfilterItem 6 17" xfId="36301" xr:uid="{00000000-0005-0000-0000-0000606C0000}"/>
    <cellStyle name="SAPBEXfilterItem 6 18" xfId="36302" xr:uid="{00000000-0005-0000-0000-0000616C0000}"/>
    <cellStyle name="SAPBEXfilterItem 6 19" xfId="36303" xr:uid="{00000000-0005-0000-0000-0000626C0000}"/>
    <cellStyle name="SAPBEXfilterItem 6 2" xfId="1945" xr:uid="{00000000-0005-0000-0000-0000636C0000}"/>
    <cellStyle name="SAPBEXfilterItem 6 2 2" xfId="11302" xr:uid="{00000000-0005-0000-0000-0000646C0000}"/>
    <cellStyle name="SAPBEXfilterItem 6 2 2 2" xfId="11303" xr:uid="{00000000-0005-0000-0000-0000656C0000}"/>
    <cellStyle name="SAPBEXfilterItem 6 2 2 2 2" xfId="11304" xr:uid="{00000000-0005-0000-0000-0000666C0000}"/>
    <cellStyle name="SAPBEXfilterItem 6 2 2 2 2 2" xfId="11305" xr:uid="{00000000-0005-0000-0000-0000676C0000}"/>
    <cellStyle name="SAPBEXfilterItem 6 2 2 2 3" xfId="11306" xr:uid="{00000000-0005-0000-0000-0000686C0000}"/>
    <cellStyle name="SAPBEXfilterItem 6 2 2 3" xfId="11307" xr:uid="{00000000-0005-0000-0000-0000696C0000}"/>
    <cellStyle name="SAPBEXfilterItem 6 2 2 3 2" xfId="11308" xr:uid="{00000000-0005-0000-0000-00006A6C0000}"/>
    <cellStyle name="SAPBEXfilterItem 6 2 2 3 2 2" xfId="11309" xr:uid="{00000000-0005-0000-0000-00006B6C0000}"/>
    <cellStyle name="SAPBEXfilterItem 6 2 2 4" xfId="11310" xr:uid="{00000000-0005-0000-0000-00006C6C0000}"/>
    <cellStyle name="SAPBEXfilterItem 6 2 2 4 2" xfId="11311" xr:uid="{00000000-0005-0000-0000-00006D6C0000}"/>
    <cellStyle name="SAPBEXfilterItem 6 2 3" xfId="11312" xr:uid="{00000000-0005-0000-0000-00006E6C0000}"/>
    <cellStyle name="SAPBEXfilterItem 6 2 3 2" xfId="11313" xr:uid="{00000000-0005-0000-0000-00006F6C0000}"/>
    <cellStyle name="SAPBEXfilterItem 6 2 3 2 2" xfId="11314" xr:uid="{00000000-0005-0000-0000-0000706C0000}"/>
    <cellStyle name="SAPBEXfilterItem 6 2 3 3" xfId="11315" xr:uid="{00000000-0005-0000-0000-0000716C0000}"/>
    <cellStyle name="SAPBEXfilterItem 6 2 4" xfId="11316" xr:uid="{00000000-0005-0000-0000-0000726C0000}"/>
    <cellStyle name="SAPBEXfilterItem 6 2 4 2" xfId="11317" xr:uid="{00000000-0005-0000-0000-0000736C0000}"/>
    <cellStyle name="SAPBEXfilterItem 6 2 4 2 2" xfId="11318" xr:uid="{00000000-0005-0000-0000-0000746C0000}"/>
    <cellStyle name="SAPBEXfilterItem 6 2 5" xfId="11319" xr:uid="{00000000-0005-0000-0000-0000756C0000}"/>
    <cellStyle name="SAPBEXfilterItem 6 2 5 2" xfId="11320" xr:uid="{00000000-0005-0000-0000-0000766C0000}"/>
    <cellStyle name="SAPBEXfilterItem 6 2 6" xfId="36304" xr:uid="{00000000-0005-0000-0000-0000776C0000}"/>
    <cellStyle name="SAPBEXfilterItem 6 2 7" xfId="36305" xr:uid="{00000000-0005-0000-0000-0000786C0000}"/>
    <cellStyle name="SAPBEXfilterItem 6 20" xfId="36306" xr:uid="{00000000-0005-0000-0000-0000796C0000}"/>
    <cellStyle name="SAPBEXfilterItem 6 21" xfId="36307" xr:uid="{00000000-0005-0000-0000-00007A6C0000}"/>
    <cellStyle name="SAPBEXfilterItem 6 22" xfId="36308" xr:uid="{00000000-0005-0000-0000-00007B6C0000}"/>
    <cellStyle name="SAPBEXfilterItem 6 23" xfId="36309" xr:uid="{00000000-0005-0000-0000-00007C6C0000}"/>
    <cellStyle name="SAPBEXfilterItem 6 24" xfId="36310" xr:uid="{00000000-0005-0000-0000-00007D6C0000}"/>
    <cellStyle name="SAPBEXfilterItem 6 25" xfId="36311" xr:uid="{00000000-0005-0000-0000-00007E6C0000}"/>
    <cellStyle name="SAPBEXfilterItem 6 26" xfId="36312" xr:uid="{00000000-0005-0000-0000-00007F6C0000}"/>
    <cellStyle name="SAPBEXfilterItem 6 27" xfId="36313" xr:uid="{00000000-0005-0000-0000-0000806C0000}"/>
    <cellStyle name="SAPBEXfilterItem 6 28" xfId="48507" xr:uid="{00000000-0005-0000-0000-0000816C0000}"/>
    <cellStyle name="SAPBEXfilterItem 6 3" xfId="11321" xr:uid="{00000000-0005-0000-0000-0000826C0000}"/>
    <cellStyle name="SAPBEXfilterItem 6 4" xfId="36314" xr:uid="{00000000-0005-0000-0000-0000836C0000}"/>
    <cellStyle name="SAPBEXfilterItem 6 5" xfId="36315" xr:uid="{00000000-0005-0000-0000-0000846C0000}"/>
    <cellStyle name="SAPBEXfilterItem 6 6" xfId="36316" xr:uid="{00000000-0005-0000-0000-0000856C0000}"/>
    <cellStyle name="SAPBEXfilterItem 6 7" xfId="36317" xr:uid="{00000000-0005-0000-0000-0000866C0000}"/>
    <cellStyle name="SAPBEXfilterItem 6 8" xfId="36318" xr:uid="{00000000-0005-0000-0000-0000876C0000}"/>
    <cellStyle name="SAPBEXfilterItem 6 9" xfId="36319" xr:uid="{00000000-0005-0000-0000-0000886C0000}"/>
    <cellStyle name="SAPBEXfilterItem 7" xfId="957" xr:uid="{00000000-0005-0000-0000-0000896C0000}"/>
    <cellStyle name="SAPBEXfilterItem 7 10" xfId="36320" xr:uid="{00000000-0005-0000-0000-00008A6C0000}"/>
    <cellStyle name="SAPBEXfilterItem 7 11" xfId="36321" xr:uid="{00000000-0005-0000-0000-00008B6C0000}"/>
    <cellStyle name="SAPBEXfilterItem 7 12" xfId="36322" xr:uid="{00000000-0005-0000-0000-00008C6C0000}"/>
    <cellStyle name="SAPBEXfilterItem 7 13" xfId="36323" xr:uid="{00000000-0005-0000-0000-00008D6C0000}"/>
    <cellStyle name="SAPBEXfilterItem 7 14" xfId="36324" xr:uid="{00000000-0005-0000-0000-00008E6C0000}"/>
    <cellStyle name="SAPBEXfilterItem 7 15" xfId="36325" xr:uid="{00000000-0005-0000-0000-00008F6C0000}"/>
    <cellStyle name="SAPBEXfilterItem 7 16" xfId="36326" xr:uid="{00000000-0005-0000-0000-0000906C0000}"/>
    <cellStyle name="SAPBEXfilterItem 7 17" xfId="36327" xr:uid="{00000000-0005-0000-0000-0000916C0000}"/>
    <cellStyle name="SAPBEXfilterItem 7 18" xfId="36328" xr:uid="{00000000-0005-0000-0000-0000926C0000}"/>
    <cellStyle name="SAPBEXfilterItem 7 19" xfId="36329" xr:uid="{00000000-0005-0000-0000-0000936C0000}"/>
    <cellStyle name="SAPBEXfilterItem 7 2" xfId="1946" xr:uid="{00000000-0005-0000-0000-0000946C0000}"/>
    <cellStyle name="SAPBEXfilterItem 7 2 2" xfId="11322" xr:uid="{00000000-0005-0000-0000-0000956C0000}"/>
    <cellStyle name="SAPBEXfilterItem 7 2 2 2" xfId="11323" xr:uid="{00000000-0005-0000-0000-0000966C0000}"/>
    <cellStyle name="SAPBEXfilterItem 7 2 2 2 2" xfId="11324" xr:uid="{00000000-0005-0000-0000-0000976C0000}"/>
    <cellStyle name="SAPBEXfilterItem 7 2 2 2 2 2" xfId="11325" xr:uid="{00000000-0005-0000-0000-0000986C0000}"/>
    <cellStyle name="SAPBEXfilterItem 7 2 2 2 3" xfId="11326" xr:uid="{00000000-0005-0000-0000-0000996C0000}"/>
    <cellStyle name="SAPBEXfilterItem 7 2 2 3" xfId="11327" xr:uid="{00000000-0005-0000-0000-00009A6C0000}"/>
    <cellStyle name="SAPBEXfilterItem 7 2 2 3 2" xfId="11328" xr:uid="{00000000-0005-0000-0000-00009B6C0000}"/>
    <cellStyle name="SAPBEXfilterItem 7 2 2 3 2 2" xfId="11329" xr:uid="{00000000-0005-0000-0000-00009C6C0000}"/>
    <cellStyle name="SAPBEXfilterItem 7 2 2 4" xfId="11330" xr:uid="{00000000-0005-0000-0000-00009D6C0000}"/>
    <cellStyle name="SAPBEXfilterItem 7 2 2 4 2" xfId="11331" xr:uid="{00000000-0005-0000-0000-00009E6C0000}"/>
    <cellStyle name="SAPBEXfilterItem 7 2 3" xfId="11332" xr:uid="{00000000-0005-0000-0000-00009F6C0000}"/>
    <cellStyle name="SAPBEXfilterItem 7 2 3 2" xfId="11333" xr:uid="{00000000-0005-0000-0000-0000A06C0000}"/>
    <cellStyle name="SAPBEXfilterItem 7 2 3 2 2" xfId="11334" xr:uid="{00000000-0005-0000-0000-0000A16C0000}"/>
    <cellStyle name="SAPBEXfilterItem 7 2 3 3" xfId="11335" xr:uid="{00000000-0005-0000-0000-0000A26C0000}"/>
    <cellStyle name="SAPBEXfilterItem 7 2 4" xfId="11336" xr:uid="{00000000-0005-0000-0000-0000A36C0000}"/>
    <cellStyle name="SAPBEXfilterItem 7 2 4 2" xfId="11337" xr:uid="{00000000-0005-0000-0000-0000A46C0000}"/>
    <cellStyle name="SAPBEXfilterItem 7 2 4 2 2" xfId="11338" xr:uid="{00000000-0005-0000-0000-0000A56C0000}"/>
    <cellStyle name="SAPBEXfilterItem 7 2 5" xfId="11339" xr:uid="{00000000-0005-0000-0000-0000A66C0000}"/>
    <cellStyle name="SAPBEXfilterItem 7 2 5 2" xfId="11340" xr:uid="{00000000-0005-0000-0000-0000A76C0000}"/>
    <cellStyle name="SAPBEXfilterItem 7 2 6" xfId="36330" xr:uid="{00000000-0005-0000-0000-0000A86C0000}"/>
    <cellStyle name="SAPBEXfilterItem 7 2 7" xfId="36331" xr:uid="{00000000-0005-0000-0000-0000A96C0000}"/>
    <cellStyle name="SAPBEXfilterItem 7 20" xfId="36332" xr:uid="{00000000-0005-0000-0000-0000AA6C0000}"/>
    <cellStyle name="SAPBEXfilterItem 7 21" xfId="36333" xr:uid="{00000000-0005-0000-0000-0000AB6C0000}"/>
    <cellStyle name="SAPBEXfilterItem 7 22" xfId="36334" xr:uid="{00000000-0005-0000-0000-0000AC6C0000}"/>
    <cellStyle name="SAPBEXfilterItem 7 23" xfId="36335" xr:uid="{00000000-0005-0000-0000-0000AD6C0000}"/>
    <cellStyle name="SAPBEXfilterItem 7 24" xfId="36336" xr:uid="{00000000-0005-0000-0000-0000AE6C0000}"/>
    <cellStyle name="SAPBEXfilterItem 7 25" xfId="36337" xr:uid="{00000000-0005-0000-0000-0000AF6C0000}"/>
    <cellStyle name="SAPBEXfilterItem 7 26" xfId="36338" xr:uid="{00000000-0005-0000-0000-0000B06C0000}"/>
    <cellStyle name="SAPBEXfilterItem 7 27" xfId="36339" xr:uid="{00000000-0005-0000-0000-0000B16C0000}"/>
    <cellStyle name="SAPBEXfilterItem 7 28" xfId="48508" xr:uid="{00000000-0005-0000-0000-0000B26C0000}"/>
    <cellStyle name="SAPBEXfilterItem 7 3" xfId="11341" xr:uid="{00000000-0005-0000-0000-0000B36C0000}"/>
    <cellStyle name="SAPBEXfilterItem 7 4" xfId="36340" xr:uid="{00000000-0005-0000-0000-0000B46C0000}"/>
    <cellStyle name="SAPBEXfilterItem 7 5" xfId="36341" xr:uid="{00000000-0005-0000-0000-0000B56C0000}"/>
    <cellStyle name="SAPBEXfilterItem 7 6" xfId="36342" xr:uid="{00000000-0005-0000-0000-0000B66C0000}"/>
    <cellStyle name="SAPBEXfilterItem 7 7" xfId="36343" xr:uid="{00000000-0005-0000-0000-0000B76C0000}"/>
    <cellStyle name="SAPBEXfilterItem 7 8" xfId="36344" xr:uid="{00000000-0005-0000-0000-0000B86C0000}"/>
    <cellStyle name="SAPBEXfilterItem 7 9" xfId="36345" xr:uid="{00000000-0005-0000-0000-0000B96C0000}"/>
    <cellStyle name="SAPBEXfilterItem 8" xfId="948" xr:uid="{00000000-0005-0000-0000-0000BA6C0000}"/>
    <cellStyle name="SAPBEXfilterItem 8 2" xfId="1947" xr:uid="{00000000-0005-0000-0000-0000BB6C0000}"/>
    <cellStyle name="SAPBEXfilterItem 8 3" xfId="36346" xr:uid="{00000000-0005-0000-0000-0000BC6C0000}"/>
    <cellStyle name="SAPBEXfilterItem 9" xfId="1948" xr:uid="{00000000-0005-0000-0000-0000BD6C0000}"/>
    <cellStyle name="SAPBEXfilterItem 9 10" xfId="36347" xr:uid="{00000000-0005-0000-0000-0000BE6C0000}"/>
    <cellStyle name="SAPBEXfilterItem 9 11" xfId="36348" xr:uid="{00000000-0005-0000-0000-0000BF6C0000}"/>
    <cellStyle name="SAPBEXfilterItem 9 12" xfId="36349" xr:uid="{00000000-0005-0000-0000-0000C06C0000}"/>
    <cellStyle name="SAPBEXfilterItem 9 13" xfId="36350" xr:uid="{00000000-0005-0000-0000-0000C16C0000}"/>
    <cellStyle name="SAPBEXfilterItem 9 14" xfId="36351" xr:uid="{00000000-0005-0000-0000-0000C26C0000}"/>
    <cellStyle name="SAPBEXfilterItem 9 15" xfId="36352" xr:uid="{00000000-0005-0000-0000-0000C36C0000}"/>
    <cellStyle name="SAPBEXfilterItem 9 16" xfId="36353" xr:uid="{00000000-0005-0000-0000-0000C46C0000}"/>
    <cellStyle name="SAPBEXfilterItem 9 17" xfId="36354" xr:uid="{00000000-0005-0000-0000-0000C56C0000}"/>
    <cellStyle name="SAPBEXfilterItem 9 18" xfId="36355" xr:uid="{00000000-0005-0000-0000-0000C66C0000}"/>
    <cellStyle name="SAPBEXfilterItem 9 19" xfId="36356" xr:uid="{00000000-0005-0000-0000-0000C76C0000}"/>
    <cellStyle name="SAPBEXfilterItem 9 2" xfId="11342" xr:uid="{00000000-0005-0000-0000-0000C86C0000}"/>
    <cellStyle name="SAPBEXfilterItem 9 2 2" xfId="11343" xr:uid="{00000000-0005-0000-0000-0000C96C0000}"/>
    <cellStyle name="SAPBEXfilterItem 9 2 2 2" xfId="11344" xr:uid="{00000000-0005-0000-0000-0000CA6C0000}"/>
    <cellStyle name="SAPBEXfilterItem 9 2 2 2 2" xfId="11345" xr:uid="{00000000-0005-0000-0000-0000CB6C0000}"/>
    <cellStyle name="SAPBEXfilterItem 9 2 2 3" xfId="11346" xr:uid="{00000000-0005-0000-0000-0000CC6C0000}"/>
    <cellStyle name="SAPBEXfilterItem 9 2 3" xfId="11347" xr:uid="{00000000-0005-0000-0000-0000CD6C0000}"/>
    <cellStyle name="SAPBEXfilterItem 9 2 3 2" xfId="11348" xr:uid="{00000000-0005-0000-0000-0000CE6C0000}"/>
    <cellStyle name="SAPBEXfilterItem 9 2 3 2 2" xfId="11349" xr:uid="{00000000-0005-0000-0000-0000CF6C0000}"/>
    <cellStyle name="SAPBEXfilterItem 9 2 4" xfId="11350" xr:uid="{00000000-0005-0000-0000-0000D06C0000}"/>
    <cellStyle name="SAPBEXfilterItem 9 2 4 2" xfId="11351" xr:uid="{00000000-0005-0000-0000-0000D16C0000}"/>
    <cellStyle name="SAPBEXfilterItem 9 2 5" xfId="36357" xr:uid="{00000000-0005-0000-0000-0000D26C0000}"/>
    <cellStyle name="SAPBEXfilterItem 9 2 6" xfId="36358" xr:uid="{00000000-0005-0000-0000-0000D36C0000}"/>
    <cellStyle name="SAPBEXfilterItem 9 2 7" xfId="36359" xr:uid="{00000000-0005-0000-0000-0000D46C0000}"/>
    <cellStyle name="SAPBEXfilterItem 9 20" xfId="36360" xr:uid="{00000000-0005-0000-0000-0000D56C0000}"/>
    <cellStyle name="SAPBEXfilterItem 9 21" xfId="36361" xr:uid="{00000000-0005-0000-0000-0000D66C0000}"/>
    <cellStyle name="SAPBEXfilterItem 9 22" xfId="36362" xr:uid="{00000000-0005-0000-0000-0000D76C0000}"/>
    <cellStyle name="SAPBEXfilterItem 9 23" xfId="36363" xr:uid="{00000000-0005-0000-0000-0000D86C0000}"/>
    <cellStyle name="SAPBEXfilterItem 9 24" xfId="36364" xr:uid="{00000000-0005-0000-0000-0000D96C0000}"/>
    <cellStyle name="SAPBEXfilterItem 9 25" xfId="36365" xr:uid="{00000000-0005-0000-0000-0000DA6C0000}"/>
    <cellStyle name="SAPBEXfilterItem 9 26" xfId="36366" xr:uid="{00000000-0005-0000-0000-0000DB6C0000}"/>
    <cellStyle name="SAPBEXfilterItem 9 27" xfId="36367" xr:uid="{00000000-0005-0000-0000-0000DC6C0000}"/>
    <cellStyle name="SAPBEXfilterItem 9 28" xfId="48509" xr:uid="{00000000-0005-0000-0000-0000DD6C0000}"/>
    <cellStyle name="SAPBEXfilterItem 9 3" xfId="36368" xr:uid="{00000000-0005-0000-0000-0000DE6C0000}"/>
    <cellStyle name="SAPBEXfilterItem 9 4" xfId="36369" xr:uid="{00000000-0005-0000-0000-0000DF6C0000}"/>
    <cellStyle name="SAPBEXfilterItem 9 5" xfId="36370" xr:uid="{00000000-0005-0000-0000-0000E06C0000}"/>
    <cellStyle name="SAPBEXfilterItem 9 6" xfId="36371" xr:uid="{00000000-0005-0000-0000-0000E16C0000}"/>
    <cellStyle name="SAPBEXfilterItem 9 7" xfId="36372" xr:uid="{00000000-0005-0000-0000-0000E26C0000}"/>
    <cellStyle name="SAPBEXfilterItem 9 8" xfId="36373" xr:uid="{00000000-0005-0000-0000-0000E36C0000}"/>
    <cellStyle name="SAPBEXfilterItem 9 9" xfId="36374" xr:uid="{00000000-0005-0000-0000-0000E46C0000}"/>
    <cellStyle name="SAPBEXfilterText" xfId="133" xr:uid="{00000000-0005-0000-0000-0000E56C0000}"/>
    <cellStyle name="SAPBEXfilterText 10" xfId="11352" xr:uid="{00000000-0005-0000-0000-0000E66C0000}"/>
    <cellStyle name="SAPBEXfilterText 10 10" xfId="36375" xr:uid="{00000000-0005-0000-0000-0000E76C0000}"/>
    <cellStyle name="SAPBEXfilterText 10 11" xfId="36376" xr:uid="{00000000-0005-0000-0000-0000E86C0000}"/>
    <cellStyle name="SAPBEXfilterText 10 12" xfId="36377" xr:uid="{00000000-0005-0000-0000-0000E96C0000}"/>
    <cellStyle name="SAPBEXfilterText 10 13" xfId="36378" xr:uid="{00000000-0005-0000-0000-0000EA6C0000}"/>
    <cellStyle name="SAPBEXfilterText 10 14" xfId="36379" xr:uid="{00000000-0005-0000-0000-0000EB6C0000}"/>
    <cellStyle name="SAPBEXfilterText 10 15" xfId="36380" xr:uid="{00000000-0005-0000-0000-0000EC6C0000}"/>
    <cellStyle name="SAPBEXfilterText 10 16" xfId="36381" xr:uid="{00000000-0005-0000-0000-0000ED6C0000}"/>
    <cellStyle name="SAPBEXfilterText 10 17" xfId="36382" xr:uid="{00000000-0005-0000-0000-0000EE6C0000}"/>
    <cellStyle name="SAPBEXfilterText 10 18" xfId="36383" xr:uid="{00000000-0005-0000-0000-0000EF6C0000}"/>
    <cellStyle name="SAPBEXfilterText 10 19" xfId="36384" xr:uid="{00000000-0005-0000-0000-0000F06C0000}"/>
    <cellStyle name="SAPBEXfilterText 10 2" xfId="11353" xr:uid="{00000000-0005-0000-0000-0000F16C0000}"/>
    <cellStyle name="SAPBEXfilterText 10 2 2" xfId="11354" xr:uid="{00000000-0005-0000-0000-0000F26C0000}"/>
    <cellStyle name="SAPBEXfilterText 10 2 2 2" xfId="11355" xr:uid="{00000000-0005-0000-0000-0000F36C0000}"/>
    <cellStyle name="SAPBEXfilterText 10 2 3" xfId="11356" xr:uid="{00000000-0005-0000-0000-0000F46C0000}"/>
    <cellStyle name="SAPBEXfilterText 10 20" xfId="36385" xr:uid="{00000000-0005-0000-0000-0000F56C0000}"/>
    <cellStyle name="SAPBEXfilterText 10 21" xfId="36386" xr:uid="{00000000-0005-0000-0000-0000F66C0000}"/>
    <cellStyle name="SAPBEXfilterText 10 22" xfId="36387" xr:uid="{00000000-0005-0000-0000-0000F76C0000}"/>
    <cellStyle name="SAPBEXfilterText 10 23" xfId="36388" xr:uid="{00000000-0005-0000-0000-0000F86C0000}"/>
    <cellStyle name="SAPBEXfilterText 10 24" xfId="36389" xr:uid="{00000000-0005-0000-0000-0000F96C0000}"/>
    <cellStyle name="SAPBEXfilterText 10 25" xfId="36390" xr:uid="{00000000-0005-0000-0000-0000FA6C0000}"/>
    <cellStyle name="SAPBEXfilterText 10 26" xfId="36391" xr:uid="{00000000-0005-0000-0000-0000FB6C0000}"/>
    <cellStyle name="SAPBEXfilterText 10 27" xfId="36392" xr:uid="{00000000-0005-0000-0000-0000FC6C0000}"/>
    <cellStyle name="SAPBEXfilterText 10 28" xfId="48510" xr:uid="{00000000-0005-0000-0000-0000FD6C0000}"/>
    <cellStyle name="SAPBEXfilterText 10 3" xfId="11357" xr:uid="{00000000-0005-0000-0000-0000FE6C0000}"/>
    <cellStyle name="SAPBEXfilterText 10 3 2" xfId="11358" xr:uid="{00000000-0005-0000-0000-0000FF6C0000}"/>
    <cellStyle name="SAPBEXfilterText 10 3 2 2" xfId="11359" xr:uid="{00000000-0005-0000-0000-0000006D0000}"/>
    <cellStyle name="SAPBEXfilterText 10 4" xfId="11360" xr:uid="{00000000-0005-0000-0000-0000016D0000}"/>
    <cellStyle name="SAPBEXfilterText 10 4 2" xfId="11361" xr:uid="{00000000-0005-0000-0000-0000026D0000}"/>
    <cellStyle name="SAPBEXfilterText 10 5" xfId="36393" xr:uid="{00000000-0005-0000-0000-0000036D0000}"/>
    <cellStyle name="SAPBEXfilterText 10 6" xfId="36394" xr:uid="{00000000-0005-0000-0000-0000046D0000}"/>
    <cellStyle name="SAPBEXfilterText 10 7" xfId="36395" xr:uid="{00000000-0005-0000-0000-0000056D0000}"/>
    <cellStyle name="SAPBEXfilterText 10 8" xfId="36396" xr:uid="{00000000-0005-0000-0000-0000066D0000}"/>
    <cellStyle name="SAPBEXfilterText 10 9" xfId="36397" xr:uid="{00000000-0005-0000-0000-0000076D0000}"/>
    <cellStyle name="SAPBEXfilterText 11" xfId="36398" xr:uid="{00000000-0005-0000-0000-0000086D0000}"/>
    <cellStyle name="SAPBEXfilterText 12" xfId="36399" xr:uid="{00000000-0005-0000-0000-0000096D0000}"/>
    <cellStyle name="SAPBEXfilterText 13" xfId="36400" xr:uid="{00000000-0005-0000-0000-00000A6D0000}"/>
    <cellStyle name="SAPBEXfilterText 14" xfId="36401" xr:uid="{00000000-0005-0000-0000-00000B6D0000}"/>
    <cellStyle name="SAPBEXfilterText 15" xfId="36402" xr:uid="{00000000-0005-0000-0000-00000C6D0000}"/>
    <cellStyle name="SAPBEXfilterText 16" xfId="36403" xr:uid="{00000000-0005-0000-0000-00000D6D0000}"/>
    <cellStyle name="SAPBEXfilterText 17" xfId="36404" xr:uid="{00000000-0005-0000-0000-00000E6D0000}"/>
    <cellStyle name="SAPBEXfilterText 18" xfId="36405" xr:uid="{00000000-0005-0000-0000-00000F6D0000}"/>
    <cellStyle name="SAPBEXfilterText 19" xfId="36406" xr:uid="{00000000-0005-0000-0000-0000106D0000}"/>
    <cellStyle name="SAPBEXfilterText 2" xfId="460" xr:uid="{00000000-0005-0000-0000-0000116D0000}"/>
    <cellStyle name="SAPBEXfilterText 2 10" xfId="36407" xr:uid="{00000000-0005-0000-0000-0000126D0000}"/>
    <cellStyle name="SAPBEXfilterText 2 11" xfId="36408" xr:uid="{00000000-0005-0000-0000-0000136D0000}"/>
    <cellStyle name="SAPBEXfilterText 2 12" xfId="36409" xr:uid="{00000000-0005-0000-0000-0000146D0000}"/>
    <cellStyle name="SAPBEXfilterText 2 13" xfId="36410" xr:uid="{00000000-0005-0000-0000-0000156D0000}"/>
    <cellStyle name="SAPBEXfilterText 2 14" xfId="36411" xr:uid="{00000000-0005-0000-0000-0000166D0000}"/>
    <cellStyle name="SAPBEXfilterText 2 15" xfId="36412" xr:uid="{00000000-0005-0000-0000-0000176D0000}"/>
    <cellStyle name="SAPBEXfilterText 2 16" xfId="36413" xr:uid="{00000000-0005-0000-0000-0000186D0000}"/>
    <cellStyle name="SAPBEXfilterText 2 17" xfId="36414" xr:uid="{00000000-0005-0000-0000-0000196D0000}"/>
    <cellStyle name="SAPBEXfilterText 2 18" xfId="36415" xr:uid="{00000000-0005-0000-0000-00001A6D0000}"/>
    <cellStyle name="SAPBEXfilterText 2 19" xfId="36416" xr:uid="{00000000-0005-0000-0000-00001B6D0000}"/>
    <cellStyle name="SAPBEXfilterText 2 2" xfId="531" xr:uid="{00000000-0005-0000-0000-00001C6D0000}"/>
    <cellStyle name="SAPBEXfilterText 2 2 10" xfId="36417" xr:uid="{00000000-0005-0000-0000-00001D6D0000}"/>
    <cellStyle name="SAPBEXfilterText 2 2 11" xfId="36418" xr:uid="{00000000-0005-0000-0000-00001E6D0000}"/>
    <cellStyle name="SAPBEXfilterText 2 2 12" xfId="36419" xr:uid="{00000000-0005-0000-0000-00001F6D0000}"/>
    <cellStyle name="SAPBEXfilterText 2 2 13" xfId="36420" xr:uid="{00000000-0005-0000-0000-0000206D0000}"/>
    <cellStyle name="SAPBEXfilterText 2 2 14" xfId="36421" xr:uid="{00000000-0005-0000-0000-0000216D0000}"/>
    <cellStyle name="SAPBEXfilterText 2 2 15" xfId="36422" xr:uid="{00000000-0005-0000-0000-0000226D0000}"/>
    <cellStyle name="SAPBEXfilterText 2 2 16" xfId="36423" xr:uid="{00000000-0005-0000-0000-0000236D0000}"/>
    <cellStyle name="SAPBEXfilterText 2 2 17" xfId="36424" xr:uid="{00000000-0005-0000-0000-0000246D0000}"/>
    <cellStyle name="SAPBEXfilterText 2 2 18" xfId="36425" xr:uid="{00000000-0005-0000-0000-0000256D0000}"/>
    <cellStyle name="SAPBEXfilterText 2 2 19" xfId="36426" xr:uid="{00000000-0005-0000-0000-0000266D0000}"/>
    <cellStyle name="SAPBEXfilterText 2 2 2" xfId="1949" xr:uid="{00000000-0005-0000-0000-0000276D0000}"/>
    <cellStyle name="SAPBEXfilterText 2 2 2 2" xfId="11362" xr:uid="{00000000-0005-0000-0000-0000286D0000}"/>
    <cellStyle name="SAPBEXfilterText 2 2 2 2 2" xfId="11363" xr:uid="{00000000-0005-0000-0000-0000296D0000}"/>
    <cellStyle name="SAPBEXfilterText 2 2 2 2 2 2" xfId="11364" xr:uid="{00000000-0005-0000-0000-00002A6D0000}"/>
    <cellStyle name="SAPBEXfilterText 2 2 2 2 2 2 2" xfId="11365" xr:uid="{00000000-0005-0000-0000-00002B6D0000}"/>
    <cellStyle name="SAPBEXfilterText 2 2 2 2 2 3" xfId="11366" xr:uid="{00000000-0005-0000-0000-00002C6D0000}"/>
    <cellStyle name="SAPBEXfilterText 2 2 2 2 3" xfId="11367" xr:uid="{00000000-0005-0000-0000-00002D6D0000}"/>
    <cellStyle name="SAPBEXfilterText 2 2 2 2 3 2" xfId="11368" xr:uid="{00000000-0005-0000-0000-00002E6D0000}"/>
    <cellStyle name="SAPBEXfilterText 2 2 2 2 3 2 2" xfId="11369" xr:uid="{00000000-0005-0000-0000-00002F6D0000}"/>
    <cellStyle name="SAPBEXfilterText 2 2 2 2 4" xfId="11370" xr:uid="{00000000-0005-0000-0000-0000306D0000}"/>
    <cellStyle name="SAPBEXfilterText 2 2 2 2 4 2" xfId="11371" xr:uid="{00000000-0005-0000-0000-0000316D0000}"/>
    <cellStyle name="SAPBEXfilterText 2 2 2 3" xfId="11372" xr:uid="{00000000-0005-0000-0000-0000326D0000}"/>
    <cellStyle name="SAPBEXfilterText 2 2 2 3 2" xfId="11373" xr:uid="{00000000-0005-0000-0000-0000336D0000}"/>
    <cellStyle name="SAPBEXfilterText 2 2 2 3 2 2" xfId="11374" xr:uid="{00000000-0005-0000-0000-0000346D0000}"/>
    <cellStyle name="SAPBEXfilterText 2 2 2 3 3" xfId="11375" xr:uid="{00000000-0005-0000-0000-0000356D0000}"/>
    <cellStyle name="SAPBEXfilterText 2 2 2 4" xfId="11376" xr:uid="{00000000-0005-0000-0000-0000366D0000}"/>
    <cellStyle name="SAPBEXfilterText 2 2 2 4 2" xfId="11377" xr:uid="{00000000-0005-0000-0000-0000376D0000}"/>
    <cellStyle name="SAPBEXfilterText 2 2 2 4 2 2" xfId="11378" xr:uid="{00000000-0005-0000-0000-0000386D0000}"/>
    <cellStyle name="SAPBEXfilterText 2 2 2 5" xfId="11379" xr:uid="{00000000-0005-0000-0000-0000396D0000}"/>
    <cellStyle name="SAPBEXfilterText 2 2 2 5 2" xfId="11380" xr:uid="{00000000-0005-0000-0000-00003A6D0000}"/>
    <cellStyle name="SAPBEXfilterText 2 2 2 6" xfId="36427" xr:uid="{00000000-0005-0000-0000-00003B6D0000}"/>
    <cellStyle name="SAPBEXfilterText 2 2 2 7" xfId="36428" xr:uid="{00000000-0005-0000-0000-00003C6D0000}"/>
    <cellStyle name="SAPBEXfilterText 2 2 20" xfId="36429" xr:uid="{00000000-0005-0000-0000-00003D6D0000}"/>
    <cellStyle name="SAPBEXfilterText 2 2 21" xfId="36430" xr:uid="{00000000-0005-0000-0000-00003E6D0000}"/>
    <cellStyle name="SAPBEXfilterText 2 2 22" xfId="36431" xr:uid="{00000000-0005-0000-0000-00003F6D0000}"/>
    <cellStyle name="SAPBEXfilterText 2 2 23" xfId="36432" xr:uid="{00000000-0005-0000-0000-0000406D0000}"/>
    <cellStyle name="SAPBEXfilterText 2 2 24" xfId="36433" xr:uid="{00000000-0005-0000-0000-0000416D0000}"/>
    <cellStyle name="SAPBEXfilterText 2 2 25" xfId="36434" xr:uid="{00000000-0005-0000-0000-0000426D0000}"/>
    <cellStyle name="SAPBEXfilterText 2 2 26" xfId="36435" xr:uid="{00000000-0005-0000-0000-0000436D0000}"/>
    <cellStyle name="SAPBEXfilterText 2 2 27" xfId="36436" xr:uid="{00000000-0005-0000-0000-0000446D0000}"/>
    <cellStyle name="SAPBEXfilterText 2 2 28" xfId="48511" xr:uid="{00000000-0005-0000-0000-0000456D0000}"/>
    <cellStyle name="SAPBEXfilterText 2 2 3" xfId="11381" xr:uid="{00000000-0005-0000-0000-0000466D0000}"/>
    <cellStyle name="SAPBEXfilterText 2 2 4" xfId="36437" xr:uid="{00000000-0005-0000-0000-0000476D0000}"/>
    <cellStyle name="SAPBEXfilterText 2 2 5" xfId="36438" xr:uid="{00000000-0005-0000-0000-0000486D0000}"/>
    <cellStyle name="SAPBEXfilterText 2 2 6" xfId="36439" xr:uid="{00000000-0005-0000-0000-0000496D0000}"/>
    <cellStyle name="SAPBEXfilterText 2 2 7" xfId="36440" xr:uid="{00000000-0005-0000-0000-00004A6D0000}"/>
    <cellStyle name="SAPBEXfilterText 2 2 8" xfId="36441" xr:uid="{00000000-0005-0000-0000-00004B6D0000}"/>
    <cellStyle name="SAPBEXfilterText 2 2 9" xfId="36442" xr:uid="{00000000-0005-0000-0000-00004C6D0000}"/>
    <cellStyle name="SAPBEXfilterText 2 20" xfId="36443" xr:uid="{00000000-0005-0000-0000-00004D6D0000}"/>
    <cellStyle name="SAPBEXfilterText 2 21" xfId="36444" xr:uid="{00000000-0005-0000-0000-00004E6D0000}"/>
    <cellStyle name="SAPBEXfilterText 2 22" xfId="36445" xr:uid="{00000000-0005-0000-0000-00004F6D0000}"/>
    <cellStyle name="SAPBEXfilterText 2 23" xfId="36446" xr:uid="{00000000-0005-0000-0000-0000506D0000}"/>
    <cellStyle name="SAPBEXfilterText 2 24" xfId="36447" xr:uid="{00000000-0005-0000-0000-0000516D0000}"/>
    <cellStyle name="SAPBEXfilterText 2 25" xfId="36448" xr:uid="{00000000-0005-0000-0000-0000526D0000}"/>
    <cellStyle name="SAPBEXfilterText 2 26" xfId="36449" xr:uid="{00000000-0005-0000-0000-0000536D0000}"/>
    <cellStyle name="SAPBEXfilterText 2 27" xfId="36450" xr:uid="{00000000-0005-0000-0000-0000546D0000}"/>
    <cellStyle name="SAPBEXfilterText 2 28" xfId="36451" xr:uid="{00000000-0005-0000-0000-0000556D0000}"/>
    <cellStyle name="SAPBEXfilterText 2 29" xfId="36452" xr:uid="{00000000-0005-0000-0000-0000566D0000}"/>
    <cellStyle name="SAPBEXfilterText 2 3" xfId="959" xr:uid="{00000000-0005-0000-0000-0000576D0000}"/>
    <cellStyle name="SAPBEXfilterText 2 3 10" xfId="36453" xr:uid="{00000000-0005-0000-0000-0000586D0000}"/>
    <cellStyle name="SAPBEXfilterText 2 3 11" xfId="36454" xr:uid="{00000000-0005-0000-0000-0000596D0000}"/>
    <cellStyle name="SAPBEXfilterText 2 3 12" xfId="36455" xr:uid="{00000000-0005-0000-0000-00005A6D0000}"/>
    <cellStyle name="SAPBEXfilterText 2 3 13" xfId="36456" xr:uid="{00000000-0005-0000-0000-00005B6D0000}"/>
    <cellStyle name="SAPBEXfilterText 2 3 14" xfId="36457" xr:uid="{00000000-0005-0000-0000-00005C6D0000}"/>
    <cellStyle name="SAPBEXfilterText 2 3 15" xfId="36458" xr:uid="{00000000-0005-0000-0000-00005D6D0000}"/>
    <cellStyle name="SAPBEXfilterText 2 3 16" xfId="36459" xr:uid="{00000000-0005-0000-0000-00005E6D0000}"/>
    <cellStyle name="SAPBEXfilterText 2 3 17" xfId="36460" xr:uid="{00000000-0005-0000-0000-00005F6D0000}"/>
    <cellStyle name="SAPBEXfilterText 2 3 18" xfId="36461" xr:uid="{00000000-0005-0000-0000-0000606D0000}"/>
    <cellStyle name="SAPBEXfilterText 2 3 19" xfId="36462" xr:uid="{00000000-0005-0000-0000-0000616D0000}"/>
    <cellStyle name="SAPBEXfilterText 2 3 2" xfId="1950" xr:uid="{00000000-0005-0000-0000-0000626D0000}"/>
    <cellStyle name="SAPBEXfilterText 2 3 2 2" xfId="11382" xr:uid="{00000000-0005-0000-0000-0000636D0000}"/>
    <cellStyle name="SAPBEXfilterText 2 3 2 2 2" xfId="11383" xr:uid="{00000000-0005-0000-0000-0000646D0000}"/>
    <cellStyle name="SAPBEXfilterText 2 3 2 2 2 2" xfId="11384" xr:uid="{00000000-0005-0000-0000-0000656D0000}"/>
    <cellStyle name="SAPBEXfilterText 2 3 2 2 2 2 2" xfId="11385" xr:uid="{00000000-0005-0000-0000-0000666D0000}"/>
    <cellStyle name="SAPBEXfilterText 2 3 2 2 2 3" xfId="11386" xr:uid="{00000000-0005-0000-0000-0000676D0000}"/>
    <cellStyle name="SAPBEXfilterText 2 3 2 2 3" xfId="11387" xr:uid="{00000000-0005-0000-0000-0000686D0000}"/>
    <cellStyle name="SAPBEXfilterText 2 3 2 2 3 2" xfId="11388" xr:uid="{00000000-0005-0000-0000-0000696D0000}"/>
    <cellStyle name="SAPBEXfilterText 2 3 2 2 3 2 2" xfId="11389" xr:uid="{00000000-0005-0000-0000-00006A6D0000}"/>
    <cellStyle name="SAPBEXfilterText 2 3 2 2 4" xfId="11390" xr:uid="{00000000-0005-0000-0000-00006B6D0000}"/>
    <cellStyle name="SAPBEXfilterText 2 3 2 2 4 2" xfId="11391" xr:uid="{00000000-0005-0000-0000-00006C6D0000}"/>
    <cellStyle name="SAPBEXfilterText 2 3 2 3" xfId="11392" xr:uid="{00000000-0005-0000-0000-00006D6D0000}"/>
    <cellStyle name="SAPBEXfilterText 2 3 2 3 2" xfId="11393" xr:uid="{00000000-0005-0000-0000-00006E6D0000}"/>
    <cellStyle name="SAPBEXfilterText 2 3 2 3 2 2" xfId="11394" xr:uid="{00000000-0005-0000-0000-00006F6D0000}"/>
    <cellStyle name="SAPBEXfilterText 2 3 2 3 3" xfId="11395" xr:uid="{00000000-0005-0000-0000-0000706D0000}"/>
    <cellStyle name="SAPBEXfilterText 2 3 2 4" xfId="11396" xr:uid="{00000000-0005-0000-0000-0000716D0000}"/>
    <cellStyle name="SAPBEXfilterText 2 3 2 4 2" xfId="11397" xr:uid="{00000000-0005-0000-0000-0000726D0000}"/>
    <cellStyle name="SAPBEXfilterText 2 3 2 4 2 2" xfId="11398" xr:uid="{00000000-0005-0000-0000-0000736D0000}"/>
    <cellStyle name="SAPBEXfilterText 2 3 2 5" xfId="11399" xr:uid="{00000000-0005-0000-0000-0000746D0000}"/>
    <cellStyle name="SAPBEXfilterText 2 3 2 5 2" xfId="11400" xr:uid="{00000000-0005-0000-0000-0000756D0000}"/>
    <cellStyle name="SAPBEXfilterText 2 3 2 6" xfId="36463" xr:uid="{00000000-0005-0000-0000-0000766D0000}"/>
    <cellStyle name="SAPBEXfilterText 2 3 2 7" xfId="36464" xr:uid="{00000000-0005-0000-0000-0000776D0000}"/>
    <cellStyle name="SAPBEXfilterText 2 3 20" xfId="36465" xr:uid="{00000000-0005-0000-0000-0000786D0000}"/>
    <cellStyle name="SAPBEXfilterText 2 3 21" xfId="36466" xr:uid="{00000000-0005-0000-0000-0000796D0000}"/>
    <cellStyle name="SAPBEXfilterText 2 3 22" xfId="36467" xr:uid="{00000000-0005-0000-0000-00007A6D0000}"/>
    <cellStyle name="SAPBEXfilterText 2 3 23" xfId="36468" xr:uid="{00000000-0005-0000-0000-00007B6D0000}"/>
    <cellStyle name="SAPBEXfilterText 2 3 24" xfId="36469" xr:uid="{00000000-0005-0000-0000-00007C6D0000}"/>
    <cellStyle name="SAPBEXfilterText 2 3 25" xfId="36470" xr:uid="{00000000-0005-0000-0000-00007D6D0000}"/>
    <cellStyle name="SAPBEXfilterText 2 3 26" xfId="36471" xr:uid="{00000000-0005-0000-0000-00007E6D0000}"/>
    <cellStyle name="SAPBEXfilterText 2 3 27" xfId="36472" xr:uid="{00000000-0005-0000-0000-00007F6D0000}"/>
    <cellStyle name="SAPBEXfilterText 2 3 28" xfId="48512" xr:uid="{00000000-0005-0000-0000-0000806D0000}"/>
    <cellStyle name="SAPBEXfilterText 2 3 3" xfId="11401" xr:uid="{00000000-0005-0000-0000-0000816D0000}"/>
    <cellStyle name="SAPBEXfilterText 2 3 4" xfId="36473" xr:uid="{00000000-0005-0000-0000-0000826D0000}"/>
    <cellStyle name="SAPBEXfilterText 2 3 5" xfId="36474" xr:uid="{00000000-0005-0000-0000-0000836D0000}"/>
    <cellStyle name="SAPBEXfilterText 2 3 6" xfId="36475" xr:uid="{00000000-0005-0000-0000-0000846D0000}"/>
    <cellStyle name="SAPBEXfilterText 2 3 7" xfId="36476" xr:uid="{00000000-0005-0000-0000-0000856D0000}"/>
    <cellStyle name="SAPBEXfilterText 2 3 8" xfId="36477" xr:uid="{00000000-0005-0000-0000-0000866D0000}"/>
    <cellStyle name="SAPBEXfilterText 2 3 9" xfId="36478" xr:uid="{00000000-0005-0000-0000-0000876D0000}"/>
    <cellStyle name="SAPBEXfilterText 2 30" xfId="36479" xr:uid="{00000000-0005-0000-0000-0000886D0000}"/>
    <cellStyle name="SAPBEXfilterText 2 31" xfId="36480" xr:uid="{00000000-0005-0000-0000-0000896D0000}"/>
    <cellStyle name="SAPBEXfilterText 2 32" xfId="36481" xr:uid="{00000000-0005-0000-0000-00008A6D0000}"/>
    <cellStyle name="SAPBEXfilterText 2 33" xfId="48513" xr:uid="{00000000-0005-0000-0000-00008B6D0000}"/>
    <cellStyle name="SAPBEXfilterText 2 4" xfId="960" xr:uid="{00000000-0005-0000-0000-00008C6D0000}"/>
    <cellStyle name="SAPBEXfilterText 2 4 10" xfId="36482" xr:uid="{00000000-0005-0000-0000-00008D6D0000}"/>
    <cellStyle name="SAPBEXfilterText 2 4 11" xfId="36483" xr:uid="{00000000-0005-0000-0000-00008E6D0000}"/>
    <cellStyle name="SAPBEXfilterText 2 4 12" xfId="36484" xr:uid="{00000000-0005-0000-0000-00008F6D0000}"/>
    <cellStyle name="SAPBEXfilterText 2 4 13" xfId="36485" xr:uid="{00000000-0005-0000-0000-0000906D0000}"/>
    <cellStyle name="SAPBEXfilterText 2 4 14" xfId="36486" xr:uid="{00000000-0005-0000-0000-0000916D0000}"/>
    <cellStyle name="SAPBEXfilterText 2 4 15" xfId="36487" xr:uid="{00000000-0005-0000-0000-0000926D0000}"/>
    <cellStyle name="SAPBEXfilterText 2 4 16" xfId="36488" xr:uid="{00000000-0005-0000-0000-0000936D0000}"/>
    <cellStyle name="SAPBEXfilterText 2 4 17" xfId="36489" xr:uid="{00000000-0005-0000-0000-0000946D0000}"/>
    <cellStyle name="SAPBEXfilterText 2 4 18" xfId="36490" xr:uid="{00000000-0005-0000-0000-0000956D0000}"/>
    <cellStyle name="SAPBEXfilterText 2 4 19" xfId="36491" xr:uid="{00000000-0005-0000-0000-0000966D0000}"/>
    <cellStyle name="SAPBEXfilterText 2 4 2" xfId="1951" xr:uid="{00000000-0005-0000-0000-0000976D0000}"/>
    <cellStyle name="SAPBEXfilterText 2 4 2 2" xfId="11402" xr:uid="{00000000-0005-0000-0000-0000986D0000}"/>
    <cellStyle name="SAPBEXfilterText 2 4 2 2 2" xfId="11403" xr:uid="{00000000-0005-0000-0000-0000996D0000}"/>
    <cellStyle name="SAPBEXfilterText 2 4 2 2 2 2" xfId="11404" xr:uid="{00000000-0005-0000-0000-00009A6D0000}"/>
    <cellStyle name="SAPBEXfilterText 2 4 2 2 2 2 2" xfId="11405" xr:uid="{00000000-0005-0000-0000-00009B6D0000}"/>
    <cellStyle name="SAPBEXfilterText 2 4 2 2 2 3" xfId="11406" xr:uid="{00000000-0005-0000-0000-00009C6D0000}"/>
    <cellStyle name="SAPBEXfilterText 2 4 2 2 3" xfId="11407" xr:uid="{00000000-0005-0000-0000-00009D6D0000}"/>
    <cellStyle name="SAPBEXfilterText 2 4 2 2 3 2" xfId="11408" xr:uid="{00000000-0005-0000-0000-00009E6D0000}"/>
    <cellStyle name="SAPBEXfilterText 2 4 2 2 3 2 2" xfId="11409" xr:uid="{00000000-0005-0000-0000-00009F6D0000}"/>
    <cellStyle name="SAPBEXfilterText 2 4 2 2 4" xfId="11410" xr:uid="{00000000-0005-0000-0000-0000A06D0000}"/>
    <cellStyle name="SAPBEXfilterText 2 4 2 2 4 2" xfId="11411" xr:uid="{00000000-0005-0000-0000-0000A16D0000}"/>
    <cellStyle name="SAPBEXfilterText 2 4 2 3" xfId="11412" xr:uid="{00000000-0005-0000-0000-0000A26D0000}"/>
    <cellStyle name="SAPBEXfilterText 2 4 2 3 2" xfId="11413" xr:uid="{00000000-0005-0000-0000-0000A36D0000}"/>
    <cellStyle name="SAPBEXfilterText 2 4 2 3 2 2" xfId="11414" xr:uid="{00000000-0005-0000-0000-0000A46D0000}"/>
    <cellStyle name="SAPBEXfilterText 2 4 2 3 3" xfId="11415" xr:uid="{00000000-0005-0000-0000-0000A56D0000}"/>
    <cellStyle name="SAPBEXfilterText 2 4 2 4" xfId="11416" xr:uid="{00000000-0005-0000-0000-0000A66D0000}"/>
    <cellStyle name="SAPBEXfilterText 2 4 2 4 2" xfId="11417" xr:uid="{00000000-0005-0000-0000-0000A76D0000}"/>
    <cellStyle name="SAPBEXfilterText 2 4 2 4 2 2" xfId="11418" xr:uid="{00000000-0005-0000-0000-0000A86D0000}"/>
    <cellStyle name="SAPBEXfilterText 2 4 2 5" xfId="11419" xr:uid="{00000000-0005-0000-0000-0000A96D0000}"/>
    <cellStyle name="SAPBEXfilterText 2 4 2 5 2" xfId="11420" xr:uid="{00000000-0005-0000-0000-0000AA6D0000}"/>
    <cellStyle name="SAPBEXfilterText 2 4 2 6" xfId="36492" xr:uid="{00000000-0005-0000-0000-0000AB6D0000}"/>
    <cellStyle name="SAPBEXfilterText 2 4 2 7" xfId="36493" xr:uid="{00000000-0005-0000-0000-0000AC6D0000}"/>
    <cellStyle name="SAPBEXfilterText 2 4 20" xfId="36494" xr:uid="{00000000-0005-0000-0000-0000AD6D0000}"/>
    <cellStyle name="SAPBEXfilterText 2 4 21" xfId="36495" xr:uid="{00000000-0005-0000-0000-0000AE6D0000}"/>
    <cellStyle name="SAPBEXfilterText 2 4 22" xfId="36496" xr:uid="{00000000-0005-0000-0000-0000AF6D0000}"/>
    <cellStyle name="SAPBEXfilterText 2 4 23" xfId="36497" xr:uid="{00000000-0005-0000-0000-0000B06D0000}"/>
    <cellStyle name="SAPBEXfilterText 2 4 24" xfId="36498" xr:uid="{00000000-0005-0000-0000-0000B16D0000}"/>
    <cellStyle name="SAPBEXfilterText 2 4 25" xfId="36499" xr:uid="{00000000-0005-0000-0000-0000B26D0000}"/>
    <cellStyle name="SAPBEXfilterText 2 4 26" xfId="36500" xr:uid="{00000000-0005-0000-0000-0000B36D0000}"/>
    <cellStyle name="SAPBEXfilterText 2 4 27" xfId="36501" xr:uid="{00000000-0005-0000-0000-0000B46D0000}"/>
    <cellStyle name="SAPBEXfilterText 2 4 28" xfId="48514" xr:uid="{00000000-0005-0000-0000-0000B56D0000}"/>
    <cellStyle name="SAPBEXfilterText 2 4 3" xfId="11421" xr:uid="{00000000-0005-0000-0000-0000B66D0000}"/>
    <cellStyle name="SAPBEXfilterText 2 4 4" xfId="36502" xr:uid="{00000000-0005-0000-0000-0000B76D0000}"/>
    <cellStyle name="SAPBEXfilterText 2 4 5" xfId="36503" xr:uid="{00000000-0005-0000-0000-0000B86D0000}"/>
    <cellStyle name="SAPBEXfilterText 2 4 6" xfId="36504" xr:uid="{00000000-0005-0000-0000-0000B96D0000}"/>
    <cellStyle name="SAPBEXfilterText 2 4 7" xfId="36505" xr:uid="{00000000-0005-0000-0000-0000BA6D0000}"/>
    <cellStyle name="SAPBEXfilterText 2 4 8" xfId="36506" xr:uid="{00000000-0005-0000-0000-0000BB6D0000}"/>
    <cellStyle name="SAPBEXfilterText 2 4 9" xfId="36507" xr:uid="{00000000-0005-0000-0000-0000BC6D0000}"/>
    <cellStyle name="SAPBEXfilterText 2 5" xfId="961" xr:uid="{00000000-0005-0000-0000-0000BD6D0000}"/>
    <cellStyle name="SAPBEXfilterText 2 5 10" xfId="36508" xr:uid="{00000000-0005-0000-0000-0000BE6D0000}"/>
    <cellStyle name="SAPBEXfilterText 2 5 11" xfId="36509" xr:uid="{00000000-0005-0000-0000-0000BF6D0000}"/>
    <cellStyle name="SAPBEXfilterText 2 5 12" xfId="36510" xr:uid="{00000000-0005-0000-0000-0000C06D0000}"/>
    <cellStyle name="SAPBEXfilterText 2 5 13" xfId="36511" xr:uid="{00000000-0005-0000-0000-0000C16D0000}"/>
    <cellStyle name="SAPBEXfilterText 2 5 14" xfId="36512" xr:uid="{00000000-0005-0000-0000-0000C26D0000}"/>
    <cellStyle name="SAPBEXfilterText 2 5 15" xfId="36513" xr:uid="{00000000-0005-0000-0000-0000C36D0000}"/>
    <cellStyle name="SAPBEXfilterText 2 5 16" xfId="36514" xr:uid="{00000000-0005-0000-0000-0000C46D0000}"/>
    <cellStyle name="SAPBEXfilterText 2 5 17" xfId="36515" xr:uid="{00000000-0005-0000-0000-0000C56D0000}"/>
    <cellStyle name="SAPBEXfilterText 2 5 18" xfId="36516" xr:uid="{00000000-0005-0000-0000-0000C66D0000}"/>
    <cellStyle name="SAPBEXfilterText 2 5 19" xfId="36517" xr:uid="{00000000-0005-0000-0000-0000C76D0000}"/>
    <cellStyle name="SAPBEXfilterText 2 5 2" xfId="1952" xr:uid="{00000000-0005-0000-0000-0000C86D0000}"/>
    <cellStyle name="SAPBEXfilterText 2 5 2 2" xfId="11422" xr:uid="{00000000-0005-0000-0000-0000C96D0000}"/>
    <cellStyle name="SAPBEXfilterText 2 5 2 2 2" xfId="11423" xr:uid="{00000000-0005-0000-0000-0000CA6D0000}"/>
    <cellStyle name="SAPBEXfilterText 2 5 2 2 2 2" xfId="11424" xr:uid="{00000000-0005-0000-0000-0000CB6D0000}"/>
    <cellStyle name="SAPBEXfilterText 2 5 2 2 2 2 2" xfId="11425" xr:uid="{00000000-0005-0000-0000-0000CC6D0000}"/>
    <cellStyle name="SAPBEXfilterText 2 5 2 2 2 3" xfId="11426" xr:uid="{00000000-0005-0000-0000-0000CD6D0000}"/>
    <cellStyle name="SAPBEXfilterText 2 5 2 2 3" xfId="11427" xr:uid="{00000000-0005-0000-0000-0000CE6D0000}"/>
    <cellStyle name="SAPBEXfilterText 2 5 2 2 3 2" xfId="11428" xr:uid="{00000000-0005-0000-0000-0000CF6D0000}"/>
    <cellStyle name="SAPBEXfilterText 2 5 2 2 3 2 2" xfId="11429" xr:uid="{00000000-0005-0000-0000-0000D06D0000}"/>
    <cellStyle name="SAPBEXfilterText 2 5 2 2 4" xfId="11430" xr:uid="{00000000-0005-0000-0000-0000D16D0000}"/>
    <cellStyle name="SAPBEXfilterText 2 5 2 2 4 2" xfId="11431" xr:uid="{00000000-0005-0000-0000-0000D26D0000}"/>
    <cellStyle name="SAPBEXfilterText 2 5 2 3" xfId="11432" xr:uid="{00000000-0005-0000-0000-0000D36D0000}"/>
    <cellStyle name="SAPBEXfilterText 2 5 2 3 2" xfId="11433" xr:uid="{00000000-0005-0000-0000-0000D46D0000}"/>
    <cellStyle name="SAPBEXfilterText 2 5 2 3 2 2" xfId="11434" xr:uid="{00000000-0005-0000-0000-0000D56D0000}"/>
    <cellStyle name="SAPBEXfilterText 2 5 2 3 3" xfId="11435" xr:uid="{00000000-0005-0000-0000-0000D66D0000}"/>
    <cellStyle name="SAPBEXfilterText 2 5 2 4" xfId="11436" xr:uid="{00000000-0005-0000-0000-0000D76D0000}"/>
    <cellStyle name="SAPBEXfilterText 2 5 2 4 2" xfId="11437" xr:uid="{00000000-0005-0000-0000-0000D86D0000}"/>
    <cellStyle name="SAPBEXfilterText 2 5 2 4 2 2" xfId="11438" xr:uid="{00000000-0005-0000-0000-0000D96D0000}"/>
    <cellStyle name="SAPBEXfilterText 2 5 2 5" xfId="11439" xr:uid="{00000000-0005-0000-0000-0000DA6D0000}"/>
    <cellStyle name="SAPBEXfilterText 2 5 2 5 2" xfId="11440" xr:uid="{00000000-0005-0000-0000-0000DB6D0000}"/>
    <cellStyle name="SAPBEXfilterText 2 5 2 6" xfId="36518" xr:uid="{00000000-0005-0000-0000-0000DC6D0000}"/>
    <cellStyle name="SAPBEXfilterText 2 5 2 7" xfId="36519" xr:uid="{00000000-0005-0000-0000-0000DD6D0000}"/>
    <cellStyle name="SAPBEXfilterText 2 5 20" xfId="36520" xr:uid="{00000000-0005-0000-0000-0000DE6D0000}"/>
    <cellStyle name="SAPBEXfilterText 2 5 21" xfId="36521" xr:uid="{00000000-0005-0000-0000-0000DF6D0000}"/>
    <cellStyle name="SAPBEXfilterText 2 5 22" xfId="36522" xr:uid="{00000000-0005-0000-0000-0000E06D0000}"/>
    <cellStyle name="SAPBEXfilterText 2 5 23" xfId="36523" xr:uid="{00000000-0005-0000-0000-0000E16D0000}"/>
    <cellStyle name="SAPBEXfilterText 2 5 24" xfId="36524" xr:uid="{00000000-0005-0000-0000-0000E26D0000}"/>
    <cellStyle name="SAPBEXfilterText 2 5 25" xfId="36525" xr:uid="{00000000-0005-0000-0000-0000E36D0000}"/>
    <cellStyle name="SAPBEXfilterText 2 5 26" xfId="36526" xr:uid="{00000000-0005-0000-0000-0000E46D0000}"/>
    <cellStyle name="SAPBEXfilterText 2 5 27" xfId="36527" xr:uid="{00000000-0005-0000-0000-0000E56D0000}"/>
    <cellStyle name="SAPBEXfilterText 2 5 28" xfId="48515" xr:uid="{00000000-0005-0000-0000-0000E66D0000}"/>
    <cellStyle name="SAPBEXfilterText 2 5 3" xfId="11441" xr:uid="{00000000-0005-0000-0000-0000E76D0000}"/>
    <cellStyle name="SAPBEXfilterText 2 5 4" xfId="36528" xr:uid="{00000000-0005-0000-0000-0000E86D0000}"/>
    <cellStyle name="SAPBEXfilterText 2 5 5" xfId="36529" xr:uid="{00000000-0005-0000-0000-0000E96D0000}"/>
    <cellStyle name="SAPBEXfilterText 2 5 6" xfId="36530" xr:uid="{00000000-0005-0000-0000-0000EA6D0000}"/>
    <cellStyle name="SAPBEXfilterText 2 5 7" xfId="36531" xr:uid="{00000000-0005-0000-0000-0000EB6D0000}"/>
    <cellStyle name="SAPBEXfilterText 2 5 8" xfId="36532" xr:uid="{00000000-0005-0000-0000-0000EC6D0000}"/>
    <cellStyle name="SAPBEXfilterText 2 5 9" xfId="36533" xr:uid="{00000000-0005-0000-0000-0000ED6D0000}"/>
    <cellStyle name="SAPBEXfilterText 2 6" xfId="962" xr:uid="{00000000-0005-0000-0000-0000EE6D0000}"/>
    <cellStyle name="SAPBEXfilterText 2 6 10" xfId="36534" xr:uid="{00000000-0005-0000-0000-0000EF6D0000}"/>
    <cellStyle name="SAPBEXfilterText 2 6 11" xfId="36535" xr:uid="{00000000-0005-0000-0000-0000F06D0000}"/>
    <cellStyle name="SAPBEXfilterText 2 6 12" xfId="36536" xr:uid="{00000000-0005-0000-0000-0000F16D0000}"/>
    <cellStyle name="SAPBEXfilterText 2 6 13" xfId="36537" xr:uid="{00000000-0005-0000-0000-0000F26D0000}"/>
    <cellStyle name="SAPBEXfilterText 2 6 14" xfId="36538" xr:uid="{00000000-0005-0000-0000-0000F36D0000}"/>
    <cellStyle name="SAPBEXfilterText 2 6 15" xfId="36539" xr:uid="{00000000-0005-0000-0000-0000F46D0000}"/>
    <cellStyle name="SAPBEXfilterText 2 6 16" xfId="36540" xr:uid="{00000000-0005-0000-0000-0000F56D0000}"/>
    <cellStyle name="SAPBEXfilterText 2 6 17" xfId="36541" xr:uid="{00000000-0005-0000-0000-0000F66D0000}"/>
    <cellStyle name="SAPBEXfilterText 2 6 18" xfId="36542" xr:uid="{00000000-0005-0000-0000-0000F76D0000}"/>
    <cellStyle name="SAPBEXfilterText 2 6 19" xfId="36543" xr:uid="{00000000-0005-0000-0000-0000F86D0000}"/>
    <cellStyle name="SAPBEXfilterText 2 6 2" xfId="1953" xr:uid="{00000000-0005-0000-0000-0000F96D0000}"/>
    <cellStyle name="SAPBEXfilterText 2 6 2 2" xfId="11442" xr:uid="{00000000-0005-0000-0000-0000FA6D0000}"/>
    <cellStyle name="SAPBEXfilterText 2 6 2 2 2" xfId="11443" xr:uid="{00000000-0005-0000-0000-0000FB6D0000}"/>
    <cellStyle name="SAPBEXfilterText 2 6 2 2 2 2" xfId="11444" xr:uid="{00000000-0005-0000-0000-0000FC6D0000}"/>
    <cellStyle name="SAPBEXfilterText 2 6 2 2 2 2 2" xfId="11445" xr:uid="{00000000-0005-0000-0000-0000FD6D0000}"/>
    <cellStyle name="SAPBEXfilterText 2 6 2 2 2 3" xfId="11446" xr:uid="{00000000-0005-0000-0000-0000FE6D0000}"/>
    <cellStyle name="SAPBEXfilterText 2 6 2 2 3" xfId="11447" xr:uid="{00000000-0005-0000-0000-0000FF6D0000}"/>
    <cellStyle name="SAPBEXfilterText 2 6 2 2 3 2" xfId="11448" xr:uid="{00000000-0005-0000-0000-0000006E0000}"/>
    <cellStyle name="SAPBEXfilterText 2 6 2 2 3 2 2" xfId="11449" xr:uid="{00000000-0005-0000-0000-0000016E0000}"/>
    <cellStyle name="SAPBEXfilterText 2 6 2 2 4" xfId="11450" xr:uid="{00000000-0005-0000-0000-0000026E0000}"/>
    <cellStyle name="SAPBEXfilterText 2 6 2 2 4 2" xfId="11451" xr:uid="{00000000-0005-0000-0000-0000036E0000}"/>
    <cellStyle name="SAPBEXfilterText 2 6 2 3" xfId="11452" xr:uid="{00000000-0005-0000-0000-0000046E0000}"/>
    <cellStyle name="SAPBEXfilterText 2 6 2 3 2" xfId="11453" xr:uid="{00000000-0005-0000-0000-0000056E0000}"/>
    <cellStyle name="SAPBEXfilterText 2 6 2 3 2 2" xfId="11454" xr:uid="{00000000-0005-0000-0000-0000066E0000}"/>
    <cellStyle name="SAPBEXfilterText 2 6 2 3 3" xfId="11455" xr:uid="{00000000-0005-0000-0000-0000076E0000}"/>
    <cellStyle name="SAPBEXfilterText 2 6 2 4" xfId="11456" xr:uid="{00000000-0005-0000-0000-0000086E0000}"/>
    <cellStyle name="SAPBEXfilterText 2 6 2 4 2" xfId="11457" xr:uid="{00000000-0005-0000-0000-0000096E0000}"/>
    <cellStyle name="SAPBEXfilterText 2 6 2 4 2 2" xfId="11458" xr:uid="{00000000-0005-0000-0000-00000A6E0000}"/>
    <cellStyle name="SAPBEXfilterText 2 6 2 5" xfId="11459" xr:uid="{00000000-0005-0000-0000-00000B6E0000}"/>
    <cellStyle name="SAPBEXfilterText 2 6 2 5 2" xfId="11460" xr:uid="{00000000-0005-0000-0000-00000C6E0000}"/>
    <cellStyle name="SAPBEXfilterText 2 6 2 6" xfId="36544" xr:uid="{00000000-0005-0000-0000-00000D6E0000}"/>
    <cellStyle name="SAPBEXfilterText 2 6 2 7" xfId="36545" xr:uid="{00000000-0005-0000-0000-00000E6E0000}"/>
    <cellStyle name="SAPBEXfilterText 2 6 20" xfId="36546" xr:uid="{00000000-0005-0000-0000-00000F6E0000}"/>
    <cellStyle name="SAPBEXfilterText 2 6 21" xfId="36547" xr:uid="{00000000-0005-0000-0000-0000106E0000}"/>
    <cellStyle name="SAPBEXfilterText 2 6 22" xfId="36548" xr:uid="{00000000-0005-0000-0000-0000116E0000}"/>
    <cellStyle name="SAPBEXfilterText 2 6 23" xfId="36549" xr:uid="{00000000-0005-0000-0000-0000126E0000}"/>
    <cellStyle name="SAPBEXfilterText 2 6 24" xfId="36550" xr:uid="{00000000-0005-0000-0000-0000136E0000}"/>
    <cellStyle name="SAPBEXfilterText 2 6 25" xfId="36551" xr:uid="{00000000-0005-0000-0000-0000146E0000}"/>
    <cellStyle name="SAPBEXfilterText 2 6 26" xfId="36552" xr:uid="{00000000-0005-0000-0000-0000156E0000}"/>
    <cellStyle name="SAPBEXfilterText 2 6 27" xfId="36553" xr:uid="{00000000-0005-0000-0000-0000166E0000}"/>
    <cellStyle name="SAPBEXfilterText 2 6 28" xfId="48516" xr:uid="{00000000-0005-0000-0000-0000176E0000}"/>
    <cellStyle name="SAPBEXfilterText 2 6 3" xfId="11461" xr:uid="{00000000-0005-0000-0000-0000186E0000}"/>
    <cellStyle name="SAPBEXfilterText 2 6 4" xfId="36554" xr:uid="{00000000-0005-0000-0000-0000196E0000}"/>
    <cellStyle name="SAPBEXfilterText 2 6 5" xfId="36555" xr:uid="{00000000-0005-0000-0000-00001A6E0000}"/>
    <cellStyle name="SAPBEXfilterText 2 6 6" xfId="36556" xr:uid="{00000000-0005-0000-0000-00001B6E0000}"/>
    <cellStyle name="SAPBEXfilterText 2 6 7" xfId="36557" xr:uid="{00000000-0005-0000-0000-00001C6E0000}"/>
    <cellStyle name="SAPBEXfilterText 2 6 8" xfId="36558" xr:uid="{00000000-0005-0000-0000-00001D6E0000}"/>
    <cellStyle name="SAPBEXfilterText 2 6 9" xfId="36559" xr:uid="{00000000-0005-0000-0000-00001E6E0000}"/>
    <cellStyle name="SAPBEXfilterText 2 7" xfId="1954" xr:uid="{00000000-0005-0000-0000-00001F6E0000}"/>
    <cellStyle name="SAPBEXfilterText 2 7 2" xfId="11462" xr:uid="{00000000-0005-0000-0000-0000206E0000}"/>
    <cellStyle name="SAPBEXfilterText 2 7 2 2" xfId="11463" xr:uid="{00000000-0005-0000-0000-0000216E0000}"/>
    <cellStyle name="SAPBEXfilterText 2 7 2 2 2" xfId="11464" xr:uid="{00000000-0005-0000-0000-0000226E0000}"/>
    <cellStyle name="SAPBEXfilterText 2 7 2 2 2 2" xfId="11465" xr:uid="{00000000-0005-0000-0000-0000236E0000}"/>
    <cellStyle name="SAPBEXfilterText 2 7 2 2 3" xfId="11466" xr:uid="{00000000-0005-0000-0000-0000246E0000}"/>
    <cellStyle name="SAPBEXfilterText 2 7 2 3" xfId="11467" xr:uid="{00000000-0005-0000-0000-0000256E0000}"/>
    <cellStyle name="SAPBEXfilterText 2 7 2 3 2" xfId="11468" xr:uid="{00000000-0005-0000-0000-0000266E0000}"/>
    <cellStyle name="SAPBEXfilterText 2 7 2 3 2 2" xfId="11469" xr:uid="{00000000-0005-0000-0000-0000276E0000}"/>
    <cellStyle name="SAPBEXfilterText 2 7 2 4" xfId="11470" xr:uid="{00000000-0005-0000-0000-0000286E0000}"/>
    <cellStyle name="SAPBEXfilterText 2 7 2 4 2" xfId="11471" xr:uid="{00000000-0005-0000-0000-0000296E0000}"/>
    <cellStyle name="SAPBEXfilterText 2 7 3" xfId="11472" xr:uid="{00000000-0005-0000-0000-00002A6E0000}"/>
    <cellStyle name="SAPBEXfilterText 2 7 3 2" xfId="11473" xr:uid="{00000000-0005-0000-0000-00002B6E0000}"/>
    <cellStyle name="SAPBEXfilterText 2 7 3 2 2" xfId="11474" xr:uid="{00000000-0005-0000-0000-00002C6E0000}"/>
    <cellStyle name="SAPBEXfilterText 2 7 3 3" xfId="11475" xr:uid="{00000000-0005-0000-0000-00002D6E0000}"/>
    <cellStyle name="SAPBEXfilterText 2 7 4" xfId="11476" xr:uid="{00000000-0005-0000-0000-00002E6E0000}"/>
    <cellStyle name="SAPBEXfilterText 2 7 4 2" xfId="11477" xr:uid="{00000000-0005-0000-0000-00002F6E0000}"/>
    <cellStyle name="SAPBEXfilterText 2 7 4 2 2" xfId="11478" xr:uid="{00000000-0005-0000-0000-0000306E0000}"/>
    <cellStyle name="SAPBEXfilterText 2 7 5" xfId="11479" xr:uid="{00000000-0005-0000-0000-0000316E0000}"/>
    <cellStyle name="SAPBEXfilterText 2 7 5 2" xfId="11480" xr:uid="{00000000-0005-0000-0000-0000326E0000}"/>
    <cellStyle name="SAPBEXfilterText 2 7 6" xfId="36560" xr:uid="{00000000-0005-0000-0000-0000336E0000}"/>
    <cellStyle name="SAPBEXfilterText 2 7 7" xfId="36561" xr:uid="{00000000-0005-0000-0000-0000346E0000}"/>
    <cellStyle name="SAPBEXfilterText 2 8" xfId="11481" xr:uid="{00000000-0005-0000-0000-0000356E0000}"/>
    <cellStyle name="SAPBEXfilterText 2 9" xfId="36562" xr:uid="{00000000-0005-0000-0000-0000366E0000}"/>
    <cellStyle name="SAPBEXfilterText 20" xfId="36563" xr:uid="{00000000-0005-0000-0000-0000376E0000}"/>
    <cellStyle name="SAPBEXfilterText 21" xfId="36564" xr:uid="{00000000-0005-0000-0000-0000386E0000}"/>
    <cellStyle name="SAPBEXfilterText 22" xfId="36565" xr:uid="{00000000-0005-0000-0000-0000396E0000}"/>
    <cellStyle name="SAPBEXfilterText 23" xfId="36566" xr:uid="{00000000-0005-0000-0000-00003A6E0000}"/>
    <cellStyle name="SAPBEXfilterText 24" xfId="36567" xr:uid="{00000000-0005-0000-0000-00003B6E0000}"/>
    <cellStyle name="SAPBEXfilterText 25" xfId="36568" xr:uid="{00000000-0005-0000-0000-00003C6E0000}"/>
    <cellStyle name="SAPBEXfilterText 26" xfId="36569" xr:uid="{00000000-0005-0000-0000-00003D6E0000}"/>
    <cellStyle name="SAPBEXfilterText 27" xfId="36570" xr:uid="{00000000-0005-0000-0000-00003E6E0000}"/>
    <cellStyle name="SAPBEXfilterText 28" xfId="36571" xr:uid="{00000000-0005-0000-0000-00003F6E0000}"/>
    <cellStyle name="SAPBEXfilterText 29" xfId="36572" xr:uid="{00000000-0005-0000-0000-0000406E0000}"/>
    <cellStyle name="SAPBEXfilterText 3" xfId="963" xr:uid="{00000000-0005-0000-0000-0000416E0000}"/>
    <cellStyle name="SAPBEXfilterText 3 10" xfId="36573" xr:uid="{00000000-0005-0000-0000-0000426E0000}"/>
    <cellStyle name="SAPBEXfilterText 3 11" xfId="36574" xr:uid="{00000000-0005-0000-0000-0000436E0000}"/>
    <cellStyle name="SAPBEXfilterText 3 12" xfId="36575" xr:uid="{00000000-0005-0000-0000-0000446E0000}"/>
    <cellStyle name="SAPBEXfilterText 3 13" xfId="36576" xr:uid="{00000000-0005-0000-0000-0000456E0000}"/>
    <cellStyle name="SAPBEXfilterText 3 14" xfId="36577" xr:uid="{00000000-0005-0000-0000-0000466E0000}"/>
    <cellStyle name="SAPBEXfilterText 3 15" xfId="36578" xr:uid="{00000000-0005-0000-0000-0000476E0000}"/>
    <cellStyle name="SAPBEXfilterText 3 16" xfId="36579" xr:uid="{00000000-0005-0000-0000-0000486E0000}"/>
    <cellStyle name="SAPBEXfilterText 3 17" xfId="36580" xr:uid="{00000000-0005-0000-0000-0000496E0000}"/>
    <cellStyle name="SAPBEXfilterText 3 18" xfId="36581" xr:uid="{00000000-0005-0000-0000-00004A6E0000}"/>
    <cellStyle name="SAPBEXfilterText 3 19" xfId="36582" xr:uid="{00000000-0005-0000-0000-00004B6E0000}"/>
    <cellStyle name="SAPBEXfilterText 3 2" xfId="1955" xr:uid="{00000000-0005-0000-0000-00004C6E0000}"/>
    <cellStyle name="SAPBEXfilterText 3 2 2" xfId="11482" xr:uid="{00000000-0005-0000-0000-00004D6E0000}"/>
    <cellStyle name="SAPBEXfilterText 3 2 2 2" xfId="11483" xr:uid="{00000000-0005-0000-0000-00004E6E0000}"/>
    <cellStyle name="SAPBEXfilterText 3 2 2 2 2" xfId="11484" xr:uid="{00000000-0005-0000-0000-00004F6E0000}"/>
    <cellStyle name="SAPBEXfilterText 3 2 2 2 2 2" xfId="11485" xr:uid="{00000000-0005-0000-0000-0000506E0000}"/>
    <cellStyle name="SAPBEXfilterText 3 2 2 2 3" xfId="11486" xr:uid="{00000000-0005-0000-0000-0000516E0000}"/>
    <cellStyle name="SAPBEXfilterText 3 2 2 3" xfId="11487" xr:uid="{00000000-0005-0000-0000-0000526E0000}"/>
    <cellStyle name="SAPBEXfilterText 3 2 2 3 2" xfId="11488" xr:uid="{00000000-0005-0000-0000-0000536E0000}"/>
    <cellStyle name="SAPBEXfilterText 3 2 2 3 2 2" xfId="11489" xr:uid="{00000000-0005-0000-0000-0000546E0000}"/>
    <cellStyle name="SAPBEXfilterText 3 2 2 4" xfId="11490" xr:uid="{00000000-0005-0000-0000-0000556E0000}"/>
    <cellStyle name="SAPBEXfilterText 3 2 2 4 2" xfId="11491" xr:uid="{00000000-0005-0000-0000-0000566E0000}"/>
    <cellStyle name="SAPBEXfilterText 3 2 3" xfId="11492" xr:uid="{00000000-0005-0000-0000-0000576E0000}"/>
    <cellStyle name="SAPBEXfilterText 3 2 3 2" xfId="11493" xr:uid="{00000000-0005-0000-0000-0000586E0000}"/>
    <cellStyle name="SAPBEXfilterText 3 2 3 2 2" xfId="11494" xr:uid="{00000000-0005-0000-0000-0000596E0000}"/>
    <cellStyle name="SAPBEXfilterText 3 2 3 3" xfId="11495" xr:uid="{00000000-0005-0000-0000-00005A6E0000}"/>
    <cellStyle name="SAPBEXfilterText 3 2 4" xfId="11496" xr:uid="{00000000-0005-0000-0000-00005B6E0000}"/>
    <cellStyle name="SAPBEXfilterText 3 2 4 2" xfId="11497" xr:uid="{00000000-0005-0000-0000-00005C6E0000}"/>
    <cellStyle name="SAPBEXfilterText 3 2 4 2 2" xfId="11498" xr:uid="{00000000-0005-0000-0000-00005D6E0000}"/>
    <cellStyle name="SAPBEXfilterText 3 2 5" xfId="11499" xr:uid="{00000000-0005-0000-0000-00005E6E0000}"/>
    <cellStyle name="SAPBEXfilterText 3 2 5 2" xfId="11500" xr:uid="{00000000-0005-0000-0000-00005F6E0000}"/>
    <cellStyle name="SAPBEXfilterText 3 2 6" xfId="36583" xr:uid="{00000000-0005-0000-0000-0000606E0000}"/>
    <cellStyle name="SAPBEXfilterText 3 2 7" xfId="36584" xr:uid="{00000000-0005-0000-0000-0000616E0000}"/>
    <cellStyle name="SAPBEXfilterText 3 20" xfId="36585" xr:uid="{00000000-0005-0000-0000-0000626E0000}"/>
    <cellStyle name="SAPBEXfilterText 3 21" xfId="36586" xr:uid="{00000000-0005-0000-0000-0000636E0000}"/>
    <cellStyle name="SAPBEXfilterText 3 22" xfId="36587" xr:uid="{00000000-0005-0000-0000-0000646E0000}"/>
    <cellStyle name="SAPBEXfilterText 3 23" xfId="36588" xr:uid="{00000000-0005-0000-0000-0000656E0000}"/>
    <cellStyle name="SAPBEXfilterText 3 24" xfId="36589" xr:uid="{00000000-0005-0000-0000-0000666E0000}"/>
    <cellStyle name="SAPBEXfilterText 3 25" xfId="36590" xr:uid="{00000000-0005-0000-0000-0000676E0000}"/>
    <cellStyle name="SAPBEXfilterText 3 26" xfId="36591" xr:uid="{00000000-0005-0000-0000-0000686E0000}"/>
    <cellStyle name="SAPBEXfilterText 3 27" xfId="36592" xr:uid="{00000000-0005-0000-0000-0000696E0000}"/>
    <cellStyle name="SAPBEXfilterText 3 28" xfId="48517" xr:uid="{00000000-0005-0000-0000-00006A6E0000}"/>
    <cellStyle name="SAPBEXfilterText 3 3" xfId="11501" xr:uid="{00000000-0005-0000-0000-00006B6E0000}"/>
    <cellStyle name="SAPBEXfilterText 3 4" xfId="36593" xr:uid="{00000000-0005-0000-0000-00006C6E0000}"/>
    <cellStyle name="SAPBEXfilterText 3 5" xfId="36594" xr:uid="{00000000-0005-0000-0000-00006D6E0000}"/>
    <cellStyle name="SAPBEXfilterText 3 6" xfId="36595" xr:uid="{00000000-0005-0000-0000-00006E6E0000}"/>
    <cellStyle name="SAPBEXfilterText 3 7" xfId="36596" xr:uid="{00000000-0005-0000-0000-00006F6E0000}"/>
    <cellStyle name="SAPBEXfilterText 3 8" xfId="36597" xr:uid="{00000000-0005-0000-0000-0000706E0000}"/>
    <cellStyle name="SAPBEXfilterText 3 9" xfId="36598" xr:uid="{00000000-0005-0000-0000-0000716E0000}"/>
    <cellStyle name="SAPBEXfilterText 30" xfId="36599" xr:uid="{00000000-0005-0000-0000-0000726E0000}"/>
    <cellStyle name="SAPBEXfilterText 31" xfId="36600" xr:uid="{00000000-0005-0000-0000-0000736E0000}"/>
    <cellStyle name="SAPBEXfilterText 32" xfId="36601" xr:uid="{00000000-0005-0000-0000-0000746E0000}"/>
    <cellStyle name="SAPBEXfilterText 33" xfId="36602" xr:uid="{00000000-0005-0000-0000-0000756E0000}"/>
    <cellStyle name="SAPBEXfilterText 34" xfId="36603" xr:uid="{00000000-0005-0000-0000-0000766E0000}"/>
    <cellStyle name="SAPBEXfilterText 35" xfId="36604" xr:uid="{00000000-0005-0000-0000-0000776E0000}"/>
    <cellStyle name="SAPBEXfilterText 36" xfId="36605" xr:uid="{00000000-0005-0000-0000-0000786E0000}"/>
    <cellStyle name="SAPBEXfilterText 37" xfId="48518" xr:uid="{00000000-0005-0000-0000-0000796E0000}"/>
    <cellStyle name="SAPBEXfilterText 4" xfId="964" xr:uid="{00000000-0005-0000-0000-00007A6E0000}"/>
    <cellStyle name="SAPBEXfilterText 4 10" xfId="36606" xr:uid="{00000000-0005-0000-0000-00007B6E0000}"/>
    <cellStyle name="SAPBEXfilterText 4 11" xfId="36607" xr:uid="{00000000-0005-0000-0000-00007C6E0000}"/>
    <cellStyle name="SAPBEXfilterText 4 12" xfId="36608" xr:uid="{00000000-0005-0000-0000-00007D6E0000}"/>
    <cellStyle name="SAPBEXfilterText 4 13" xfId="36609" xr:uid="{00000000-0005-0000-0000-00007E6E0000}"/>
    <cellStyle name="SAPBEXfilterText 4 14" xfId="36610" xr:uid="{00000000-0005-0000-0000-00007F6E0000}"/>
    <cellStyle name="SAPBEXfilterText 4 15" xfId="36611" xr:uid="{00000000-0005-0000-0000-0000806E0000}"/>
    <cellStyle name="SAPBEXfilterText 4 16" xfId="36612" xr:uid="{00000000-0005-0000-0000-0000816E0000}"/>
    <cellStyle name="SAPBEXfilterText 4 17" xfId="36613" xr:uid="{00000000-0005-0000-0000-0000826E0000}"/>
    <cellStyle name="SAPBEXfilterText 4 18" xfId="36614" xr:uid="{00000000-0005-0000-0000-0000836E0000}"/>
    <cellStyle name="SAPBEXfilterText 4 19" xfId="36615" xr:uid="{00000000-0005-0000-0000-0000846E0000}"/>
    <cellStyle name="SAPBEXfilterText 4 2" xfId="1956" xr:uid="{00000000-0005-0000-0000-0000856E0000}"/>
    <cellStyle name="SAPBEXfilterText 4 2 2" xfId="11502" xr:uid="{00000000-0005-0000-0000-0000866E0000}"/>
    <cellStyle name="SAPBEXfilterText 4 2 2 2" xfId="11503" xr:uid="{00000000-0005-0000-0000-0000876E0000}"/>
    <cellStyle name="SAPBEXfilterText 4 2 2 2 2" xfId="11504" xr:uid="{00000000-0005-0000-0000-0000886E0000}"/>
    <cellStyle name="SAPBEXfilterText 4 2 2 2 2 2" xfId="11505" xr:uid="{00000000-0005-0000-0000-0000896E0000}"/>
    <cellStyle name="SAPBEXfilterText 4 2 2 2 3" xfId="11506" xr:uid="{00000000-0005-0000-0000-00008A6E0000}"/>
    <cellStyle name="SAPBEXfilterText 4 2 2 3" xfId="11507" xr:uid="{00000000-0005-0000-0000-00008B6E0000}"/>
    <cellStyle name="SAPBEXfilterText 4 2 2 3 2" xfId="11508" xr:uid="{00000000-0005-0000-0000-00008C6E0000}"/>
    <cellStyle name="SAPBEXfilterText 4 2 2 3 2 2" xfId="11509" xr:uid="{00000000-0005-0000-0000-00008D6E0000}"/>
    <cellStyle name="SAPBEXfilterText 4 2 2 4" xfId="11510" xr:uid="{00000000-0005-0000-0000-00008E6E0000}"/>
    <cellStyle name="SAPBEXfilterText 4 2 2 4 2" xfId="11511" xr:uid="{00000000-0005-0000-0000-00008F6E0000}"/>
    <cellStyle name="SAPBEXfilterText 4 2 3" xfId="11512" xr:uid="{00000000-0005-0000-0000-0000906E0000}"/>
    <cellStyle name="SAPBEXfilterText 4 2 3 2" xfId="11513" xr:uid="{00000000-0005-0000-0000-0000916E0000}"/>
    <cellStyle name="SAPBEXfilterText 4 2 3 2 2" xfId="11514" xr:uid="{00000000-0005-0000-0000-0000926E0000}"/>
    <cellStyle name="SAPBEXfilterText 4 2 3 3" xfId="11515" xr:uid="{00000000-0005-0000-0000-0000936E0000}"/>
    <cellStyle name="SAPBEXfilterText 4 2 4" xfId="11516" xr:uid="{00000000-0005-0000-0000-0000946E0000}"/>
    <cellStyle name="SAPBEXfilterText 4 2 4 2" xfId="11517" xr:uid="{00000000-0005-0000-0000-0000956E0000}"/>
    <cellStyle name="SAPBEXfilterText 4 2 4 2 2" xfId="11518" xr:uid="{00000000-0005-0000-0000-0000966E0000}"/>
    <cellStyle name="SAPBEXfilterText 4 2 5" xfId="11519" xr:uid="{00000000-0005-0000-0000-0000976E0000}"/>
    <cellStyle name="SAPBEXfilterText 4 2 5 2" xfId="11520" xr:uid="{00000000-0005-0000-0000-0000986E0000}"/>
    <cellStyle name="SAPBEXfilterText 4 2 6" xfId="36616" xr:uid="{00000000-0005-0000-0000-0000996E0000}"/>
    <cellStyle name="SAPBEXfilterText 4 2 7" xfId="36617" xr:uid="{00000000-0005-0000-0000-00009A6E0000}"/>
    <cellStyle name="SAPBEXfilterText 4 20" xfId="36618" xr:uid="{00000000-0005-0000-0000-00009B6E0000}"/>
    <cellStyle name="SAPBEXfilterText 4 21" xfId="36619" xr:uid="{00000000-0005-0000-0000-00009C6E0000}"/>
    <cellStyle name="SAPBEXfilterText 4 22" xfId="36620" xr:uid="{00000000-0005-0000-0000-00009D6E0000}"/>
    <cellStyle name="SAPBEXfilterText 4 23" xfId="36621" xr:uid="{00000000-0005-0000-0000-00009E6E0000}"/>
    <cellStyle name="SAPBEXfilterText 4 24" xfId="36622" xr:uid="{00000000-0005-0000-0000-00009F6E0000}"/>
    <cellStyle name="SAPBEXfilterText 4 25" xfId="36623" xr:uid="{00000000-0005-0000-0000-0000A06E0000}"/>
    <cellStyle name="SAPBEXfilterText 4 26" xfId="36624" xr:uid="{00000000-0005-0000-0000-0000A16E0000}"/>
    <cellStyle name="SAPBEXfilterText 4 27" xfId="36625" xr:uid="{00000000-0005-0000-0000-0000A26E0000}"/>
    <cellStyle name="SAPBEXfilterText 4 28" xfId="48519" xr:uid="{00000000-0005-0000-0000-0000A36E0000}"/>
    <cellStyle name="SAPBEXfilterText 4 3" xfId="11521" xr:uid="{00000000-0005-0000-0000-0000A46E0000}"/>
    <cellStyle name="SAPBEXfilterText 4 4" xfId="36626" xr:uid="{00000000-0005-0000-0000-0000A56E0000}"/>
    <cellStyle name="SAPBEXfilterText 4 5" xfId="36627" xr:uid="{00000000-0005-0000-0000-0000A66E0000}"/>
    <cellStyle name="SAPBEXfilterText 4 6" xfId="36628" xr:uid="{00000000-0005-0000-0000-0000A76E0000}"/>
    <cellStyle name="SAPBEXfilterText 4 7" xfId="36629" xr:uid="{00000000-0005-0000-0000-0000A86E0000}"/>
    <cellStyle name="SAPBEXfilterText 4 8" xfId="36630" xr:uid="{00000000-0005-0000-0000-0000A96E0000}"/>
    <cellStyle name="SAPBEXfilterText 4 9" xfId="36631" xr:uid="{00000000-0005-0000-0000-0000AA6E0000}"/>
    <cellStyle name="SAPBEXfilterText 5" xfId="965" xr:uid="{00000000-0005-0000-0000-0000AB6E0000}"/>
    <cellStyle name="SAPBEXfilterText 5 10" xfId="36632" xr:uid="{00000000-0005-0000-0000-0000AC6E0000}"/>
    <cellStyle name="SAPBEXfilterText 5 11" xfId="36633" xr:uid="{00000000-0005-0000-0000-0000AD6E0000}"/>
    <cellStyle name="SAPBEXfilterText 5 12" xfId="36634" xr:uid="{00000000-0005-0000-0000-0000AE6E0000}"/>
    <cellStyle name="SAPBEXfilterText 5 13" xfId="36635" xr:uid="{00000000-0005-0000-0000-0000AF6E0000}"/>
    <cellStyle name="SAPBEXfilterText 5 14" xfId="36636" xr:uid="{00000000-0005-0000-0000-0000B06E0000}"/>
    <cellStyle name="SAPBEXfilterText 5 15" xfId="36637" xr:uid="{00000000-0005-0000-0000-0000B16E0000}"/>
    <cellStyle name="SAPBEXfilterText 5 16" xfId="36638" xr:uid="{00000000-0005-0000-0000-0000B26E0000}"/>
    <cellStyle name="SAPBEXfilterText 5 17" xfId="36639" xr:uid="{00000000-0005-0000-0000-0000B36E0000}"/>
    <cellStyle name="SAPBEXfilterText 5 18" xfId="36640" xr:uid="{00000000-0005-0000-0000-0000B46E0000}"/>
    <cellStyle name="SAPBEXfilterText 5 19" xfId="36641" xr:uid="{00000000-0005-0000-0000-0000B56E0000}"/>
    <cellStyle name="SAPBEXfilterText 5 2" xfId="1957" xr:uid="{00000000-0005-0000-0000-0000B66E0000}"/>
    <cellStyle name="SAPBEXfilterText 5 2 2" xfId="11522" xr:uid="{00000000-0005-0000-0000-0000B76E0000}"/>
    <cellStyle name="SAPBEXfilterText 5 2 2 2" xfId="11523" xr:uid="{00000000-0005-0000-0000-0000B86E0000}"/>
    <cellStyle name="SAPBEXfilterText 5 2 2 2 2" xfId="11524" xr:uid="{00000000-0005-0000-0000-0000B96E0000}"/>
    <cellStyle name="SAPBEXfilterText 5 2 2 2 2 2" xfId="11525" xr:uid="{00000000-0005-0000-0000-0000BA6E0000}"/>
    <cellStyle name="SAPBEXfilterText 5 2 2 2 3" xfId="11526" xr:uid="{00000000-0005-0000-0000-0000BB6E0000}"/>
    <cellStyle name="SAPBEXfilterText 5 2 2 3" xfId="11527" xr:uid="{00000000-0005-0000-0000-0000BC6E0000}"/>
    <cellStyle name="SAPBEXfilterText 5 2 2 3 2" xfId="11528" xr:uid="{00000000-0005-0000-0000-0000BD6E0000}"/>
    <cellStyle name="SAPBEXfilterText 5 2 2 3 2 2" xfId="11529" xr:uid="{00000000-0005-0000-0000-0000BE6E0000}"/>
    <cellStyle name="SAPBEXfilterText 5 2 2 4" xfId="11530" xr:uid="{00000000-0005-0000-0000-0000BF6E0000}"/>
    <cellStyle name="SAPBEXfilterText 5 2 2 4 2" xfId="11531" xr:uid="{00000000-0005-0000-0000-0000C06E0000}"/>
    <cellStyle name="SAPBEXfilterText 5 2 3" xfId="11532" xr:uid="{00000000-0005-0000-0000-0000C16E0000}"/>
    <cellStyle name="SAPBEXfilterText 5 2 3 2" xfId="11533" xr:uid="{00000000-0005-0000-0000-0000C26E0000}"/>
    <cellStyle name="SAPBEXfilterText 5 2 3 2 2" xfId="11534" xr:uid="{00000000-0005-0000-0000-0000C36E0000}"/>
    <cellStyle name="SAPBEXfilterText 5 2 3 3" xfId="11535" xr:uid="{00000000-0005-0000-0000-0000C46E0000}"/>
    <cellStyle name="SAPBEXfilterText 5 2 4" xfId="11536" xr:uid="{00000000-0005-0000-0000-0000C56E0000}"/>
    <cellStyle name="SAPBEXfilterText 5 2 4 2" xfId="11537" xr:uid="{00000000-0005-0000-0000-0000C66E0000}"/>
    <cellStyle name="SAPBEXfilterText 5 2 4 2 2" xfId="11538" xr:uid="{00000000-0005-0000-0000-0000C76E0000}"/>
    <cellStyle name="SAPBEXfilterText 5 2 5" xfId="11539" xr:uid="{00000000-0005-0000-0000-0000C86E0000}"/>
    <cellStyle name="SAPBEXfilterText 5 2 5 2" xfId="11540" xr:uid="{00000000-0005-0000-0000-0000C96E0000}"/>
    <cellStyle name="SAPBEXfilterText 5 2 6" xfId="36642" xr:uid="{00000000-0005-0000-0000-0000CA6E0000}"/>
    <cellStyle name="SAPBEXfilterText 5 2 7" xfId="36643" xr:uid="{00000000-0005-0000-0000-0000CB6E0000}"/>
    <cellStyle name="SAPBEXfilterText 5 20" xfId="36644" xr:uid="{00000000-0005-0000-0000-0000CC6E0000}"/>
    <cellStyle name="SAPBEXfilterText 5 21" xfId="36645" xr:uid="{00000000-0005-0000-0000-0000CD6E0000}"/>
    <cellStyle name="SAPBEXfilterText 5 22" xfId="36646" xr:uid="{00000000-0005-0000-0000-0000CE6E0000}"/>
    <cellStyle name="SAPBEXfilterText 5 23" xfId="36647" xr:uid="{00000000-0005-0000-0000-0000CF6E0000}"/>
    <cellStyle name="SAPBEXfilterText 5 24" xfId="36648" xr:uid="{00000000-0005-0000-0000-0000D06E0000}"/>
    <cellStyle name="SAPBEXfilterText 5 25" xfId="36649" xr:uid="{00000000-0005-0000-0000-0000D16E0000}"/>
    <cellStyle name="SAPBEXfilterText 5 26" xfId="36650" xr:uid="{00000000-0005-0000-0000-0000D26E0000}"/>
    <cellStyle name="SAPBEXfilterText 5 27" xfId="36651" xr:uid="{00000000-0005-0000-0000-0000D36E0000}"/>
    <cellStyle name="SAPBEXfilterText 5 28" xfId="48520" xr:uid="{00000000-0005-0000-0000-0000D46E0000}"/>
    <cellStyle name="SAPBEXfilterText 5 3" xfId="11541" xr:uid="{00000000-0005-0000-0000-0000D56E0000}"/>
    <cellStyle name="SAPBEXfilterText 5 4" xfId="36652" xr:uid="{00000000-0005-0000-0000-0000D66E0000}"/>
    <cellStyle name="SAPBEXfilterText 5 5" xfId="36653" xr:uid="{00000000-0005-0000-0000-0000D76E0000}"/>
    <cellStyle name="SAPBEXfilterText 5 6" xfId="36654" xr:uid="{00000000-0005-0000-0000-0000D86E0000}"/>
    <cellStyle name="SAPBEXfilterText 5 7" xfId="36655" xr:uid="{00000000-0005-0000-0000-0000D96E0000}"/>
    <cellStyle name="SAPBEXfilterText 5 8" xfId="36656" xr:uid="{00000000-0005-0000-0000-0000DA6E0000}"/>
    <cellStyle name="SAPBEXfilterText 5 9" xfId="36657" xr:uid="{00000000-0005-0000-0000-0000DB6E0000}"/>
    <cellStyle name="SAPBEXfilterText 6" xfId="966" xr:uid="{00000000-0005-0000-0000-0000DC6E0000}"/>
    <cellStyle name="SAPBEXfilterText 6 10" xfId="36658" xr:uid="{00000000-0005-0000-0000-0000DD6E0000}"/>
    <cellStyle name="SAPBEXfilterText 6 11" xfId="36659" xr:uid="{00000000-0005-0000-0000-0000DE6E0000}"/>
    <cellStyle name="SAPBEXfilterText 6 12" xfId="36660" xr:uid="{00000000-0005-0000-0000-0000DF6E0000}"/>
    <cellStyle name="SAPBEXfilterText 6 13" xfId="36661" xr:uid="{00000000-0005-0000-0000-0000E06E0000}"/>
    <cellStyle name="SAPBEXfilterText 6 14" xfId="36662" xr:uid="{00000000-0005-0000-0000-0000E16E0000}"/>
    <cellStyle name="SAPBEXfilterText 6 15" xfId="36663" xr:uid="{00000000-0005-0000-0000-0000E26E0000}"/>
    <cellStyle name="SAPBEXfilterText 6 16" xfId="36664" xr:uid="{00000000-0005-0000-0000-0000E36E0000}"/>
    <cellStyle name="SAPBEXfilterText 6 17" xfId="36665" xr:uid="{00000000-0005-0000-0000-0000E46E0000}"/>
    <cellStyle name="SAPBEXfilterText 6 18" xfId="36666" xr:uid="{00000000-0005-0000-0000-0000E56E0000}"/>
    <cellStyle name="SAPBEXfilterText 6 19" xfId="36667" xr:uid="{00000000-0005-0000-0000-0000E66E0000}"/>
    <cellStyle name="SAPBEXfilterText 6 2" xfId="1958" xr:uid="{00000000-0005-0000-0000-0000E76E0000}"/>
    <cellStyle name="SAPBEXfilterText 6 2 2" xfId="11542" xr:uid="{00000000-0005-0000-0000-0000E86E0000}"/>
    <cellStyle name="SAPBEXfilterText 6 2 2 2" xfId="11543" xr:uid="{00000000-0005-0000-0000-0000E96E0000}"/>
    <cellStyle name="SAPBEXfilterText 6 2 2 2 2" xfId="11544" xr:uid="{00000000-0005-0000-0000-0000EA6E0000}"/>
    <cellStyle name="SAPBEXfilterText 6 2 2 2 2 2" xfId="11545" xr:uid="{00000000-0005-0000-0000-0000EB6E0000}"/>
    <cellStyle name="SAPBEXfilterText 6 2 2 2 3" xfId="11546" xr:uid="{00000000-0005-0000-0000-0000EC6E0000}"/>
    <cellStyle name="SAPBEXfilterText 6 2 2 3" xfId="11547" xr:uid="{00000000-0005-0000-0000-0000ED6E0000}"/>
    <cellStyle name="SAPBEXfilterText 6 2 2 3 2" xfId="11548" xr:uid="{00000000-0005-0000-0000-0000EE6E0000}"/>
    <cellStyle name="SAPBEXfilterText 6 2 2 3 2 2" xfId="11549" xr:uid="{00000000-0005-0000-0000-0000EF6E0000}"/>
    <cellStyle name="SAPBEXfilterText 6 2 2 4" xfId="11550" xr:uid="{00000000-0005-0000-0000-0000F06E0000}"/>
    <cellStyle name="SAPBEXfilterText 6 2 2 4 2" xfId="11551" xr:uid="{00000000-0005-0000-0000-0000F16E0000}"/>
    <cellStyle name="SAPBEXfilterText 6 2 3" xfId="11552" xr:uid="{00000000-0005-0000-0000-0000F26E0000}"/>
    <cellStyle name="SAPBEXfilterText 6 2 3 2" xfId="11553" xr:uid="{00000000-0005-0000-0000-0000F36E0000}"/>
    <cellStyle name="SAPBEXfilterText 6 2 3 2 2" xfId="11554" xr:uid="{00000000-0005-0000-0000-0000F46E0000}"/>
    <cellStyle name="SAPBEXfilterText 6 2 3 3" xfId="11555" xr:uid="{00000000-0005-0000-0000-0000F56E0000}"/>
    <cellStyle name="SAPBEXfilterText 6 2 4" xfId="11556" xr:uid="{00000000-0005-0000-0000-0000F66E0000}"/>
    <cellStyle name="SAPBEXfilterText 6 2 4 2" xfId="11557" xr:uid="{00000000-0005-0000-0000-0000F76E0000}"/>
    <cellStyle name="SAPBEXfilterText 6 2 4 2 2" xfId="11558" xr:uid="{00000000-0005-0000-0000-0000F86E0000}"/>
    <cellStyle name="SAPBEXfilterText 6 2 5" xfId="11559" xr:uid="{00000000-0005-0000-0000-0000F96E0000}"/>
    <cellStyle name="SAPBEXfilterText 6 2 5 2" xfId="11560" xr:uid="{00000000-0005-0000-0000-0000FA6E0000}"/>
    <cellStyle name="SAPBEXfilterText 6 2 6" xfId="36668" xr:uid="{00000000-0005-0000-0000-0000FB6E0000}"/>
    <cellStyle name="SAPBEXfilterText 6 2 7" xfId="36669" xr:uid="{00000000-0005-0000-0000-0000FC6E0000}"/>
    <cellStyle name="SAPBEXfilterText 6 20" xfId="36670" xr:uid="{00000000-0005-0000-0000-0000FD6E0000}"/>
    <cellStyle name="SAPBEXfilterText 6 21" xfId="36671" xr:uid="{00000000-0005-0000-0000-0000FE6E0000}"/>
    <cellStyle name="SAPBEXfilterText 6 22" xfId="36672" xr:uid="{00000000-0005-0000-0000-0000FF6E0000}"/>
    <cellStyle name="SAPBEXfilterText 6 23" xfId="36673" xr:uid="{00000000-0005-0000-0000-0000006F0000}"/>
    <cellStyle name="SAPBEXfilterText 6 24" xfId="36674" xr:uid="{00000000-0005-0000-0000-0000016F0000}"/>
    <cellStyle name="SAPBEXfilterText 6 25" xfId="36675" xr:uid="{00000000-0005-0000-0000-0000026F0000}"/>
    <cellStyle name="SAPBEXfilterText 6 26" xfId="36676" xr:uid="{00000000-0005-0000-0000-0000036F0000}"/>
    <cellStyle name="SAPBEXfilterText 6 27" xfId="36677" xr:uid="{00000000-0005-0000-0000-0000046F0000}"/>
    <cellStyle name="SAPBEXfilterText 6 28" xfId="48521" xr:uid="{00000000-0005-0000-0000-0000056F0000}"/>
    <cellStyle name="SAPBEXfilterText 6 3" xfId="11561" xr:uid="{00000000-0005-0000-0000-0000066F0000}"/>
    <cellStyle name="SAPBEXfilterText 6 4" xfId="36678" xr:uid="{00000000-0005-0000-0000-0000076F0000}"/>
    <cellStyle name="SAPBEXfilterText 6 5" xfId="36679" xr:uid="{00000000-0005-0000-0000-0000086F0000}"/>
    <cellStyle name="SAPBEXfilterText 6 6" xfId="36680" xr:uid="{00000000-0005-0000-0000-0000096F0000}"/>
    <cellStyle name="SAPBEXfilterText 6 7" xfId="36681" xr:uid="{00000000-0005-0000-0000-00000A6F0000}"/>
    <cellStyle name="SAPBEXfilterText 6 8" xfId="36682" xr:uid="{00000000-0005-0000-0000-00000B6F0000}"/>
    <cellStyle name="SAPBEXfilterText 6 9" xfId="36683" xr:uid="{00000000-0005-0000-0000-00000C6F0000}"/>
    <cellStyle name="SAPBEXfilterText 7" xfId="967" xr:uid="{00000000-0005-0000-0000-00000D6F0000}"/>
    <cellStyle name="SAPBEXfilterText 7 10" xfId="36684" xr:uid="{00000000-0005-0000-0000-00000E6F0000}"/>
    <cellStyle name="SAPBEXfilterText 7 11" xfId="36685" xr:uid="{00000000-0005-0000-0000-00000F6F0000}"/>
    <cellStyle name="SAPBEXfilterText 7 12" xfId="36686" xr:uid="{00000000-0005-0000-0000-0000106F0000}"/>
    <cellStyle name="SAPBEXfilterText 7 13" xfId="36687" xr:uid="{00000000-0005-0000-0000-0000116F0000}"/>
    <cellStyle name="SAPBEXfilterText 7 14" xfId="36688" xr:uid="{00000000-0005-0000-0000-0000126F0000}"/>
    <cellStyle name="SAPBEXfilterText 7 15" xfId="36689" xr:uid="{00000000-0005-0000-0000-0000136F0000}"/>
    <cellStyle name="SAPBEXfilterText 7 16" xfId="36690" xr:uid="{00000000-0005-0000-0000-0000146F0000}"/>
    <cellStyle name="SAPBEXfilterText 7 17" xfId="36691" xr:uid="{00000000-0005-0000-0000-0000156F0000}"/>
    <cellStyle name="SAPBEXfilterText 7 18" xfId="36692" xr:uid="{00000000-0005-0000-0000-0000166F0000}"/>
    <cellStyle name="SAPBEXfilterText 7 19" xfId="36693" xr:uid="{00000000-0005-0000-0000-0000176F0000}"/>
    <cellStyle name="SAPBEXfilterText 7 2" xfId="1959" xr:uid="{00000000-0005-0000-0000-0000186F0000}"/>
    <cellStyle name="SAPBEXfilterText 7 2 2" xfId="11562" xr:uid="{00000000-0005-0000-0000-0000196F0000}"/>
    <cellStyle name="SAPBEXfilterText 7 2 2 2" xfId="11563" xr:uid="{00000000-0005-0000-0000-00001A6F0000}"/>
    <cellStyle name="SAPBEXfilterText 7 2 2 2 2" xfId="11564" xr:uid="{00000000-0005-0000-0000-00001B6F0000}"/>
    <cellStyle name="SAPBEXfilterText 7 2 2 2 2 2" xfId="11565" xr:uid="{00000000-0005-0000-0000-00001C6F0000}"/>
    <cellStyle name="SAPBEXfilterText 7 2 2 2 3" xfId="11566" xr:uid="{00000000-0005-0000-0000-00001D6F0000}"/>
    <cellStyle name="SAPBEXfilterText 7 2 2 3" xfId="11567" xr:uid="{00000000-0005-0000-0000-00001E6F0000}"/>
    <cellStyle name="SAPBEXfilterText 7 2 2 3 2" xfId="11568" xr:uid="{00000000-0005-0000-0000-00001F6F0000}"/>
    <cellStyle name="SAPBEXfilterText 7 2 2 3 2 2" xfId="11569" xr:uid="{00000000-0005-0000-0000-0000206F0000}"/>
    <cellStyle name="SAPBEXfilterText 7 2 2 4" xfId="11570" xr:uid="{00000000-0005-0000-0000-0000216F0000}"/>
    <cellStyle name="SAPBEXfilterText 7 2 2 4 2" xfId="11571" xr:uid="{00000000-0005-0000-0000-0000226F0000}"/>
    <cellStyle name="SAPBEXfilterText 7 2 3" xfId="11572" xr:uid="{00000000-0005-0000-0000-0000236F0000}"/>
    <cellStyle name="SAPBEXfilterText 7 2 3 2" xfId="11573" xr:uid="{00000000-0005-0000-0000-0000246F0000}"/>
    <cellStyle name="SAPBEXfilterText 7 2 3 2 2" xfId="11574" xr:uid="{00000000-0005-0000-0000-0000256F0000}"/>
    <cellStyle name="SAPBEXfilterText 7 2 3 3" xfId="11575" xr:uid="{00000000-0005-0000-0000-0000266F0000}"/>
    <cellStyle name="SAPBEXfilterText 7 2 4" xfId="11576" xr:uid="{00000000-0005-0000-0000-0000276F0000}"/>
    <cellStyle name="SAPBEXfilterText 7 2 4 2" xfId="11577" xr:uid="{00000000-0005-0000-0000-0000286F0000}"/>
    <cellStyle name="SAPBEXfilterText 7 2 4 2 2" xfId="11578" xr:uid="{00000000-0005-0000-0000-0000296F0000}"/>
    <cellStyle name="SAPBEXfilterText 7 2 5" xfId="11579" xr:uid="{00000000-0005-0000-0000-00002A6F0000}"/>
    <cellStyle name="SAPBEXfilterText 7 2 5 2" xfId="11580" xr:uid="{00000000-0005-0000-0000-00002B6F0000}"/>
    <cellStyle name="SAPBEXfilterText 7 2 6" xfId="36694" xr:uid="{00000000-0005-0000-0000-00002C6F0000}"/>
    <cellStyle name="SAPBEXfilterText 7 2 7" xfId="36695" xr:uid="{00000000-0005-0000-0000-00002D6F0000}"/>
    <cellStyle name="SAPBEXfilterText 7 20" xfId="36696" xr:uid="{00000000-0005-0000-0000-00002E6F0000}"/>
    <cellStyle name="SAPBEXfilterText 7 21" xfId="36697" xr:uid="{00000000-0005-0000-0000-00002F6F0000}"/>
    <cellStyle name="SAPBEXfilterText 7 22" xfId="36698" xr:uid="{00000000-0005-0000-0000-0000306F0000}"/>
    <cellStyle name="SAPBEXfilterText 7 23" xfId="36699" xr:uid="{00000000-0005-0000-0000-0000316F0000}"/>
    <cellStyle name="SAPBEXfilterText 7 24" xfId="36700" xr:uid="{00000000-0005-0000-0000-0000326F0000}"/>
    <cellStyle name="SAPBEXfilterText 7 25" xfId="36701" xr:uid="{00000000-0005-0000-0000-0000336F0000}"/>
    <cellStyle name="SAPBEXfilterText 7 26" xfId="36702" xr:uid="{00000000-0005-0000-0000-0000346F0000}"/>
    <cellStyle name="SAPBEXfilterText 7 27" xfId="36703" xr:uid="{00000000-0005-0000-0000-0000356F0000}"/>
    <cellStyle name="SAPBEXfilterText 7 28" xfId="48522" xr:uid="{00000000-0005-0000-0000-0000366F0000}"/>
    <cellStyle name="SAPBEXfilterText 7 3" xfId="11581" xr:uid="{00000000-0005-0000-0000-0000376F0000}"/>
    <cellStyle name="SAPBEXfilterText 7 4" xfId="36704" xr:uid="{00000000-0005-0000-0000-0000386F0000}"/>
    <cellStyle name="SAPBEXfilterText 7 5" xfId="36705" xr:uid="{00000000-0005-0000-0000-0000396F0000}"/>
    <cellStyle name="SAPBEXfilterText 7 6" xfId="36706" xr:uid="{00000000-0005-0000-0000-00003A6F0000}"/>
    <cellStyle name="SAPBEXfilterText 7 7" xfId="36707" xr:uid="{00000000-0005-0000-0000-00003B6F0000}"/>
    <cellStyle name="SAPBEXfilterText 7 8" xfId="36708" xr:uid="{00000000-0005-0000-0000-00003C6F0000}"/>
    <cellStyle name="SAPBEXfilterText 7 9" xfId="36709" xr:uid="{00000000-0005-0000-0000-00003D6F0000}"/>
    <cellStyle name="SAPBEXfilterText 8" xfId="958" xr:uid="{00000000-0005-0000-0000-00003E6F0000}"/>
    <cellStyle name="SAPBEXfilterText 9" xfId="1960" xr:uid="{00000000-0005-0000-0000-00003F6F0000}"/>
    <cellStyle name="SAPBEXfilterText 9 10" xfId="36710" xr:uid="{00000000-0005-0000-0000-0000406F0000}"/>
    <cellStyle name="SAPBEXfilterText 9 11" xfId="36711" xr:uid="{00000000-0005-0000-0000-0000416F0000}"/>
    <cellStyle name="SAPBEXfilterText 9 12" xfId="36712" xr:uid="{00000000-0005-0000-0000-0000426F0000}"/>
    <cellStyle name="SAPBEXfilterText 9 13" xfId="36713" xr:uid="{00000000-0005-0000-0000-0000436F0000}"/>
    <cellStyle name="SAPBEXfilterText 9 14" xfId="36714" xr:uid="{00000000-0005-0000-0000-0000446F0000}"/>
    <cellStyle name="SAPBEXfilterText 9 15" xfId="36715" xr:uid="{00000000-0005-0000-0000-0000456F0000}"/>
    <cellStyle name="SAPBEXfilterText 9 16" xfId="36716" xr:uid="{00000000-0005-0000-0000-0000466F0000}"/>
    <cellStyle name="SAPBEXfilterText 9 17" xfId="36717" xr:uid="{00000000-0005-0000-0000-0000476F0000}"/>
    <cellStyle name="SAPBEXfilterText 9 18" xfId="36718" xr:uid="{00000000-0005-0000-0000-0000486F0000}"/>
    <cellStyle name="SAPBEXfilterText 9 19" xfId="36719" xr:uid="{00000000-0005-0000-0000-0000496F0000}"/>
    <cellStyle name="SAPBEXfilterText 9 2" xfId="11582" xr:uid="{00000000-0005-0000-0000-00004A6F0000}"/>
    <cellStyle name="SAPBEXfilterText 9 2 2" xfId="11583" xr:uid="{00000000-0005-0000-0000-00004B6F0000}"/>
    <cellStyle name="SAPBEXfilterText 9 2 2 2" xfId="11584" xr:uid="{00000000-0005-0000-0000-00004C6F0000}"/>
    <cellStyle name="SAPBEXfilterText 9 2 2 2 2" xfId="11585" xr:uid="{00000000-0005-0000-0000-00004D6F0000}"/>
    <cellStyle name="SAPBEXfilterText 9 2 2 3" xfId="11586" xr:uid="{00000000-0005-0000-0000-00004E6F0000}"/>
    <cellStyle name="SAPBEXfilterText 9 2 3" xfId="11587" xr:uid="{00000000-0005-0000-0000-00004F6F0000}"/>
    <cellStyle name="SAPBEXfilterText 9 2 3 2" xfId="11588" xr:uid="{00000000-0005-0000-0000-0000506F0000}"/>
    <cellStyle name="SAPBEXfilterText 9 2 3 2 2" xfId="11589" xr:uid="{00000000-0005-0000-0000-0000516F0000}"/>
    <cellStyle name="SAPBEXfilterText 9 2 4" xfId="11590" xr:uid="{00000000-0005-0000-0000-0000526F0000}"/>
    <cellStyle name="SAPBEXfilterText 9 2 4 2" xfId="11591" xr:uid="{00000000-0005-0000-0000-0000536F0000}"/>
    <cellStyle name="SAPBEXfilterText 9 2 5" xfId="36720" xr:uid="{00000000-0005-0000-0000-0000546F0000}"/>
    <cellStyle name="SAPBEXfilterText 9 2 6" xfId="36721" xr:uid="{00000000-0005-0000-0000-0000556F0000}"/>
    <cellStyle name="SAPBEXfilterText 9 2 7" xfId="36722" xr:uid="{00000000-0005-0000-0000-0000566F0000}"/>
    <cellStyle name="SAPBEXfilterText 9 20" xfId="36723" xr:uid="{00000000-0005-0000-0000-0000576F0000}"/>
    <cellStyle name="SAPBEXfilterText 9 21" xfId="36724" xr:uid="{00000000-0005-0000-0000-0000586F0000}"/>
    <cellStyle name="SAPBEXfilterText 9 22" xfId="36725" xr:uid="{00000000-0005-0000-0000-0000596F0000}"/>
    <cellStyle name="SAPBEXfilterText 9 23" xfId="36726" xr:uid="{00000000-0005-0000-0000-00005A6F0000}"/>
    <cellStyle name="SAPBEXfilterText 9 24" xfId="36727" xr:uid="{00000000-0005-0000-0000-00005B6F0000}"/>
    <cellStyle name="SAPBEXfilterText 9 25" xfId="36728" xr:uid="{00000000-0005-0000-0000-00005C6F0000}"/>
    <cellStyle name="SAPBEXfilterText 9 26" xfId="36729" xr:uid="{00000000-0005-0000-0000-00005D6F0000}"/>
    <cellStyle name="SAPBEXfilterText 9 27" xfId="36730" xr:uid="{00000000-0005-0000-0000-00005E6F0000}"/>
    <cellStyle name="SAPBEXfilterText 9 28" xfId="48523" xr:uid="{00000000-0005-0000-0000-00005F6F0000}"/>
    <cellStyle name="SAPBEXfilterText 9 3" xfId="36731" xr:uid="{00000000-0005-0000-0000-0000606F0000}"/>
    <cellStyle name="SAPBEXfilterText 9 4" xfId="36732" xr:uid="{00000000-0005-0000-0000-0000616F0000}"/>
    <cellStyle name="SAPBEXfilterText 9 5" xfId="36733" xr:uid="{00000000-0005-0000-0000-0000626F0000}"/>
    <cellStyle name="SAPBEXfilterText 9 6" xfId="36734" xr:uid="{00000000-0005-0000-0000-0000636F0000}"/>
    <cellStyle name="SAPBEXfilterText 9 7" xfId="36735" xr:uid="{00000000-0005-0000-0000-0000646F0000}"/>
    <cellStyle name="SAPBEXfilterText 9 8" xfId="36736" xr:uid="{00000000-0005-0000-0000-0000656F0000}"/>
    <cellStyle name="SAPBEXfilterText 9 9" xfId="36737" xr:uid="{00000000-0005-0000-0000-0000666F0000}"/>
    <cellStyle name="SAPBEXformats" xfId="134" xr:uid="{00000000-0005-0000-0000-0000676F0000}"/>
    <cellStyle name="SAPBEXformats 10" xfId="11592" xr:uid="{00000000-0005-0000-0000-0000686F0000}"/>
    <cellStyle name="SAPBEXformats 10 2" xfId="11593" xr:uid="{00000000-0005-0000-0000-0000696F0000}"/>
    <cellStyle name="SAPBEXformats 10 2 2" xfId="11594" xr:uid="{00000000-0005-0000-0000-00006A6F0000}"/>
    <cellStyle name="SAPBEXformats 10 2 2 2" xfId="11595" xr:uid="{00000000-0005-0000-0000-00006B6F0000}"/>
    <cellStyle name="SAPBEXformats 10 2 3" xfId="11596" xr:uid="{00000000-0005-0000-0000-00006C6F0000}"/>
    <cellStyle name="SAPBEXformats 10 3" xfId="11597" xr:uid="{00000000-0005-0000-0000-00006D6F0000}"/>
    <cellStyle name="SAPBEXformats 10 3 2" xfId="11598" xr:uid="{00000000-0005-0000-0000-00006E6F0000}"/>
    <cellStyle name="SAPBEXformats 10 3 2 2" xfId="11599" xr:uid="{00000000-0005-0000-0000-00006F6F0000}"/>
    <cellStyle name="SAPBEXformats 10 4" xfId="11600" xr:uid="{00000000-0005-0000-0000-0000706F0000}"/>
    <cellStyle name="SAPBEXformats 10 4 2" xfId="11601" xr:uid="{00000000-0005-0000-0000-0000716F0000}"/>
    <cellStyle name="SAPBEXformats 10 5" xfId="36738" xr:uid="{00000000-0005-0000-0000-0000726F0000}"/>
    <cellStyle name="SAPBEXformats 10 6" xfId="36739" xr:uid="{00000000-0005-0000-0000-0000736F0000}"/>
    <cellStyle name="SAPBEXformats 10 7" xfId="36740" xr:uid="{00000000-0005-0000-0000-0000746F0000}"/>
    <cellStyle name="SAPBEXformats 11" xfId="36741" xr:uid="{00000000-0005-0000-0000-0000756F0000}"/>
    <cellStyle name="SAPBEXformats 12" xfId="36742" xr:uid="{00000000-0005-0000-0000-0000766F0000}"/>
    <cellStyle name="SAPBEXformats 13" xfId="36743" xr:uid="{00000000-0005-0000-0000-0000776F0000}"/>
    <cellStyle name="SAPBEXformats 14" xfId="36744" xr:uid="{00000000-0005-0000-0000-0000786F0000}"/>
    <cellStyle name="SAPBEXformats 15" xfId="36745" xr:uid="{00000000-0005-0000-0000-0000796F0000}"/>
    <cellStyle name="SAPBEXformats 16" xfId="36746" xr:uid="{00000000-0005-0000-0000-00007A6F0000}"/>
    <cellStyle name="SAPBEXformats 17" xfId="36747" xr:uid="{00000000-0005-0000-0000-00007B6F0000}"/>
    <cellStyle name="SAPBEXformats 18" xfId="36748" xr:uid="{00000000-0005-0000-0000-00007C6F0000}"/>
    <cellStyle name="SAPBEXformats 19" xfId="36749" xr:uid="{00000000-0005-0000-0000-00007D6F0000}"/>
    <cellStyle name="SAPBEXformats 2" xfId="430" xr:uid="{00000000-0005-0000-0000-00007E6F0000}"/>
    <cellStyle name="SAPBEXformats 2 10" xfId="36750" xr:uid="{00000000-0005-0000-0000-00007F6F0000}"/>
    <cellStyle name="SAPBEXformats 2 11" xfId="36751" xr:uid="{00000000-0005-0000-0000-0000806F0000}"/>
    <cellStyle name="SAPBEXformats 2 12" xfId="36752" xr:uid="{00000000-0005-0000-0000-0000816F0000}"/>
    <cellStyle name="SAPBEXformats 2 13" xfId="36753" xr:uid="{00000000-0005-0000-0000-0000826F0000}"/>
    <cellStyle name="SAPBEXformats 2 14" xfId="36754" xr:uid="{00000000-0005-0000-0000-0000836F0000}"/>
    <cellStyle name="SAPBEXformats 2 15" xfId="36755" xr:uid="{00000000-0005-0000-0000-0000846F0000}"/>
    <cellStyle name="SAPBEXformats 2 16" xfId="36756" xr:uid="{00000000-0005-0000-0000-0000856F0000}"/>
    <cellStyle name="SAPBEXformats 2 17" xfId="36757" xr:uid="{00000000-0005-0000-0000-0000866F0000}"/>
    <cellStyle name="SAPBEXformats 2 18" xfId="36758" xr:uid="{00000000-0005-0000-0000-0000876F0000}"/>
    <cellStyle name="SAPBEXformats 2 19" xfId="36759" xr:uid="{00000000-0005-0000-0000-0000886F0000}"/>
    <cellStyle name="SAPBEXformats 2 2" xfId="532" xr:uid="{00000000-0005-0000-0000-0000896F0000}"/>
    <cellStyle name="SAPBEXformats 2 2 10" xfId="36760" xr:uid="{00000000-0005-0000-0000-00008A6F0000}"/>
    <cellStyle name="SAPBEXformats 2 2 11" xfId="36761" xr:uid="{00000000-0005-0000-0000-00008B6F0000}"/>
    <cellStyle name="SAPBEXformats 2 2 12" xfId="36762" xr:uid="{00000000-0005-0000-0000-00008C6F0000}"/>
    <cellStyle name="SAPBEXformats 2 2 13" xfId="36763" xr:uid="{00000000-0005-0000-0000-00008D6F0000}"/>
    <cellStyle name="SAPBEXformats 2 2 14" xfId="36764" xr:uid="{00000000-0005-0000-0000-00008E6F0000}"/>
    <cellStyle name="SAPBEXformats 2 2 15" xfId="36765" xr:uid="{00000000-0005-0000-0000-00008F6F0000}"/>
    <cellStyle name="SAPBEXformats 2 2 16" xfId="36766" xr:uid="{00000000-0005-0000-0000-0000906F0000}"/>
    <cellStyle name="SAPBEXformats 2 2 17" xfId="36767" xr:uid="{00000000-0005-0000-0000-0000916F0000}"/>
    <cellStyle name="SAPBEXformats 2 2 18" xfId="36768" xr:uid="{00000000-0005-0000-0000-0000926F0000}"/>
    <cellStyle name="SAPBEXformats 2 2 19" xfId="36769" xr:uid="{00000000-0005-0000-0000-0000936F0000}"/>
    <cellStyle name="SAPBEXformats 2 2 2" xfId="969" xr:uid="{00000000-0005-0000-0000-0000946F0000}"/>
    <cellStyle name="SAPBEXformats 2 2 2 10" xfId="36770" xr:uid="{00000000-0005-0000-0000-0000956F0000}"/>
    <cellStyle name="SAPBEXformats 2 2 2 11" xfId="36771" xr:uid="{00000000-0005-0000-0000-0000966F0000}"/>
    <cellStyle name="SAPBEXformats 2 2 2 12" xfId="36772" xr:uid="{00000000-0005-0000-0000-0000976F0000}"/>
    <cellStyle name="SAPBEXformats 2 2 2 13" xfId="36773" xr:uid="{00000000-0005-0000-0000-0000986F0000}"/>
    <cellStyle name="SAPBEXformats 2 2 2 14" xfId="36774" xr:uid="{00000000-0005-0000-0000-0000996F0000}"/>
    <cellStyle name="SAPBEXformats 2 2 2 15" xfId="36775" xr:uid="{00000000-0005-0000-0000-00009A6F0000}"/>
    <cellStyle name="SAPBEXformats 2 2 2 16" xfId="36776" xr:uid="{00000000-0005-0000-0000-00009B6F0000}"/>
    <cellStyle name="SAPBEXformats 2 2 2 17" xfId="36777" xr:uid="{00000000-0005-0000-0000-00009C6F0000}"/>
    <cellStyle name="SAPBEXformats 2 2 2 18" xfId="36778" xr:uid="{00000000-0005-0000-0000-00009D6F0000}"/>
    <cellStyle name="SAPBEXformats 2 2 2 19" xfId="36779" xr:uid="{00000000-0005-0000-0000-00009E6F0000}"/>
    <cellStyle name="SAPBEXformats 2 2 2 2" xfId="1961" xr:uid="{00000000-0005-0000-0000-00009F6F0000}"/>
    <cellStyle name="SAPBEXformats 2 2 2 2 2" xfId="11602" xr:uid="{00000000-0005-0000-0000-0000A06F0000}"/>
    <cellStyle name="SAPBEXformats 2 2 2 2 2 2" xfId="11603" xr:uid="{00000000-0005-0000-0000-0000A16F0000}"/>
    <cellStyle name="SAPBEXformats 2 2 2 2 2 2 2" xfId="11604" xr:uid="{00000000-0005-0000-0000-0000A26F0000}"/>
    <cellStyle name="SAPBEXformats 2 2 2 2 2 2 2 2" xfId="11605" xr:uid="{00000000-0005-0000-0000-0000A36F0000}"/>
    <cellStyle name="SAPBEXformats 2 2 2 2 2 2 3" xfId="11606" xr:uid="{00000000-0005-0000-0000-0000A46F0000}"/>
    <cellStyle name="SAPBEXformats 2 2 2 2 2 3" xfId="11607" xr:uid="{00000000-0005-0000-0000-0000A56F0000}"/>
    <cellStyle name="SAPBEXformats 2 2 2 2 2 3 2" xfId="11608" xr:uid="{00000000-0005-0000-0000-0000A66F0000}"/>
    <cellStyle name="SAPBEXformats 2 2 2 2 2 3 2 2" xfId="11609" xr:uid="{00000000-0005-0000-0000-0000A76F0000}"/>
    <cellStyle name="SAPBEXformats 2 2 2 2 2 4" xfId="11610" xr:uid="{00000000-0005-0000-0000-0000A86F0000}"/>
    <cellStyle name="SAPBEXformats 2 2 2 2 2 4 2" xfId="11611" xr:uid="{00000000-0005-0000-0000-0000A96F0000}"/>
    <cellStyle name="SAPBEXformats 2 2 2 2 3" xfId="11612" xr:uid="{00000000-0005-0000-0000-0000AA6F0000}"/>
    <cellStyle name="SAPBEXformats 2 2 2 2 3 2" xfId="11613" xr:uid="{00000000-0005-0000-0000-0000AB6F0000}"/>
    <cellStyle name="SAPBEXformats 2 2 2 2 3 2 2" xfId="11614" xr:uid="{00000000-0005-0000-0000-0000AC6F0000}"/>
    <cellStyle name="SAPBEXformats 2 2 2 2 3 3" xfId="11615" xr:uid="{00000000-0005-0000-0000-0000AD6F0000}"/>
    <cellStyle name="SAPBEXformats 2 2 2 2 4" xfId="11616" xr:uid="{00000000-0005-0000-0000-0000AE6F0000}"/>
    <cellStyle name="SAPBEXformats 2 2 2 2 4 2" xfId="11617" xr:uid="{00000000-0005-0000-0000-0000AF6F0000}"/>
    <cellStyle name="SAPBEXformats 2 2 2 2 4 2 2" xfId="11618" xr:uid="{00000000-0005-0000-0000-0000B06F0000}"/>
    <cellStyle name="SAPBEXformats 2 2 2 2 5" xfId="11619" xr:uid="{00000000-0005-0000-0000-0000B16F0000}"/>
    <cellStyle name="SAPBEXformats 2 2 2 2 5 2" xfId="11620" xr:uid="{00000000-0005-0000-0000-0000B26F0000}"/>
    <cellStyle name="SAPBEXformats 2 2 2 2 6" xfId="36780" xr:uid="{00000000-0005-0000-0000-0000B36F0000}"/>
    <cellStyle name="SAPBEXformats 2 2 2 2 7" xfId="36781" xr:uid="{00000000-0005-0000-0000-0000B46F0000}"/>
    <cellStyle name="SAPBEXformats 2 2 2 2 8" xfId="49825" xr:uid="{00000000-0005-0000-0000-0000B56F0000}"/>
    <cellStyle name="SAPBEXformats 2 2 2 20" xfId="36782" xr:uid="{00000000-0005-0000-0000-0000B66F0000}"/>
    <cellStyle name="SAPBEXformats 2 2 2 21" xfId="36783" xr:uid="{00000000-0005-0000-0000-0000B76F0000}"/>
    <cellStyle name="SAPBEXformats 2 2 2 22" xfId="36784" xr:uid="{00000000-0005-0000-0000-0000B86F0000}"/>
    <cellStyle name="SAPBEXformats 2 2 2 23" xfId="36785" xr:uid="{00000000-0005-0000-0000-0000B96F0000}"/>
    <cellStyle name="SAPBEXformats 2 2 2 24" xfId="36786" xr:uid="{00000000-0005-0000-0000-0000BA6F0000}"/>
    <cellStyle name="SAPBEXformats 2 2 2 25" xfId="36787" xr:uid="{00000000-0005-0000-0000-0000BB6F0000}"/>
    <cellStyle name="SAPBEXformats 2 2 2 26" xfId="36788" xr:uid="{00000000-0005-0000-0000-0000BC6F0000}"/>
    <cellStyle name="SAPBEXformats 2 2 2 27" xfId="36789" xr:uid="{00000000-0005-0000-0000-0000BD6F0000}"/>
    <cellStyle name="SAPBEXformats 2 2 2 28" xfId="48524" xr:uid="{00000000-0005-0000-0000-0000BE6F0000}"/>
    <cellStyle name="SAPBEXformats 2 2 2 29" xfId="49310" xr:uid="{00000000-0005-0000-0000-0000BF6F0000}"/>
    <cellStyle name="SAPBEXformats 2 2 2 3" xfId="36790" xr:uid="{00000000-0005-0000-0000-0000C06F0000}"/>
    <cellStyle name="SAPBEXformats 2 2 2 4" xfId="36791" xr:uid="{00000000-0005-0000-0000-0000C16F0000}"/>
    <cellStyle name="SAPBEXformats 2 2 2 5" xfId="36792" xr:uid="{00000000-0005-0000-0000-0000C26F0000}"/>
    <cellStyle name="SAPBEXformats 2 2 2 6" xfId="36793" xr:uid="{00000000-0005-0000-0000-0000C36F0000}"/>
    <cellStyle name="SAPBEXformats 2 2 2 7" xfId="36794" xr:uid="{00000000-0005-0000-0000-0000C46F0000}"/>
    <cellStyle name="SAPBEXformats 2 2 2 8" xfId="36795" xr:uid="{00000000-0005-0000-0000-0000C56F0000}"/>
    <cellStyle name="SAPBEXformats 2 2 2 9" xfId="36796" xr:uid="{00000000-0005-0000-0000-0000C66F0000}"/>
    <cellStyle name="SAPBEXformats 2 2 20" xfId="36797" xr:uid="{00000000-0005-0000-0000-0000C76F0000}"/>
    <cellStyle name="SAPBEXformats 2 2 21" xfId="36798" xr:uid="{00000000-0005-0000-0000-0000C86F0000}"/>
    <cellStyle name="SAPBEXformats 2 2 22" xfId="36799" xr:uid="{00000000-0005-0000-0000-0000C96F0000}"/>
    <cellStyle name="SAPBEXformats 2 2 23" xfId="36800" xr:uid="{00000000-0005-0000-0000-0000CA6F0000}"/>
    <cellStyle name="SAPBEXformats 2 2 24" xfId="36801" xr:uid="{00000000-0005-0000-0000-0000CB6F0000}"/>
    <cellStyle name="SAPBEXformats 2 2 25" xfId="36802" xr:uid="{00000000-0005-0000-0000-0000CC6F0000}"/>
    <cellStyle name="SAPBEXformats 2 2 26" xfId="36803" xr:uid="{00000000-0005-0000-0000-0000CD6F0000}"/>
    <cellStyle name="SAPBEXformats 2 2 27" xfId="36804" xr:uid="{00000000-0005-0000-0000-0000CE6F0000}"/>
    <cellStyle name="SAPBEXformats 2 2 28" xfId="36805" xr:uid="{00000000-0005-0000-0000-0000CF6F0000}"/>
    <cellStyle name="SAPBEXformats 2 2 29" xfId="36806" xr:uid="{00000000-0005-0000-0000-0000D06F0000}"/>
    <cellStyle name="SAPBEXformats 2 2 3" xfId="970" xr:uid="{00000000-0005-0000-0000-0000D16F0000}"/>
    <cellStyle name="SAPBEXformats 2 2 3 10" xfId="36807" xr:uid="{00000000-0005-0000-0000-0000D26F0000}"/>
    <cellStyle name="SAPBEXformats 2 2 3 11" xfId="36808" xr:uid="{00000000-0005-0000-0000-0000D36F0000}"/>
    <cellStyle name="SAPBEXformats 2 2 3 12" xfId="36809" xr:uid="{00000000-0005-0000-0000-0000D46F0000}"/>
    <cellStyle name="SAPBEXformats 2 2 3 13" xfId="36810" xr:uid="{00000000-0005-0000-0000-0000D56F0000}"/>
    <cellStyle name="SAPBEXformats 2 2 3 14" xfId="36811" xr:uid="{00000000-0005-0000-0000-0000D66F0000}"/>
    <cellStyle name="SAPBEXformats 2 2 3 15" xfId="36812" xr:uid="{00000000-0005-0000-0000-0000D76F0000}"/>
    <cellStyle name="SAPBEXformats 2 2 3 16" xfId="36813" xr:uid="{00000000-0005-0000-0000-0000D86F0000}"/>
    <cellStyle name="SAPBEXformats 2 2 3 17" xfId="36814" xr:uid="{00000000-0005-0000-0000-0000D96F0000}"/>
    <cellStyle name="SAPBEXformats 2 2 3 18" xfId="36815" xr:uid="{00000000-0005-0000-0000-0000DA6F0000}"/>
    <cellStyle name="SAPBEXformats 2 2 3 19" xfId="36816" xr:uid="{00000000-0005-0000-0000-0000DB6F0000}"/>
    <cellStyle name="SAPBEXformats 2 2 3 2" xfId="1962" xr:uid="{00000000-0005-0000-0000-0000DC6F0000}"/>
    <cellStyle name="SAPBEXformats 2 2 3 2 2" xfId="11621" xr:uid="{00000000-0005-0000-0000-0000DD6F0000}"/>
    <cellStyle name="SAPBEXformats 2 2 3 2 2 2" xfId="11622" xr:uid="{00000000-0005-0000-0000-0000DE6F0000}"/>
    <cellStyle name="SAPBEXformats 2 2 3 2 2 2 2" xfId="11623" xr:uid="{00000000-0005-0000-0000-0000DF6F0000}"/>
    <cellStyle name="SAPBEXformats 2 2 3 2 2 2 2 2" xfId="11624" xr:uid="{00000000-0005-0000-0000-0000E06F0000}"/>
    <cellStyle name="SAPBEXformats 2 2 3 2 2 2 3" xfId="11625" xr:uid="{00000000-0005-0000-0000-0000E16F0000}"/>
    <cellStyle name="SAPBEXformats 2 2 3 2 2 3" xfId="11626" xr:uid="{00000000-0005-0000-0000-0000E26F0000}"/>
    <cellStyle name="SAPBEXformats 2 2 3 2 2 3 2" xfId="11627" xr:uid="{00000000-0005-0000-0000-0000E36F0000}"/>
    <cellStyle name="SAPBEXformats 2 2 3 2 2 3 2 2" xfId="11628" xr:uid="{00000000-0005-0000-0000-0000E46F0000}"/>
    <cellStyle name="SAPBEXformats 2 2 3 2 2 4" xfId="11629" xr:uid="{00000000-0005-0000-0000-0000E56F0000}"/>
    <cellStyle name="SAPBEXformats 2 2 3 2 2 4 2" xfId="11630" xr:uid="{00000000-0005-0000-0000-0000E66F0000}"/>
    <cellStyle name="SAPBEXformats 2 2 3 2 3" xfId="11631" xr:uid="{00000000-0005-0000-0000-0000E76F0000}"/>
    <cellStyle name="SAPBEXformats 2 2 3 2 3 2" xfId="11632" xr:uid="{00000000-0005-0000-0000-0000E86F0000}"/>
    <cellStyle name="SAPBEXformats 2 2 3 2 3 2 2" xfId="11633" xr:uid="{00000000-0005-0000-0000-0000E96F0000}"/>
    <cellStyle name="SAPBEXformats 2 2 3 2 3 3" xfId="11634" xr:uid="{00000000-0005-0000-0000-0000EA6F0000}"/>
    <cellStyle name="SAPBEXformats 2 2 3 2 4" xfId="11635" xr:uid="{00000000-0005-0000-0000-0000EB6F0000}"/>
    <cellStyle name="SAPBEXformats 2 2 3 2 4 2" xfId="11636" xr:uid="{00000000-0005-0000-0000-0000EC6F0000}"/>
    <cellStyle name="SAPBEXformats 2 2 3 2 4 2 2" xfId="11637" xr:uid="{00000000-0005-0000-0000-0000ED6F0000}"/>
    <cellStyle name="SAPBEXformats 2 2 3 2 5" xfId="11638" xr:uid="{00000000-0005-0000-0000-0000EE6F0000}"/>
    <cellStyle name="SAPBEXformats 2 2 3 2 5 2" xfId="11639" xr:uid="{00000000-0005-0000-0000-0000EF6F0000}"/>
    <cellStyle name="SAPBEXformats 2 2 3 2 6" xfId="36817" xr:uid="{00000000-0005-0000-0000-0000F06F0000}"/>
    <cellStyle name="SAPBEXformats 2 2 3 2 7" xfId="36818" xr:uid="{00000000-0005-0000-0000-0000F16F0000}"/>
    <cellStyle name="SAPBEXformats 2 2 3 2 8" xfId="49826" xr:uid="{00000000-0005-0000-0000-0000F26F0000}"/>
    <cellStyle name="SAPBEXformats 2 2 3 20" xfId="36819" xr:uid="{00000000-0005-0000-0000-0000F36F0000}"/>
    <cellStyle name="SAPBEXformats 2 2 3 21" xfId="36820" xr:uid="{00000000-0005-0000-0000-0000F46F0000}"/>
    <cellStyle name="SAPBEXformats 2 2 3 22" xfId="36821" xr:uid="{00000000-0005-0000-0000-0000F56F0000}"/>
    <cellStyle name="SAPBEXformats 2 2 3 23" xfId="36822" xr:uid="{00000000-0005-0000-0000-0000F66F0000}"/>
    <cellStyle name="SAPBEXformats 2 2 3 24" xfId="36823" xr:uid="{00000000-0005-0000-0000-0000F76F0000}"/>
    <cellStyle name="SAPBEXformats 2 2 3 25" xfId="36824" xr:uid="{00000000-0005-0000-0000-0000F86F0000}"/>
    <cellStyle name="SAPBEXformats 2 2 3 26" xfId="36825" xr:uid="{00000000-0005-0000-0000-0000F96F0000}"/>
    <cellStyle name="SAPBEXformats 2 2 3 27" xfId="36826" xr:uid="{00000000-0005-0000-0000-0000FA6F0000}"/>
    <cellStyle name="SAPBEXformats 2 2 3 28" xfId="48525" xr:uid="{00000000-0005-0000-0000-0000FB6F0000}"/>
    <cellStyle name="SAPBEXformats 2 2 3 29" xfId="49311" xr:uid="{00000000-0005-0000-0000-0000FC6F0000}"/>
    <cellStyle name="SAPBEXformats 2 2 3 3" xfId="36827" xr:uid="{00000000-0005-0000-0000-0000FD6F0000}"/>
    <cellStyle name="SAPBEXformats 2 2 3 4" xfId="36828" xr:uid="{00000000-0005-0000-0000-0000FE6F0000}"/>
    <cellStyle name="SAPBEXformats 2 2 3 5" xfId="36829" xr:uid="{00000000-0005-0000-0000-0000FF6F0000}"/>
    <cellStyle name="SAPBEXformats 2 2 3 6" xfId="36830" xr:uid="{00000000-0005-0000-0000-000000700000}"/>
    <cellStyle name="SAPBEXformats 2 2 3 7" xfId="36831" xr:uid="{00000000-0005-0000-0000-000001700000}"/>
    <cellStyle name="SAPBEXformats 2 2 3 8" xfId="36832" xr:uid="{00000000-0005-0000-0000-000002700000}"/>
    <cellStyle name="SAPBEXformats 2 2 3 9" xfId="36833" xr:uid="{00000000-0005-0000-0000-000003700000}"/>
    <cellStyle name="SAPBEXformats 2 2 30" xfId="36834" xr:uid="{00000000-0005-0000-0000-000004700000}"/>
    <cellStyle name="SAPBEXformats 2 2 31" xfId="36835" xr:uid="{00000000-0005-0000-0000-000005700000}"/>
    <cellStyle name="SAPBEXformats 2 2 32" xfId="36836" xr:uid="{00000000-0005-0000-0000-000006700000}"/>
    <cellStyle name="SAPBEXformats 2 2 33" xfId="48526" xr:uid="{00000000-0005-0000-0000-000007700000}"/>
    <cellStyle name="SAPBEXformats 2 2 34" xfId="49309" xr:uid="{00000000-0005-0000-0000-000008700000}"/>
    <cellStyle name="SAPBEXformats 2 2 4" xfId="971" xr:uid="{00000000-0005-0000-0000-000009700000}"/>
    <cellStyle name="SAPBEXformats 2 2 4 10" xfId="36837" xr:uid="{00000000-0005-0000-0000-00000A700000}"/>
    <cellStyle name="SAPBEXformats 2 2 4 11" xfId="36838" xr:uid="{00000000-0005-0000-0000-00000B700000}"/>
    <cellStyle name="SAPBEXformats 2 2 4 12" xfId="36839" xr:uid="{00000000-0005-0000-0000-00000C700000}"/>
    <cellStyle name="SAPBEXformats 2 2 4 13" xfId="36840" xr:uid="{00000000-0005-0000-0000-00000D700000}"/>
    <cellStyle name="SAPBEXformats 2 2 4 14" xfId="36841" xr:uid="{00000000-0005-0000-0000-00000E700000}"/>
    <cellStyle name="SAPBEXformats 2 2 4 15" xfId="36842" xr:uid="{00000000-0005-0000-0000-00000F700000}"/>
    <cellStyle name="SAPBEXformats 2 2 4 16" xfId="36843" xr:uid="{00000000-0005-0000-0000-000010700000}"/>
    <cellStyle name="SAPBEXformats 2 2 4 17" xfId="36844" xr:uid="{00000000-0005-0000-0000-000011700000}"/>
    <cellStyle name="SAPBEXformats 2 2 4 18" xfId="36845" xr:uid="{00000000-0005-0000-0000-000012700000}"/>
    <cellStyle name="SAPBEXformats 2 2 4 19" xfId="36846" xr:uid="{00000000-0005-0000-0000-000013700000}"/>
    <cellStyle name="SAPBEXformats 2 2 4 2" xfId="1963" xr:uid="{00000000-0005-0000-0000-000014700000}"/>
    <cellStyle name="SAPBEXformats 2 2 4 2 2" xfId="11640" xr:uid="{00000000-0005-0000-0000-000015700000}"/>
    <cellStyle name="SAPBEXformats 2 2 4 2 2 2" xfId="11641" xr:uid="{00000000-0005-0000-0000-000016700000}"/>
    <cellStyle name="SAPBEXformats 2 2 4 2 2 2 2" xfId="11642" xr:uid="{00000000-0005-0000-0000-000017700000}"/>
    <cellStyle name="SAPBEXformats 2 2 4 2 2 2 2 2" xfId="11643" xr:uid="{00000000-0005-0000-0000-000018700000}"/>
    <cellStyle name="SAPBEXformats 2 2 4 2 2 2 3" xfId="11644" xr:uid="{00000000-0005-0000-0000-000019700000}"/>
    <cellStyle name="SAPBEXformats 2 2 4 2 2 3" xfId="11645" xr:uid="{00000000-0005-0000-0000-00001A700000}"/>
    <cellStyle name="SAPBEXformats 2 2 4 2 2 3 2" xfId="11646" xr:uid="{00000000-0005-0000-0000-00001B700000}"/>
    <cellStyle name="SAPBEXformats 2 2 4 2 2 3 2 2" xfId="11647" xr:uid="{00000000-0005-0000-0000-00001C700000}"/>
    <cellStyle name="SAPBEXformats 2 2 4 2 2 4" xfId="11648" xr:uid="{00000000-0005-0000-0000-00001D700000}"/>
    <cellStyle name="SAPBEXformats 2 2 4 2 2 4 2" xfId="11649" xr:uid="{00000000-0005-0000-0000-00001E700000}"/>
    <cellStyle name="SAPBEXformats 2 2 4 2 3" xfId="11650" xr:uid="{00000000-0005-0000-0000-00001F700000}"/>
    <cellStyle name="SAPBEXformats 2 2 4 2 3 2" xfId="11651" xr:uid="{00000000-0005-0000-0000-000020700000}"/>
    <cellStyle name="SAPBEXformats 2 2 4 2 3 2 2" xfId="11652" xr:uid="{00000000-0005-0000-0000-000021700000}"/>
    <cellStyle name="SAPBEXformats 2 2 4 2 3 3" xfId="11653" xr:uid="{00000000-0005-0000-0000-000022700000}"/>
    <cellStyle name="SAPBEXformats 2 2 4 2 4" xfId="11654" xr:uid="{00000000-0005-0000-0000-000023700000}"/>
    <cellStyle name="SAPBEXformats 2 2 4 2 4 2" xfId="11655" xr:uid="{00000000-0005-0000-0000-000024700000}"/>
    <cellStyle name="SAPBEXformats 2 2 4 2 4 2 2" xfId="11656" xr:uid="{00000000-0005-0000-0000-000025700000}"/>
    <cellStyle name="SAPBEXformats 2 2 4 2 5" xfId="11657" xr:uid="{00000000-0005-0000-0000-000026700000}"/>
    <cellStyle name="SAPBEXformats 2 2 4 2 5 2" xfId="11658" xr:uid="{00000000-0005-0000-0000-000027700000}"/>
    <cellStyle name="SAPBEXformats 2 2 4 2 6" xfId="36847" xr:uid="{00000000-0005-0000-0000-000028700000}"/>
    <cellStyle name="SAPBEXformats 2 2 4 2 7" xfId="36848" xr:uid="{00000000-0005-0000-0000-000029700000}"/>
    <cellStyle name="SAPBEXformats 2 2 4 2 8" xfId="49827" xr:uid="{00000000-0005-0000-0000-00002A700000}"/>
    <cellStyle name="SAPBEXformats 2 2 4 20" xfId="36849" xr:uid="{00000000-0005-0000-0000-00002B700000}"/>
    <cellStyle name="SAPBEXformats 2 2 4 21" xfId="36850" xr:uid="{00000000-0005-0000-0000-00002C700000}"/>
    <cellStyle name="SAPBEXformats 2 2 4 22" xfId="36851" xr:uid="{00000000-0005-0000-0000-00002D700000}"/>
    <cellStyle name="SAPBEXformats 2 2 4 23" xfId="36852" xr:uid="{00000000-0005-0000-0000-00002E700000}"/>
    <cellStyle name="SAPBEXformats 2 2 4 24" xfId="36853" xr:uid="{00000000-0005-0000-0000-00002F700000}"/>
    <cellStyle name="SAPBEXformats 2 2 4 25" xfId="36854" xr:uid="{00000000-0005-0000-0000-000030700000}"/>
    <cellStyle name="SAPBEXformats 2 2 4 26" xfId="36855" xr:uid="{00000000-0005-0000-0000-000031700000}"/>
    <cellStyle name="SAPBEXformats 2 2 4 27" xfId="36856" xr:uid="{00000000-0005-0000-0000-000032700000}"/>
    <cellStyle name="SAPBEXformats 2 2 4 28" xfId="48527" xr:uid="{00000000-0005-0000-0000-000033700000}"/>
    <cellStyle name="SAPBEXformats 2 2 4 29" xfId="49312" xr:uid="{00000000-0005-0000-0000-000034700000}"/>
    <cellStyle name="SAPBEXformats 2 2 4 3" xfId="36857" xr:uid="{00000000-0005-0000-0000-000035700000}"/>
    <cellStyle name="SAPBEXformats 2 2 4 4" xfId="36858" xr:uid="{00000000-0005-0000-0000-000036700000}"/>
    <cellStyle name="SAPBEXformats 2 2 4 5" xfId="36859" xr:uid="{00000000-0005-0000-0000-000037700000}"/>
    <cellStyle name="SAPBEXformats 2 2 4 6" xfId="36860" xr:uid="{00000000-0005-0000-0000-000038700000}"/>
    <cellStyle name="SAPBEXformats 2 2 4 7" xfId="36861" xr:uid="{00000000-0005-0000-0000-000039700000}"/>
    <cellStyle name="SAPBEXformats 2 2 4 8" xfId="36862" xr:uid="{00000000-0005-0000-0000-00003A700000}"/>
    <cellStyle name="SAPBEXformats 2 2 4 9" xfId="36863" xr:uid="{00000000-0005-0000-0000-00003B700000}"/>
    <cellStyle name="SAPBEXformats 2 2 5" xfId="972" xr:uid="{00000000-0005-0000-0000-00003C700000}"/>
    <cellStyle name="SAPBEXformats 2 2 5 10" xfId="36864" xr:uid="{00000000-0005-0000-0000-00003D700000}"/>
    <cellStyle name="SAPBEXformats 2 2 5 11" xfId="36865" xr:uid="{00000000-0005-0000-0000-00003E700000}"/>
    <cellStyle name="SAPBEXformats 2 2 5 12" xfId="36866" xr:uid="{00000000-0005-0000-0000-00003F700000}"/>
    <cellStyle name="SAPBEXformats 2 2 5 13" xfId="36867" xr:uid="{00000000-0005-0000-0000-000040700000}"/>
    <cellStyle name="SAPBEXformats 2 2 5 14" xfId="36868" xr:uid="{00000000-0005-0000-0000-000041700000}"/>
    <cellStyle name="SAPBEXformats 2 2 5 15" xfId="36869" xr:uid="{00000000-0005-0000-0000-000042700000}"/>
    <cellStyle name="SAPBEXformats 2 2 5 16" xfId="36870" xr:uid="{00000000-0005-0000-0000-000043700000}"/>
    <cellStyle name="SAPBEXformats 2 2 5 17" xfId="36871" xr:uid="{00000000-0005-0000-0000-000044700000}"/>
    <cellStyle name="SAPBEXformats 2 2 5 18" xfId="36872" xr:uid="{00000000-0005-0000-0000-000045700000}"/>
    <cellStyle name="SAPBEXformats 2 2 5 19" xfId="36873" xr:uid="{00000000-0005-0000-0000-000046700000}"/>
    <cellStyle name="SAPBEXformats 2 2 5 2" xfId="1964" xr:uid="{00000000-0005-0000-0000-000047700000}"/>
    <cellStyle name="SAPBEXformats 2 2 5 2 2" xfId="11659" xr:uid="{00000000-0005-0000-0000-000048700000}"/>
    <cellStyle name="SAPBEXformats 2 2 5 2 2 2" xfId="11660" xr:uid="{00000000-0005-0000-0000-000049700000}"/>
    <cellStyle name="SAPBEXformats 2 2 5 2 2 2 2" xfId="11661" xr:uid="{00000000-0005-0000-0000-00004A700000}"/>
    <cellStyle name="SAPBEXformats 2 2 5 2 2 2 2 2" xfId="11662" xr:uid="{00000000-0005-0000-0000-00004B700000}"/>
    <cellStyle name="SAPBEXformats 2 2 5 2 2 2 3" xfId="11663" xr:uid="{00000000-0005-0000-0000-00004C700000}"/>
    <cellStyle name="SAPBEXformats 2 2 5 2 2 3" xfId="11664" xr:uid="{00000000-0005-0000-0000-00004D700000}"/>
    <cellStyle name="SAPBEXformats 2 2 5 2 2 3 2" xfId="11665" xr:uid="{00000000-0005-0000-0000-00004E700000}"/>
    <cellStyle name="SAPBEXformats 2 2 5 2 2 3 2 2" xfId="11666" xr:uid="{00000000-0005-0000-0000-00004F700000}"/>
    <cellStyle name="SAPBEXformats 2 2 5 2 2 4" xfId="11667" xr:uid="{00000000-0005-0000-0000-000050700000}"/>
    <cellStyle name="SAPBEXformats 2 2 5 2 2 4 2" xfId="11668" xr:uid="{00000000-0005-0000-0000-000051700000}"/>
    <cellStyle name="SAPBEXformats 2 2 5 2 3" xfId="11669" xr:uid="{00000000-0005-0000-0000-000052700000}"/>
    <cellStyle name="SAPBEXformats 2 2 5 2 3 2" xfId="11670" xr:uid="{00000000-0005-0000-0000-000053700000}"/>
    <cellStyle name="SAPBEXformats 2 2 5 2 3 2 2" xfId="11671" xr:uid="{00000000-0005-0000-0000-000054700000}"/>
    <cellStyle name="SAPBEXformats 2 2 5 2 3 3" xfId="11672" xr:uid="{00000000-0005-0000-0000-000055700000}"/>
    <cellStyle name="SAPBEXformats 2 2 5 2 4" xfId="11673" xr:uid="{00000000-0005-0000-0000-000056700000}"/>
    <cellStyle name="SAPBEXformats 2 2 5 2 4 2" xfId="11674" xr:uid="{00000000-0005-0000-0000-000057700000}"/>
    <cellStyle name="SAPBEXformats 2 2 5 2 4 2 2" xfId="11675" xr:uid="{00000000-0005-0000-0000-000058700000}"/>
    <cellStyle name="SAPBEXformats 2 2 5 2 5" xfId="11676" xr:uid="{00000000-0005-0000-0000-000059700000}"/>
    <cellStyle name="SAPBEXformats 2 2 5 2 5 2" xfId="11677" xr:uid="{00000000-0005-0000-0000-00005A700000}"/>
    <cellStyle name="SAPBEXformats 2 2 5 2 6" xfId="36874" xr:uid="{00000000-0005-0000-0000-00005B700000}"/>
    <cellStyle name="SAPBEXformats 2 2 5 2 7" xfId="36875" xr:uid="{00000000-0005-0000-0000-00005C700000}"/>
    <cellStyle name="SAPBEXformats 2 2 5 2 8" xfId="49828" xr:uid="{00000000-0005-0000-0000-00005D700000}"/>
    <cellStyle name="SAPBEXformats 2 2 5 20" xfId="36876" xr:uid="{00000000-0005-0000-0000-00005E700000}"/>
    <cellStyle name="SAPBEXformats 2 2 5 21" xfId="36877" xr:uid="{00000000-0005-0000-0000-00005F700000}"/>
    <cellStyle name="SAPBEXformats 2 2 5 22" xfId="36878" xr:uid="{00000000-0005-0000-0000-000060700000}"/>
    <cellStyle name="SAPBEXformats 2 2 5 23" xfId="36879" xr:uid="{00000000-0005-0000-0000-000061700000}"/>
    <cellStyle name="SAPBEXformats 2 2 5 24" xfId="36880" xr:uid="{00000000-0005-0000-0000-000062700000}"/>
    <cellStyle name="SAPBEXformats 2 2 5 25" xfId="36881" xr:uid="{00000000-0005-0000-0000-000063700000}"/>
    <cellStyle name="SAPBEXformats 2 2 5 26" xfId="36882" xr:uid="{00000000-0005-0000-0000-000064700000}"/>
    <cellStyle name="SAPBEXformats 2 2 5 27" xfId="36883" xr:uid="{00000000-0005-0000-0000-000065700000}"/>
    <cellStyle name="SAPBEXformats 2 2 5 28" xfId="48528" xr:uid="{00000000-0005-0000-0000-000066700000}"/>
    <cellStyle name="SAPBEXformats 2 2 5 29" xfId="49313" xr:uid="{00000000-0005-0000-0000-000067700000}"/>
    <cellStyle name="SAPBEXformats 2 2 5 3" xfId="36884" xr:uid="{00000000-0005-0000-0000-000068700000}"/>
    <cellStyle name="SAPBEXformats 2 2 5 4" xfId="36885" xr:uid="{00000000-0005-0000-0000-000069700000}"/>
    <cellStyle name="SAPBEXformats 2 2 5 5" xfId="36886" xr:uid="{00000000-0005-0000-0000-00006A700000}"/>
    <cellStyle name="SAPBEXformats 2 2 5 6" xfId="36887" xr:uid="{00000000-0005-0000-0000-00006B700000}"/>
    <cellStyle name="SAPBEXformats 2 2 5 7" xfId="36888" xr:uid="{00000000-0005-0000-0000-00006C700000}"/>
    <cellStyle name="SAPBEXformats 2 2 5 8" xfId="36889" xr:uid="{00000000-0005-0000-0000-00006D700000}"/>
    <cellStyle name="SAPBEXformats 2 2 5 9" xfId="36890" xr:uid="{00000000-0005-0000-0000-00006E700000}"/>
    <cellStyle name="SAPBEXformats 2 2 6" xfId="973" xr:uid="{00000000-0005-0000-0000-00006F700000}"/>
    <cellStyle name="SAPBEXformats 2 2 6 10" xfId="36891" xr:uid="{00000000-0005-0000-0000-000070700000}"/>
    <cellStyle name="SAPBEXformats 2 2 6 11" xfId="36892" xr:uid="{00000000-0005-0000-0000-000071700000}"/>
    <cellStyle name="SAPBEXformats 2 2 6 12" xfId="36893" xr:uid="{00000000-0005-0000-0000-000072700000}"/>
    <cellStyle name="SAPBEXformats 2 2 6 13" xfId="36894" xr:uid="{00000000-0005-0000-0000-000073700000}"/>
    <cellStyle name="SAPBEXformats 2 2 6 14" xfId="36895" xr:uid="{00000000-0005-0000-0000-000074700000}"/>
    <cellStyle name="SAPBEXformats 2 2 6 15" xfId="36896" xr:uid="{00000000-0005-0000-0000-000075700000}"/>
    <cellStyle name="SAPBEXformats 2 2 6 16" xfId="36897" xr:uid="{00000000-0005-0000-0000-000076700000}"/>
    <cellStyle name="SAPBEXformats 2 2 6 17" xfId="36898" xr:uid="{00000000-0005-0000-0000-000077700000}"/>
    <cellStyle name="SAPBEXformats 2 2 6 18" xfId="36899" xr:uid="{00000000-0005-0000-0000-000078700000}"/>
    <cellStyle name="SAPBEXformats 2 2 6 19" xfId="36900" xr:uid="{00000000-0005-0000-0000-000079700000}"/>
    <cellStyle name="SAPBEXformats 2 2 6 2" xfId="1965" xr:uid="{00000000-0005-0000-0000-00007A700000}"/>
    <cellStyle name="SAPBEXformats 2 2 6 2 2" xfId="11678" xr:uid="{00000000-0005-0000-0000-00007B700000}"/>
    <cellStyle name="SAPBEXformats 2 2 6 2 2 2" xfId="11679" xr:uid="{00000000-0005-0000-0000-00007C700000}"/>
    <cellStyle name="SAPBEXformats 2 2 6 2 2 2 2" xfId="11680" xr:uid="{00000000-0005-0000-0000-00007D700000}"/>
    <cellStyle name="SAPBEXformats 2 2 6 2 2 2 2 2" xfId="11681" xr:uid="{00000000-0005-0000-0000-00007E700000}"/>
    <cellStyle name="SAPBEXformats 2 2 6 2 2 2 3" xfId="11682" xr:uid="{00000000-0005-0000-0000-00007F700000}"/>
    <cellStyle name="SAPBEXformats 2 2 6 2 2 3" xfId="11683" xr:uid="{00000000-0005-0000-0000-000080700000}"/>
    <cellStyle name="SAPBEXformats 2 2 6 2 2 3 2" xfId="11684" xr:uid="{00000000-0005-0000-0000-000081700000}"/>
    <cellStyle name="SAPBEXformats 2 2 6 2 2 3 2 2" xfId="11685" xr:uid="{00000000-0005-0000-0000-000082700000}"/>
    <cellStyle name="SAPBEXformats 2 2 6 2 2 4" xfId="11686" xr:uid="{00000000-0005-0000-0000-000083700000}"/>
    <cellStyle name="SAPBEXformats 2 2 6 2 2 4 2" xfId="11687" xr:uid="{00000000-0005-0000-0000-000084700000}"/>
    <cellStyle name="SAPBEXformats 2 2 6 2 3" xfId="11688" xr:uid="{00000000-0005-0000-0000-000085700000}"/>
    <cellStyle name="SAPBEXformats 2 2 6 2 3 2" xfId="11689" xr:uid="{00000000-0005-0000-0000-000086700000}"/>
    <cellStyle name="SAPBEXformats 2 2 6 2 3 2 2" xfId="11690" xr:uid="{00000000-0005-0000-0000-000087700000}"/>
    <cellStyle name="SAPBEXformats 2 2 6 2 3 3" xfId="11691" xr:uid="{00000000-0005-0000-0000-000088700000}"/>
    <cellStyle name="SAPBEXformats 2 2 6 2 4" xfId="11692" xr:uid="{00000000-0005-0000-0000-000089700000}"/>
    <cellStyle name="SAPBEXformats 2 2 6 2 4 2" xfId="11693" xr:uid="{00000000-0005-0000-0000-00008A700000}"/>
    <cellStyle name="SAPBEXformats 2 2 6 2 4 2 2" xfId="11694" xr:uid="{00000000-0005-0000-0000-00008B700000}"/>
    <cellStyle name="SAPBEXformats 2 2 6 2 5" xfId="11695" xr:uid="{00000000-0005-0000-0000-00008C700000}"/>
    <cellStyle name="SAPBEXformats 2 2 6 2 5 2" xfId="11696" xr:uid="{00000000-0005-0000-0000-00008D700000}"/>
    <cellStyle name="SAPBEXformats 2 2 6 2 6" xfId="36901" xr:uid="{00000000-0005-0000-0000-00008E700000}"/>
    <cellStyle name="SAPBEXformats 2 2 6 2 7" xfId="36902" xr:uid="{00000000-0005-0000-0000-00008F700000}"/>
    <cellStyle name="SAPBEXformats 2 2 6 2 8" xfId="49829" xr:uid="{00000000-0005-0000-0000-000090700000}"/>
    <cellStyle name="SAPBEXformats 2 2 6 20" xfId="36903" xr:uid="{00000000-0005-0000-0000-000091700000}"/>
    <cellStyle name="SAPBEXformats 2 2 6 21" xfId="36904" xr:uid="{00000000-0005-0000-0000-000092700000}"/>
    <cellStyle name="SAPBEXformats 2 2 6 22" xfId="36905" xr:uid="{00000000-0005-0000-0000-000093700000}"/>
    <cellStyle name="SAPBEXformats 2 2 6 23" xfId="36906" xr:uid="{00000000-0005-0000-0000-000094700000}"/>
    <cellStyle name="SAPBEXformats 2 2 6 24" xfId="36907" xr:uid="{00000000-0005-0000-0000-000095700000}"/>
    <cellStyle name="SAPBEXformats 2 2 6 25" xfId="36908" xr:uid="{00000000-0005-0000-0000-000096700000}"/>
    <cellStyle name="SAPBEXformats 2 2 6 26" xfId="36909" xr:uid="{00000000-0005-0000-0000-000097700000}"/>
    <cellStyle name="SAPBEXformats 2 2 6 27" xfId="36910" xr:uid="{00000000-0005-0000-0000-000098700000}"/>
    <cellStyle name="SAPBEXformats 2 2 6 28" xfId="48529" xr:uid="{00000000-0005-0000-0000-000099700000}"/>
    <cellStyle name="SAPBEXformats 2 2 6 29" xfId="49314" xr:uid="{00000000-0005-0000-0000-00009A700000}"/>
    <cellStyle name="SAPBEXformats 2 2 6 3" xfId="36911" xr:uid="{00000000-0005-0000-0000-00009B700000}"/>
    <cellStyle name="SAPBEXformats 2 2 6 4" xfId="36912" xr:uid="{00000000-0005-0000-0000-00009C700000}"/>
    <cellStyle name="SAPBEXformats 2 2 6 5" xfId="36913" xr:uid="{00000000-0005-0000-0000-00009D700000}"/>
    <cellStyle name="SAPBEXformats 2 2 6 6" xfId="36914" xr:uid="{00000000-0005-0000-0000-00009E700000}"/>
    <cellStyle name="SAPBEXformats 2 2 6 7" xfId="36915" xr:uid="{00000000-0005-0000-0000-00009F700000}"/>
    <cellStyle name="SAPBEXformats 2 2 6 8" xfId="36916" xr:uid="{00000000-0005-0000-0000-0000A0700000}"/>
    <cellStyle name="SAPBEXformats 2 2 6 9" xfId="36917" xr:uid="{00000000-0005-0000-0000-0000A1700000}"/>
    <cellStyle name="SAPBEXformats 2 2 7" xfId="1966" xr:uid="{00000000-0005-0000-0000-0000A2700000}"/>
    <cellStyle name="SAPBEXformats 2 2 7 2" xfId="11697" xr:uid="{00000000-0005-0000-0000-0000A3700000}"/>
    <cellStyle name="SAPBEXformats 2 2 7 2 2" xfId="11698" xr:uid="{00000000-0005-0000-0000-0000A4700000}"/>
    <cellStyle name="SAPBEXformats 2 2 7 2 2 2" xfId="11699" xr:uid="{00000000-0005-0000-0000-0000A5700000}"/>
    <cellStyle name="SAPBEXformats 2 2 7 2 2 2 2" xfId="11700" xr:uid="{00000000-0005-0000-0000-0000A6700000}"/>
    <cellStyle name="SAPBEXformats 2 2 7 2 2 3" xfId="11701" xr:uid="{00000000-0005-0000-0000-0000A7700000}"/>
    <cellStyle name="SAPBEXformats 2 2 7 2 3" xfId="11702" xr:uid="{00000000-0005-0000-0000-0000A8700000}"/>
    <cellStyle name="SAPBEXformats 2 2 7 2 3 2" xfId="11703" xr:uid="{00000000-0005-0000-0000-0000A9700000}"/>
    <cellStyle name="SAPBEXformats 2 2 7 2 3 2 2" xfId="11704" xr:uid="{00000000-0005-0000-0000-0000AA700000}"/>
    <cellStyle name="SAPBEXformats 2 2 7 2 4" xfId="11705" xr:uid="{00000000-0005-0000-0000-0000AB700000}"/>
    <cellStyle name="SAPBEXformats 2 2 7 2 4 2" xfId="11706" xr:uid="{00000000-0005-0000-0000-0000AC700000}"/>
    <cellStyle name="SAPBEXformats 2 2 7 3" xfId="11707" xr:uid="{00000000-0005-0000-0000-0000AD700000}"/>
    <cellStyle name="SAPBEXformats 2 2 7 3 2" xfId="11708" xr:uid="{00000000-0005-0000-0000-0000AE700000}"/>
    <cellStyle name="SAPBEXformats 2 2 7 3 2 2" xfId="11709" xr:uid="{00000000-0005-0000-0000-0000AF700000}"/>
    <cellStyle name="SAPBEXformats 2 2 7 3 3" xfId="11710" xr:uid="{00000000-0005-0000-0000-0000B0700000}"/>
    <cellStyle name="SAPBEXformats 2 2 7 4" xfId="11711" xr:uid="{00000000-0005-0000-0000-0000B1700000}"/>
    <cellStyle name="SAPBEXformats 2 2 7 4 2" xfId="11712" xr:uid="{00000000-0005-0000-0000-0000B2700000}"/>
    <cellStyle name="SAPBEXformats 2 2 7 4 2 2" xfId="11713" xr:uid="{00000000-0005-0000-0000-0000B3700000}"/>
    <cellStyle name="SAPBEXformats 2 2 7 5" xfId="11714" xr:uid="{00000000-0005-0000-0000-0000B4700000}"/>
    <cellStyle name="SAPBEXformats 2 2 7 5 2" xfId="11715" xr:uid="{00000000-0005-0000-0000-0000B5700000}"/>
    <cellStyle name="SAPBEXformats 2 2 7 6" xfId="36918" xr:uid="{00000000-0005-0000-0000-0000B6700000}"/>
    <cellStyle name="SAPBEXformats 2 2 7 7" xfId="36919" xr:uid="{00000000-0005-0000-0000-0000B7700000}"/>
    <cellStyle name="SAPBEXformats 2 2 7 8" xfId="49824" xr:uid="{00000000-0005-0000-0000-0000B8700000}"/>
    <cellStyle name="SAPBEXformats 2 2 8" xfId="36920" xr:uid="{00000000-0005-0000-0000-0000B9700000}"/>
    <cellStyle name="SAPBEXformats 2 2 9" xfId="36921" xr:uid="{00000000-0005-0000-0000-0000BA700000}"/>
    <cellStyle name="SAPBEXformats 2 20" xfId="36922" xr:uid="{00000000-0005-0000-0000-0000BB700000}"/>
    <cellStyle name="SAPBEXformats 2 21" xfId="36923" xr:uid="{00000000-0005-0000-0000-0000BC700000}"/>
    <cellStyle name="SAPBEXformats 2 22" xfId="36924" xr:uid="{00000000-0005-0000-0000-0000BD700000}"/>
    <cellStyle name="SAPBEXformats 2 23" xfId="36925" xr:uid="{00000000-0005-0000-0000-0000BE700000}"/>
    <cellStyle name="SAPBEXformats 2 24" xfId="36926" xr:uid="{00000000-0005-0000-0000-0000BF700000}"/>
    <cellStyle name="SAPBEXformats 2 25" xfId="36927" xr:uid="{00000000-0005-0000-0000-0000C0700000}"/>
    <cellStyle name="SAPBEXformats 2 26" xfId="36928" xr:uid="{00000000-0005-0000-0000-0000C1700000}"/>
    <cellStyle name="SAPBEXformats 2 27" xfId="36929" xr:uid="{00000000-0005-0000-0000-0000C2700000}"/>
    <cellStyle name="SAPBEXformats 2 28" xfId="36930" xr:uid="{00000000-0005-0000-0000-0000C3700000}"/>
    <cellStyle name="SAPBEXformats 2 29" xfId="36931" xr:uid="{00000000-0005-0000-0000-0000C4700000}"/>
    <cellStyle name="SAPBEXformats 2 3" xfId="974" xr:uid="{00000000-0005-0000-0000-0000C5700000}"/>
    <cellStyle name="SAPBEXformats 2 3 10" xfId="36932" xr:uid="{00000000-0005-0000-0000-0000C6700000}"/>
    <cellStyle name="SAPBEXformats 2 3 11" xfId="36933" xr:uid="{00000000-0005-0000-0000-0000C7700000}"/>
    <cellStyle name="SAPBEXformats 2 3 12" xfId="36934" xr:uid="{00000000-0005-0000-0000-0000C8700000}"/>
    <cellStyle name="SAPBEXformats 2 3 13" xfId="36935" xr:uid="{00000000-0005-0000-0000-0000C9700000}"/>
    <cellStyle name="SAPBEXformats 2 3 14" xfId="36936" xr:uid="{00000000-0005-0000-0000-0000CA700000}"/>
    <cellStyle name="SAPBEXformats 2 3 15" xfId="36937" xr:uid="{00000000-0005-0000-0000-0000CB700000}"/>
    <cellStyle name="SAPBEXformats 2 3 16" xfId="36938" xr:uid="{00000000-0005-0000-0000-0000CC700000}"/>
    <cellStyle name="SAPBEXformats 2 3 17" xfId="36939" xr:uid="{00000000-0005-0000-0000-0000CD700000}"/>
    <cellStyle name="SAPBEXformats 2 3 18" xfId="36940" xr:uid="{00000000-0005-0000-0000-0000CE700000}"/>
    <cellStyle name="SAPBEXformats 2 3 19" xfId="36941" xr:uid="{00000000-0005-0000-0000-0000CF700000}"/>
    <cellStyle name="SAPBEXformats 2 3 2" xfId="1967" xr:uid="{00000000-0005-0000-0000-0000D0700000}"/>
    <cellStyle name="SAPBEXformats 2 3 2 2" xfId="11716" xr:uid="{00000000-0005-0000-0000-0000D1700000}"/>
    <cellStyle name="SAPBEXformats 2 3 2 2 2" xfId="11717" xr:uid="{00000000-0005-0000-0000-0000D2700000}"/>
    <cellStyle name="SAPBEXformats 2 3 2 2 2 2" xfId="11718" xr:uid="{00000000-0005-0000-0000-0000D3700000}"/>
    <cellStyle name="SAPBEXformats 2 3 2 2 2 2 2" xfId="11719" xr:uid="{00000000-0005-0000-0000-0000D4700000}"/>
    <cellStyle name="SAPBEXformats 2 3 2 2 2 3" xfId="11720" xr:uid="{00000000-0005-0000-0000-0000D5700000}"/>
    <cellStyle name="SAPBEXformats 2 3 2 2 3" xfId="11721" xr:uid="{00000000-0005-0000-0000-0000D6700000}"/>
    <cellStyle name="SAPBEXformats 2 3 2 2 3 2" xfId="11722" xr:uid="{00000000-0005-0000-0000-0000D7700000}"/>
    <cellStyle name="SAPBEXformats 2 3 2 2 3 2 2" xfId="11723" xr:uid="{00000000-0005-0000-0000-0000D8700000}"/>
    <cellStyle name="SAPBEXformats 2 3 2 2 4" xfId="11724" xr:uid="{00000000-0005-0000-0000-0000D9700000}"/>
    <cellStyle name="SAPBEXformats 2 3 2 2 4 2" xfId="11725" xr:uid="{00000000-0005-0000-0000-0000DA700000}"/>
    <cellStyle name="SAPBEXformats 2 3 2 3" xfId="11726" xr:uid="{00000000-0005-0000-0000-0000DB700000}"/>
    <cellStyle name="SAPBEXformats 2 3 2 3 2" xfId="11727" xr:uid="{00000000-0005-0000-0000-0000DC700000}"/>
    <cellStyle name="SAPBEXformats 2 3 2 3 2 2" xfId="11728" xr:uid="{00000000-0005-0000-0000-0000DD700000}"/>
    <cellStyle name="SAPBEXformats 2 3 2 3 3" xfId="11729" xr:uid="{00000000-0005-0000-0000-0000DE700000}"/>
    <cellStyle name="SAPBEXformats 2 3 2 4" xfId="11730" xr:uid="{00000000-0005-0000-0000-0000DF700000}"/>
    <cellStyle name="SAPBEXformats 2 3 2 4 2" xfId="11731" xr:uid="{00000000-0005-0000-0000-0000E0700000}"/>
    <cellStyle name="SAPBEXformats 2 3 2 4 2 2" xfId="11732" xr:uid="{00000000-0005-0000-0000-0000E1700000}"/>
    <cellStyle name="SAPBEXformats 2 3 2 5" xfId="11733" xr:uid="{00000000-0005-0000-0000-0000E2700000}"/>
    <cellStyle name="SAPBEXformats 2 3 2 5 2" xfId="11734" xr:uid="{00000000-0005-0000-0000-0000E3700000}"/>
    <cellStyle name="SAPBEXformats 2 3 2 6" xfId="36942" xr:uid="{00000000-0005-0000-0000-0000E4700000}"/>
    <cellStyle name="SAPBEXformats 2 3 2 7" xfId="36943" xr:uid="{00000000-0005-0000-0000-0000E5700000}"/>
    <cellStyle name="SAPBEXformats 2 3 2 8" xfId="49830" xr:uid="{00000000-0005-0000-0000-0000E6700000}"/>
    <cellStyle name="SAPBEXformats 2 3 20" xfId="36944" xr:uid="{00000000-0005-0000-0000-0000E7700000}"/>
    <cellStyle name="SAPBEXformats 2 3 21" xfId="36945" xr:uid="{00000000-0005-0000-0000-0000E8700000}"/>
    <cellStyle name="SAPBEXformats 2 3 22" xfId="36946" xr:uid="{00000000-0005-0000-0000-0000E9700000}"/>
    <cellStyle name="SAPBEXformats 2 3 23" xfId="36947" xr:uid="{00000000-0005-0000-0000-0000EA700000}"/>
    <cellStyle name="SAPBEXformats 2 3 24" xfId="36948" xr:uid="{00000000-0005-0000-0000-0000EB700000}"/>
    <cellStyle name="SAPBEXformats 2 3 25" xfId="36949" xr:uid="{00000000-0005-0000-0000-0000EC700000}"/>
    <cellStyle name="SAPBEXformats 2 3 26" xfId="36950" xr:uid="{00000000-0005-0000-0000-0000ED700000}"/>
    <cellStyle name="SAPBEXformats 2 3 27" xfId="36951" xr:uid="{00000000-0005-0000-0000-0000EE700000}"/>
    <cellStyle name="SAPBEXformats 2 3 28" xfId="48530" xr:uid="{00000000-0005-0000-0000-0000EF700000}"/>
    <cellStyle name="SAPBEXformats 2 3 29" xfId="49315" xr:uid="{00000000-0005-0000-0000-0000F0700000}"/>
    <cellStyle name="SAPBEXformats 2 3 3" xfId="36952" xr:uid="{00000000-0005-0000-0000-0000F1700000}"/>
    <cellStyle name="SAPBEXformats 2 3 4" xfId="36953" xr:uid="{00000000-0005-0000-0000-0000F2700000}"/>
    <cellStyle name="SAPBEXformats 2 3 5" xfId="36954" xr:uid="{00000000-0005-0000-0000-0000F3700000}"/>
    <cellStyle name="SAPBEXformats 2 3 6" xfId="36955" xr:uid="{00000000-0005-0000-0000-0000F4700000}"/>
    <cellStyle name="SAPBEXformats 2 3 7" xfId="36956" xr:uid="{00000000-0005-0000-0000-0000F5700000}"/>
    <cellStyle name="SAPBEXformats 2 3 8" xfId="36957" xr:uid="{00000000-0005-0000-0000-0000F6700000}"/>
    <cellStyle name="SAPBEXformats 2 3 9" xfId="36958" xr:uid="{00000000-0005-0000-0000-0000F7700000}"/>
    <cellStyle name="SAPBEXformats 2 30" xfId="36959" xr:uid="{00000000-0005-0000-0000-0000F8700000}"/>
    <cellStyle name="SAPBEXformats 2 31" xfId="36960" xr:uid="{00000000-0005-0000-0000-0000F9700000}"/>
    <cellStyle name="SAPBEXformats 2 32" xfId="36961" xr:uid="{00000000-0005-0000-0000-0000FA700000}"/>
    <cellStyle name="SAPBEXformats 2 33" xfId="48531" xr:uid="{00000000-0005-0000-0000-0000FB700000}"/>
    <cellStyle name="SAPBEXformats 2 34" xfId="49308" xr:uid="{00000000-0005-0000-0000-0000FC700000}"/>
    <cellStyle name="SAPBEXformats 2 4" xfId="975" xr:uid="{00000000-0005-0000-0000-0000FD700000}"/>
    <cellStyle name="SAPBEXformats 2 4 10" xfId="36962" xr:uid="{00000000-0005-0000-0000-0000FE700000}"/>
    <cellStyle name="SAPBEXformats 2 4 11" xfId="36963" xr:uid="{00000000-0005-0000-0000-0000FF700000}"/>
    <cellStyle name="SAPBEXformats 2 4 12" xfId="36964" xr:uid="{00000000-0005-0000-0000-000000710000}"/>
    <cellStyle name="SAPBEXformats 2 4 13" xfId="36965" xr:uid="{00000000-0005-0000-0000-000001710000}"/>
    <cellStyle name="SAPBEXformats 2 4 14" xfId="36966" xr:uid="{00000000-0005-0000-0000-000002710000}"/>
    <cellStyle name="SAPBEXformats 2 4 15" xfId="36967" xr:uid="{00000000-0005-0000-0000-000003710000}"/>
    <cellStyle name="SAPBEXformats 2 4 16" xfId="36968" xr:uid="{00000000-0005-0000-0000-000004710000}"/>
    <cellStyle name="SAPBEXformats 2 4 17" xfId="36969" xr:uid="{00000000-0005-0000-0000-000005710000}"/>
    <cellStyle name="SAPBEXformats 2 4 18" xfId="36970" xr:uid="{00000000-0005-0000-0000-000006710000}"/>
    <cellStyle name="SAPBEXformats 2 4 19" xfId="36971" xr:uid="{00000000-0005-0000-0000-000007710000}"/>
    <cellStyle name="SAPBEXformats 2 4 2" xfId="1968" xr:uid="{00000000-0005-0000-0000-000008710000}"/>
    <cellStyle name="SAPBEXformats 2 4 2 2" xfId="11735" xr:uid="{00000000-0005-0000-0000-000009710000}"/>
    <cellStyle name="SAPBEXformats 2 4 2 2 2" xfId="11736" xr:uid="{00000000-0005-0000-0000-00000A710000}"/>
    <cellStyle name="SAPBEXformats 2 4 2 2 2 2" xfId="11737" xr:uid="{00000000-0005-0000-0000-00000B710000}"/>
    <cellStyle name="SAPBEXformats 2 4 2 2 2 2 2" xfId="11738" xr:uid="{00000000-0005-0000-0000-00000C710000}"/>
    <cellStyle name="SAPBEXformats 2 4 2 2 2 3" xfId="11739" xr:uid="{00000000-0005-0000-0000-00000D710000}"/>
    <cellStyle name="SAPBEXformats 2 4 2 2 3" xfId="11740" xr:uid="{00000000-0005-0000-0000-00000E710000}"/>
    <cellStyle name="SAPBEXformats 2 4 2 2 3 2" xfId="11741" xr:uid="{00000000-0005-0000-0000-00000F710000}"/>
    <cellStyle name="SAPBEXformats 2 4 2 2 3 2 2" xfId="11742" xr:uid="{00000000-0005-0000-0000-000010710000}"/>
    <cellStyle name="SAPBEXformats 2 4 2 2 4" xfId="11743" xr:uid="{00000000-0005-0000-0000-000011710000}"/>
    <cellStyle name="SAPBEXformats 2 4 2 2 4 2" xfId="11744" xr:uid="{00000000-0005-0000-0000-000012710000}"/>
    <cellStyle name="SAPBEXformats 2 4 2 3" xfId="11745" xr:uid="{00000000-0005-0000-0000-000013710000}"/>
    <cellStyle name="SAPBEXformats 2 4 2 3 2" xfId="11746" xr:uid="{00000000-0005-0000-0000-000014710000}"/>
    <cellStyle name="SAPBEXformats 2 4 2 3 2 2" xfId="11747" xr:uid="{00000000-0005-0000-0000-000015710000}"/>
    <cellStyle name="SAPBEXformats 2 4 2 3 3" xfId="11748" xr:uid="{00000000-0005-0000-0000-000016710000}"/>
    <cellStyle name="SAPBEXformats 2 4 2 4" xfId="11749" xr:uid="{00000000-0005-0000-0000-000017710000}"/>
    <cellStyle name="SAPBEXformats 2 4 2 4 2" xfId="11750" xr:uid="{00000000-0005-0000-0000-000018710000}"/>
    <cellStyle name="SAPBEXformats 2 4 2 4 2 2" xfId="11751" xr:uid="{00000000-0005-0000-0000-000019710000}"/>
    <cellStyle name="SAPBEXformats 2 4 2 5" xfId="11752" xr:uid="{00000000-0005-0000-0000-00001A710000}"/>
    <cellStyle name="SAPBEXformats 2 4 2 5 2" xfId="11753" xr:uid="{00000000-0005-0000-0000-00001B710000}"/>
    <cellStyle name="SAPBEXformats 2 4 2 6" xfId="36972" xr:uid="{00000000-0005-0000-0000-00001C710000}"/>
    <cellStyle name="SAPBEXformats 2 4 2 7" xfId="36973" xr:uid="{00000000-0005-0000-0000-00001D710000}"/>
    <cellStyle name="SAPBEXformats 2 4 2 8" xfId="49831" xr:uid="{00000000-0005-0000-0000-00001E710000}"/>
    <cellStyle name="SAPBEXformats 2 4 20" xfId="36974" xr:uid="{00000000-0005-0000-0000-00001F710000}"/>
    <cellStyle name="SAPBEXformats 2 4 21" xfId="36975" xr:uid="{00000000-0005-0000-0000-000020710000}"/>
    <cellStyle name="SAPBEXformats 2 4 22" xfId="36976" xr:uid="{00000000-0005-0000-0000-000021710000}"/>
    <cellStyle name="SAPBEXformats 2 4 23" xfId="36977" xr:uid="{00000000-0005-0000-0000-000022710000}"/>
    <cellStyle name="SAPBEXformats 2 4 24" xfId="36978" xr:uid="{00000000-0005-0000-0000-000023710000}"/>
    <cellStyle name="SAPBEXformats 2 4 25" xfId="36979" xr:uid="{00000000-0005-0000-0000-000024710000}"/>
    <cellStyle name="SAPBEXformats 2 4 26" xfId="36980" xr:uid="{00000000-0005-0000-0000-000025710000}"/>
    <cellStyle name="SAPBEXformats 2 4 27" xfId="36981" xr:uid="{00000000-0005-0000-0000-000026710000}"/>
    <cellStyle name="SAPBEXformats 2 4 28" xfId="48532" xr:uid="{00000000-0005-0000-0000-000027710000}"/>
    <cellStyle name="SAPBEXformats 2 4 29" xfId="49316" xr:uid="{00000000-0005-0000-0000-000028710000}"/>
    <cellStyle name="SAPBEXformats 2 4 3" xfId="36982" xr:uid="{00000000-0005-0000-0000-000029710000}"/>
    <cellStyle name="SAPBEXformats 2 4 4" xfId="36983" xr:uid="{00000000-0005-0000-0000-00002A710000}"/>
    <cellStyle name="SAPBEXformats 2 4 5" xfId="36984" xr:uid="{00000000-0005-0000-0000-00002B710000}"/>
    <cellStyle name="SAPBEXformats 2 4 6" xfId="36985" xr:uid="{00000000-0005-0000-0000-00002C710000}"/>
    <cellStyle name="SAPBEXformats 2 4 7" xfId="36986" xr:uid="{00000000-0005-0000-0000-00002D710000}"/>
    <cellStyle name="SAPBEXformats 2 4 8" xfId="36987" xr:uid="{00000000-0005-0000-0000-00002E710000}"/>
    <cellStyle name="SAPBEXformats 2 4 9" xfId="36988" xr:uid="{00000000-0005-0000-0000-00002F710000}"/>
    <cellStyle name="SAPBEXformats 2 5" xfId="976" xr:uid="{00000000-0005-0000-0000-000030710000}"/>
    <cellStyle name="SAPBEXformats 2 5 10" xfId="36989" xr:uid="{00000000-0005-0000-0000-000031710000}"/>
    <cellStyle name="SAPBEXformats 2 5 11" xfId="36990" xr:uid="{00000000-0005-0000-0000-000032710000}"/>
    <cellStyle name="SAPBEXformats 2 5 12" xfId="36991" xr:uid="{00000000-0005-0000-0000-000033710000}"/>
    <cellStyle name="SAPBEXformats 2 5 13" xfId="36992" xr:uid="{00000000-0005-0000-0000-000034710000}"/>
    <cellStyle name="SAPBEXformats 2 5 14" xfId="36993" xr:uid="{00000000-0005-0000-0000-000035710000}"/>
    <cellStyle name="SAPBEXformats 2 5 15" xfId="36994" xr:uid="{00000000-0005-0000-0000-000036710000}"/>
    <cellStyle name="SAPBEXformats 2 5 16" xfId="36995" xr:uid="{00000000-0005-0000-0000-000037710000}"/>
    <cellStyle name="SAPBEXformats 2 5 17" xfId="36996" xr:uid="{00000000-0005-0000-0000-000038710000}"/>
    <cellStyle name="SAPBEXformats 2 5 18" xfId="36997" xr:uid="{00000000-0005-0000-0000-000039710000}"/>
    <cellStyle name="SAPBEXformats 2 5 19" xfId="36998" xr:uid="{00000000-0005-0000-0000-00003A710000}"/>
    <cellStyle name="SAPBEXformats 2 5 2" xfId="1969" xr:uid="{00000000-0005-0000-0000-00003B710000}"/>
    <cellStyle name="SAPBEXformats 2 5 2 2" xfId="11754" xr:uid="{00000000-0005-0000-0000-00003C710000}"/>
    <cellStyle name="SAPBEXformats 2 5 2 2 2" xfId="11755" xr:uid="{00000000-0005-0000-0000-00003D710000}"/>
    <cellStyle name="SAPBEXformats 2 5 2 2 2 2" xfId="11756" xr:uid="{00000000-0005-0000-0000-00003E710000}"/>
    <cellStyle name="SAPBEXformats 2 5 2 2 2 2 2" xfId="11757" xr:uid="{00000000-0005-0000-0000-00003F710000}"/>
    <cellStyle name="SAPBEXformats 2 5 2 2 2 3" xfId="11758" xr:uid="{00000000-0005-0000-0000-000040710000}"/>
    <cellStyle name="SAPBEXformats 2 5 2 2 3" xfId="11759" xr:uid="{00000000-0005-0000-0000-000041710000}"/>
    <cellStyle name="SAPBEXformats 2 5 2 2 3 2" xfId="11760" xr:uid="{00000000-0005-0000-0000-000042710000}"/>
    <cellStyle name="SAPBEXformats 2 5 2 2 3 2 2" xfId="11761" xr:uid="{00000000-0005-0000-0000-000043710000}"/>
    <cellStyle name="SAPBEXformats 2 5 2 2 4" xfId="11762" xr:uid="{00000000-0005-0000-0000-000044710000}"/>
    <cellStyle name="SAPBEXformats 2 5 2 2 4 2" xfId="11763" xr:uid="{00000000-0005-0000-0000-000045710000}"/>
    <cellStyle name="SAPBEXformats 2 5 2 3" xfId="11764" xr:uid="{00000000-0005-0000-0000-000046710000}"/>
    <cellStyle name="SAPBEXformats 2 5 2 3 2" xfId="11765" xr:uid="{00000000-0005-0000-0000-000047710000}"/>
    <cellStyle name="SAPBEXformats 2 5 2 3 2 2" xfId="11766" xr:uid="{00000000-0005-0000-0000-000048710000}"/>
    <cellStyle name="SAPBEXformats 2 5 2 3 3" xfId="11767" xr:uid="{00000000-0005-0000-0000-000049710000}"/>
    <cellStyle name="SAPBEXformats 2 5 2 4" xfId="11768" xr:uid="{00000000-0005-0000-0000-00004A710000}"/>
    <cellStyle name="SAPBEXformats 2 5 2 4 2" xfId="11769" xr:uid="{00000000-0005-0000-0000-00004B710000}"/>
    <cellStyle name="SAPBEXformats 2 5 2 4 2 2" xfId="11770" xr:uid="{00000000-0005-0000-0000-00004C710000}"/>
    <cellStyle name="SAPBEXformats 2 5 2 5" xfId="11771" xr:uid="{00000000-0005-0000-0000-00004D710000}"/>
    <cellStyle name="SAPBEXformats 2 5 2 5 2" xfId="11772" xr:uid="{00000000-0005-0000-0000-00004E710000}"/>
    <cellStyle name="SAPBEXformats 2 5 2 6" xfId="36999" xr:uid="{00000000-0005-0000-0000-00004F710000}"/>
    <cellStyle name="SAPBEXformats 2 5 2 7" xfId="37000" xr:uid="{00000000-0005-0000-0000-000050710000}"/>
    <cellStyle name="SAPBEXformats 2 5 2 8" xfId="49832" xr:uid="{00000000-0005-0000-0000-000051710000}"/>
    <cellStyle name="SAPBEXformats 2 5 20" xfId="37001" xr:uid="{00000000-0005-0000-0000-000052710000}"/>
    <cellStyle name="SAPBEXformats 2 5 21" xfId="37002" xr:uid="{00000000-0005-0000-0000-000053710000}"/>
    <cellStyle name="SAPBEXformats 2 5 22" xfId="37003" xr:uid="{00000000-0005-0000-0000-000054710000}"/>
    <cellStyle name="SAPBEXformats 2 5 23" xfId="37004" xr:uid="{00000000-0005-0000-0000-000055710000}"/>
    <cellStyle name="SAPBEXformats 2 5 24" xfId="37005" xr:uid="{00000000-0005-0000-0000-000056710000}"/>
    <cellStyle name="SAPBEXformats 2 5 25" xfId="37006" xr:uid="{00000000-0005-0000-0000-000057710000}"/>
    <cellStyle name="SAPBEXformats 2 5 26" xfId="37007" xr:uid="{00000000-0005-0000-0000-000058710000}"/>
    <cellStyle name="SAPBEXformats 2 5 27" xfId="37008" xr:uid="{00000000-0005-0000-0000-000059710000}"/>
    <cellStyle name="SAPBEXformats 2 5 28" xfId="48533" xr:uid="{00000000-0005-0000-0000-00005A710000}"/>
    <cellStyle name="SAPBEXformats 2 5 29" xfId="49317" xr:uid="{00000000-0005-0000-0000-00005B710000}"/>
    <cellStyle name="SAPBEXformats 2 5 3" xfId="37009" xr:uid="{00000000-0005-0000-0000-00005C710000}"/>
    <cellStyle name="SAPBEXformats 2 5 4" xfId="37010" xr:uid="{00000000-0005-0000-0000-00005D710000}"/>
    <cellStyle name="SAPBEXformats 2 5 5" xfId="37011" xr:uid="{00000000-0005-0000-0000-00005E710000}"/>
    <cellStyle name="SAPBEXformats 2 5 6" xfId="37012" xr:uid="{00000000-0005-0000-0000-00005F710000}"/>
    <cellStyle name="SAPBEXformats 2 5 7" xfId="37013" xr:uid="{00000000-0005-0000-0000-000060710000}"/>
    <cellStyle name="SAPBEXformats 2 5 8" xfId="37014" xr:uid="{00000000-0005-0000-0000-000061710000}"/>
    <cellStyle name="SAPBEXformats 2 5 9" xfId="37015" xr:uid="{00000000-0005-0000-0000-000062710000}"/>
    <cellStyle name="SAPBEXformats 2 6" xfId="977" xr:uid="{00000000-0005-0000-0000-000063710000}"/>
    <cellStyle name="SAPBEXformats 2 6 10" xfId="37016" xr:uid="{00000000-0005-0000-0000-000064710000}"/>
    <cellStyle name="SAPBEXformats 2 6 11" xfId="37017" xr:uid="{00000000-0005-0000-0000-000065710000}"/>
    <cellStyle name="SAPBEXformats 2 6 12" xfId="37018" xr:uid="{00000000-0005-0000-0000-000066710000}"/>
    <cellStyle name="SAPBEXformats 2 6 13" xfId="37019" xr:uid="{00000000-0005-0000-0000-000067710000}"/>
    <cellStyle name="SAPBEXformats 2 6 14" xfId="37020" xr:uid="{00000000-0005-0000-0000-000068710000}"/>
    <cellStyle name="SAPBEXformats 2 6 15" xfId="37021" xr:uid="{00000000-0005-0000-0000-000069710000}"/>
    <cellStyle name="SAPBEXformats 2 6 16" xfId="37022" xr:uid="{00000000-0005-0000-0000-00006A710000}"/>
    <cellStyle name="SAPBEXformats 2 6 17" xfId="37023" xr:uid="{00000000-0005-0000-0000-00006B710000}"/>
    <cellStyle name="SAPBEXformats 2 6 18" xfId="37024" xr:uid="{00000000-0005-0000-0000-00006C710000}"/>
    <cellStyle name="SAPBEXformats 2 6 19" xfId="37025" xr:uid="{00000000-0005-0000-0000-00006D710000}"/>
    <cellStyle name="SAPBEXformats 2 6 2" xfId="1970" xr:uid="{00000000-0005-0000-0000-00006E710000}"/>
    <cellStyle name="SAPBEXformats 2 6 2 2" xfId="11773" xr:uid="{00000000-0005-0000-0000-00006F710000}"/>
    <cellStyle name="SAPBEXformats 2 6 2 2 2" xfId="11774" xr:uid="{00000000-0005-0000-0000-000070710000}"/>
    <cellStyle name="SAPBEXformats 2 6 2 2 2 2" xfId="11775" xr:uid="{00000000-0005-0000-0000-000071710000}"/>
    <cellStyle name="SAPBEXformats 2 6 2 2 2 2 2" xfId="11776" xr:uid="{00000000-0005-0000-0000-000072710000}"/>
    <cellStyle name="SAPBEXformats 2 6 2 2 2 3" xfId="11777" xr:uid="{00000000-0005-0000-0000-000073710000}"/>
    <cellStyle name="SAPBEXformats 2 6 2 2 3" xfId="11778" xr:uid="{00000000-0005-0000-0000-000074710000}"/>
    <cellStyle name="SAPBEXformats 2 6 2 2 3 2" xfId="11779" xr:uid="{00000000-0005-0000-0000-000075710000}"/>
    <cellStyle name="SAPBEXformats 2 6 2 2 3 2 2" xfId="11780" xr:uid="{00000000-0005-0000-0000-000076710000}"/>
    <cellStyle name="SAPBEXformats 2 6 2 2 4" xfId="11781" xr:uid="{00000000-0005-0000-0000-000077710000}"/>
    <cellStyle name="SAPBEXformats 2 6 2 2 4 2" xfId="11782" xr:uid="{00000000-0005-0000-0000-000078710000}"/>
    <cellStyle name="SAPBEXformats 2 6 2 3" xfId="11783" xr:uid="{00000000-0005-0000-0000-000079710000}"/>
    <cellStyle name="SAPBEXformats 2 6 2 3 2" xfId="11784" xr:uid="{00000000-0005-0000-0000-00007A710000}"/>
    <cellStyle name="SAPBEXformats 2 6 2 3 2 2" xfId="11785" xr:uid="{00000000-0005-0000-0000-00007B710000}"/>
    <cellStyle name="SAPBEXformats 2 6 2 3 3" xfId="11786" xr:uid="{00000000-0005-0000-0000-00007C710000}"/>
    <cellStyle name="SAPBEXformats 2 6 2 4" xfId="11787" xr:uid="{00000000-0005-0000-0000-00007D710000}"/>
    <cellStyle name="SAPBEXformats 2 6 2 4 2" xfId="11788" xr:uid="{00000000-0005-0000-0000-00007E710000}"/>
    <cellStyle name="SAPBEXformats 2 6 2 4 2 2" xfId="11789" xr:uid="{00000000-0005-0000-0000-00007F710000}"/>
    <cellStyle name="SAPBEXformats 2 6 2 5" xfId="11790" xr:uid="{00000000-0005-0000-0000-000080710000}"/>
    <cellStyle name="SAPBEXformats 2 6 2 5 2" xfId="11791" xr:uid="{00000000-0005-0000-0000-000081710000}"/>
    <cellStyle name="SAPBEXformats 2 6 2 6" xfId="37026" xr:uid="{00000000-0005-0000-0000-000082710000}"/>
    <cellStyle name="SAPBEXformats 2 6 2 7" xfId="37027" xr:uid="{00000000-0005-0000-0000-000083710000}"/>
    <cellStyle name="SAPBEXformats 2 6 2 8" xfId="49833" xr:uid="{00000000-0005-0000-0000-000084710000}"/>
    <cellStyle name="SAPBEXformats 2 6 20" xfId="37028" xr:uid="{00000000-0005-0000-0000-000085710000}"/>
    <cellStyle name="SAPBEXformats 2 6 21" xfId="37029" xr:uid="{00000000-0005-0000-0000-000086710000}"/>
    <cellStyle name="SAPBEXformats 2 6 22" xfId="37030" xr:uid="{00000000-0005-0000-0000-000087710000}"/>
    <cellStyle name="SAPBEXformats 2 6 23" xfId="37031" xr:uid="{00000000-0005-0000-0000-000088710000}"/>
    <cellStyle name="SAPBEXformats 2 6 24" xfId="37032" xr:uid="{00000000-0005-0000-0000-000089710000}"/>
    <cellStyle name="SAPBEXformats 2 6 25" xfId="37033" xr:uid="{00000000-0005-0000-0000-00008A710000}"/>
    <cellStyle name="SAPBEXformats 2 6 26" xfId="37034" xr:uid="{00000000-0005-0000-0000-00008B710000}"/>
    <cellStyle name="SAPBEXformats 2 6 27" xfId="37035" xr:uid="{00000000-0005-0000-0000-00008C710000}"/>
    <cellStyle name="SAPBEXformats 2 6 28" xfId="48534" xr:uid="{00000000-0005-0000-0000-00008D710000}"/>
    <cellStyle name="SAPBEXformats 2 6 29" xfId="49318" xr:uid="{00000000-0005-0000-0000-00008E710000}"/>
    <cellStyle name="SAPBEXformats 2 6 3" xfId="37036" xr:uid="{00000000-0005-0000-0000-00008F710000}"/>
    <cellStyle name="SAPBEXformats 2 6 4" xfId="37037" xr:uid="{00000000-0005-0000-0000-000090710000}"/>
    <cellStyle name="SAPBEXformats 2 6 5" xfId="37038" xr:uid="{00000000-0005-0000-0000-000091710000}"/>
    <cellStyle name="SAPBEXformats 2 6 6" xfId="37039" xr:uid="{00000000-0005-0000-0000-000092710000}"/>
    <cellStyle name="SAPBEXformats 2 6 7" xfId="37040" xr:uid="{00000000-0005-0000-0000-000093710000}"/>
    <cellStyle name="SAPBEXformats 2 6 8" xfId="37041" xr:uid="{00000000-0005-0000-0000-000094710000}"/>
    <cellStyle name="SAPBEXformats 2 6 9" xfId="37042" xr:uid="{00000000-0005-0000-0000-000095710000}"/>
    <cellStyle name="SAPBEXformats 2 7" xfId="1971" xr:uid="{00000000-0005-0000-0000-000096710000}"/>
    <cellStyle name="SAPBEXformats 2 7 2" xfId="11792" xr:uid="{00000000-0005-0000-0000-000097710000}"/>
    <cellStyle name="SAPBEXformats 2 7 2 2" xfId="11793" xr:uid="{00000000-0005-0000-0000-000098710000}"/>
    <cellStyle name="SAPBEXformats 2 7 2 2 2" xfId="11794" xr:uid="{00000000-0005-0000-0000-000099710000}"/>
    <cellStyle name="SAPBEXformats 2 7 2 2 2 2" xfId="11795" xr:uid="{00000000-0005-0000-0000-00009A710000}"/>
    <cellStyle name="SAPBEXformats 2 7 2 2 3" xfId="11796" xr:uid="{00000000-0005-0000-0000-00009B710000}"/>
    <cellStyle name="SAPBEXformats 2 7 2 3" xfId="11797" xr:uid="{00000000-0005-0000-0000-00009C710000}"/>
    <cellStyle name="SAPBEXformats 2 7 2 3 2" xfId="11798" xr:uid="{00000000-0005-0000-0000-00009D710000}"/>
    <cellStyle name="SAPBEXformats 2 7 2 3 2 2" xfId="11799" xr:uid="{00000000-0005-0000-0000-00009E710000}"/>
    <cellStyle name="SAPBEXformats 2 7 2 4" xfId="11800" xr:uid="{00000000-0005-0000-0000-00009F710000}"/>
    <cellStyle name="SAPBEXformats 2 7 2 4 2" xfId="11801" xr:uid="{00000000-0005-0000-0000-0000A0710000}"/>
    <cellStyle name="SAPBEXformats 2 7 3" xfId="11802" xr:uid="{00000000-0005-0000-0000-0000A1710000}"/>
    <cellStyle name="SAPBEXformats 2 7 3 2" xfId="11803" xr:uid="{00000000-0005-0000-0000-0000A2710000}"/>
    <cellStyle name="SAPBEXformats 2 7 3 2 2" xfId="11804" xr:uid="{00000000-0005-0000-0000-0000A3710000}"/>
    <cellStyle name="SAPBEXformats 2 7 3 3" xfId="11805" xr:uid="{00000000-0005-0000-0000-0000A4710000}"/>
    <cellStyle name="SAPBEXformats 2 7 4" xfId="11806" xr:uid="{00000000-0005-0000-0000-0000A5710000}"/>
    <cellStyle name="SAPBEXformats 2 7 4 2" xfId="11807" xr:uid="{00000000-0005-0000-0000-0000A6710000}"/>
    <cellStyle name="SAPBEXformats 2 7 4 2 2" xfId="11808" xr:uid="{00000000-0005-0000-0000-0000A7710000}"/>
    <cellStyle name="SAPBEXformats 2 7 5" xfId="11809" xr:uid="{00000000-0005-0000-0000-0000A8710000}"/>
    <cellStyle name="SAPBEXformats 2 7 5 2" xfId="11810" xr:uid="{00000000-0005-0000-0000-0000A9710000}"/>
    <cellStyle name="SAPBEXformats 2 7 6" xfId="37043" xr:uid="{00000000-0005-0000-0000-0000AA710000}"/>
    <cellStyle name="SAPBEXformats 2 7 7" xfId="37044" xr:uid="{00000000-0005-0000-0000-0000AB710000}"/>
    <cellStyle name="SAPBEXformats 2 7 8" xfId="49823" xr:uid="{00000000-0005-0000-0000-0000AC710000}"/>
    <cellStyle name="SAPBEXformats 2 8" xfId="37045" xr:uid="{00000000-0005-0000-0000-0000AD710000}"/>
    <cellStyle name="SAPBEXformats 2 9" xfId="37046" xr:uid="{00000000-0005-0000-0000-0000AE710000}"/>
    <cellStyle name="SAPBEXformats 20" xfId="37047" xr:uid="{00000000-0005-0000-0000-0000AF710000}"/>
    <cellStyle name="SAPBEXformats 21" xfId="37048" xr:uid="{00000000-0005-0000-0000-0000B0710000}"/>
    <cellStyle name="SAPBEXformats 22" xfId="37049" xr:uid="{00000000-0005-0000-0000-0000B1710000}"/>
    <cellStyle name="SAPBEXformats 23" xfId="37050" xr:uid="{00000000-0005-0000-0000-0000B2710000}"/>
    <cellStyle name="SAPBEXformats 24" xfId="37051" xr:uid="{00000000-0005-0000-0000-0000B3710000}"/>
    <cellStyle name="SAPBEXformats 25" xfId="37052" xr:uid="{00000000-0005-0000-0000-0000B4710000}"/>
    <cellStyle name="SAPBEXformats 26" xfId="37053" xr:uid="{00000000-0005-0000-0000-0000B5710000}"/>
    <cellStyle name="SAPBEXformats 27" xfId="37054" xr:uid="{00000000-0005-0000-0000-0000B6710000}"/>
    <cellStyle name="SAPBEXformats 28" xfId="37055" xr:uid="{00000000-0005-0000-0000-0000B7710000}"/>
    <cellStyle name="SAPBEXformats 29" xfId="37056" xr:uid="{00000000-0005-0000-0000-0000B8710000}"/>
    <cellStyle name="SAPBEXformats 3" xfId="533" xr:uid="{00000000-0005-0000-0000-0000B9710000}"/>
    <cellStyle name="SAPBEXformats 3 10" xfId="37057" xr:uid="{00000000-0005-0000-0000-0000BA710000}"/>
    <cellStyle name="SAPBEXformats 3 11" xfId="37058" xr:uid="{00000000-0005-0000-0000-0000BB710000}"/>
    <cellStyle name="SAPBEXformats 3 12" xfId="37059" xr:uid="{00000000-0005-0000-0000-0000BC710000}"/>
    <cellStyle name="SAPBEXformats 3 13" xfId="37060" xr:uid="{00000000-0005-0000-0000-0000BD710000}"/>
    <cellStyle name="SAPBEXformats 3 14" xfId="37061" xr:uid="{00000000-0005-0000-0000-0000BE710000}"/>
    <cellStyle name="SAPBEXformats 3 15" xfId="37062" xr:uid="{00000000-0005-0000-0000-0000BF710000}"/>
    <cellStyle name="SAPBEXformats 3 16" xfId="37063" xr:uid="{00000000-0005-0000-0000-0000C0710000}"/>
    <cellStyle name="SAPBEXformats 3 17" xfId="37064" xr:uid="{00000000-0005-0000-0000-0000C1710000}"/>
    <cellStyle name="SAPBEXformats 3 18" xfId="37065" xr:uid="{00000000-0005-0000-0000-0000C2710000}"/>
    <cellStyle name="SAPBEXformats 3 19" xfId="37066" xr:uid="{00000000-0005-0000-0000-0000C3710000}"/>
    <cellStyle name="SAPBEXformats 3 2" xfId="978" xr:uid="{00000000-0005-0000-0000-0000C4710000}"/>
    <cellStyle name="SAPBEXformats 3 2 10" xfId="37067" xr:uid="{00000000-0005-0000-0000-0000C5710000}"/>
    <cellStyle name="SAPBEXformats 3 2 11" xfId="37068" xr:uid="{00000000-0005-0000-0000-0000C6710000}"/>
    <cellStyle name="SAPBEXformats 3 2 12" xfId="37069" xr:uid="{00000000-0005-0000-0000-0000C7710000}"/>
    <cellStyle name="SAPBEXformats 3 2 13" xfId="37070" xr:uid="{00000000-0005-0000-0000-0000C8710000}"/>
    <cellStyle name="SAPBEXformats 3 2 14" xfId="37071" xr:uid="{00000000-0005-0000-0000-0000C9710000}"/>
    <cellStyle name="SAPBEXformats 3 2 15" xfId="37072" xr:uid="{00000000-0005-0000-0000-0000CA710000}"/>
    <cellStyle name="SAPBEXformats 3 2 16" xfId="37073" xr:uid="{00000000-0005-0000-0000-0000CB710000}"/>
    <cellStyle name="SAPBEXformats 3 2 17" xfId="37074" xr:uid="{00000000-0005-0000-0000-0000CC710000}"/>
    <cellStyle name="SAPBEXformats 3 2 18" xfId="37075" xr:uid="{00000000-0005-0000-0000-0000CD710000}"/>
    <cellStyle name="SAPBEXformats 3 2 19" xfId="37076" xr:uid="{00000000-0005-0000-0000-0000CE710000}"/>
    <cellStyle name="SAPBEXformats 3 2 2" xfId="1972" xr:uid="{00000000-0005-0000-0000-0000CF710000}"/>
    <cellStyle name="SAPBEXformats 3 2 2 2" xfId="11811" xr:uid="{00000000-0005-0000-0000-0000D0710000}"/>
    <cellStyle name="SAPBEXformats 3 2 2 2 2" xfId="11812" xr:uid="{00000000-0005-0000-0000-0000D1710000}"/>
    <cellStyle name="SAPBEXformats 3 2 2 2 2 2" xfId="11813" xr:uid="{00000000-0005-0000-0000-0000D2710000}"/>
    <cellStyle name="SAPBEXformats 3 2 2 2 2 2 2" xfId="11814" xr:uid="{00000000-0005-0000-0000-0000D3710000}"/>
    <cellStyle name="SAPBEXformats 3 2 2 2 2 3" xfId="11815" xr:uid="{00000000-0005-0000-0000-0000D4710000}"/>
    <cellStyle name="SAPBEXformats 3 2 2 2 3" xfId="11816" xr:uid="{00000000-0005-0000-0000-0000D5710000}"/>
    <cellStyle name="SAPBEXformats 3 2 2 2 3 2" xfId="11817" xr:uid="{00000000-0005-0000-0000-0000D6710000}"/>
    <cellStyle name="SAPBEXformats 3 2 2 2 3 2 2" xfId="11818" xr:uid="{00000000-0005-0000-0000-0000D7710000}"/>
    <cellStyle name="SAPBEXformats 3 2 2 2 4" xfId="11819" xr:uid="{00000000-0005-0000-0000-0000D8710000}"/>
    <cellStyle name="SAPBEXformats 3 2 2 2 4 2" xfId="11820" xr:uid="{00000000-0005-0000-0000-0000D9710000}"/>
    <cellStyle name="SAPBEXformats 3 2 2 3" xfId="11821" xr:uid="{00000000-0005-0000-0000-0000DA710000}"/>
    <cellStyle name="SAPBEXformats 3 2 2 3 2" xfId="11822" xr:uid="{00000000-0005-0000-0000-0000DB710000}"/>
    <cellStyle name="SAPBEXformats 3 2 2 3 2 2" xfId="11823" xr:uid="{00000000-0005-0000-0000-0000DC710000}"/>
    <cellStyle name="SAPBEXformats 3 2 2 3 3" xfId="11824" xr:uid="{00000000-0005-0000-0000-0000DD710000}"/>
    <cellStyle name="SAPBEXformats 3 2 2 4" xfId="11825" xr:uid="{00000000-0005-0000-0000-0000DE710000}"/>
    <cellStyle name="SAPBEXformats 3 2 2 4 2" xfId="11826" xr:uid="{00000000-0005-0000-0000-0000DF710000}"/>
    <cellStyle name="SAPBEXformats 3 2 2 4 2 2" xfId="11827" xr:uid="{00000000-0005-0000-0000-0000E0710000}"/>
    <cellStyle name="SAPBEXformats 3 2 2 5" xfId="11828" xr:uid="{00000000-0005-0000-0000-0000E1710000}"/>
    <cellStyle name="SAPBEXformats 3 2 2 5 2" xfId="11829" xr:uid="{00000000-0005-0000-0000-0000E2710000}"/>
    <cellStyle name="SAPBEXformats 3 2 2 6" xfId="37077" xr:uid="{00000000-0005-0000-0000-0000E3710000}"/>
    <cellStyle name="SAPBEXformats 3 2 2 7" xfId="37078" xr:uid="{00000000-0005-0000-0000-0000E4710000}"/>
    <cellStyle name="SAPBEXformats 3 2 2 8" xfId="49835" xr:uid="{00000000-0005-0000-0000-0000E5710000}"/>
    <cellStyle name="SAPBEXformats 3 2 20" xfId="37079" xr:uid="{00000000-0005-0000-0000-0000E6710000}"/>
    <cellStyle name="SAPBEXformats 3 2 21" xfId="37080" xr:uid="{00000000-0005-0000-0000-0000E7710000}"/>
    <cellStyle name="SAPBEXformats 3 2 22" xfId="37081" xr:uid="{00000000-0005-0000-0000-0000E8710000}"/>
    <cellStyle name="SAPBEXformats 3 2 23" xfId="37082" xr:uid="{00000000-0005-0000-0000-0000E9710000}"/>
    <cellStyle name="SAPBEXformats 3 2 24" xfId="37083" xr:uid="{00000000-0005-0000-0000-0000EA710000}"/>
    <cellStyle name="SAPBEXformats 3 2 25" xfId="37084" xr:uid="{00000000-0005-0000-0000-0000EB710000}"/>
    <cellStyle name="SAPBEXformats 3 2 26" xfId="37085" xr:uid="{00000000-0005-0000-0000-0000EC710000}"/>
    <cellStyle name="SAPBEXformats 3 2 27" xfId="37086" xr:uid="{00000000-0005-0000-0000-0000ED710000}"/>
    <cellStyle name="SAPBEXformats 3 2 28" xfId="48535" xr:uid="{00000000-0005-0000-0000-0000EE710000}"/>
    <cellStyle name="SAPBEXformats 3 2 29" xfId="49320" xr:uid="{00000000-0005-0000-0000-0000EF710000}"/>
    <cellStyle name="SAPBEXformats 3 2 3" xfId="37087" xr:uid="{00000000-0005-0000-0000-0000F0710000}"/>
    <cellStyle name="SAPBEXformats 3 2 4" xfId="37088" xr:uid="{00000000-0005-0000-0000-0000F1710000}"/>
    <cellStyle name="SAPBEXformats 3 2 5" xfId="37089" xr:uid="{00000000-0005-0000-0000-0000F2710000}"/>
    <cellStyle name="SAPBEXformats 3 2 6" xfId="37090" xr:uid="{00000000-0005-0000-0000-0000F3710000}"/>
    <cellStyle name="SAPBEXformats 3 2 7" xfId="37091" xr:uid="{00000000-0005-0000-0000-0000F4710000}"/>
    <cellStyle name="SAPBEXformats 3 2 8" xfId="37092" xr:uid="{00000000-0005-0000-0000-0000F5710000}"/>
    <cellStyle name="SAPBEXformats 3 2 9" xfId="37093" xr:uid="{00000000-0005-0000-0000-0000F6710000}"/>
    <cellStyle name="SAPBEXformats 3 20" xfId="37094" xr:uid="{00000000-0005-0000-0000-0000F7710000}"/>
    <cellStyle name="SAPBEXformats 3 21" xfId="37095" xr:uid="{00000000-0005-0000-0000-0000F8710000}"/>
    <cellStyle name="SAPBEXformats 3 22" xfId="37096" xr:uid="{00000000-0005-0000-0000-0000F9710000}"/>
    <cellStyle name="SAPBEXformats 3 23" xfId="37097" xr:uid="{00000000-0005-0000-0000-0000FA710000}"/>
    <cellStyle name="SAPBEXformats 3 24" xfId="37098" xr:uid="{00000000-0005-0000-0000-0000FB710000}"/>
    <cellStyle name="SAPBEXformats 3 25" xfId="37099" xr:uid="{00000000-0005-0000-0000-0000FC710000}"/>
    <cellStyle name="SAPBEXformats 3 26" xfId="37100" xr:uid="{00000000-0005-0000-0000-0000FD710000}"/>
    <cellStyle name="SAPBEXformats 3 27" xfId="37101" xr:uid="{00000000-0005-0000-0000-0000FE710000}"/>
    <cellStyle name="SAPBEXformats 3 28" xfId="37102" xr:uid="{00000000-0005-0000-0000-0000FF710000}"/>
    <cellStyle name="SAPBEXformats 3 29" xfId="37103" xr:uid="{00000000-0005-0000-0000-000000720000}"/>
    <cellStyle name="SAPBEXformats 3 3" xfId="979" xr:uid="{00000000-0005-0000-0000-000001720000}"/>
    <cellStyle name="SAPBEXformats 3 3 10" xfId="37104" xr:uid="{00000000-0005-0000-0000-000002720000}"/>
    <cellStyle name="SAPBEXformats 3 3 11" xfId="37105" xr:uid="{00000000-0005-0000-0000-000003720000}"/>
    <cellStyle name="SAPBEXformats 3 3 12" xfId="37106" xr:uid="{00000000-0005-0000-0000-000004720000}"/>
    <cellStyle name="SAPBEXformats 3 3 13" xfId="37107" xr:uid="{00000000-0005-0000-0000-000005720000}"/>
    <cellStyle name="SAPBEXformats 3 3 14" xfId="37108" xr:uid="{00000000-0005-0000-0000-000006720000}"/>
    <cellStyle name="SAPBEXformats 3 3 15" xfId="37109" xr:uid="{00000000-0005-0000-0000-000007720000}"/>
    <cellStyle name="SAPBEXformats 3 3 16" xfId="37110" xr:uid="{00000000-0005-0000-0000-000008720000}"/>
    <cellStyle name="SAPBEXformats 3 3 17" xfId="37111" xr:uid="{00000000-0005-0000-0000-000009720000}"/>
    <cellStyle name="SAPBEXformats 3 3 18" xfId="37112" xr:uid="{00000000-0005-0000-0000-00000A720000}"/>
    <cellStyle name="SAPBEXformats 3 3 19" xfId="37113" xr:uid="{00000000-0005-0000-0000-00000B720000}"/>
    <cellStyle name="SAPBEXformats 3 3 2" xfId="1973" xr:uid="{00000000-0005-0000-0000-00000C720000}"/>
    <cellStyle name="SAPBEXformats 3 3 2 2" xfId="11830" xr:uid="{00000000-0005-0000-0000-00000D720000}"/>
    <cellStyle name="SAPBEXformats 3 3 2 2 2" xfId="11831" xr:uid="{00000000-0005-0000-0000-00000E720000}"/>
    <cellStyle name="SAPBEXformats 3 3 2 2 2 2" xfId="11832" xr:uid="{00000000-0005-0000-0000-00000F720000}"/>
    <cellStyle name="SAPBEXformats 3 3 2 2 2 2 2" xfId="11833" xr:uid="{00000000-0005-0000-0000-000010720000}"/>
    <cellStyle name="SAPBEXformats 3 3 2 2 2 3" xfId="11834" xr:uid="{00000000-0005-0000-0000-000011720000}"/>
    <cellStyle name="SAPBEXformats 3 3 2 2 3" xfId="11835" xr:uid="{00000000-0005-0000-0000-000012720000}"/>
    <cellStyle name="SAPBEXformats 3 3 2 2 3 2" xfId="11836" xr:uid="{00000000-0005-0000-0000-000013720000}"/>
    <cellStyle name="SAPBEXformats 3 3 2 2 3 2 2" xfId="11837" xr:uid="{00000000-0005-0000-0000-000014720000}"/>
    <cellStyle name="SAPBEXformats 3 3 2 2 4" xfId="11838" xr:uid="{00000000-0005-0000-0000-000015720000}"/>
    <cellStyle name="SAPBEXformats 3 3 2 2 4 2" xfId="11839" xr:uid="{00000000-0005-0000-0000-000016720000}"/>
    <cellStyle name="SAPBEXformats 3 3 2 3" xfId="11840" xr:uid="{00000000-0005-0000-0000-000017720000}"/>
    <cellStyle name="SAPBEXformats 3 3 2 3 2" xfId="11841" xr:uid="{00000000-0005-0000-0000-000018720000}"/>
    <cellStyle name="SAPBEXformats 3 3 2 3 2 2" xfId="11842" xr:uid="{00000000-0005-0000-0000-000019720000}"/>
    <cellStyle name="SAPBEXformats 3 3 2 3 3" xfId="11843" xr:uid="{00000000-0005-0000-0000-00001A720000}"/>
    <cellStyle name="SAPBEXformats 3 3 2 4" xfId="11844" xr:uid="{00000000-0005-0000-0000-00001B720000}"/>
    <cellStyle name="SAPBEXformats 3 3 2 4 2" xfId="11845" xr:uid="{00000000-0005-0000-0000-00001C720000}"/>
    <cellStyle name="SAPBEXformats 3 3 2 4 2 2" xfId="11846" xr:uid="{00000000-0005-0000-0000-00001D720000}"/>
    <cellStyle name="SAPBEXformats 3 3 2 5" xfId="11847" xr:uid="{00000000-0005-0000-0000-00001E720000}"/>
    <cellStyle name="SAPBEXformats 3 3 2 5 2" xfId="11848" xr:uid="{00000000-0005-0000-0000-00001F720000}"/>
    <cellStyle name="SAPBEXformats 3 3 2 6" xfId="37114" xr:uid="{00000000-0005-0000-0000-000020720000}"/>
    <cellStyle name="SAPBEXformats 3 3 2 7" xfId="37115" xr:uid="{00000000-0005-0000-0000-000021720000}"/>
    <cellStyle name="SAPBEXformats 3 3 2 8" xfId="49836" xr:uid="{00000000-0005-0000-0000-000022720000}"/>
    <cellStyle name="SAPBEXformats 3 3 20" xfId="37116" xr:uid="{00000000-0005-0000-0000-000023720000}"/>
    <cellStyle name="SAPBEXformats 3 3 21" xfId="37117" xr:uid="{00000000-0005-0000-0000-000024720000}"/>
    <cellStyle name="SAPBEXformats 3 3 22" xfId="37118" xr:uid="{00000000-0005-0000-0000-000025720000}"/>
    <cellStyle name="SAPBEXformats 3 3 23" xfId="37119" xr:uid="{00000000-0005-0000-0000-000026720000}"/>
    <cellStyle name="SAPBEXformats 3 3 24" xfId="37120" xr:uid="{00000000-0005-0000-0000-000027720000}"/>
    <cellStyle name="SAPBEXformats 3 3 25" xfId="37121" xr:uid="{00000000-0005-0000-0000-000028720000}"/>
    <cellStyle name="SAPBEXformats 3 3 26" xfId="37122" xr:uid="{00000000-0005-0000-0000-000029720000}"/>
    <cellStyle name="SAPBEXformats 3 3 27" xfId="37123" xr:uid="{00000000-0005-0000-0000-00002A720000}"/>
    <cellStyle name="SAPBEXformats 3 3 28" xfId="48536" xr:uid="{00000000-0005-0000-0000-00002B720000}"/>
    <cellStyle name="SAPBEXformats 3 3 29" xfId="49321" xr:uid="{00000000-0005-0000-0000-00002C720000}"/>
    <cellStyle name="SAPBEXformats 3 3 3" xfId="37124" xr:uid="{00000000-0005-0000-0000-00002D720000}"/>
    <cellStyle name="SAPBEXformats 3 3 4" xfId="37125" xr:uid="{00000000-0005-0000-0000-00002E720000}"/>
    <cellStyle name="SAPBEXformats 3 3 5" xfId="37126" xr:uid="{00000000-0005-0000-0000-00002F720000}"/>
    <cellStyle name="SAPBEXformats 3 3 6" xfId="37127" xr:uid="{00000000-0005-0000-0000-000030720000}"/>
    <cellStyle name="SAPBEXformats 3 3 7" xfId="37128" xr:uid="{00000000-0005-0000-0000-000031720000}"/>
    <cellStyle name="SAPBEXformats 3 3 8" xfId="37129" xr:uid="{00000000-0005-0000-0000-000032720000}"/>
    <cellStyle name="SAPBEXformats 3 3 9" xfId="37130" xr:uid="{00000000-0005-0000-0000-000033720000}"/>
    <cellStyle name="SAPBEXformats 3 30" xfId="37131" xr:uid="{00000000-0005-0000-0000-000034720000}"/>
    <cellStyle name="SAPBEXformats 3 31" xfId="37132" xr:uid="{00000000-0005-0000-0000-000035720000}"/>
    <cellStyle name="SAPBEXformats 3 32" xfId="37133" xr:uid="{00000000-0005-0000-0000-000036720000}"/>
    <cellStyle name="SAPBEXformats 3 33" xfId="48537" xr:uid="{00000000-0005-0000-0000-000037720000}"/>
    <cellStyle name="SAPBEXformats 3 34" xfId="49319" xr:uid="{00000000-0005-0000-0000-000038720000}"/>
    <cellStyle name="SAPBEXformats 3 4" xfId="980" xr:uid="{00000000-0005-0000-0000-000039720000}"/>
    <cellStyle name="SAPBEXformats 3 4 10" xfId="37134" xr:uid="{00000000-0005-0000-0000-00003A720000}"/>
    <cellStyle name="SAPBEXformats 3 4 11" xfId="37135" xr:uid="{00000000-0005-0000-0000-00003B720000}"/>
    <cellStyle name="SAPBEXformats 3 4 12" xfId="37136" xr:uid="{00000000-0005-0000-0000-00003C720000}"/>
    <cellStyle name="SAPBEXformats 3 4 13" xfId="37137" xr:uid="{00000000-0005-0000-0000-00003D720000}"/>
    <cellStyle name="SAPBEXformats 3 4 14" xfId="37138" xr:uid="{00000000-0005-0000-0000-00003E720000}"/>
    <cellStyle name="SAPBEXformats 3 4 15" xfId="37139" xr:uid="{00000000-0005-0000-0000-00003F720000}"/>
    <cellStyle name="SAPBEXformats 3 4 16" xfId="37140" xr:uid="{00000000-0005-0000-0000-000040720000}"/>
    <cellStyle name="SAPBEXformats 3 4 17" xfId="37141" xr:uid="{00000000-0005-0000-0000-000041720000}"/>
    <cellStyle name="SAPBEXformats 3 4 18" xfId="37142" xr:uid="{00000000-0005-0000-0000-000042720000}"/>
    <cellStyle name="SAPBEXformats 3 4 19" xfId="37143" xr:uid="{00000000-0005-0000-0000-000043720000}"/>
    <cellStyle name="SAPBEXformats 3 4 2" xfId="1974" xr:uid="{00000000-0005-0000-0000-000044720000}"/>
    <cellStyle name="SAPBEXformats 3 4 2 2" xfId="11849" xr:uid="{00000000-0005-0000-0000-000045720000}"/>
    <cellStyle name="SAPBEXformats 3 4 2 2 2" xfId="11850" xr:uid="{00000000-0005-0000-0000-000046720000}"/>
    <cellStyle name="SAPBEXformats 3 4 2 2 2 2" xfId="11851" xr:uid="{00000000-0005-0000-0000-000047720000}"/>
    <cellStyle name="SAPBEXformats 3 4 2 2 2 2 2" xfId="11852" xr:uid="{00000000-0005-0000-0000-000048720000}"/>
    <cellStyle name="SAPBEXformats 3 4 2 2 2 3" xfId="11853" xr:uid="{00000000-0005-0000-0000-000049720000}"/>
    <cellStyle name="SAPBEXformats 3 4 2 2 3" xfId="11854" xr:uid="{00000000-0005-0000-0000-00004A720000}"/>
    <cellStyle name="SAPBEXformats 3 4 2 2 3 2" xfId="11855" xr:uid="{00000000-0005-0000-0000-00004B720000}"/>
    <cellStyle name="SAPBEXformats 3 4 2 2 3 2 2" xfId="11856" xr:uid="{00000000-0005-0000-0000-00004C720000}"/>
    <cellStyle name="SAPBEXformats 3 4 2 2 4" xfId="11857" xr:uid="{00000000-0005-0000-0000-00004D720000}"/>
    <cellStyle name="SAPBEXformats 3 4 2 2 4 2" xfId="11858" xr:uid="{00000000-0005-0000-0000-00004E720000}"/>
    <cellStyle name="SAPBEXformats 3 4 2 3" xfId="11859" xr:uid="{00000000-0005-0000-0000-00004F720000}"/>
    <cellStyle name="SAPBEXformats 3 4 2 3 2" xfId="11860" xr:uid="{00000000-0005-0000-0000-000050720000}"/>
    <cellStyle name="SAPBEXformats 3 4 2 3 2 2" xfId="11861" xr:uid="{00000000-0005-0000-0000-000051720000}"/>
    <cellStyle name="SAPBEXformats 3 4 2 3 3" xfId="11862" xr:uid="{00000000-0005-0000-0000-000052720000}"/>
    <cellStyle name="SAPBEXformats 3 4 2 4" xfId="11863" xr:uid="{00000000-0005-0000-0000-000053720000}"/>
    <cellStyle name="SAPBEXformats 3 4 2 4 2" xfId="11864" xr:uid="{00000000-0005-0000-0000-000054720000}"/>
    <cellStyle name="SAPBEXformats 3 4 2 4 2 2" xfId="11865" xr:uid="{00000000-0005-0000-0000-000055720000}"/>
    <cellStyle name="SAPBEXformats 3 4 2 5" xfId="11866" xr:uid="{00000000-0005-0000-0000-000056720000}"/>
    <cellStyle name="SAPBEXformats 3 4 2 5 2" xfId="11867" xr:uid="{00000000-0005-0000-0000-000057720000}"/>
    <cellStyle name="SAPBEXformats 3 4 2 6" xfId="37144" xr:uid="{00000000-0005-0000-0000-000058720000}"/>
    <cellStyle name="SAPBEXformats 3 4 2 7" xfId="37145" xr:uid="{00000000-0005-0000-0000-000059720000}"/>
    <cellStyle name="SAPBEXformats 3 4 2 8" xfId="49837" xr:uid="{00000000-0005-0000-0000-00005A720000}"/>
    <cellStyle name="SAPBEXformats 3 4 20" xfId="37146" xr:uid="{00000000-0005-0000-0000-00005B720000}"/>
    <cellStyle name="SAPBEXformats 3 4 21" xfId="37147" xr:uid="{00000000-0005-0000-0000-00005C720000}"/>
    <cellStyle name="SAPBEXformats 3 4 22" xfId="37148" xr:uid="{00000000-0005-0000-0000-00005D720000}"/>
    <cellStyle name="SAPBEXformats 3 4 23" xfId="37149" xr:uid="{00000000-0005-0000-0000-00005E720000}"/>
    <cellStyle name="SAPBEXformats 3 4 24" xfId="37150" xr:uid="{00000000-0005-0000-0000-00005F720000}"/>
    <cellStyle name="SAPBEXformats 3 4 25" xfId="37151" xr:uid="{00000000-0005-0000-0000-000060720000}"/>
    <cellStyle name="SAPBEXformats 3 4 26" xfId="37152" xr:uid="{00000000-0005-0000-0000-000061720000}"/>
    <cellStyle name="SAPBEXformats 3 4 27" xfId="37153" xr:uid="{00000000-0005-0000-0000-000062720000}"/>
    <cellStyle name="SAPBEXformats 3 4 28" xfId="48538" xr:uid="{00000000-0005-0000-0000-000063720000}"/>
    <cellStyle name="SAPBEXformats 3 4 29" xfId="49322" xr:uid="{00000000-0005-0000-0000-000064720000}"/>
    <cellStyle name="SAPBEXformats 3 4 3" xfId="37154" xr:uid="{00000000-0005-0000-0000-000065720000}"/>
    <cellStyle name="SAPBEXformats 3 4 4" xfId="37155" xr:uid="{00000000-0005-0000-0000-000066720000}"/>
    <cellStyle name="SAPBEXformats 3 4 5" xfId="37156" xr:uid="{00000000-0005-0000-0000-000067720000}"/>
    <cellStyle name="SAPBEXformats 3 4 6" xfId="37157" xr:uid="{00000000-0005-0000-0000-000068720000}"/>
    <cellStyle name="SAPBEXformats 3 4 7" xfId="37158" xr:uid="{00000000-0005-0000-0000-000069720000}"/>
    <cellStyle name="SAPBEXformats 3 4 8" xfId="37159" xr:uid="{00000000-0005-0000-0000-00006A720000}"/>
    <cellStyle name="SAPBEXformats 3 4 9" xfId="37160" xr:uid="{00000000-0005-0000-0000-00006B720000}"/>
    <cellStyle name="SAPBEXformats 3 5" xfId="981" xr:uid="{00000000-0005-0000-0000-00006C720000}"/>
    <cellStyle name="SAPBEXformats 3 5 10" xfId="37161" xr:uid="{00000000-0005-0000-0000-00006D720000}"/>
    <cellStyle name="SAPBEXformats 3 5 11" xfId="37162" xr:uid="{00000000-0005-0000-0000-00006E720000}"/>
    <cellStyle name="SAPBEXformats 3 5 12" xfId="37163" xr:uid="{00000000-0005-0000-0000-00006F720000}"/>
    <cellStyle name="SAPBEXformats 3 5 13" xfId="37164" xr:uid="{00000000-0005-0000-0000-000070720000}"/>
    <cellStyle name="SAPBEXformats 3 5 14" xfId="37165" xr:uid="{00000000-0005-0000-0000-000071720000}"/>
    <cellStyle name="SAPBEXformats 3 5 15" xfId="37166" xr:uid="{00000000-0005-0000-0000-000072720000}"/>
    <cellStyle name="SAPBEXformats 3 5 16" xfId="37167" xr:uid="{00000000-0005-0000-0000-000073720000}"/>
    <cellStyle name="SAPBEXformats 3 5 17" xfId="37168" xr:uid="{00000000-0005-0000-0000-000074720000}"/>
    <cellStyle name="SAPBEXformats 3 5 18" xfId="37169" xr:uid="{00000000-0005-0000-0000-000075720000}"/>
    <cellStyle name="SAPBEXformats 3 5 19" xfId="37170" xr:uid="{00000000-0005-0000-0000-000076720000}"/>
    <cellStyle name="SAPBEXformats 3 5 2" xfId="1975" xr:uid="{00000000-0005-0000-0000-000077720000}"/>
    <cellStyle name="SAPBEXformats 3 5 2 2" xfId="11868" xr:uid="{00000000-0005-0000-0000-000078720000}"/>
    <cellStyle name="SAPBEXformats 3 5 2 2 2" xfId="11869" xr:uid="{00000000-0005-0000-0000-000079720000}"/>
    <cellStyle name="SAPBEXformats 3 5 2 2 2 2" xfId="11870" xr:uid="{00000000-0005-0000-0000-00007A720000}"/>
    <cellStyle name="SAPBEXformats 3 5 2 2 2 2 2" xfId="11871" xr:uid="{00000000-0005-0000-0000-00007B720000}"/>
    <cellStyle name="SAPBEXformats 3 5 2 2 2 3" xfId="11872" xr:uid="{00000000-0005-0000-0000-00007C720000}"/>
    <cellStyle name="SAPBEXformats 3 5 2 2 3" xfId="11873" xr:uid="{00000000-0005-0000-0000-00007D720000}"/>
    <cellStyle name="SAPBEXformats 3 5 2 2 3 2" xfId="11874" xr:uid="{00000000-0005-0000-0000-00007E720000}"/>
    <cellStyle name="SAPBEXformats 3 5 2 2 3 2 2" xfId="11875" xr:uid="{00000000-0005-0000-0000-00007F720000}"/>
    <cellStyle name="SAPBEXformats 3 5 2 2 4" xfId="11876" xr:uid="{00000000-0005-0000-0000-000080720000}"/>
    <cellStyle name="SAPBEXformats 3 5 2 2 4 2" xfId="11877" xr:uid="{00000000-0005-0000-0000-000081720000}"/>
    <cellStyle name="SAPBEXformats 3 5 2 3" xfId="11878" xr:uid="{00000000-0005-0000-0000-000082720000}"/>
    <cellStyle name="SAPBEXformats 3 5 2 3 2" xfId="11879" xr:uid="{00000000-0005-0000-0000-000083720000}"/>
    <cellStyle name="SAPBEXformats 3 5 2 3 2 2" xfId="11880" xr:uid="{00000000-0005-0000-0000-000084720000}"/>
    <cellStyle name="SAPBEXformats 3 5 2 3 3" xfId="11881" xr:uid="{00000000-0005-0000-0000-000085720000}"/>
    <cellStyle name="SAPBEXformats 3 5 2 4" xfId="11882" xr:uid="{00000000-0005-0000-0000-000086720000}"/>
    <cellStyle name="SAPBEXformats 3 5 2 4 2" xfId="11883" xr:uid="{00000000-0005-0000-0000-000087720000}"/>
    <cellStyle name="SAPBEXformats 3 5 2 4 2 2" xfId="11884" xr:uid="{00000000-0005-0000-0000-000088720000}"/>
    <cellStyle name="SAPBEXformats 3 5 2 5" xfId="11885" xr:uid="{00000000-0005-0000-0000-000089720000}"/>
    <cellStyle name="SAPBEXformats 3 5 2 5 2" xfId="11886" xr:uid="{00000000-0005-0000-0000-00008A720000}"/>
    <cellStyle name="SAPBEXformats 3 5 2 6" xfId="37171" xr:uid="{00000000-0005-0000-0000-00008B720000}"/>
    <cellStyle name="SAPBEXformats 3 5 2 7" xfId="37172" xr:uid="{00000000-0005-0000-0000-00008C720000}"/>
    <cellStyle name="SAPBEXformats 3 5 2 8" xfId="49838" xr:uid="{00000000-0005-0000-0000-00008D720000}"/>
    <cellStyle name="SAPBEXformats 3 5 20" xfId="37173" xr:uid="{00000000-0005-0000-0000-00008E720000}"/>
    <cellStyle name="SAPBEXformats 3 5 21" xfId="37174" xr:uid="{00000000-0005-0000-0000-00008F720000}"/>
    <cellStyle name="SAPBEXformats 3 5 22" xfId="37175" xr:uid="{00000000-0005-0000-0000-000090720000}"/>
    <cellStyle name="SAPBEXformats 3 5 23" xfId="37176" xr:uid="{00000000-0005-0000-0000-000091720000}"/>
    <cellStyle name="SAPBEXformats 3 5 24" xfId="37177" xr:uid="{00000000-0005-0000-0000-000092720000}"/>
    <cellStyle name="SAPBEXformats 3 5 25" xfId="37178" xr:uid="{00000000-0005-0000-0000-000093720000}"/>
    <cellStyle name="SAPBEXformats 3 5 26" xfId="37179" xr:uid="{00000000-0005-0000-0000-000094720000}"/>
    <cellStyle name="SAPBEXformats 3 5 27" xfId="37180" xr:uid="{00000000-0005-0000-0000-000095720000}"/>
    <cellStyle name="SAPBEXformats 3 5 28" xfId="48539" xr:uid="{00000000-0005-0000-0000-000096720000}"/>
    <cellStyle name="SAPBEXformats 3 5 29" xfId="49323" xr:uid="{00000000-0005-0000-0000-000097720000}"/>
    <cellStyle name="SAPBEXformats 3 5 3" xfId="37181" xr:uid="{00000000-0005-0000-0000-000098720000}"/>
    <cellStyle name="SAPBEXformats 3 5 4" xfId="37182" xr:uid="{00000000-0005-0000-0000-000099720000}"/>
    <cellStyle name="SAPBEXformats 3 5 5" xfId="37183" xr:uid="{00000000-0005-0000-0000-00009A720000}"/>
    <cellStyle name="SAPBEXformats 3 5 6" xfId="37184" xr:uid="{00000000-0005-0000-0000-00009B720000}"/>
    <cellStyle name="SAPBEXformats 3 5 7" xfId="37185" xr:uid="{00000000-0005-0000-0000-00009C720000}"/>
    <cellStyle name="SAPBEXformats 3 5 8" xfId="37186" xr:uid="{00000000-0005-0000-0000-00009D720000}"/>
    <cellStyle name="SAPBEXformats 3 5 9" xfId="37187" xr:uid="{00000000-0005-0000-0000-00009E720000}"/>
    <cellStyle name="SAPBEXformats 3 6" xfId="982" xr:uid="{00000000-0005-0000-0000-00009F720000}"/>
    <cellStyle name="SAPBEXformats 3 6 10" xfId="37188" xr:uid="{00000000-0005-0000-0000-0000A0720000}"/>
    <cellStyle name="SAPBEXformats 3 6 11" xfId="37189" xr:uid="{00000000-0005-0000-0000-0000A1720000}"/>
    <cellStyle name="SAPBEXformats 3 6 12" xfId="37190" xr:uid="{00000000-0005-0000-0000-0000A2720000}"/>
    <cellStyle name="SAPBEXformats 3 6 13" xfId="37191" xr:uid="{00000000-0005-0000-0000-0000A3720000}"/>
    <cellStyle name="SAPBEXformats 3 6 14" xfId="37192" xr:uid="{00000000-0005-0000-0000-0000A4720000}"/>
    <cellStyle name="SAPBEXformats 3 6 15" xfId="37193" xr:uid="{00000000-0005-0000-0000-0000A5720000}"/>
    <cellStyle name="SAPBEXformats 3 6 16" xfId="37194" xr:uid="{00000000-0005-0000-0000-0000A6720000}"/>
    <cellStyle name="SAPBEXformats 3 6 17" xfId="37195" xr:uid="{00000000-0005-0000-0000-0000A7720000}"/>
    <cellStyle name="SAPBEXformats 3 6 18" xfId="37196" xr:uid="{00000000-0005-0000-0000-0000A8720000}"/>
    <cellStyle name="SAPBEXformats 3 6 19" xfId="37197" xr:uid="{00000000-0005-0000-0000-0000A9720000}"/>
    <cellStyle name="SAPBEXformats 3 6 2" xfId="1976" xr:uid="{00000000-0005-0000-0000-0000AA720000}"/>
    <cellStyle name="SAPBEXformats 3 6 2 2" xfId="11887" xr:uid="{00000000-0005-0000-0000-0000AB720000}"/>
    <cellStyle name="SAPBEXformats 3 6 2 2 2" xfId="11888" xr:uid="{00000000-0005-0000-0000-0000AC720000}"/>
    <cellStyle name="SAPBEXformats 3 6 2 2 2 2" xfId="11889" xr:uid="{00000000-0005-0000-0000-0000AD720000}"/>
    <cellStyle name="SAPBEXformats 3 6 2 2 2 2 2" xfId="11890" xr:uid="{00000000-0005-0000-0000-0000AE720000}"/>
    <cellStyle name="SAPBEXformats 3 6 2 2 2 3" xfId="11891" xr:uid="{00000000-0005-0000-0000-0000AF720000}"/>
    <cellStyle name="SAPBEXformats 3 6 2 2 3" xfId="11892" xr:uid="{00000000-0005-0000-0000-0000B0720000}"/>
    <cellStyle name="SAPBEXformats 3 6 2 2 3 2" xfId="11893" xr:uid="{00000000-0005-0000-0000-0000B1720000}"/>
    <cellStyle name="SAPBEXformats 3 6 2 2 3 2 2" xfId="11894" xr:uid="{00000000-0005-0000-0000-0000B2720000}"/>
    <cellStyle name="SAPBEXformats 3 6 2 2 4" xfId="11895" xr:uid="{00000000-0005-0000-0000-0000B3720000}"/>
    <cellStyle name="SAPBEXformats 3 6 2 2 4 2" xfId="11896" xr:uid="{00000000-0005-0000-0000-0000B4720000}"/>
    <cellStyle name="SAPBEXformats 3 6 2 3" xfId="11897" xr:uid="{00000000-0005-0000-0000-0000B5720000}"/>
    <cellStyle name="SAPBEXformats 3 6 2 3 2" xfId="11898" xr:uid="{00000000-0005-0000-0000-0000B6720000}"/>
    <cellStyle name="SAPBEXformats 3 6 2 3 2 2" xfId="11899" xr:uid="{00000000-0005-0000-0000-0000B7720000}"/>
    <cellStyle name="SAPBEXformats 3 6 2 3 3" xfId="11900" xr:uid="{00000000-0005-0000-0000-0000B8720000}"/>
    <cellStyle name="SAPBEXformats 3 6 2 4" xfId="11901" xr:uid="{00000000-0005-0000-0000-0000B9720000}"/>
    <cellStyle name="SAPBEXformats 3 6 2 4 2" xfId="11902" xr:uid="{00000000-0005-0000-0000-0000BA720000}"/>
    <cellStyle name="SAPBEXformats 3 6 2 4 2 2" xfId="11903" xr:uid="{00000000-0005-0000-0000-0000BB720000}"/>
    <cellStyle name="SAPBEXformats 3 6 2 5" xfId="11904" xr:uid="{00000000-0005-0000-0000-0000BC720000}"/>
    <cellStyle name="SAPBEXformats 3 6 2 5 2" xfId="11905" xr:uid="{00000000-0005-0000-0000-0000BD720000}"/>
    <cellStyle name="SAPBEXformats 3 6 2 6" xfId="37198" xr:uid="{00000000-0005-0000-0000-0000BE720000}"/>
    <cellStyle name="SAPBEXformats 3 6 2 7" xfId="37199" xr:uid="{00000000-0005-0000-0000-0000BF720000}"/>
    <cellStyle name="SAPBEXformats 3 6 2 8" xfId="49839" xr:uid="{00000000-0005-0000-0000-0000C0720000}"/>
    <cellStyle name="SAPBEXformats 3 6 20" xfId="37200" xr:uid="{00000000-0005-0000-0000-0000C1720000}"/>
    <cellStyle name="SAPBEXformats 3 6 21" xfId="37201" xr:uid="{00000000-0005-0000-0000-0000C2720000}"/>
    <cellStyle name="SAPBEXformats 3 6 22" xfId="37202" xr:uid="{00000000-0005-0000-0000-0000C3720000}"/>
    <cellStyle name="SAPBEXformats 3 6 23" xfId="37203" xr:uid="{00000000-0005-0000-0000-0000C4720000}"/>
    <cellStyle name="SAPBEXformats 3 6 24" xfId="37204" xr:uid="{00000000-0005-0000-0000-0000C5720000}"/>
    <cellStyle name="SAPBEXformats 3 6 25" xfId="37205" xr:uid="{00000000-0005-0000-0000-0000C6720000}"/>
    <cellStyle name="SAPBEXformats 3 6 26" xfId="37206" xr:uid="{00000000-0005-0000-0000-0000C7720000}"/>
    <cellStyle name="SAPBEXformats 3 6 27" xfId="37207" xr:uid="{00000000-0005-0000-0000-0000C8720000}"/>
    <cellStyle name="SAPBEXformats 3 6 28" xfId="48540" xr:uid="{00000000-0005-0000-0000-0000C9720000}"/>
    <cellStyle name="SAPBEXformats 3 6 29" xfId="49324" xr:uid="{00000000-0005-0000-0000-0000CA720000}"/>
    <cellStyle name="SAPBEXformats 3 6 3" xfId="37208" xr:uid="{00000000-0005-0000-0000-0000CB720000}"/>
    <cellStyle name="SAPBEXformats 3 6 4" xfId="37209" xr:uid="{00000000-0005-0000-0000-0000CC720000}"/>
    <cellStyle name="SAPBEXformats 3 6 5" xfId="37210" xr:uid="{00000000-0005-0000-0000-0000CD720000}"/>
    <cellStyle name="SAPBEXformats 3 6 6" xfId="37211" xr:uid="{00000000-0005-0000-0000-0000CE720000}"/>
    <cellStyle name="SAPBEXformats 3 6 7" xfId="37212" xr:uid="{00000000-0005-0000-0000-0000CF720000}"/>
    <cellStyle name="SAPBEXformats 3 6 8" xfId="37213" xr:uid="{00000000-0005-0000-0000-0000D0720000}"/>
    <cellStyle name="SAPBEXformats 3 6 9" xfId="37214" xr:uid="{00000000-0005-0000-0000-0000D1720000}"/>
    <cellStyle name="SAPBEXformats 3 7" xfId="1977" xr:uid="{00000000-0005-0000-0000-0000D2720000}"/>
    <cellStyle name="SAPBEXformats 3 7 2" xfId="11906" xr:uid="{00000000-0005-0000-0000-0000D3720000}"/>
    <cellStyle name="SAPBEXformats 3 7 2 2" xfId="11907" xr:uid="{00000000-0005-0000-0000-0000D4720000}"/>
    <cellStyle name="SAPBEXformats 3 7 2 2 2" xfId="11908" xr:uid="{00000000-0005-0000-0000-0000D5720000}"/>
    <cellStyle name="SAPBEXformats 3 7 2 2 2 2" xfId="11909" xr:uid="{00000000-0005-0000-0000-0000D6720000}"/>
    <cellStyle name="SAPBEXformats 3 7 2 2 3" xfId="11910" xr:uid="{00000000-0005-0000-0000-0000D7720000}"/>
    <cellStyle name="SAPBEXformats 3 7 2 3" xfId="11911" xr:uid="{00000000-0005-0000-0000-0000D8720000}"/>
    <cellStyle name="SAPBEXformats 3 7 2 3 2" xfId="11912" xr:uid="{00000000-0005-0000-0000-0000D9720000}"/>
    <cellStyle name="SAPBEXformats 3 7 2 3 2 2" xfId="11913" xr:uid="{00000000-0005-0000-0000-0000DA720000}"/>
    <cellStyle name="SAPBEXformats 3 7 2 4" xfId="11914" xr:uid="{00000000-0005-0000-0000-0000DB720000}"/>
    <cellStyle name="SAPBEXformats 3 7 2 4 2" xfId="11915" xr:uid="{00000000-0005-0000-0000-0000DC720000}"/>
    <cellStyle name="SAPBEXformats 3 7 3" xfId="11916" xr:uid="{00000000-0005-0000-0000-0000DD720000}"/>
    <cellStyle name="SAPBEXformats 3 7 3 2" xfId="11917" xr:uid="{00000000-0005-0000-0000-0000DE720000}"/>
    <cellStyle name="SAPBEXformats 3 7 3 2 2" xfId="11918" xr:uid="{00000000-0005-0000-0000-0000DF720000}"/>
    <cellStyle name="SAPBEXformats 3 7 3 3" xfId="11919" xr:uid="{00000000-0005-0000-0000-0000E0720000}"/>
    <cellStyle name="SAPBEXformats 3 7 4" xfId="11920" xr:uid="{00000000-0005-0000-0000-0000E1720000}"/>
    <cellStyle name="SAPBEXformats 3 7 4 2" xfId="11921" xr:uid="{00000000-0005-0000-0000-0000E2720000}"/>
    <cellStyle name="SAPBEXformats 3 7 4 2 2" xfId="11922" xr:uid="{00000000-0005-0000-0000-0000E3720000}"/>
    <cellStyle name="SAPBEXformats 3 7 5" xfId="11923" xr:uid="{00000000-0005-0000-0000-0000E4720000}"/>
    <cellStyle name="SAPBEXformats 3 7 5 2" xfId="11924" xr:uid="{00000000-0005-0000-0000-0000E5720000}"/>
    <cellStyle name="SAPBEXformats 3 7 6" xfId="37215" xr:uid="{00000000-0005-0000-0000-0000E6720000}"/>
    <cellStyle name="SAPBEXformats 3 7 7" xfId="37216" xr:uid="{00000000-0005-0000-0000-0000E7720000}"/>
    <cellStyle name="SAPBEXformats 3 7 8" xfId="49834" xr:uid="{00000000-0005-0000-0000-0000E8720000}"/>
    <cellStyle name="SAPBEXformats 3 8" xfId="37217" xr:uid="{00000000-0005-0000-0000-0000E9720000}"/>
    <cellStyle name="SAPBEXformats 3 9" xfId="37218" xr:uid="{00000000-0005-0000-0000-0000EA720000}"/>
    <cellStyle name="SAPBEXformats 30" xfId="37219" xr:uid="{00000000-0005-0000-0000-0000EB720000}"/>
    <cellStyle name="SAPBEXformats 31" xfId="37220" xr:uid="{00000000-0005-0000-0000-0000EC720000}"/>
    <cellStyle name="SAPBEXformats 32" xfId="37221" xr:uid="{00000000-0005-0000-0000-0000ED720000}"/>
    <cellStyle name="SAPBEXformats 33" xfId="37222" xr:uid="{00000000-0005-0000-0000-0000EE720000}"/>
    <cellStyle name="SAPBEXformats 34" xfId="37223" xr:uid="{00000000-0005-0000-0000-0000EF720000}"/>
    <cellStyle name="SAPBEXformats 35" xfId="37224" xr:uid="{00000000-0005-0000-0000-0000F0720000}"/>
    <cellStyle name="SAPBEXformats 36" xfId="48541" xr:uid="{00000000-0005-0000-0000-0000F1720000}"/>
    <cellStyle name="SAPBEXformats 37" xfId="49307" xr:uid="{00000000-0005-0000-0000-0000F2720000}"/>
    <cellStyle name="SAPBEXformats 4" xfId="983" xr:uid="{00000000-0005-0000-0000-0000F3720000}"/>
    <cellStyle name="SAPBEXformats 4 10" xfId="37225" xr:uid="{00000000-0005-0000-0000-0000F4720000}"/>
    <cellStyle name="SAPBEXformats 4 11" xfId="37226" xr:uid="{00000000-0005-0000-0000-0000F5720000}"/>
    <cellStyle name="SAPBEXformats 4 12" xfId="37227" xr:uid="{00000000-0005-0000-0000-0000F6720000}"/>
    <cellStyle name="SAPBEXformats 4 13" xfId="37228" xr:uid="{00000000-0005-0000-0000-0000F7720000}"/>
    <cellStyle name="SAPBEXformats 4 14" xfId="37229" xr:uid="{00000000-0005-0000-0000-0000F8720000}"/>
    <cellStyle name="SAPBEXformats 4 15" xfId="37230" xr:uid="{00000000-0005-0000-0000-0000F9720000}"/>
    <cellStyle name="SAPBEXformats 4 16" xfId="37231" xr:uid="{00000000-0005-0000-0000-0000FA720000}"/>
    <cellStyle name="SAPBEXformats 4 17" xfId="37232" xr:uid="{00000000-0005-0000-0000-0000FB720000}"/>
    <cellStyle name="SAPBEXformats 4 18" xfId="37233" xr:uid="{00000000-0005-0000-0000-0000FC720000}"/>
    <cellStyle name="SAPBEXformats 4 19" xfId="37234" xr:uid="{00000000-0005-0000-0000-0000FD720000}"/>
    <cellStyle name="SAPBEXformats 4 2" xfId="1978" xr:uid="{00000000-0005-0000-0000-0000FE720000}"/>
    <cellStyle name="SAPBEXformats 4 2 2" xfId="11925" xr:uid="{00000000-0005-0000-0000-0000FF720000}"/>
    <cellStyle name="SAPBEXformats 4 2 2 2" xfId="11926" xr:uid="{00000000-0005-0000-0000-000000730000}"/>
    <cellStyle name="SAPBEXformats 4 2 2 2 2" xfId="11927" xr:uid="{00000000-0005-0000-0000-000001730000}"/>
    <cellStyle name="SAPBEXformats 4 2 2 2 2 2" xfId="11928" xr:uid="{00000000-0005-0000-0000-000002730000}"/>
    <cellStyle name="SAPBEXformats 4 2 2 2 3" xfId="11929" xr:uid="{00000000-0005-0000-0000-000003730000}"/>
    <cellStyle name="SAPBEXformats 4 2 2 3" xfId="11930" xr:uid="{00000000-0005-0000-0000-000004730000}"/>
    <cellStyle name="SAPBEXformats 4 2 2 3 2" xfId="11931" xr:uid="{00000000-0005-0000-0000-000005730000}"/>
    <cellStyle name="SAPBEXformats 4 2 2 3 2 2" xfId="11932" xr:uid="{00000000-0005-0000-0000-000006730000}"/>
    <cellStyle name="SAPBEXformats 4 2 2 4" xfId="11933" xr:uid="{00000000-0005-0000-0000-000007730000}"/>
    <cellStyle name="SAPBEXformats 4 2 2 4 2" xfId="11934" xr:uid="{00000000-0005-0000-0000-000008730000}"/>
    <cellStyle name="SAPBEXformats 4 2 3" xfId="11935" xr:uid="{00000000-0005-0000-0000-000009730000}"/>
    <cellStyle name="SAPBEXformats 4 2 3 2" xfId="11936" xr:uid="{00000000-0005-0000-0000-00000A730000}"/>
    <cellStyle name="SAPBEXformats 4 2 3 2 2" xfId="11937" xr:uid="{00000000-0005-0000-0000-00000B730000}"/>
    <cellStyle name="SAPBEXformats 4 2 3 3" xfId="11938" xr:uid="{00000000-0005-0000-0000-00000C730000}"/>
    <cellStyle name="SAPBEXformats 4 2 4" xfId="11939" xr:uid="{00000000-0005-0000-0000-00000D730000}"/>
    <cellStyle name="SAPBEXformats 4 2 4 2" xfId="11940" xr:uid="{00000000-0005-0000-0000-00000E730000}"/>
    <cellStyle name="SAPBEXformats 4 2 4 2 2" xfId="11941" xr:uid="{00000000-0005-0000-0000-00000F730000}"/>
    <cellStyle name="SAPBEXformats 4 2 5" xfId="11942" xr:uid="{00000000-0005-0000-0000-000010730000}"/>
    <cellStyle name="SAPBEXformats 4 2 5 2" xfId="11943" xr:uid="{00000000-0005-0000-0000-000011730000}"/>
    <cellStyle name="SAPBEXformats 4 2 6" xfId="37235" xr:uid="{00000000-0005-0000-0000-000012730000}"/>
    <cellStyle name="SAPBEXformats 4 2 7" xfId="37236" xr:uid="{00000000-0005-0000-0000-000013730000}"/>
    <cellStyle name="SAPBEXformats 4 2 8" xfId="49840" xr:uid="{00000000-0005-0000-0000-000014730000}"/>
    <cellStyle name="SAPBEXformats 4 20" xfId="37237" xr:uid="{00000000-0005-0000-0000-000015730000}"/>
    <cellStyle name="SAPBEXformats 4 21" xfId="37238" xr:uid="{00000000-0005-0000-0000-000016730000}"/>
    <cellStyle name="SAPBEXformats 4 22" xfId="37239" xr:uid="{00000000-0005-0000-0000-000017730000}"/>
    <cellStyle name="SAPBEXformats 4 23" xfId="37240" xr:uid="{00000000-0005-0000-0000-000018730000}"/>
    <cellStyle name="SAPBEXformats 4 24" xfId="37241" xr:uid="{00000000-0005-0000-0000-000019730000}"/>
    <cellStyle name="SAPBEXformats 4 25" xfId="37242" xr:uid="{00000000-0005-0000-0000-00001A730000}"/>
    <cellStyle name="SAPBEXformats 4 26" xfId="37243" xr:uid="{00000000-0005-0000-0000-00001B730000}"/>
    <cellStyle name="SAPBEXformats 4 27" xfId="37244" xr:uid="{00000000-0005-0000-0000-00001C730000}"/>
    <cellStyle name="SAPBEXformats 4 28" xfId="48542" xr:uid="{00000000-0005-0000-0000-00001D730000}"/>
    <cellStyle name="SAPBEXformats 4 29" xfId="49325" xr:uid="{00000000-0005-0000-0000-00001E730000}"/>
    <cellStyle name="SAPBEXformats 4 3" xfId="37245" xr:uid="{00000000-0005-0000-0000-00001F730000}"/>
    <cellStyle name="SAPBEXformats 4 4" xfId="37246" xr:uid="{00000000-0005-0000-0000-000020730000}"/>
    <cellStyle name="SAPBEXformats 4 5" xfId="37247" xr:uid="{00000000-0005-0000-0000-000021730000}"/>
    <cellStyle name="SAPBEXformats 4 6" xfId="37248" xr:uid="{00000000-0005-0000-0000-000022730000}"/>
    <cellStyle name="SAPBEXformats 4 7" xfId="37249" xr:uid="{00000000-0005-0000-0000-000023730000}"/>
    <cellStyle name="SAPBEXformats 4 8" xfId="37250" xr:uid="{00000000-0005-0000-0000-000024730000}"/>
    <cellStyle name="SAPBEXformats 4 9" xfId="37251" xr:uid="{00000000-0005-0000-0000-000025730000}"/>
    <cellStyle name="SAPBEXformats 5" xfId="984" xr:uid="{00000000-0005-0000-0000-000026730000}"/>
    <cellStyle name="SAPBEXformats 5 10" xfId="37252" xr:uid="{00000000-0005-0000-0000-000027730000}"/>
    <cellStyle name="SAPBEXformats 5 11" xfId="37253" xr:uid="{00000000-0005-0000-0000-000028730000}"/>
    <cellStyle name="SAPBEXformats 5 12" xfId="37254" xr:uid="{00000000-0005-0000-0000-000029730000}"/>
    <cellStyle name="SAPBEXformats 5 13" xfId="37255" xr:uid="{00000000-0005-0000-0000-00002A730000}"/>
    <cellStyle name="SAPBEXformats 5 14" xfId="37256" xr:uid="{00000000-0005-0000-0000-00002B730000}"/>
    <cellStyle name="SAPBEXformats 5 15" xfId="37257" xr:uid="{00000000-0005-0000-0000-00002C730000}"/>
    <cellStyle name="SAPBEXformats 5 16" xfId="37258" xr:uid="{00000000-0005-0000-0000-00002D730000}"/>
    <cellStyle name="SAPBEXformats 5 17" xfId="37259" xr:uid="{00000000-0005-0000-0000-00002E730000}"/>
    <cellStyle name="SAPBEXformats 5 18" xfId="37260" xr:uid="{00000000-0005-0000-0000-00002F730000}"/>
    <cellStyle name="SAPBEXformats 5 19" xfId="37261" xr:uid="{00000000-0005-0000-0000-000030730000}"/>
    <cellStyle name="SAPBEXformats 5 2" xfId="1979" xr:uid="{00000000-0005-0000-0000-000031730000}"/>
    <cellStyle name="SAPBEXformats 5 2 2" xfId="11944" xr:uid="{00000000-0005-0000-0000-000032730000}"/>
    <cellStyle name="SAPBEXformats 5 2 2 2" xfId="11945" xr:uid="{00000000-0005-0000-0000-000033730000}"/>
    <cellStyle name="SAPBEXformats 5 2 2 2 2" xfId="11946" xr:uid="{00000000-0005-0000-0000-000034730000}"/>
    <cellStyle name="SAPBEXformats 5 2 2 2 2 2" xfId="11947" xr:uid="{00000000-0005-0000-0000-000035730000}"/>
    <cellStyle name="SAPBEXformats 5 2 2 2 3" xfId="11948" xr:uid="{00000000-0005-0000-0000-000036730000}"/>
    <cellStyle name="SAPBEXformats 5 2 2 3" xfId="11949" xr:uid="{00000000-0005-0000-0000-000037730000}"/>
    <cellStyle name="SAPBEXformats 5 2 2 3 2" xfId="11950" xr:uid="{00000000-0005-0000-0000-000038730000}"/>
    <cellStyle name="SAPBEXformats 5 2 2 3 2 2" xfId="11951" xr:uid="{00000000-0005-0000-0000-000039730000}"/>
    <cellStyle name="SAPBEXformats 5 2 2 4" xfId="11952" xr:uid="{00000000-0005-0000-0000-00003A730000}"/>
    <cellStyle name="SAPBEXformats 5 2 2 4 2" xfId="11953" xr:uid="{00000000-0005-0000-0000-00003B730000}"/>
    <cellStyle name="SAPBEXformats 5 2 3" xfId="11954" xr:uid="{00000000-0005-0000-0000-00003C730000}"/>
    <cellStyle name="SAPBEXformats 5 2 3 2" xfId="11955" xr:uid="{00000000-0005-0000-0000-00003D730000}"/>
    <cellStyle name="SAPBEXformats 5 2 3 2 2" xfId="11956" xr:uid="{00000000-0005-0000-0000-00003E730000}"/>
    <cellStyle name="SAPBEXformats 5 2 3 3" xfId="11957" xr:uid="{00000000-0005-0000-0000-00003F730000}"/>
    <cellStyle name="SAPBEXformats 5 2 4" xfId="11958" xr:uid="{00000000-0005-0000-0000-000040730000}"/>
    <cellStyle name="SAPBEXformats 5 2 4 2" xfId="11959" xr:uid="{00000000-0005-0000-0000-000041730000}"/>
    <cellStyle name="SAPBEXformats 5 2 4 2 2" xfId="11960" xr:uid="{00000000-0005-0000-0000-000042730000}"/>
    <cellStyle name="SAPBEXformats 5 2 5" xfId="11961" xr:uid="{00000000-0005-0000-0000-000043730000}"/>
    <cellStyle name="SAPBEXformats 5 2 5 2" xfId="11962" xr:uid="{00000000-0005-0000-0000-000044730000}"/>
    <cellStyle name="SAPBEXformats 5 2 6" xfId="37262" xr:uid="{00000000-0005-0000-0000-000045730000}"/>
    <cellStyle name="SAPBEXformats 5 2 7" xfId="37263" xr:uid="{00000000-0005-0000-0000-000046730000}"/>
    <cellStyle name="SAPBEXformats 5 2 8" xfId="49841" xr:uid="{00000000-0005-0000-0000-000047730000}"/>
    <cellStyle name="SAPBEXformats 5 20" xfId="37264" xr:uid="{00000000-0005-0000-0000-000048730000}"/>
    <cellStyle name="SAPBEXformats 5 21" xfId="37265" xr:uid="{00000000-0005-0000-0000-000049730000}"/>
    <cellStyle name="SAPBEXformats 5 22" xfId="37266" xr:uid="{00000000-0005-0000-0000-00004A730000}"/>
    <cellStyle name="SAPBEXformats 5 23" xfId="37267" xr:uid="{00000000-0005-0000-0000-00004B730000}"/>
    <cellStyle name="SAPBEXformats 5 24" xfId="37268" xr:uid="{00000000-0005-0000-0000-00004C730000}"/>
    <cellStyle name="SAPBEXformats 5 25" xfId="37269" xr:uid="{00000000-0005-0000-0000-00004D730000}"/>
    <cellStyle name="SAPBEXformats 5 26" xfId="37270" xr:uid="{00000000-0005-0000-0000-00004E730000}"/>
    <cellStyle name="SAPBEXformats 5 27" xfId="37271" xr:uid="{00000000-0005-0000-0000-00004F730000}"/>
    <cellStyle name="SAPBEXformats 5 28" xfId="48543" xr:uid="{00000000-0005-0000-0000-000050730000}"/>
    <cellStyle name="SAPBEXformats 5 29" xfId="49326" xr:uid="{00000000-0005-0000-0000-000051730000}"/>
    <cellStyle name="SAPBEXformats 5 3" xfId="37272" xr:uid="{00000000-0005-0000-0000-000052730000}"/>
    <cellStyle name="SAPBEXformats 5 4" xfId="37273" xr:uid="{00000000-0005-0000-0000-000053730000}"/>
    <cellStyle name="SAPBEXformats 5 5" xfId="37274" xr:uid="{00000000-0005-0000-0000-000054730000}"/>
    <cellStyle name="SAPBEXformats 5 6" xfId="37275" xr:uid="{00000000-0005-0000-0000-000055730000}"/>
    <cellStyle name="SAPBEXformats 5 7" xfId="37276" xr:uid="{00000000-0005-0000-0000-000056730000}"/>
    <cellStyle name="SAPBEXformats 5 8" xfId="37277" xr:uid="{00000000-0005-0000-0000-000057730000}"/>
    <cellStyle name="SAPBEXformats 5 9" xfId="37278" xr:uid="{00000000-0005-0000-0000-000058730000}"/>
    <cellStyle name="SAPBEXformats 6" xfId="985" xr:uid="{00000000-0005-0000-0000-000059730000}"/>
    <cellStyle name="SAPBEXformats 6 10" xfId="37279" xr:uid="{00000000-0005-0000-0000-00005A730000}"/>
    <cellStyle name="SAPBEXformats 6 11" xfId="37280" xr:uid="{00000000-0005-0000-0000-00005B730000}"/>
    <cellStyle name="SAPBEXformats 6 12" xfId="37281" xr:uid="{00000000-0005-0000-0000-00005C730000}"/>
    <cellStyle name="SAPBEXformats 6 13" xfId="37282" xr:uid="{00000000-0005-0000-0000-00005D730000}"/>
    <cellStyle name="SAPBEXformats 6 14" xfId="37283" xr:uid="{00000000-0005-0000-0000-00005E730000}"/>
    <cellStyle name="SAPBEXformats 6 15" xfId="37284" xr:uid="{00000000-0005-0000-0000-00005F730000}"/>
    <cellStyle name="SAPBEXformats 6 16" xfId="37285" xr:uid="{00000000-0005-0000-0000-000060730000}"/>
    <cellStyle name="SAPBEXformats 6 17" xfId="37286" xr:uid="{00000000-0005-0000-0000-000061730000}"/>
    <cellStyle name="SAPBEXformats 6 18" xfId="37287" xr:uid="{00000000-0005-0000-0000-000062730000}"/>
    <cellStyle name="SAPBEXformats 6 19" xfId="37288" xr:uid="{00000000-0005-0000-0000-000063730000}"/>
    <cellStyle name="SAPBEXformats 6 2" xfId="1980" xr:uid="{00000000-0005-0000-0000-000064730000}"/>
    <cellStyle name="SAPBEXformats 6 2 2" xfId="11963" xr:uid="{00000000-0005-0000-0000-000065730000}"/>
    <cellStyle name="SAPBEXformats 6 2 2 2" xfId="11964" xr:uid="{00000000-0005-0000-0000-000066730000}"/>
    <cellStyle name="SAPBEXformats 6 2 2 2 2" xfId="11965" xr:uid="{00000000-0005-0000-0000-000067730000}"/>
    <cellStyle name="SAPBEXformats 6 2 2 2 2 2" xfId="11966" xr:uid="{00000000-0005-0000-0000-000068730000}"/>
    <cellStyle name="SAPBEXformats 6 2 2 2 3" xfId="11967" xr:uid="{00000000-0005-0000-0000-000069730000}"/>
    <cellStyle name="SAPBEXformats 6 2 2 3" xfId="11968" xr:uid="{00000000-0005-0000-0000-00006A730000}"/>
    <cellStyle name="SAPBEXformats 6 2 2 3 2" xfId="11969" xr:uid="{00000000-0005-0000-0000-00006B730000}"/>
    <cellStyle name="SAPBEXformats 6 2 2 3 2 2" xfId="11970" xr:uid="{00000000-0005-0000-0000-00006C730000}"/>
    <cellStyle name="SAPBEXformats 6 2 2 4" xfId="11971" xr:uid="{00000000-0005-0000-0000-00006D730000}"/>
    <cellStyle name="SAPBEXformats 6 2 2 4 2" xfId="11972" xr:uid="{00000000-0005-0000-0000-00006E730000}"/>
    <cellStyle name="SAPBEXformats 6 2 3" xfId="11973" xr:uid="{00000000-0005-0000-0000-00006F730000}"/>
    <cellStyle name="SAPBEXformats 6 2 3 2" xfId="11974" xr:uid="{00000000-0005-0000-0000-000070730000}"/>
    <cellStyle name="SAPBEXformats 6 2 3 2 2" xfId="11975" xr:uid="{00000000-0005-0000-0000-000071730000}"/>
    <cellStyle name="SAPBEXformats 6 2 3 3" xfId="11976" xr:uid="{00000000-0005-0000-0000-000072730000}"/>
    <cellStyle name="SAPBEXformats 6 2 4" xfId="11977" xr:uid="{00000000-0005-0000-0000-000073730000}"/>
    <cellStyle name="SAPBEXformats 6 2 4 2" xfId="11978" xr:uid="{00000000-0005-0000-0000-000074730000}"/>
    <cellStyle name="SAPBEXformats 6 2 4 2 2" xfId="11979" xr:uid="{00000000-0005-0000-0000-000075730000}"/>
    <cellStyle name="SAPBEXformats 6 2 5" xfId="11980" xr:uid="{00000000-0005-0000-0000-000076730000}"/>
    <cellStyle name="SAPBEXformats 6 2 5 2" xfId="11981" xr:uid="{00000000-0005-0000-0000-000077730000}"/>
    <cellStyle name="SAPBEXformats 6 2 6" xfId="37289" xr:uid="{00000000-0005-0000-0000-000078730000}"/>
    <cellStyle name="SAPBEXformats 6 2 7" xfId="37290" xr:uid="{00000000-0005-0000-0000-000079730000}"/>
    <cellStyle name="SAPBEXformats 6 2 8" xfId="49842" xr:uid="{00000000-0005-0000-0000-00007A730000}"/>
    <cellStyle name="SAPBEXformats 6 20" xfId="37291" xr:uid="{00000000-0005-0000-0000-00007B730000}"/>
    <cellStyle name="SAPBEXformats 6 21" xfId="37292" xr:uid="{00000000-0005-0000-0000-00007C730000}"/>
    <cellStyle name="SAPBEXformats 6 22" xfId="37293" xr:uid="{00000000-0005-0000-0000-00007D730000}"/>
    <cellStyle name="SAPBEXformats 6 23" xfId="37294" xr:uid="{00000000-0005-0000-0000-00007E730000}"/>
    <cellStyle name="SAPBEXformats 6 24" xfId="37295" xr:uid="{00000000-0005-0000-0000-00007F730000}"/>
    <cellStyle name="SAPBEXformats 6 25" xfId="37296" xr:uid="{00000000-0005-0000-0000-000080730000}"/>
    <cellStyle name="SAPBEXformats 6 26" xfId="37297" xr:uid="{00000000-0005-0000-0000-000081730000}"/>
    <cellStyle name="SAPBEXformats 6 27" xfId="37298" xr:uid="{00000000-0005-0000-0000-000082730000}"/>
    <cellStyle name="SAPBEXformats 6 28" xfId="48544" xr:uid="{00000000-0005-0000-0000-000083730000}"/>
    <cellStyle name="SAPBEXformats 6 29" xfId="49327" xr:uid="{00000000-0005-0000-0000-000084730000}"/>
    <cellStyle name="SAPBEXformats 6 3" xfId="37299" xr:uid="{00000000-0005-0000-0000-000085730000}"/>
    <cellStyle name="SAPBEXformats 6 4" xfId="37300" xr:uid="{00000000-0005-0000-0000-000086730000}"/>
    <cellStyle name="SAPBEXformats 6 5" xfId="37301" xr:uid="{00000000-0005-0000-0000-000087730000}"/>
    <cellStyle name="SAPBEXformats 6 6" xfId="37302" xr:uid="{00000000-0005-0000-0000-000088730000}"/>
    <cellStyle name="SAPBEXformats 6 7" xfId="37303" xr:uid="{00000000-0005-0000-0000-000089730000}"/>
    <cellStyle name="SAPBEXformats 6 8" xfId="37304" xr:uid="{00000000-0005-0000-0000-00008A730000}"/>
    <cellStyle name="SAPBEXformats 6 9" xfId="37305" xr:uid="{00000000-0005-0000-0000-00008B730000}"/>
    <cellStyle name="SAPBEXformats 7" xfId="986" xr:uid="{00000000-0005-0000-0000-00008C730000}"/>
    <cellStyle name="SAPBEXformats 7 10" xfId="37306" xr:uid="{00000000-0005-0000-0000-00008D730000}"/>
    <cellStyle name="SAPBEXformats 7 11" xfId="37307" xr:uid="{00000000-0005-0000-0000-00008E730000}"/>
    <cellStyle name="SAPBEXformats 7 12" xfId="37308" xr:uid="{00000000-0005-0000-0000-00008F730000}"/>
    <cellStyle name="SAPBEXformats 7 13" xfId="37309" xr:uid="{00000000-0005-0000-0000-000090730000}"/>
    <cellStyle name="SAPBEXformats 7 14" xfId="37310" xr:uid="{00000000-0005-0000-0000-000091730000}"/>
    <cellStyle name="SAPBEXformats 7 15" xfId="37311" xr:uid="{00000000-0005-0000-0000-000092730000}"/>
    <cellStyle name="SAPBEXformats 7 16" xfId="37312" xr:uid="{00000000-0005-0000-0000-000093730000}"/>
    <cellStyle name="SAPBEXformats 7 17" xfId="37313" xr:uid="{00000000-0005-0000-0000-000094730000}"/>
    <cellStyle name="SAPBEXformats 7 18" xfId="37314" xr:uid="{00000000-0005-0000-0000-000095730000}"/>
    <cellStyle name="SAPBEXformats 7 19" xfId="37315" xr:uid="{00000000-0005-0000-0000-000096730000}"/>
    <cellStyle name="SAPBEXformats 7 2" xfId="1981" xr:uid="{00000000-0005-0000-0000-000097730000}"/>
    <cellStyle name="SAPBEXformats 7 2 2" xfId="11982" xr:uid="{00000000-0005-0000-0000-000098730000}"/>
    <cellStyle name="SAPBEXformats 7 2 2 2" xfId="11983" xr:uid="{00000000-0005-0000-0000-000099730000}"/>
    <cellStyle name="SAPBEXformats 7 2 2 2 2" xfId="11984" xr:uid="{00000000-0005-0000-0000-00009A730000}"/>
    <cellStyle name="SAPBEXformats 7 2 2 2 2 2" xfId="11985" xr:uid="{00000000-0005-0000-0000-00009B730000}"/>
    <cellStyle name="SAPBEXformats 7 2 2 2 3" xfId="11986" xr:uid="{00000000-0005-0000-0000-00009C730000}"/>
    <cellStyle name="SAPBEXformats 7 2 2 3" xfId="11987" xr:uid="{00000000-0005-0000-0000-00009D730000}"/>
    <cellStyle name="SAPBEXformats 7 2 2 3 2" xfId="11988" xr:uid="{00000000-0005-0000-0000-00009E730000}"/>
    <cellStyle name="SAPBEXformats 7 2 2 3 2 2" xfId="11989" xr:uid="{00000000-0005-0000-0000-00009F730000}"/>
    <cellStyle name="SAPBEXformats 7 2 2 4" xfId="11990" xr:uid="{00000000-0005-0000-0000-0000A0730000}"/>
    <cellStyle name="SAPBEXformats 7 2 2 4 2" xfId="11991" xr:uid="{00000000-0005-0000-0000-0000A1730000}"/>
    <cellStyle name="SAPBEXformats 7 2 3" xfId="11992" xr:uid="{00000000-0005-0000-0000-0000A2730000}"/>
    <cellStyle name="SAPBEXformats 7 2 3 2" xfId="11993" xr:uid="{00000000-0005-0000-0000-0000A3730000}"/>
    <cellStyle name="SAPBEXformats 7 2 3 2 2" xfId="11994" xr:uid="{00000000-0005-0000-0000-0000A4730000}"/>
    <cellStyle name="SAPBEXformats 7 2 3 3" xfId="11995" xr:uid="{00000000-0005-0000-0000-0000A5730000}"/>
    <cellStyle name="SAPBEXformats 7 2 4" xfId="11996" xr:uid="{00000000-0005-0000-0000-0000A6730000}"/>
    <cellStyle name="SAPBEXformats 7 2 4 2" xfId="11997" xr:uid="{00000000-0005-0000-0000-0000A7730000}"/>
    <cellStyle name="SAPBEXformats 7 2 4 2 2" xfId="11998" xr:uid="{00000000-0005-0000-0000-0000A8730000}"/>
    <cellStyle name="SAPBEXformats 7 2 5" xfId="11999" xr:uid="{00000000-0005-0000-0000-0000A9730000}"/>
    <cellStyle name="SAPBEXformats 7 2 5 2" xfId="12000" xr:uid="{00000000-0005-0000-0000-0000AA730000}"/>
    <cellStyle name="SAPBEXformats 7 2 6" xfId="37316" xr:uid="{00000000-0005-0000-0000-0000AB730000}"/>
    <cellStyle name="SAPBEXformats 7 2 7" xfId="37317" xr:uid="{00000000-0005-0000-0000-0000AC730000}"/>
    <cellStyle name="SAPBEXformats 7 2 8" xfId="49843" xr:uid="{00000000-0005-0000-0000-0000AD730000}"/>
    <cellStyle name="SAPBEXformats 7 20" xfId="37318" xr:uid="{00000000-0005-0000-0000-0000AE730000}"/>
    <cellStyle name="SAPBEXformats 7 21" xfId="37319" xr:uid="{00000000-0005-0000-0000-0000AF730000}"/>
    <cellStyle name="SAPBEXformats 7 22" xfId="37320" xr:uid="{00000000-0005-0000-0000-0000B0730000}"/>
    <cellStyle name="SAPBEXformats 7 23" xfId="37321" xr:uid="{00000000-0005-0000-0000-0000B1730000}"/>
    <cellStyle name="SAPBEXformats 7 24" xfId="37322" xr:uid="{00000000-0005-0000-0000-0000B2730000}"/>
    <cellStyle name="SAPBEXformats 7 25" xfId="37323" xr:uid="{00000000-0005-0000-0000-0000B3730000}"/>
    <cellStyle name="SAPBEXformats 7 26" xfId="37324" xr:uid="{00000000-0005-0000-0000-0000B4730000}"/>
    <cellStyle name="SAPBEXformats 7 27" xfId="37325" xr:uid="{00000000-0005-0000-0000-0000B5730000}"/>
    <cellStyle name="SAPBEXformats 7 28" xfId="48545" xr:uid="{00000000-0005-0000-0000-0000B6730000}"/>
    <cellStyle name="SAPBEXformats 7 29" xfId="49328" xr:uid="{00000000-0005-0000-0000-0000B7730000}"/>
    <cellStyle name="SAPBEXformats 7 3" xfId="37326" xr:uid="{00000000-0005-0000-0000-0000B8730000}"/>
    <cellStyle name="SAPBEXformats 7 4" xfId="37327" xr:uid="{00000000-0005-0000-0000-0000B9730000}"/>
    <cellStyle name="SAPBEXformats 7 5" xfId="37328" xr:uid="{00000000-0005-0000-0000-0000BA730000}"/>
    <cellStyle name="SAPBEXformats 7 6" xfId="37329" xr:uid="{00000000-0005-0000-0000-0000BB730000}"/>
    <cellStyle name="SAPBEXformats 7 7" xfId="37330" xr:uid="{00000000-0005-0000-0000-0000BC730000}"/>
    <cellStyle name="SAPBEXformats 7 8" xfId="37331" xr:uid="{00000000-0005-0000-0000-0000BD730000}"/>
    <cellStyle name="SAPBEXformats 7 9" xfId="37332" xr:uid="{00000000-0005-0000-0000-0000BE730000}"/>
    <cellStyle name="SAPBEXformats 8" xfId="968" xr:uid="{00000000-0005-0000-0000-0000BF730000}"/>
    <cellStyle name="SAPBEXformats 8 10" xfId="37333" xr:uid="{00000000-0005-0000-0000-0000C0730000}"/>
    <cellStyle name="SAPBEXformats 8 11" xfId="37334" xr:uid="{00000000-0005-0000-0000-0000C1730000}"/>
    <cellStyle name="SAPBEXformats 8 12" xfId="37335" xr:uid="{00000000-0005-0000-0000-0000C2730000}"/>
    <cellStyle name="SAPBEXformats 8 13" xfId="37336" xr:uid="{00000000-0005-0000-0000-0000C3730000}"/>
    <cellStyle name="SAPBEXformats 8 14" xfId="37337" xr:uid="{00000000-0005-0000-0000-0000C4730000}"/>
    <cellStyle name="SAPBEXformats 8 15" xfId="37338" xr:uid="{00000000-0005-0000-0000-0000C5730000}"/>
    <cellStyle name="SAPBEXformats 8 16" xfId="37339" xr:uid="{00000000-0005-0000-0000-0000C6730000}"/>
    <cellStyle name="SAPBEXformats 8 17" xfId="37340" xr:uid="{00000000-0005-0000-0000-0000C7730000}"/>
    <cellStyle name="SAPBEXformats 8 18" xfId="37341" xr:uid="{00000000-0005-0000-0000-0000C8730000}"/>
    <cellStyle name="SAPBEXformats 8 19" xfId="37342" xr:uid="{00000000-0005-0000-0000-0000C9730000}"/>
    <cellStyle name="SAPBEXformats 8 2" xfId="1982" xr:uid="{00000000-0005-0000-0000-0000CA730000}"/>
    <cellStyle name="SAPBEXformats 8 2 2" xfId="12001" xr:uid="{00000000-0005-0000-0000-0000CB730000}"/>
    <cellStyle name="SAPBEXformats 8 2 2 2" xfId="12002" xr:uid="{00000000-0005-0000-0000-0000CC730000}"/>
    <cellStyle name="SAPBEXformats 8 2 2 2 2" xfId="12003" xr:uid="{00000000-0005-0000-0000-0000CD730000}"/>
    <cellStyle name="SAPBEXformats 8 2 2 2 2 2" xfId="12004" xr:uid="{00000000-0005-0000-0000-0000CE730000}"/>
    <cellStyle name="SAPBEXformats 8 2 2 2 3" xfId="12005" xr:uid="{00000000-0005-0000-0000-0000CF730000}"/>
    <cellStyle name="SAPBEXformats 8 2 2 3" xfId="12006" xr:uid="{00000000-0005-0000-0000-0000D0730000}"/>
    <cellStyle name="SAPBEXformats 8 2 2 3 2" xfId="12007" xr:uid="{00000000-0005-0000-0000-0000D1730000}"/>
    <cellStyle name="SAPBEXformats 8 2 2 3 2 2" xfId="12008" xr:uid="{00000000-0005-0000-0000-0000D2730000}"/>
    <cellStyle name="SAPBEXformats 8 2 2 4" xfId="12009" xr:uid="{00000000-0005-0000-0000-0000D3730000}"/>
    <cellStyle name="SAPBEXformats 8 2 2 4 2" xfId="12010" xr:uid="{00000000-0005-0000-0000-0000D4730000}"/>
    <cellStyle name="SAPBEXformats 8 2 3" xfId="12011" xr:uid="{00000000-0005-0000-0000-0000D5730000}"/>
    <cellStyle name="SAPBEXformats 8 2 3 2" xfId="12012" xr:uid="{00000000-0005-0000-0000-0000D6730000}"/>
    <cellStyle name="SAPBEXformats 8 2 3 2 2" xfId="12013" xr:uid="{00000000-0005-0000-0000-0000D7730000}"/>
    <cellStyle name="SAPBEXformats 8 2 3 3" xfId="12014" xr:uid="{00000000-0005-0000-0000-0000D8730000}"/>
    <cellStyle name="SAPBEXformats 8 2 4" xfId="12015" xr:uid="{00000000-0005-0000-0000-0000D9730000}"/>
    <cellStyle name="SAPBEXformats 8 2 4 2" xfId="12016" xr:uid="{00000000-0005-0000-0000-0000DA730000}"/>
    <cellStyle name="SAPBEXformats 8 2 4 2 2" xfId="12017" xr:uid="{00000000-0005-0000-0000-0000DB730000}"/>
    <cellStyle name="SAPBEXformats 8 2 5" xfId="12018" xr:uid="{00000000-0005-0000-0000-0000DC730000}"/>
    <cellStyle name="SAPBEXformats 8 2 5 2" xfId="12019" xr:uid="{00000000-0005-0000-0000-0000DD730000}"/>
    <cellStyle name="SAPBEXformats 8 2 6" xfId="37343" xr:uid="{00000000-0005-0000-0000-0000DE730000}"/>
    <cellStyle name="SAPBEXformats 8 2 7" xfId="37344" xr:uid="{00000000-0005-0000-0000-0000DF730000}"/>
    <cellStyle name="SAPBEXformats 8 20" xfId="37345" xr:uid="{00000000-0005-0000-0000-0000E0730000}"/>
    <cellStyle name="SAPBEXformats 8 21" xfId="37346" xr:uid="{00000000-0005-0000-0000-0000E1730000}"/>
    <cellStyle name="SAPBEXformats 8 22" xfId="37347" xr:uid="{00000000-0005-0000-0000-0000E2730000}"/>
    <cellStyle name="SAPBEXformats 8 23" xfId="37348" xr:uid="{00000000-0005-0000-0000-0000E3730000}"/>
    <cellStyle name="SAPBEXformats 8 24" xfId="37349" xr:uid="{00000000-0005-0000-0000-0000E4730000}"/>
    <cellStyle name="SAPBEXformats 8 25" xfId="37350" xr:uid="{00000000-0005-0000-0000-0000E5730000}"/>
    <cellStyle name="SAPBEXformats 8 26" xfId="37351" xr:uid="{00000000-0005-0000-0000-0000E6730000}"/>
    <cellStyle name="SAPBEXformats 8 27" xfId="48546" xr:uid="{00000000-0005-0000-0000-0000E7730000}"/>
    <cellStyle name="SAPBEXformats 8 3" xfId="12020" xr:uid="{00000000-0005-0000-0000-0000E8730000}"/>
    <cellStyle name="SAPBEXformats 8 4" xfId="37352" xr:uid="{00000000-0005-0000-0000-0000E9730000}"/>
    <cellStyle name="SAPBEXformats 8 5" xfId="37353" xr:uid="{00000000-0005-0000-0000-0000EA730000}"/>
    <cellStyle name="SAPBEXformats 8 6" xfId="37354" xr:uid="{00000000-0005-0000-0000-0000EB730000}"/>
    <cellStyle name="SAPBEXformats 8 7" xfId="37355" xr:uid="{00000000-0005-0000-0000-0000EC730000}"/>
    <cellStyle name="SAPBEXformats 8 8" xfId="37356" xr:uid="{00000000-0005-0000-0000-0000ED730000}"/>
    <cellStyle name="SAPBEXformats 8 9" xfId="37357" xr:uid="{00000000-0005-0000-0000-0000EE730000}"/>
    <cellStyle name="SAPBEXformats 9" xfId="1983" xr:uid="{00000000-0005-0000-0000-0000EF730000}"/>
    <cellStyle name="SAPBEXformats 9 10" xfId="37358" xr:uid="{00000000-0005-0000-0000-0000F0730000}"/>
    <cellStyle name="SAPBEXformats 9 11" xfId="37359" xr:uid="{00000000-0005-0000-0000-0000F1730000}"/>
    <cellStyle name="SAPBEXformats 9 12" xfId="37360" xr:uid="{00000000-0005-0000-0000-0000F2730000}"/>
    <cellStyle name="SAPBEXformats 9 13" xfId="37361" xr:uid="{00000000-0005-0000-0000-0000F3730000}"/>
    <cellStyle name="SAPBEXformats 9 14" xfId="37362" xr:uid="{00000000-0005-0000-0000-0000F4730000}"/>
    <cellStyle name="SAPBEXformats 9 15" xfId="37363" xr:uid="{00000000-0005-0000-0000-0000F5730000}"/>
    <cellStyle name="SAPBEXformats 9 16" xfId="37364" xr:uid="{00000000-0005-0000-0000-0000F6730000}"/>
    <cellStyle name="SAPBEXformats 9 17" xfId="37365" xr:uid="{00000000-0005-0000-0000-0000F7730000}"/>
    <cellStyle name="SAPBEXformats 9 18" xfId="37366" xr:uid="{00000000-0005-0000-0000-0000F8730000}"/>
    <cellStyle name="SAPBEXformats 9 19" xfId="37367" xr:uid="{00000000-0005-0000-0000-0000F9730000}"/>
    <cellStyle name="SAPBEXformats 9 2" xfId="12021" xr:uid="{00000000-0005-0000-0000-0000FA730000}"/>
    <cellStyle name="SAPBEXformats 9 2 2" xfId="12022" xr:uid="{00000000-0005-0000-0000-0000FB730000}"/>
    <cellStyle name="SAPBEXformats 9 2 2 2" xfId="12023" xr:uid="{00000000-0005-0000-0000-0000FC730000}"/>
    <cellStyle name="SAPBEXformats 9 2 2 2 2" xfId="12024" xr:uid="{00000000-0005-0000-0000-0000FD730000}"/>
    <cellStyle name="SAPBEXformats 9 2 2 3" xfId="12025" xr:uid="{00000000-0005-0000-0000-0000FE730000}"/>
    <cellStyle name="SAPBEXformats 9 2 3" xfId="12026" xr:uid="{00000000-0005-0000-0000-0000FF730000}"/>
    <cellStyle name="SAPBEXformats 9 2 3 2" xfId="12027" xr:uid="{00000000-0005-0000-0000-000000740000}"/>
    <cellStyle name="SAPBEXformats 9 2 3 2 2" xfId="12028" xr:uid="{00000000-0005-0000-0000-000001740000}"/>
    <cellStyle name="SAPBEXformats 9 2 4" xfId="12029" xr:uid="{00000000-0005-0000-0000-000002740000}"/>
    <cellStyle name="SAPBEXformats 9 2 4 2" xfId="12030" xr:uid="{00000000-0005-0000-0000-000003740000}"/>
    <cellStyle name="SAPBEXformats 9 2 5" xfId="37368" xr:uid="{00000000-0005-0000-0000-000004740000}"/>
    <cellStyle name="SAPBEXformats 9 2 6" xfId="37369" xr:uid="{00000000-0005-0000-0000-000005740000}"/>
    <cellStyle name="SAPBEXformats 9 2 7" xfId="37370" xr:uid="{00000000-0005-0000-0000-000006740000}"/>
    <cellStyle name="SAPBEXformats 9 20" xfId="37371" xr:uid="{00000000-0005-0000-0000-000007740000}"/>
    <cellStyle name="SAPBEXformats 9 21" xfId="37372" xr:uid="{00000000-0005-0000-0000-000008740000}"/>
    <cellStyle name="SAPBEXformats 9 22" xfId="37373" xr:uid="{00000000-0005-0000-0000-000009740000}"/>
    <cellStyle name="SAPBEXformats 9 23" xfId="37374" xr:uid="{00000000-0005-0000-0000-00000A740000}"/>
    <cellStyle name="SAPBEXformats 9 24" xfId="37375" xr:uid="{00000000-0005-0000-0000-00000B740000}"/>
    <cellStyle name="SAPBEXformats 9 25" xfId="37376" xr:uid="{00000000-0005-0000-0000-00000C740000}"/>
    <cellStyle name="SAPBEXformats 9 26" xfId="37377" xr:uid="{00000000-0005-0000-0000-00000D740000}"/>
    <cellStyle name="SAPBEXformats 9 27" xfId="37378" xr:uid="{00000000-0005-0000-0000-00000E740000}"/>
    <cellStyle name="SAPBEXformats 9 28" xfId="48547" xr:uid="{00000000-0005-0000-0000-00000F740000}"/>
    <cellStyle name="SAPBEXformats 9 29" xfId="49822" xr:uid="{00000000-0005-0000-0000-000010740000}"/>
    <cellStyle name="SAPBEXformats 9 3" xfId="37379" xr:uid="{00000000-0005-0000-0000-000011740000}"/>
    <cellStyle name="SAPBEXformats 9 4" xfId="37380" xr:uid="{00000000-0005-0000-0000-000012740000}"/>
    <cellStyle name="SAPBEXformats 9 5" xfId="37381" xr:uid="{00000000-0005-0000-0000-000013740000}"/>
    <cellStyle name="SAPBEXformats 9 6" xfId="37382" xr:uid="{00000000-0005-0000-0000-000014740000}"/>
    <cellStyle name="SAPBEXformats 9 7" xfId="37383" xr:uid="{00000000-0005-0000-0000-000015740000}"/>
    <cellStyle name="SAPBEXformats 9 8" xfId="37384" xr:uid="{00000000-0005-0000-0000-000016740000}"/>
    <cellStyle name="SAPBEXformats 9 9" xfId="37385" xr:uid="{00000000-0005-0000-0000-000017740000}"/>
    <cellStyle name="SAPBEXformats_20120921_SF-grote-ronde-Liesbethdump2" xfId="431" xr:uid="{00000000-0005-0000-0000-000018740000}"/>
    <cellStyle name="SAPBEXheaderItem" xfId="135" xr:uid="{00000000-0005-0000-0000-000019740000}"/>
    <cellStyle name="SAPBEXheaderItem 10" xfId="12031" xr:uid="{00000000-0005-0000-0000-00001A740000}"/>
    <cellStyle name="SAPBEXheaderItem 10 2" xfId="12032" xr:uid="{00000000-0005-0000-0000-00001B740000}"/>
    <cellStyle name="SAPBEXheaderItem 10 2 2" xfId="12033" xr:uid="{00000000-0005-0000-0000-00001C740000}"/>
    <cellStyle name="SAPBEXheaderItem 10 2 2 2" xfId="12034" xr:uid="{00000000-0005-0000-0000-00001D740000}"/>
    <cellStyle name="SAPBEXheaderItem 10 2 3" xfId="12035" xr:uid="{00000000-0005-0000-0000-00001E740000}"/>
    <cellStyle name="SAPBEXheaderItem 10 3" xfId="12036" xr:uid="{00000000-0005-0000-0000-00001F740000}"/>
    <cellStyle name="SAPBEXheaderItem 10 3 2" xfId="12037" xr:uid="{00000000-0005-0000-0000-000020740000}"/>
    <cellStyle name="SAPBEXheaderItem 10 3 2 2" xfId="12038" xr:uid="{00000000-0005-0000-0000-000021740000}"/>
    <cellStyle name="SAPBEXheaderItem 10 4" xfId="12039" xr:uid="{00000000-0005-0000-0000-000022740000}"/>
    <cellStyle name="SAPBEXheaderItem 10 4 2" xfId="12040" xr:uid="{00000000-0005-0000-0000-000023740000}"/>
    <cellStyle name="SAPBEXheaderItem 10 5" xfId="37386" xr:uid="{00000000-0005-0000-0000-000024740000}"/>
    <cellStyle name="SAPBEXheaderItem 10 6" xfId="37387" xr:uid="{00000000-0005-0000-0000-000025740000}"/>
    <cellStyle name="SAPBEXheaderItem 10 7" xfId="37388" xr:uid="{00000000-0005-0000-0000-000026740000}"/>
    <cellStyle name="SAPBEXheaderItem 11" xfId="37389" xr:uid="{00000000-0005-0000-0000-000027740000}"/>
    <cellStyle name="SAPBEXheaderItem 12" xfId="37390" xr:uid="{00000000-0005-0000-0000-000028740000}"/>
    <cellStyle name="SAPBEXheaderItem 13" xfId="37391" xr:uid="{00000000-0005-0000-0000-000029740000}"/>
    <cellStyle name="SAPBEXheaderItem 14" xfId="37392" xr:uid="{00000000-0005-0000-0000-00002A740000}"/>
    <cellStyle name="SAPBEXheaderItem 15" xfId="37393" xr:uid="{00000000-0005-0000-0000-00002B740000}"/>
    <cellStyle name="SAPBEXheaderItem 16" xfId="37394" xr:uid="{00000000-0005-0000-0000-00002C740000}"/>
    <cellStyle name="SAPBEXheaderItem 17" xfId="37395" xr:uid="{00000000-0005-0000-0000-00002D740000}"/>
    <cellStyle name="SAPBEXheaderItem 18" xfId="37396" xr:uid="{00000000-0005-0000-0000-00002E740000}"/>
    <cellStyle name="SAPBEXheaderItem 19" xfId="37397" xr:uid="{00000000-0005-0000-0000-00002F740000}"/>
    <cellStyle name="SAPBEXheaderItem 2" xfId="432" xr:uid="{00000000-0005-0000-0000-000030740000}"/>
    <cellStyle name="SAPBEXheaderItem 2 10" xfId="37398" xr:uid="{00000000-0005-0000-0000-000031740000}"/>
    <cellStyle name="SAPBEXheaderItem 2 11" xfId="37399" xr:uid="{00000000-0005-0000-0000-000032740000}"/>
    <cellStyle name="SAPBEXheaderItem 2 12" xfId="37400" xr:uid="{00000000-0005-0000-0000-000033740000}"/>
    <cellStyle name="SAPBEXheaderItem 2 13" xfId="37401" xr:uid="{00000000-0005-0000-0000-000034740000}"/>
    <cellStyle name="SAPBEXheaderItem 2 14" xfId="37402" xr:uid="{00000000-0005-0000-0000-000035740000}"/>
    <cellStyle name="SAPBEXheaderItem 2 15" xfId="37403" xr:uid="{00000000-0005-0000-0000-000036740000}"/>
    <cellStyle name="SAPBEXheaderItem 2 16" xfId="37404" xr:uid="{00000000-0005-0000-0000-000037740000}"/>
    <cellStyle name="SAPBEXheaderItem 2 17" xfId="37405" xr:uid="{00000000-0005-0000-0000-000038740000}"/>
    <cellStyle name="SAPBEXheaderItem 2 18" xfId="37406" xr:uid="{00000000-0005-0000-0000-000039740000}"/>
    <cellStyle name="SAPBEXheaderItem 2 19" xfId="37407" xr:uid="{00000000-0005-0000-0000-00003A740000}"/>
    <cellStyle name="SAPBEXheaderItem 2 2" xfId="534" xr:uid="{00000000-0005-0000-0000-00003B740000}"/>
    <cellStyle name="SAPBEXheaderItem 2 2 10" xfId="37408" xr:uid="{00000000-0005-0000-0000-00003C740000}"/>
    <cellStyle name="SAPBEXheaderItem 2 2 11" xfId="37409" xr:uid="{00000000-0005-0000-0000-00003D740000}"/>
    <cellStyle name="SAPBEXheaderItem 2 2 12" xfId="37410" xr:uid="{00000000-0005-0000-0000-00003E740000}"/>
    <cellStyle name="SAPBEXheaderItem 2 2 13" xfId="37411" xr:uid="{00000000-0005-0000-0000-00003F740000}"/>
    <cellStyle name="SAPBEXheaderItem 2 2 14" xfId="37412" xr:uid="{00000000-0005-0000-0000-000040740000}"/>
    <cellStyle name="SAPBEXheaderItem 2 2 15" xfId="37413" xr:uid="{00000000-0005-0000-0000-000041740000}"/>
    <cellStyle name="SAPBEXheaderItem 2 2 16" xfId="37414" xr:uid="{00000000-0005-0000-0000-000042740000}"/>
    <cellStyle name="SAPBEXheaderItem 2 2 17" xfId="37415" xr:uid="{00000000-0005-0000-0000-000043740000}"/>
    <cellStyle name="SAPBEXheaderItem 2 2 18" xfId="37416" xr:uid="{00000000-0005-0000-0000-000044740000}"/>
    <cellStyle name="SAPBEXheaderItem 2 2 19" xfId="37417" xr:uid="{00000000-0005-0000-0000-000045740000}"/>
    <cellStyle name="SAPBEXheaderItem 2 2 2" xfId="988" xr:uid="{00000000-0005-0000-0000-000046740000}"/>
    <cellStyle name="SAPBEXheaderItem 2 2 2 10" xfId="37418" xr:uid="{00000000-0005-0000-0000-000047740000}"/>
    <cellStyle name="SAPBEXheaderItem 2 2 2 11" xfId="37419" xr:uid="{00000000-0005-0000-0000-000048740000}"/>
    <cellStyle name="SAPBEXheaderItem 2 2 2 12" xfId="37420" xr:uid="{00000000-0005-0000-0000-000049740000}"/>
    <cellStyle name="SAPBEXheaderItem 2 2 2 13" xfId="37421" xr:uid="{00000000-0005-0000-0000-00004A740000}"/>
    <cellStyle name="SAPBEXheaderItem 2 2 2 14" xfId="37422" xr:uid="{00000000-0005-0000-0000-00004B740000}"/>
    <cellStyle name="SAPBEXheaderItem 2 2 2 15" xfId="37423" xr:uid="{00000000-0005-0000-0000-00004C740000}"/>
    <cellStyle name="SAPBEXheaderItem 2 2 2 16" xfId="37424" xr:uid="{00000000-0005-0000-0000-00004D740000}"/>
    <cellStyle name="SAPBEXheaderItem 2 2 2 17" xfId="37425" xr:uid="{00000000-0005-0000-0000-00004E740000}"/>
    <cellStyle name="SAPBEXheaderItem 2 2 2 18" xfId="37426" xr:uid="{00000000-0005-0000-0000-00004F740000}"/>
    <cellStyle name="SAPBEXheaderItem 2 2 2 19" xfId="37427" xr:uid="{00000000-0005-0000-0000-000050740000}"/>
    <cellStyle name="SAPBEXheaderItem 2 2 2 2" xfId="1984" xr:uid="{00000000-0005-0000-0000-000051740000}"/>
    <cellStyle name="SAPBEXheaderItem 2 2 2 2 2" xfId="12041" xr:uid="{00000000-0005-0000-0000-000052740000}"/>
    <cellStyle name="SAPBEXheaderItem 2 2 2 2 2 2" xfId="12042" xr:uid="{00000000-0005-0000-0000-000053740000}"/>
    <cellStyle name="SAPBEXheaderItem 2 2 2 2 2 2 2" xfId="12043" xr:uid="{00000000-0005-0000-0000-000054740000}"/>
    <cellStyle name="SAPBEXheaderItem 2 2 2 2 2 2 2 2" xfId="12044" xr:uid="{00000000-0005-0000-0000-000055740000}"/>
    <cellStyle name="SAPBEXheaderItem 2 2 2 2 2 2 3" xfId="12045" xr:uid="{00000000-0005-0000-0000-000056740000}"/>
    <cellStyle name="SAPBEXheaderItem 2 2 2 2 2 3" xfId="12046" xr:uid="{00000000-0005-0000-0000-000057740000}"/>
    <cellStyle name="SAPBEXheaderItem 2 2 2 2 2 3 2" xfId="12047" xr:uid="{00000000-0005-0000-0000-000058740000}"/>
    <cellStyle name="SAPBEXheaderItem 2 2 2 2 2 3 2 2" xfId="12048" xr:uid="{00000000-0005-0000-0000-000059740000}"/>
    <cellStyle name="SAPBEXheaderItem 2 2 2 2 2 4" xfId="12049" xr:uid="{00000000-0005-0000-0000-00005A740000}"/>
    <cellStyle name="SAPBEXheaderItem 2 2 2 2 2 4 2" xfId="12050" xr:uid="{00000000-0005-0000-0000-00005B740000}"/>
    <cellStyle name="SAPBEXheaderItem 2 2 2 2 3" xfId="12051" xr:uid="{00000000-0005-0000-0000-00005C740000}"/>
    <cellStyle name="SAPBEXheaderItem 2 2 2 2 3 2" xfId="12052" xr:uid="{00000000-0005-0000-0000-00005D740000}"/>
    <cellStyle name="SAPBEXheaderItem 2 2 2 2 3 2 2" xfId="12053" xr:uid="{00000000-0005-0000-0000-00005E740000}"/>
    <cellStyle name="SAPBEXheaderItem 2 2 2 2 3 3" xfId="12054" xr:uid="{00000000-0005-0000-0000-00005F740000}"/>
    <cellStyle name="SAPBEXheaderItem 2 2 2 2 4" xfId="12055" xr:uid="{00000000-0005-0000-0000-000060740000}"/>
    <cellStyle name="SAPBEXheaderItem 2 2 2 2 4 2" xfId="12056" xr:uid="{00000000-0005-0000-0000-000061740000}"/>
    <cellStyle name="SAPBEXheaderItem 2 2 2 2 4 2 2" xfId="12057" xr:uid="{00000000-0005-0000-0000-000062740000}"/>
    <cellStyle name="SAPBEXheaderItem 2 2 2 2 5" xfId="12058" xr:uid="{00000000-0005-0000-0000-000063740000}"/>
    <cellStyle name="SAPBEXheaderItem 2 2 2 2 5 2" xfId="12059" xr:uid="{00000000-0005-0000-0000-000064740000}"/>
    <cellStyle name="SAPBEXheaderItem 2 2 2 2 6" xfId="37428" xr:uid="{00000000-0005-0000-0000-000065740000}"/>
    <cellStyle name="SAPBEXheaderItem 2 2 2 2 7" xfId="37429" xr:uid="{00000000-0005-0000-0000-000066740000}"/>
    <cellStyle name="SAPBEXheaderItem 2 2 2 20" xfId="37430" xr:uid="{00000000-0005-0000-0000-000067740000}"/>
    <cellStyle name="SAPBEXheaderItem 2 2 2 21" xfId="37431" xr:uid="{00000000-0005-0000-0000-000068740000}"/>
    <cellStyle name="SAPBEXheaderItem 2 2 2 22" xfId="37432" xr:uid="{00000000-0005-0000-0000-000069740000}"/>
    <cellStyle name="SAPBEXheaderItem 2 2 2 23" xfId="37433" xr:uid="{00000000-0005-0000-0000-00006A740000}"/>
    <cellStyle name="SAPBEXheaderItem 2 2 2 24" xfId="37434" xr:uid="{00000000-0005-0000-0000-00006B740000}"/>
    <cellStyle name="SAPBEXheaderItem 2 2 2 25" xfId="37435" xr:uid="{00000000-0005-0000-0000-00006C740000}"/>
    <cellStyle name="SAPBEXheaderItem 2 2 2 26" xfId="37436" xr:uid="{00000000-0005-0000-0000-00006D740000}"/>
    <cellStyle name="SAPBEXheaderItem 2 2 2 27" xfId="37437" xr:uid="{00000000-0005-0000-0000-00006E740000}"/>
    <cellStyle name="SAPBEXheaderItem 2 2 2 28" xfId="48548" xr:uid="{00000000-0005-0000-0000-00006F740000}"/>
    <cellStyle name="SAPBEXheaderItem 2 2 2 3" xfId="37438" xr:uid="{00000000-0005-0000-0000-000070740000}"/>
    <cellStyle name="SAPBEXheaderItem 2 2 2 4" xfId="37439" xr:uid="{00000000-0005-0000-0000-000071740000}"/>
    <cellStyle name="SAPBEXheaderItem 2 2 2 5" xfId="37440" xr:uid="{00000000-0005-0000-0000-000072740000}"/>
    <cellStyle name="SAPBEXheaderItem 2 2 2 6" xfId="37441" xr:uid="{00000000-0005-0000-0000-000073740000}"/>
    <cellStyle name="SAPBEXheaderItem 2 2 2 7" xfId="37442" xr:uid="{00000000-0005-0000-0000-000074740000}"/>
    <cellStyle name="SAPBEXheaderItem 2 2 2 8" xfId="37443" xr:uid="{00000000-0005-0000-0000-000075740000}"/>
    <cellStyle name="SAPBEXheaderItem 2 2 2 9" xfId="37444" xr:uid="{00000000-0005-0000-0000-000076740000}"/>
    <cellStyle name="SAPBEXheaderItem 2 2 20" xfId="37445" xr:uid="{00000000-0005-0000-0000-000077740000}"/>
    <cellStyle name="SAPBEXheaderItem 2 2 21" xfId="37446" xr:uid="{00000000-0005-0000-0000-000078740000}"/>
    <cellStyle name="SAPBEXheaderItem 2 2 22" xfId="37447" xr:uid="{00000000-0005-0000-0000-000079740000}"/>
    <cellStyle name="SAPBEXheaderItem 2 2 23" xfId="37448" xr:uid="{00000000-0005-0000-0000-00007A740000}"/>
    <cellStyle name="SAPBEXheaderItem 2 2 24" xfId="37449" xr:uid="{00000000-0005-0000-0000-00007B740000}"/>
    <cellStyle name="SAPBEXheaderItem 2 2 25" xfId="37450" xr:uid="{00000000-0005-0000-0000-00007C740000}"/>
    <cellStyle name="SAPBEXheaderItem 2 2 26" xfId="37451" xr:uid="{00000000-0005-0000-0000-00007D740000}"/>
    <cellStyle name="SAPBEXheaderItem 2 2 27" xfId="37452" xr:uid="{00000000-0005-0000-0000-00007E740000}"/>
    <cellStyle name="SAPBEXheaderItem 2 2 28" xfId="37453" xr:uid="{00000000-0005-0000-0000-00007F740000}"/>
    <cellStyle name="SAPBEXheaderItem 2 2 29" xfId="37454" xr:uid="{00000000-0005-0000-0000-000080740000}"/>
    <cellStyle name="SAPBEXheaderItem 2 2 3" xfId="989" xr:uid="{00000000-0005-0000-0000-000081740000}"/>
    <cellStyle name="SAPBEXheaderItem 2 2 3 10" xfId="37455" xr:uid="{00000000-0005-0000-0000-000082740000}"/>
    <cellStyle name="SAPBEXheaderItem 2 2 3 11" xfId="37456" xr:uid="{00000000-0005-0000-0000-000083740000}"/>
    <cellStyle name="SAPBEXheaderItem 2 2 3 12" xfId="37457" xr:uid="{00000000-0005-0000-0000-000084740000}"/>
    <cellStyle name="SAPBEXheaderItem 2 2 3 13" xfId="37458" xr:uid="{00000000-0005-0000-0000-000085740000}"/>
    <cellStyle name="SAPBEXheaderItem 2 2 3 14" xfId="37459" xr:uid="{00000000-0005-0000-0000-000086740000}"/>
    <cellStyle name="SAPBEXheaderItem 2 2 3 15" xfId="37460" xr:uid="{00000000-0005-0000-0000-000087740000}"/>
    <cellStyle name="SAPBEXheaderItem 2 2 3 16" xfId="37461" xr:uid="{00000000-0005-0000-0000-000088740000}"/>
    <cellStyle name="SAPBEXheaderItem 2 2 3 17" xfId="37462" xr:uid="{00000000-0005-0000-0000-000089740000}"/>
    <cellStyle name="SAPBEXheaderItem 2 2 3 18" xfId="37463" xr:uid="{00000000-0005-0000-0000-00008A740000}"/>
    <cellStyle name="SAPBEXheaderItem 2 2 3 19" xfId="37464" xr:uid="{00000000-0005-0000-0000-00008B740000}"/>
    <cellStyle name="SAPBEXheaderItem 2 2 3 2" xfId="1985" xr:uid="{00000000-0005-0000-0000-00008C740000}"/>
    <cellStyle name="SAPBEXheaderItem 2 2 3 2 2" xfId="12060" xr:uid="{00000000-0005-0000-0000-00008D740000}"/>
    <cellStyle name="SAPBEXheaderItem 2 2 3 2 2 2" xfId="12061" xr:uid="{00000000-0005-0000-0000-00008E740000}"/>
    <cellStyle name="SAPBEXheaderItem 2 2 3 2 2 2 2" xfId="12062" xr:uid="{00000000-0005-0000-0000-00008F740000}"/>
    <cellStyle name="SAPBEXheaderItem 2 2 3 2 2 2 2 2" xfId="12063" xr:uid="{00000000-0005-0000-0000-000090740000}"/>
    <cellStyle name="SAPBEXheaderItem 2 2 3 2 2 2 3" xfId="12064" xr:uid="{00000000-0005-0000-0000-000091740000}"/>
    <cellStyle name="SAPBEXheaderItem 2 2 3 2 2 3" xfId="12065" xr:uid="{00000000-0005-0000-0000-000092740000}"/>
    <cellStyle name="SAPBEXheaderItem 2 2 3 2 2 3 2" xfId="12066" xr:uid="{00000000-0005-0000-0000-000093740000}"/>
    <cellStyle name="SAPBEXheaderItem 2 2 3 2 2 3 2 2" xfId="12067" xr:uid="{00000000-0005-0000-0000-000094740000}"/>
    <cellStyle name="SAPBEXheaderItem 2 2 3 2 2 4" xfId="12068" xr:uid="{00000000-0005-0000-0000-000095740000}"/>
    <cellStyle name="SAPBEXheaderItem 2 2 3 2 2 4 2" xfId="12069" xr:uid="{00000000-0005-0000-0000-000096740000}"/>
    <cellStyle name="SAPBEXheaderItem 2 2 3 2 3" xfId="12070" xr:uid="{00000000-0005-0000-0000-000097740000}"/>
    <cellStyle name="SAPBEXheaderItem 2 2 3 2 3 2" xfId="12071" xr:uid="{00000000-0005-0000-0000-000098740000}"/>
    <cellStyle name="SAPBEXheaderItem 2 2 3 2 3 2 2" xfId="12072" xr:uid="{00000000-0005-0000-0000-000099740000}"/>
    <cellStyle name="SAPBEXheaderItem 2 2 3 2 3 3" xfId="12073" xr:uid="{00000000-0005-0000-0000-00009A740000}"/>
    <cellStyle name="SAPBEXheaderItem 2 2 3 2 4" xfId="12074" xr:uid="{00000000-0005-0000-0000-00009B740000}"/>
    <cellStyle name="SAPBEXheaderItem 2 2 3 2 4 2" xfId="12075" xr:uid="{00000000-0005-0000-0000-00009C740000}"/>
    <cellStyle name="SAPBEXheaderItem 2 2 3 2 4 2 2" xfId="12076" xr:uid="{00000000-0005-0000-0000-00009D740000}"/>
    <cellStyle name="SAPBEXheaderItem 2 2 3 2 5" xfId="12077" xr:uid="{00000000-0005-0000-0000-00009E740000}"/>
    <cellStyle name="SAPBEXheaderItem 2 2 3 2 5 2" xfId="12078" xr:uid="{00000000-0005-0000-0000-00009F740000}"/>
    <cellStyle name="SAPBEXheaderItem 2 2 3 2 6" xfId="37465" xr:uid="{00000000-0005-0000-0000-0000A0740000}"/>
    <cellStyle name="SAPBEXheaderItem 2 2 3 2 7" xfId="37466" xr:uid="{00000000-0005-0000-0000-0000A1740000}"/>
    <cellStyle name="SAPBEXheaderItem 2 2 3 20" xfId="37467" xr:uid="{00000000-0005-0000-0000-0000A2740000}"/>
    <cellStyle name="SAPBEXheaderItem 2 2 3 21" xfId="37468" xr:uid="{00000000-0005-0000-0000-0000A3740000}"/>
    <cellStyle name="SAPBEXheaderItem 2 2 3 22" xfId="37469" xr:uid="{00000000-0005-0000-0000-0000A4740000}"/>
    <cellStyle name="SAPBEXheaderItem 2 2 3 23" xfId="37470" xr:uid="{00000000-0005-0000-0000-0000A5740000}"/>
    <cellStyle name="SAPBEXheaderItem 2 2 3 24" xfId="37471" xr:uid="{00000000-0005-0000-0000-0000A6740000}"/>
    <cellStyle name="SAPBEXheaderItem 2 2 3 25" xfId="37472" xr:uid="{00000000-0005-0000-0000-0000A7740000}"/>
    <cellStyle name="SAPBEXheaderItem 2 2 3 26" xfId="37473" xr:uid="{00000000-0005-0000-0000-0000A8740000}"/>
    <cellStyle name="SAPBEXheaderItem 2 2 3 27" xfId="37474" xr:uid="{00000000-0005-0000-0000-0000A9740000}"/>
    <cellStyle name="SAPBEXheaderItem 2 2 3 28" xfId="48549" xr:uid="{00000000-0005-0000-0000-0000AA740000}"/>
    <cellStyle name="SAPBEXheaderItem 2 2 3 3" xfId="37475" xr:uid="{00000000-0005-0000-0000-0000AB740000}"/>
    <cellStyle name="SAPBEXheaderItem 2 2 3 4" xfId="37476" xr:uid="{00000000-0005-0000-0000-0000AC740000}"/>
    <cellStyle name="SAPBEXheaderItem 2 2 3 5" xfId="37477" xr:uid="{00000000-0005-0000-0000-0000AD740000}"/>
    <cellStyle name="SAPBEXheaderItem 2 2 3 6" xfId="37478" xr:uid="{00000000-0005-0000-0000-0000AE740000}"/>
    <cellStyle name="SAPBEXheaderItem 2 2 3 7" xfId="37479" xr:uid="{00000000-0005-0000-0000-0000AF740000}"/>
    <cellStyle name="SAPBEXheaderItem 2 2 3 8" xfId="37480" xr:uid="{00000000-0005-0000-0000-0000B0740000}"/>
    <cellStyle name="SAPBEXheaderItem 2 2 3 9" xfId="37481" xr:uid="{00000000-0005-0000-0000-0000B1740000}"/>
    <cellStyle name="SAPBEXheaderItem 2 2 30" xfId="37482" xr:uid="{00000000-0005-0000-0000-0000B2740000}"/>
    <cellStyle name="SAPBEXheaderItem 2 2 31" xfId="37483" xr:uid="{00000000-0005-0000-0000-0000B3740000}"/>
    <cellStyle name="SAPBEXheaderItem 2 2 32" xfId="37484" xr:uid="{00000000-0005-0000-0000-0000B4740000}"/>
    <cellStyle name="SAPBEXheaderItem 2 2 33" xfId="48550" xr:uid="{00000000-0005-0000-0000-0000B5740000}"/>
    <cellStyle name="SAPBEXheaderItem 2 2 4" xfId="990" xr:uid="{00000000-0005-0000-0000-0000B6740000}"/>
    <cellStyle name="SAPBEXheaderItem 2 2 4 10" xfId="37485" xr:uid="{00000000-0005-0000-0000-0000B7740000}"/>
    <cellStyle name="SAPBEXheaderItem 2 2 4 11" xfId="37486" xr:uid="{00000000-0005-0000-0000-0000B8740000}"/>
    <cellStyle name="SAPBEXheaderItem 2 2 4 12" xfId="37487" xr:uid="{00000000-0005-0000-0000-0000B9740000}"/>
    <cellStyle name="SAPBEXheaderItem 2 2 4 13" xfId="37488" xr:uid="{00000000-0005-0000-0000-0000BA740000}"/>
    <cellStyle name="SAPBEXheaderItem 2 2 4 14" xfId="37489" xr:uid="{00000000-0005-0000-0000-0000BB740000}"/>
    <cellStyle name="SAPBEXheaderItem 2 2 4 15" xfId="37490" xr:uid="{00000000-0005-0000-0000-0000BC740000}"/>
    <cellStyle name="SAPBEXheaderItem 2 2 4 16" xfId="37491" xr:uid="{00000000-0005-0000-0000-0000BD740000}"/>
    <cellStyle name="SAPBEXheaderItem 2 2 4 17" xfId="37492" xr:uid="{00000000-0005-0000-0000-0000BE740000}"/>
    <cellStyle name="SAPBEXheaderItem 2 2 4 18" xfId="37493" xr:uid="{00000000-0005-0000-0000-0000BF740000}"/>
    <cellStyle name="SAPBEXheaderItem 2 2 4 19" xfId="37494" xr:uid="{00000000-0005-0000-0000-0000C0740000}"/>
    <cellStyle name="SAPBEXheaderItem 2 2 4 2" xfId="1986" xr:uid="{00000000-0005-0000-0000-0000C1740000}"/>
    <cellStyle name="SAPBEXheaderItem 2 2 4 2 2" xfId="12079" xr:uid="{00000000-0005-0000-0000-0000C2740000}"/>
    <cellStyle name="SAPBEXheaderItem 2 2 4 2 2 2" xfId="12080" xr:uid="{00000000-0005-0000-0000-0000C3740000}"/>
    <cellStyle name="SAPBEXheaderItem 2 2 4 2 2 2 2" xfId="12081" xr:uid="{00000000-0005-0000-0000-0000C4740000}"/>
    <cellStyle name="SAPBEXheaderItem 2 2 4 2 2 2 2 2" xfId="12082" xr:uid="{00000000-0005-0000-0000-0000C5740000}"/>
    <cellStyle name="SAPBEXheaderItem 2 2 4 2 2 2 3" xfId="12083" xr:uid="{00000000-0005-0000-0000-0000C6740000}"/>
    <cellStyle name="SAPBEXheaderItem 2 2 4 2 2 3" xfId="12084" xr:uid="{00000000-0005-0000-0000-0000C7740000}"/>
    <cellStyle name="SAPBEXheaderItem 2 2 4 2 2 3 2" xfId="12085" xr:uid="{00000000-0005-0000-0000-0000C8740000}"/>
    <cellStyle name="SAPBEXheaderItem 2 2 4 2 2 3 2 2" xfId="12086" xr:uid="{00000000-0005-0000-0000-0000C9740000}"/>
    <cellStyle name="SAPBEXheaderItem 2 2 4 2 2 4" xfId="12087" xr:uid="{00000000-0005-0000-0000-0000CA740000}"/>
    <cellStyle name="SAPBEXheaderItem 2 2 4 2 2 4 2" xfId="12088" xr:uid="{00000000-0005-0000-0000-0000CB740000}"/>
    <cellStyle name="SAPBEXheaderItem 2 2 4 2 3" xfId="12089" xr:uid="{00000000-0005-0000-0000-0000CC740000}"/>
    <cellStyle name="SAPBEXheaderItem 2 2 4 2 3 2" xfId="12090" xr:uid="{00000000-0005-0000-0000-0000CD740000}"/>
    <cellStyle name="SAPBEXheaderItem 2 2 4 2 3 2 2" xfId="12091" xr:uid="{00000000-0005-0000-0000-0000CE740000}"/>
    <cellStyle name="SAPBEXheaderItem 2 2 4 2 3 3" xfId="12092" xr:uid="{00000000-0005-0000-0000-0000CF740000}"/>
    <cellStyle name="SAPBEXheaderItem 2 2 4 2 4" xfId="12093" xr:uid="{00000000-0005-0000-0000-0000D0740000}"/>
    <cellStyle name="SAPBEXheaderItem 2 2 4 2 4 2" xfId="12094" xr:uid="{00000000-0005-0000-0000-0000D1740000}"/>
    <cellStyle name="SAPBEXheaderItem 2 2 4 2 4 2 2" xfId="12095" xr:uid="{00000000-0005-0000-0000-0000D2740000}"/>
    <cellStyle name="SAPBEXheaderItem 2 2 4 2 5" xfId="12096" xr:uid="{00000000-0005-0000-0000-0000D3740000}"/>
    <cellStyle name="SAPBEXheaderItem 2 2 4 2 5 2" xfId="12097" xr:uid="{00000000-0005-0000-0000-0000D4740000}"/>
    <cellStyle name="SAPBEXheaderItem 2 2 4 2 6" xfId="37495" xr:uid="{00000000-0005-0000-0000-0000D5740000}"/>
    <cellStyle name="SAPBEXheaderItem 2 2 4 2 7" xfId="37496" xr:uid="{00000000-0005-0000-0000-0000D6740000}"/>
    <cellStyle name="SAPBEXheaderItem 2 2 4 20" xfId="37497" xr:uid="{00000000-0005-0000-0000-0000D7740000}"/>
    <cellStyle name="SAPBEXheaderItem 2 2 4 21" xfId="37498" xr:uid="{00000000-0005-0000-0000-0000D8740000}"/>
    <cellStyle name="SAPBEXheaderItem 2 2 4 22" xfId="37499" xr:uid="{00000000-0005-0000-0000-0000D9740000}"/>
    <cellStyle name="SAPBEXheaderItem 2 2 4 23" xfId="37500" xr:uid="{00000000-0005-0000-0000-0000DA740000}"/>
    <cellStyle name="SAPBEXheaderItem 2 2 4 24" xfId="37501" xr:uid="{00000000-0005-0000-0000-0000DB740000}"/>
    <cellStyle name="SAPBEXheaderItem 2 2 4 25" xfId="37502" xr:uid="{00000000-0005-0000-0000-0000DC740000}"/>
    <cellStyle name="SAPBEXheaderItem 2 2 4 26" xfId="37503" xr:uid="{00000000-0005-0000-0000-0000DD740000}"/>
    <cellStyle name="SAPBEXheaderItem 2 2 4 27" xfId="37504" xr:uid="{00000000-0005-0000-0000-0000DE740000}"/>
    <cellStyle name="SAPBEXheaderItem 2 2 4 28" xfId="48551" xr:uid="{00000000-0005-0000-0000-0000DF740000}"/>
    <cellStyle name="SAPBEXheaderItem 2 2 4 3" xfId="37505" xr:uid="{00000000-0005-0000-0000-0000E0740000}"/>
    <cellStyle name="SAPBEXheaderItem 2 2 4 4" xfId="37506" xr:uid="{00000000-0005-0000-0000-0000E1740000}"/>
    <cellStyle name="SAPBEXheaderItem 2 2 4 5" xfId="37507" xr:uid="{00000000-0005-0000-0000-0000E2740000}"/>
    <cellStyle name="SAPBEXheaderItem 2 2 4 6" xfId="37508" xr:uid="{00000000-0005-0000-0000-0000E3740000}"/>
    <cellStyle name="SAPBEXheaderItem 2 2 4 7" xfId="37509" xr:uid="{00000000-0005-0000-0000-0000E4740000}"/>
    <cellStyle name="SAPBEXheaderItem 2 2 4 8" xfId="37510" xr:uid="{00000000-0005-0000-0000-0000E5740000}"/>
    <cellStyle name="SAPBEXheaderItem 2 2 4 9" xfId="37511" xr:uid="{00000000-0005-0000-0000-0000E6740000}"/>
    <cellStyle name="SAPBEXheaderItem 2 2 5" xfId="991" xr:uid="{00000000-0005-0000-0000-0000E7740000}"/>
    <cellStyle name="SAPBEXheaderItem 2 2 5 10" xfId="37512" xr:uid="{00000000-0005-0000-0000-0000E8740000}"/>
    <cellStyle name="SAPBEXheaderItem 2 2 5 11" xfId="37513" xr:uid="{00000000-0005-0000-0000-0000E9740000}"/>
    <cellStyle name="SAPBEXheaderItem 2 2 5 12" xfId="37514" xr:uid="{00000000-0005-0000-0000-0000EA740000}"/>
    <cellStyle name="SAPBEXheaderItem 2 2 5 13" xfId="37515" xr:uid="{00000000-0005-0000-0000-0000EB740000}"/>
    <cellStyle name="SAPBEXheaderItem 2 2 5 14" xfId="37516" xr:uid="{00000000-0005-0000-0000-0000EC740000}"/>
    <cellStyle name="SAPBEXheaderItem 2 2 5 15" xfId="37517" xr:uid="{00000000-0005-0000-0000-0000ED740000}"/>
    <cellStyle name="SAPBEXheaderItem 2 2 5 16" xfId="37518" xr:uid="{00000000-0005-0000-0000-0000EE740000}"/>
    <cellStyle name="SAPBEXheaderItem 2 2 5 17" xfId="37519" xr:uid="{00000000-0005-0000-0000-0000EF740000}"/>
    <cellStyle name="SAPBEXheaderItem 2 2 5 18" xfId="37520" xr:uid="{00000000-0005-0000-0000-0000F0740000}"/>
    <cellStyle name="SAPBEXheaderItem 2 2 5 19" xfId="37521" xr:uid="{00000000-0005-0000-0000-0000F1740000}"/>
    <cellStyle name="SAPBEXheaderItem 2 2 5 2" xfId="1987" xr:uid="{00000000-0005-0000-0000-0000F2740000}"/>
    <cellStyle name="SAPBEXheaderItem 2 2 5 2 2" xfId="12098" xr:uid="{00000000-0005-0000-0000-0000F3740000}"/>
    <cellStyle name="SAPBEXheaderItem 2 2 5 2 2 2" xfId="12099" xr:uid="{00000000-0005-0000-0000-0000F4740000}"/>
    <cellStyle name="SAPBEXheaderItem 2 2 5 2 2 2 2" xfId="12100" xr:uid="{00000000-0005-0000-0000-0000F5740000}"/>
    <cellStyle name="SAPBEXheaderItem 2 2 5 2 2 2 2 2" xfId="12101" xr:uid="{00000000-0005-0000-0000-0000F6740000}"/>
    <cellStyle name="SAPBEXheaderItem 2 2 5 2 2 2 3" xfId="12102" xr:uid="{00000000-0005-0000-0000-0000F7740000}"/>
    <cellStyle name="SAPBEXheaderItem 2 2 5 2 2 3" xfId="12103" xr:uid="{00000000-0005-0000-0000-0000F8740000}"/>
    <cellStyle name="SAPBEXheaderItem 2 2 5 2 2 3 2" xfId="12104" xr:uid="{00000000-0005-0000-0000-0000F9740000}"/>
    <cellStyle name="SAPBEXheaderItem 2 2 5 2 2 3 2 2" xfId="12105" xr:uid="{00000000-0005-0000-0000-0000FA740000}"/>
    <cellStyle name="SAPBEXheaderItem 2 2 5 2 2 4" xfId="12106" xr:uid="{00000000-0005-0000-0000-0000FB740000}"/>
    <cellStyle name="SAPBEXheaderItem 2 2 5 2 2 4 2" xfId="12107" xr:uid="{00000000-0005-0000-0000-0000FC740000}"/>
    <cellStyle name="SAPBEXheaderItem 2 2 5 2 3" xfId="12108" xr:uid="{00000000-0005-0000-0000-0000FD740000}"/>
    <cellStyle name="SAPBEXheaderItem 2 2 5 2 3 2" xfId="12109" xr:uid="{00000000-0005-0000-0000-0000FE740000}"/>
    <cellStyle name="SAPBEXheaderItem 2 2 5 2 3 2 2" xfId="12110" xr:uid="{00000000-0005-0000-0000-0000FF740000}"/>
    <cellStyle name="SAPBEXheaderItem 2 2 5 2 3 3" xfId="12111" xr:uid="{00000000-0005-0000-0000-000000750000}"/>
    <cellStyle name="SAPBEXheaderItem 2 2 5 2 4" xfId="12112" xr:uid="{00000000-0005-0000-0000-000001750000}"/>
    <cellStyle name="SAPBEXheaderItem 2 2 5 2 4 2" xfId="12113" xr:uid="{00000000-0005-0000-0000-000002750000}"/>
    <cellStyle name="SAPBEXheaderItem 2 2 5 2 4 2 2" xfId="12114" xr:uid="{00000000-0005-0000-0000-000003750000}"/>
    <cellStyle name="SAPBEXheaderItem 2 2 5 2 5" xfId="12115" xr:uid="{00000000-0005-0000-0000-000004750000}"/>
    <cellStyle name="SAPBEXheaderItem 2 2 5 2 5 2" xfId="12116" xr:uid="{00000000-0005-0000-0000-000005750000}"/>
    <cellStyle name="SAPBEXheaderItem 2 2 5 2 6" xfId="37522" xr:uid="{00000000-0005-0000-0000-000006750000}"/>
    <cellStyle name="SAPBEXheaderItem 2 2 5 2 7" xfId="37523" xr:uid="{00000000-0005-0000-0000-000007750000}"/>
    <cellStyle name="SAPBEXheaderItem 2 2 5 20" xfId="37524" xr:uid="{00000000-0005-0000-0000-000008750000}"/>
    <cellStyle name="SAPBEXheaderItem 2 2 5 21" xfId="37525" xr:uid="{00000000-0005-0000-0000-000009750000}"/>
    <cellStyle name="SAPBEXheaderItem 2 2 5 22" xfId="37526" xr:uid="{00000000-0005-0000-0000-00000A750000}"/>
    <cellStyle name="SAPBEXheaderItem 2 2 5 23" xfId="37527" xr:uid="{00000000-0005-0000-0000-00000B750000}"/>
    <cellStyle name="SAPBEXheaderItem 2 2 5 24" xfId="37528" xr:uid="{00000000-0005-0000-0000-00000C750000}"/>
    <cellStyle name="SAPBEXheaderItem 2 2 5 25" xfId="37529" xr:uid="{00000000-0005-0000-0000-00000D750000}"/>
    <cellStyle name="SAPBEXheaderItem 2 2 5 26" xfId="37530" xr:uid="{00000000-0005-0000-0000-00000E750000}"/>
    <cellStyle name="SAPBEXheaderItem 2 2 5 27" xfId="37531" xr:uid="{00000000-0005-0000-0000-00000F750000}"/>
    <cellStyle name="SAPBEXheaderItem 2 2 5 28" xfId="48552" xr:uid="{00000000-0005-0000-0000-000010750000}"/>
    <cellStyle name="SAPBEXheaderItem 2 2 5 3" xfId="37532" xr:uid="{00000000-0005-0000-0000-000011750000}"/>
    <cellStyle name="SAPBEXheaderItem 2 2 5 4" xfId="37533" xr:uid="{00000000-0005-0000-0000-000012750000}"/>
    <cellStyle name="SAPBEXheaderItem 2 2 5 5" xfId="37534" xr:uid="{00000000-0005-0000-0000-000013750000}"/>
    <cellStyle name="SAPBEXheaderItem 2 2 5 6" xfId="37535" xr:uid="{00000000-0005-0000-0000-000014750000}"/>
    <cellStyle name="SAPBEXheaderItem 2 2 5 7" xfId="37536" xr:uid="{00000000-0005-0000-0000-000015750000}"/>
    <cellStyle name="SAPBEXheaderItem 2 2 5 8" xfId="37537" xr:uid="{00000000-0005-0000-0000-000016750000}"/>
    <cellStyle name="SAPBEXheaderItem 2 2 5 9" xfId="37538" xr:uid="{00000000-0005-0000-0000-000017750000}"/>
    <cellStyle name="SAPBEXheaderItem 2 2 6" xfId="992" xr:uid="{00000000-0005-0000-0000-000018750000}"/>
    <cellStyle name="SAPBEXheaderItem 2 2 6 10" xfId="37539" xr:uid="{00000000-0005-0000-0000-000019750000}"/>
    <cellStyle name="SAPBEXheaderItem 2 2 6 11" xfId="37540" xr:uid="{00000000-0005-0000-0000-00001A750000}"/>
    <cellStyle name="SAPBEXheaderItem 2 2 6 12" xfId="37541" xr:uid="{00000000-0005-0000-0000-00001B750000}"/>
    <cellStyle name="SAPBEXheaderItem 2 2 6 13" xfId="37542" xr:uid="{00000000-0005-0000-0000-00001C750000}"/>
    <cellStyle name="SAPBEXheaderItem 2 2 6 14" xfId="37543" xr:uid="{00000000-0005-0000-0000-00001D750000}"/>
    <cellStyle name="SAPBEXheaderItem 2 2 6 15" xfId="37544" xr:uid="{00000000-0005-0000-0000-00001E750000}"/>
    <cellStyle name="SAPBEXheaderItem 2 2 6 16" xfId="37545" xr:uid="{00000000-0005-0000-0000-00001F750000}"/>
    <cellStyle name="SAPBEXheaderItem 2 2 6 17" xfId="37546" xr:uid="{00000000-0005-0000-0000-000020750000}"/>
    <cellStyle name="SAPBEXheaderItem 2 2 6 18" xfId="37547" xr:uid="{00000000-0005-0000-0000-000021750000}"/>
    <cellStyle name="SAPBEXheaderItem 2 2 6 19" xfId="37548" xr:uid="{00000000-0005-0000-0000-000022750000}"/>
    <cellStyle name="SAPBEXheaderItem 2 2 6 2" xfId="1988" xr:uid="{00000000-0005-0000-0000-000023750000}"/>
    <cellStyle name="SAPBEXheaderItem 2 2 6 2 2" xfId="12117" xr:uid="{00000000-0005-0000-0000-000024750000}"/>
    <cellStyle name="SAPBEXheaderItem 2 2 6 2 2 2" xfId="12118" xr:uid="{00000000-0005-0000-0000-000025750000}"/>
    <cellStyle name="SAPBEXheaderItem 2 2 6 2 2 2 2" xfId="12119" xr:uid="{00000000-0005-0000-0000-000026750000}"/>
    <cellStyle name="SAPBEXheaderItem 2 2 6 2 2 2 2 2" xfId="12120" xr:uid="{00000000-0005-0000-0000-000027750000}"/>
    <cellStyle name="SAPBEXheaderItem 2 2 6 2 2 2 3" xfId="12121" xr:uid="{00000000-0005-0000-0000-000028750000}"/>
    <cellStyle name="SAPBEXheaderItem 2 2 6 2 2 3" xfId="12122" xr:uid="{00000000-0005-0000-0000-000029750000}"/>
    <cellStyle name="SAPBEXheaderItem 2 2 6 2 2 3 2" xfId="12123" xr:uid="{00000000-0005-0000-0000-00002A750000}"/>
    <cellStyle name="SAPBEXheaderItem 2 2 6 2 2 3 2 2" xfId="12124" xr:uid="{00000000-0005-0000-0000-00002B750000}"/>
    <cellStyle name="SAPBEXheaderItem 2 2 6 2 2 4" xfId="12125" xr:uid="{00000000-0005-0000-0000-00002C750000}"/>
    <cellStyle name="SAPBEXheaderItem 2 2 6 2 2 4 2" xfId="12126" xr:uid="{00000000-0005-0000-0000-00002D750000}"/>
    <cellStyle name="SAPBEXheaderItem 2 2 6 2 3" xfId="12127" xr:uid="{00000000-0005-0000-0000-00002E750000}"/>
    <cellStyle name="SAPBEXheaderItem 2 2 6 2 3 2" xfId="12128" xr:uid="{00000000-0005-0000-0000-00002F750000}"/>
    <cellStyle name="SAPBEXheaderItem 2 2 6 2 3 2 2" xfId="12129" xr:uid="{00000000-0005-0000-0000-000030750000}"/>
    <cellStyle name="SAPBEXheaderItem 2 2 6 2 3 3" xfId="12130" xr:uid="{00000000-0005-0000-0000-000031750000}"/>
    <cellStyle name="SAPBEXheaderItem 2 2 6 2 4" xfId="12131" xr:uid="{00000000-0005-0000-0000-000032750000}"/>
    <cellStyle name="SAPBEXheaderItem 2 2 6 2 4 2" xfId="12132" xr:uid="{00000000-0005-0000-0000-000033750000}"/>
    <cellStyle name="SAPBEXheaderItem 2 2 6 2 4 2 2" xfId="12133" xr:uid="{00000000-0005-0000-0000-000034750000}"/>
    <cellStyle name="SAPBEXheaderItem 2 2 6 2 5" xfId="12134" xr:uid="{00000000-0005-0000-0000-000035750000}"/>
    <cellStyle name="SAPBEXheaderItem 2 2 6 2 5 2" xfId="12135" xr:uid="{00000000-0005-0000-0000-000036750000}"/>
    <cellStyle name="SAPBEXheaderItem 2 2 6 2 6" xfId="37549" xr:uid="{00000000-0005-0000-0000-000037750000}"/>
    <cellStyle name="SAPBEXheaderItem 2 2 6 2 7" xfId="37550" xr:uid="{00000000-0005-0000-0000-000038750000}"/>
    <cellStyle name="SAPBEXheaderItem 2 2 6 20" xfId="37551" xr:uid="{00000000-0005-0000-0000-000039750000}"/>
    <cellStyle name="SAPBEXheaderItem 2 2 6 21" xfId="37552" xr:uid="{00000000-0005-0000-0000-00003A750000}"/>
    <cellStyle name="SAPBEXheaderItem 2 2 6 22" xfId="37553" xr:uid="{00000000-0005-0000-0000-00003B750000}"/>
    <cellStyle name="SAPBEXheaderItem 2 2 6 23" xfId="37554" xr:uid="{00000000-0005-0000-0000-00003C750000}"/>
    <cellStyle name="SAPBEXheaderItem 2 2 6 24" xfId="37555" xr:uid="{00000000-0005-0000-0000-00003D750000}"/>
    <cellStyle name="SAPBEXheaderItem 2 2 6 25" xfId="37556" xr:uid="{00000000-0005-0000-0000-00003E750000}"/>
    <cellStyle name="SAPBEXheaderItem 2 2 6 26" xfId="37557" xr:uid="{00000000-0005-0000-0000-00003F750000}"/>
    <cellStyle name="SAPBEXheaderItem 2 2 6 27" xfId="37558" xr:uid="{00000000-0005-0000-0000-000040750000}"/>
    <cellStyle name="SAPBEXheaderItem 2 2 6 28" xfId="48553" xr:uid="{00000000-0005-0000-0000-000041750000}"/>
    <cellStyle name="SAPBEXheaderItem 2 2 6 3" xfId="37559" xr:uid="{00000000-0005-0000-0000-000042750000}"/>
    <cellStyle name="SAPBEXheaderItem 2 2 6 4" xfId="37560" xr:uid="{00000000-0005-0000-0000-000043750000}"/>
    <cellStyle name="SAPBEXheaderItem 2 2 6 5" xfId="37561" xr:uid="{00000000-0005-0000-0000-000044750000}"/>
    <cellStyle name="SAPBEXheaderItem 2 2 6 6" xfId="37562" xr:uid="{00000000-0005-0000-0000-000045750000}"/>
    <cellStyle name="SAPBEXheaderItem 2 2 6 7" xfId="37563" xr:uid="{00000000-0005-0000-0000-000046750000}"/>
    <cellStyle name="SAPBEXheaderItem 2 2 6 8" xfId="37564" xr:uid="{00000000-0005-0000-0000-000047750000}"/>
    <cellStyle name="SAPBEXheaderItem 2 2 6 9" xfId="37565" xr:uid="{00000000-0005-0000-0000-000048750000}"/>
    <cellStyle name="SAPBEXheaderItem 2 2 7" xfId="1989" xr:uid="{00000000-0005-0000-0000-000049750000}"/>
    <cellStyle name="SAPBEXheaderItem 2 2 7 2" xfId="12136" xr:uid="{00000000-0005-0000-0000-00004A750000}"/>
    <cellStyle name="SAPBEXheaderItem 2 2 7 2 2" xfId="12137" xr:uid="{00000000-0005-0000-0000-00004B750000}"/>
    <cellStyle name="SAPBEXheaderItem 2 2 7 2 2 2" xfId="12138" xr:uid="{00000000-0005-0000-0000-00004C750000}"/>
    <cellStyle name="SAPBEXheaderItem 2 2 7 2 2 2 2" xfId="12139" xr:uid="{00000000-0005-0000-0000-00004D750000}"/>
    <cellStyle name="SAPBEXheaderItem 2 2 7 2 2 3" xfId="12140" xr:uid="{00000000-0005-0000-0000-00004E750000}"/>
    <cellStyle name="SAPBEXheaderItem 2 2 7 2 3" xfId="12141" xr:uid="{00000000-0005-0000-0000-00004F750000}"/>
    <cellStyle name="SAPBEXheaderItem 2 2 7 2 3 2" xfId="12142" xr:uid="{00000000-0005-0000-0000-000050750000}"/>
    <cellStyle name="SAPBEXheaderItem 2 2 7 2 3 2 2" xfId="12143" xr:uid="{00000000-0005-0000-0000-000051750000}"/>
    <cellStyle name="SAPBEXheaderItem 2 2 7 2 4" xfId="12144" xr:uid="{00000000-0005-0000-0000-000052750000}"/>
    <cellStyle name="SAPBEXheaderItem 2 2 7 2 4 2" xfId="12145" xr:uid="{00000000-0005-0000-0000-000053750000}"/>
    <cellStyle name="SAPBEXheaderItem 2 2 7 3" xfId="12146" xr:uid="{00000000-0005-0000-0000-000054750000}"/>
    <cellStyle name="SAPBEXheaderItem 2 2 7 3 2" xfId="12147" xr:uid="{00000000-0005-0000-0000-000055750000}"/>
    <cellStyle name="SAPBEXheaderItem 2 2 7 3 2 2" xfId="12148" xr:uid="{00000000-0005-0000-0000-000056750000}"/>
    <cellStyle name="SAPBEXheaderItem 2 2 7 3 3" xfId="12149" xr:uid="{00000000-0005-0000-0000-000057750000}"/>
    <cellStyle name="SAPBEXheaderItem 2 2 7 4" xfId="12150" xr:uid="{00000000-0005-0000-0000-000058750000}"/>
    <cellStyle name="SAPBEXheaderItem 2 2 7 4 2" xfId="12151" xr:uid="{00000000-0005-0000-0000-000059750000}"/>
    <cellStyle name="SAPBEXheaderItem 2 2 7 4 2 2" xfId="12152" xr:uid="{00000000-0005-0000-0000-00005A750000}"/>
    <cellStyle name="SAPBEXheaderItem 2 2 7 5" xfId="12153" xr:uid="{00000000-0005-0000-0000-00005B750000}"/>
    <cellStyle name="SAPBEXheaderItem 2 2 7 5 2" xfId="12154" xr:uid="{00000000-0005-0000-0000-00005C750000}"/>
    <cellStyle name="SAPBEXheaderItem 2 2 7 6" xfId="37566" xr:uid="{00000000-0005-0000-0000-00005D750000}"/>
    <cellStyle name="SAPBEXheaderItem 2 2 7 7" xfId="37567" xr:uid="{00000000-0005-0000-0000-00005E750000}"/>
    <cellStyle name="SAPBEXheaderItem 2 2 8" xfId="37568" xr:uid="{00000000-0005-0000-0000-00005F750000}"/>
    <cellStyle name="SAPBEXheaderItem 2 2 9" xfId="37569" xr:uid="{00000000-0005-0000-0000-000060750000}"/>
    <cellStyle name="SAPBEXheaderItem 2 20" xfId="37570" xr:uid="{00000000-0005-0000-0000-000061750000}"/>
    <cellStyle name="SAPBEXheaderItem 2 21" xfId="37571" xr:uid="{00000000-0005-0000-0000-000062750000}"/>
    <cellStyle name="SAPBEXheaderItem 2 22" xfId="37572" xr:uid="{00000000-0005-0000-0000-000063750000}"/>
    <cellStyle name="SAPBEXheaderItem 2 23" xfId="37573" xr:uid="{00000000-0005-0000-0000-000064750000}"/>
    <cellStyle name="SAPBEXheaderItem 2 24" xfId="37574" xr:uid="{00000000-0005-0000-0000-000065750000}"/>
    <cellStyle name="SAPBEXheaderItem 2 25" xfId="37575" xr:uid="{00000000-0005-0000-0000-000066750000}"/>
    <cellStyle name="SAPBEXheaderItem 2 26" xfId="37576" xr:uid="{00000000-0005-0000-0000-000067750000}"/>
    <cellStyle name="SAPBEXheaderItem 2 27" xfId="37577" xr:uid="{00000000-0005-0000-0000-000068750000}"/>
    <cellStyle name="SAPBEXheaderItem 2 28" xfId="37578" xr:uid="{00000000-0005-0000-0000-000069750000}"/>
    <cellStyle name="SAPBEXheaderItem 2 29" xfId="37579" xr:uid="{00000000-0005-0000-0000-00006A750000}"/>
    <cellStyle name="SAPBEXheaderItem 2 3" xfId="993" xr:uid="{00000000-0005-0000-0000-00006B750000}"/>
    <cellStyle name="SAPBEXheaderItem 2 3 10" xfId="37580" xr:uid="{00000000-0005-0000-0000-00006C750000}"/>
    <cellStyle name="SAPBEXheaderItem 2 3 11" xfId="37581" xr:uid="{00000000-0005-0000-0000-00006D750000}"/>
    <cellStyle name="SAPBEXheaderItem 2 3 12" xfId="37582" xr:uid="{00000000-0005-0000-0000-00006E750000}"/>
    <cellStyle name="SAPBEXheaderItem 2 3 13" xfId="37583" xr:uid="{00000000-0005-0000-0000-00006F750000}"/>
    <cellStyle name="SAPBEXheaderItem 2 3 14" xfId="37584" xr:uid="{00000000-0005-0000-0000-000070750000}"/>
    <cellStyle name="SAPBEXheaderItem 2 3 15" xfId="37585" xr:uid="{00000000-0005-0000-0000-000071750000}"/>
    <cellStyle name="SAPBEXheaderItem 2 3 16" xfId="37586" xr:uid="{00000000-0005-0000-0000-000072750000}"/>
    <cellStyle name="SAPBEXheaderItem 2 3 17" xfId="37587" xr:uid="{00000000-0005-0000-0000-000073750000}"/>
    <cellStyle name="SAPBEXheaderItem 2 3 18" xfId="37588" xr:uid="{00000000-0005-0000-0000-000074750000}"/>
    <cellStyle name="SAPBEXheaderItem 2 3 19" xfId="37589" xr:uid="{00000000-0005-0000-0000-000075750000}"/>
    <cellStyle name="SAPBEXheaderItem 2 3 2" xfId="1990" xr:uid="{00000000-0005-0000-0000-000076750000}"/>
    <cellStyle name="SAPBEXheaderItem 2 3 2 2" xfId="12155" xr:uid="{00000000-0005-0000-0000-000077750000}"/>
    <cellStyle name="SAPBEXheaderItem 2 3 2 2 2" xfId="12156" xr:uid="{00000000-0005-0000-0000-000078750000}"/>
    <cellStyle name="SAPBEXheaderItem 2 3 2 2 2 2" xfId="12157" xr:uid="{00000000-0005-0000-0000-000079750000}"/>
    <cellStyle name="SAPBEXheaderItem 2 3 2 2 2 2 2" xfId="12158" xr:uid="{00000000-0005-0000-0000-00007A750000}"/>
    <cellStyle name="SAPBEXheaderItem 2 3 2 2 2 3" xfId="12159" xr:uid="{00000000-0005-0000-0000-00007B750000}"/>
    <cellStyle name="SAPBEXheaderItem 2 3 2 2 3" xfId="12160" xr:uid="{00000000-0005-0000-0000-00007C750000}"/>
    <cellStyle name="SAPBEXheaderItem 2 3 2 2 3 2" xfId="12161" xr:uid="{00000000-0005-0000-0000-00007D750000}"/>
    <cellStyle name="SAPBEXheaderItem 2 3 2 2 3 2 2" xfId="12162" xr:uid="{00000000-0005-0000-0000-00007E750000}"/>
    <cellStyle name="SAPBEXheaderItem 2 3 2 2 4" xfId="12163" xr:uid="{00000000-0005-0000-0000-00007F750000}"/>
    <cellStyle name="SAPBEXheaderItem 2 3 2 2 4 2" xfId="12164" xr:uid="{00000000-0005-0000-0000-000080750000}"/>
    <cellStyle name="SAPBEXheaderItem 2 3 2 3" xfId="12165" xr:uid="{00000000-0005-0000-0000-000081750000}"/>
    <cellStyle name="SAPBEXheaderItem 2 3 2 3 2" xfId="12166" xr:uid="{00000000-0005-0000-0000-000082750000}"/>
    <cellStyle name="SAPBEXheaderItem 2 3 2 3 2 2" xfId="12167" xr:uid="{00000000-0005-0000-0000-000083750000}"/>
    <cellStyle name="SAPBEXheaderItem 2 3 2 3 3" xfId="12168" xr:uid="{00000000-0005-0000-0000-000084750000}"/>
    <cellStyle name="SAPBEXheaderItem 2 3 2 4" xfId="12169" xr:uid="{00000000-0005-0000-0000-000085750000}"/>
    <cellStyle name="SAPBEXheaderItem 2 3 2 4 2" xfId="12170" xr:uid="{00000000-0005-0000-0000-000086750000}"/>
    <cellStyle name="SAPBEXheaderItem 2 3 2 4 2 2" xfId="12171" xr:uid="{00000000-0005-0000-0000-000087750000}"/>
    <cellStyle name="SAPBEXheaderItem 2 3 2 5" xfId="12172" xr:uid="{00000000-0005-0000-0000-000088750000}"/>
    <cellStyle name="SAPBEXheaderItem 2 3 2 5 2" xfId="12173" xr:uid="{00000000-0005-0000-0000-000089750000}"/>
    <cellStyle name="SAPBEXheaderItem 2 3 2 6" xfId="37590" xr:uid="{00000000-0005-0000-0000-00008A750000}"/>
    <cellStyle name="SAPBEXheaderItem 2 3 2 7" xfId="37591" xr:uid="{00000000-0005-0000-0000-00008B750000}"/>
    <cellStyle name="SAPBEXheaderItem 2 3 20" xfId="37592" xr:uid="{00000000-0005-0000-0000-00008C750000}"/>
    <cellStyle name="SAPBEXheaderItem 2 3 21" xfId="37593" xr:uid="{00000000-0005-0000-0000-00008D750000}"/>
    <cellStyle name="SAPBEXheaderItem 2 3 22" xfId="37594" xr:uid="{00000000-0005-0000-0000-00008E750000}"/>
    <cellStyle name="SAPBEXheaderItem 2 3 23" xfId="37595" xr:uid="{00000000-0005-0000-0000-00008F750000}"/>
    <cellStyle name="SAPBEXheaderItem 2 3 24" xfId="37596" xr:uid="{00000000-0005-0000-0000-000090750000}"/>
    <cellStyle name="SAPBEXheaderItem 2 3 25" xfId="37597" xr:uid="{00000000-0005-0000-0000-000091750000}"/>
    <cellStyle name="SAPBEXheaderItem 2 3 26" xfId="37598" xr:uid="{00000000-0005-0000-0000-000092750000}"/>
    <cellStyle name="SAPBEXheaderItem 2 3 27" xfId="37599" xr:uid="{00000000-0005-0000-0000-000093750000}"/>
    <cellStyle name="SAPBEXheaderItem 2 3 28" xfId="48554" xr:uid="{00000000-0005-0000-0000-000094750000}"/>
    <cellStyle name="SAPBEXheaderItem 2 3 3" xfId="37600" xr:uid="{00000000-0005-0000-0000-000095750000}"/>
    <cellStyle name="SAPBEXheaderItem 2 3 4" xfId="37601" xr:uid="{00000000-0005-0000-0000-000096750000}"/>
    <cellStyle name="SAPBEXheaderItem 2 3 5" xfId="37602" xr:uid="{00000000-0005-0000-0000-000097750000}"/>
    <cellStyle name="SAPBEXheaderItem 2 3 6" xfId="37603" xr:uid="{00000000-0005-0000-0000-000098750000}"/>
    <cellStyle name="SAPBEXheaderItem 2 3 7" xfId="37604" xr:uid="{00000000-0005-0000-0000-000099750000}"/>
    <cellStyle name="SAPBEXheaderItem 2 3 8" xfId="37605" xr:uid="{00000000-0005-0000-0000-00009A750000}"/>
    <cellStyle name="SAPBEXheaderItem 2 3 9" xfId="37606" xr:uid="{00000000-0005-0000-0000-00009B750000}"/>
    <cellStyle name="SAPBEXheaderItem 2 30" xfId="37607" xr:uid="{00000000-0005-0000-0000-00009C750000}"/>
    <cellStyle name="SAPBEXheaderItem 2 31" xfId="37608" xr:uid="{00000000-0005-0000-0000-00009D750000}"/>
    <cellStyle name="SAPBEXheaderItem 2 32" xfId="37609" xr:uid="{00000000-0005-0000-0000-00009E750000}"/>
    <cellStyle name="SAPBEXheaderItem 2 33" xfId="48555" xr:uid="{00000000-0005-0000-0000-00009F750000}"/>
    <cellStyle name="SAPBEXheaderItem 2 4" xfId="994" xr:uid="{00000000-0005-0000-0000-0000A0750000}"/>
    <cellStyle name="SAPBEXheaderItem 2 4 10" xfId="37610" xr:uid="{00000000-0005-0000-0000-0000A1750000}"/>
    <cellStyle name="SAPBEXheaderItem 2 4 11" xfId="37611" xr:uid="{00000000-0005-0000-0000-0000A2750000}"/>
    <cellStyle name="SAPBEXheaderItem 2 4 12" xfId="37612" xr:uid="{00000000-0005-0000-0000-0000A3750000}"/>
    <cellStyle name="SAPBEXheaderItem 2 4 13" xfId="37613" xr:uid="{00000000-0005-0000-0000-0000A4750000}"/>
    <cellStyle name="SAPBEXheaderItem 2 4 14" xfId="37614" xr:uid="{00000000-0005-0000-0000-0000A5750000}"/>
    <cellStyle name="SAPBEXheaderItem 2 4 15" xfId="37615" xr:uid="{00000000-0005-0000-0000-0000A6750000}"/>
    <cellStyle name="SAPBEXheaderItem 2 4 16" xfId="37616" xr:uid="{00000000-0005-0000-0000-0000A7750000}"/>
    <cellStyle name="SAPBEXheaderItem 2 4 17" xfId="37617" xr:uid="{00000000-0005-0000-0000-0000A8750000}"/>
    <cellStyle name="SAPBEXheaderItem 2 4 18" xfId="37618" xr:uid="{00000000-0005-0000-0000-0000A9750000}"/>
    <cellStyle name="SAPBEXheaderItem 2 4 19" xfId="37619" xr:uid="{00000000-0005-0000-0000-0000AA750000}"/>
    <cellStyle name="SAPBEXheaderItem 2 4 2" xfId="1991" xr:uid="{00000000-0005-0000-0000-0000AB750000}"/>
    <cellStyle name="SAPBEXheaderItem 2 4 2 2" xfId="12174" xr:uid="{00000000-0005-0000-0000-0000AC750000}"/>
    <cellStyle name="SAPBEXheaderItem 2 4 2 2 2" xfId="12175" xr:uid="{00000000-0005-0000-0000-0000AD750000}"/>
    <cellStyle name="SAPBEXheaderItem 2 4 2 2 2 2" xfId="12176" xr:uid="{00000000-0005-0000-0000-0000AE750000}"/>
    <cellStyle name="SAPBEXheaderItem 2 4 2 2 2 2 2" xfId="12177" xr:uid="{00000000-0005-0000-0000-0000AF750000}"/>
    <cellStyle name="SAPBEXheaderItem 2 4 2 2 2 3" xfId="12178" xr:uid="{00000000-0005-0000-0000-0000B0750000}"/>
    <cellStyle name="SAPBEXheaderItem 2 4 2 2 3" xfId="12179" xr:uid="{00000000-0005-0000-0000-0000B1750000}"/>
    <cellStyle name="SAPBEXheaderItem 2 4 2 2 3 2" xfId="12180" xr:uid="{00000000-0005-0000-0000-0000B2750000}"/>
    <cellStyle name="SAPBEXheaderItem 2 4 2 2 3 2 2" xfId="12181" xr:uid="{00000000-0005-0000-0000-0000B3750000}"/>
    <cellStyle name="SAPBEXheaderItem 2 4 2 2 4" xfId="12182" xr:uid="{00000000-0005-0000-0000-0000B4750000}"/>
    <cellStyle name="SAPBEXheaderItem 2 4 2 2 4 2" xfId="12183" xr:uid="{00000000-0005-0000-0000-0000B5750000}"/>
    <cellStyle name="SAPBEXheaderItem 2 4 2 3" xfId="12184" xr:uid="{00000000-0005-0000-0000-0000B6750000}"/>
    <cellStyle name="SAPBEXheaderItem 2 4 2 3 2" xfId="12185" xr:uid="{00000000-0005-0000-0000-0000B7750000}"/>
    <cellStyle name="SAPBEXheaderItem 2 4 2 3 2 2" xfId="12186" xr:uid="{00000000-0005-0000-0000-0000B8750000}"/>
    <cellStyle name="SAPBEXheaderItem 2 4 2 3 3" xfId="12187" xr:uid="{00000000-0005-0000-0000-0000B9750000}"/>
    <cellStyle name="SAPBEXheaderItem 2 4 2 4" xfId="12188" xr:uid="{00000000-0005-0000-0000-0000BA750000}"/>
    <cellStyle name="SAPBEXheaderItem 2 4 2 4 2" xfId="12189" xr:uid="{00000000-0005-0000-0000-0000BB750000}"/>
    <cellStyle name="SAPBEXheaderItem 2 4 2 4 2 2" xfId="12190" xr:uid="{00000000-0005-0000-0000-0000BC750000}"/>
    <cellStyle name="SAPBEXheaderItem 2 4 2 5" xfId="12191" xr:uid="{00000000-0005-0000-0000-0000BD750000}"/>
    <cellStyle name="SAPBEXheaderItem 2 4 2 5 2" xfId="12192" xr:uid="{00000000-0005-0000-0000-0000BE750000}"/>
    <cellStyle name="SAPBEXheaderItem 2 4 2 6" xfId="37620" xr:uid="{00000000-0005-0000-0000-0000BF750000}"/>
    <cellStyle name="SAPBEXheaderItem 2 4 2 7" xfId="37621" xr:uid="{00000000-0005-0000-0000-0000C0750000}"/>
    <cellStyle name="SAPBEXheaderItem 2 4 20" xfId="37622" xr:uid="{00000000-0005-0000-0000-0000C1750000}"/>
    <cellStyle name="SAPBEXheaderItem 2 4 21" xfId="37623" xr:uid="{00000000-0005-0000-0000-0000C2750000}"/>
    <cellStyle name="SAPBEXheaderItem 2 4 22" xfId="37624" xr:uid="{00000000-0005-0000-0000-0000C3750000}"/>
    <cellStyle name="SAPBEXheaderItem 2 4 23" xfId="37625" xr:uid="{00000000-0005-0000-0000-0000C4750000}"/>
    <cellStyle name="SAPBEXheaderItem 2 4 24" xfId="37626" xr:uid="{00000000-0005-0000-0000-0000C5750000}"/>
    <cellStyle name="SAPBEXheaderItem 2 4 25" xfId="37627" xr:uid="{00000000-0005-0000-0000-0000C6750000}"/>
    <cellStyle name="SAPBEXheaderItem 2 4 26" xfId="37628" xr:uid="{00000000-0005-0000-0000-0000C7750000}"/>
    <cellStyle name="SAPBEXheaderItem 2 4 27" xfId="37629" xr:uid="{00000000-0005-0000-0000-0000C8750000}"/>
    <cellStyle name="SAPBEXheaderItem 2 4 28" xfId="48556" xr:uid="{00000000-0005-0000-0000-0000C9750000}"/>
    <cellStyle name="SAPBEXheaderItem 2 4 3" xfId="37630" xr:uid="{00000000-0005-0000-0000-0000CA750000}"/>
    <cellStyle name="SAPBEXheaderItem 2 4 4" xfId="37631" xr:uid="{00000000-0005-0000-0000-0000CB750000}"/>
    <cellStyle name="SAPBEXheaderItem 2 4 5" xfId="37632" xr:uid="{00000000-0005-0000-0000-0000CC750000}"/>
    <cellStyle name="SAPBEXheaderItem 2 4 6" xfId="37633" xr:uid="{00000000-0005-0000-0000-0000CD750000}"/>
    <cellStyle name="SAPBEXheaderItem 2 4 7" xfId="37634" xr:uid="{00000000-0005-0000-0000-0000CE750000}"/>
    <cellStyle name="SAPBEXheaderItem 2 4 8" xfId="37635" xr:uid="{00000000-0005-0000-0000-0000CF750000}"/>
    <cellStyle name="SAPBEXheaderItem 2 4 9" xfId="37636" xr:uid="{00000000-0005-0000-0000-0000D0750000}"/>
    <cellStyle name="SAPBEXheaderItem 2 5" xfId="995" xr:uid="{00000000-0005-0000-0000-0000D1750000}"/>
    <cellStyle name="SAPBEXheaderItem 2 5 10" xfId="37637" xr:uid="{00000000-0005-0000-0000-0000D2750000}"/>
    <cellStyle name="SAPBEXheaderItem 2 5 11" xfId="37638" xr:uid="{00000000-0005-0000-0000-0000D3750000}"/>
    <cellStyle name="SAPBEXheaderItem 2 5 12" xfId="37639" xr:uid="{00000000-0005-0000-0000-0000D4750000}"/>
    <cellStyle name="SAPBEXheaderItem 2 5 13" xfId="37640" xr:uid="{00000000-0005-0000-0000-0000D5750000}"/>
    <cellStyle name="SAPBEXheaderItem 2 5 14" xfId="37641" xr:uid="{00000000-0005-0000-0000-0000D6750000}"/>
    <cellStyle name="SAPBEXheaderItem 2 5 15" xfId="37642" xr:uid="{00000000-0005-0000-0000-0000D7750000}"/>
    <cellStyle name="SAPBEXheaderItem 2 5 16" xfId="37643" xr:uid="{00000000-0005-0000-0000-0000D8750000}"/>
    <cellStyle name="SAPBEXheaderItem 2 5 17" xfId="37644" xr:uid="{00000000-0005-0000-0000-0000D9750000}"/>
    <cellStyle name="SAPBEXheaderItem 2 5 18" xfId="37645" xr:uid="{00000000-0005-0000-0000-0000DA750000}"/>
    <cellStyle name="SAPBEXheaderItem 2 5 19" xfId="37646" xr:uid="{00000000-0005-0000-0000-0000DB750000}"/>
    <cellStyle name="SAPBEXheaderItem 2 5 2" xfId="1992" xr:uid="{00000000-0005-0000-0000-0000DC750000}"/>
    <cellStyle name="SAPBEXheaderItem 2 5 2 2" xfId="12193" xr:uid="{00000000-0005-0000-0000-0000DD750000}"/>
    <cellStyle name="SAPBEXheaderItem 2 5 2 2 2" xfId="12194" xr:uid="{00000000-0005-0000-0000-0000DE750000}"/>
    <cellStyle name="SAPBEXheaderItem 2 5 2 2 2 2" xfId="12195" xr:uid="{00000000-0005-0000-0000-0000DF750000}"/>
    <cellStyle name="SAPBEXheaderItem 2 5 2 2 2 2 2" xfId="12196" xr:uid="{00000000-0005-0000-0000-0000E0750000}"/>
    <cellStyle name="SAPBEXheaderItem 2 5 2 2 2 3" xfId="12197" xr:uid="{00000000-0005-0000-0000-0000E1750000}"/>
    <cellStyle name="SAPBEXheaderItem 2 5 2 2 3" xfId="12198" xr:uid="{00000000-0005-0000-0000-0000E2750000}"/>
    <cellStyle name="SAPBEXheaderItem 2 5 2 2 3 2" xfId="12199" xr:uid="{00000000-0005-0000-0000-0000E3750000}"/>
    <cellStyle name="SAPBEXheaderItem 2 5 2 2 3 2 2" xfId="12200" xr:uid="{00000000-0005-0000-0000-0000E4750000}"/>
    <cellStyle name="SAPBEXheaderItem 2 5 2 2 4" xfId="12201" xr:uid="{00000000-0005-0000-0000-0000E5750000}"/>
    <cellStyle name="SAPBEXheaderItem 2 5 2 2 4 2" xfId="12202" xr:uid="{00000000-0005-0000-0000-0000E6750000}"/>
    <cellStyle name="SAPBEXheaderItem 2 5 2 3" xfId="12203" xr:uid="{00000000-0005-0000-0000-0000E7750000}"/>
    <cellStyle name="SAPBEXheaderItem 2 5 2 3 2" xfId="12204" xr:uid="{00000000-0005-0000-0000-0000E8750000}"/>
    <cellStyle name="SAPBEXheaderItem 2 5 2 3 2 2" xfId="12205" xr:uid="{00000000-0005-0000-0000-0000E9750000}"/>
    <cellStyle name="SAPBEXheaderItem 2 5 2 3 3" xfId="12206" xr:uid="{00000000-0005-0000-0000-0000EA750000}"/>
    <cellStyle name="SAPBEXheaderItem 2 5 2 4" xfId="12207" xr:uid="{00000000-0005-0000-0000-0000EB750000}"/>
    <cellStyle name="SAPBEXheaderItem 2 5 2 4 2" xfId="12208" xr:uid="{00000000-0005-0000-0000-0000EC750000}"/>
    <cellStyle name="SAPBEXheaderItem 2 5 2 4 2 2" xfId="12209" xr:uid="{00000000-0005-0000-0000-0000ED750000}"/>
    <cellStyle name="SAPBEXheaderItem 2 5 2 5" xfId="12210" xr:uid="{00000000-0005-0000-0000-0000EE750000}"/>
    <cellStyle name="SAPBEXheaderItem 2 5 2 5 2" xfId="12211" xr:uid="{00000000-0005-0000-0000-0000EF750000}"/>
    <cellStyle name="SAPBEXheaderItem 2 5 2 6" xfId="37647" xr:uid="{00000000-0005-0000-0000-0000F0750000}"/>
    <cellStyle name="SAPBEXheaderItem 2 5 2 7" xfId="37648" xr:uid="{00000000-0005-0000-0000-0000F1750000}"/>
    <cellStyle name="SAPBEXheaderItem 2 5 20" xfId="37649" xr:uid="{00000000-0005-0000-0000-0000F2750000}"/>
    <cellStyle name="SAPBEXheaderItem 2 5 21" xfId="37650" xr:uid="{00000000-0005-0000-0000-0000F3750000}"/>
    <cellStyle name="SAPBEXheaderItem 2 5 22" xfId="37651" xr:uid="{00000000-0005-0000-0000-0000F4750000}"/>
    <cellStyle name="SAPBEXheaderItem 2 5 23" xfId="37652" xr:uid="{00000000-0005-0000-0000-0000F5750000}"/>
    <cellStyle name="SAPBEXheaderItem 2 5 24" xfId="37653" xr:uid="{00000000-0005-0000-0000-0000F6750000}"/>
    <cellStyle name="SAPBEXheaderItem 2 5 25" xfId="37654" xr:uid="{00000000-0005-0000-0000-0000F7750000}"/>
    <cellStyle name="SAPBEXheaderItem 2 5 26" xfId="37655" xr:uid="{00000000-0005-0000-0000-0000F8750000}"/>
    <cellStyle name="SAPBEXheaderItem 2 5 27" xfId="37656" xr:uid="{00000000-0005-0000-0000-0000F9750000}"/>
    <cellStyle name="SAPBEXheaderItem 2 5 28" xfId="48557" xr:uid="{00000000-0005-0000-0000-0000FA750000}"/>
    <cellStyle name="SAPBEXheaderItem 2 5 3" xfId="37657" xr:uid="{00000000-0005-0000-0000-0000FB750000}"/>
    <cellStyle name="SAPBEXheaderItem 2 5 4" xfId="37658" xr:uid="{00000000-0005-0000-0000-0000FC750000}"/>
    <cellStyle name="SAPBEXheaderItem 2 5 5" xfId="37659" xr:uid="{00000000-0005-0000-0000-0000FD750000}"/>
    <cellStyle name="SAPBEXheaderItem 2 5 6" xfId="37660" xr:uid="{00000000-0005-0000-0000-0000FE750000}"/>
    <cellStyle name="SAPBEXheaderItem 2 5 7" xfId="37661" xr:uid="{00000000-0005-0000-0000-0000FF750000}"/>
    <cellStyle name="SAPBEXheaderItem 2 5 8" xfId="37662" xr:uid="{00000000-0005-0000-0000-000000760000}"/>
    <cellStyle name="SAPBEXheaderItem 2 5 9" xfId="37663" xr:uid="{00000000-0005-0000-0000-000001760000}"/>
    <cellStyle name="SAPBEXheaderItem 2 6" xfId="996" xr:uid="{00000000-0005-0000-0000-000002760000}"/>
    <cellStyle name="SAPBEXheaderItem 2 6 10" xfId="37664" xr:uid="{00000000-0005-0000-0000-000003760000}"/>
    <cellStyle name="SAPBEXheaderItem 2 6 11" xfId="37665" xr:uid="{00000000-0005-0000-0000-000004760000}"/>
    <cellStyle name="SAPBEXheaderItem 2 6 12" xfId="37666" xr:uid="{00000000-0005-0000-0000-000005760000}"/>
    <cellStyle name="SAPBEXheaderItem 2 6 13" xfId="37667" xr:uid="{00000000-0005-0000-0000-000006760000}"/>
    <cellStyle name="SAPBEXheaderItem 2 6 14" xfId="37668" xr:uid="{00000000-0005-0000-0000-000007760000}"/>
    <cellStyle name="SAPBEXheaderItem 2 6 15" xfId="37669" xr:uid="{00000000-0005-0000-0000-000008760000}"/>
    <cellStyle name="SAPBEXheaderItem 2 6 16" xfId="37670" xr:uid="{00000000-0005-0000-0000-000009760000}"/>
    <cellStyle name="SAPBEXheaderItem 2 6 17" xfId="37671" xr:uid="{00000000-0005-0000-0000-00000A760000}"/>
    <cellStyle name="SAPBEXheaderItem 2 6 18" xfId="37672" xr:uid="{00000000-0005-0000-0000-00000B760000}"/>
    <cellStyle name="SAPBEXheaderItem 2 6 19" xfId="37673" xr:uid="{00000000-0005-0000-0000-00000C760000}"/>
    <cellStyle name="SAPBEXheaderItem 2 6 2" xfId="1993" xr:uid="{00000000-0005-0000-0000-00000D760000}"/>
    <cellStyle name="SAPBEXheaderItem 2 6 2 2" xfId="12212" xr:uid="{00000000-0005-0000-0000-00000E760000}"/>
    <cellStyle name="SAPBEXheaderItem 2 6 2 2 2" xfId="12213" xr:uid="{00000000-0005-0000-0000-00000F760000}"/>
    <cellStyle name="SAPBEXheaderItem 2 6 2 2 2 2" xfId="12214" xr:uid="{00000000-0005-0000-0000-000010760000}"/>
    <cellStyle name="SAPBEXheaderItem 2 6 2 2 2 2 2" xfId="12215" xr:uid="{00000000-0005-0000-0000-000011760000}"/>
    <cellStyle name="SAPBEXheaderItem 2 6 2 2 2 3" xfId="12216" xr:uid="{00000000-0005-0000-0000-000012760000}"/>
    <cellStyle name="SAPBEXheaderItem 2 6 2 2 3" xfId="12217" xr:uid="{00000000-0005-0000-0000-000013760000}"/>
    <cellStyle name="SAPBEXheaderItem 2 6 2 2 3 2" xfId="12218" xr:uid="{00000000-0005-0000-0000-000014760000}"/>
    <cellStyle name="SAPBEXheaderItem 2 6 2 2 3 2 2" xfId="12219" xr:uid="{00000000-0005-0000-0000-000015760000}"/>
    <cellStyle name="SAPBEXheaderItem 2 6 2 2 4" xfId="12220" xr:uid="{00000000-0005-0000-0000-000016760000}"/>
    <cellStyle name="SAPBEXheaderItem 2 6 2 2 4 2" xfId="12221" xr:uid="{00000000-0005-0000-0000-000017760000}"/>
    <cellStyle name="SAPBEXheaderItem 2 6 2 3" xfId="12222" xr:uid="{00000000-0005-0000-0000-000018760000}"/>
    <cellStyle name="SAPBEXheaderItem 2 6 2 3 2" xfId="12223" xr:uid="{00000000-0005-0000-0000-000019760000}"/>
    <cellStyle name="SAPBEXheaderItem 2 6 2 3 2 2" xfId="12224" xr:uid="{00000000-0005-0000-0000-00001A760000}"/>
    <cellStyle name="SAPBEXheaderItem 2 6 2 3 3" xfId="12225" xr:uid="{00000000-0005-0000-0000-00001B760000}"/>
    <cellStyle name="SAPBEXheaderItem 2 6 2 4" xfId="12226" xr:uid="{00000000-0005-0000-0000-00001C760000}"/>
    <cellStyle name="SAPBEXheaderItem 2 6 2 4 2" xfId="12227" xr:uid="{00000000-0005-0000-0000-00001D760000}"/>
    <cellStyle name="SAPBEXheaderItem 2 6 2 4 2 2" xfId="12228" xr:uid="{00000000-0005-0000-0000-00001E760000}"/>
    <cellStyle name="SAPBEXheaderItem 2 6 2 5" xfId="12229" xr:uid="{00000000-0005-0000-0000-00001F760000}"/>
    <cellStyle name="SAPBEXheaderItem 2 6 2 5 2" xfId="12230" xr:uid="{00000000-0005-0000-0000-000020760000}"/>
    <cellStyle name="SAPBEXheaderItem 2 6 2 6" xfId="37674" xr:uid="{00000000-0005-0000-0000-000021760000}"/>
    <cellStyle name="SAPBEXheaderItem 2 6 2 7" xfId="37675" xr:uid="{00000000-0005-0000-0000-000022760000}"/>
    <cellStyle name="SAPBEXheaderItem 2 6 20" xfId="37676" xr:uid="{00000000-0005-0000-0000-000023760000}"/>
    <cellStyle name="SAPBEXheaderItem 2 6 21" xfId="37677" xr:uid="{00000000-0005-0000-0000-000024760000}"/>
    <cellStyle name="SAPBEXheaderItem 2 6 22" xfId="37678" xr:uid="{00000000-0005-0000-0000-000025760000}"/>
    <cellStyle name="SAPBEXheaderItem 2 6 23" xfId="37679" xr:uid="{00000000-0005-0000-0000-000026760000}"/>
    <cellStyle name="SAPBEXheaderItem 2 6 24" xfId="37680" xr:uid="{00000000-0005-0000-0000-000027760000}"/>
    <cellStyle name="SAPBEXheaderItem 2 6 25" xfId="37681" xr:uid="{00000000-0005-0000-0000-000028760000}"/>
    <cellStyle name="SAPBEXheaderItem 2 6 26" xfId="37682" xr:uid="{00000000-0005-0000-0000-000029760000}"/>
    <cellStyle name="SAPBEXheaderItem 2 6 27" xfId="37683" xr:uid="{00000000-0005-0000-0000-00002A760000}"/>
    <cellStyle name="SAPBEXheaderItem 2 6 28" xfId="48558" xr:uid="{00000000-0005-0000-0000-00002B760000}"/>
    <cellStyle name="SAPBEXheaderItem 2 6 3" xfId="37684" xr:uid="{00000000-0005-0000-0000-00002C760000}"/>
    <cellStyle name="SAPBEXheaderItem 2 6 4" xfId="37685" xr:uid="{00000000-0005-0000-0000-00002D760000}"/>
    <cellStyle name="SAPBEXheaderItem 2 6 5" xfId="37686" xr:uid="{00000000-0005-0000-0000-00002E760000}"/>
    <cellStyle name="SAPBEXheaderItem 2 6 6" xfId="37687" xr:uid="{00000000-0005-0000-0000-00002F760000}"/>
    <cellStyle name="SAPBEXheaderItem 2 6 7" xfId="37688" xr:uid="{00000000-0005-0000-0000-000030760000}"/>
    <cellStyle name="SAPBEXheaderItem 2 6 8" xfId="37689" xr:uid="{00000000-0005-0000-0000-000031760000}"/>
    <cellStyle name="SAPBEXheaderItem 2 6 9" xfId="37690" xr:uid="{00000000-0005-0000-0000-000032760000}"/>
    <cellStyle name="SAPBEXheaderItem 2 7" xfId="1994" xr:uid="{00000000-0005-0000-0000-000033760000}"/>
    <cellStyle name="SAPBEXheaderItem 2 7 2" xfId="1995" xr:uid="{00000000-0005-0000-0000-000034760000}"/>
    <cellStyle name="SAPBEXheaderItem 2 7 2 2" xfId="12231" xr:uid="{00000000-0005-0000-0000-000035760000}"/>
    <cellStyle name="SAPBEXheaderItem 2 7 2 2 2" xfId="12232" xr:uid="{00000000-0005-0000-0000-000036760000}"/>
    <cellStyle name="SAPBEXheaderItem 2 7 2 2 2 2" xfId="12233" xr:uid="{00000000-0005-0000-0000-000037760000}"/>
    <cellStyle name="SAPBEXheaderItem 2 7 2 2 3" xfId="12234" xr:uid="{00000000-0005-0000-0000-000038760000}"/>
    <cellStyle name="SAPBEXheaderItem 2 7 2 3" xfId="12235" xr:uid="{00000000-0005-0000-0000-000039760000}"/>
    <cellStyle name="SAPBEXheaderItem 2 7 2 3 2" xfId="12236" xr:uid="{00000000-0005-0000-0000-00003A760000}"/>
    <cellStyle name="SAPBEXheaderItem 2 7 2 3 2 2" xfId="12237" xr:uid="{00000000-0005-0000-0000-00003B760000}"/>
    <cellStyle name="SAPBEXheaderItem 2 7 2 4" xfId="12238" xr:uid="{00000000-0005-0000-0000-00003C760000}"/>
    <cellStyle name="SAPBEXheaderItem 2 7 2 4 2" xfId="12239" xr:uid="{00000000-0005-0000-0000-00003D760000}"/>
    <cellStyle name="SAPBEXheaderItem 2 7 2 5" xfId="49844" xr:uid="{00000000-0005-0000-0000-00003E760000}"/>
    <cellStyle name="SAPBEXheaderItem 2 7 3" xfId="12240" xr:uid="{00000000-0005-0000-0000-00003F760000}"/>
    <cellStyle name="SAPBEXheaderItem 2 7 3 2" xfId="12241" xr:uid="{00000000-0005-0000-0000-000040760000}"/>
    <cellStyle name="SAPBEXheaderItem 2 7 3 2 2" xfId="12242" xr:uid="{00000000-0005-0000-0000-000041760000}"/>
    <cellStyle name="SAPBEXheaderItem 2 7 3 2 2 2" xfId="12243" xr:uid="{00000000-0005-0000-0000-000042760000}"/>
    <cellStyle name="SAPBEXheaderItem 2 7 3 2 3" xfId="12244" xr:uid="{00000000-0005-0000-0000-000043760000}"/>
    <cellStyle name="SAPBEXheaderItem 2 7 3 3" xfId="12245" xr:uid="{00000000-0005-0000-0000-000044760000}"/>
    <cellStyle name="SAPBEXheaderItem 2 7 3 3 2" xfId="12246" xr:uid="{00000000-0005-0000-0000-000045760000}"/>
    <cellStyle name="SAPBEXheaderItem 2 7 3 3 2 2" xfId="12247" xr:uid="{00000000-0005-0000-0000-000046760000}"/>
    <cellStyle name="SAPBEXheaderItem 2 7 3 4" xfId="12248" xr:uid="{00000000-0005-0000-0000-000047760000}"/>
    <cellStyle name="SAPBEXheaderItem 2 7 3 4 2" xfId="12249" xr:uid="{00000000-0005-0000-0000-000048760000}"/>
    <cellStyle name="SAPBEXheaderItem 2 7 3 5" xfId="37691" xr:uid="{00000000-0005-0000-0000-000049760000}"/>
    <cellStyle name="SAPBEXheaderItem 2 7 4" xfId="12250" xr:uid="{00000000-0005-0000-0000-00004A760000}"/>
    <cellStyle name="SAPBEXheaderItem 2 7 4 2" xfId="12251" xr:uid="{00000000-0005-0000-0000-00004B760000}"/>
    <cellStyle name="SAPBEXheaderItem 2 7 4 2 2" xfId="12252" xr:uid="{00000000-0005-0000-0000-00004C760000}"/>
    <cellStyle name="SAPBEXheaderItem 2 7 4 2 2 2" xfId="12253" xr:uid="{00000000-0005-0000-0000-00004D760000}"/>
    <cellStyle name="SAPBEXheaderItem 2 7 4 3" xfId="12254" xr:uid="{00000000-0005-0000-0000-00004E760000}"/>
    <cellStyle name="SAPBEXheaderItem 2 7 4 3 2" xfId="12255" xr:uid="{00000000-0005-0000-0000-00004F760000}"/>
    <cellStyle name="SAPBEXheaderItem 2 7 5" xfId="12256" xr:uid="{00000000-0005-0000-0000-000050760000}"/>
    <cellStyle name="SAPBEXheaderItem 2 7 5 2" xfId="12257" xr:uid="{00000000-0005-0000-0000-000051760000}"/>
    <cellStyle name="SAPBEXheaderItem 2 7 5 2 2" xfId="12258" xr:uid="{00000000-0005-0000-0000-000052760000}"/>
    <cellStyle name="SAPBEXheaderItem 2 7 5 3" xfId="12259" xr:uid="{00000000-0005-0000-0000-000053760000}"/>
    <cellStyle name="SAPBEXheaderItem 2 7 6" xfId="12260" xr:uid="{00000000-0005-0000-0000-000054760000}"/>
    <cellStyle name="SAPBEXheaderItem 2 7 6 2" xfId="12261" xr:uid="{00000000-0005-0000-0000-000055760000}"/>
    <cellStyle name="SAPBEXheaderItem 2 7 6 2 2" xfId="12262" xr:uid="{00000000-0005-0000-0000-000056760000}"/>
    <cellStyle name="SAPBEXheaderItem 2 7 7" xfId="12263" xr:uid="{00000000-0005-0000-0000-000057760000}"/>
    <cellStyle name="SAPBEXheaderItem 2 7 7 2" xfId="12264" xr:uid="{00000000-0005-0000-0000-000058760000}"/>
    <cellStyle name="SAPBEXheaderItem 2 7 8" xfId="48559" xr:uid="{00000000-0005-0000-0000-000059760000}"/>
    <cellStyle name="SAPBEXheaderItem 2 8" xfId="37692" xr:uid="{00000000-0005-0000-0000-00005A760000}"/>
    <cellStyle name="SAPBEXheaderItem 2 9" xfId="37693" xr:uid="{00000000-0005-0000-0000-00005B760000}"/>
    <cellStyle name="SAPBEXheaderItem 20" xfId="37694" xr:uid="{00000000-0005-0000-0000-00005C760000}"/>
    <cellStyle name="SAPBEXheaderItem 21" xfId="37695" xr:uid="{00000000-0005-0000-0000-00005D760000}"/>
    <cellStyle name="SAPBEXheaderItem 22" xfId="37696" xr:uid="{00000000-0005-0000-0000-00005E760000}"/>
    <cellStyle name="SAPBEXheaderItem 23" xfId="37697" xr:uid="{00000000-0005-0000-0000-00005F760000}"/>
    <cellStyle name="SAPBEXheaderItem 24" xfId="37698" xr:uid="{00000000-0005-0000-0000-000060760000}"/>
    <cellStyle name="SAPBEXheaderItem 25" xfId="37699" xr:uid="{00000000-0005-0000-0000-000061760000}"/>
    <cellStyle name="SAPBEXheaderItem 26" xfId="37700" xr:uid="{00000000-0005-0000-0000-000062760000}"/>
    <cellStyle name="SAPBEXheaderItem 27" xfId="37701" xr:uid="{00000000-0005-0000-0000-000063760000}"/>
    <cellStyle name="SAPBEXheaderItem 28" xfId="37702" xr:uid="{00000000-0005-0000-0000-000064760000}"/>
    <cellStyle name="SAPBEXheaderItem 29" xfId="37703" xr:uid="{00000000-0005-0000-0000-000065760000}"/>
    <cellStyle name="SAPBEXheaderItem 3" xfId="535" xr:uid="{00000000-0005-0000-0000-000066760000}"/>
    <cellStyle name="SAPBEXheaderItem 3 10" xfId="37704" xr:uid="{00000000-0005-0000-0000-000067760000}"/>
    <cellStyle name="SAPBEXheaderItem 3 11" xfId="37705" xr:uid="{00000000-0005-0000-0000-000068760000}"/>
    <cellStyle name="SAPBEXheaderItem 3 12" xfId="37706" xr:uid="{00000000-0005-0000-0000-000069760000}"/>
    <cellStyle name="SAPBEXheaderItem 3 13" xfId="37707" xr:uid="{00000000-0005-0000-0000-00006A760000}"/>
    <cellStyle name="SAPBEXheaderItem 3 14" xfId="37708" xr:uid="{00000000-0005-0000-0000-00006B760000}"/>
    <cellStyle name="SAPBEXheaderItem 3 15" xfId="37709" xr:uid="{00000000-0005-0000-0000-00006C760000}"/>
    <cellStyle name="SAPBEXheaderItem 3 16" xfId="37710" xr:uid="{00000000-0005-0000-0000-00006D760000}"/>
    <cellStyle name="SAPBEXheaderItem 3 17" xfId="37711" xr:uid="{00000000-0005-0000-0000-00006E760000}"/>
    <cellStyle name="SAPBEXheaderItem 3 18" xfId="37712" xr:uid="{00000000-0005-0000-0000-00006F760000}"/>
    <cellStyle name="SAPBEXheaderItem 3 19" xfId="37713" xr:uid="{00000000-0005-0000-0000-000070760000}"/>
    <cellStyle name="SAPBEXheaderItem 3 2" xfId="997" xr:uid="{00000000-0005-0000-0000-000071760000}"/>
    <cellStyle name="SAPBEXheaderItem 3 2 10" xfId="37714" xr:uid="{00000000-0005-0000-0000-000072760000}"/>
    <cellStyle name="SAPBEXheaderItem 3 2 11" xfId="37715" xr:uid="{00000000-0005-0000-0000-000073760000}"/>
    <cellStyle name="SAPBEXheaderItem 3 2 12" xfId="37716" xr:uid="{00000000-0005-0000-0000-000074760000}"/>
    <cellStyle name="SAPBEXheaderItem 3 2 13" xfId="37717" xr:uid="{00000000-0005-0000-0000-000075760000}"/>
    <cellStyle name="SAPBEXheaderItem 3 2 14" xfId="37718" xr:uid="{00000000-0005-0000-0000-000076760000}"/>
    <cellStyle name="SAPBEXheaderItem 3 2 15" xfId="37719" xr:uid="{00000000-0005-0000-0000-000077760000}"/>
    <cellStyle name="SAPBEXheaderItem 3 2 16" xfId="37720" xr:uid="{00000000-0005-0000-0000-000078760000}"/>
    <cellStyle name="SAPBEXheaderItem 3 2 17" xfId="37721" xr:uid="{00000000-0005-0000-0000-000079760000}"/>
    <cellStyle name="SAPBEXheaderItem 3 2 18" xfId="37722" xr:uid="{00000000-0005-0000-0000-00007A760000}"/>
    <cellStyle name="SAPBEXheaderItem 3 2 19" xfId="37723" xr:uid="{00000000-0005-0000-0000-00007B760000}"/>
    <cellStyle name="SAPBEXheaderItem 3 2 2" xfId="1996" xr:uid="{00000000-0005-0000-0000-00007C760000}"/>
    <cellStyle name="SAPBEXheaderItem 3 2 2 2" xfId="12265" xr:uid="{00000000-0005-0000-0000-00007D760000}"/>
    <cellStyle name="SAPBEXheaderItem 3 2 2 2 2" xfId="12266" xr:uid="{00000000-0005-0000-0000-00007E760000}"/>
    <cellStyle name="SAPBEXheaderItem 3 2 2 2 2 2" xfId="12267" xr:uid="{00000000-0005-0000-0000-00007F760000}"/>
    <cellStyle name="SAPBEXheaderItem 3 2 2 2 2 2 2" xfId="12268" xr:uid="{00000000-0005-0000-0000-000080760000}"/>
    <cellStyle name="SAPBEXheaderItem 3 2 2 2 2 3" xfId="12269" xr:uid="{00000000-0005-0000-0000-000081760000}"/>
    <cellStyle name="SAPBEXheaderItem 3 2 2 2 3" xfId="12270" xr:uid="{00000000-0005-0000-0000-000082760000}"/>
    <cellStyle name="SAPBEXheaderItem 3 2 2 2 3 2" xfId="12271" xr:uid="{00000000-0005-0000-0000-000083760000}"/>
    <cellStyle name="SAPBEXheaderItem 3 2 2 2 3 2 2" xfId="12272" xr:uid="{00000000-0005-0000-0000-000084760000}"/>
    <cellStyle name="SAPBEXheaderItem 3 2 2 2 4" xfId="12273" xr:uid="{00000000-0005-0000-0000-000085760000}"/>
    <cellStyle name="SAPBEXheaderItem 3 2 2 2 4 2" xfId="12274" xr:uid="{00000000-0005-0000-0000-000086760000}"/>
    <cellStyle name="SAPBEXheaderItem 3 2 2 3" xfId="12275" xr:uid="{00000000-0005-0000-0000-000087760000}"/>
    <cellStyle name="SAPBEXheaderItem 3 2 2 3 2" xfId="12276" xr:uid="{00000000-0005-0000-0000-000088760000}"/>
    <cellStyle name="SAPBEXheaderItem 3 2 2 3 2 2" xfId="12277" xr:uid="{00000000-0005-0000-0000-000089760000}"/>
    <cellStyle name="SAPBEXheaderItem 3 2 2 3 3" xfId="12278" xr:uid="{00000000-0005-0000-0000-00008A760000}"/>
    <cellStyle name="SAPBEXheaderItem 3 2 2 4" xfId="12279" xr:uid="{00000000-0005-0000-0000-00008B760000}"/>
    <cellStyle name="SAPBEXheaderItem 3 2 2 4 2" xfId="12280" xr:uid="{00000000-0005-0000-0000-00008C760000}"/>
    <cellStyle name="SAPBEXheaderItem 3 2 2 4 2 2" xfId="12281" xr:uid="{00000000-0005-0000-0000-00008D760000}"/>
    <cellStyle name="SAPBEXheaderItem 3 2 2 5" xfId="12282" xr:uid="{00000000-0005-0000-0000-00008E760000}"/>
    <cellStyle name="SAPBEXheaderItem 3 2 2 5 2" xfId="12283" xr:uid="{00000000-0005-0000-0000-00008F760000}"/>
    <cellStyle name="SAPBEXheaderItem 3 2 2 6" xfId="37724" xr:uid="{00000000-0005-0000-0000-000090760000}"/>
    <cellStyle name="SAPBEXheaderItem 3 2 2 7" xfId="37725" xr:uid="{00000000-0005-0000-0000-000091760000}"/>
    <cellStyle name="SAPBEXheaderItem 3 2 20" xfId="37726" xr:uid="{00000000-0005-0000-0000-000092760000}"/>
    <cellStyle name="SAPBEXheaderItem 3 2 21" xfId="37727" xr:uid="{00000000-0005-0000-0000-000093760000}"/>
    <cellStyle name="SAPBEXheaderItem 3 2 22" xfId="37728" xr:uid="{00000000-0005-0000-0000-000094760000}"/>
    <cellStyle name="SAPBEXheaderItem 3 2 23" xfId="37729" xr:uid="{00000000-0005-0000-0000-000095760000}"/>
    <cellStyle name="SAPBEXheaderItem 3 2 24" xfId="37730" xr:uid="{00000000-0005-0000-0000-000096760000}"/>
    <cellStyle name="SAPBEXheaderItem 3 2 25" xfId="37731" xr:uid="{00000000-0005-0000-0000-000097760000}"/>
    <cellStyle name="SAPBEXheaderItem 3 2 26" xfId="37732" xr:uid="{00000000-0005-0000-0000-000098760000}"/>
    <cellStyle name="SAPBEXheaderItem 3 2 27" xfId="37733" xr:uid="{00000000-0005-0000-0000-000099760000}"/>
    <cellStyle name="SAPBEXheaderItem 3 2 28" xfId="48560" xr:uid="{00000000-0005-0000-0000-00009A760000}"/>
    <cellStyle name="SAPBEXheaderItem 3 2 3" xfId="37734" xr:uid="{00000000-0005-0000-0000-00009B760000}"/>
    <cellStyle name="SAPBEXheaderItem 3 2 4" xfId="37735" xr:uid="{00000000-0005-0000-0000-00009C760000}"/>
    <cellStyle name="SAPBEXheaderItem 3 2 5" xfId="37736" xr:uid="{00000000-0005-0000-0000-00009D760000}"/>
    <cellStyle name="SAPBEXheaderItem 3 2 6" xfId="37737" xr:uid="{00000000-0005-0000-0000-00009E760000}"/>
    <cellStyle name="SAPBEXheaderItem 3 2 7" xfId="37738" xr:uid="{00000000-0005-0000-0000-00009F760000}"/>
    <cellStyle name="SAPBEXheaderItem 3 2 8" xfId="37739" xr:uid="{00000000-0005-0000-0000-0000A0760000}"/>
    <cellStyle name="SAPBEXheaderItem 3 2 9" xfId="37740" xr:uid="{00000000-0005-0000-0000-0000A1760000}"/>
    <cellStyle name="SAPBEXheaderItem 3 20" xfId="37741" xr:uid="{00000000-0005-0000-0000-0000A2760000}"/>
    <cellStyle name="SAPBEXheaderItem 3 21" xfId="37742" xr:uid="{00000000-0005-0000-0000-0000A3760000}"/>
    <cellStyle name="SAPBEXheaderItem 3 22" xfId="37743" xr:uid="{00000000-0005-0000-0000-0000A4760000}"/>
    <cellStyle name="SAPBEXheaderItem 3 23" xfId="37744" xr:uid="{00000000-0005-0000-0000-0000A5760000}"/>
    <cellStyle name="SAPBEXheaderItem 3 24" xfId="37745" xr:uid="{00000000-0005-0000-0000-0000A6760000}"/>
    <cellStyle name="SAPBEXheaderItem 3 25" xfId="37746" xr:uid="{00000000-0005-0000-0000-0000A7760000}"/>
    <cellStyle name="SAPBEXheaderItem 3 26" xfId="37747" xr:uid="{00000000-0005-0000-0000-0000A8760000}"/>
    <cellStyle name="SAPBEXheaderItem 3 27" xfId="37748" xr:uid="{00000000-0005-0000-0000-0000A9760000}"/>
    <cellStyle name="SAPBEXheaderItem 3 28" xfId="37749" xr:uid="{00000000-0005-0000-0000-0000AA760000}"/>
    <cellStyle name="SAPBEXheaderItem 3 29" xfId="37750" xr:uid="{00000000-0005-0000-0000-0000AB760000}"/>
    <cellStyle name="SAPBEXheaderItem 3 3" xfId="998" xr:uid="{00000000-0005-0000-0000-0000AC760000}"/>
    <cellStyle name="SAPBEXheaderItem 3 3 10" xfId="37751" xr:uid="{00000000-0005-0000-0000-0000AD760000}"/>
    <cellStyle name="SAPBEXheaderItem 3 3 11" xfId="37752" xr:uid="{00000000-0005-0000-0000-0000AE760000}"/>
    <cellStyle name="SAPBEXheaderItem 3 3 12" xfId="37753" xr:uid="{00000000-0005-0000-0000-0000AF760000}"/>
    <cellStyle name="SAPBEXheaderItem 3 3 13" xfId="37754" xr:uid="{00000000-0005-0000-0000-0000B0760000}"/>
    <cellStyle name="SAPBEXheaderItem 3 3 14" xfId="37755" xr:uid="{00000000-0005-0000-0000-0000B1760000}"/>
    <cellStyle name="SAPBEXheaderItem 3 3 15" xfId="37756" xr:uid="{00000000-0005-0000-0000-0000B2760000}"/>
    <cellStyle name="SAPBEXheaderItem 3 3 16" xfId="37757" xr:uid="{00000000-0005-0000-0000-0000B3760000}"/>
    <cellStyle name="SAPBEXheaderItem 3 3 17" xfId="37758" xr:uid="{00000000-0005-0000-0000-0000B4760000}"/>
    <cellStyle name="SAPBEXheaderItem 3 3 18" xfId="37759" xr:uid="{00000000-0005-0000-0000-0000B5760000}"/>
    <cellStyle name="SAPBEXheaderItem 3 3 19" xfId="37760" xr:uid="{00000000-0005-0000-0000-0000B6760000}"/>
    <cellStyle name="SAPBEXheaderItem 3 3 2" xfId="1997" xr:uid="{00000000-0005-0000-0000-0000B7760000}"/>
    <cellStyle name="SAPBEXheaderItem 3 3 2 2" xfId="12284" xr:uid="{00000000-0005-0000-0000-0000B8760000}"/>
    <cellStyle name="SAPBEXheaderItem 3 3 2 2 2" xfId="12285" xr:uid="{00000000-0005-0000-0000-0000B9760000}"/>
    <cellStyle name="SAPBEXheaderItem 3 3 2 2 2 2" xfId="12286" xr:uid="{00000000-0005-0000-0000-0000BA760000}"/>
    <cellStyle name="SAPBEXheaderItem 3 3 2 2 2 2 2" xfId="12287" xr:uid="{00000000-0005-0000-0000-0000BB760000}"/>
    <cellStyle name="SAPBEXheaderItem 3 3 2 2 2 3" xfId="12288" xr:uid="{00000000-0005-0000-0000-0000BC760000}"/>
    <cellStyle name="SAPBEXheaderItem 3 3 2 2 3" xfId="12289" xr:uid="{00000000-0005-0000-0000-0000BD760000}"/>
    <cellStyle name="SAPBEXheaderItem 3 3 2 2 3 2" xfId="12290" xr:uid="{00000000-0005-0000-0000-0000BE760000}"/>
    <cellStyle name="SAPBEXheaderItem 3 3 2 2 3 2 2" xfId="12291" xr:uid="{00000000-0005-0000-0000-0000BF760000}"/>
    <cellStyle name="SAPBEXheaderItem 3 3 2 2 4" xfId="12292" xr:uid="{00000000-0005-0000-0000-0000C0760000}"/>
    <cellStyle name="SAPBEXheaderItem 3 3 2 2 4 2" xfId="12293" xr:uid="{00000000-0005-0000-0000-0000C1760000}"/>
    <cellStyle name="SAPBEXheaderItem 3 3 2 3" xfId="12294" xr:uid="{00000000-0005-0000-0000-0000C2760000}"/>
    <cellStyle name="SAPBEXheaderItem 3 3 2 3 2" xfId="12295" xr:uid="{00000000-0005-0000-0000-0000C3760000}"/>
    <cellStyle name="SAPBEXheaderItem 3 3 2 3 2 2" xfId="12296" xr:uid="{00000000-0005-0000-0000-0000C4760000}"/>
    <cellStyle name="SAPBEXheaderItem 3 3 2 3 3" xfId="12297" xr:uid="{00000000-0005-0000-0000-0000C5760000}"/>
    <cellStyle name="SAPBEXheaderItem 3 3 2 4" xfId="12298" xr:uid="{00000000-0005-0000-0000-0000C6760000}"/>
    <cellStyle name="SAPBEXheaderItem 3 3 2 4 2" xfId="12299" xr:uid="{00000000-0005-0000-0000-0000C7760000}"/>
    <cellStyle name="SAPBEXheaderItem 3 3 2 4 2 2" xfId="12300" xr:uid="{00000000-0005-0000-0000-0000C8760000}"/>
    <cellStyle name="SAPBEXheaderItem 3 3 2 5" xfId="12301" xr:uid="{00000000-0005-0000-0000-0000C9760000}"/>
    <cellStyle name="SAPBEXheaderItem 3 3 2 5 2" xfId="12302" xr:uid="{00000000-0005-0000-0000-0000CA760000}"/>
    <cellStyle name="SAPBEXheaderItem 3 3 2 6" xfId="37761" xr:uid="{00000000-0005-0000-0000-0000CB760000}"/>
    <cellStyle name="SAPBEXheaderItem 3 3 2 7" xfId="37762" xr:uid="{00000000-0005-0000-0000-0000CC760000}"/>
    <cellStyle name="SAPBEXheaderItem 3 3 20" xfId="37763" xr:uid="{00000000-0005-0000-0000-0000CD760000}"/>
    <cellStyle name="SAPBEXheaderItem 3 3 21" xfId="37764" xr:uid="{00000000-0005-0000-0000-0000CE760000}"/>
    <cellStyle name="SAPBEXheaderItem 3 3 22" xfId="37765" xr:uid="{00000000-0005-0000-0000-0000CF760000}"/>
    <cellStyle name="SAPBEXheaderItem 3 3 23" xfId="37766" xr:uid="{00000000-0005-0000-0000-0000D0760000}"/>
    <cellStyle name="SAPBEXheaderItem 3 3 24" xfId="37767" xr:uid="{00000000-0005-0000-0000-0000D1760000}"/>
    <cellStyle name="SAPBEXheaderItem 3 3 25" xfId="37768" xr:uid="{00000000-0005-0000-0000-0000D2760000}"/>
    <cellStyle name="SAPBEXheaderItem 3 3 26" xfId="37769" xr:uid="{00000000-0005-0000-0000-0000D3760000}"/>
    <cellStyle name="SAPBEXheaderItem 3 3 27" xfId="37770" xr:uid="{00000000-0005-0000-0000-0000D4760000}"/>
    <cellStyle name="SAPBEXheaderItem 3 3 28" xfId="48561" xr:uid="{00000000-0005-0000-0000-0000D5760000}"/>
    <cellStyle name="SAPBEXheaderItem 3 3 3" xfId="37771" xr:uid="{00000000-0005-0000-0000-0000D6760000}"/>
    <cellStyle name="SAPBEXheaderItem 3 3 4" xfId="37772" xr:uid="{00000000-0005-0000-0000-0000D7760000}"/>
    <cellStyle name="SAPBEXheaderItem 3 3 5" xfId="37773" xr:uid="{00000000-0005-0000-0000-0000D8760000}"/>
    <cellStyle name="SAPBEXheaderItem 3 3 6" xfId="37774" xr:uid="{00000000-0005-0000-0000-0000D9760000}"/>
    <cellStyle name="SAPBEXheaderItem 3 3 7" xfId="37775" xr:uid="{00000000-0005-0000-0000-0000DA760000}"/>
    <cellStyle name="SAPBEXheaderItem 3 3 8" xfId="37776" xr:uid="{00000000-0005-0000-0000-0000DB760000}"/>
    <cellStyle name="SAPBEXheaderItem 3 3 9" xfId="37777" xr:uid="{00000000-0005-0000-0000-0000DC760000}"/>
    <cellStyle name="SAPBEXheaderItem 3 30" xfId="37778" xr:uid="{00000000-0005-0000-0000-0000DD760000}"/>
    <cellStyle name="SAPBEXheaderItem 3 31" xfId="37779" xr:uid="{00000000-0005-0000-0000-0000DE760000}"/>
    <cellStyle name="SAPBEXheaderItem 3 32" xfId="37780" xr:uid="{00000000-0005-0000-0000-0000DF760000}"/>
    <cellStyle name="SAPBEXheaderItem 3 33" xfId="48562" xr:uid="{00000000-0005-0000-0000-0000E0760000}"/>
    <cellStyle name="SAPBEXheaderItem 3 4" xfId="999" xr:uid="{00000000-0005-0000-0000-0000E1760000}"/>
    <cellStyle name="SAPBEXheaderItem 3 4 10" xfId="37781" xr:uid="{00000000-0005-0000-0000-0000E2760000}"/>
    <cellStyle name="SAPBEXheaderItem 3 4 11" xfId="37782" xr:uid="{00000000-0005-0000-0000-0000E3760000}"/>
    <cellStyle name="SAPBEXheaderItem 3 4 12" xfId="37783" xr:uid="{00000000-0005-0000-0000-0000E4760000}"/>
    <cellStyle name="SAPBEXheaderItem 3 4 13" xfId="37784" xr:uid="{00000000-0005-0000-0000-0000E5760000}"/>
    <cellStyle name="SAPBEXheaderItem 3 4 14" xfId="37785" xr:uid="{00000000-0005-0000-0000-0000E6760000}"/>
    <cellStyle name="SAPBEXheaderItem 3 4 15" xfId="37786" xr:uid="{00000000-0005-0000-0000-0000E7760000}"/>
    <cellStyle name="SAPBEXheaderItem 3 4 16" xfId="37787" xr:uid="{00000000-0005-0000-0000-0000E8760000}"/>
    <cellStyle name="SAPBEXheaderItem 3 4 17" xfId="37788" xr:uid="{00000000-0005-0000-0000-0000E9760000}"/>
    <cellStyle name="SAPBEXheaderItem 3 4 18" xfId="37789" xr:uid="{00000000-0005-0000-0000-0000EA760000}"/>
    <cellStyle name="SAPBEXheaderItem 3 4 19" xfId="37790" xr:uid="{00000000-0005-0000-0000-0000EB760000}"/>
    <cellStyle name="SAPBEXheaderItem 3 4 2" xfId="1998" xr:uid="{00000000-0005-0000-0000-0000EC760000}"/>
    <cellStyle name="SAPBEXheaderItem 3 4 2 2" xfId="12303" xr:uid="{00000000-0005-0000-0000-0000ED760000}"/>
    <cellStyle name="SAPBEXheaderItem 3 4 2 2 2" xfId="12304" xr:uid="{00000000-0005-0000-0000-0000EE760000}"/>
    <cellStyle name="SAPBEXheaderItem 3 4 2 2 2 2" xfId="12305" xr:uid="{00000000-0005-0000-0000-0000EF760000}"/>
    <cellStyle name="SAPBEXheaderItem 3 4 2 2 2 2 2" xfId="12306" xr:uid="{00000000-0005-0000-0000-0000F0760000}"/>
    <cellStyle name="SAPBEXheaderItem 3 4 2 2 2 3" xfId="12307" xr:uid="{00000000-0005-0000-0000-0000F1760000}"/>
    <cellStyle name="SAPBEXheaderItem 3 4 2 2 3" xfId="12308" xr:uid="{00000000-0005-0000-0000-0000F2760000}"/>
    <cellStyle name="SAPBEXheaderItem 3 4 2 2 3 2" xfId="12309" xr:uid="{00000000-0005-0000-0000-0000F3760000}"/>
    <cellStyle name="SAPBEXheaderItem 3 4 2 2 3 2 2" xfId="12310" xr:uid="{00000000-0005-0000-0000-0000F4760000}"/>
    <cellStyle name="SAPBEXheaderItem 3 4 2 2 4" xfId="12311" xr:uid="{00000000-0005-0000-0000-0000F5760000}"/>
    <cellStyle name="SAPBEXheaderItem 3 4 2 2 4 2" xfId="12312" xr:uid="{00000000-0005-0000-0000-0000F6760000}"/>
    <cellStyle name="SAPBEXheaderItem 3 4 2 3" xfId="12313" xr:uid="{00000000-0005-0000-0000-0000F7760000}"/>
    <cellStyle name="SAPBEXheaderItem 3 4 2 3 2" xfId="12314" xr:uid="{00000000-0005-0000-0000-0000F8760000}"/>
    <cellStyle name="SAPBEXheaderItem 3 4 2 3 2 2" xfId="12315" xr:uid="{00000000-0005-0000-0000-0000F9760000}"/>
    <cellStyle name="SAPBEXheaderItem 3 4 2 3 3" xfId="12316" xr:uid="{00000000-0005-0000-0000-0000FA760000}"/>
    <cellStyle name="SAPBEXheaderItem 3 4 2 4" xfId="12317" xr:uid="{00000000-0005-0000-0000-0000FB760000}"/>
    <cellStyle name="SAPBEXheaderItem 3 4 2 4 2" xfId="12318" xr:uid="{00000000-0005-0000-0000-0000FC760000}"/>
    <cellStyle name="SAPBEXheaderItem 3 4 2 4 2 2" xfId="12319" xr:uid="{00000000-0005-0000-0000-0000FD760000}"/>
    <cellStyle name="SAPBEXheaderItem 3 4 2 5" xfId="12320" xr:uid="{00000000-0005-0000-0000-0000FE760000}"/>
    <cellStyle name="SAPBEXheaderItem 3 4 2 5 2" xfId="12321" xr:uid="{00000000-0005-0000-0000-0000FF760000}"/>
    <cellStyle name="SAPBEXheaderItem 3 4 2 6" xfId="37791" xr:uid="{00000000-0005-0000-0000-000000770000}"/>
    <cellStyle name="SAPBEXheaderItem 3 4 2 7" xfId="37792" xr:uid="{00000000-0005-0000-0000-000001770000}"/>
    <cellStyle name="SAPBEXheaderItem 3 4 20" xfId="37793" xr:uid="{00000000-0005-0000-0000-000002770000}"/>
    <cellStyle name="SAPBEXheaderItem 3 4 21" xfId="37794" xr:uid="{00000000-0005-0000-0000-000003770000}"/>
    <cellStyle name="SAPBEXheaderItem 3 4 22" xfId="37795" xr:uid="{00000000-0005-0000-0000-000004770000}"/>
    <cellStyle name="SAPBEXheaderItem 3 4 23" xfId="37796" xr:uid="{00000000-0005-0000-0000-000005770000}"/>
    <cellStyle name="SAPBEXheaderItem 3 4 24" xfId="37797" xr:uid="{00000000-0005-0000-0000-000006770000}"/>
    <cellStyle name="SAPBEXheaderItem 3 4 25" xfId="37798" xr:uid="{00000000-0005-0000-0000-000007770000}"/>
    <cellStyle name="SAPBEXheaderItem 3 4 26" xfId="37799" xr:uid="{00000000-0005-0000-0000-000008770000}"/>
    <cellStyle name="SAPBEXheaderItem 3 4 27" xfId="37800" xr:uid="{00000000-0005-0000-0000-000009770000}"/>
    <cellStyle name="SAPBEXheaderItem 3 4 28" xfId="48563" xr:uid="{00000000-0005-0000-0000-00000A770000}"/>
    <cellStyle name="SAPBEXheaderItem 3 4 3" xfId="37801" xr:uid="{00000000-0005-0000-0000-00000B770000}"/>
    <cellStyle name="SAPBEXheaderItem 3 4 4" xfId="37802" xr:uid="{00000000-0005-0000-0000-00000C770000}"/>
    <cellStyle name="SAPBEXheaderItem 3 4 5" xfId="37803" xr:uid="{00000000-0005-0000-0000-00000D770000}"/>
    <cellStyle name="SAPBEXheaderItem 3 4 6" xfId="37804" xr:uid="{00000000-0005-0000-0000-00000E770000}"/>
    <cellStyle name="SAPBEXheaderItem 3 4 7" xfId="37805" xr:uid="{00000000-0005-0000-0000-00000F770000}"/>
    <cellStyle name="SAPBEXheaderItem 3 4 8" xfId="37806" xr:uid="{00000000-0005-0000-0000-000010770000}"/>
    <cellStyle name="SAPBEXheaderItem 3 4 9" xfId="37807" xr:uid="{00000000-0005-0000-0000-000011770000}"/>
    <cellStyle name="SAPBEXheaderItem 3 5" xfId="1000" xr:uid="{00000000-0005-0000-0000-000012770000}"/>
    <cellStyle name="SAPBEXheaderItem 3 5 10" xfId="37808" xr:uid="{00000000-0005-0000-0000-000013770000}"/>
    <cellStyle name="SAPBEXheaderItem 3 5 11" xfId="37809" xr:uid="{00000000-0005-0000-0000-000014770000}"/>
    <cellStyle name="SAPBEXheaderItem 3 5 12" xfId="37810" xr:uid="{00000000-0005-0000-0000-000015770000}"/>
    <cellStyle name="SAPBEXheaderItem 3 5 13" xfId="37811" xr:uid="{00000000-0005-0000-0000-000016770000}"/>
    <cellStyle name="SAPBEXheaderItem 3 5 14" xfId="37812" xr:uid="{00000000-0005-0000-0000-000017770000}"/>
    <cellStyle name="SAPBEXheaderItem 3 5 15" xfId="37813" xr:uid="{00000000-0005-0000-0000-000018770000}"/>
    <cellStyle name="SAPBEXheaderItem 3 5 16" xfId="37814" xr:uid="{00000000-0005-0000-0000-000019770000}"/>
    <cellStyle name="SAPBEXheaderItem 3 5 17" xfId="37815" xr:uid="{00000000-0005-0000-0000-00001A770000}"/>
    <cellStyle name="SAPBEXheaderItem 3 5 18" xfId="37816" xr:uid="{00000000-0005-0000-0000-00001B770000}"/>
    <cellStyle name="SAPBEXheaderItem 3 5 19" xfId="37817" xr:uid="{00000000-0005-0000-0000-00001C770000}"/>
    <cellStyle name="SAPBEXheaderItem 3 5 2" xfId="1999" xr:uid="{00000000-0005-0000-0000-00001D770000}"/>
    <cellStyle name="SAPBEXheaderItem 3 5 2 2" xfId="12322" xr:uid="{00000000-0005-0000-0000-00001E770000}"/>
    <cellStyle name="SAPBEXheaderItem 3 5 2 2 2" xfId="12323" xr:uid="{00000000-0005-0000-0000-00001F770000}"/>
    <cellStyle name="SAPBEXheaderItem 3 5 2 2 2 2" xfId="12324" xr:uid="{00000000-0005-0000-0000-000020770000}"/>
    <cellStyle name="SAPBEXheaderItem 3 5 2 2 2 2 2" xfId="12325" xr:uid="{00000000-0005-0000-0000-000021770000}"/>
    <cellStyle name="SAPBEXheaderItem 3 5 2 2 2 3" xfId="12326" xr:uid="{00000000-0005-0000-0000-000022770000}"/>
    <cellStyle name="SAPBEXheaderItem 3 5 2 2 3" xfId="12327" xr:uid="{00000000-0005-0000-0000-000023770000}"/>
    <cellStyle name="SAPBEXheaderItem 3 5 2 2 3 2" xfId="12328" xr:uid="{00000000-0005-0000-0000-000024770000}"/>
    <cellStyle name="SAPBEXheaderItem 3 5 2 2 3 2 2" xfId="12329" xr:uid="{00000000-0005-0000-0000-000025770000}"/>
    <cellStyle name="SAPBEXheaderItem 3 5 2 2 4" xfId="12330" xr:uid="{00000000-0005-0000-0000-000026770000}"/>
    <cellStyle name="SAPBEXheaderItem 3 5 2 2 4 2" xfId="12331" xr:uid="{00000000-0005-0000-0000-000027770000}"/>
    <cellStyle name="SAPBEXheaderItem 3 5 2 3" xfId="12332" xr:uid="{00000000-0005-0000-0000-000028770000}"/>
    <cellStyle name="SAPBEXheaderItem 3 5 2 3 2" xfId="12333" xr:uid="{00000000-0005-0000-0000-000029770000}"/>
    <cellStyle name="SAPBEXheaderItem 3 5 2 3 2 2" xfId="12334" xr:uid="{00000000-0005-0000-0000-00002A770000}"/>
    <cellStyle name="SAPBEXheaderItem 3 5 2 3 3" xfId="12335" xr:uid="{00000000-0005-0000-0000-00002B770000}"/>
    <cellStyle name="SAPBEXheaderItem 3 5 2 4" xfId="12336" xr:uid="{00000000-0005-0000-0000-00002C770000}"/>
    <cellStyle name="SAPBEXheaderItem 3 5 2 4 2" xfId="12337" xr:uid="{00000000-0005-0000-0000-00002D770000}"/>
    <cellStyle name="SAPBEXheaderItem 3 5 2 4 2 2" xfId="12338" xr:uid="{00000000-0005-0000-0000-00002E770000}"/>
    <cellStyle name="SAPBEXheaderItem 3 5 2 5" xfId="12339" xr:uid="{00000000-0005-0000-0000-00002F770000}"/>
    <cellStyle name="SAPBEXheaderItem 3 5 2 5 2" xfId="12340" xr:uid="{00000000-0005-0000-0000-000030770000}"/>
    <cellStyle name="SAPBEXheaderItem 3 5 2 6" xfId="37818" xr:uid="{00000000-0005-0000-0000-000031770000}"/>
    <cellStyle name="SAPBEXheaderItem 3 5 2 7" xfId="37819" xr:uid="{00000000-0005-0000-0000-000032770000}"/>
    <cellStyle name="SAPBEXheaderItem 3 5 20" xfId="37820" xr:uid="{00000000-0005-0000-0000-000033770000}"/>
    <cellStyle name="SAPBEXheaderItem 3 5 21" xfId="37821" xr:uid="{00000000-0005-0000-0000-000034770000}"/>
    <cellStyle name="SAPBEXheaderItem 3 5 22" xfId="37822" xr:uid="{00000000-0005-0000-0000-000035770000}"/>
    <cellStyle name="SAPBEXheaderItem 3 5 23" xfId="37823" xr:uid="{00000000-0005-0000-0000-000036770000}"/>
    <cellStyle name="SAPBEXheaderItem 3 5 24" xfId="37824" xr:uid="{00000000-0005-0000-0000-000037770000}"/>
    <cellStyle name="SAPBEXheaderItem 3 5 25" xfId="37825" xr:uid="{00000000-0005-0000-0000-000038770000}"/>
    <cellStyle name="SAPBEXheaderItem 3 5 26" xfId="37826" xr:uid="{00000000-0005-0000-0000-000039770000}"/>
    <cellStyle name="SAPBEXheaderItem 3 5 27" xfId="37827" xr:uid="{00000000-0005-0000-0000-00003A770000}"/>
    <cellStyle name="SAPBEXheaderItem 3 5 28" xfId="48564" xr:uid="{00000000-0005-0000-0000-00003B770000}"/>
    <cellStyle name="SAPBEXheaderItem 3 5 3" xfId="37828" xr:uid="{00000000-0005-0000-0000-00003C770000}"/>
    <cellStyle name="SAPBEXheaderItem 3 5 4" xfId="37829" xr:uid="{00000000-0005-0000-0000-00003D770000}"/>
    <cellStyle name="SAPBEXheaderItem 3 5 5" xfId="37830" xr:uid="{00000000-0005-0000-0000-00003E770000}"/>
    <cellStyle name="SAPBEXheaderItem 3 5 6" xfId="37831" xr:uid="{00000000-0005-0000-0000-00003F770000}"/>
    <cellStyle name="SAPBEXheaderItem 3 5 7" xfId="37832" xr:uid="{00000000-0005-0000-0000-000040770000}"/>
    <cellStyle name="SAPBEXheaderItem 3 5 8" xfId="37833" xr:uid="{00000000-0005-0000-0000-000041770000}"/>
    <cellStyle name="SAPBEXheaderItem 3 5 9" xfId="37834" xr:uid="{00000000-0005-0000-0000-000042770000}"/>
    <cellStyle name="SAPBEXheaderItem 3 6" xfId="1001" xr:uid="{00000000-0005-0000-0000-000043770000}"/>
    <cellStyle name="SAPBEXheaderItem 3 6 10" xfId="37835" xr:uid="{00000000-0005-0000-0000-000044770000}"/>
    <cellStyle name="SAPBEXheaderItem 3 6 11" xfId="37836" xr:uid="{00000000-0005-0000-0000-000045770000}"/>
    <cellStyle name="SAPBEXheaderItem 3 6 12" xfId="37837" xr:uid="{00000000-0005-0000-0000-000046770000}"/>
    <cellStyle name="SAPBEXheaderItem 3 6 13" xfId="37838" xr:uid="{00000000-0005-0000-0000-000047770000}"/>
    <cellStyle name="SAPBEXheaderItem 3 6 14" xfId="37839" xr:uid="{00000000-0005-0000-0000-000048770000}"/>
    <cellStyle name="SAPBEXheaderItem 3 6 15" xfId="37840" xr:uid="{00000000-0005-0000-0000-000049770000}"/>
    <cellStyle name="SAPBEXheaderItem 3 6 16" xfId="37841" xr:uid="{00000000-0005-0000-0000-00004A770000}"/>
    <cellStyle name="SAPBEXheaderItem 3 6 17" xfId="37842" xr:uid="{00000000-0005-0000-0000-00004B770000}"/>
    <cellStyle name="SAPBEXheaderItem 3 6 18" xfId="37843" xr:uid="{00000000-0005-0000-0000-00004C770000}"/>
    <cellStyle name="SAPBEXheaderItem 3 6 19" xfId="37844" xr:uid="{00000000-0005-0000-0000-00004D770000}"/>
    <cellStyle name="SAPBEXheaderItem 3 6 2" xfId="2000" xr:uid="{00000000-0005-0000-0000-00004E770000}"/>
    <cellStyle name="SAPBEXheaderItem 3 6 2 2" xfId="12341" xr:uid="{00000000-0005-0000-0000-00004F770000}"/>
    <cellStyle name="SAPBEXheaderItem 3 6 2 2 2" xfId="12342" xr:uid="{00000000-0005-0000-0000-000050770000}"/>
    <cellStyle name="SAPBEXheaderItem 3 6 2 2 2 2" xfId="12343" xr:uid="{00000000-0005-0000-0000-000051770000}"/>
    <cellStyle name="SAPBEXheaderItem 3 6 2 2 2 2 2" xfId="12344" xr:uid="{00000000-0005-0000-0000-000052770000}"/>
    <cellStyle name="SAPBEXheaderItem 3 6 2 2 2 3" xfId="12345" xr:uid="{00000000-0005-0000-0000-000053770000}"/>
    <cellStyle name="SAPBEXheaderItem 3 6 2 2 3" xfId="12346" xr:uid="{00000000-0005-0000-0000-000054770000}"/>
    <cellStyle name="SAPBEXheaderItem 3 6 2 2 3 2" xfId="12347" xr:uid="{00000000-0005-0000-0000-000055770000}"/>
    <cellStyle name="SAPBEXheaderItem 3 6 2 2 3 2 2" xfId="12348" xr:uid="{00000000-0005-0000-0000-000056770000}"/>
    <cellStyle name="SAPBEXheaderItem 3 6 2 2 4" xfId="12349" xr:uid="{00000000-0005-0000-0000-000057770000}"/>
    <cellStyle name="SAPBEXheaderItem 3 6 2 2 4 2" xfId="12350" xr:uid="{00000000-0005-0000-0000-000058770000}"/>
    <cellStyle name="SAPBEXheaderItem 3 6 2 3" xfId="12351" xr:uid="{00000000-0005-0000-0000-000059770000}"/>
    <cellStyle name="SAPBEXheaderItem 3 6 2 3 2" xfId="12352" xr:uid="{00000000-0005-0000-0000-00005A770000}"/>
    <cellStyle name="SAPBEXheaderItem 3 6 2 3 2 2" xfId="12353" xr:uid="{00000000-0005-0000-0000-00005B770000}"/>
    <cellStyle name="SAPBEXheaderItem 3 6 2 3 3" xfId="12354" xr:uid="{00000000-0005-0000-0000-00005C770000}"/>
    <cellStyle name="SAPBEXheaderItem 3 6 2 4" xfId="12355" xr:uid="{00000000-0005-0000-0000-00005D770000}"/>
    <cellStyle name="SAPBEXheaderItem 3 6 2 4 2" xfId="12356" xr:uid="{00000000-0005-0000-0000-00005E770000}"/>
    <cellStyle name="SAPBEXheaderItem 3 6 2 4 2 2" xfId="12357" xr:uid="{00000000-0005-0000-0000-00005F770000}"/>
    <cellStyle name="SAPBEXheaderItem 3 6 2 5" xfId="12358" xr:uid="{00000000-0005-0000-0000-000060770000}"/>
    <cellStyle name="SAPBEXheaderItem 3 6 2 5 2" xfId="12359" xr:uid="{00000000-0005-0000-0000-000061770000}"/>
    <cellStyle name="SAPBEXheaderItem 3 6 2 6" xfId="37845" xr:uid="{00000000-0005-0000-0000-000062770000}"/>
    <cellStyle name="SAPBEXheaderItem 3 6 2 7" xfId="37846" xr:uid="{00000000-0005-0000-0000-000063770000}"/>
    <cellStyle name="SAPBEXheaderItem 3 6 20" xfId="37847" xr:uid="{00000000-0005-0000-0000-000064770000}"/>
    <cellStyle name="SAPBEXheaderItem 3 6 21" xfId="37848" xr:uid="{00000000-0005-0000-0000-000065770000}"/>
    <cellStyle name="SAPBEXheaderItem 3 6 22" xfId="37849" xr:uid="{00000000-0005-0000-0000-000066770000}"/>
    <cellStyle name="SAPBEXheaderItem 3 6 23" xfId="37850" xr:uid="{00000000-0005-0000-0000-000067770000}"/>
    <cellStyle name="SAPBEXheaderItem 3 6 24" xfId="37851" xr:uid="{00000000-0005-0000-0000-000068770000}"/>
    <cellStyle name="SAPBEXheaderItem 3 6 25" xfId="37852" xr:uid="{00000000-0005-0000-0000-000069770000}"/>
    <cellStyle name="SAPBEXheaderItem 3 6 26" xfId="37853" xr:uid="{00000000-0005-0000-0000-00006A770000}"/>
    <cellStyle name="SAPBEXheaderItem 3 6 27" xfId="37854" xr:uid="{00000000-0005-0000-0000-00006B770000}"/>
    <cellStyle name="SAPBEXheaderItem 3 6 28" xfId="48565" xr:uid="{00000000-0005-0000-0000-00006C770000}"/>
    <cellStyle name="SAPBEXheaderItem 3 6 3" xfId="37855" xr:uid="{00000000-0005-0000-0000-00006D770000}"/>
    <cellStyle name="SAPBEXheaderItem 3 6 4" xfId="37856" xr:uid="{00000000-0005-0000-0000-00006E770000}"/>
    <cellStyle name="SAPBEXheaderItem 3 6 5" xfId="37857" xr:uid="{00000000-0005-0000-0000-00006F770000}"/>
    <cellStyle name="SAPBEXheaderItem 3 6 6" xfId="37858" xr:uid="{00000000-0005-0000-0000-000070770000}"/>
    <cellStyle name="SAPBEXheaderItem 3 6 7" xfId="37859" xr:uid="{00000000-0005-0000-0000-000071770000}"/>
    <cellStyle name="SAPBEXheaderItem 3 6 8" xfId="37860" xr:uid="{00000000-0005-0000-0000-000072770000}"/>
    <cellStyle name="SAPBEXheaderItem 3 6 9" xfId="37861" xr:uid="{00000000-0005-0000-0000-000073770000}"/>
    <cellStyle name="SAPBEXheaderItem 3 7" xfId="2001" xr:uid="{00000000-0005-0000-0000-000074770000}"/>
    <cellStyle name="SAPBEXheaderItem 3 7 2" xfId="12360" xr:uid="{00000000-0005-0000-0000-000075770000}"/>
    <cellStyle name="SAPBEXheaderItem 3 7 2 2" xfId="12361" xr:uid="{00000000-0005-0000-0000-000076770000}"/>
    <cellStyle name="SAPBEXheaderItem 3 7 2 2 2" xfId="12362" xr:uid="{00000000-0005-0000-0000-000077770000}"/>
    <cellStyle name="SAPBEXheaderItem 3 7 2 2 2 2" xfId="12363" xr:uid="{00000000-0005-0000-0000-000078770000}"/>
    <cellStyle name="SAPBEXheaderItem 3 7 2 2 3" xfId="12364" xr:uid="{00000000-0005-0000-0000-000079770000}"/>
    <cellStyle name="SAPBEXheaderItem 3 7 2 3" xfId="12365" xr:uid="{00000000-0005-0000-0000-00007A770000}"/>
    <cellStyle name="SAPBEXheaderItem 3 7 2 3 2" xfId="12366" xr:uid="{00000000-0005-0000-0000-00007B770000}"/>
    <cellStyle name="SAPBEXheaderItem 3 7 2 3 2 2" xfId="12367" xr:uid="{00000000-0005-0000-0000-00007C770000}"/>
    <cellStyle name="SAPBEXheaderItem 3 7 2 4" xfId="12368" xr:uid="{00000000-0005-0000-0000-00007D770000}"/>
    <cellStyle name="SAPBEXheaderItem 3 7 2 4 2" xfId="12369" xr:uid="{00000000-0005-0000-0000-00007E770000}"/>
    <cellStyle name="SAPBEXheaderItem 3 7 3" xfId="12370" xr:uid="{00000000-0005-0000-0000-00007F770000}"/>
    <cellStyle name="SAPBEXheaderItem 3 7 3 2" xfId="12371" xr:uid="{00000000-0005-0000-0000-000080770000}"/>
    <cellStyle name="SAPBEXheaderItem 3 7 3 2 2" xfId="12372" xr:uid="{00000000-0005-0000-0000-000081770000}"/>
    <cellStyle name="SAPBEXheaderItem 3 7 3 3" xfId="12373" xr:uid="{00000000-0005-0000-0000-000082770000}"/>
    <cellStyle name="SAPBEXheaderItem 3 7 4" xfId="12374" xr:uid="{00000000-0005-0000-0000-000083770000}"/>
    <cellStyle name="SAPBEXheaderItem 3 7 4 2" xfId="12375" xr:uid="{00000000-0005-0000-0000-000084770000}"/>
    <cellStyle name="SAPBEXheaderItem 3 7 4 2 2" xfId="12376" xr:uid="{00000000-0005-0000-0000-000085770000}"/>
    <cellStyle name="SAPBEXheaderItem 3 7 5" xfId="12377" xr:uid="{00000000-0005-0000-0000-000086770000}"/>
    <cellStyle name="SAPBEXheaderItem 3 7 5 2" xfId="12378" xr:uid="{00000000-0005-0000-0000-000087770000}"/>
    <cellStyle name="SAPBEXheaderItem 3 7 6" xfId="37862" xr:uid="{00000000-0005-0000-0000-000088770000}"/>
    <cellStyle name="SAPBEXheaderItem 3 7 7" xfId="37863" xr:uid="{00000000-0005-0000-0000-000089770000}"/>
    <cellStyle name="SAPBEXheaderItem 3 8" xfId="37864" xr:uid="{00000000-0005-0000-0000-00008A770000}"/>
    <cellStyle name="SAPBEXheaderItem 3 9" xfId="37865" xr:uid="{00000000-0005-0000-0000-00008B770000}"/>
    <cellStyle name="SAPBEXheaderItem 30" xfId="37866" xr:uid="{00000000-0005-0000-0000-00008C770000}"/>
    <cellStyle name="SAPBEXheaderItem 31" xfId="37867" xr:uid="{00000000-0005-0000-0000-00008D770000}"/>
    <cellStyle name="SAPBEXheaderItem 32" xfId="37868" xr:uid="{00000000-0005-0000-0000-00008E770000}"/>
    <cellStyle name="SAPBEXheaderItem 33" xfId="37869" xr:uid="{00000000-0005-0000-0000-00008F770000}"/>
    <cellStyle name="SAPBEXheaderItem 34" xfId="37870" xr:uid="{00000000-0005-0000-0000-000090770000}"/>
    <cellStyle name="SAPBEXheaderItem 35" xfId="37871" xr:uid="{00000000-0005-0000-0000-000091770000}"/>
    <cellStyle name="SAPBEXheaderItem 36" xfId="48566" xr:uid="{00000000-0005-0000-0000-000092770000}"/>
    <cellStyle name="SAPBEXheaderItem 4" xfId="1002" xr:uid="{00000000-0005-0000-0000-000093770000}"/>
    <cellStyle name="SAPBEXheaderItem 4 10" xfId="37872" xr:uid="{00000000-0005-0000-0000-000094770000}"/>
    <cellStyle name="SAPBEXheaderItem 4 11" xfId="37873" xr:uid="{00000000-0005-0000-0000-000095770000}"/>
    <cellStyle name="SAPBEXheaderItem 4 12" xfId="37874" xr:uid="{00000000-0005-0000-0000-000096770000}"/>
    <cellStyle name="SAPBEXheaderItem 4 13" xfId="37875" xr:uid="{00000000-0005-0000-0000-000097770000}"/>
    <cellStyle name="SAPBEXheaderItem 4 14" xfId="37876" xr:uid="{00000000-0005-0000-0000-000098770000}"/>
    <cellStyle name="SAPBEXheaderItem 4 15" xfId="37877" xr:uid="{00000000-0005-0000-0000-000099770000}"/>
    <cellStyle name="SAPBEXheaderItem 4 16" xfId="37878" xr:uid="{00000000-0005-0000-0000-00009A770000}"/>
    <cellStyle name="SAPBEXheaderItem 4 17" xfId="37879" xr:uid="{00000000-0005-0000-0000-00009B770000}"/>
    <cellStyle name="SAPBEXheaderItem 4 18" xfId="37880" xr:uid="{00000000-0005-0000-0000-00009C770000}"/>
    <cellStyle name="SAPBEXheaderItem 4 19" xfId="37881" xr:uid="{00000000-0005-0000-0000-00009D770000}"/>
    <cellStyle name="SAPBEXheaderItem 4 2" xfId="2002" xr:uid="{00000000-0005-0000-0000-00009E770000}"/>
    <cellStyle name="SAPBEXheaderItem 4 2 2" xfId="12379" xr:uid="{00000000-0005-0000-0000-00009F770000}"/>
    <cellStyle name="SAPBEXheaderItem 4 2 2 2" xfId="12380" xr:uid="{00000000-0005-0000-0000-0000A0770000}"/>
    <cellStyle name="SAPBEXheaderItem 4 2 2 2 2" xfId="12381" xr:uid="{00000000-0005-0000-0000-0000A1770000}"/>
    <cellStyle name="SAPBEXheaderItem 4 2 2 2 2 2" xfId="12382" xr:uid="{00000000-0005-0000-0000-0000A2770000}"/>
    <cellStyle name="SAPBEXheaderItem 4 2 2 2 3" xfId="12383" xr:uid="{00000000-0005-0000-0000-0000A3770000}"/>
    <cellStyle name="SAPBEXheaderItem 4 2 2 3" xfId="12384" xr:uid="{00000000-0005-0000-0000-0000A4770000}"/>
    <cellStyle name="SAPBEXheaderItem 4 2 2 3 2" xfId="12385" xr:uid="{00000000-0005-0000-0000-0000A5770000}"/>
    <cellStyle name="SAPBEXheaderItem 4 2 2 3 2 2" xfId="12386" xr:uid="{00000000-0005-0000-0000-0000A6770000}"/>
    <cellStyle name="SAPBEXheaderItem 4 2 2 4" xfId="12387" xr:uid="{00000000-0005-0000-0000-0000A7770000}"/>
    <cellStyle name="SAPBEXheaderItem 4 2 2 4 2" xfId="12388" xr:uid="{00000000-0005-0000-0000-0000A8770000}"/>
    <cellStyle name="SAPBEXheaderItem 4 2 3" xfId="12389" xr:uid="{00000000-0005-0000-0000-0000A9770000}"/>
    <cellStyle name="SAPBEXheaderItem 4 2 3 2" xfId="12390" xr:uid="{00000000-0005-0000-0000-0000AA770000}"/>
    <cellStyle name="SAPBEXheaderItem 4 2 3 2 2" xfId="12391" xr:uid="{00000000-0005-0000-0000-0000AB770000}"/>
    <cellStyle name="SAPBEXheaderItem 4 2 3 3" xfId="12392" xr:uid="{00000000-0005-0000-0000-0000AC770000}"/>
    <cellStyle name="SAPBEXheaderItem 4 2 4" xfId="12393" xr:uid="{00000000-0005-0000-0000-0000AD770000}"/>
    <cellStyle name="SAPBEXheaderItem 4 2 4 2" xfId="12394" xr:uid="{00000000-0005-0000-0000-0000AE770000}"/>
    <cellStyle name="SAPBEXheaderItem 4 2 4 2 2" xfId="12395" xr:uid="{00000000-0005-0000-0000-0000AF770000}"/>
    <cellStyle name="SAPBEXheaderItem 4 2 5" xfId="12396" xr:uid="{00000000-0005-0000-0000-0000B0770000}"/>
    <cellStyle name="SAPBEXheaderItem 4 2 5 2" xfId="12397" xr:uid="{00000000-0005-0000-0000-0000B1770000}"/>
    <cellStyle name="SAPBEXheaderItem 4 2 6" xfId="37882" xr:uid="{00000000-0005-0000-0000-0000B2770000}"/>
    <cellStyle name="SAPBEXheaderItem 4 2 7" xfId="37883" xr:uid="{00000000-0005-0000-0000-0000B3770000}"/>
    <cellStyle name="SAPBEXheaderItem 4 20" xfId="37884" xr:uid="{00000000-0005-0000-0000-0000B4770000}"/>
    <cellStyle name="SAPBEXheaderItem 4 21" xfId="37885" xr:uid="{00000000-0005-0000-0000-0000B5770000}"/>
    <cellStyle name="SAPBEXheaderItem 4 22" xfId="37886" xr:uid="{00000000-0005-0000-0000-0000B6770000}"/>
    <cellStyle name="SAPBEXheaderItem 4 23" xfId="37887" xr:uid="{00000000-0005-0000-0000-0000B7770000}"/>
    <cellStyle name="SAPBEXheaderItem 4 24" xfId="37888" xr:uid="{00000000-0005-0000-0000-0000B8770000}"/>
    <cellStyle name="SAPBEXheaderItem 4 25" xfId="37889" xr:uid="{00000000-0005-0000-0000-0000B9770000}"/>
    <cellStyle name="SAPBEXheaderItem 4 26" xfId="37890" xr:uid="{00000000-0005-0000-0000-0000BA770000}"/>
    <cellStyle name="SAPBEXheaderItem 4 27" xfId="37891" xr:uid="{00000000-0005-0000-0000-0000BB770000}"/>
    <cellStyle name="SAPBEXheaderItem 4 28" xfId="48567" xr:uid="{00000000-0005-0000-0000-0000BC770000}"/>
    <cellStyle name="SAPBEXheaderItem 4 3" xfId="37892" xr:uid="{00000000-0005-0000-0000-0000BD770000}"/>
    <cellStyle name="SAPBEXheaderItem 4 4" xfId="37893" xr:uid="{00000000-0005-0000-0000-0000BE770000}"/>
    <cellStyle name="SAPBEXheaderItem 4 5" xfId="37894" xr:uid="{00000000-0005-0000-0000-0000BF770000}"/>
    <cellStyle name="SAPBEXheaderItem 4 6" xfId="37895" xr:uid="{00000000-0005-0000-0000-0000C0770000}"/>
    <cellStyle name="SAPBEXheaderItem 4 7" xfId="37896" xr:uid="{00000000-0005-0000-0000-0000C1770000}"/>
    <cellStyle name="SAPBEXheaderItem 4 8" xfId="37897" xr:uid="{00000000-0005-0000-0000-0000C2770000}"/>
    <cellStyle name="SAPBEXheaderItem 4 9" xfId="37898" xr:uid="{00000000-0005-0000-0000-0000C3770000}"/>
    <cellStyle name="SAPBEXheaderItem 5" xfId="1003" xr:uid="{00000000-0005-0000-0000-0000C4770000}"/>
    <cellStyle name="SAPBEXheaderItem 5 10" xfId="37899" xr:uid="{00000000-0005-0000-0000-0000C5770000}"/>
    <cellStyle name="SAPBEXheaderItem 5 11" xfId="37900" xr:uid="{00000000-0005-0000-0000-0000C6770000}"/>
    <cellStyle name="SAPBEXheaderItem 5 12" xfId="37901" xr:uid="{00000000-0005-0000-0000-0000C7770000}"/>
    <cellStyle name="SAPBEXheaderItem 5 13" xfId="37902" xr:uid="{00000000-0005-0000-0000-0000C8770000}"/>
    <cellStyle name="SAPBEXheaderItem 5 14" xfId="37903" xr:uid="{00000000-0005-0000-0000-0000C9770000}"/>
    <cellStyle name="SAPBEXheaderItem 5 15" xfId="37904" xr:uid="{00000000-0005-0000-0000-0000CA770000}"/>
    <cellStyle name="SAPBEXheaderItem 5 16" xfId="37905" xr:uid="{00000000-0005-0000-0000-0000CB770000}"/>
    <cellStyle name="SAPBEXheaderItem 5 17" xfId="37906" xr:uid="{00000000-0005-0000-0000-0000CC770000}"/>
    <cellStyle name="SAPBEXheaderItem 5 18" xfId="37907" xr:uid="{00000000-0005-0000-0000-0000CD770000}"/>
    <cellStyle name="SAPBEXheaderItem 5 19" xfId="37908" xr:uid="{00000000-0005-0000-0000-0000CE770000}"/>
    <cellStyle name="SAPBEXheaderItem 5 2" xfId="2003" xr:uid="{00000000-0005-0000-0000-0000CF770000}"/>
    <cellStyle name="SAPBEXheaderItem 5 2 2" xfId="12398" xr:uid="{00000000-0005-0000-0000-0000D0770000}"/>
    <cellStyle name="SAPBEXheaderItem 5 2 2 2" xfId="12399" xr:uid="{00000000-0005-0000-0000-0000D1770000}"/>
    <cellStyle name="SAPBEXheaderItem 5 2 2 2 2" xfId="12400" xr:uid="{00000000-0005-0000-0000-0000D2770000}"/>
    <cellStyle name="SAPBEXheaderItem 5 2 2 2 2 2" xfId="12401" xr:uid="{00000000-0005-0000-0000-0000D3770000}"/>
    <cellStyle name="SAPBEXheaderItem 5 2 2 2 3" xfId="12402" xr:uid="{00000000-0005-0000-0000-0000D4770000}"/>
    <cellStyle name="SAPBEXheaderItem 5 2 2 3" xfId="12403" xr:uid="{00000000-0005-0000-0000-0000D5770000}"/>
    <cellStyle name="SAPBEXheaderItem 5 2 2 3 2" xfId="12404" xr:uid="{00000000-0005-0000-0000-0000D6770000}"/>
    <cellStyle name="SAPBEXheaderItem 5 2 2 3 2 2" xfId="12405" xr:uid="{00000000-0005-0000-0000-0000D7770000}"/>
    <cellStyle name="SAPBEXheaderItem 5 2 2 4" xfId="12406" xr:uid="{00000000-0005-0000-0000-0000D8770000}"/>
    <cellStyle name="SAPBEXheaderItem 5 2 2 4 2" xfId="12407" xr:uid="{00000000-0005-0000-0000-0000D9770000}"/>
    <cellStyle name="SAPBEXheaderItem 5 2 3" xfId="12408" xr:uid="{00000000-0005-0000-0000-0000DA770000}"/>
    <cellStyle name="SAPBEXheaderItem 5 2 3 2" xfId="12409" xr:uid="{00000000-0005-0000-0000-0000DB770000}"/>
    <cellStyle name="SAPBEXheaderItem 5 2 3 2 2" xfId="12410" xr:uid="{00000000-0005-0000-0000-0000DC770000}"/>
    <cellStyle name="SAPBEXheaderItem 5 2 3 3" xfId="12411" xr:uid="{00000000-0005-0000-0000-0000DD770000}"/>
    <cellStyle name="SAPBEXheaderItem 5 2 4" xfId="12412" xr:uid="{00000000-0005-0000-0000-0000DE770000}"/>
    <cellStyle name="SAPBEXheaderItem 5 2 4 2" xfId="12413" xr:uid="{00000000-0005-0000-0000-0000DF770000}"/>
    <cellStyle name="SAPBEXheaderItem 5 2 4 2 2" xfId="12414" xr:uid="{00000000-0005-0000-0000-0000E0770000}"/>
    <cellStyle name="SAPBEXheaderItem 5 2 5" xfId="12415" xr:uid="{00000000-0005-0000-0000-0000E1770000}"/>
    <cellStyle name="SAPBEXheaderItem 5 2 5 2" xfId="12416" xr:uid="{00000000-0005-0000-0000-0000E2770000}"/>
    <cellStyle name="SAPBEXheaderItem 5 2 6" xfId="37909" xr:uid="{00000000-0005-0000-0000-0000E3770000}"/>
    <cellStyle name="SAPBEXheaderItem 5 2 7" xfId="37910" xr:uid="{00000000-0005-0000-0000-0000E4770000}"/>
    <cellStyle name="SAPBEXheaderItem 5 20" xfId="37911" xr:uid="{00000000-0005-0000-0000-0000E5770000}"/>
    <cellStyle name="SAPBEXheaderItem 5 21" xfId="37912" xr:uid="{00000000-0005-0000-0000-0000E6770000}"/>
    <cellStyle name="SAPBEXheaderItem 5 22" xfId="37913" xr:uid="{00000000-0005-0000-0000-0000E7770000}"/>
    <cellStyle name="SAPBEXheaderItem 5 23" xfId="37914" xr:uid="{00000000-0005-0000-0000-0000E8770000}"/>
    <cellStyle name="SAPBEXheaderItem 5 24" xfId="37915" xr:uid="{00000000-0005-0000-0000-0000E9770000}"/>
    <cellStyle name="SAPBEXheaderItem 5 25" xfId="37916" xr:uid="{00000000-0005-0000-0000-0000EA770000}"/>
    <cellStyle name="SAPBEXheaderItem 5 26" xfId="37917" xr:uid="{00000000-0005-0000-0000-0000EB770000}"/>
    <cellStyle name="SAPBEXheaderItem 5 27" xfId="37918" xr:uid="{00000000-0005-0000-0000-0000EC770000}"/>
    <cellStyle name="SAPBEXheaderItem 5 28" xfId="48568" xr:uid="{00000000-0005-0000-0000-0000ED770000}"/>
    <cellStyle name="SAPBEXheaderItem 5 3" xfId="37919" xr:uid="{00000000-0005-0000-0000-0000EE770000}"/>
    <cellStyle name="SAPBEXheaderItem 5 4" xfId="37920" xr:uid="{00000000-0005-0000-0000-0000EF770000}"/>
    <cellStyle name="SAPBEXheaderItem 5 5" xfId="37921" xr:uid="{00000000-0005-0000-0000-0000F0770000}"/>
    <cellStyle name="SAPBEXheaderItem 5 6" xfId="37922" xr:uid="{00000000-0005-0000-0000-0000F1770000}"/>
    <cellStyle name="SAPBEXheaderItem 5 7" xfId="37923" xr:uid="{00000000-0005-0000-0000-0000F2770000}"/>
    <cellStyle name="SAPBEXheaderItem 5 8" xfId="37924" xr:uid="{00000000-0005-0000-0000-0000F3770000}"/>
    <cellStyle name="SAPBEXheaderItem 5 9" xfId="37925" xr:uid="{00000000-0005-0000-0000-0000F4770000}"/>
    <cellStyle name="SAPBEXheaderItem 6" xfId="1004" xr:uid="{00000000-0005-0000-0000-0000F5770000}"/>
    <cellStyle name="SAPBEXheaderItem 6 10" xfId="37926" xr:uid="{00000000-0005-0000-0000-0000F6770000}"/>
    <cellStyle name="SAPBEXheaderItem 6 11" xfId="37927" xr:uid="{00000000-0005-0000-0000-0000F7770000}"/>
    <cellStyle name="SAPBEXheaderItem 6 12" xfId="37928" xr:uid="{00000000-0005-0000-0000-0000F8770000}"/>
    <cellStyle name="SAPBEXheaderItem 6 13" xfId="37929" xr:uid="{00000000-0005-0000-0000-0000F9770000}"/>
    <cellStyle name="SAPBEXheaderItem 6 14" xfId="37930" xr:uid="{00000000-0005-0000-0000-0000FA770000}"/>
    <cellStyle name="SAPBEXheaderItem 6 15" xfId="37931" xr:uid="{00000000-0005-0000-0000-0000FB770000}"/>
    <cellStyle name="SAPBEXheaderItem 6 16" xfId="37932" xr:uid="{00000000-0005-0000-0000-0000FC770000}"/>
    <cellStyle name="SAPBEXheaderItem 6 17" xfId="37933" xr:uid="{00000000-0005-0000-0000-0000FD770000}"/>
    <cellStyle name="SAPBEXheaderItem 6 18" xfId="37934" xr:uid="{00000000-0005-0000-0000-0000FE770000}"/>
    <cellStyle name="SAPBEXheaderItem 6 19" xfId="37935" xr:uid="{00000000-0005-0000-0000-0000FF770000}"/>
    <cellStyle name="SAPBEXheaderItem 6 2" xfId="2004" xr:uid="{00000000-0005-0000-0000-000000780000}"/>
    <cellStyle name="SAPBEXheaderItem 6 2 2" xfId="12417" xr:uid="{00000000-0005-0000-0000-000001780000}"/>
    <cellStyle name="SAPBEXheaderItem 6 2 2 2" xfId="12418" xr:uid="{00000000-0005-0000-0000-000002780000}"/>
    <cellStyle name="SAPBEXheaderItem 6 2 2 2 2" xfId="12419" xr:uid="{00000000-0005-0000-0000-000003780000}"/>
    <cellStyle name="SAPBEXheaderItem 6 2 2 2 2 2" xfId="12420" xr:uid="{00000000-0005-0000-0000-000004780000}"/>
    <cellStyle name="SAPBEXheaderItem 6 2 2 2 3" xfId="12421" xr:uid="{00000000-0005-0000-0000-000005780000}"/>
    <cellStyle name="SAPBEXheaderItem 6 2 2 3" xfId="12422" xr:uid="{00000000-0005-0000-0000-000006780000}"/>
    <cellStyle name="SAPBEXheaderItem 6 2 2 3 2" xfId="12423" xr:uid="{00000000-0005-0000-0000-000007780000}"/>
    <cellStyle name="SAPBEXheaderItem 6 2 2 3 2 2" xfId="12424" xr:uid="{00000000-0005-0000-0000-000008780000}"/>
    <cellStyle name="SAPBEXheaderItem 6 2 2 4" xfId="12425" xr:uid="{00000000-0005-0000-0000-000009780000}"/>
    <cellStyle name="SAPBEXheaderItem 6 2 2 4 2" xfId="12426" xr:uid="{00000000-0005-0000-0000-00000A780000}"/>
    <cellStyle name="SAPBEXheaderItem 6 2 3" xfId="12427" xr:uid="{00000000-0005-0000-0000-00000B780000}"/>
    <cellStyle name="SAPBEXheaderItem 6 2 3 2" xfId="12428" xr:uid="{00000000-0005-0000-0000-00000C780000}"/>
    <cellStyle name="SAPBEXheaderItem 6 2 3 2 2" xfId="12429" xr:uid="{00000000-0005-0000-0000-00000D780000}"/>
    <cellStyle name="SAPBEXheaderItem 6 2 3 3" xfId="12430" xr:uid="{00000000-0005-0000-0000-00000E780000}"/>
    <cellStyle name="SAPBEXheaderItem 6 2 4" xfId="12431" xr:uid="{00000000-0005-0000-0000-00000F780000}"/>
    <cellStyle name="SAPBEXheaderItem 6 2 4 2" xfId="12432" xr:uid="{00000000-0005-0000-0000-000010780000}"/>
    <cellStyle name="SAPBEXheaderItem 6 2 4 2 2" xfId="12433" xr:uid="{00000000-0005-0000-0000-000011780000}"/>
    <cellStyle name="SAPBEXheaderItem 6 2 5" xfId="12434" xr:uid="{00000000-0005-0000-0000-000012780000}"/>
    <cellStyle name="SAPBEXheaderItem 6 2 5 2" xfId="12435" xr:uid="{00000000-0005-0000-0000-000013780000}"/>
    <cellStyle name="SAPBEXheaderItem 6 2 6" xfId="37936" xr:uid="{00000000-0005-0000-0000-000014780000}"/>
    <cellStyle name="SAPBEXheaderItem 6 2 7" xfId="37937" xr:uid="{00000000-0005-0000-0000-000015780000}"/>
    <cellStyle name="SAPBEXheaderItem 6 20" xfId="37938" xr:uid="{00000000-0005-0000-0000-000016780000}"/>
    <cellStyle name="SAPBEXheaderItem 6 21" xfId="37939" xr:uid="{00000000-0005-0000-0000-000017780000}"/>
    <cellStyle name="SAPBEXheaderItem 6 22" xfId="37940" xr:uid="{00000000-0005-0000-0000-000018780000}"/>
    <cellStyle name="SAPBEXheaderItem 6 23" xfId="37941" xr:uid="{00000000-0005-0000-0000-000019780000}"/>
    <cellStyle name="SAPBEXheaderItem 6 24" xfId="37942" xr:uid="{00000000-0005-0000-0000-00001A780000}"/>
    <cellStyle name="SAPBEXheaderItem 6 25" xfId="37943" xr:uid="{00000000-0005-0000-0000-00001B780000}"/>
    <cellStyle name="SAPBEXheaderItem 6 26" xfId="37944" xr:uid="{00000000-0005-0000-0000-00001C780000}"/>
    <cellStyle name="SAPBEXheaderItem 6 27" xfId="37945" xr:uid="{00000000-0005-0000-0000-00001D780000}"/>
    <cellStyle name="SAPBEXheaderItem 6 28" xfId="48569" xr:uid="{00000000-0005-0000-0000-00001E780000}"/>
    <cellStyle name="SAPBEXheaderItem 6 3" xfId="37946" xr:uid="{00000000-0005-0000-0000-00001F780000}"/>
    <cellStyle name="SAPBEXheaderItem 6 4" xfId="37947" xr:uid="{00000000-0005-0000-0000-000020780000}"/>
    <cellStyle name="SAPBEXheaderItem 6 5" xfId="37948" xr:uid="{00000000-0005-0000-0000-000021780000}"/>
    <cellStyle name="SAPBEXheaderItem 6 6" xfId="37949" xr:uid="{00000000-0005-0000-0000-000022780000}"/>
    <cellStyle name="SAPBEXheaderItem 6 7" xfId="37950" xr:uid="{00000000-0005-0000-0000-000023780000}"/>
    <cellStyle name="SAPBEXheaderItem 6 8" xfId="37951" xr:uid="{00000000-0005-0000-0000-000024780000}"/>
    <cellStyle name="SAPBEXheaderItem 6 9" xfId="37952" xr:uid="{00000000-0005-0000-0000-000025780000}"/>
    <cellStyle name="SAPBEXheaderItem 7" xfId="1005" xr:uid="{00000000-0005-0000-0000-000026780000}"/>
    <cellStyle name="SAPBEXheaderItem 7 10" xfId="37953" xr:uid="{00000000-0005-0000-0000-000027780000}"/>
    <cellStyle name="SAPBEXheaderItem 7 11" xfId="37954" xr:uid="{00000000-0005-0000-0000-000028780000}"/>
    <cellStyle name="SAPBEXheaderItem 7 12" xfId="37955" xr:uid="{00000000-0005-0000-0000-000029780000}"/>
    <cellStyle name="SAPBEXheaderItem 7 13" xfId="37956" xr:uid="{00000000-0005-0000-0000-00002A780000}"/>
    <cellStyle name="SAPBEXheaderItem 7 14" xfId="37957" xr:uid="{00000000-0005-0000-0000-00002B780000}"/>
    <cellStyle name="SAPBEXheaderItem 7 15" xfId="37958" xr:uid="{00000000-0005-0000-0000-00002C780000}"/>
    <cellStyle name="SAPBEXheaderItem 7 16" xfId="37959" xr:uid="{00000000-0005-0000-0000-00002D780000}"/>
    <cellStyle name="SAPBEXheaderItem 7 17" xfId="37960" xr:uid="{00000000-0005-0000-0000-00002E780000}"/>
    <cellStyle name="SAPBEXheaderItem 7 18" xfId="37961" xr:uid="{00000000-0005-0000-0000-00002F780000}"/>
    <cellStyle name="SAPBEXheaderItem 7 19" xfId="37962" xr:uid="{00000000-0005-0000-0000-000030780000}"/>
    <cellStyle name="SAPBEXheaderItem 7 2" xfId="2005" xr:uid="{00000000-0005-0000-0000-000031780000}"/>
    <cellStyle name="SAPBEXheaderItem 7 2 2" xfId="12436" xr:uid="{00000000-0005-0000-0000-000032780000}"/>
    <cellStyle name="SAPBEXheaderItem 7 2 2 2" xfId="12437" xr:uid="{00000000-0005-0000-0000-000033780000}"/>
    <cellStyle name="SAPBEXheaderItem 7 2 2 2 2" xfId="12438" xr:uid="{00000000-0005-0000-0000-000034780000}"/>
    <cellStyle name="SAPBEXheaderItem 7 2 2 2 2 2" xfId="12439" xr:uid="{00000000-0005-0000-0000-000035780000}"/>
    <cellStyle name="SAPBEXheaderItem 7 2 2 2 3" xfId="12440" xr:uid="{00000000-0005-0000-0000-000036780000}"/>
    <cellStyle name="SAPBEXheaderItem 7 2 2 3" xfId="12441" xr:uid="{00000000-0005-0000-0000-000037780000}"/>
    <cellStyle name="SAPBEXheaderItem 7 2 2 3 2" xfId="12442" xr:uid="{00000000-0005-0000-0000-000038780000}"/>
    <cellStyle name="SAPBEXheaderItem 7 2 2 3 2 2" xfId="12443" xr:uid="{00000000-0005-0000-0000-000039780000}"/>
    <cellStyle name="SAPBEXheaderItem 7 2 2 4" xfId="12444" xr:uid="{00000000-0005-0000-0000-00003A780000}"/>
    <cellStyle name="SAPBEXheaderItem 7 2 2 4 2" xfId="12445" xr:uid="{00000000-0005-0000-0000-00003B780000}"/>
    <cellStyle name="SAPBEXheaderItem 7 2 3" xfId="12446" xr:uid="{00000000-0005-0000-0000-00003C780000}"/>
    <cellStyle name="SAPBEXheaderItem 7 2 3 2" xfId="12447" xr:uid="{00000000-0005-0000-0000-00003D780000}"/>
    <cellStyle name="SAPBEXheaderItem 7 2 3 2 2" xfId="12448" xr:uid="{00000000-0005-0000-0000-00003E780000}"/>
    <cellStyle name="SAPBEXheaderItem 7 2 3 3" xfId="12449" xr:uid="{00000000-0005-0000-0000-00003F780000}"/>
    <cellStyle name="SAPBEXheaderItem 7 2 4" xfId="12450" xr:uid="{00000000-0005-0000-0000-000040780000}"/>
    <cellStyle name="SAPBEXheaderItem 7 2 4 2" xfId="12451" xr:uid="{00000000-0005-0000-0000-000041780000}"/>
    <cellStyle name="SAPBEXheaderItem 7 2 4 2 2" xfId="12452" xr:uid="{00000000-0005-0000-0000-000042780000}"/>
    <cellStyle name="SAPBEXheaderItem 7 2 5" xfId="12453" xr:uid="{00000000-0005-0000-0000-000043780000}"/>
    <cellStyle name="SAPBEXheaderItem 7 2 5 2" xfId="12454" xr:uid="{00000000-0005-0000-0000-000044780000}"/>
    <cellStyle name="SAPBEXheaderItem 7 2 6" xfId="37963" xr:uid="{00000000-0005-0000-0000-000045780000}"/>
    <cellStyle name="SAPBEXheaderItem 7 2 7" xfId="37964" xr:uid="{00000000-0005-0000-0000-000046780000}"/>
    <cellStyle name="SAPBEXheaderItem 7 20" xfId="37965" xr:uid="{00000000-0005-0000-0000-000047780000}"/>
    <cellStyle name="SAPBEXheaderItem 7 21" xfId="37966" xr:uid="{00000000-0005-0000-0000-000048780000}"/>
    <cellStyle name="SAPBEXheaderItem 7 22" xfId="37967" xr:uid="{00000000-0005-0000-0000-000049780000}"/>
    <cellStyle name="SAPBEXheaderItem 7 23" xfId="37968" xr:uid="{00000000-0005-0000-0000-00004A780000}"/>
    <cellStyle name="SAPBEXheaderItem 7 24" xfId="37969" xr:uid="{00000000-0005-0000-0000-00004B780000}"/>
    <cellStyle name="SAPBEXheaderItem 7 25" xfId="37970" xr:uid="{00000000-0005-0000-0000-00004C780000}"/>
    <cellStyle name="SAPBEXheaderItem 7 26" xfId="37971" xr:uid="{00000000-0005-0000-0000-00004D780000}"/>
    <cellStyle name="SAPBEXheaderItem 7 27" xfId="37972" xr:uid="{00000000-0005-0000-0000-00004E780000}"/>
    <cellStyle name="SAPBEXheaderItem 7 28" xfId="48570" xr:uid="{00000000-0005-0000-0000-00004F780000}"/>
    <cellStyle name="SAPBEXheaderItem 7 3" xfId="37973" xr:uid="{00000000-0005-0000-0000-000050780000}"/>
    <cellStyle name="SAPBEXheaderItem 7 4" xfId="37974" xr:uid="{00000000-0005-0000-0000-000051780000}"/>
    <cellStyle name="SAPBEXheaderItem 7 5" xfId="37975" xr:uid="{00000000-0005-0000-0000-000052780000}"/>
    <cellStyle name="SAPBEXheaderItem 7 6" xfId="37976" xr:uid="{00000000-0005-0000-0000-000053780000}"/>
    <cellStyle name="SAPBEXheaderItem 7 7" xfId="37977" xr:uid="{00000000-0005-0000-0000-000054780000}"/>
    <cellStyle name="SAPBEXheaderItem 7 8" xfId="37978" xr:uid="{00000000-0005-0000-0000-000055780000}"/>
    <cellStyle name="SAPBEXheaderItem 7 9" xfId="37979" xr:uid="{00000000-0005-0000-0000-000056780000}"/>
    <cellStyle name="SAPBEXheaderItem 8" xfId="987" xr:uid="{00000000-0005-0000-0000-000057780000}"/>
    <cellStyle name="SAPBEXheaderItem 8 10" xfId="37980" xr:uid="{00000000-0005-0000-0000-000058780000}"/>
    <cellStyle name="SAPBEXheaderItem 8 11" xfId="37981" xr:uid="{00000000-0005-0000-0000-000059780000}"/>
    <cellStyle name="SAPBEXheaderItem 8 12" xfId="37982" xr:uid="{00000000-0005-0000-0000-00005A780000}"/>
    <cellStyle name="SAPBEXheaderItem 8 13" xfId="37983" xr:uid="{00000000-0005-0000-0000-00005B780000}"/>
    <cellStyle name="SAPBEXheaderItem 8 14" xfId="37984" xr:uid="{00000000-0005-0000-0000-00005C780000}"/>
    <cellStyle name="SAPBEXheaderItem 8 15" xfId="37985" xr:uid="{00000000-0005-0000-0000-00005D780000}"/>
    <cellStyle name="SAPBEXheaderItem 8 16" xfId="37986" xr:uid="{00000000-0005-0000-0000-00005E780000}"/>
    <cellStyle name="SAPBEXheaderItem 8 17" xfId="37987" xr:uid="{00000000-0005-0000-0000-00005F780000}"/>
    <cellStyle name="SAPBEXheaderItem 8 18" xfId="37988" xr:uid="{00000000-0005-0000-0000-000060780000}"/>
    <cellStyle name="SAPBEXheaderItem 8 19" xfId="37989" xr:uid="{00000000-0005-0000-0000-000061780000}"/>
    <cellStyle name="SAPBEXheaderItem 8 2" xfId="2006" xr:uid="{00000000-0005-0000-0000-000062780000}"/>
    <cellStyle name="SAPBEXheaderItem 8 2 2" xfId="12455" xr:uid="{00000000-0005-0000-0000-000063780000}"/>
    <cellStyle name="SAPBEXheaderItem 8 2 2 2" xfId="12456" xr:uid="{00000000-0005-0000-0000-000064780000}"/>
    <cellStyle name="SAPBEXheaderItem 8 2 2 2 2" xfId="12457" xr:uid="{00000000-0005-0000-0000-000065780000}"/>
    <cellStyle name="SAPBEXheaderItem 8 2 2 2 2 2" xfId="12458" xr:uid="{00000000-0005-0000-0000-000066780000}"/>
    <cellStyle name="SAPBEXheaderItem 8 2 2 2 3" xfId="12459" xr:uid="{00000000-0005-0000-0000-000067780000}"/>
    <cellStyle name="SAPBEXheaderItem 8 2 2 3" xfId="12460" xr:uid="{00000000-0005-0000-0000-000068780000}"/>
    <cellStyle name="SAPBEXheaderItem 8 2 2 3 2" xfId="12461" xr:uid="{00000000-0005-0000-0000-000069780000}"/>
    <cellStyle name="SAPBEXheaderItem 8 2 2 3 2 2" xfId="12462" xr:uid="{00000000-0005-0000-0000-00006A780000}"/>
    <cellStyle name="SAPBEXheaderItem 8 2 2 4" xfId="12463" xr:uid="{00000000-0005-0000-0000-00006B780000}"/>
    <cellStyle name="SAPBEXheaderItem 8 2 2 4 2" xfId="12464" xr:uid="{00000000-0005-0000-0000-00006C780000}"/>
    <cellStyle name="SAPBEXheaderItem 8 2 3" xfId="12465" xr:uid="{00000000-0005-0000-0000-00006D780000}"/>
    <cellStyle name="SAPBEXheaderItem 8 2 3 2" xfId="12466" xr:uid="{00000000-0005-0000-0000-00006E780000}"/>
    <cellStyle name="SAPBEXheaderItem 8 2 3 2 2" xfId="12467" xr:uid="{00000000-0005-0000-0000-00006F780000}"/>
    <cellStyle name="SAPBEXheaderItem 8 2 3 3" xfId="12468" xr:uid="{00000000-0005-0000-0000-000070780000}"/>
    <cellStyle name="SAPBEXheaderItem 8 2 4" xfId="12469" xr:uid="{00000000-0005-0000-0000-000071780000}"/>
    <cellStyle name="SAPBEXheaderItem 8 2 4 2" xfId="12470" xr:uid="{00000000-0005-0000-0000-000072780000}"/>
    <cellStyle name="SAPBEXheaderItem 8 2 4 2 2" xfId="12471" xr:uid="{00000000-0005-0000-0000-000073780000}"/>
    <cellStyle name="SAPBEXheaderItem 8 2 5" xfId="12472" xr:uid="{00000000-0005-0000-0000-000074780000}"/>
    <cellStyle name="SAPBEXheaderItem 8 2 5 2" xfId="12473" xr:uid="{00000000-0005-0000-0000-000075780000}"/>
    <cellStyle name="SAPBEXheaderItem 8 2 6" xfId="37990" xr:uid="{00000000-0005-0000-0000-000076780000}"/>
    <cellStyle name="SAPBEXheaderItem 8 2 7" xfId="37991" xr:uid="{00000000-0005-0000-0000-000077780000}"/>
    <cellStyle name="SAPBEXheaderItem 8 20" xfId="37992" xr:uid="{00000000-0005-0000-0000-000078780000}"/>
    <cellStyle name="SAPBEXheaderItem 8 21" xfId="37993" xr:uid="{00000000-0005-0000-0000-000079780000}"/>
    <cellStyle name="SAPBEXheaderItem 8 22" xfId="37994" xr:uid="{00000000-0005-0000-0000-00007A780000}"/>
    <cellStyle name="SAPBEXheaderItem 8 23" xfId="37995" xr:uid="{00000000-0005-0000-0000-00007B780000}"/>
    <cellStyle name="SAPBEXheaderItem 8 24" xfId="37996" xr:uid="{00000000-0005-0000-0000-00007C780000}"/>
    <cellStyle name="SAPBEXheaderItem 8 25" xfId="37997" xr:uid="{00000000-0005-0000-0000-00007D780000}"/>
    <cellStyle name="SAPBEXheaderItem 8 26" xfId="37998" xr:uid="{00000000-0005-0000-0000-00007E780000}"/>
    <cellStyle name="SAPBEXheaderItem 8 27" xfId="48571" xr:uid="{00000000-0005-0000-0000-00007F780000}"/>
    <cellStyle name="SAPBEXheaderItem 8 3" xfId="37999" xr:uid="{00000000-0005-0000-0000-000080780000}"/>
    <cellStyle name="SAPBEXheaderItem 8 4" xfId="38000" xr:uid="{00000000-0005-0000-0000-000081780000}"/>
    <cellStyle name="SAPBEXheaderItem 8 5" xfId="38001" xr:uid="{00000000-0005-0000-0000-000082780000}"/>
    <cellStyle name="SAPBEXheaderItem 8 6" xfId="38002" xr:uid="{00000000-0005-0000-0000-000083780000}"/>
    <cellStyle name="SAPBEXheaderItem 8 7" xfId="38003" xr:uid="{00000000-0005-0000-0000-000084780000}"/>
    <cellStyle name="SAPBEXheaderItem 8 8" xfId="38004" xr:uid="{00000000-0005-0000-0000-000085780000}"/>
    <cellStyle name="SAPBEXheaderItem 8 9" xfId="38005" xr:uid="{00000000-0005-0000-0000-000086780000}"/>
    <cellStyle name="SAPBEXheaderItem 9" xfId="2007" xr:uid="{00000000-0005-0000-0000-000087780000}"/>
    <cellStyle name="SAPBEXheaderItem 9 10" xfId="38006" xr:uid="{00000000-0005-0000-0000-000088780000}"/>
    <cellStyle name="SAPBEXheaderItem 9 11" xfId="38007" xr:uid="{00000000-0005-0000-0000-000089780000}"/>
    <cellStyle name="SAPBEXheaderItem 9 12" xfId="38008" xr:uid="{00000000-0005-0000-0000-00008A780000}"/>
    <cellStyle name="SAPBEXheaderItem 9 13" xfId="38009" xr:uid="{00000000-0005-0000-0000-00008B780000}"/>
    <cellStyle name="SAPBEXheaderItem 9 14" xfId="38010" xr:uid="{00000000-0005-0000-0000-00008C780000}"/>
    <cellStyle name="SAPBEXheaderItem 9 15" xfId="38011" xr:uid="{00000000-0005-0000-0000-00008D780000}"/>
    <cellStyle name="SAPBEXheaderItem 9 16" xfId="38012" xr:uid="{00000000-0005-0000-0000-00008E780000}"/>
    <cellStyle name="SAPBEXheaderItem 9 17" xfId="38013" xr:uid="{00000000-0005-0000-0000-00008F780000}"/>
    <cellStyle name="SAPBEXheaderItem 9 18" xfId="38014" xr:uid="{00000000-0005-0000-0000-000090780000}"/>
    <cellStyle name="SAPBEXheaderItem 9 19" xfId="38015" xr:uid="{00000000-0005-0000-0000-000091780000}"/>
    <cellStyle name="SAPBEXheaderItem 9 2" xfId="2008" xr:uid="{00000000-0005-0000-0000-000092780000}"/>
    <cellStyle name="SAPBEXheaderItem 9 2 2" xfId="12474" xr:uid="{00000000-0005-0000-0000-000093780000}"/>
    <cellStyle name="SAPBEXheaderItem 9 2 2 2" xfId="12475" xr:uid="{00000000-0005-0000-0000-000094780000}"/>
    <cellStyle name="SAPBEXheaderItem 9 2 2 2 2" xfId="12476" xr:uid="{00000000-0005-0000-0000-000095780000}"/>
    <cellStyle name="SAPBEXheaderItem 9 2 2 2 2 2" xfId="12477" xr:uid="{00000000-0005-0000-0000-000096780000}"/>
    <cellStyle name="SAPBEXheaderItem 9 2 2 2 3" xfId="12478" xr:uid="{00000000-0005-0000-0000-000097780000}"/>
    <cellStyle name="SAPBEXheaderItem 9 2 2 3" xfId="12479" xr:uid="{00000000-0005-0000-0000-000098780000}"/>
    <cellStyle name="SAPBEXheaderItem 9 2 2 3 2" xfId="12480" xr:uid="{00000000-0005-0000-0000-000099780000}"/>
    <cellStyle name="SAPBEXheaderItem 9 2 2 3 2 2" xfId="12481" xr:uid="{00000000-0005-0000-0000-00009A780000}"/>
    <cellStyle name="SAPBEXheaderItem 9 2 2 4" xfId="12482" xr:uid="{00000000-0005-0000-0000-00009B780000}"/>
    <cellStyle name="SAPBEXheaderItem 9 2 2 4 2" xfId="12483" xr:uid="{00000000-0005-0000-0000-00009C780000}"/>
    <cellStyle name="SAPBEXheaderItem 9 2 3" xfId="12484" xr:uid="{00000000-0005-0000-0000-00009D780000}"/>
    <cellStyle name="SAPBEXheaderItem 9 2 3 2" xfId="12485" xr:uid="{00000000-0005-0000-0000-00009E780000}"/>
    <cellStyle name="SAPBEXheaderItem 9 2 3 2 2" xfId="12486" xr:uid="{00000000-0005-0000-0000-00009F780000}"/>
    <cellStyle name="SAPBEXheaderItem 9 2 3 3" xfId="12487" xr:uid="{00000000-0005-0000-0000-0000A0780000}"/>
    <cellStyle name="SAPBEXheaderItem 9 2 4" xfId="12488" xr:uid="{00000000-0005-0000-0000-0000A1780000}"/>
    <cellStyle name="SAPBEXheaderItem 9 2 4 2" xfId="12489" xr:uid="{00000000-0005-0000-0000-0000A2780000}"/>
    <cellStyle name="SAPBEXheaderItem 9 2 4 2 2" xfId="12490" xr:uid="{00000000-0005-0000-0000-0000A3780000}"/>
    <cellStyle name="SAPBEXheaderItem 9 2 5" xfId="12491" xr:uid="{00000000-0005-0000-0000-0000A4780000}"/>
    <cellStyle name="SAPBEXheaderItem 9 2 5 2" xfId="12492" xr:uid="{00000000-0005-0000-0000-0000A5780000}"/>
    <cellStyle name="SAPBEXheaderItem 9 2 6" xfId="38016" xr:uid="{00000000-0005-0000-0000-0000A6780000}"/>
    <cellStyle name="SAPBEXheaderItem 9 2 7" xfId="38017" xr:uid="{00000000-0005-0000-0000-0000A7780000}"/>
    <cellStyle name="SAPBEXheaderItem 9 2 8" xfId="49845" xr:uid="{00000000-0005-0000-0000-0000A8780000}"/>
    <cellStyle name="SAPBEXheaderItem 9 20" xfId="38018" xr:uid="{00000000-0005-0000-0000-0000A9780000}"/>
    <cellStyle name="SAPBEXheaderItem 9 21" xfId="38019" xr:uid="{00000000-0005-0000-0000-0000AA780000}"/>
    <cellStyle name="SAPBEXheaderItem 9 22" xfId="38020" xr:uid="{00000000-0005-0000-0000-0000AB780000}"/>
    <cellStyle name="SAPBEXheaderItem 9 23" xfId="38021" xr:uid="{00000000-0005-0000-0000-0000AC780000}"/>
    <cellStyle name="SAPBEXheaderItem 9 24" xfId="38022" xr:uid="{00000000-0005-0000-0000-0000AD780000}"/>
    <cellStyle name="SAPBEXheaderItem 9 25" xfId="38023" xr:uid="{00000000-0005-0000-0000-0000AE780000}"/>
    <cellStyle name="SAPBEXheaderItem 9 26" xfId="38024" xr:uid="{00000000-0005-0000-0000-0000AF780000}"/>
    <cellStyle name="SAPBEXheaderItem 9 27" xfId="38025" xr:uid="{00000000-0005-0000-0000-0000B0780000}"/>
    <cellStyle name="SAPBEXheaderItem 9 28" xfId="38026" xr:uid="{00000000-0005-0000-0000-0000B1780000}"/>
    <cellStyle name="SAPBEXheaderItem 9 29" xfId="48572" xr:uid="{00000000-0005-0000-0000-0000B2780000}"/>
    <cellStyle name="SAPBEXheaderItem 9 3" xfId="12493" xr:uid="{00000000-0005-0000-0000-0000B3780000}"/>
    <cellStyle name="SAPBEXheaderItem 9 3 2" xfId="12494" xr:uid="{00000000-0005-0000-0000-0000B4780000}"/>
    <cellStyle name="SAPBEXheaderItem 9 3 2 2" xfId="12495" xr:uid="{00000000-0005-0000-0000-0000B5780000}"/>
    <cellStyle name="SAPBEXheaderItem 9 3 2 2 2" xfId="12496" xr:uid="{00000000-0005-0000-0000-0000B6780000}"/>
    <cellStyle name="SAPBEXheaderItem 9 3 3" xfId="12497" xr:uid="{00000000-0005-0000-0000-0000B7780000}"/>
    <cellStyle name="SAPBEXheaderItem 9 3 3 2" xfId="12498" xr:uid="{00000000-0005-0000-0000-0000B8780000}"/>
    <cellStyle name="SAPBEXheaderItem 9 3 4" xfId="38027" xr:uid="{00000000-0005-0000-0000-0000B9780000}"/>
    <cellStyle name="SAPBEXheaderItem 9 4" xfId="38028" xr:uid="{00000000-0005-0000-0000-0000BA780000}"/>
    <cellStyle name="SAPBEXheaderItem 9 5" xfId="38029" xr:uid="{00000000-0005-0000-0000-0000BB780000}"/>
    <cellStyle name="SAPBEXheaderItem 9 6" xfId="38030" xr:uid="{00000000-0005-0000-0000-0000BC780000}"/>
    <cellStyle name="SAPBEXheaderItem 9 7" xfId="38031" xr:uid="{00000000-0005-0000-0000-0000BD780000}"/>
    <cellStyle name="SAPBEXheaderItem 9 8" xfId="38032" xr:uid="{00000000-0005-0000-0000-0000BE780000}"/>
    <cellStyle name="SAPBEXheaderItem 9 9" xfId="38033" xr:uid="{00000000-0005-0000-0000-0000BF780000}"/>
    <cellStyle name="SAPBEXheaderItem_20120921_SF-grote-ronde-Liesbethdump2" xfId="433" xr:uid="{00000000-0005-0000-0000-0000C0780000}"/>
    <cellStyle name="SAPBEXheaderText" xfId="136" xr:uid="{00000000-0005-0000-0000-0000C1780000}"/>
    <cellStyle name="SAPBEXheaderText 10" xfId="12499" xr:uid="{00000000-0005-0000-0000-0000C2780000}"/>
    <cellStyle name="SAPBEXheaderText 10 2" xfId="12500" xr:uid="{00000000-0005-0000-0000-0000C3780000}"/>
    <cellStyle name="SAPBEXheaderText 10 2 2" xfId="12501" xr:uid="{00000000-0005-0000-0000-0000C4780000}"/>
    <cellStyle name="SAPBEXheaderText 10 2 2 2" xfId="12502" xr:uid="{00000000-0005-0000-0000-0000C5780000}"/>
    <cellStyle name="SAPBEXheaderText 10 2 3" xfId="12503" xr:uid="{00000000-0005-0000-0000-0000C6780000}"/>
    <cellStyle name="SAPBEXheaderText 10 3" xfId="12504" xr:uid="{00000000-0005-0000-0000-0000C7780000}"/>
    <cellStyle name="SAPBEXheaderText 10 3 2" xfId="12505" xr:uid="{00000000-0005-0000-0000-0000C8780000}"/>
    <cellStyle name="SAPBEXheaderText 10 3 2 2" xfId="12506" xr:uid="{00000000-0005-0000-0000-0000C9780000}"/>
    <cellStyle name="SAPBEXheaderText 10 4" xfId="12507" xr:uid="{00000000-0005-0000-0000-0000CA780000}"/>
    <cellStyle name="SAPBEXheaderText 10 4 2" xfId="12508" xr:uid="{00000000-0005-0000-0000-0000CB780000}"/>
    <cellStyle name="SAPBEXheaderText 10 5" xfId="38034" xr:uid="{00000000-0005-0000-0000-0000CC780000}"/>
    <cellStyle name="SAPBEXheaderText 10 6" xfId="38035" xr:uid="{00000000-0005-0000-0000-0000CD780000}"/>
    <cellStyle name="SAPBEXheaderText 10 7" xfId="38036" xr:uid="{00000000-0005-0000-0000-0000CE780000}"/>
    <cellStyle name="SAPBEXheaderText 11" xfId="38037" xr:uid="{00000000-0005-0000-0000-0000CF780000}"/>
    <cellStyle name="SAPBEXheaderText 12" xfId="38038" xr:uid="{00000000-0005-0000-0000-0000D0780000}"/>
    <cellStyle name="SAPBEXheaderText 13" xfId="38039" xr:uid="{00000000-0005-0000-0000-0000D1780000}"/>
    <cellStyle name="SAPBEXheaderText 14" xfId="38040" xr:uid="{00000000-0005-0000-0000-0000D2780000}"/>
    <cellStyle name="SAPBEXheaderText 15" xfId="38041" xr:uid="{00000000-0005-0000-0000-0000D3780000}"/>
    <cellStyle name="SAPBEXheaderText 16" xfId="38042" xr:uid="{00000000-0005-0000-0000-0000D4780000}"/>
    <cellStyle name="SAPBEXheaderText 17" xfId="38043" xr:uid="{00000000-0005-0000-0000-0000D5780000}"/>
    <cellStyle name="SAPBEXheaderText 18" xfId="38044" xr:uid="{00000000-0005-0000-0000-0000D6780000}"/>
    <cellStyle name="SAPBEXheaderText 19" xfId="38045" xr:uid="{00000000-0005-0000-0000-0000D7780000}"/>
    <cellStyle name="SAPBEXheaderText 2" xfId="434" xr:uid="{00000000-0005-0000-0000-0000D8780000}"/>
    <cellStyle name="SAPBEXheaderText 2 10" xfId="38046" xr:uid="{00000000-0005-0000-0000-0000D9780000}"/>
    <cellStyle name="SAPBEXheaderText 2 11" xfId="38047" xr:uid="{00000000-0005-0000-0000-0000DA780000}"/>
    <cellStyle name="SAPBEXheaderText 2 12" xfId="38048" xr:uid="{00000000-0005-0000-0000-0000DB780000}"/>
    <cellStyle name="SAPBEXheaderText 2 13" xfId="38049" xr:uid="{00000000-0005-0000-0000-0000DC780000}"/>
    <cellStyle name="SAPBEXheaderText 2 14" xfId="38050" xr:uid="{00000000-0005-0000-0000-0000DD780000}"/>
    <cellStyle name="SAPBEXheaderText 2 15" xfId="38051" xr:uid="{00000000-0005-0000-0000-0000DE780000}"/>
    <cellStyle name="SAPBEXheaderText 2 16" xfId="38052" xr:uid="{00000000-0005-0000-0000-0000DF780000}"/>
    <cellStyle name="SAPBEXheaderText 2 17" xfId="38053" xr:uid="{00000000-0005-0000-0000-0000E0780000}"/>
    <cellStyle name="SAPBEXheaderText 2 18" xfId="38054" xr:uid="{00000000-0005-0000-0000-0000E1780000}"/>
    <cellStyle name="SAPBEXheaderText 2 19" xfId="38055" xr:uid="{00000000-0005-0000-0000-0000E2780000}"/>
    <cellStyle name="SAPBEXheaderText 2 2" xfId="536" xr:uid="{00000000-0005-0000-0000-0000E3780000}"/>
    <cellStyle name="SAPBEXheaderText 2 2 10" xfId="38056" xr:uid="{00000000-0005-0000-0000-0000E4780000}"/>
    <cellStyle name="SAPBEXheaderText 2 2 11" xfId="38057" xr:uid="{00000000-0005-0000-0000-0000E5780000}"/>
    <cellStyle name="SAPBEXheaderText 2 2 12" xfId="38058" xr:uid="{00000000-0005-0000-0000-0000E6780000}"/>
    <cellStyle name="SAPBEXheaderText 2 2 13" xfId="38059" xr:uid="{00000000-0005-0000-0000-0000E7780000}"/>
    <cellStyle name="SAPBEXheaderText 2 2 14" xfId="38060" xr:uid="{00000000-0005-0000-0000-0000E8780000}"/>
    <cellStyle name="SAPBEXheaderText 2 2 15" xfId="38061" xr:uid="{00000000-0005-0000-0000-0000E9780000}"/>
    <cellStyle name="SAPBEXheaderText 2 2 16" xfId="38062" xr:uid="{00000000-0005-0000-0000-0000EA780000}"/>
    <cellStyle name="SAPBEXheaderText 2 2 17" xfId="38063" xr:uid="{00000000-0005-0000-0000-0000EB780000}"/>
    <cellStyle name="SAPBEXheaderText 2 2 18" xfId="38064" xr:uid="{00000000-0005-0000-0000-0000EC780000}"/>
    <cellStyle name="SAPBEXheaderText 2 2 19" xfId="38065" xr:uid="{00000000-0005-0000-0000-0000ED780000}"/>
    <cellStyle name="SAPBEXheaderText 2 2 2" xfId="1007" xr:uid="{00000000-0005-0000-0000-0000EE780000}"/>
    <cellStyle name="SAPBEXheaderText 2 2 2 10" xfId="38066" xr:uid="{00000000-0005-0000-0000-0000EF780000}"/>
    <cellStyle name="SAPBEXheaderText 2 2 2 11" xfId="38067" xr:uid="{00000000-0005-0000-0000-0000F0780000}"/>
    <cellStyle name="SAPBEXheaderText 2 2 2 12" xfId="38068" xr:uid="{00000000-0005-0000-0000-0000F1780000}"/>
    <cellStyle name="SAPBEXheaderText 2 2 2 13" xfId="38069" xr:uid="{00000000-0005-0000-0000-0000F2780000}"/>
    <cellStyle name="SAPBEXheaderText 2 2 2 14" xfId="38070" xr:uid="{00000000-0005-0000-0000-0000F3780000}"/>
    <cellStyle name="SAPBEXheaderText 2 2 2 15" xfId="38071" xr:uid="{00000000-0005-0000-0000-0000F4780000}"/>
    <cellStyle name="SAPBEXheaderText 2 2 2 16" xfId="38072" xr:uid="{00000000-0005-0000-0000-0000F5780000}"/>
    <cellStyle name="SAPBEXheaderText 2 2 2 17" xfId="38073" xr:uid="{00000000-0005-0000-0000-0000F6780000}"/>
    <cellStyle name="SAPBEXheaderText 2 2 2 18" xfId="38074" xr:uid="{00000000-0005-0000-0000-0000F7780000}"/>
    <cellStyle name="SAPBEXheaderText 2 2 2 19" xfId="38075" xr:uid="{00000000-0005-0000-0000-0000F8780000}"/>
    <cellStyle name="SAPBEXheaderText 2 2 2 2" xfId="2009" xr:uid="{00000000-0005-0000-0000-0000F9780000}"/>
    <cellStyle name="SAPBEXheaderText 2 2 2 2 2" xfId="12509" xr:uid="{00000000-0005-0000-0000-0000FA780000}"/>
    <cellStyle name="SAPBEXheaderText 2 2 2 2 2 2" xfId="12510" xr:uid="{00000000-0005-0000-0000-0000FB780000}"/>
    <cellStyle name="SAPBEXheaderText 2 2 2 2 2 2 2" xfId="12511" xr:uid="{00000000-0005-0000-0000-0000FC780000}"/>
    <cellStyle name="SAPBEXheaderText 2 2 2 2 2 2 2 2" xfId="12512" xr:uid="{00000000-0005-0000-0000-0000FD780000}"/>
    <cellStyle name="SAPBEXheaderText 2 2 2 2 2 2 3" xfId="12513" xr:uid="{00000000-0005-0000-0000-0000FE780000}"/>
    <cellStyle name="SAPBEXheaderText 2 2 2 2 2 3" xfId="12514" xr:uid="{00000000-0005-0000-0000-0000FF780000}"/>
    <cellStyle name="SAPBEXheaderText 2 2 2 2 2 3 2" xfId="12515" xr:uid="{00000000-0005-0000-0000-000000790000}"/>
    <cellStyle name="SAPBEXheaderText 2 2 2 2 2 3 2 2" xfId="12516" xr:uid="{00000000-0005-0000-0000-000001790000}"/>
    <cellStyle name="SAPBEXheaderText 2 2 2 2 2 4" xfId="12517" xr:uid="{00000000-0005-0000-0000-000002790000}"/>
    <cellStyle name="SAPBEXheaderText 2 2 2 2 2 4 2" xfId="12518" xr:uid="{00000000-0005-0000-0000-000003790000}"/>
    <cellStyle name="SAPBEXheaderText 2 2 2 2 3" xfId="12519" xr:uid="{00000000-0005-0000-0000-000004790000}"/>
    <cellStyle name="SAPBEXheaderText 2 2 2 2 3 2" xfId="12520" xr:uid="{00000000-0005-0000-0000-000005790000}"/>
    <cellStyle name="SAPBEXheaderText 2 2 2 2 3 2 2" xfId="12521" xr:uid="{00000000-0005-0000-0000-000006790000}"/>
    <cellStyle name="SAPBEXheaderText 2 2 2 2 3 3" xfId="12522" xr:uid="{00000000-0005-0000-0000-000007790000}"/>
    <cellStyle name="SAPBEXheaderText 2 2 2 2 4" xfId="12523" xr:uid="{00000000-0005-0000-0000-000008790000}"/>
    <cellStyle name="SAPBEXheaderText 2 2 2 2 4 2" xfId="12524" xr:uid="{00000000-0005-0000-0000-000009790000}"/>
    <cellStyle name="SAPBEXheaderText 2 2 2 2 4 2 2" xfId="12525" xr:uid="{00000000-0005-0000-0000-00000A790000}"/>
    <cellStyle name="SAPBEXheaderText 2 2 2 2 5" xfId="12526" xr:uid="{00000000-0005-0000-0000-00000B790000}"/>
    <cellStyle name="SAPBEXheaderText 2 2 2 2 5 2" xfId="12527" xr:uid="{00000000-0005-0000-0000-00000C790000}"/>
    <cellStyle name="SAPBEXheaderText 2 2 2 2 6" xfId="38076" xr:uid="{00000000-0005-0000-0000-00000D790000}"/>
    <cellStyle name="SAPBEXheaderText 2 2 2 2 7" xfId="38077" xr:uid="{00000000-0005-0000-0000-00000E790000}"/>
    <cellStyle name="SAPBEXheaderText 2 2 2 20" xfId="38078" xr:uid="{00000000-0005-0000-0000-00000F790000}"/>
    <cellStyle name="SAPBEXheaderText 2 2 2 21" xfId="38079" xr:uid="{00000000-0005-0000-0000-000010790000}"/>
    <cellStyle name="SAPBEXheaderText 2 2 2 22" xfId="38080" xr:uid="{00000000-0005-0000-0000-000011790000}"/>
    <cellStyle name="SAPBEXheaderText 2 2 2 23" xfId="38081" xr:uid="{00000000-0005-0000-0000-000012790000}"/>
    <cellStyle name="SAPBEXheaderText 2 2 2 24" xfId="38082" xr:uid="{00000000-0005-0000-0000-000013790000}"/>
    <cellStyle name="SAPBEXheaderText 2 2 2 25" xfId="38083" xr:uid="{00000000-0005-0000-0000-000014790000}"/>
    <cellStyle name="SAPBEXheaderText 2 2 2 26" xfId="38084" xr:uid="{00000000-0005-0000-0000-000015790000}"/>
    <cellStyle name="SAPBEXheaderText 2 2 2 27" xfId="38085" xr:uid="{00000000-0005-0000-0000-000016790000}"/>
    <cellStyle name="SAPBEXheaderText 2 2 2 28" xfId="48573" xr:uid="{00000000-0005-0000-0000-000017790000}"/>
    <cellStyle name="SAPBEXheaderText 2 2 2 3" xfId="38086" xr:uid="{00000000-0005-0000-0000-000018790000}"/>
    <cellStyle name="SAPBEXheaderText 2 2 2 4" xfId="38087" xr:uid="{00000000-0005-0000-0000-000019790000}"/>
    <cellStyle name="SAPBEXheaderText 2 2 2 5" xfId="38088" xr:uid="{00000000-0005-0000-0000-00001A790000}"/>
    <cellStyle name="SAPBEXheaderText 2 2 2 6" xfId="38089" xr:uid="{00000000-0005-0000-0000-00001B790000}"/>
    <cellStyle name="SAPBEXheaderText 2 2 2 7" xfId="38090" xr:uid="{00000000-0005-0000-0000-00001C790000}"/>
    <cellStyle name="SAPBEXheaderText 2 2 2 8" xfId="38091" xr:uid="{00000000-0005-0000-0000-00001D790000}"/>
    <cellStyle name="SAPBEXheaderText 2 2 2 9" xfId="38092" xr:uid="{00000000-0005-0000-0000-00001E790000}"/>
    <cellStyle name="SAPBEXheaderText 2 2 20" xfId="38093" xr:uid="{00000000-0005-0000-0000-00001F790000}"/>
    <cellStyle name="SAPBEXheaderText 2 2 21" xfId="38094" xr:uid="{00000000-0005-0000-0000-000020790000}"/>
    <cellStyle name="SAPBEXheaderText 2 2 22" xfId="38095" xr:uid="{00000000-0005-0000-0000-000021790000}"/>
    <cellStyle name="SAPBEXheaderText 2 2 23" xfId="38096" xr:uid="{00000000-0005-0000-0000-000022790000}"/>
    <cellStyle name="SAPBEXheaderText 2 2 24" xfId="38097" xr:uid="{00000000-0005-0000-0000-000023790000}"/>
    <cellStyle name="SAPBEXheaderText 2 2 25" xfId="38098" xr:uid="{00000000-0005-0000-0000-000024790000}"/>
    <cellStyle name="SAPBEXheaderText 2 2 26" xfId="38099" xr:uid="{00000000-0005-0000-0000-000025790000}"/>
    <cellStyle name="SAPBEXheaderText 2 2 27" xfId="38100" xr:uid="{00000000-0005-0000-0000-000026790000}"/>
    <cellStyle name="SAPBEXheaderText 2 2 28" xfId="38101" xr:uid="{00000000-0005-0000-0000-000027790000}"/>
    <cellStyle name="SAPBEXheaderText 2 2 29" xfId="38102" xr:uid="{00000000-0005-0000-0000-000028790000}"/>
    <cellStyle name="SAPBEXheaderText 2 2 3" xfId="1008" xr:uid="{00000000-0005-0000-0000-000029790000}"/>
    <cellStyle name="SAPBEXheaderText 2 2 3 10" xfId="38103" xr:uid="{00000000-0005-0000-0000-00002A790000}"/>
    <cellStyle name="SAPBEXheaderText 2 2 3 11" xfId="38104" xr:uid="{00000000-0005-0000-0000-00002B790000}"/>
    <cellStyle name="SAPBEXheaderText 2 2 3 12" xfId="38105" xr:uid="{00000000-0005-0000-0000-00002C790000}"/>
    <cellStyle name="SAPBEXheaderText 2 2 3 13" xfId="38106" xr:uid="{00000000-0005-0000-0000-00002D790000}"/>
    <cellStyle name="SAPBEXheaderText 2 2 3 14" xfId="38107" xr:uid="{00000000-0005-0000-0000-00002E790000}"/>
    <cellStyle name="SAPBEXheaderText 2 2 3 15" xfId="38108" xr:uid="{00000000-0005-0000-0000-00002F790000}"/>
    <cellStyle name="SAPBEXheaderText 2 2 3 16" xfId="38109" xr:uid="{00000000-0005-0000-0000-000030790000}"/>
    <cellStyle name="SAPBEXheaderText 2 2 3 17" xfId="38110" xr:uid="{00000000-0005-0000-0000-000031790000}"/>
    <cellStyle name="SAPBEXheaderText 2 2 3 18" xfId="38111" xr:uid="{00000000-0005-0000-0000-000032790000}"/>
    <cellStyle name="SAPBEXheaderText 2 2 3 19" xfId="38112" xr:uid="{00000000-0005-0000-0000-000033790000}"/>
    <cellStyle name="SAPBEXheaderText 2 2 3 2" xfId="2010" xr:uid="{00000000-0005-0000-0000-000034790000}"/>
    <cellStyle name="SAPBEXheaderText 2 2 3 2 2" xfId="12528" xr:uid="{00000000-0005-0000-0000-000035790000}"/>
    <cellStyle name="SAPBEXheaderText 2 2 3 2 2 2" xfId="12529" xr:uid="{00000000-0005-0000-0000-000036790000}"/>
    <cellStyle name="SAPBEXheaderText 2 2 3 2 2 2 2" xfId="12530" xr:uid="{00000000-0005-0000-0000-000037790000}"/>
    <cellStyle name="SAPBEXheaderText 2 2 3 2 2 2 2 2" xfId="12531" xr:uid="{00000000-0005-0000-0000-000038790000}"/>
    <cellStyle name="SAPBEXheaderText 2 2 3 2 2 2 3" xfId="12532" xr:uid="{00000000-0005-0000-0000-000039790000}"/>
    <cellStyle name="SAPBEXheaderText 2 2 3 2 2 3" xfId="12533" xr:uid="{00000000-0005-0000-0000-00003A790000}"/>
    <cellStyle name="SAPBEXheaderText 2 2 3 2 2 3 2" xfId="12534" xr:uid="{00000000-0005-0000-0000-00003B790000}"/>
    <cellStyle name="SAPBEXheaderText 2 2 3 2 2 3 2 2" xfId="12535" xr:uid="{00000000-0005-0000-0000-00003C790000}"/>
    <cellStyle name="SAPBEXheaderText 2 2 3 2 2 4" xfId="12536" xr:uid="{00000000-0005-0000-0000-00003D790000}"/>
    <cellStyle name="SAPBEXheaderText 2 2 3 2 2 4 2" xfId="12537" xr:uid="{00000000-0005-0000-0000-00003E790000}"/>
    <cellStyle name="SAPBEXheaderText 2 2 3 2 3" xfId="12538" xr:uid="{00000000-0005-0000-0000-00003F790000}"/>
    <cellStyle name="SAPBEXheaderText 2 2 3 2 3 2" xfId="12539" xr:uid="{00000000-0005-0000-0000-000040790000}"/>
    <cellStyle name="SAPBEXheaderText 2 2 3 2 3 2 2" xfId="12540" xr:uid="{00000000-0005-0000-0000-000041790000}"/>
    <cellStyle name="SAPBEXheaderText 2 2 3 2 3 3" xfId="12541" xr:uid="{00000000-0005-0000-0000-000042790000}"/>
    <cellStyle name="SAPBEXheaderText 2 2 3 2 4" xfId="12542" xr:uid="{00000000-0005-0000-0000-000043790000}"/>
    <cellStyle name="SAPBEXheaderText 2 2 3 2 4 2" xfId="12543" xr:uid="{00000000-0005-0000-0000-000044790000}"/>
    <cellStyle name="SAPBEXheaderText 2 2 3 2 4 2 2" xfId="12544" xr:uid="{00000000-0005-0000-0000-000045790000}"/>
    <cellStyle name="SAPBEXheaderText 2 2 3 2 5" xfId="12545" xr:uid="{00000000-0005-0000-0000-000046790000}"/>
    <cellStyle name="SAPBEXheaderText 2 2 3 2 5 2" xfId="12546" xr:uid="{00000000-0005-0000-0000-000047790000}"/>
    <cellStyle name="SAPBEXheaderText 2 2 3 2 6" xfId="38113" xr:uid="{00000000-0005-0000-0000-000048790000}"/>
    <cellStyle name="SAPBEXheaderText 2 2 3 2 7" xfId="38114" xr:uid="{00000000-0005-0000-0000-000049790000}"/>
    <cellStyle name="SAPBEXheaderText 2 2 3 20" xfId="38115" xr:uid="{00000000-0005-0000-0000-00004A790000}"/>
    <cellStyle name="SAPBEXheaderText 2 2 3 21" xfId="38116" xr:uid="{00000000-0005-0000-0000-00004B790000}"/>
    <cellStyle name="SAPBEXheaderText 2 2 3 22" xfId="38117" xr:uid="{00000000-0005-0000-0000-00004C790000}"/>
    <cellStyle name="SAPBEXheaderText 2 2 3 23" xfId="38118" xr:uid="{00000000-0005-0000-0000-00004D790000}"/>
    <cellStyle name="SAPBEXheaderText 2 2 3 24" xfId="38119" xr:uid="{00000000-0005-0000-0000-00004E790000}"/>
    <cellStyle name="SAPBEXheaderText 2 2 3 25" xfId="38120" xr:uid="{00000000-0005-0000-0000-00004F790000}"/>
    <cellStyle name="SAPBEXheaderText 2 2 3 26" xfId="38121" xr:uid="{00000000-0005-0000-0000-000050790000}"/>
    <cellStyle name="SAPBEXheaderText 2 2 3 27" xfId="38122" xr:uid="{00000000-0005-0000-0000-000051790000}"/>
    <cellStyle name="SAPBEXheaderText 2 2 3 28" xfId="48574" xr:uid="{00000000-0005-0000-0000-000052790000}"/>
    <cellStyle name="SAPBEXheaderText 2 2 3 3" xfId="38123" xr:uid="{00000000-0005-0000-0000-000053790000}"/>
    <cellStyle name="SAPBEXheaderText 2 2 3 4" xfId="38124" xr:uid="{00000000-0005-0000-0000-000054790000}"/>
    <cellStyle name="SAPBEXheaderText 2 2 3 5" xfId="38125" xr:uid="{00000000-0005-0000-0000-000055790000}"/>
    <cellStyle name="SAPBEXheaderText 2 2 3 6" xfId="38126" xr:uid="{00000000-0005-0000-0000-000056790000}"/>
    <cellStyle name="SAPBEXheaderText 2 2 3 7" xfId="38127" xr:uid="{00000000-0005-0000-0000-000057790000}"/>
    <cellStyle name="SAPBEXheaderText 2 2 3 8" xfId="38128" xr:uid="{00000000-0005-0000-0000-000058790000}"/>
    <cellStyle name="SAPBEXheaderText 2 2 3 9" xfId="38129" xr:uid="{00000000-0005-0000-0000-000059790000}"/>
    <cellStyle name="SAPBEXheaderText 2 2 30" xfId="38130" xr:uid="{00000000-0005-0000-0000-00005A790000}"/>
    <cellStyle name="SAPBEXheaderText 2 2 31" xfId="38131" xr:uid="{00000000-0005-0000-0000-00005B790000}"/>
    <cellStyle name="SAPBEXheaderText 2 2 32" xfId="38132" xr:uid="{00000000-0005-0000-0000-00005C790000}"/>
    <cellStyle name="SAPBEXheaderText 2 2 33" xfId="48575" xr:uid="{00000000-0005-0000-0000-00005D790000}"/>
    <cellStyle name="SAPBEXheaderText 2 2 4" xfId="1009" xr:uid="{00000000-0005-0000-0000-00005E790000}"/>
    <cellStyle name="SAPBEXheaderText 2 2 4 10" xfId="38133" xr:uid="{00000000-0005-0000-0000-00005F790000}"/>
    <cellStyle name="SAPBEXheaderText 2 2 4 11" xfId="38134" xr:uid="{00000000-0005-0000-0000-000060790000}"/>
    <cellStyle name="SAPBEXheaderText 2 2 4 12" xfId="38135" xr:uid="{00000000-0005-0000-0000-000061790000}"/>
    <cellStyle name="SAPBEXheaderText 2 2 4 13" xfId="38136" xr:uid="{00000000-0005-0000-0000-000062790000}"/>
    <cellStyle name="SAPBEXheaderText 2 2 4 14" xfId="38137" xr:uid="{00000000-0005-0000-0000-000063790000}"/>
    <cellStyle name="SAPBEXheaderText 2 2 4 15" xfId="38138" xr:uid="{00000000-0005-0000-0000-000064790000}"/>
    <cellStyle name="SAPBEXheaderText 2 2 4 16" xfId="38139" xr:uid="{00000000-0005-0000-0000-000065790000}"/>
    <cellStyle name="SAPBEXheaderText 2 2 4 17" xfId="38140" xr:uid="{00000000-0005-0000-0000-000066790000}"/>
    <cellStyle name="SAPBEXheaderText 2 2 4 18" xfId="38141" xr:uid="{00000000-0005-0000-0000-000067790000}"/>
    <cellStyle name="SAPBEXheaderText 2 2 4 19" xfId="38142" xr:uid="{00000000-0005-0000-0000-000068790000}"/>
    <cellStyle name="SAPBEXheaderText 2 2 4 2" xfId="2011" xr:uid="{00000000-0005-0000-0000-000069790000}"/>
    <cellStyle name="SAPBEXheaderText 2 2 4 2 2" xfId="12547" xr:uid="{00000000-0005-0000-0000-00006A790000}"/>
    <cellStyle name="SAPBEXheaderText 2 2 4 2 2 2" xfId="12548" xr:uid="{00000000-0005-0000-0000-00006B790000}"/>
    <cellStyle name="SAPBEXheaderText 2 2 4 2 2 2 2" xfId="12549" xr:uid="{00000000-0005-0000-0000-00006C790000}"/>
    <cellStyle name="SAPBEXheaderText 2 2 4 2 2 2 2 2" xfId="12550" xr:uid="{00000000-0005-0000-0000-00006D790000}"/>
    <cellStyle name="SAPBEXheaderText 2 2 4 2 2 2 3" xfId="12551" xr:uid="{00000000-0005-0000-0000-00006E790000}"/>
    <cellStyle name="SAPBEXheaderText 2 2 4 2 2 3" xfId="12552" xr:uid="{00000000-0005-0000-0000-00006F790000}"/>
    <cellStyle name="SAPBEXheaderText 2 2 4 2 2 3 2" xfId="12553" xr:uid="{00000000-0005-0000-0000-000070790000}"/>
    <cellStyle name="SAPBEXheaderText 2 2 4 2 2 3 2 2" xfId="12554" xr:uid="{00000000-0005-0000-0000-000071790000}"/>
    <cellStyle name="SAPBEXheaderText 2 2 4 2 2 4" xfId="12555" xr:uid="{00000000-0005-0000-0000-000072790000}"/>
    <cellStyle name="SAPBEXheaderText 2 2 4 2 2 4 2" xfId="12556" xr:uid="{00000000-0005-0000-0000-000073790000}"/>
    <cellStyle name="SAPBEXheaderText 2 2 4 2 3" xfId="12557" xr:uid="{00000000-0005-0000-0000-000074790000}"/>
    <cellStyle name="SAPBEXheaderText 2 2 4 2 3 2" xfId="12558" xr:uid="{00000000-0005-0000-0000-000075790000}"/>
    <cellStyle name="SAPBEXheaderText 2 2 4 2 3 2 2" xfId="12559" xr:uid="{00000000-0005-0000-0000-000076790000}"/>
    <cellStyle name="SAPBEXheaderText 2 2 4 2 3 3" xfId="12560" xr:uid="{00000000-0005-0000-0000-000077790000}"/>
    <cellStyle name="SAPBEXheaderText 2 2 4 2 4" xfId="12561" xr:uid="{00000000-0005-0000-0000-000078790000}"/>
    <cellStyle name="SAPBEXheaderText 2 2 4 2 4 2" xfId="12562" xr:uid="{00000000-0005-0000-0000-000079790000}"/>
    <cellStyle name="SAPBEXheaderText 2 2 4 2 4 2 2" xfId="12563" xr:uid="{00000000-0005-0000-0000-00007A790000}"/>
    <cellStyle name="SAPBEXheaderText 2 2 4 2 5" xfId="12564" xr:uid="{00000000-0005-0000-0000-00007B790000}"/>
    <cellStyle name="SAPBEXheaderText 2 2 4 2 5 2" xfId="12565" xr:uid="{00000000-0005-0000-0000-00007C790000}"/>
    <cellStyle name="SAPBEXheaderText 2 2 4 2 6" xfId="38143" xr:uid="{00000000-0005-0000-0000-00007D790000}"/>
    <cellStyle name="SAPBEXheaderText 2 2 4 2 7" xfId="38144" xr:uid="{00000000-0005-0000-0000-00007E790000}"/>
    <cellStyle name="SAPBEXheaderText 2 2 4 20" xfId="38145" xr:uid="{00000000-0005-0000-0000-00007F790000}"/>
    <cellStyle name="SAPBEXheaderText 2 2 4 21" xfId="38146" xr:uid="{00000000-0005-0000-0000-000080790000}"/>
    <cellStyle name="SAPBEXheaderText 2 2 4 22" xfId="38147" xr:uid="{00000000-0005-0000-0000-000081790000}"/>
    <cellStyle name="SAPBEXheaderText 2 2 4 23" xfId="38148" xr:uid="{00000000-0005-0000-0000-000082790000}"/>
    <cellStyle name="SAPBEXheaderText 2 2 4 24" xfId="38149" xr:uid="{00000000-0005-0000-0000-000083790000}"/>
    <cellStyle name="SAPBEXheaderText 2 2 4 25" xfId="38150" xr:uid="{00000000-0005-0000-0000-000084790000}"/>
    <cellStyle name="SAPBEXheaderText 2 2 4 26" xfId="38151" xr:uid="{00000000-0005-0000-0000-000085790000}"/>
    <cellStyle name="SAPBEXheaderText 2 2 4 27" xfId="38152" xr:uid="{00000000-0005-0000-0000-000086790000}"/>
    <cellStyle name="SAPBEXheaderText 2 2 4 28" xfId="48576" xr:uid="{00000000-0005-0000-0000-000087790000}"/>
    <cellStyle name="SAPBEXheaderText 2 2 4 3" xfId="38153" xr:uid="{00000000-0005-0000-0000-000088790000}"/>
    <cellStyle name="SAPBEXheaderText 2 2 4 4" xfId="38154" xr:uid="{00000000-0005-0000-0000-000089790000}"/>
    <cellStyle name="SAPBEXheaderText 2 2 4 5" xfId="38155" xr:uid="{00000000-0005-0000-0000-00008A790000}"/>
    <cellStyle name="SAPBEXheaderText 2 2 4 6" xfId="38156" xr:uid="{00000000-0005-0000-0000-00008B790000}"/>
    <cellStyle name="SAPBEXheaderText 2 2 4 7" xfId="38157" xr:uid="{00000000-0005-0000-0000-00008C790000}"/>
    <cellStyle name="SAPBEXheaderText 2 2 4 8" xfId="38158" xr:uid="{00000000-0005-0000-0000-00008D790000}"/>
    <cellStyle name="SAPBEXheaderText 2 2 4 9" xfId="38159" xr:uid="{00000000-0005-0000-0000-00008E790000}"/>
    <cellStyle name="SAPBEXheaderText 2 2 5" xfId="1010" xr:uid="{00000000-0005-0000-0000-00008F790000}"/>
    <cellStyle name="SAPBEXheaderText 2 2 5 10" xfId="38160" xr:uid="{00000000-0005-0000-0000-000090790000}"/>
    <cellStyle name="SAPBEXheaderText 2 2 5 11" xfId="38161" xr:uid="{00000000-0005-0000-0000-000091790000}"/>
    <cellStyle name="SAPBEXheaderText 2 2 5 12" xfId="38162" xr:uid="{00000000-0005-0000-0000-000092790000}"/>
    <cellStyle name="SAPBEXheaderText 2 2 5 13" xfId="38163" xr:uid="{00000000-0005-0000-0000-000093790000}"/>
    <cellStyle name="SAPBEXheaderText 2 2 5 14" xfId="38164" xr:uid="{00000000-0005-0000-0000-000094790000}"/>
    <cellStyle name="SAPBEXheaderText 2 2 5 15" xfId="38165" xr:uid="{00000000-0005-0000-0000-000095790000}"/>
    <cellStyle name="SAPBEXheaderText 2 2 5 16" xfId="38166" xr:uid="{00000000-0005-0000-0000-000096790000}"/>
    <cellStyle name="SAPBEXheaderText 2 2 5 17" xfId="38167" xr:uid="{00000000-0005-0000-0000-000097790000}"/>
    <cellStyle name="SAPBEXheaderText 2 2 5 18" xfId="38168" xr:uid="{00000000-0005-0000-0000-000098790000}"/>
    <cellStyle name="SAPBEXheaderText 2 2 5 19" xfId="38169" xr:uid="{00000000-0005-0000-0000-000099790000}"/>
    <cellStyle name="SAPBEXheaderText 2 2 5 2" xfId="2012" xr:uid="{00000000-0005-0000-0000-00009A790000}"/>
    <cellStyle name="SAPBEXheaderText 2 2 5 2 2" xfId="12566" xr:uid="{00000000-0005-0000-0000-00009B790000}"/>
    <cellStyle name="SAPBEXheaderText 2 2 5 2 2 2" xfId="12567" xr:uid="{00000000-0005-0000-0000-00009C790000}"/>
    <cellStyle name="SAPBEXheaderText 2 2 5 2 2 2 2" xfId="12568" xr:uid="{00000000-0005-0000-0000-00009D790000}"/>
    <cellStyle name="SAPBEXheaderText 2 2 5 2 2 2 2 2" xfId="12569" xr:uid="{00000000-0005-0000-0000-00009E790000}"/>
    <cellStyle name="SAPBEXheaderText 2 2 5 2 2 2 3" xfId="12570" xr:uid="{00000000-0005-0000-0000-00009F790000}"/>
    <cellStyle name="SAPBEXheaderText 2 2 5 2 2 3" xfId="12571" xr:uid="{00000000-0005-0000-0000-0000A0790000}"/>
    <cellStyle name="SAPBEXheaderText 2 2 5 2 2 3 2" xfId="12572" xr:uid="{00000000-0005-0000-0000-0000A1790000}"/>
    <cellStyle name="SAPBEXheaderText 2 2 5 2 2 3 2 2" xfId="12573" xr:uid="{00000000-0005-0000-0000-0000A2790000}"/>
    <cellStyle name="SAPBEXheaderText 2 2 5 2 2 4" xfId="12574" xr:uid="{00000000-0005-0000-0000-0000A3790000}"/>
    <cellStyle name="SAPBEXheaderText 2 2 5 2 2 4 2" xfId="12575" xr:uid="{00000000-0005-0000-0000-0000A4790000}"/>
    <cellStyle name="SAPBEXheaderText 2 2 5 2 3" xfId="12576" xr:uid="{00000000-0005-0000-0000-0000A5790000}"/>
    <cellStyle name="SAPBEXheaderText 2 2 5 2 3 2" xfId="12577" xr:uid="{00000000-0005-0000-0000-0000A6790000}"/>
    <cellStyle name="SAPBEXheaderText 2 2 5 2 3 2 2" xfId="12578" xr:uid="{00000000-0005-0000-0000-0000A7790000}"/>
    <cellStyle name="SAPBEXheaderText 2 2 5 2 3 3" xfId="12579" xr:uid="{00000000-0005-0000-0000-0000A8790000}"/>
    <cellStyle name="SAPBEXheaderText 2 2 5 2 4" xfId="12580" xr:uid="{00000000-0005-0000-0000-0000A9790000}"/>
    <cellStyle name="SAPBEXheaderText 2 2 5 2 4 2" xfId="12581" xr:uid="{00000000-0005-0000-0000-0000AA790000}"/>
    <cellStyle name="SAPBEXheaderText 2 2 5 2 4 2 2" xfId="12582" xr:uid="{00000000-0005-0000-0000-0000AB790000}"/>
    <cellStyle name="SAPBEXheaderText 2 2 5 2 5" xfId="12583" xr:uid="{00000000-0005-0000-0000-0000AC790000}"/>
    <cellStyle name="SAPBEXheaderText 2 2 5 2 5 2" xfId="12584" xr:uid="{00000000-0005-0000-0000-0000AD790000}"/>
    <cellStyle name="SAPBEXheaderText 2 2 5 2 6" xfId="38170" xr:uid="{00000000-0005-0000-0000-0000AE790000}"/>
    <cellStyle name="SAPBEXheaderText 2 2 5 2 7" xfId="38171" xr:uid="{00000000-0005-0000-0000-0000AF790000}"/>
    <cellStyle name="SAPBEXheaderText 2 2 5 20" xfId="38172" xr:uid="{00000000-0005-0000-0000-0000B0790000}"/>
    <cellStyle name="SAPBEXheaderText 2 2 5 21" xfId="38173" xr:uid="{00000000-0005-0000-0000-0000B1790000}"/>
    <cellStyle name="SAPBEXheaderText 2 2 5 22" xfId="38174" xr:uid="{00000000-0005-0000-0000-0000B2790000}"/>
    <cellStyle name="SAPBEXheaderText 2 2 5 23" xfId="38175" xr:uid="{00000000-0005-0000-0000-0000B3790000}"/>
    <cellStyle name="SAPBEXheaderText 2 2 5 24" xfId="38176" xr:uid="{00000000-0005-0000-0000-0000B4790000}"/>
    <cellStyle name="SAPBEXheaderText 2 2 5 25" xfId="38177" xr:uid="{00000000-0005-0000-0000-0000B5790000}"/>
    <cellStyle name="SAPBEXheaderText 2 2 5 26" xfId="38178" xr:uid="{00000000-0005-0000-0000-0000B6790000}"/>
    <cellStyle name="SAPBEXheaderText 2 2 5 27" xfId="38179" xr:uid="{00000000-0005-0000-0000-0000B7790000}"/>
    <cellStyle name="SAPBEXheaderText 2 2 5 28" xfId="48577" xr:uid="{00000000-0005-0000-0000-0000B8790000}"/>
    <cellStyle name="SAPBEXheaderText 2 2 5 3" xfId="38180" xr:uid="{00000000-0005-0000-0000-0000B9790000}"/>
    <cellStyle name="SAPBEXheaderText 2 2 5 4" xfId="38181" xr:uid="{00000000-0005-0000-0000-0000BA790000}"/>
    <cellStyle name="SAPBEXheaderText 2 2 5 5" xfId="38182" xr:uid="{00000000-0005-0000-0000-0000BB790000}"/>
    <cellStyle name="SAPBEXheaderText 2 2 5 6" xfId="38183" xr:uid="{00000000-0005-0000-0000-0000BC790000}"/>
    <cellStyle name="SAPBEXheaderText 2 2 5 7" xfId="38184" xr:uid="{00000000-0005-0000-0000-0000BD790000}"/>
    <cellStyle name="SAPBEXheaderText 2 2 5 8" xfId="38185" xr:uid="{00000000-0005-0000-0000-0000BE790000}"/>
    <cellStyle name="SAPBEXheaderText 2 2 5 9" xfId="38186" xr:uid="{00000000-0005-0000-0000-0000BF790000}"/>
    <cellStyle name="SAPBEXheaderText 2 2 6" xfId="1011" xr:uid="{00000000-0005-0000-0000-0000C0790000}"/>
    <cellStyle name="SAPBEXheaderText 2 2 6 10" xfId="38187" xr:uid="{00000000-0005-0000-0000-0000C1790000}"/>
    <cellStyle name="SAPBEXheaderText 2 2 6 11" xfId="38188" xr:uid="{00000000-0005-0000-0000-0000C2790000}"/>
    <cellStyle name="SAPBEXheaderText 2 2 6 12" xfId="38189" xr:uid="{00000000-0005-0000-0000-0000C3790000}"/>
    <cellStyle name="SAPBEXheaderText 2 2 6 13" xfId="38190" xr:uid="{00000000-0005-0000-0000-0000C4790000}"/>
    <cellStyle name="SAPBEXheaderText 2 2 6 14" xfId="38191" xr:uid="{00000000-0005-0000-0000-0000C5790000}"/>
    <cellStyle name="SAPBEXheaderText 2 2 6 15" xfId="38192" xr:uid="{00000000-0005-0000-0000-0000C6790000}"/>
    <cellStyle name="SAPBEXheaderText 2 2 6 16" xfId="38193" xr:uid="{00000000-0005-0000-0000-0000C7790000}"/>
    <cellStyle name="SAPBEXheaderText 2 2 6 17" xfId="38194" xr:uid="{00000000-0005-0000-0000-0000C8790000}"/>
    <cellStyle name="SAPBEXheaderText 2 2 6 18" xfId="38195" xr:uid="{00000000-0005-0000-0000-0000C9790000}"/>
    <cellStyle name="SAPBEXheaderText 2 2 6 19" xfId="38196" xr:uid="{00000000-0005-0000-0000-0000CA790000}"/>
    <cellStyle name="SAPBEXheaderText 2 2 6 2" xfId="2013" xr:uid="{00000000-0005-0000-0000-0000CB790000}"/>
    <cellStyle name="SAPBEXheaderText 2 2 6 2 2" xfId="12585" xr:uid="{00000000-0005-0000-0000-0000CC790000}"/>
    <cellStyle name="SAPBEXheaderText 2 2 6 2 2 2" xfId="12586" xr:uid="{00000000-0005-0000-0000-0000CD790000}"/>
    <cellStyle name="SAPBEXheaderText 2 2 6 2 2 2 2" xfId="12587" xr:uid="{00000000-0005-0000-0000-0000CE790000}"/>
    <cellStyle name="SAPBEXheaderText 2 2 6 2 2 2 2 2" xfId="12588" xr:uid="{00000000-0005-0000-0000-0000CF790000}"/>
    <cellStyle name="SAPBEXheaderText 2 2 6 2 2 2 3" xfId="12589" xr:uid="{00000000-0005-0000-0000-0000D0790000}"/>
    <cellStyle name="SAPBEXheaderText 2 2 6 2 2 3" xfId="12590" xr:uid="{00000000-0005-0000-0000-0000D1790000}"/>
    <cellStyle name="SAPBEXheaderText 2 2 6 2 2 3 2" xfId="12591" xr:uid="{00000000-0005-0000-0000-0000D2790000}"/>
    <cellStyle name="SAPBEXheaderText 2 2 6 2 2 3 2 2" xfId="12592" xr:uid="{00000000-0005-0000-0000-0000D3790000}"/>
    <cellStyle name="SAPBEXheaderText 2 2 6 2 2 4" xfId="12593" xr:uid="{00000000-0005-0000-0000-0000D4790000}"/>
    <cellStyle name="SAPBEXheaderText 2 2 6 2 2 4 2" xfId="12594" xr:uid="{00000000-0005-0000-0000-0000D5790000}"/>
    <cellStyle name="SAPBEXheaderText 2 2 6 2 3" xfId="12595" xr:uid="{00000000-0005-0000-0000-0000D6790000}"/>
    <cellStyle name="SAPBEXheaderText 2 2 6 2 3 2" xfId="12596" xr:uid="{00000000-0005-0000-0000-0000D7790000}"/>
    <cellStyle name="SAPBEXheaderText 2 2 6 2 3 2 2" xfId="12597" xr:uid="{00000000-0005-0000-0000-0000D8790000}"/>
    <cellStyle name="SAPBEXheaderText 2 2 6 2 3 3" xfId="12598" xr:uid="{00000000-0005-0000-0000-0000D9790000}"/>
    <cellStyle name="SAPBEXheaderText 2 2 6 2 4" xfId="12599" xr:uid="{00000000-0005-0000-0000-0000DA790000}"/>
    <cellStyle name="SAPBEXheaderText 2 2 6 2 4 2" xfId="12600" xr:uid="{00000000-0005-0000-0000-0000DB790000}"/>
    <cellStyle name="SAPBEXheaderText 2 2 6 2 4 2 2" xfId="12601" xr:uid="{00000000-0005-0000-0000-0000DC790000}"/>
    <cellStyle name="SAPBEXheaderText 2 2 6 2 5" xfId="12602" xr:uid="{00000000-0005-0000-0000-0000DD790000}"/>
    <cellStyle name="SAPBEXheaderText 2 2 6 2 5 2" xfId="12603" xr:uid="{00000000-0005-0000-0000-0000DE790000}"/>
    <cellStyle name="SAPBEXheaderText 2 2 6 2 6" xfId="38197" xr:uid="{00000000-0005-0000-0000-0000DF790000}"/>
    <cellStyle name="SAPBEXheaderText 2 2 6 2 7" xfId="38198" xr:uid="{00000000-0005-0000-0000-0000E0790000}"/>
    <cellStyle name="SAPBEXheaderText 2 2 6 20" xfId="38199" xr:uid="{00000000-0005-0000-0000-0000E1790000}"/>
    <cellStyle name="SAPBEXheaderText 2 2 6 21" xfId="38200" xr:uid="{00000000-0005-0000-0000-0000E2790000}"/>
    <cellStyle name="SAPBEXheaderText 2 2 6 22" xfId="38201" xr:uid="{00000000-0005-0000-0000-0000E3790000}"/>
    <cellStyle name="SAPBEXheaderText 2 2 6 23" xfId="38202" xr:uid="{00000000-0005-0000-0000-0000E4790000}"/>
    <cellStyle name="SAPBEXheaderText 2 2 6 24" xfId="38203" xr:uid="{00000000-0005-0000-0000-0000E5790000}"/>
    <cellStyle name="SAPBEXheaderText 2 2 6 25" xfId="38204" xr:uid="{00000000-0005-0000-0000-0000E6790000}"/>
    <cellStyle name="SAPBEXheaderText 2 2 6 26" xfId="38205" xr:uid="{00000000-0005-0000-0000-0000E7790000}"/>
    <cellStyle name="SAPBEXheaderText 2 2 6 27" xfId="38206" xr:uid="{00000000-0005-0000-0000-0000E8790000}"/>
    <cellStyle name="SAPBEXheaderText 2 2 6 28" xfId="48578" xr:uid="{00000000-0005-0000-0000-0000E9790000}"/>
    <cellStyle name="SAPBEXheaderText 2 2 6 3" xfId="38207" xr:uid="{00000000-0005-0000-0000-0000EA790000}"/>
    <cellStyle name="SAPBEXheaderText 2 2 6 4" xfId="38208" xr:uid="{00000000-0005-0000-0000-0000EB790000}"/>
    <cellStyle name="SAPBEXheaderText 2 2 6 5" xfId="38209" xr:uid="{00000000-0005-0000-0000-0000EC790000}"/>
    <cellStyle name="SAPBEXheaderText 2 2 6 6" xfId="38210" xr:uid="{00000000-0005-0000-0000-0000ED790000}"/>
    <cellStyle name="SAPBEXheaderText 2 2 6 7" xfId="38211" xr:uid="{00000000-0005-0000-0000-0000EE790000}"/>
    <cellStyle name="SAPBEXheaderText 2 2 6 8" xfId="38212" xr:uid="{00000000-0005-0000-0000-0000EF790000}"/>
    <cellStyle name="SAPBEXheaderText 2 2 6 9" xfId="38213" xr:uid="{00000000-0005-0000-0000-0000F0790000}"/>
    <cellStyle name="SAPBEXheaderText 2 2 7" xfId="2014" xr:uid="{00000000-0005-0000-0000-0000F1790000}"/>
    <cellStyle name="SAPBEXheaderText 2 2 7 2" xfId="12604" xr:uid="{00000000-0005-0000-0000-0000F2790000}"/>
    <cellStyle name="SAPBEXheaderText 2 2 7 2 2" xfId="12605" xr:uid="{00000000-0005-0000-0000-0000F3790000}"/>
    <cellStyle name="SAPBEXheaderText 2 2 7 2 2 2" xfId="12606" xr:uid="{00000000-0005-0000-0000-0000F4790000}"/>
    <cellStyle name="SAPBEXheaderText 2 2 7 2 2 2 2" xfId="12607" xr:uid="{00000000-0005-0000-0000-0000F5790000}"/>
    <cellStyle name="SAPBEXheaderText 2 2 7 2 2 3" xfId="12608" xr:uid="{00000000-0005-0000-0000-0000F6790000}"/>
    <cellStyle name="SAPBEXheaderText 2 2 7 2 3" xfId="12609" xr:uid="{00000000-0005-0000-0000-0000F7790000}"/>
    <cellStyle name="SAPBEXheaderText 2 2 7 2 3 2" xfId="12610" xr:uid="{00000000-0005-0000-0000-0000F8790000}"/>
    <cellStyle name="SAPBEXheaderText 2 2 7 2 3 2 2" xfId="12611" xr:uid="{00000000-0005-0000-0000-0000F9790000}"/>
    <cellStyle name="SAPBEXheaderText 2 2 7 2 4" xfId="12612" xr:uid="{00000000-0005-0000-0000-0000FA790000}"/>
    <cellStyle name="SAPBEXheaderText 2 2 7 2 4 2" xfId="12613" xr:uid="{00000000-0005-0000-0000-0000FB790000}"/>
    <cellStyle name="SAPBEXheaderText 2 2 7 3" xfId="12614" xr:uid="{00000000-0005-0000-0000-0000FC790000}"/>
    <cellStyle name="SAPBEXheaderText 2 2 7 3 2" xfId="12615" xr:uid="{00000000-0005-0000-0000-0000FD790000}"/>
    <cellStyle name="SAPBEXheaderText 2 2 7 3 2 2" xfId="12616" xr:uid="{00000000-0005-0000-0000-0000FE790000}"/>
    <cellStyle name="SAPBEXheaderText 2 2 7 3 3" xfId="12617" xr:uid="{00000000-0005-0000-0000-0000FF790000}"/>
    <cellStyle name="SAPBEXheaderText 2 2 7 4" xfId="12618" xr:uid="{00000000-0005-0000-0000-0000007A0000}"/>
    <cellStyle name="SAPBEXheaderText 2 2 7 4 2" xfId="12619" xr:uid="{00000000-0005-0000-0000-0000017A0000}"/>
    <cellStyle name="SAPBEXheaderText 2 2 7 4 2 2" xfId="12620" xr:uid="{00000000-0005-0000-0000-0000027A0000}"/>
    <cellStyle name="SAPBEXheaderText 2 2 7 5" xfId="12621" xr:uid="{00000000-0005-0000-0000-0000037A0000}"/>
    <cellStyle name="SAPBEXheaderText 2 2 7 5 2" xfId="12622" xr:uid="{00000000-0005-0000-0000-0000047A0000}"/>
    <cellStyle name="SAPBEXheaderText 2 2 7 6" xfId="38214" xr:uid="{00000000-0005-0000-0000-0000057A0000}"/>
    <cellStyle name="SAPBEXheaderText 2 2 7 7" xfId="38215" xr:uid="{00000000-0005-0000-0000-0000067A0000}"/>
    <cellStyle name="SAPBEXheaderText 2 2 8" xfId="38216" xr:uid="{00000000-0005-0000-0000-0000077A0000}"/>
    <cellStyle name="SAPBEXheaderText 2 2 9" xfId="38217" xr:uid="{00000000-0005-0000-0000-0000087A0000}"/>
    <cellStyle name="SAPBEXheaderText 2 20" xfId="38218" xr:uid="{00000000-0005-0000-0000-0000097A0000}"/>
    <cellStyle name="SAPBEXheaderText 2 21" xfId="38219" xr:uid="{00000000-0005-0000-0000-00000A7A0000}"/>
    <cellStyle name="SAPBEXheaderText 2 22" xfId="38220" xr:uid="{00000000-0005-0000-0000-00000B7A0000}"/>
    <cellStyle name="SAPBEXheaderText 2 23" xfId="38221" xr:uid="{00000000-0005-0000-0000-00000C7A0000}"/>
    <cellStyle name="SAPBEXheaderText 2 24" xfId="38222" xr:uid="{00000000-0005-0000-0000-00000D7A0000}"/>
    <cellStyle name="SAPBEXheaderText 2 25" xfId="38223" xr:uid="{00000000-0005-0000-0000-00000E7A0000}"/>
    <cellStyle name="SAPBEXheaderText 2 26" xfId="38224" xr:uid="{00000000-0005-0000-0000-00000F7A0000}"/>
    <cellStyle name="SAPBEXheaderText 2 27" xfId="38225" xr:uid="{00000000-0005-0000-0000-0000107A0000}"/>
    <cellStyle name="SAPBEXheaderText 2 28" xfId="38226" xr:uid="{00000000-0005-0000-0000-0000117A0000}"/>
    <cellStyle name="SAPBEXheaderText 2 29" xfId="38227" xr:uid="{00000000-0005-0000-0000-0000127A0000}"/>
    <cellStyle name="SAPBEXheaderText 2 3" xfId="1012" xr:uid="{00000000-0005-0000-0000-0000137A0000}"/>
    <cellStyle name="SAPBEXheaderText 2 3 10" xfId="38228" xr:uid="{00000000-0005-0000-0000-0000147A0000}"/>
    <cellStyle name="SAPBEXheaderText 2 3 11" xfId="38229" xr:uid="{00000000-0005-0000-0000-0000157A0000}"/>
    <cellStyle name="SAPBEXheaderText 2 3 12" xfId="38230" xr:uid="{00000000-0005-0000-0000-0000167A0000}"/>
    <cellStyle name="SAPBEXheaderText 2 3 13" xfId="38231" xr:uid="{00000000-0005-0000-0000-0000177A0000}"/>
    <cellStyle name="SAPBEXheaderText 2 3 14" xfId="38232" xr:uid="{00000000-0005-0000-0000-0000187A0000}"/>
    <cellStyle name="SAPBEXheaderText 2 3 15" xfId="38233" xr:uid="{00000000-0005-0000-0000-0000197A0000}"/>
    <cellStyle name="SAPBEXheaderText 2 3 16" xfId="38234" xr:uid="{00000000-0005-0000-0000-00001A7A0000}"/>
    <cellStyle name="SAPBEXheaderText 2 3 17" xfId="38235" xr:uid="{00000000-0005-0000-0000-00001B7A0000}"/>
    <cellStyle name="SAPBEXheaderText 2 3 18" xfId="38236" xr:uid="{00000000-0005-0000-0000-00001C7A0000}"/>
    <cellStyle name="SAPBEXheaderText 2 3 19" xfId="38237" xr:uid="{00000000-0005-0000-0000-00001D7A0000}"/>
    <cellStyle name="SAPBEXheaderText 2 3 2" xfId="2015" xr:uid="{00000000-0005-0000-0000-00001E7A0000}"/>
    <cellStyle name="SAPBEXheaderText 2 3 2 2" xfId="12623" xr:uid="{00000000-0005-0000-0000-00001F7A0000}"/>
    <cellStyle name="SAPBEXheaderText 2 3 2 2 2" xfId="12624" xr:uid="{00000000-0005-0000-0000-0000207A0000}"/>
    <cellStyle name="SAPBEXheaderText 2 3 2 2 2 2" xfId="12625" xr:uid="{00000000-0005-0000-0000-0000217A0000}"/>
    <cellStyle name="SAPBEXheaderText 2 3 2 2 2 2 2" xfId="12626" xr:uid="{00000000-0005-0000-0000-0000227A0000}"/>
    <cellStyle name="SAPBEXheaderText 2 3 2 2 2 3" xfId="12627" xr:uid="{00000000-0005-0000-0000-0000237A0000}"/>
    <cellStyle name="SAPBEXheaderText 2 3 2 2 3" xfId="12628" xr:uid="{00000000-0005-0000-0000-0000247A0000}"/>
    <cellStyle name="SAPBEXheaderText 2 3 2 2 3 2" xfId="12629" xr:uid="{00000000-0005-0000-0000-0000257A0000}"/>
    <cellStyle name="SAPBEXheaderText 2 3 2 2 3 2 2" xfId="12630" xr:uid="{00000000-0005-0000-0000-0000267A0000}"/>
    <cellStyle name="SAPBEXheaderText 2 3 2 2 4" xfId="12631" xr:uid="{00000000-0005-0000-0000-0000277A0000}"/>
    <cellStyle name="SAPBEXheaderText 2 3 2 2 4 2" xfId="12632" xr:uid="{00000000-0005-0000-0000-0000287A0000}"/>
    <cellStyle name="SAPBEXheaderText 2 3 2 3" xfId="12633" xr:uid="{00000000-0005-0000-0000-0000297A0000}"/>
    <cellStyle name="SAPBEXheaderText 2 3 2 3 2" xfId="12634" xr:uid="{00000000-0005-0000-0000-00002A7A0000}"/>
    <cellStyle name="SAPBEXheaderText 2 3 2 3 2 2" xfId="12635" xr:uid="{00000000-0005-0000-0000-00002B7A0000}"/>
    <cellStyle name="SAPBEXheaderText 2 3 2 3 3" xfId="12636" xr:uid="{00000000-0005-0000-0000-00002C7A0000}"/>
    <cellStyle name="SAPBEXheaderText 2 3 2 4" xfId="12637" xr:uid="{00000000-0005-0000-0000-00002D7A0000}"/>
    <cellStyle name="SAPBEXheaderText 2 3 2 4 2" xfId="12638" xr:uid="{00000000-0005-0000-0000-00002E7A0000}"/>
    <cellStyle name="SAPBEXheaderText 2 3 2 4 2 2" xfId="12639" xr:uid="{00000000-0005-0000-0000-00002F7A0000}"/>
    <cellStyle name="SAPBEXheaderText 2 3 2 5" xfId="12640" xr:uid="{00000000-0005-0000-0000-0000307A0000}"/>
    <cellStyle name="SAPBEXheaderText 2 3 2 5 2" xfId="12641" xr:uid="{00000000-0005-0000-0000-0000317A0000}"/>
    <cellStyle name="SAPBEXheaderText 2 3 2 6" xfId="38238" xr:uid="{00000000-0005-0000-0000-0000327A0000}"/>
    <cellStyle name="SAPBEXheaderText 2 3 2 7" xfId="38239" xr:uid="{00000000-0005-0000-0000-0000337A0000}"/>
    <cellStyle name="SAPBEXheaderText 2 3 20" xfId="38240" xr:uid="{00000000-0005-0000-0000-0000347A0000}"/>
    <cellStyle name="SAPBEXheaderText 2 3 21" xfId="38241" xr:uid="{00000000-0005-0000-0000-0000357A0000}"/>
    <cellStyle name="SAPBEXheaderText 2 3 22" xfId="38242" xr:uid="{00000000-0005-0000-0000-0000367A0000}"/>
    <cellStyle name="SAPBEXheaderText 2 3 23" xfId="38243" xr:uid="{00000000-0005-0000-0000-0000377A0000}"/>
    <cellStyle name="SAPBEXheaderText 2 3 24" xfId="38244" xr:uid="{00000000-0005-0000-0000-0000387A0000}"/>
    <cellStyle name="SAPBEXheaderText 2 3 25" xfId="38245" xr:uid="{00000000-0005-0000-0000-0000397A0000}"/>
    <cellStyle name="SAPBEXheaderText 2 3 26" xfId="38246" xr:uid="{00000000-0005-0000-0000-00003A7A0000}"/>
    <cellStyle name="SAPBEXheaderText 2 3 27" xfId="38247" xr:uid="{00000000-0005-0000-0000-00003B7A0000}"/>
    <cellStyle name="SAPBEXheaderText 2 3 28" xfId="48579" xr:uid="{00000000-0005-0000-0000-00003C7A0000}"/>
    <cellStyle name="SAPBEXheaderText 2 3 3" xfId="38248" xr:uid="{00000000-0005-0000-0000-00003D7A0000}"/>
    <cellStyle name="SAPBEXheaderText 2 3 4" xfId="38249" xr:uid="{00000000-0005-0000-0000-00003E7A0000}"/>
    <cellStyle name="SAPBEXheaderText 2 3 5" xfId="38250" xr:uid="{00000000-0005-0000-0000-00003F7A0000}"/>
    <cellStyle name="SAPBEXheaderText 2 3 6" xfId="38251" xr:uid="{00000000-0005-0000-0000-0000407A0000}"/>
    <cellStyle name="SAPBEXheaderText 2 3 7" xfId="38252" xr:uid="{00000000-0005-0000-0000-0000417A0000}"/>
    <cellStyle name="SAPBEXheaderText 2 3 8" xfId="38253" xr:uid="{00000000-0005-0000-0000-0000427A0000}"/>
    <cellStyle name="SAPBEXheaderText 2 3 9" xfId="38254" xr:uid="{00000000-0005-0000-0000-0000437A0000}"/>
    <cellStyle name="SAPBEXheaderText 2 30" xfId="38255" xr:uid="{00000000-0005-0000-0000-0000447A0000}"/>
    <cellStyle name="SAPBEXheaderText 2 31" xfId="38256" xr:uid="{00000000-0005-0000-0000-0000457A0000}"/>
    <cellStyle name="SAPBEXheaderText 2 32" xfId="38257" xr:uid="{00000000-0005-0000-0000-0000467A0000}"/>
    <cellStyle name="SAPBEXheaderText 2 33" xfId="48580" xr:uid="{00000000-0005-0000-0000-0000477A0000}"/>
    <cellStyle name="SAPBEXheaderText 2 4" xfId="1013" xr:uid="{00000000-0005-0000-0000-0000487A0000}"/>
    <cellStyle name="SAPBEXheaderText 2 4 10" xfId="38258" xr:uid="{00000000-0005-0000-0000-0000497A0000}"/>
    <cellStyle name="SAPBEXheaderText 2 4 11" xfId="38259" xr:uid="{00000000-0005-0000-0000-00004A7A0000}"/>
    <cellStyle name="SAPBEXheaderText 2 4 12" xfId="38260" xr:uid="{00000000-0005-0000-0000-00004B7A0000}"/>
    <cellStyle name="SAPBEXheaderText 2 4 13" xfId="38261" xr:uid="{00000000-0005-0000-0000-00004C7A0000}"/>
    <cellStyle name="SAPBEXheaderText 2 4 14" xfId="38262" xr:uid="{00000000-0005-0000-0000-00004D7A0000}"/>
    <cellStyle name="SAPBEXheaderText 2 4 15" xfId="38263" xr:uid="{00000000-0005-0000-0000-00004E7A0000}"/>
    <cellStyle name="SAPBEXheaderText 2 4 16" xfId="38264" xr:uid="{00000000-0005-0000-0000-00004F7A0000}"/>
    <cellStyle name="SAPBEXheaderText 2 4 17" xfId="38265" xr:uid="{00000000-0005-0000-0000-0000507A0000}"/>
    <cellStyle name="SAPBEXheaderText 2 4 18" xfId="38266" xr:uid="{00000000-0005-0000-0000-0000517A0000}"/>
    <cellStyle name="SAPBEXheaderText 2 4 19" xfId="38267" xr:uid="{00000000-0005-0000-0000-0000527A0000}"/>
    <cellStyle name="SAPBEXheaderText 2 4 2" xfId="2016" xr:uid="{00000000-0005-0000-0000-0000537A0000}"/>
    <cellStyle name="SAPBEXheaderText 2 4 2 2" xfId="12642" xr:uid="{00000000-0005-0000-0000-0000547A0000}"/>
    <cellStyle name="SAPBEXheaderText 2 4 2 2 2" xfId="12643" xr:uid="{00000000-0005-0000-0000-0000557A0000}"/>
    <cellStyle name="SAPBEXheaderText 2 4 2 2 2 2" xfId="12644" xr:uid="{00000000-0005-0000-0000-0000567A0000}"/>
    <cellStyle name="SAPBEXheaderText 2 4 2 2 2 2 2" xfId="12645" xr:uid="{00000000-0005-0000-0000-0000577A0000}"/>
    <cellStyle name="SAPBEXheaderText 2 4 2 2 2 3" xfId="12646" xr:uid="{00000000-0005-0000-0000-0000587A0000}"/>
    <cellStyle name="SAPBEXheaderText 2 4 2 2 3" xfId="12647" xr:uid="{00000000-0005-0000-0000-0000597A0000}"/>
    <cellStyle name="SAPBEXheaderText 2 4 2 2 3 2" xfId="12648" xr:uid="{00000000-0005-0000-0000-00005A7A0000}"/>
    <cellStyle name="SAPBEXheaderText 2 4 2 2 3 2 2" xfId="12649" xr:uid="{00000000-0005-0000-0000-00005B7A0000}"/>
    <cellStyle name="SAPBEXheaderText 2 4 2 2 4" xfId="12650" xr:uid="{00000000-0005-0000-0000-00005C7A0000}"/>
    <cellStyle name="SAPBEXheaderText 2 4 2 2 4 2" xfId="12651" xr:uid="{00000000-0005-0000-0000-00005D7A0000}"/>
    <cellStyle name="SAPBEXheaderText 2 4 2 3" xfId="12652" xr:uid="{00000000-0005-0000-0000-00005E7A0000}"/>
    <cellStyle name="SAPBEXheaderText 2 4 2 3 2" xfId="12653" xr:uid="{00000000-0005-0000-0000-00005F7A0000}"/>
    <cellStyle name="SAPBEXheaderText 2 4 2 3 2 2" xfId="12654" xr:uid="{00000000-0005-0000-0000-0000607A0000}"/>
    <cellStyle name="SAPBEXheaderText 2 4 2 3 3" xfId="12655" xr:uid="{00000000-0005-0000-0000-0000617A0000}"/>
    <cellStyle name="SAPBEXheaderText 2 4 2 4" xfId="12656" xr:uid="{00000000-0005-0000-0000-0000627A0000}"/>
    <cellStyle name="SAPBEXheaderText 2 4 2 4 2" xfId="12657" xr:uid="{00000000-0005-0000-0000-0000637A0000}"/>
    <cellStyle name="SAPBEXheaderText 2 4 2 4 2 2" xfId="12658" xr:uid="{00000000-0005-0000-0000-0000647A0000}"/>
    <cellStyle name="SAPBEXheaderText 2 4 2 5" xfId="12659" xr:uid="{00000000-0005-0000-0000-0000657A0000}"/>
    <cellStyle name="SAPBEXheaderText 2 4 2 5 2" xfId="12660" xr:uid="{00000000-0005-0000-0000-0000667A0000}"/>
    <cellStyle name="SAPBEXheaderText 2 4 2 6" xfId="38268" xr:uid="{00000000-0005-0000-0000-0000677A0000}"/>
    <cellStyle name="SAPBEXheaderText 2 4 2 7" xfId="38269" xr:uid="{00000000-0005-0000-0000-0000687A0000}"/>
    <cellStyle name="SAPBEXheaderText 2 4 20" xfId="38270" xr:uid="{00000000-0005-0000-0000-0000697A0000}"/>
    <cellStyle name="SAPBEXheaderText 2 4 21" xfId="38271" xr:uid="{00000000-0005-0000-0000-00006A7A0000}"/>
    <cellStyle name="SAPBEXheaderText 2 4 22" xfId="38272" xr:uid="{00000000-0005-0000-0000-00006B7A0000}"/>
    <cellStyle name="SAPBEXheaderText 2 4 23" xfId="38273" xr:uid="{00000000-0005-0000-0000-00006C7A0000}"/>
    <cellStyle name="SAPBEXheaderText 2 4 24" xfId="38274" xr:uid="{00000000-0005-0000-0000-00006D7A0000}"/>
    <cellStyle name="SAPBEXheaderText 2 4 25" xfId="38275" xr:uid="{00000000-0005-0000-0000-00006E7A0000}"/>
    <cellStyle name="SAPBEXheaderText 2 4 26" xfId="38276" xr:uid="{00000000-0005-0000-0000-00006F7A0000}"/>
    <cellStyle name="SAPBEXheaderText 2 4 27" xfId="38277" xr:uid="{00000000-0005-0000-0000-0000707A0000}"/>
    <cellStyle name="SAPBEXheaderText 2 4 28" xfId="48581" xr:uid="{00000000-0005-0000-0000-0000717A0000}"/>
    <cellStyle name="SAPBEXheaderText 2 4 3" xfId="38278" xr:uid="{00000000-0005-0000-0000-0000727A0000}"/>
    <cellStyle name="SAPBEXheaderText 2 4 4" xfId="38279" xr:uid="{00000000-0005-0000-0000-0000737A0000}"/>
    <cellStyle name="SAPBEXheaderText 2 4 5" xfId="38280" xr:uid="{00000000-0005-0000-0000-0000747A0000}"/>
    <cellStyle name="SAPBEXheaderText 2 4 6" xfId="38281" xr:uid="{00000000-0005-0000-0000-0000757A0000}"/>
    <cellStyle name="SAPBEXheaderText 2 4 7" xfId="38282" xr:uid="{00000000-0005-0000-0000-0000767A0000}"/>
    <cellStyle name="SAPBEXheaderText 2 4 8" xfId="38283" xr:uid="{00000000-0005-0000-0000-0000777A0000}"/>
    <cellStyle name="SAPBEXheaderText 2 4 9" xfId="38284" xr:uid="{00000000-0005-0000-0000-0000787A0000}"/>
    <cellStyle name="SAPBEXheaderText 2 5" xfId="1014" xr:uid="{00000000-0005-0000-0000-0000797A0000}"/>
    <cellStyle name="SAPBEXheaderText 2 5 10" xfId="38285" xr:uid="{00000000-0005-0000-0000-00007A7A0000}"/>
    <cellStyle name="SAPBEXheaderText 2 5 11" xfId="38286" xr:uid="{00000000-0005-0000-0000-00007B7A0000}"/>
    <cellStyle name="SAPBEXheaderText 2 5 12" xfId="38287" xr:uid="{00000000-0005-0000-0000-00007C7A0000}"/>
    <cellStyle name="SAPBEXheaderText 2 5 13" xfId="38288" xr:uid="{00000000-0005-0000-0000-00007D7A0000}"/>
    <cellStyle name="SAPBEXheaderText 2 5 14" xfId="38289" xr:uid="{00000000-0005-0000-0000-00007E7A0000}"/>
    <cellStyle name="SAPBEXheaderText 2 5 15" xfId="38290" xr:uid="{00000000-0005-0000-0000-00007F7A0000}"/>
    <cellStyle name="SAPBEXheaderText 2 5 16" xfId="38291" xr:uid="{00000000-0005-0000-0000-0000807A0000}"/>
    <cellStyle name="SAPBEXheaderText 2 5 17" xfId="38292" xr:uid="{00000000-0005-0000-0000-0000817A0000}"/>
    <cellStyle name="SAPBEXheaderText 2 5 18" xfId="38293" xr:uid="{00000000-0005-0000-0000-0000827A0000}"/>
    <cellStyle name="SAPBEXheaderText 2 5 19" xfId="38294" xr:uid="{00000000-0005-0000-0000-0000837A0000}"/>
    <cellStyle name="SAPBEXheaderText 2 5 2" xfId="2017" xr:uid="{00000000-0005-0000-0000-0000847A0000}"/>
    <cellStyle name="SAPBEXheaderText 2 5 2 2" xfId="12661" xr:uid="{00000000-0005-0000-0000-0000857A0000}"/>
    <cellStyle name="SAPBEXheaderText 2 5 2 2 2" xfId="12662" xr:uid="{00000000-0005-0000-0000-0000867A0000}"/>
    <cellStyle name="SAPBEXheaderText 2 5 2 2 2 2" xfId="12663" xr:uid="{00000000-0005-0000-0000-0000877A0000}"/>
    <cellStyle name="SAPBEXheaderText 2 5 2 2 2 2 2" xfId="12664" xr:uid="{00000000-0005-0000-0000-0000887A0000}"/>
    <cellStyle name="SAPBEXheaderText 2 5 2 2 2 3" xfId="12665" xr:uid="{00000000-0005-0000-0000-0000897A0000}"/>
    <cellStyle name="SAPBEXheaderText 2 5 2 2 3" xfId="12666" xr:uid="{00000000-0005-0000-0000-00008A7A0000}"/>
    <cellStyle name="SAPBEXheaderText 2 5 2 2 3 2" xfId="12667" xr:uid="{00000000-0005-0000-0000-00008B7A0000}"/>
    <cellStyle name="SAPBEXheaderText 2 5 2 2 3 2 2" xfId="12668" xr:uid="{00000000-0005-0000-0000-00008C7A0000}"/>
    <cellStyle name="SAPBEXheaderText 2 5 2 2 4" xfId="12669" xr:uid="{00000000-0005-0000-0000-00008D7A0000}"/>
    <cellStyle name="SAPBEXheaderText 2 5 2 2 4 2" xfId="12670" xr:uid="{00000000-0005-0000-0000-00008E7A0000}"/>
    <cellStyle name="SAPBEXheaderText 2 5 2 3" xfId="12671" xr:uid="{00000000-0005-0000-0000-00008F7A0000}"/>
    <cellStyle name="SAPBEXheaderText 2 5 2 3 2" xfId="12672" xr:uid="{00000000-0005-0000-0000-0000907A0000}"/>
    <cellStyle name="SAPBEXheaderText 2 5 2 3 2 2" xfId="12673" xr:uid="{00000000-0005-0000-0000-0000917A0000}"/>
    <cellStyle name="SAPBEXheaderText 2 5 2 3 3" xfId="12674" xr:uid="{00000000-0005-0000-0000-0000927A0000}"/>
    <cellStyle name="SAPBEXheaderText 2 5 2 4" xfId="12675" xr:uid="{00000000-0005-0000-0000-0000937A0000}"/>
    <cellStyle name="SAPBEXheaderText 2 5 2 4 2" xfId="12676" xr:uid="{00000000-0005-0000-0000-0000947A0000}"/>
    <cellStyle name="SAPBEXheaderText 2 5 2 4 2 2" xfId="12677" xr:uid="{00000000-0005-0000-0000-0000957A0000}"/>
    <cellStyle name="SAPBEXheaderText 2 5 2 5" xfId="12678" xr:uid="{00000000-0005-0000-0000-0000967A0000}"/>
    <cellStyle name="SAPBEXheaderText 2 5 2 5 2" xfId="12679" xr:uid="{00000000-0005-0000-0000-0000977A0000}"/>
    <cellStyle name="SAPBEXheaderText 2 5 2 6" xfId="38295" xr:uid="{00000000-0005-0000-0000-0000987A0000}"/>
    <cellStyle name="SAPBEXheaderText 2 5 2 7" xfId="38296" xr:uid="{00000000-0005-0000-0000-0000997A0000}"/>
    <cellStyle name="SAPBEXheaderText 2 5 20" xfId="38297" xr:uid="{00000000-0005-0000-0000-00009A7A0000}"/>
    <cellStyle name="SAPBEXheaderText 2 5 21" xfId="38298" xr:uid="{00000000-0005-0000-0000-00009B7A0000}"/>
    <cellStyle name="SAPBEXheaderText 2 5 22" xfId="38299" xr:uid="{00000000-0005-0000-0000-00009C7A0000}"/>
    <cellStyle name="SAPBEXheaderText 2 5 23" xfId="38300" xr:uid="{00000000-0005-0000-0000-00009D7A0000}"/>
    <cellStyle name="SAPBEXheaderText 2 5 24" xfId="38301" xr:uid="{00000000-0005-0000-0000-00009E7A0000}"/>
    <cellStyle name="SAPBEXheaderText 2 5 25" xfId="38302" xr:uid="{00000000-0005-0000-0000-00009F7A0000}"/>
    <cellStyle name="SAPBEXheaderText 2 5 26" xfId="38303" xr:uid="{00000000-0005-0000-0000-0000A07A0000}"/>
    <cellStyle name="SAPBEXheaderText 2 5 27" xfId="38304" xr:uid="{00000000-0005-0000-0000-0000A17A0000}"/>
    <cellStyle name="SAPBEXheaderText 2 5 28" xfId="48582" xr:uid="{00000000-0005-0000-0000-0000A27A0000}"/>
    <cellStyle name="SAPBEXheaderText 2 5 3" xfId="38305" xr:uid="{00000000-0005-0000-0000-0000A37A0000}"/>
    <cellStyle name="SAPBEXheaderText 2 5 4" xfId="38306" xr:uid="{00000000-0005-0000-0000-0000A47A0000}"/>
    <cellStyle name="SAPBEXheaderText 2 5 5" xfId="38307" xr:uid="{00000000-0005-0000-0000-0000A57A0000}"/>
    <cellStyle name="SAPBEXheaderText 2 5 6" xfId="38308" xr:uid="{00000000-0005-0000-0000-0000A67A0000}"/>
    <cellStyle name="SAPBEXheaderText 2 5 7" xfId="38309" xr:uid="{00000000-0005-0000-0000-0000A77A0000}"/>
    <cellStyle name="SAPBEXheaderText 2 5 8" xfId="38310" xr:uid="{00000000-0005-0000-0000-0000A87A0000}"/>
    <cellStyle name="SAPBEXheaderText 2 5 9" xfId="38311" xr:uid="{00000000-0005-0000-0000-0000A97A0000}"/>
    <cellStyle name="SAPBEXheaderText 2 6" xfId="1015" xr:uid="{00000000-0005-0000-0000-0000AA7A0000}"/>
    <cellStyle name="SAPBEXheaderText 2 6 10" xfId="38312" xr:uid="{00000000-0005-0000-0000-0000AB7A0000}"/>
    <cellStyle name="SAPBEXheaderText 2 6 11" xfId="38313" xr:uid="{00000000-0005-0000-0000-0000AC7A0000}"/>
    <cellStyle name="SAPBEXheaderText 2 6 12" xfId="38314" xr:uid="{00000000-0005-0000-0000-0000AD7A0000}"/>
    <cellStyle name="SAPBEXheaderText 2 6 13" xfId="38315" xr:uid="{00000000-0005-0000-0000-0000AE7A0000}"/>
    <cellStyle name="SAPBEXheaderText 2 6 14" xfId="38316" xr:uid="{00000000-0005-0000-0000-0000AF7A0000}"/>
    <cellStyle name="SAPBEXheaderText 2 6 15" xfId="38317" xr:uid="{00000000-0005-0000-0000-0000B07A0000}"/>
    <cellStyle name="SAPBEXheaderText 2 6 16" xfId="38318" xr:uid="{00000000-0005-0000-0000-0000B17A0000}"/>
    <cellStyle name="SAPBEXheaderText 2 6 17" xfId="38319" xr:uid="{00000000-0005-0000-0000-0000B27A0000}"/>
    <cellStyle name="SAPBEXheaderText 2 6 18" xfId="38320" xr:uid="{00000000-0005-0000-0000-0000B37A0000}"/>
    <cellStyle name="SAPBEXheaderText 2 6 19" xfId="38321" xr:uid="{00000000-0005-0000-0000-0000B47A0000}"/>
    <cellStyle name="SAPBEXheaderText 2 6 2" xfId="2018" xr:uid="{00000000-0005-0000-0000-0000B57A0000}"/>
    <cellStyle name="SAPBEXheaderText 2 6 2 2" xfId="12680" xr:uid="{00000000-0005-0000-0000-0000B67A0000}"/>
    <cellStyle name="SAPBEXheaderText 2 6 2 2 2" xfId="12681" xr:uid="{00000000-0005-0000-0000-0000B77A0000}"/>
    <cellStyle name="SAPBEXheaderText 2 6 2 2 2 2" xfId="12682" xr:uid="{00000000-0005-0000-0000-0000B87A0000}"/>
    <cellStyle name="SAPBEXheaderText 2 6 2 2 2 2 2" xfId="12683" xr:uid="{00000000-0005-0000-0000-0000B97A0000}"/>
    <cellStyle name="SAPBEXheaderText 2 6 2 2 2 3" xfId="12684" xr:uid="{00000000-0005-0000-0000-0000BA7A0000}"/>
    <cellStyle name="SAPBEXheaderText 2 6 2 2 3" xfId="12685" xr:uid="{00000000-0005-0000-0000-0000BB7A0000}"/>
    <cellStyle name="SAPBEXheaderText 2 6 2 2 3 2" xfId="12686" xr:uid="{00000000-0005-0000-0000-0000BC7A0000}"/>
    <cellStyle name="SAPBEXheaderText 2 6 2 2 3 2 2" xfId="12687" xr:uid="{00000000-0005-0000-0000-0000BD7A0000}"/>
    <cellStyle name="SAPBEXheaderText 2 6 2 2 4" xfId="12688" xr:uid="{00000000-0005-0000-0000-0000BE7A0000}"/>
    <cellStyle name="SAPBEXheaderText 2 6 2 2 4 2" xfId="12689" xr:uid="{00000000-0005-0000-0000-0000BF7A0000}"/>
    <cellStyle name="SAPBEXheaderText 2 6 2 3" xfId="12690" xr:uid="{00000000-0005-0000-0000-0000C07A0000}"/>
    <cellStyle name="SAPBEXheaderText 2 6 2 3 2" xfId="12691" xr:uid="{00000000-0005-0000-0000-0000C17A0000}"/>
    <cellStyle name="SAPBEXheaderText 2 6 2 3 2 2" xfId="12692" xr:uid="{00000000-0005-0000-0000-0000C27A0000}"/>
    <cellStyle name="SAPBEXheaderText 2 6 2 3 3" xfId="12693" xr:uid="{00000000-0005-0000-0000-0000C37A0000}"/>
    <cellStyle name="SAPBEXheaderText 2 6 2 4" xfId="12694" xr:uid="{00000000-0005-0000-0000-0000C47A0000}"/>
    <cellStyle name="SAPBEXheaderText 2 6 2 4 2" xfId="12695" xr:uid="{00000000-0005-0000-0000-0000C57A0000}"/>
    <cellStyle name="SAPBEXheaderText 2 6 2 4 2 2" xfId="12696" xr:uid="{00000000-0005-0000-0000-0000C67A0000}"/>
    <cellStyle name="SAPBEXheaderText 2 6 2 5" xfId="12697" xr:uid="{00000000-0005-0000-0000-0000C77A0000}"/>
    <cellStyle name="SAPBEXheaderText 2 6 2 5 2" xfId="12698" xr:uid="{00000000-0005-0000-0000-0000C87A0000}"/>
    <cellStyle name="SAPBEXheaderText 2 6 2 6" xfId="38322" xr:uid="{00000000-0005-0000-0000-0000C97A0000}"/>
    <cellStyle name="SAPBEXheaderText 2 6 2 7" xfId="38323" xr:uid="{00000000-0005-0000-0000-0000CA7A0000}"/>
    <cellStyle name="SAPBEXheaderText 2 6 20" xfId="38324" xr:uid="{00000000-0005-0000-0000-0000CB7A0000}"/>
    <cellStyle name="SAPBEXheaderText 2 6 21" xfId="38325" xr:uid="{00000000-0005-0000-0000-0000CC7A0000}"/>
    <cellStyle name="SAPBEXheaderText 2 6 22" xfId="38326" xr:uid="{00000000-0005-0000-0000-0000CD7A0000}"/>
    <cellStyle name="SAPBEXheaderText 2 6 23" xfId="38327" xr:uid="{00000000-0005-0000-0000-0000CE7A0000}"/>
    <cellStyle name="SAPBEXheaderText 2 6 24" xfId="38328" xr:uid="{00000000-0005-0000-0000-0000CF7A0000}"/>
    <cellStyle name="SAPBEXheaderText 2 6 25" xfId="38329" xr:uid="{00000000-0005-0000-0000-0000D07A0000}"/>
    <cellStyle name="SAPBEXheaderText 2 6 26" xfId="38330" xr:uid="{00000000-0005-0000-0000-0000D17A0000}"/>
    <cellStyle name="SAPBEXheaderText 2 6 27" xfId="38331" xr:uid="{00000000-0005-0000-0000-0000D27A0000}"/>
    <cellStyle name="SAPBEXheaderText 2 6 28" xfId="48583" xr:uid="{00000000-0005-0000-0000-0000D37A0000}"/>
    <cellStyle name="SAPBEXheaderText 2 6 3" xfId="38332" xr:uid="{00000000-0005-0000-0000-0000D47A0000}"/>
    <cellStyle name="SAPBEXheaderText 2 6 4" xfId="38333" xr:uid="{00000000-0005-0000-0000-0000D57A0000}"/>
    <cellStyle name="SAPBEXheaderText 2 6 5" xfId="38334" xr:uid="{00000000-0005-0000-0000-0000D67A0000}"/>
    <cellStyle name="SAPBEXheaderText 2 6 6" xfId="38335" xr:uid="{00000000-0005-0000-0000-0000D77A0000}"/>
    <cellStyle name="SAPBEXheaderText 2 6 7" xfId="38336" xr:uid="{00000000-0005-0000-0000-0000D87A0000}"/>
    <cellStyle name="SAPBEXheaderText 2 6 8" xfId="38337" xr:uid="{00000000-0005-0000-0000-0000D97A0000}"/>
    <cellStyle name="SAPBEXheaderText 2 6 9" xfId="38338" xr:uid="{00000000-0005-0000-0000-0000DA7A0000}"/>
    <cellStyle name="SAPBEXheaderText 2 7" xfId="2019" xr:uid="{00000000-0005-0000-0000-0000DB7A0000}"/>
    <cellStyle name="SAPBEXheaderText 2 7 2" xfId="12699" xr:uid="{00000000-0005-0000-0000-0000DC7A0000}"/>
    <cellStyle name="SAPBEXheaderText 2 7 2 2" xfId="12700" xr:uid="{00000000-0005-0000-0000-0000DD7A0000}"/>
    <cellStyle name="SAPBEXheaderText 2 7 2 2 2" xfId="12701" xr:uid="{00000000-0005-0000-0000-0000DE7A0000}"/>
    <cellStyle name="SAPBEXheaderText 2 7 2 2 2 2" xfId="12702" xr:uid="{00000000-0005-0000-0000-0000DF7A0000}"/>
    <cellStyle name="SAPBEXheaderText 2 7 2 2 3" xfId="12703" xr:uid="{00000000-0005-0000-0000-0000E07A0000}"/>
    <cellStyle name="SAPBEXheaderText 2 7 2 3" xfId="12704" xr:uid="{00000000-0005-0000-0000-0000E17A0000}"/>
    <cellStyle name="SAPBEXheaderText 2 7 2 3 2" xfId="12705" xr:uid="{00000000-0005-0000-0000-0000E27A0000}"/>
    <cellStyle name="SAPBEXheaderText 2 7 2 3 2 2" xfId="12706" xr:uid="{00000000-0005-0000-0000-0000E37A0000}"/>
    <cellStyle name="SAPBEXheaderText 2 7 2 4" xfId="12707" xr:uid="{00000000-0005-0000-0000-0000E47A0000}"/>
    <cellStyle name="SAPBEXheaderText 2 7 2 4 2" xfId="12708" xr:uid="{00000000-0005-0000-0000-0000E57A0000}"/>
    <cellStyle name="SAPBEXheaderText 2 7 3" xfId="12709" xr:uid="{00000000-0005-0000-0000-0000E67A0000}"/>
    <cellStyle name="SAPBEXheaderText 2 7 3 2" xfId="12710" xr:uid="{00000000-0005-0000-0000-0000E77A0000}"/>
    <cellStyle name="SAPBEXheaderText 2 7 3 2 2" xfId="12711" xr:uid="{00000000-0005-0000-0000-0000E87A0000}"/>
    <cellStyle name="SAPBEXheaderText 2 7 3 3" xfId="12712" xr:uid="{00000000-0005-0000-0000-0000E97A0000}"/>
    <cellStyle name="SAPBEXheaderText 2 7 4" xfId="12713" xr:uid="{00000000-0005-0000-0000-0000EA7A0000}"/>
    <cellStyle name="SAPBEXheaderText 2 7 4 2" xfId="12714" xr:uid="{00000000-0005-0000-0000-0000EB7A0000}"/>
    <cellStyle name="SAPBEXheaderText 2 7 4 2 2" xfId="12715" xr:uid="{00000000-0005-0000-0000-0000EC7A0000}"/>
    <cellStyle name="SAPBEXheaderText 2 7 5" xfId="12716" xr:uid="{00000000-0005-0000-0000-0000ED7A0000}"/>
    <cellStyle name="SAPBEXheaderText 2 7 5 2" xfId="12717" xr:uid="{00000000-0005-0000-0000-0000EE7A0000}"/>
    <cellStyle name="SAPBEXheaderText 2 7 6" xfId="38339" xr:uid="{00000000-0005-0000-0000-0000EF7A0000}"/>
    <cellStyle name="SAPBEXheaderText 2 7 7" xfId="38340" xr:uid="{00000000-0005-0000-0000-0000F07A0000}"/>
    <cellStyle name="SAPBEXheaderText 2 8" xfId="38341" xr:uid="{00000000-0005-0000-0000-0000F17A0000}"/>
    <cellStyle name="SAPBEXheaderText 2 9" xfId="38342" xr:uid="{00000000-0005-0000-0000-0000F27A0000}"/>
    <cellStyle name="SAPBEXheaderText 20" xfId="38343" xr:uid="{00000000-0005-0000-0000-0000F37A0000}"/>
    <cellStyle name="SAPBEXheaderText 21" xfId="38344" xr:uid="{00000000-0005-0000-0000-0000F47A0000}"/>
    <cellStyle name="SAPBEXheaderText 22" xfId="38345" xr:uid="{00000000-0005-0000-0000-0000F57A0000}"/>
    <cellStyle name="SAPBEXheaderText 23" xfId="38346" xr:uid="{00000000-0005-0000-0000-0000F67A0000}"/>
    <cellStyle name="SAPBEXheaderText 24" xfId="38347" xr:uid="{00000000-0005-0000-0000-0000F77A0000}"/>
    <cellStyle name="SAPBEXheaderText 25" xfId="38348" xr:uid="{00000000-0005-0000-0000-0000F87A0000}"/>
    <cellStyle name="SAPBEXheaderText 26" xfId="38349" xr:uid="{00000000-0005-0000-0000-0000F97A0000}"/>
    <cellStyle name="SAPBEXheaderText 27" xfId="38350" xr:uid="{00000000-0005-0000-0000-0000FA7A0000}"/>
    <cellStyle name="SAPBEXheaderText 28" xfId="38351" xr:uid="{00000000-0005-0000-0000-0000FB7A0000}"/>
    <cellStyle name="SAPBEXheaderText 29" xfId="38352" xr:uid="{00000000-0005-0000-0000-0000FC7A0000}"/>
    <cellStyle name="SAPBEXheaderText 3" xfId="537" xr:uid="{00000000-0005-0000-0000-0000FD7A0000}"/>
    <cellStyle name="SAPBEXheaderText 3 10" xfId="38353" xr:uid="{00000000-0005-0000-0000-0000FE7A0000}"/>
    <cellStyle name="SAPBEXheaderText 3 11" xfId="38354" xr:uid="{00000000-0005-0000-0000-0000FF7A0000}"/>
    <cellStyle name="SAPBEXheaderText 3 12" xfId="38355" xr:uid="{00000000-0005-0000-0000-0000007B0000}"/>
    <cellStyle name="SAPBEXheaderText 3 13" xfId="38356" xr:uid="{00000000-0005-0000-0000-0000017B0000}"/>
    <cellStyle name="SAPBEXheaderText 3 14" xfId="38357" xr:uid="{00000000-0005-0000-0000-0000027B0000}"/>
    <cellStyle name="SAPBEXheaderText 3 15" xfId="38358" xr:uid="{00000000-0005-0000-0000-0000037B0000}"/>
    <cellStyle name="SAPBEXheaderText 3 16" xfId="38359" xr:uid="{00000000-0005-0000-0000-0000047B0000}"/>
    <cellStyle name="SAPBEXheaderText 3 17" xfId="38360" xr:uid="{00000000-0005-0000-0000-0000057B0000}"/>
    <cellStyle name="SAPBEXheaderText 3 18" xfId="38361" xr:uid="{00000000-0005-0000-0000-0000067B0000}"/>
    <cellStyle name="SAPBEXheaderText 3 19" xfId="38362" xr:uid="{00000000-0005-0000-0000-0000077B0000}"/>
    <cellStyle name="SAPBEXheaderText 3 2" xfId="1016" xr:uid="{00000000-0005-0000-0000-0000087B0000}"/>
    <cellStyle name="SAPBEXheaderText 3 2 10" xfId="38363" xr:uid="{00000000-0005-0000-0000-0000097B0000}"/>
    <cellStyle name="SAPBEXheaderText 3 2 11" xfId="38364" xr:uid="{00000000-0005-0000-0000-00000A7B0000}"/>
    <cellStyle name="SAPBEXheaderText 3 2 12" xfId="38365" xr:uid="{00000000-0005-0000-0000-00000B7B0000}"/>
    <cellStyle name="SAPBEXheaderText 3 2 13" xfId="38366" xr:uid="{00000000-0005-0000-0000-00000C7B0000}"/>
    <cellStyle name="SAPBEXheaderText 3 2 14" xfId="38367" xr:uid="{00000000-0005-0000-0000-00000D7B0000}"/>
    <cellStyle name="SAPBEXheaderText 3 2 15" xfId="38368" xr:uid="{00000000-0005-0000-0000-00000E7B0000}"/>
    <cellStyle name="SAPBEXheaderText 3 2 16" xfId="38369" xr:uid="{00000000-0005-0000-0000-00000F7B0000}"/>
    <cellStyle name="SAPBEXheaderText 3 2 17" xfId="38370" xr:uid="{00000000-0005-0000-0000-0000107B0000}"/>
    <cellStyle name="SAPBEXheaderText 3 2 18" xfId="38371" xr:uid="{00000000-0005-0000-0000-0000117B0000}"/>
    <cellStyle name="SAPBEXheaderText 3 2 19" xfId="38372" xr:uid="{00000000-0005-0000-0000-0000127B0000}"/>
    <cellStyle name="SAPBEXheaderText 3 2 2" xfId="2020" xr:uid="{00000000-0005-0000-0000-0000137B0000}"/>
    <cellStyle name="SAPBEXheaderText 3 2 2 2" xfId="12718" xr:uid="{00000000-0005-0000-0000-0000147B0000}"/>
    <cellStyle name="SAPBEXheaderText 3 2 2 2 2" xfId="12719" xr:uid="{00000000-0005-0000-0000-0000157B0000}"/>
    <cellStyle name="SAPBEXheaderText 3 2 2 2 2 2" xfId="12720" xr:uid="{00000000-0005-0000-0000-0000167B0000}"/>
    <cellStyle name="SAPBEXheaderText 3 2 2 2 2 2 2" xfId="12721" xr:uid="{00000000-0005-0000-0000-0000177B0000}"/>
    <cellStyle name="SAPBEXheaderText 3 2 2 2 2 3" xfId="12722" xr:uid="{00000000-0005-0000-0000-0000187B0000}"/>
    <cellStyle name="SAPBEXheaderText 3 2 2 2 3" xfId="12723" xr:uid="{00000000-0005-0000-0000-0000197B0000}"/>
    <cellStyle name="SAPBEXheaderText 3 2 2 2 3 2" xfId="12724" xr:uid="{00000000-0005-0000-0000-00001A7B0000}"/>
    <cellStyle name="SAPBEXheaderText 3 2 2 2 3 2 2" xfId="12725" xr:uid="{00000000-0005-0000-0000-00001B7B0000}"/>
    <cellStyle name="SAPBEXheaderText 3 2 2 2 4" xfId="12726" xr:uid="{00000000-0005-0000-0000-00001C7B0000}"/>
    <cellStyle name="SAPBEXheaderText 3 2 2 2 4 2" xfId="12727" xr:uid="{00000000-0005-0000-0000-00001D7B0000}"/>
    <cellStyle name="SAPBEXheaderText 3 2 2 3" xfId="12728" xr:uid="{00000000-0005-0000-0000-00001E7B0000}"/>
    <cellStyle name="SAPBEXheaderText 3 2 2 3 2" xfId="12729" xr:uid="{00000000-0005-0000-0000-00001F7B0000}"/>
    <cellStyle name="SAPBEXheaderText 3 2 2 3 2 2" xfId="12730" xr:uid="{00000000-0005-0000-0000-0000207B0000}"/>
    <cellStyle name="SAPBEXheaderText 3 2 2 3 3" xfId="12731" xr:uid="{00000000-0005-0000-0000-0000217B0000}"/>
    <cellStyle name="SAPBEXheaderText 3 2 2 4" xfId="12732" xr:uid="{00000000-0005-0000-0000-0000227B0000}"/>
    <cellStyle name="SAPBEXheaderText 3 2 2 4 2" xfId="12733" xr:uid="{00000000-0005-0000-0000-0000237B0000}"/>
    <cellStyle name="SAPBEXheaderText 3 2 2 4 2 2" xfId="12734" xr:uid="{00000000-0005-0000-0000-0000247B0000}"/>
    <cellStyle name="SAPBEXheaderText 3 2 2 5" xfId="12735" xr:uid="{00000000-0005-0000-0000-0000257B0000}"/>
    <cellStyle name="SAPBEXheaderText 3 2 2 5 2" xfId="12736" xr:uid="{00000000-0005-0000-0000-0000267B0000}"/>
    <cellStyle name="SAPBEXheaderText 3 2 2 6" xfId="38373" xr:uid="{00000000-0005-0000-0000-0000277B0000}"/>
    <cellStyle name="SAPBEXheaderText 3 2 2 7" xfId="38374" xr:uid="{00000000-0005-0000-0000-0000287B0000}"/>
    <cellStyle name="SAPBEXheaderText 3 2 20" xfId="38375" xr:uid="{00000000-0005-0000-0000-0000297B0000}"/>
    <cellStyle name="SAPBEXheaderText 3 2 21" xfId="38376" xr:uid="{00000000-0005-0000-0000-00002A7B0000}"/>
    <cellStyle name="SAPBEXheaderText 3 2 22" xfId="38377" xr:uid="{00000000-0005-0000-0000-00002B7B0000}"/>
    <cellStyle name="SAPBEXheaderText 3 2 23" xfId="38378" xr:uid="{00000000-0005-0000-0000-00002C7B0000}"/>
    <cellStyle name="SAPBEXheaderText 3 2 24" xfId="38379" xr:uid="{00000000-0005-0000-0000-00002D7B0000}"/>
    <cellStyle name="SAPBEXheaderText 3 2 25" xfId="38380" xr:uid="{00000000-0005-0000-0000-00002E7B0000}"/>
    <cellStyle name="SAPBEXheaderText 3 2 26" xfId="38381" xr:uid="{00000000-0005-0000-0000-00002F7B0000}"/>
    <cellStyle name="SAPBEXheaderText 3 2 27" xfId="38382" xr:uid="{00000000-0005-0000-0000-0000307B0000}"/>
    <cellStyle name="SAPBEXheaderText 3 2 28" xfId="48584" xr:uid="{00000000-0005-0000-0000-0000317B0000}"/>
    <cellStyle name="SAPBEXheaderText 3 2 3" xfId="38383" xr:uid="{00000000-0005-0000-0000-0000327B0000}"/>
    <cellStyle name="SAPBEXheaderText 3 2 4" xfId="38384" xr:uid="{00000000-0005-0000-0000-0000337B0000}"/>
    <cellStyle name="SAPBEXheaderText 3 2 5" xfId="38385" xr:uid="{00000000-0005-0000-0000-0000347B0000}"/>
    <cellStyle name="SAPBEXheaderText 3 2 6" xfId="38386" xr:uid="{00000000-0005-0000-0000-0000357B0000}"/>
    <cellStyle name="SAPBEXheaderText 3 2 7" xfId="38387" xr:uid="{00000000-0005-0000-0000-0000367B0000}"/>
    <cellStyle name="SAPBEXheaderText 3 2 8" xfId="38388" xr:uid="{00000000-0005-0000-0000-0000377B0000}"/>
    <cellStyle name="SAPBEXheaderText 3 2 9" xfId="38389" xr:uid="{00000000-0005-0000-0000-0000387B0000}"/>
    <cellStyle name="SAPBEXheaderText 3 20" xfId="38390" xr:uid="{00000000-0005-0000-0000-0000397B0000}"/>
    <cellStyle name="SAPBEXheaderText 3 21" xfId="38391" xr:uid="{00000000-0005-0000-0000-00003A7B0000}"/>
    <cellStyle name="SAPBEXheaderText 3 22" xfId="38392" xr:uid="{00000000-0005-0000-0000-00003B7B0000}"/>
    <cellStyle name="SAPBEXheaderText 3 23" xfId="38393" xr:uid="{00000000-0005-0000-0000-00003C7B0000}"/>
    <cellStyle name="SAPBEXheaderText 3 24" xfId="38394" xr:uid="{00000000-0005-0000-0000-00003D7B0000}"/>
    <cellStyle name="SAPBEXheaderText 3 25" xfId="38395" xr:uid="{00000000-0005-0000-0000-00003E7B0000}"/>
    <cellStyle name="SAPBEXheaderText 3 26" xfId="38396" xr:uid="{00000000-0005-0000-0000-00003F7B0000}"/>
    <cellStyle name="SAPBEXheaderText 3 27" xfId="38397" xr:uid="{00000000-0005-0000-0000-0000407B0000}"/>
    <cellStyle name="SAPBEXheaderText 3 28" xfId="38398" xr:uid="{00000000-0005-0000-0000-0000417B0000}"/>
    <cellStyle name="SAPBEXheaderText 3 29" xfId="38399" xr:uid="{00000000-0005-0000-0000-0000427B0000}"/>
    <cellStyle name="SAPBEXheaderText 3 3" xfId="1017" xr:uid="{00000000-0005-0000-0000-0000437B0000}"/>
    <cellStyle name="SAPBEXheaderText 3 3 10" xfId="38400" xr:uid="{00000000-0005-0000-0000-0000447B0000}"/>
    <cellStyle name="SAPBEXheaderText 3 3 11" xfId="38401" xr:uid="{00000000-0005-0000-0000-0000457B0000}"/>
    <cellStyle name="SAPBEXheaderText 3 3 12" xfId="38402" xr:uid="{00000000-0005-0000-0000-0000467B0000}"/>
    <cellStyle name="SAPBEXheaderText 3 3 13" xfId="38403" xr:uid="{00000000-0005-0000-0000-0000477B0000}"/>
    <cellStyle name="SAPBEXheaderText 3 3 14" xfId="38404" xr:uid="{00000000-0005-0000-0000-0000487B0000}"/>
    <cellStyle name="SAPBEXheaderText 3 3 15" xfId="38405" xr:uid="{00000000-0005-0000-0000-0000497B0000}"/>
    <cellStyle name="SAPBEXheaderText 3 3 16" xfId="38406" xr:uid="{00000000-0005-0000-0000-00004A7B0000}"/>
    <cellStyle name="SAPBEXheaderText 3 3 17" xfId="38407" xr:uid="{00000000-0005-0000-0000-00004B7B0000}"/>
    <cellStyle name="SAPBEXheaderText 3 3 18" xfId="38408" xr:uid="{00000000-0005-0000-0000-00004C7B0000}"/>
    <cellStyle name="SAPBEXheaderText 3 3 19" xfId="38409" xr:uid="{00000000-0005-0000-0000-00004D7B0000}"/>
    <cellStyle name="SAPBEXheaderText 3 3 2" xfId="2021" xr:uid="{00000000-0005-0000-0000-00004E7B0000}"/>
    <cellStyle name="SAPBEXheaderText 3 3 2 2" xfId="12737" xr:uid="{00000000-0005-0000-0000-00004F7B0000}"/>
    <cellStyle name="SAPBEXheaderText 3 3 2 2 2" xfId="12738" xr:uid="{00000000-0005-0000-0000-0000507B0000}"/>
    <cellStyle name="SAPBEXheaderText 3 3 2 2 2 2" xfId="12739" xr:uid="{00000000-0005-0000-0000-0000517B0000}"/>
    <cellStyle name="SAPBEXheaderText 3 3 2 2 2 2 2" xfId="12740" xr:uid="{00000000-0005-0000-0000-0000527B0000}"/>
    <cellStyle name="SAPBEXheaderText 3 3 2 2 2 3" xfId="12741" xr:uid="{00000000-0005-0000-0000-0000537B0000}"/>
    <cellStyle name="SAPBEXheaderText 3 3 2 2 3" xfId="12742" xr:uid="{00000000-0005-0000-0000-0000547B0000}"/>
    <cellStyle name="SAPBEXheaderText 3 3 2 2 3 2" xfId="12743" xr:uid="{00000000-0005-0000-0000-0000557B0000}"/>
    <cellStyle name="SAPBEXheaderText 3 3 2 2 3 2 2" xfId="12744" xr:uid="{00000000-0005-0000-0000-0000567B0000}"/>
    <cellStyle name="SAPBEXheaderText 3 3 2 2 4" xfId="12745" xr:uid="{00000000-0005-0000-0000-0000577B0000}"/>
    <cellStyle name="SAPBEXheaderText 3 3 2 2 4 2" xfId="12746" xr:uid="{00000000-0005-0000-0000-0000587B0000}"/>
    <cellStyle name="SAPBEXheaderText 3 3 2 3" xfId="12747" xr:uid="{00000000-0005-0000-0000-0000597B0000}"/>
    <cellStyle name="SAPBEXheaderText 3 3 2 3 2" xfId="12748" xr:uid="{00000000-0005-0000-0000-00005A7B0000}"/>
    <cellStyle name="SAPBEXheaderText 3 3 2 3 2 2" xfId="12749" xr:uid="{00000000-0005-0000-0000-00005B7B0000}"/>
    <cellStyle name="SAPBEXheaderText 3 3 2 3 3" xfId="12750" xr:uid="{00000000-0005-0000-0000-00005C7B0000}"/>
    <cellStyle name="SAPBEXheaderText 3 3 2 4" xfId="12751" xr:uid="{00000000-0005-0000-0000-00005D7B0000}"/>
    <cellStyle name="SAPBEXheaderText 3 3 2 4 2" xfId="12752" xr:uid="{00000000-0005-0000-0000-00005E7B0000}"/>
    <cellStyle name="SAPBEXheaderText 3 3 2 4 2 2" xfId="12753" xr:uid="{00000000-0005-0000-0000-00005F7B0000}"/>
    <cellStyle name="SAPBEXheaderText 3 3 2 5" xfId="12754" xr:uid="{00000000-0005-0000-0000-0000607B0000}"/>
    <cellStyle name="SAPBEXheaderText 3 3 2 5 2" xfId="12755" xr:uid="{00000000-0005-0000-0000-0000617B0000}"/>
    <cellStyle name="SAPBEXheaderText 3 3 2 6" xfId="38410" xr:uid="{00000000-0005-0000-0000-0000627B0000}"/>
    <cellStyle name="SAPBEXheaderText 3 3 2 7" xfId="38411" xr:uid="{00000000-0005-0000-0000-0000637B0000}"/>
    <cellStyle name="SAPBEXheaderText 3 3 20" xfId="38412" xr:uid="{00000000-0005-0000-0000-0000647B0000}"/>
    <cellStyle name="SAPBEXheaderText 3 3 21" xfId="38413" xr:uid="{00000000-0005-0000-0000-0000657B0000}"/>
    <cellStyle name="SAPBEXheaderText 3 3 22" xfId="38414" xr:uid="{00000000-0005-0000-0000-0000667B0000}"/>
    <cellStyle name="SAPBEXheaderText 3 3 23" xfId="38415" xr:uid="{00000000-0005-0000-0000-0000677B0000}"/>
    <cellStyle name="SAPBEXheaderText 3 3 24" xfId="38416" xr:uid="{00000000-0005-0000-0000-0000687B0000}"/>
    <cellStyle name="SAPBEXheaderText 3 3 25" xfId="38417" xr:uid="{00000000-0005-0000-0000-0000697B0000}"/>
    <cellStyle name="SAPBEXheaderText 3 3 26" xfId="38418" xr:uid="{00000000-0005-0000-0000-00006A7B0000}"/>
    <cellStyle name="SAPBEXheaderText 3 3 27" xfId="38419" xr:uid="{00000000-0005-0000-0000-00006B7B0000}"/>
    <cellStyle name="SAPBEXheaderText 3 3 28" xfId="48585" xr:uid="{00000000-0005-0000-0000-00006C7B0000}"/>
    <cellStyle name="SAPBEXheaderText 3 3 3" xfId="38420" xr:uid="{00000000-0005-0000-0000-00006D7B0000}"/>
    <cellStyle name="SAPBEXheaderText 3 3 4" xfId="38421" xr:uid="{00000000-0005-0000-0000-00006E7B0000}"/>
    <cellStyle name="SAPBEXheaderText 3 3 5" xfId="38422" xr:uid="{00000000-0005-0000-0000-00006F7B0000}"/>
    <cellStyle name="SAPBEXheaderText 3 3 6" xfId="38423" xr:uid="{00000000-0005-0000-0000-0000707B0000}"/>
    <cellStyle name="SAPBEXheaderText 3 3 7" xfId="38424" xr:uid="{00000000-0005-0000-0000-0000717B0000}"/>
    <cellStyle name="SAPBEXheaderText 3 3 8" xfId="38425" xr:uid="{00000000-0005-0000-0000-0000727B0000}"/>
    <cellStyle name="SAPBEXheaderText 3 3 9" xfId="38426" xr:uid="{00000000-0005-0000-0000-0000737B0000}"/>
    <cellStyle name="SAPBEXheaderText 3 30" xfId="38427" xr:uid="{00000000-0005-0000-0000-0000747B0000}"/>
    <cellStyle name="SAPBEXheaderText 3 31" xfId="38428" xr:uid="{00000000-0005-0000-0000-0000757B0000}"/>
    <cellStyle name="SAPBEXheaderText 3 32" xfId="38429" xr:uid="{00000000-0005-0000-0000-0000767B0000}"/>
    <cellStyle name="SAPBEXheaderText 3 33" xfId="48586" xr:uid="{00000000-0005-0000-0000-0000777B0000}"/>
    <cellStyle name="SAPBEXheaderText 3 4" xfId="1018" xr:uid="{00000000-0005-0000-0000-0000787B0000}"/>
    <cellStyle name="SAPBEXheaderText 3 4 10" xfId="38430" xr:uid="{00000000-0005-0000-0000-0000797B0000}"/>
    <cellStyle name="SAPBEXheaderText 3 4 11" xfId="38431" xr:uid="{00000000-0005-0000-0000-00007A7B0000}"/>
    <cellStyle name="SAPBEXheaderText 3 4 12" xfId="38432" xr:uid="{00000000-0005-0000-0000-00007B7B0000}"/>
    <cellStyle name="SAPBEXheaderText 3 4 13" xfId="38433" xr:uid="{00000000-0005-0000-0000-00007C7B0000}"/>
    <cellStyle name="SAPBEXheaderText 3 4 14" xfId="38434" xr:uid="{00000000-0005-0000-0000-00007D7B0000}"/>
    <cellStyle name="SAPBEXheaderText 3 4 15" xfId="38435" xr:uid="{00000000-0005-0000-0000-00007E7B0000}"/>
    <cellStyle name="SAPBEXheaderText 3 4 16" xfId="38436" xr:uid="{00000000-0005-0000-0000-00007F7B0000}"/>
    <cellStyle name="SAPBEXheaderText 3 4 17" xfId="38437" xr:uid="{00000000-0005-0000-0000-0000807B0000}"/>
    <cellStyle name="SAPBEXheaderText 3 4 18" xfId="38438" xr:uid="{00000000-0005-0000-0000-0000817B0000}"/>
    <cellStyle name="SAPBEXheaderText 3 4 19" xfId="38439" xr:uid="{00000000-0005-0000-0000-0000827B0000}"/>
    <cellStyle name="SAPBEXheaderText 3 4 2" xfId="2022" xr:uid="{00000000-0005-0000-0000-0000837B0000}"/>
    <cellStyle name="SAPBEXheaderText 3 4 2 2" xfId="12756" xr:uid="{00000000-0005-0000-0000-0000847B0000}"/>
    <cellStyle name="SAPBEXheaderText 3 4 2 2 2" xfId="12757" xr:uid="{00000000-0005-0000-0000-0000857B0000}"/>
    <cellStyle name="SAPBEXheaderText 3 4 2 2 2 2" xfId="12758" xr:uid="{00000000-0005-0000-0000-0000867B0000}"/>
    <cellStyle name="SAPBEXheaderText 3 4 2 2 2 2 2" xfId="12759" xr:uid="{00000000-0005-0000-0000-0000877B0000}"/>
    <cellStyle name="SAPBEXheaderText 3 4 2 2 2 3" xfId="12760" xr:uid="{00000000-0005-0000-0000-0000887B0000}"/>
    <cellStyle name="SAPBEXheaderText 3 4 2 2 3" xfId="12761" xr:uid="{00000000-0005-0000-0000-0000897B0000}"/>
    <cellStyle name="SAPBEXheaderText 3 4 2 2 3 2" xfId="12762" xr:uid="{00000000-0005-0000-0000-00008A7B0000}"/>
    <cellStyle name="SAPBEXheaderText 3 4 2 2 3 2 2" xfId="12763" xr:uid="{00000000-0005-0000-0000-00008B7B0000}"/>
    <cellStyle name="SAPBEXheaderText 3 4 2 2 4" xfId="12764" xr:uid="{00000000-0005-0000-0000-00008C7B0000}"/>
    <cellStyle name="SAPBEXheaderText 3 4 2 2 4 2" xfId="12765" xr:uid="{00000000-0005-0000-0000-00008D7B0000}"/>
    <cellStyle name="SAPBEXheaderText 3 4 2 3" xfId="12766" xr:uid="{00000000-0005-0000-0000-00008E7B0000}"/>
    <cellStyle name="SAPBEXheaderText 3 4 2 3 2" xfId="12767" xr:uid="{00000000-0005-0000-0000-00008F7B0000}"/>
    <cellStyle name="SAPBEXheaderText 3 4 2 3 2 2" xfId="12768" xr:uid="{00000000-0005-0000-0000-0000907B0000}"/>
    <cellStyle name="SAPBEXheaderText 3 4 2 3 3" xfId="12769" xr:uid="{00000000-0005-0000-0000-0000917B0000}"/>
    <cellStyle name="SAPBEXheaderText 3 4 2 4" xfId="12770" xr:uid="{00000000-0005-0000-0000-0000927B0000}"/>
    <cellStyle name="SAPBEXheaderText 3 4 2 4 2" xfId="12771" xr:uid="{00000000-0005-0000-0000-0000937B0000}"/>
    <cellStyle name="SAPBEXheaderText 3 4 2 4 2 2" xfId="12772" xr:uid="{00000000-0005-0000-0000-0000947B0000}"/>
    <cellStyle name="SAPBEXheaderText 3 4 2 5" xfId="12773" xr:uid="{00000000-0005-0000-0000-0000957B0000}"/>
    <cellStyle name="SAPBEXheaderText 3 4 2 5 2" xfId="12774" xr:uid="{00000000-0005-0000-0000-0000967B0000}"/>
    <cellStyle name="SAPBEXheaderText 3 4 2 6" xfId="38440" xr:uid="{00000000-0005-0000-0000-0000977B0000}"/>
    <cellStyle name="SAPBEXheaderText 3 4 2 7" xfId="38441" xr:uid="{00000000-0005-0000-0000-0000987B0000}"/>
    <cellStyle name="SAPBEXheaderText 3 4 20" xfId="38442" xr:uid="{00000000-0005-0000-0000-0000997B0000}"/>
    <cellStyle name="SAPBEXheaderText 3 4 21" xfId="38443" xr:uid="{00000000-0005-0000-0000-00009A7B0000}"/>
    <cellStyle name="SAPBEXheaderText 3 4 22" xfId="38444" xr:uid="{00000000-0005-0000-0000-00009B7B0000}"/>
    <cellStyle name="SAPBEXheaderText 3 4 23" xfId="38445" xr:uid="{00000000-0005-0000-0000-00009C7B0000}"/>
    <cellStyle name="SAPBEXheaderText 3 4 24" xfId="38446" xr:uid="{00000000-0005-0000-0000-00009D7B0000}"/>
    <cellStyle name="SAPBEXheaderText 3 4 25" xfId="38447" xr:uid="{00000000-0005-0000-0000-00009E7B0000}"/>
    <cellStyle name="SAPBEXheaderText 3 4 26" xfId="38448" xr:uid="{00000000-0005-0000-0000-00009F7B0000}"/>
    <cellStyle name="SAPBEXheaderText 3 4 27" xfId="38449" xr:uid="{00000000-0005-0000-0000-0000A07B0000}"/>
    <cellStyle name="SAPBEXheaderText 3 4 28" xfId="48587" xr:uid="{00000000-0005-0000-0000-0000A17B0000}"/>
    <cellStyle name="SAPBEXheaderText 3 4 3" xfId="38450" xr:uid="{00000000-0005-0000-0000-0000A27B0000}"/>
    <cellStyle name="SAPBEXheaderText 3 4 4" xfId="38451" xr:uid="{00000000-0005-0000-0000-0000A37B0000}"/>
    <cellStyle name="SAPBEXheaderText 3 4 5" xfId="38452" xr:uid="{00000000-0005-0000-0000-0000A47B0000}"/>
    <cellStyle name="SAPBEXheaderText 3 4 6" xfId="38453" xr:uid="{00000000-0005-0000-0000-0000A57B0000}"/>
    <cellStyle name="SAPBEXheaderText 3 4 7" xfId="38454" xr:uid="{00000000-0005-0000-0000-0000A67B0000}"/>
    <cellStyle name="SAPBEXheaderText 3 4 8" xfId="38455" xr:uid="{00000000-0005-0000-0000-0000A77B0000}"/>
    <cellStyle name="SAPBEXheaderText 3 4 9" xfId="38456" xr:uid="{00000000-0005-0000-0000-0000A87B0000}"/>
    <cellStyle name="SAPBEXheaderText 3 5" xfId="1019" xr:uid="{00000000-0005-0000-0000-0000A97B0000}"/>
    <cellStyle name="SAPBEXheaderText 3 5 10" xfId="38457" xr:uid="{00000000-0005-0000-0000-0000AA7B0000}"/>
    <cellStyle name="SAPBEXheaderText 3 5 11" xfId="38458" xr:uid="{00000000-0005-0000-0000-0000AB7B0000}"/>
    <cellStyle name="SAPBEXheaderText 3 5 12" xfId="38459" xr:uid="{00000000-0005-0000-0000-0000AC7B0000}"/>
    <cellStyle name="SAPBEXheaderText 3 5 13" xfId="38460" xr:uid="{00000000-0005-0000-0000-0000AD7B0000}"/>
    <cellStyle name="SAPBEXheaderText 3 5 14" xfId="38461" xr:uid="{00000000-0005-0000-0000-0000AE7B0000}"/>
    <cellStyle name="SAPBEXheaderText 3 5 15" xfId="38462" xr:uid="{00000000-0005-0000-0000-0000AF7B0000}"/>
    <cellStyle name="SAPBEXheaderText 3 5 16" xfId="38463" xr:uid="{00000000-0005-0000-0000-0000B07B0000}"/>
    <cellStyle name="SAPBEXheaderText 3 5 17" xfId="38464" xr:uid="{00000000-0005-0000-0000-0000B17B0000}"/>
    <cellStyle name="SAPBEXheaderText 3 5 18" xfId="38465" xr:uid="{00000000-0005-0000-0000-0000B27B0000}"/>
    <cellStyle name="SAPBEXheaderText 3 5 19" xfId="38466" xr:uid="{00000000-0005-0000-0000-0000B37B0000}"/>
    <cellStyle name="SAPBEXheaderText 3 5 2" xfId="2023" xr:uid="{00000000-0005-0000-0000-0000B47B0000}"/>
    <cellStyle name="SAPBEXheaderText 3 5 2 2" xfId="12775" xr:uid="{00000000-0005-0000-0000-0000B57B0000}"/>
    <cellStyle name="SAPBEXheaderText 3 5 2 2 2" xfId="12776" xr:uid="{00000000-0005-0000-0000-0000B67B0000}"/>
    <cellStyle name="SAPBEXheaderText 3 5 2 2 2 2" xfId="12777" xr:uid="{00000000-0005-0000-0000-0000B77B0000}"/>
    <cellStyle name="SAPBEXheaderText 3 5 2 2 2 2 2" xfId="12778" xr:uid="{00000000-0005-0000-0000-0000B87B0000}"/>
    <cellStyle name="SAPBEXheaderText 3 5 2 2 2 3" xfId="12779" xr:uid="{00000000-0005-0000-0000-0000B97B0000}"/>
    <cellStyle name="SAPBEXheaderText 3 5 2 2 3" xfId="12780" xr:uid="{00000000-0005-0000-0000-0000BA7B0000}"/>
    <cellStyle name="SAPBEXheaderText 3 5 2 2 3 2" xfId="12781" xr:uid="{00000000-0005-0000-0000-0000BB7B0000}"/>
    <cellStyle name="SAPBEXheaderText 3 5 2 2 3 2 2" xfId="12782" xr:uid="{00000000-0005-0000-0000-0000BC7B0000}"/>
    <cellStyle name="SAPBEXheaderText 3 5 2 2 4" xfId="12783" xr:uid="{00000000-0005-0000-0000-0000BD7B0000}"/>
    <cellStyle name="SAPBEXheaderText 3 5 2 2 4 2" xfId="12784" xr:uid="{00000000-0005-0000-0000-0000BE7B0000}"/>
    <cellStyle name="SAPBEXheaderText 3 5 2 3" xfId="12785" xr:uid="{00000000-0005-0000-0000-0000BF7B0000}"/>
    <cellStyle name="SAPBEXheaderText 3 5 2 3 2" xfId="12786" xr:uid="{00000000-0005-0000-0000-0000C07B0000}"/>
    <cellStyle name="SAPBEXheaderText 3 5 2 3 2 2" xfId="12787" xr:uid="{00000000-0005-0000-0000-0000C17B0000}"/>
    <cellStyle name="SAPBEXheaderText 3 5 2 3 3" xfId="12788" xr:uid="{00000000-0005-0000-0000-0000C27B0000}"/>
    <cellStyle name="SAPBEXheaderText 3 5 2 4" xfId="12789" xr:uid="{00000000-0005-0000-0000-0000C37B0000}"/>
    <cellStyle name="SAPBEXheaderText 3 5 2 4 2" xfId="12790" xr:uid="{00000000-0005-0000-0000-0000C47B0000}"/>
    <cellStyle name="SAPBEXheaderText 3 5 2 4 2 2" xfId="12791" xr:uid="{00000000-0005-0000-0000-0000C57B0000}"/>
    <cellStyle name="SAPBEXheaderText 3 5 2 5" xfId="12792" xr:uid="{00000000-0005-0000-0000-0000C67B0000}"/>
    <cellStyle name="SAPBEXheaderText 3 5 2 5 2" xfId="12793" xr:uid="{00000000-0005-0000-0000-0000C77B0000}"/>
    <cellStyle name="SAPBEXheaderText 3 5 2 6" xfId="38467" xr:uid="{00000000-0005-0000-0000-0000C87B0000}"/>
    <cellStyle name="SAPBEXheaderText 3 5 2 7" xfId="38468" xr:uid="{00000000-0005-0000-0000-0000C97B0000}"/>
    <cellStyle name="SAPBEXheaderText 3 5 20" xfId="38469" xr:uid="{00000000-0005-0000-0000-0000CA7B0000}"/>
    <cellStyle name="SAPBEXheaderText 3 5 21" xfId="38470" xr:uid="{00000000-0005-0000-0000-0000CB7B0000}"/>
    <cellStyle name="SAPBEXheaderText 3 5 22" xfId="38471" xr:uid="{00000000-0005-0000-0000-0000CC7B0000}"/>
    <cellStyle name="SAPBEXheaderText 3 5 23" xfId="38472" xr:uid="{00000000-0005-0000-0000-0000CD7B0000}"/>
    <cellStyle name="SAPBEXheaderText 3 5 24" xfId="38473" xr:uid="{00000000-0005-0000-0000-0000CE7B0000}"/>
    <cellStyle name="SAPBEXheaderText 3 5 25" xfId="38474" xr:uid="{00000000-0005-0000-0000-0000CF7B0000}"/>
    <cellStyle name="SAPBEXheaderText 3 5 26" xfId="38475" xr:uid="{00000000-0005-0000-0000-0000D07B0000}"/>
    <cellStyle name="SAPBEXheaderText 3 5 27" xfId="38476" xr:uid="{00000000-0005-0000-0000-0000D17B0000}"/>
    <cellStyle name="SAPBEXheaderText 3 5 28" xfId="48588" xr:uid="{00000000-0005-0000-0000-0000D27B0000}"/>
    <cellStyle name="SAPBEXheaderText 3 5 3" xfId="38477" xr:uid="{00000000-0005-0000-0000-0000D37B0000}"/>
    <cellStyle name="SAPBEXheaderText 3 5 4" xfId="38478" xr:uid="{00000000-0005-0000-0000-0000D47B0000}"/>
    <cellStyle name="SAPBEXheaderText 3 5 5" xfId="38479" xr:uid="{00000000-0005-0000-0000-0000D57B0000}"/>
    <cellStyle name="SAPBEXheaderText 3 5 6" xfId="38480" xr:uid="{00000000-0005-0000-0000-0000D67B0000}"/>
    <cellStyle name="SAPBEXheaderText 3 5 7" xfId="38481" xr:uid="{00000000-0005-0000-0000-0000D77B0000}"/>
    <cellStyle name="SAPBEXheaderText 3 5 8" xfId="38482" xr:uid="{00000000-0005-0000-0000-0000D87B0000}"/>
    <cellStyle name="SAPBEXheaderText 3 5 9" xfId="38483" xr:uid="{00000000-0005-0000-0000-0000D97B0000}"/>
    <cellStyle name="SAPBEXheaderText 3 6" xfId="1020" xr:uid="{00000000-0005-0000-0000-0000DA7B0000}"/>
    <cellStyle name="SAPBEXheaderText 3 6 10" xfId="38484" xr:uid="{00000000-0005-0000-0000-0000DB7B0000}"/>
    <cellStyle name="SAPBEXheaderText 3 6 11" xfId="38485" xr:uid="{00000000-0005-0000-0000-0000DC7B0000}"/>
    <cellStyle name="SAPBEXheaderText 3 6 12" xfId="38486" xr:uid="{00000000-0005-0000-0000-0000DD7B0000}"/>
    <cellStyle name="SAPBEXheaderText 3 6 13" xfId="38487" xr:uid="{00000000-0005-0000-0000-0000DE7B0000}"/>
    <cellStyle name="SAPBEXheaderText 3 6 14" xfId="38488" xr:uid="{00000000-0005-0000-0000-0000DF7B0000}"/>
    <cellStyle name="SAPBEXheaderText 3 6 15" xfId="38489" xr:uid="{00000000-0005-0000-0000-0000E07B0000}"/>
    <cellStyle name="SAPBEXheaderText 3 6 16" xfId="38490" xr:uid="{00000000-0005-0000-0000-0000E17B0000}"/>
    <cellStyle name="SAPBEXheaderText 3 6 17" xfId="38491" xr:uid="{00000000-0005-0000-0000-0000E27B0000}"/>
    <cellStyle name="SAPBEXheaderText 3 6 18" xfId="38492" xr:uid="{00000000-0005-0000-0000-0000E37B0000}"/>
    <cellStyle name="SAPBEXheaderText 3 6 19" xfId="38493" xr:uid="{00000000-0005-0000-0000-0000E47B0000}"/>
    <cellStyle name="SAPBEXheaderText 3 6 2" xfId="2024" xr:uid="{00000000-0005-0000-0000-0000E57B0000}"/>
    <cellStyle name="SAPBEXheaderText 3 6 2 2" xfId="12794" xr:uid="{00000000-0005-0000-0000-0000E67B0000}"/>
    <cellStyle name="SAPBEXheaderText 3 6 2 2 2" xfId="12795" xr:uid="{00000000-0005-0000-0000-0000E77B0000}"/>
    <cellStyle name="SAPBEXheaderText 3 6 2 2 2 2" xfId="12796" xr:uid="{00000000-0005-0000-0000-0000E87B0000}"/>
    <cellStyle name="SAPBEXheaderText 3 6 2 2 2 2 2" xfId="12797" xr:uid="{00000000-0005-0000-0000-0000E97B0000}"/>
    <cellStyle name="SAPBEXheaderText 3 6 2 2 2 3" xfId="12798" xr:uid="{00000000-0005-0000-0000-0000EA7B0000}"/>
    <cellStyle name="SAPBEXheaderText 3 6 2 2 3" xfId="12799" xr:uid="{00000000-0005-0000-0000-0000EB7B0000}"/>
    <cellStyle name="SAPBEXheaderText 3 6 2 2 3 2" xfId="12800" xr:uid="{00000000-0005-0000-0000-0000EC7B0000}"/>
    <cellStyle name="SAPBEXheaderText 3 6 2 2 3 2 2" xfId="12801" xr:uid="{00000000-0005-0000-0000-0000ED7B0000}"/>
    <cellStyle name="SAPBEXheaderText 3 6 2 2 4" xfId="12802" xr:uid="{00000000-0005-0000-0000-0000EE7B0000}"/>
    <cellStyle name="SAPBEXheaderText 3 6 2 2 4 2" xfId="12803" xr:uid="{00000000-0005-0000-0000-0000EF7B0000}"/>
    <cellStyle name="SAPBEXheaderText 3 6 2 3" xfId="12804" xr:uid="{00000000-0005-0000-0000-0000F07B0000}"/>
    <cellStyle name="SAPBEXheaderText 3 6 2 3 2" xfId="12805" xr:uid="{00000000-0005-0000-0000-0000F17B0000}"/>
    <cellStyle name="SAPBEXheaderText 3 6 2 3 2 2" xfId="12806" xr:uid="{00000000-0005-0000-0000-0000F27B0000}"/>
    <cellStyle name="SAPBEXheaderText 3 6 2 3 3" xfId="12807" xr:uid="{00000000-0005-0000-0000-0000F37B0000}"/>
    <cellStyle name="SAPBEXheaderText 3 6 2 4" xfId="12808" xr:uid="{00000000-0005-0000-0000-0000F47B0000}"/>
    <cellStyle name="SAPBEXheaderText 3 6 2 4 2" xfId="12809" xr:uid="{00000000-0005-0000-0000-0000F57B0000}"/>
    <cellStyle name="SAPBEXheaderText 3 6 2 4 2 2" xfId="12810" xr:uid="{00000000-0005-0000-0000-0000F67B0000}"/>
    <cellStyle name="SAPBEXheaderText 3 6 2 5" xfId="12811" xr:uid="{00000000-0005-0000-0000-0000F77B0000}"/>
    <cellStyle name="SAPBEXheaderText 3 6 2 5 2" xfId="12812" xr:uid="{00000000-0005-0000-0000-0000F87B0000}"/>
    <cellStyle name="SAPBEXheaderText 3 6 2 6" xfId="38494" xr:uid="{00000000-0005-0000-0000-0000F97B0000}"/>
    <cellStyle name="SAPBEXheaderText 3 6 2 7" xfId="38495" xr:uid="{00000000-0005-0000-0000-0000FA7B0000}"/>
    <cellStyle name="SAPBEXheaderText 3 6 20" xfId="38496" xr:uid="{00000000-0005-0000-0000-0000FB7B0000}"/>
    <cellStyle name="SAPBEXheaderText 3 6 21" xfId="38497" xr:uid="{00000000-0005-0000-0000-0000FC7B0000}"/>
    <cellStyle name="SAPBEXheaderText 3 6 22" xfId="38498" xr:uid="{00000000-0005-0000-0000-0000FD7B0000}"/>
    <cellStyle name="SAPBEXheaderText 3 6 23" xfId="38499" xr:uid="{00000000-0005-0000-0000-0000FE7B0000}"/>
    <cellStyle name="SAPBEXheaderText 3 6 24" xfId="38500" xr:uid="{00000000-0005-0000-0000-0000FF7B0000}"/>
    <cellStyle name="SAPBEXheaderText 3 6 25" xfId="38501" xr:uid="{00000000-0005-0000-0000-0000007C0000}"/>
    <cellStyle name="SAPBEXheaderText 3 6 26" xfId="38502" xr:uid="{00000000-0005-0000-0000-0000017C0000}"/>
    <cellStyle name="SAPBEXheaderText 3 6 27" xfId="38503" xr:uid="{00000000-0005-0000-0000-0000027C0000}"/>
    <cellStyle name="SAPBEXheaderText 3 6 28" xfId="48589" xr:uid="{00000000-0005-0000-0000-0000037C0000}"/>
    <cellStyle name="SAPBEXheaderText 3 6 3" xfId="38504" xr:uid="{00000000-0005-0000-0000-0000047C0000}"/>
    <cellStyle name="SAPBEXheaderText 3 6 4" xfId="38505" xr:uid="{00000000-0005-0000-0000-0000057C0000}"/>
    <cellStyle name="SAPBEXheaderText 3 6 5" xfId="38506" xr:uid="{00000000-0005-0000-0000-0000067C0000}"/>
    <cellStyle name="SAPBEXheaderText 3 6 6" xfId="38507" xr:uid="{00000000-0005-0000-0000-0000077C0000}"/>
    <cellStyle name="SAPBEXheaderText 3 6 7" xfId="38508" xr:uid="{00000000-0005-0000-0000-0000087C0000}"/>
    <cellStyle name="SAPBEXheaderText 3 6 8" xfId="38509" xr:uid="{00000000-0005-0000-0000-0000097C0000}"/>
    <cellStyle name="SAPBEXheaderText 3 6 9" xfId="38510" xr:uid="{00000000-0005-0000-0000-00000A7C0000}"/>
    <cellStyle name="SAPBEXheaderText 3 7" xfId="2025" xr:uid="{00000000-0005-0000-0000-00000B7C0000}"/>
    <cellStyle name="SAPBEXheaderText 3 7 2" xfId="12813" xr:uid="{00000000-0005-0000-0000-00000C7C0000}"/>
    <cellStyle name="SAPBEXheaderText 3 7 2 2" xfId="12814" xr:uid="{00000000-0005-0000-0000-00000D7C0000}"/>
    <cellStyle name="SAPBEXheaderText 3 7 2 2 2" xfId="12815" xr:uid="{00000000-0005-0000-0000-00000E7C0000}"/>
    <cellStyle name="SAPBEXheaderText 3 7 2 2 2 2" xfId="12816" xr:uid="{00000000-0005-0000-0000-00000F7C0000}"/>
    <cellStyle name="SAPBEXheaderText 3 7 2 2 3" xfId="12817" xr:uid="{00000000-0005-0000-0000-0000107C0000}"/>
    <cellStyle name="SAPBEXheaderText 3 7 2 3" xfId="12818" xr:uid="{00000000-0005-0000-0000-0000117C0000}"/>
    <cellStyle name="SAPBEXheaderText 3 7 2 3 2" xfId="12819" xr:uid="{00000000-0005-0000-0000-0000127C0000}"/>
    <cellStyle name="SAPBEXheaderText 3 7 2 3 2 2" xfId="12820" xr:uid="{00000000-0005-0000-0000-0000137C0000}"/>
    <cellStyle name="SAPBEXheaderText 3 7 2 4" xfId="12821" xr:uid="{00000000-0005-0000-0000-0000147C0000}"/>
    <cellStyle name="SAPBEXheaderText 3 7 2 4 2" xfId="12822" xr:uid="{00000000-0005-0000-0000-0000157C0000}"/>
    <cellStyle name="SAPBEXheaderText 3 7 3" xfId="12823" xr:uid="{00000000-0005-0000-0000-0000167C0000}"/>
    <cellStyle name="SAPBEXheaderText 3 7 3 2" xfId="12824" xr:uid="{00000000-0005-0000-0000-0000177C0000}"/>
    <cellStyle name="SAPBEXheaderText 3 7 3 2 2" xfId="12825" xr:uid="{00000000-0005-0000-0000-0000187C0000}"/>
    <cellStyle name="SAPBEXheaderText 3 7 3 3" xfId="12826" xr:uid="{00000000-0005-0000-0000-0000197C0000}"/>
    <cellStyle name="SAPBEXheaderText 3 7 4" xfId="12827" xr:uid="{00000000-0005-0000-0000-00001A7C0000}"/>
    <cellStyle name="SAPBEXheaderText 3 7 4 2" xfId="12828" xr:uid="{00000000-0005-0000-0000-00001B7C0000}"/>
    <cellStyle name="SAPBEXheaderText 3 7 4 2 2" xfId="12829" xr:uid="{00000000-0005-0000-0000-00001C7C0000}"/>
    <cellStyle name="SAPBEXheaderText 3 7 5" xfId="12830" xr:uid="{00000000-0005-0000-0000-00001D7C0000}"/>
    <cellStyle name="SAPBEXheaderText 3 7 5 2" xfId="12831" xr:uid="{00000000-0005-0000-0000-00001E7C0000}"/>
    <cellStyle name="SAPBEXheaderText 3 7 6" xfId="38511" xr:uid="{00000000-0005-0000-0000-00001F7C0000}"/>
    <cellStyle name="SAPBEXheaderText 3 7 7" xfId="38512" xr:uid="{00000000-0005-0000-0000-0000207C0000}"/>
    <cellStyle name="SAPBEXheaderText 3 8" xfId="38513" xr:uid="{00000000-0005-0000-0000-0000217C0000}"/>
    <cellStyle name="SAPBEXheaderText 3 9" xfId="38514" xr:uid="{00000000-0005-0000-0000-0000227C0000}"/>
    <cellStyle name="SAPBEXheaderText 30" xfId="38515" xr:uid="{00000000-0005-0000-0000-0000237C0000}"/>
    <cellStyle name="SAPBEXheaderText 31" xfId="38516" xr:uid="{00000000-0005-0000-0000-0000247C0000}"/>
    <cellStyle name="SAPBEXheaderText 32" xfId="38517" xr:uid="{00000000-0005-0000-0000-0000257C0000}"/>
    <cellStyle name="SAPBEXheaderText 33" xfId="38518" xr:uid="{00000000-0005-0000-0000-0000267C0000}"/>
    <cellStyle name="SAPBEXheaderText 34" xfId="38519" xr:uid="{00000000-0005-0000-0000-0000277C0000}"/>
    <cellStyle name="SAPBEXheaderText 35" xfId="38520" xr:uid="{00000000-0005-0000-0000-0000287C0000}"/>
    <cellStyle name="SAPBEXheaderText 36" xfId="48590" xr:uid="{00000000-0005-0000-0000-0000297C0000}"/>
    <cellStyle name="SAPBEXheaderText 4" xfId="1021" xr:uid="{00000000-0005-0000-0000-00002A7C0000}"/>
    <cellStyle name="SAPBEXheaderText 4 10" xfId="38521" xr:uid="{00000000-0005-0000-0000-00002B7C0000}"/>
    <cellStyle name="SAPBEXheaderText 4 11" xfId="38522" xr:uid="{00000000-0005-0000-0000-00002C7C0000}"/>
    <cellStyle name="SAPBEXheaderText 4 12" xfId="38523" xr:uid="{00000000-0005-0000-0000-00002D7C0000}"/>
    <cellStyle name="SAPBEXheaderText 4 13" xfId="38524" xr:uid="{00000000-0005-0000-0000-00002E7C0000}"/>
    <cellStyle name="SAPBEXheaderText 4 14" xfId="38525" xr:uid="{00000000-0005-0000-0000-00002F7C0000}"/>
    <cellStyle name="SAPBEXheaderText 4 15" xfId="38526" xr:uid="{00000000-0005-0000-0000-0000307C0000}"/>
    <cellStyle name="SAPBEXheaderText 4 16" xfId="38527" xr:uid="{00000000-0005-0000-0000-0000317C0000}"/>
    <cellStyle name="SAPBEXheaderText 4 17" xfId="38528" xr:uid="{00000000-0005-0000-0000-0000327C0000}"/>
    <cellStyle name="SAPBEXheaderText 4 18" xfId="38529" xr:uid="{00000000-0005-0000-0000-0000337C0000}"/>
    <cellStyle name="SAPBEXheaderText 4 19" xfId="38530" xr:uid="{00000000-0005-0000-0000-0000347C0000}"/>
    <cellStyle name="SAPBEXheaderText 4 2" xfId="2026" xr:uid="{00000000-0005-0000-0000-0000357C0000}"/>
    <cellStyle name="SAPBEXheaderText 4 2 2" xfId="12832" xr:uid="{00000000-0005-0000-0000-0000367C0000}"/>
    <cellStyle name="SAPBEXheaderText 4 2 2 2" xfId="12833" xr:uid="{00000000-0005-0000-0000-0000377C0000}"/>
    <cellStyle name="SAPBEXheaderText 4 2 2 2 2" xfId="12834" xr:uid="{00000000-0005-0000-0000-0000387C0000}"/>
    <cellStyle name="SAPBEXheaderText 4 2 2 2 2 2" xfId="12835" xr:uid="{00000000-0005-0000-0000-0000397C0000}"/>
    <cellStyle name="SAPBEXheaderText 4 2 2 2 3" xfId="12836" xr:uid="{00000000-0005-0000-0000-00003A7C0000}"/>
    <cellStyle name="SAPBEXheaderText 4 2 2 3" xfId="12837" xr:uid="{00000000-0005-0000-0000-00003B7C0000}"/>
    <cellStyle name="SAPBEXheaderText 4 2 2 3 2" xfId="12838" xr:uid="{00000000-0005-0000-0000-00003C7C0000}"/>
    <cellStyle name="SAPBEXheaderText 4 2 2 3 2 2" xfId="12839" xr:uid="{00000000-0005-0000-0000-00003D7C0000}"/>
    <cellStyle name="SAPBEXheaderText 4 2 2 4" xfId="12840" xr:uid="{00000000-0005-0000-0000-00003E7C0000}"/>
    <cellStyle name="SAPBEXheaderText 4 2 2 4 2" xfId="12841" xr:uid="{00000000-0005-0000-0000-00003F7C0000}"/>
    <cellStyle name="SAPBEXheaderText 4 2 3" xfId="12842" xr:uid="{00000000-0005-0000-0000-0000407C0000}"/>
    <cellStyle name="SAPBEXheaderText 4 2 3 2" xfId="12843" xr:uid="{00000000-0005-0000-0000-0000417C0000}"/>
    <cellStyle name="SAPBEXheaderText 4 2 3 2 2" xfId="12844" xr:uid="{00000000-0005-0000-0000-0000427C0000}"/>
    <cellStyle name="SAPBEXheaderText 4 2 3 3" xfId="12845" xr:uid="{00000000-0005-0000-0000-0000437C0000}"/>
    <cellStyle name="SAPBEXheaderText 4 2 4" xfId="12846" xr:uid="{00000000-0005-0000-0000-0000447C0000}"/>
    <cellStyle name="SAPBEXheaderText 4 2 4 2" xfId="12847" xr:uid="{00000000-0005-0000-0000-0000457C0000}"/>
    <cellStyle name="SAPBEXheaderText 4 2 4 2 2" xfId="12848" xr:uid="{00000000-0005-0000-0000-0000467C0000}"/>
    <cellStyle name="SAPBEXheaderText 4 2 5" xfId="12849" xr:uid="{00000000-0005-0000-0000-0000477C0000}"/>
    <cellStyle name="SAPBEXheaderText 4 2 5 2" xfId="12850" xr:uid="{00000000-0005-0000-0000-0000487C0000}"/>
    <cellStyle name="SAPBEXheaderText 4 2 6" xfId="38531" xr:uid="{00000000-0005-0000-0000-0000497C0000}"/>
    <cellStyle name="SAPBEXheaderText 4 2 7" xfId="38532" xr:uid="{00000000-0005-0000-0000-00004A7C0000}"/>
    <cellStyle name="SAPBEXheaderText 4 20" xfId="38533" xr:uid="{00000000-0005-0000-0000-00004B7C0000}"/>
    <cellStyle name="SAPBEXheaderText 4 21" xfId="38534" xr:uid="{00000000-0005-0000-0000-00004C7C0000}"/>
    <cellStyle name="SAPBEXheaderText 4 22" xfId="38535" xr:uid="{00000000-0005-0000-0000-00004D7C0000}"/>
    <cellStyle name="SAPBEXheaderText 4 23" xfId="38536" xr:uid="{00000000-0005-0000-0000-00004E7C0000}"/>
    <cellStyle name="SAPBEXheaderText 4 24" xfId="38537" xr:uid="{00000000-0005-0000-0000-00004F7C0000}"/>
    <cellStyle name="SAPBEXheaderText 4 25" xfId="38538" xr:uid="{00000000-0005-0000-0000-0000507C0000}"/>
    <cellStyle name="SAPBEXheaderText 4 26" xfId="38539" xr:uid="{00000000-0005-0000-0000-0000517C0000}"/>
    <cellStyle name="SAPBEXheaderText 4 27" xfId="38540" xr:uid="{00000000-0005-0000-0000-0000527C0000}"/>
    <cellStyle name="SAPBEXheaderText 4 28" xfId="48591" xr:uid="{00000000-0005-0000-0000-0000537C0000}"/>
    <cellStyle name="SAPBEXheaderText 4 3" xfId="38541" xr:uid="{00000000-0005-0000-0000-0000547C0000}"/>
    <cellStyle name="SAPBEXheaderText 4 4" xfId="38542" xr:uid="{00000000-0005-0000-0000-0000557C0000}"/>
    <cellStyle name="SAPBEXheaderText 4 5" xfId="38543" xr:uid="{00000000-0005-0000-0000-0000567C0000}"/>
    <cellStyle name="SAPBEXheaderText 4 6" xfId="38544" xr:uid="{00000000-0005-0000-0000-0000577C0000}"/>
    <cellStyle name="SAPBEXheaderText 4 7" xfId="38545" xr:uid="{00000000-0005-0000-0000-0000587C0000}"/>
    <cellStyle name="SAPBEXheaderText 4 8" xfId="38546" xr:uid="{00000000-0005-0000-0000-0000597C0000}"/>
    <cellStyle name="SAPBEXheaderText 4 9" xfId="38547" xr:uid="{00000000-0005-0000-0000-00005A7C0000}"/>
    <cellStyle name="SAPBEXheaderText 5" xfId="1022" xr:uid="{00000000-0005-0000-0000-00005B7C0000}"/>
    <cellStyle name="SAPBEXheaderText 5 10" xfId="38548" xr:uid="{00000000-0005-0000-0000-00005C7C0000}"/>
    <cellStyle name="SAPBEXheaderText 5 11" xfId="38549" xr:uid="{00000000-0005-0000-0000-00005D7C0000}"/>
    <cellStyle name="SAPBEXheaderText 5 12" xfId="38550" xr:uid="{00000000-0005-0000-0000-00005E7C0000}"/>
    <cellStyle name="SAPBEXheaderText 5 13" xfId="38551" xr:uid="{00000000-0005-0000-0000-00005F7C0000}"/>
    <cellStyle name="SAPBEXheaderText 5 14" xfId="38552" xr:uid="{00000000-0005-0000-0000-0000607C0000}"/>
    <cellStyle name="SAPBEXheaderText 5 15" xfId="38553" xr:uid="{00000000-0005-0000-0000-0000617C0000}"/>
    <cellStyle name="SAPBEXheaderText 5 16" xfId="38554" xr:uid="{00000000-0005-0000-0000-0000627C0000}"/>
    <cellStyle name="SAPBEXheaderText 5 17" xfId="38555" xr:uid="{00000000-0005-0000-0000-0000637C0000}"/>
    <cellStyle name="SAPBEXheaderText 5 18" xfId="38556" xr:uid="{00000000-0005-0000-0000-0000647C0000}"/>
    <cellStyle name="SAPBEXheaderText 5 19" xfId="38557" xr:uid="{00000000-0005-0000-0000-0000657C0000}"/>
    <cellStyle name="SAPBEXheaderText 5 2" xfId="2027" xr:uid="{00000000-0005-0000-0000-0000667C0000}"/>
    <cellStyle name="SAPBEXheaderText 5 2 2" xfId="12851" xr:uid="{00000000-0005-0000-0000-0000677C0000}"/>
    <cellStyle name="SAPBEXheaderText 5 2 2 2" xfId="12852" xr:uid="{00000000-0005-0000-0000-0000687C0000}"/>
    <cellStyle name="SAPBEXheaderText 5 2 2 2 2" xfId="12853" xr:uid="{00000000-0005-0000-0000-0000697C0000}"/>
    <cellStyle name="SAPBEXheaderText 5 2 2 2 2 2" xfId="12854" xr:uid="{00000000-0005-0000-0000-00006A7C0000}"/>
    <cellStyle name="SAPBEXheaderText 5 2 2 2 3" xfId="12855" xr:uid="{00000000-0005-0000-0000-00006B7C0000}"/>
    <cellStyle name="SAPBEXheaderText 5 2 2 3" xfId="12856" xr:uid="{00000000-0005-0000-0000-00006C7C0000}"/>
    <cellStyle name="SAPBEXheaderText 5 2 2 3 2" xfId="12857" xr:uid="{00000000-0005-0000-0000-00006D7C0000}"/>
    <cellStyle name="SAPBEXheaderText 5 2 2 3 2 2" xfId="12858" xr:uid="{00000000-0005-0000-0000-00006E7C0000}"/>
    <cellStyle name="SAPBEXheaderText 5 2 2 4" xfId="12859" xr:uid="{00000000-0005-0000-0000-00006F7C0000}"/>
    <cellStyle name="SAPBEXheaderText 5 2 2 4 2" xfId="12860" xr:uid="{00000000-0005-0000-0000-0000707C0000}"/>
    <cellStyle name="SAPBEXheaderText 5 2 3" xfId="12861" xr:uid="{00000000-0005-0000-0000-0000717C0000}"/>
    <cellStyle name="SAPBEXheaderText 5 2 3 2" xfId="12862" xr:uid="{00000000-0005-0000-0000-0000727C0000}"/>
    <cellStyle name="SAPBEXheaderText 5 2 3 2 2" xfId="12863" xr:uid="{00000000-0005-0000-0000-0000737C0000}"/>
    <cellStyle name="SAPBEXheaderText 5 2 3 3" xfId="12864" xr:uid="{00000000-0005-0000-0000-0000747C0000}"/>
    <cellStyle name="SAPBEXheaderText 5 2 4" xfId="12865" xr:uid="{00000000-0005-0000-0000-0000757C0000}"/>
    <cellStyle name="SAPBEXheaderText 5 2 4 2" xfId="12866" xr:uid="{00000000-0005-0000-0000-0000767C0000}"/>
    <cellStyle name="SAPBEXheaderText 5 2 4 2 2" xfId="12867" xr:uid="{00000000-0005-0000-0000-0000777C0000}"/>
    <cellStyle name="SAPBEXheaderText 5 2 5" xfId="12868" xr:uid="{00000000-0005-0000-0000-0000787C0000}"/>
    <cellStyle name="SAPBEXheaderText 5 2 5 2" xfId="12869" xr:uid="{00000000-0005-0000-0000-0000797C0000}"/>
    <cellStyle name="SAPBEXheaderText 5 2 6" xfId="38558" xr:uid="{00000000-0005-0000-0000-00007A7C0000}"/>
    <cellStyle name="SAPBEXheaderText 5 2 7" xfId="38559" xr:uid="{00000000-0005-0000-0000-00007B7C0000}"/>
    <cellStyle name="SAPBEXheaderText 5 20" xfId="38560" xr:uid="{00000000-0005-0000-0000-00007C7C0000}"/>
    <cellStyle name="SAPBEXheaderText 5 21" xfId="38561" xr:uid="{00000000-0005-0000-0000-00007D7C0000}"/>
    <cellStyle name="SAPBEXheaderText 5 22" xfId="38562" xr:uid="{00000000-0005-0000-0000-00007E7C0000}"/>
    <cellStyle name="SAPBEXheaderText 5 23" xfId="38563" xr:uid="{00000000-0005-0000-0000-00007F7C0000}"/>
    <cellStyle name="SAPBEXheaderText 5 24" xfId="38564" xr:uid="{00000000-0005-0000-0000-0000807C0000}"/>
    <cellStyle name="SAPBEXheaderText 5 25" xfId="38565" xr:uid="{00000000-0005-0000-0000-0000817C0000}"/>
    <cellStyle name="SAPBEXheaderText 5 26" xfId="38566" xr:uid="{00000000-0005-0000-0000-0000827C0000}"/>
    <cellStyle name="SAPBEXheaderText 5 27" xfId="38567" xr:uid="{00000000-0005-0000-0000-0000837C0000}"/>
    <cellStyle name="SAPBEXheaderText 5 28" xfId="48592" xr:uid="{00000000-0005-0000-0000-0000847C0000}"/>
    <cellStyle name="SAPBEXheaderText 5 3" xfId="38568" xr:uid="{00000000-0005-0000-0000-0000857C0000}"/>
    <cellStyle name="SAPBEXheaderText 5 4" xfId="38569" xr:uid="{00000000-0005-0000-0000-0000867C0000}"/>
    <cellStyle name="SAPBEXheaderText 5 5" xfId="38570" xr:uid="{00000000-0005-0000-0000-0000877C0000}"/>
    <cellStyle name="SAPBEXheaderText 5 6" xfId="38571" xr:uid="{00000000-0005-0000-0000-0000887C0000}"/>
    <cellStyle name="SAPBEXheaderText 5 7" xfId="38572" xr:uid="{00000000-0005-0000-0000-0000897C0000}"/>
    <cellStyle name="SAPBEXheaderText 5 8" xfId="38573" xr:uid="{00000000-0005-0000-0000-00008A7C0000}"/>
    <cellStyle name="SAPBEXheaderText 5 9" xfId="38574" xr:uid="{00000000-0005-0000-0000-00008B7C0000}"/>
    <cellStyle name="SAPBEXheaderText 6" xfId="1023" xr:uid="{00000000-0005-0000-0000-00008C7C0000}"/>
    <cellStyle name="SAPBEXheaderText 6 10" xfId="38575" xr:uid="{00000000-0005-0000-0000-00008D7C0000}"/>
    <cellStyle name="SAPBEXheaderText 6 11" xfId="38576" xr:uid="{00000000-0005-0000-0000-00008E7C0000}"/>
    <cellStyle name="SAPBEXheaderText 6 12" xfId="38577" xr:uid="{00000000-0005-0000-0000-00008F7C0000}"/>
    <cellStyle name="SAPBEXheaderText 6 13" xfId="38578" xr:uid="{00000000-0005-0000-0000-0000907C0000}"/>
    <cellStyle name="SAPBEXheaderText 6 14" xfId="38579" xr:uid="{00000000-0005-0000-0000-0000917C0000}"/>
    <cellStyle name="SAPBEXheaderText 6 15" xfId="38580" xr:uid="{00000000-0005-0000-0000-0000927C0000}"/>
    <cellStyle name="SAPBEXheaderText 6 16" xfId="38581" xr:uid="{00000000-0005-0000-0000-0000937C0000}"/>
    <cellStyle name="SAPBEXheaderText 6 17" xfId="38582" xr:uid="{00000000-0005-0000-0000-0000947C0000}"/>
    <cellStyle name="SAPBEXheaderText 6 18" xfId="38583" xr:uid="{00000000-0005-0000-0000-0000957C0000}"/>
    <cellStyle name="SAPBEXheaderText 6 19" xfId="38584" xr:uid="{00000000-0005-0000-0000-0000967C0000}"/>
    <cellStyle name="SAPBEXheaderText 6 2" xfId="2028" xr:uid="{00000000-0005-0000-0000-0000977C0000}"/>
    <cellStyle name="SAPBEXheaderText 6 2 2" xfId="12870" xr:uid="{00000000-0005-0000-0000-0000987C0000}"/>
    <cellStyle name="SAPBEXheaderText 6 2 2 2" xfId="12871" xr:uid="{00000000-0005-0000-0000-0000997C0000}"/>
    <cellStyle name="SAPBEXheaderText 6 2 2 2 2" xfId="12872" xr:uid="{00000000-0005-0000-0000-00009A7C0000}"/>
    <cellStyle name="SAPBEXheaderText 6 2 2 2 2 2" xfId="12873" xr:uid="{00000000-0005-0000-0000-00009B7C0000}"/>
    <cellStyle name="SAPBEXheaderText 6 2 2 2 3" xfId="12874" xr:uid="{00000000-0005-0000-0000-00009C7C0000}"/>
    <cellStyle name="SAPBEXheaderText 6 2 2 3" xfId="12875" xr:uid="{00000000-0005-0000-0000-00009D7C0000}"/>
    <cellStyle name="SAPBEXheaderText 6 2 2 3 2" xfId="12876" xr:uid="{00000000-0005-0000-0000-00009E7C0000}"/>
    <cellStyle name="SAPBEXheaderText 6 2 2 3 2 2" xfId="12877" xr:uid="{00000000-0005-0000-0000-00009F7C0000}"/>
    <cellStyle name="SAPBEXheaderText 6 2 2 4" xfId="12878" xr:uid="{00000000-0005-0000-0000-0000A07C0000}"/>
    <cellStyle name="SAPBEXheaderText 6 2 2 4 2" xfId="12879" xr:uid="{00000000-0005-0000-0000-0000A17C0000}"/>
    <cellStyle name="SAPBEXheaderText 6 2 3" xfId="12880" xr:uid="{00000000-0005-0000-0000-0000A27C0000}"/>
    <cellStyle name="SAPBEXheaderText 6 2 3 2" xfId="12881" xr:uid="{00000000-0005-0000-0000-0000A37C0000}"/>
    <cellStyle name="SAPBEXheaderText 6 2 3 2 2" xfId="12882" xr:uid="{00000000-0005-0000-0000-0000A47C0000}"/>
    <cellStyle name="SAPBEXheaderText 6 2 3 3" xfId="12883" xr:uid="{00000000-0005-0000-0000-0000A57C0000}"/>
    <cellStyle name="SAPBEXheaderText 6 2 4" xfId="12884" xr:uid="{00000000-0005-0000-0000-0000A67C0000}"/>
    <cellStyle name="SAPBEXheaderText 6 2 4 2" xfId="12885" xr:uid="{00000000-0005-0000-0000-0000A77C0000}"/>
    <cellStyle name="SAPBEXheaderText 6 2 4 2 2" xfId="12886" xr:uid="{00000000-0005-0000-0000-0000A87C0000}"/>
    <cellStyle name="SAPBEXheaderText 6 2 5" xfId="12887" xr:uid="{00000000-0005-0000-0000-0000A97C0000}"/>
    <cellStyle name="SAPBEXheaderText 6 2 5 2" xfId="12888" xr:uid="{00000000-0005-0000-0000-0000AA7C0000}"/>
    <cellStyle name="SAPBEXheaderText 6 2 6" xfId="38585" xr:uid="{00000000-0005-0000-0000-0000AB7C0000}"/>
    <cellStyle name="SAPBEXheaderText 6 2 7" xfId="38586" xr:uid="{00000000-0005-0000-0000-0000AC7C0000}"/>
    <cellStyle name="SAPBEXheaderText 6 20" xfId="38587" xr:uid="{00000000-0005-0000-0000-0000AD7C0000}"/>
    <cellStyle name="SAPBEXheaderText 6 21" xfId="38588" xr:uid="{00000000-0005-0000-0000-0000AE7C0000}"/>
    <cellStyle name="SAPBEXheaderText 6 22" xfId="38589" xr:uid="{00000000-0005-0000-0000-0000AF7C0000}"/>
    <cellStyle name="SAPBEXheaderText 6 23" xfId="38590" xr:uid="{00000000-0005-0000-0000-0000B07C0000}"/>
    <cellStyle name="SAPBEXheaderText 6 24" xfId="38591" xr:uid="{00000000-0005-0000-0000-0000B17C0000}"/>
    <cellStyle name="SAPBEXheaderText 6 25" xfId="38592" xr:uid="{00000000-0005-0000-0000-0000B27C0000}"/>
    <cellStyle name="SAPBEXheaderText 6 26" xfId="38593" xr:uid="{00000000-0005-0000-0000-0000B37C0000}"/>
    <cellStyle name="SAPBEXheaderText 6 27" xfId="38594" xr:uid="{00000000-0005-0000-0000-0000B47C0000}"/>
    <cellStyle name="SAPBEXheaderText 6 28" xfId="48593" xr:uid="{00000000-0005-0000-0000-0000B57C0000}"/>
    <cellStyle name="SAPBEXheaderText 6 3" xfId="38595" xr:uid="{00000000-0005-0000-0000-0000B67C0000}"/>
    <cellStyle name="SAPBEXheaderText 6 4" xfId="38596" xr:uid="{00000000-0005-0000-0000-0000B77C0000}"/>
    <cellStyle name="SAPBEXheaderText 6 5" xfId="38597" xr:uid="{00000000-0005-0000-0000-0000B87C0000}"/>
    <cellStyle name="SAPBEXheaderText 6 6" xfId="38598" xr:uid="{00000000-0005-0000-0000-0000B97C0000}"/>
    <cellStyle name="SAPBEXheaderText 6 7" xfId="38599" xr:uid="{00000000-0005-0000-0000-0000BA7C0000}"/>
    <cellStyle name="SAPBEXheaderText 6 8" xfId="38600" xr:uid="{00000000-0005-0000-0000-0000BB7C0000}"/>
    <cellStyle name="SAPBEXheaderText 6 9" xfId="38601" xr:uid="{00000000-0005-0000-0000-0000BC7C0000}"/>
    <cellStyle name="SAPBEXheaderText 7" xfId="1024" xr:uid="{00000000-0005-0000-0000-0000BD7C0000}"/>
    <cellStyle name="SAPBEXheaderText 7 10" xfId="38602" xr:uid="{00000000-0005-0000-0000-0000BE7C0000}"/>
    <cellStyle name="SAPBEXheaderText 7 11" xfId="38603" xr:uid="{00000000-0005-0000-0000-0000BF7C0000}"/>
    <cellStyle name="SAPBEXheaderText 7 12" xfId="38604" xr:uid="{00000000-0005-0000-0000-0000C07C0000}"/>
    <cellStyle name="SAPBEXheaderText 7 13" xfId="38605" xr:uid="{00000000-0005-0000-0000-0000C17C0000}"/>
    <cellStyle name="SAPBEXheaderText 7 14" xfId="38606" xr:uid="{00000000-0005-0000-0000-0000C27C0000}"/>
    <cellStyle name="SAPBEXheaderText 7 15" xfId="38607" xr:uid="{00000000-0005-0000-0000-0000C37C0000}"/>
    <cellStyle name="SAPBEXheaderText 7 16" xfId="38608" xr:uid="{00000000-0005-0000-0000-0000C47C0000}"/>
    <cellStyle name="SAPBEXheaderText 7 17" xfId="38609" xr:uid="{00000000-0005-0000-0000-0000C57C0000}"/>
    <cellStyle name="SAPBEXheaderText 7 18" xfId="38610" xr:uid="{00000000-0005-0000-0000-0000C67C0000}"/>
    <cellStyle name="SAPBEXheaderText 7 19" xfId="38611" xr:uid="{00000000-0005-0000-0000-0000C77C0000}"/>
    <cellStyle name="SAPBEXheaderText 7 2" xfId="2029" xr:uid="{00000000-0005-0000-0000-0000C87C0000}"/>
    <cellStyle name="SAPBEXheaderText 7 2 2" xfId="12889" xr:uid="{00000000-0005-0000-0000-0000C97C0000}"/>
    <cellStyle name="SAPBEXheaderText 7 2 2 2" xfId="12890" xr:uid="{00000000-0005-0000-0000-0000CA7C0000}"/>
    <cellStyle name="SAPBEXheaderText 7 2 2 2 2" xfId="12891" xr:uid="{00000000-0005-0000-0000-0000CB7C0000}"/>
    <cellStyle name="SAPBEXheaderText 7 2 2 2 2 2" xfId="12892" xr:uid="{00000000-0005-0000-0000-0000CC7C0000}"/>
    <cellStyle name="SAPBEXheaderText 7 2 2 2 3" xfId="12893" xr:uid="{00000000-0005-0000-0000-0000CD7C0000}"/>
    <cellStyle name="SAPBEXheaderText 7 2 2 3" xfId="12894" xr:uid="{00000000-0005-0000-0000-0000CE7C0000}"/>
    <cellStyle name="SAPBEXheaderText 7 2 2 3 2" xfId="12895" xr:uid="{00000000-0005-0000-0000-0000CF7C0000}"/>
    <cellStyle name="SAPBEXheaderText 7 2 2 3 2 2" xfId="12896" xr:uid="{00000000-0005-0000-0000-0000D07C0000}"/>
    <cellStyle name="SAPBEXheaderText 7 2 2 4" xfId="12897" xr:uid="{00000000-0005-0000-0000-0000D17C0000}"/>
    <cellStyle name="SAPBEXheaderText 7 2 2 4 2" xfId="12898" xr:uid="{00000000-0005-0000-0000-0000D27C0000}"/>
    <cellStyle name="SAPBEXheaderText 7 2 3" xfId="12899" xr:uid="{00000000-0005-0000-0000-0000D37C0000}"/>
    <cellStyle name="SAPBEXheaderText 7 2 3 2" xfId="12900" xr:uid="{00000000-0005-0000-0000-0000D47C0000}"/>
    <cellStyle name="SAPBEXheaderText 7 2 3 2 2" xfId="12901" xr:uid="{00000000-0005-0000-0000-0000D57C0000}"/>
    <cellStyle name="SAPBEXheaderText 7 2 3 3" xfId="12902" xr:uid="{00000000-0005-0000-0000-0000D67C0000}"/>
    <cellStyle name="SAPBEXheaderText 7 2 4" xfId="12903" xr:uid="{00000000-0005-0000-0000-0000D77C0000}"/>
    <cellStyle name="SAPBEXheaderText 7 2 4 2" xfId="12904" xr:uid="{00000000-0005-0000-0000-0000D87C0000}"/>
    <cellStyle name="SAPBEXheaderText 7 2 4 2 2" xfId="12905" xr:uid="{00000000-0005-0000-0000-0000D97C0000}"/>
    <cellStyle name="SAPBEXheaderText 7 2 5" xfId="12906" xr:uid="{00000000-0005-0000-0000-0000DA7C0000}"/>
    <cellStyle name="SAPBEXheaderText 7 2 5 2" xfId="12907" xr:uid="{00000000-0005-0000-0000-0000DB7C0000}"/>
    <cellStyle name="SAPBEXheaderText 7 2 6" xfId="38612" xr:uid="{00000000-0005-0000-0000-0000DC7C0000}"/>
    <cellStyle name="SAPBEXheaderText 7 2 7" xfId="38613" xr:uid="{00000000-0005-0000-0000-0000DD7C0000}"/>
    <cellStyle name="SAPBEXheaderText 7 20" xfId="38614" xr:uid="{00000000-0005-0000-0000-0000DE7C0000}"/>
    <cellStyle name="SAPBEXheaderText 7 21" xfId="38615" xr:uid="{00000000-0005-0000-0000-0000DF7C0000}"/>
    <cellStyle name="SAPBEXheaderText 7 22" xfId="38616" xr:uid="{00000000-0005-0000-0000-0000E07C0000}"/>
    <cellStyle name="SAPBEXheaderText 7 23" xfId="38617" xr:uid="{00000000-0005-0000-0000-0000E17C0000}"/>
    <cellStyle name="SAPBEXheaderText 7 24" xfId="38618" xr:uid="{00000000-0005-0000-0000-0000E27C0000}"/>
    <cellStyle name="SAPBEXheaderText 7 25" xfId="38619" xr:uid="{00000000-0005-0000-0000-0000E37C0000}"/>
    <cellStyle name="SAPBEXheaderText 7 26" xfId="38620" xr:uid="{00000000-0005-0000-0000-0000E47C0000}"/>
    <cellStyle name="SAPBEXheaderText 7 27" xfId="38621" xr:uid="{00000000-0005-0000-0000-0000E57C0000}"/>
    <cellStyle name="SAPBEXheaderText 7 28" xfId="48594" xr:uid="{00000000-0005-0000-0000-0000E67C0000}"/>
    <cellStyle name="SAPBEXheaderText 7 3" xfId="38622" xr:uid="{00000000-0005-0000-0000-0000E77C0000}"/>
    <cellStyle name="SAPBEXheaderText 7 4" xfId="38623" xr:uid="{00000000-0005-0000-0000-0000E87C0000}"/>
    <cellStyle name="SAPBEXheaderText 7 5" xfId="38624" xr:uid="{00000000-0005-0000-0000-0000E97C0000}"/>
    <cellStyle name="SAPBEXheaderText 7 6" xfId="38625" xr:uid="{00000000-0005-0000-0000-0000EA7C0000}"/>
    <cellStyle name="SAPBEXheaderText 7 7" xfId="38626" xr:uid="{00000000-0005-0000-0000-0000EB7C0000}"/>
    <cellStyle name="SAPBEXheaderText 7 8" xfId="38627" xr:uid="{00000000-0005-0000-0000-0000EC7C0000}"/>
    <cellStyle name="SAPBEXheaderText 7 9" xfId="38628" xr:uid="{00000000-0005-0000-0000-0000ED7C0000}"/>
    <cellStyle name="SAPBEXheaderText 8" xfId="1006" xr:uid="{00000000-0005-0000-0000-0000EE7C0000}"/>
    <cellStyle name="SAPBEXheaderText 8 10" xfId="38629" xr:uid="{00000000-0005-0000-0000-0000EF7C0000}"/>
    <cellStyle name="SAPBEXheaderText 8 11" xfId="38630" xr:uid="{00000000-0005-0000-0000-0000F07C0000}"/>
    <cellStyle name="SAPBEXheaderText 8 12" xfId="38631" xr:uid="{00000000-0005-0000-0000-0000F17C0000}"/>
    <cellStyle name="SAPBEXheaderText 8 13" xfId="38632" xr:uid="{00000000-0005-0000-0000-0000F27C0000}"/>
    <cellStyle name="SAPBEXheaderText 8 14" xfId="38633" xr:uid="{00000000-0005-0000-0000-0000F37C0000}"/>
    <cellStyle name="SAPBEXheaderText 8 15" xfId="38634" xr:uid="{00000000-0005-0000-0000-0000F47C0000}"/>
    <cellStyle name="SAPBEXheaderText 8 16" xfId="38635" xr:uid="{00000000-0005-0000-0000-0000F57C0000}"/>
    <cellStyle name="SAPBEXheaderText 8 17" xfId="38636" xr:uid="{00000000-0005-0000-0000-0000F67C0000}"/>
    <cellStyle name="SAPBEXheaderText 8 18" xfId="38637" xr:uid="{00000000-0005-0000-0000-0000F77C0000}"/>
    <cellStyle name="SAPBEXheaderText 8 19" xfId="38638" xr:uid="{00000000-0005-0000-0000-0000F87C0000}"/>
    <cellStyle name="SAPBEXheaderText 8 2" xfId="2030" xr:uid="{00000000-0005-0000-0000-0000F97C0000}"/>
    <cellStyle name="SAPBEXheaderText 8 2 2" xfId="12908" xr:uid="{00000000-0005-0000-0000-0000FA7C0000}"/>
    <cellStyle name="SAPBEXheaderText 8 2 2 2" xfId="12909" xr:uid="{00000000-0005-0000-0000-0000FB7C0000}"/>
    <cellStyle name="SAPBEXheaderText 8 2 2 2 2" xfId="12910" xr:uid="{00000000-0005-0000-0000-0000FC7C0000}"/>
    <cellStyle name="SAPBEXheaderText 8 2 2 2 2 2" xfId="12911" xr:uid="{00000000-0005-0000-0000-0000FD7C0000}"/>
    <cellStyle name="SAPBEXheaderText 8 2 2 2 3" xfId="12912" xr:uid="{00000000-0005-0000-0000-0000FE7C0000}"/>
    <cellStyle name="SAPBEXheaderText 8 2 2 3" xfId="12913" xr:uid="{00000000-0005-0000-0000-0000FF7C0000}"/>
    <cellStyle name="SAPBEXheaderText 8 2 2 3 2" xfId="12914" xr:uid="{00000000-0005-0000-0000-0000007D0000}"/>
    <cellStyle name="SAPBEXheaderText 8 2 2 3 2 2" xfId="12915" xr:uid="{00000000-0005-0000-0000-0000017D0000}"/>
    <cellStyle name="SAPBEXheaderText 8 2 2 4" xfId="12916" xr:uid="{00000000-0005-0000-0000-0000027D0000}"/>
    <cellStyle name="SAPBEXheaderText 8 2 2 4 2" xfId="12917" xr:uid="{00000000-0005-0000-0000-0000037D0000}"/>
    <cellStyle name="SAPBEXheaderText 8 2 3" xfId="12918" xr:uid="{00000000-0005-0000-0000-0000047D0000}"/>
    <cellStyle name="SAPBEXheaderText 8 2 3 2" xfId="12919" xr:uid="{00000000-0005-0000-0000-0000057D0000}"/>
    <cellStyle name="SAPBEXheaderText 8 2 3 2 2" xfId="12920" xr:uid="{00000000-0005-0000-0000-0000067D0000}"/>
    <cellStyle name="SAPBEXheaderText 8 2 3 3" xfId="12921" xr:uid="{00000000-0005-0000-0000-0000077D0000}"/>
    <cellStyle name="SAPBEXheaderText 8 2 4" xfId="12922" xr:uid="{00000000-0005-0000-0000-0000087D0000}"/>
    <cellStyle name="SAPBEXheaderText 8 2 4 2" xfId="12923" xr:uid="{00000000-0005-0000-0000-0000097D0000}"/>
    <cellStyle name="SAPBEXheaderText 8 2 4 2 2" xfId="12924" xr:uid="{00000000-0005-0000-0000-00000A7D0000}"/>
    <cellStyle name="SAPBEXheaderText 8 2 5" xfId="12925" xr:uid="{00000000-0005-0000-0000-00000B7D0000}"/>
    <cellStyle name="SAPBEXheaderText 8 2 5 2" xfId="12926" xr:uid="{00000000-0005-0000-0000-00000C7D0000}"/>
    <cellStyle name="SAPBEXheaderText 8 2 6" xfId="38639" xr:uid="{00000000-0005-0000-0000-00000D7D0000}"/>
    <cellStyle name="SAPBEXheaderText 8 2 7" xfId="38640" xr:uid="{00000000-0005-0000-0000-00000E7D0000}"/>
    <cellStyle name="SAPBEXheaderText 8 20" xfId="38641" xr:uid="{00000000-0005-0000-0000-00000F7D0000}"/>
    <cellStyle name="SAPBEXheaderText 8 21" xfId="38642" xr:uid="{00000000-0005-0000-0000-0000107D0000}"/>
    <cellStyle name="SAPBEXheaderText 8 22" xfId="38643" xr:uid="{00000000-0005-0000-0000-0000117D0000}"/>
    <cellStyle name="SAPBEXheaderText 8 23" xfId="38644" xr:uid="{00000000-0005-0000-0000-0000127D0000}"/>
    <cellStyle name="SAPBEXheaderText 8 24" xfId="38645" xr:uid="{00000000-0005-0000-0000-0000137D0000}"/>
    <cellStyle name="SAPBEXheaderText 8 25" xfId="38646" xr:uid="{00000000-0005-0000-0000-0000147D0000}"/>
    <cellStyle name="SAPBEXheaderText 8 26" xfId="38647" xr:uid="{00000000-0005-0000-0000-0000157D0000}"/>
    <cellStyle name="SAPBEXheaderText 8 27" xfId="48595" xr:uid="{00000000-0005-0000-0000-0000167D0000}"/>
    <cellStyle name="SAPBEXheaderText 8 3" xfId="38648" xr:uid="{00000000-0005-0000-0000-0000177D0000}"/>
    <cellStyle name="SAPBEXheaderText 8 4" xfId="38649" xr:uid="{00000000-0005-0000-0000-0000187D0000}"/>
    <cellStyle name="SAPBEXheaderText 8 5" xfId="38650" xr:uid="{00000000-0005-0000-0000-0000197D0000}"/>
    <cellStyle name="SAPBEXheaderText 8 6" xfId="38651" xr:uid="{00000000-0005-0000-0000-00001A7D0000}"/>
    <cellStyle name="SAPBEXheaderText 8 7" xfId="38652" xr:uid="{00000000-0005-0000-0000-00001B7D0000}"/>
    <cellStyle name="SAPBEXheaderText 8 8" xfId="38653" xr:uid="{00000000-0005-0000-0000-00001C7D0000}"/>
    <cellStyle name="SAPBEXheaderText 8 9" xfId="38654" xr:uid="{00000000-0005-0000-0000-00001D7D0000}"/>
    <cellStyle name="SAPBEXheaderText 9" xfId="2031" xr:uid="{00000000-0005-0000-0000-00001E7D0000}"/>
    <cellStyle name="SAPBEXheaderText 9 10" xfId="38655" xr:uid="{00000000-0005-0000-0000-00001F7D0000}"/>
    <cellStyle name="SAPBEXheaderText 9 11" xfId="38656" xr:uid="{00000000-0005-0000-0000-0000207D0000}"/>
    <cellStyle name="SAPBEXheaderText 9 12" xfId="38657" xr:uid="{00000000-0005-0000-0000-0000217D0000}"/>
    <cellStyle name="SAPBEXheaderText 9 13" xfId="38658" xr:uid="{00000000-0005-0000-0000-0000227D0000}"/>
    <cellStyle name="SAPBEXheaderText 9 14" xfId="38659" xr:uid="{00000000-0005-0000-0000-0000237D0000}"/>
    <cellStyle name="SAPBEXheaderText 9 15" xfId="38660" xr:uid="{00000000-0005-0000-0000-0000247D0000}"/>
    <cellStyle name="SAPBEXheaderText 9 16" xfId="38661" xr:uid="{00000000-0005-0000-0000-0000257D0000}"/>
    <cellStyle name="SAPBEXheaderText 9 17" xfId="38662" xr:uid="{00000000-0005-0000-0000-0000267D0000}"/>
    <cellStyle name="SAPBEXheaderText 9 18" xfId="38663" xr:uid="{00000000-0005-0000-0000-0000277D0000}"/>
    <cellStyle name="SAPBEXheaderText 9 19" xfId="38664" xr:uid="{00000000-0005-0000-0000-0000287D0000}"/>
    <cellStyle name="SAPBEXheaderText 9 2" xfId="12927" xr:uid="{00000000-0005-0000-0000-0000297D0000}"/>
    <cellStyle name="SAPBEXheaderText 9 2 2" xfId="12928" xr:uid="{00000000-0005-0000-0000-00002A7D0000}"/>
    <cellStyle name="SAPBEXheaderText 9 2 2 2" xfId="12929" xr:uid="{00000000-0005-0000-0000-00002B7D0000}"/>
    <cellStyle name="SAPBEXheaderText 9 2 2 2 2" xfId="12930" xr:uid="{00000000-0005-0000-0000-00002C7D0000}"/>
    <cellStyle name="SAPBEXheaderText 9 2 2 3" xfId="12931" xr:uid="{00000000-0005-0000-0000-00002D7D0000}"/>
    <cellStyle name="SAPBEXheaderText 9 2 3" xfId="12932" xr:uid="{00000000-0005-0000-0000-00002E7D0000}"/>
    <cellStyle name="SAPBEXheaderText 9 2 3 2" xfId="12933" xr:uid="{00000000-0005-0000-0000-00002F7D0000}"/>
    <cellStyle name="SAPBEXheaderText 9 2 3 2 2" xfId="12934" xr:uid="{00000000-0005-0000-0000-0000307D0000}"/>
    <cellStyle name="SAPBEXheaderText 9 2 4" xfId="12935" xr:uid="{00000000-0005-0000-0000-0000317D0000}"/>
    <cellStyle name="SAPBEXheaderText 9 2 4 2" xfId="12936" xr:uid="{00000000-0005-0000-0000-0000327D0000}"/>
    <cellStyle name="SAPBEXheaderText 9 2 5" xfId="38665" xr:uid="{00000000-0005-0000-0000-0000337D0000}"/>
    <cellStyle name="SAPBEXheaderText 9 2 6" xfId="38666" xr:uid="{00000000-0005-0000-0000-0000347D0000}"/>
    <cellStyle name="SAPBEXheaderText 9 2 7" xfId="38667" xr:uid="{00000000-0005-0000-0000-0000357D0000}"/>
    <cellStyle name="SAPBEXheaderText 9 20" xfId="38668" xr:uid="{00000000-0005-0000-0000-0000367D0000}"/>
    <cellStyle name="SAPBEXheaderText 9 21" xfId="38669" xr:uid="{00000000-0005-0000-0000-0000377D0000}"/>
    <cellStyle name="SAPBEXheaderText 9 22" xfId="38670" xr:uid="{00000000-0005-0000-0000-0000387D0000}"/>
    <cellStyle name="SAPBEXheaderText 9 23" xfId="38671" xr:uid="{00000000-0005-0000-0000-0000397D0000}"/>
    <cellStyle name="SAPBEXheaderText 9 24" xfId="38672" xr:uid="{00000000-0005-0000-0000-00003A7D0000}"/>
    <cellStyle name="SAPBEXheaderText 9 25" xfId="38673" xr:uid="{00000000-0005-0000-0000-00003B7D0000}"/>
    <cellStyle name="SAPBEXheaderText 9 26" xfId="38674" xr:uid="{00000000-0005-0000-0000-00003C7D0000}"/>
    <cellStyle name="SAPBEXheaderText 9 27" xfId="38675" xr:uid="{00000000-0005-0000-0000-00003D7D0000}"/>
    <cellStyle name="SAPBEXheaderText 9 28" xfId="48596" xr:uid="{00000000-0005-0000-0000-00003E7D0000}"/>
    <cellStyle name="SAPBEXheaderText 9 3" xfId="38676" xr:uid="{00000000-0005-0000-0000-00003F7D0000}"/>
    <cellStyle name="SAPBEXheaderText 9 4" xfId="38677" xr:uid="{00000000-0005-0000-0000-0000407D0000}"/>
    <cellStyle name="SAPBEXheaderText 9 5" xfId="38678" xr:uid="{00000000-0005-0000-0000-0000417D0000}"/>
    <cellStyle name="SAPBEXheaderText 9 6" xfId="38679" xr:uid="{00000000-0005-0000-0000-0000427D0000}"/>
    <cellStyle name="SAPBEXheaderText 9 7" xfId="38680" xr:uid="{00000000-0005-0000-0000-0000437D0000}"/>
    <cellStyle name="SAPBEXheaderText 9 8" xfId="38681" xr:uid="{00000000-0005-0000-0000-0000447D0000}"/>
    <cellStyle name="SAPBEXheaderText 9 9" xfId="38682" xr:uid="{00000000-0005-0000-0000-0000457D0000}"/>
    <cellStyle name="SAPBEXheaderText_20120921_SF-grote-ronde-Liesbethdump2" xfId="435" xr:uid="{00000000-0005-0000-0000-0000467D0000}"/>
    <cellStyle name="SAPBEXHLevel0" xfId="137" xr:uid="{00000000-0005-0000-0000-0000477D0000}"/>
    <cellStyle name="SAPBEXHLevel0 10" xfId="12937" xr:uid="{00000000-0005-0000-0000-0000487D0000}"/>
    <cellStyle name="SAPBEXHLevel0 10 2" xfId="12938" xr:uid="{00000000-0005-0000-0000-0000497D0000}"/>
    <cellStyle name="SAPBEXHLevel0 10 2 2" xfId="12939" xr:uid="{00000000-0005-0000-0000-00004A7D0000}"/>
    <cellStyle name="SAPBEXHLevel0 10 2 2 2" xfId="12940" xr:uid="{00000000-0005-0000-0000-00004B7D0000}"/>
    <cellStyle name="SAPBEXHLevel0 10 2 3" xfId="12941" xr:uid="{00000000-0005-0000-0000-00004C7D0000}"/>
    <cellStyle name="SAPBEXHLevel0 10 3" xfId="12942" xr:uid="{00000000-0005-0000-0000-00004D7D0000}"/>
    <cellStyle name="SAPBEXHLevel0 10 3 2" xfId="12943" xr:uid="{00000000-0005-0000-0000-00004E7D0000}"/>
    <cellStyle name="SAPBEXHLevel0 10 3 2 2" xfId="12944" xr:uid="{00000000-0005-0000-0000-00004F7D0000}"/>
    <cellStyle name="SAPBEXHLevel0 10 4" xfId="12945" xr:uid="{00000000-0005-0000-0000-0000507D0000}"/>
    <cellStyle name="SAPBEXHLevel0 10 4 2" xfId="12946" xr:uid="{00000000-0005-0000-0000-0000517D0000}"/>
    <cellStyle name="SAPBEXHLevel0 10 5" xfId="38683" xr:uid="{00000000-0005-0000-0000-0000527D0000}"/>
    <cellStyle name="SAPBEXHLevel0 10 6" xfId="38684" xr:uid="{00000000-0005-0000-0000-0000537D0000}"/>
    <cellStyle name="SAPBEXHLevel0 10 7" xfId="38685" xr:uid="{00000000-0005-0000-0000-0000547D0000}"/>
    <cellStyle name="SAPBEXHLevel0 10 8" xfId="49846" xr:uid="{00000000-0005-0000-0000-0000557D0000}"/>
    <cellStyle name="SAPBEXHLevel0 11" xfId="38686" xr:uid="{00000000-0005-0000-0000-0000567D0000}"/>
    <cellStyle name="SAPBEXHLevel0 12" xfId="38687" xr:uid="{00000000-0005-0000-0000-0000577D0000}"/>
    <cellStyle name="SAPBEXHLevel0 13" xfId="38688" xr:uid="{00000000-0005-0000-0000-0000587D0000}"/>
    <cellStyle name="SAPBEXHLevel0 14" xfId="38689" xr:uid="{00000000-0005-0000-0000-0000597D0000}"/>
    <cellStyle name="SAPBEXHLevel0 15" xfId="38690" xr:uid="{00000000-0005-0000-0000-00005A7D0000}"/>
    <cellStyle name="SAPBEXHLevel0 16" xfId="38691" xr:uid="{00000000-0005-0000-0000-00005B7D0000}"/>
    <cellStyle name="SAPBEXHLevel0 17" xfId="38692" xr:uid="{00000000-0005-0000-0000-00005C7D0000}"/>
    <cellStyle name="SAPBEXHLevel0 18" xfId="38693" xr:uid="{00000000-0005-0000-0000-00005D7D0000}"/>
    <cellStyle name="SAPBEXHLevel0 19" xfId="38694" xr:uid="{00000000-0005-0000-0000-00005E7D0000}"/>
    <cellStyle name="SAPBEXHLevel0 2" xfId="436" xr:uid="{00000000-0005-0000-0000-00005F7D0000}"/>
    <cellStyle name="SAPBEXHLevel0 2 10" xfId="38695" xr:uid="{00000000-0005-0000-0000-0000607D0000}"/>
    <cellStyle name="SAPBEXHLevel0 2 11" xfId="38696" xr:uid="{00000000-0005-0000-0000-0000617D0000}"/>
    <cellStyle name="SAPBEXHLevel0 2 12" xfId="38697" xr:uid="{00000000-0005-0000-0000-0000627D0000}"/>
    <cellStyle name="SAPBEXHLevel0 2 13" xfId="38698" xr:uid="{00000000-0005-0000-0000-0000637D0000}"/>
    <cellStyle name="SAPBEXHLevel0 2 14" xfId="38699" xr:uid="{00000000-0005-0000-0000-0000647D0000}"/>
    <cellStyle name="SAPBEXHLevel0 2 15" xfId="38700" xr:uid="{00000000-0005-0000-0000-0000657D0000}"/>
    <cellStyle name="SAPBEXHLevel0 2 16" xfId="38701" xr:uid="{00000000-0005-0000-0000-0000667D0000}"/>
    <cellStyle name="SAPBEXHLevel0 2 17" xfId="38702" xr:uid="{00000000-0005-0000-0000-0000677D0000}"/>
    <cellStyle name="SAPBEXHLevel0 2 18" xfId="38703" xr:uid="{00000000-0005-0000-0000-0000687D0000}"/>
    <cellStyle name="SAPBEXHLevel0 2 19" xfId="38704" xr:uid="{00000000-0005-0000-0000-0000697D0000}"/>
    <cellStyle name="SAPBEXHLevel0 2 2" xfId="538" xr:uid="{00000000-0005-0000-0000-00006A7D0000}"/>
    <cellStyle name="SAPBEXHLevel0 2 2 10" xfId="38705" xr:uid="{00000000-0005-0000-0000-00006B7D0000}"/>
    <cellStyle name="SAPBEXHLevel0 2 2 11" xfId="38706" xr:uid="{00000000-0005-0000-0000-00006C7D0000}"/>
    <cellStyle name="SAPBEXHLevel0 2 2 12" xfId="38707" xr:uid="{00000000-0005-0000-0000-00006D7D0000}"/>
    <cellStyle name="SAPBEXHLevel0 2 2 13" xfId="38708" xr:uid="{00000000-0005-0000-0000-00006E7D0000}"/>
    <cellStyle name="SAPBEXHLevel0 2 2 14" xfId="38709" xr:uid="{00000000-0005-0000-0000-00006F7D0000}"/>
    <cellStyle name="SAPBEXHLevel0 2 2 15" xfId="38710" xr:uid="{00000000-0005-0000-0000-0000707D0000}"/>
    <cellStyle name="SAPBEXHLevel0 2 2 16" xfId="38711" xr:uid="{00000000-0005-0000-0000-0000717D0000}"/>
    <cellStyle name="SAPBEXHLevel0 2 2 17" xfId="38712" xr:uid="{00000000-0005-0000-0000-0000727D0000}"/>
    <cellStyle name="SAPBEXHLevel0 2 2 18" xfId="38713" xr:uid="{00000000-0005-0000-0000-0000737D0000}"/>
    <cellStyle name="SAPBEXHLevel0 2 2 19" xfId="38714" xr:uid="{00000000-0005-0000-0000-0000747D0000}"/>
    <cellStyle name="SAPBEXHLevel0 2 2 2" xfId="1026" xr:uid="{00000000-0005-0000-0000-0000757D0000}"/>
    <cellStyle name="SAPBEXHLevel0 2 2 2 10" xfId="38715" xr:uid="{00000000-0005-0000-0000-0000767D0000}"/>
    <cellStyle name="SAPBEXHLevel0 2 2 2 11" xfId="38716" xr:uid="{00000000-0005-0000-0000-0000777D0000}"/>
    <cellStyle name="SAPBEXHLevel0 2 2 2 12" xfId="38717" xr:uid="{00000000-0005-0000-0000-0000787D0000}"/>
    <cellStyle name="SAPBEXHLevel0 2 2 2 13" xfId="38718" xr:uid="{00000000-0005-0000-0000-0000797D0000}"/>
    <cellStyle name="SAPBEXHLevel0 2 2 2 14" xfId="38719" xr:uid="{00000000-0005-0000-0000-00007A7D0000}"/>
    <cellStyle name="SAPBEXHLevel0 2 2 2 15" xfId="38720" xr:uid="{00000000-0005-0000-0000-00007B7D0000}"/>
    <cellStyle name="SAPBEXHLevel0 2 2 2 16" xfId="38721" xr:uid="{00000000-0005-0000-0000-00007C7D0000}"/>
    <cellStyle name="SAPBEXHLevel0 2 2 2 17" xfId="38722" xr:uid="{00000000-0005-0000-0000-00007D7D0000}"/>
    <cellStyle name="SAPBEXHLevel0 2 2 2 18" xfId="38723" xr:uid="{00000000-0005-0000-0000-00007E7D0000}"/>
    <cellStyle name="SAPBEXHLevel0 2 2 2 19" xfId="38724" xr:uid="{00000000-0005-0000-0000-00007F7D0000}"/>
    <cellStyle name="SAPBEXHLevel0 2 2 2 2" xfId="2032" xr:uid="{00000000-0005-0000-0000-0000807D0000}"/>
    <cellStyle name="SAPBEXHLevel0 2 2 2 2 2" xfId="12947" xr:uid="{00000000-0005-0000-0000-0000817D0000}"/>
    <cellStyle name="SAPBEXHLevel0 2 2 2 2 2 2" xfId="12948" xr:uid="{00000000-0005-0000-0000-0000827D0000}"/>
    <cellStyle name="SAPBEXHLevel0 2 2 2 2 2 2 2" xfId="12949" xr:uid="{00000000-0005-0000-0000-0000837D0000}"/>
    <cellStyle name="SAPBEXHLevel0 2 2 2 2 2 2 2 2" xfId="12950" xr:uid="{00000000-0005-0000-0000-0000847D0000}"/>
    <cellStyle name="SAPBEXHLevel0 2 2 2 2 2 2 3" xfId="12951" xr:uid="{00000000-0005-0000-0000-0000857D0000}"/>
    <cellStyle name="SAPBEXHLevel0 2 2 2 2 2 3" xfId="12952" xr:uid="{00000000-0005-0000-0000-0000867D0000}"/>
    <cellStyle name="SAPBEXHLevel0 2 2 2 2 2 3 2" xfId="12953" xr:uid="{00000000-0005-0000-0000-0000877D0000}"/>
    <cellStyle name="SAPBEXHLevel0 2 2 2 2 2 3 2 2" xfId="12954" xr:uid="{00000000-0005-0000-0000-0000887D0000}"/>
    <cellStyle name="SAPBEXHLevel0 2 2 2 2 2 4" xfId="12955" xr:uid="{00000000-0005-0000-0000-0000897D0000}"/>
    <cellStyle name="SAPBEXHLevel0 2 2 2 2 2 4 2" xfId="12956" xr:uid="{00000000-0005-0000-0000-00008A7D0000}"/>
    <cellStyle name="SAPBEXHLevel0 2 2 2 2 3" xfId="12957" xr:uid="{00000000-0005-0000-0000-00008B7D0000}"/>
    <cellStyle name="SAPBEXHLevel0 2 2 2 2 3 2" xfId="12958" xr:uid="{00000000-0005-0000-0000-00008C7D0000}"/>
    <cellStyle name="SAPBEXHLevel0 2 2 2 2 3 2 2" xfId="12959" xr:uid="{00000000-0005-0000-0000-00008D7D0000}"/>
    <cellStyle name="SAPBEXHLevel0 2 2 2 2 3 3" xfId="12960" xr:uid="{00000000-0005-0000-0000-00008E7D0000}"/>
    <cellStyle name="SAPBEXHLevel0 2 2 2 2 4" xfId="12961" xr:uid="{00000000-0005-0000-0000-00008F7D0000}"/>
    <cellStyle name="SAPBEXHLevel0 2 2 2 2 4 2" xfId="12962" xr:uid="{00000000-0005-0000-0000-0000907D0000}"/>
    <cellStyle name="SAPBEXHLevel0 2 2 2 2 4 2 2" xfId="12963" xr:uid="{00000000-0005-0000-0000-0000917D0000}"/>
    <cellStyle name="SAPBEXHLevel0 2 2 2 2 5" xfId="12964" xr:uid="{00000000-0005-0000-0000-0000927D0000}"/>
    <cellStyle name="SAPBEXHLevel0 2 2 2 2 5 2" xfId="12965" xr:uid="{00000000-0005-0000-0000-0000937D0000}"/>
    <cellStyle name="SAPBEXHLevel0 2 2 2 2 6" xfId="38725" xr:uid="{00000000-0005-0000-0000-0000947D0000}"/>
    <cellStyle name="SAPBEXHLevel0 2 2 2 2 7" xfId="38726" xr:uid="{00000000-0005-0000-0000-0000957D0000}"/>
    <cellStyle name="SAPBEXHLevel0 2 2 2 2 8" xfId="49849" xr:uid="{00000000-0005-0000-0000-0000967D0000}"/>
    <cellStyle name="SAPBEXHLevel0 2 2 2 20" xfId="38727" xr:uid="{00000000-0005-0000-0000-0000977D0000}"/>
    <cellStyle name="SAPBEXHLevel0 2 2 2 21" xfId="38728" xr:uid="{00000000-0005-0000-0000-0000987D0000}"/>
    <cellStyle name="SAPBEXHLevel0 2 2 2 22" xfId="38729" xr:uid="{00000000-0005-0000-0000-0000997D0000}"/>
    <cellStyle name="SAPBEXHLevel0 2 2 2 23" xfId="38730" xr:uid="{00000000-0005-0000-0000-00009A7D0000}"/>
    <cellStyle name="SAPBEXHLevel0 2 2 2 24" xfId="38731" xr:uid="{00000000-0005-0000-0000-00009B7D0000}"/>
    <cellStyle name="SAPBEXHLevel0 2 2 2 25" xfId="38732" xr:uid="{00000000-0005-0000-0000-00009C7D0000}"/>
    <cellStyle name="SAPBEXHLevel0 2 2 2 26" xfId="38733" xr:uid="{00000000-0005-0000-0000-00009D7D0000}"/>
    <cellStyle name="SAPBEXHLevel0 2 2 2 27" xfId="38734" xr:uid="{00000000-0005-0000-0000-00009E7D0000}"/>
    <cellStyle name="SAPBEXHLevel0 2 2 2 28" xfId="48597" xr:uid="{00000000-0005-0000-0000-00009F7D0000}"/>
    <cellStyle name="SAPBEXHLevel0 2 2 2 29" xfId="49332" xr:uid="{00000000-0005-0000-0000-0000A07D0000}"/>
    <cellStyle name="SAPBEXHLevel0 2 2 2 3" xfId="38735" xr:uid="{00000000-0005-0000-0000-0000A17D0000}"/>
    <cellStyle name="SAPBEXHLevel0 2 2 2 4" xfId="38736" xr:uid="{00000000-0005-0000-0000-0000A27D0000}"/>
    <cellStyle name="SAPBEXHLevel0 2 2 2 5" xfId="38737" xr:uid="{00000000-0005-0000-0000-0000A37D0000}"/>
    <cellStyle name="SAPBEXHLevel0 2 2 2 6" xfId="38738" xr:uid="{00000000-0005-0000-0000-0000A47D0000}"/>
    <cellStyle name="SAPBEXHLevel0 2 2 2 7" xfId="38739" xr:uid="{00000000-0005-0000-0000-0000A57D0000}"/>
    <cellStyle name="SAPBEXHLevel0 2 2 2 8" xfId="38740" xr:uid="{00000000-0005-0000-0000-0000A67D0000}"/>
    <cellStyle name="SAPBEXHLevel0 2 2 2 9" xfId="38741" xr:uid="{00000000-0005-0000-0000-0000A77D0000}"/>
    <cellStyle name="SAPBEXHLevel0 2 2 20" xfId="38742" xr:uid="{00000000-0005-0000-0000-0000A87D0000}"/>
    <cellStyle name="SAPBEXHLevel0 2 2 21" xfId="38743" xr:uid="{00000000-0005-0000-0000-0000A97D0000}"/>
    <cellStyle name="SAPBEXHLevel0 2 2 22" xfId="38744" xr:uid="{00000000-0005-0000-0000-0000AA7D0000}"/>
    <cellStyle name="SAPBEXHLevel0 2 2 23" xfId="38745" xr:uid="{00000000-0005-0000-0000-0000AB7D0000}"/>
    <cellStyle name="SAPBEXHLevel0 2 2 24" xfId="38746" xr:uid="{00000000-0005-0000-0000-0000AC7D0000}"/>
    <cellStyle name="SAPBEXHLevel0 2 2 25" xfId="38747" xr:uid="{00000000-0005-0000-0000-0000AD7D0000}"/>
    <cellStyle name="SAPBEXHLevel0 2 2 26" xfId="38748" xr:uid="{00000000-0005-0000-0000-0000AE7D0000}"/>
    <cellStyle name="SAPBEXHLevel0 2 2 27" xfId="38749" xr:uid="{00000000-0005-0000-0000-0000AF7D0000}"/>
    <cellStyle name="SAPBEXHLevel0 2 2 28" xfId="38750" xr:uid="{00000000-0005-0000-0000-0000B07D0000}"/>
    <cellStyle name="SAPBEXHLevel0 2 2 29" xfId="38751" xr:uid="{00000000-0005-0000-0000-0000B17D0000}"/>
    <cellStyle name="SAPBEXHLevel0 2 2 3" xfId="1027" xr:uid="{00000000-0005-0000-0000-0000B27D0000}"/>
    <cellStyle name="SAPBEXHLevel0 2 2 3 10" xfId="38752" xr:uid="{00000000-0005-0000-0000-0000B37D0000}"/>
    <cellStyle name="SAPBEXHLevel0 2 2 3 11" xfId="38753" xr:uid="{00000000-0005-0000-0000-0000B47D0000}"/>
    <cellStyle name="SAPBEXHLevel0 2 2 3 12" xfId="38754" xr:uid="{00000000-0005-0000-0000-0000B57D0000}"/>
    <cellStyle name="SAPBEXHLevel0 2 2 3 13" xfId="38755" xr:uid="{00000000-0005-0000-0000-0000B67D0000}"/>
    <cellStyle name="SAPBEXHLevel0 2 2 3 14" xfId="38756" xr:uid="{00000000-0005-0000-0000-0000B77D0000}"/>
    <cellStyle name="SAPBEXHLevel0 2 2 3 15" xfId="38757" xr:uid="{00000000-0005-0000-0000-0000B87D0000}"/>
    <cellStyle name="SAPBEXHLevel0 2 2 3 16" xfId="38758" xr:uid="{00000000-0005-0000-0000-0000B97D0000}"/>
    <cellStyle name="SAPBEXHLevel0 2 2 3 17" xfId="38759" xr:uid="{00000000-0005-0000-0000-0000BA7D0000}"/>
    <cellStyle name="SAPBEXHLevel0 2 2 3 18" xfId="38760" xr:uid="{00000000-0005-0000-0000-0000BB7D0000}"/>
    <cellStyle name="SAPBEXHLevel0 2 2 3 19" xfId="38761" xr:uid="{00000000-0005-0000-0000-0000BC7D0000}"/>
    <cellStyle name="SAPBEXHLevel0 2 2 3 2" xfId="2033" xr:uid="{00000000-0005-0000-0000-0000BD7D0000}"/>
    <cellStyle name="SAPBEXHLevel0 2 2 3 2 2" xfId="12966" xr:uid="{00000000-0005-0000-0000-0000BE7D0000}"/>
    <cellStyle name="SAPBEXHLevel0 2 2 3 2 2 2" xfId="12967" xr:uid="{00000000-0005-0000-0000-0000BF7D0000}"/>
    <cellStyle name="SAPBEXHLevel0 2 2 3 2 2 2 2" xfId="12968" xr:uid="{00000000-0005-0000-0000-0000C07D0000}"/>
    <cellStyle name="SAPBEXHLevel0 2 2 3 2 2 2 2 2" xfId="12969" xr:uid="{00000000-0005-0000-0000-0000C17D0000}"/>
    <cellStyle name="SAPBEXHLevel0 2 2 3 2 2 2 3" xfId="12970" xr:uid="{00000000-0005-0000-0000-0000C27D0000}"/>
    <cellStyle name="SAPBEXHLevel0 2 2 3 2 2 3" xfId="12971" xr:uid="{00000000-0005-0000-0000-0000C37D0000}"/>
    <cellStyle name="SAPBEXHLevel0 2 2 3 2 2 3 2" xfId="12972" xr:uid="{00000000-0005-0000-0000-0000C47D0000}"/>
    <cellStyle name="SAPBEXHLevel0 2 2 3 2 2 3 2 2" xfId="12973" xr:uid="{00000000-0005-0000-0000-0000C57D0000}"/>
    <cellStyle name="SAPBEXHLevel0 2 2 3 2 2 4" xfId="12974" xr:uid="{00000000-0005-0000-0000-0000C67D0000}"/>
    <cellStyle name="SAPBEXHLevel0 2 2 3 2 2 4 2" xfId="12975" xr:uid="{00000000-0005-0000-0000-0000C77D0000}"/>
    <cellStyle name="SAPBEXHLevel0 2 2 3 2 3" xfId="12976" xr:uid="{00000000-0005-0000-0000-0000C87D0000}"/>
    <cellStyle name="SAPBEXHLevel0 2 2 3 2 3 2" xfId="12977" xr:uid="{00000000-0005-0000-0000-0000C97D0000}"/>
    <cellStyle name="SAPBEXHLevel0 2 2 3 2 3 2 2" xfId="12978" xr:uid="{00000000-0005-0000-0000-0000CA7D0000}"/>
    <cellStyle name="SAPBEXHLevel0 2 2 3 2 3 3" xfId="12979" xr:uid="{00000000-0005-0000-0000-0000CB7D0000}"/>
    <cellStyle name="SAPBEXHLevel0 2 2 3 2 4" xfId="12980" xr:uid="{00000000-0005-0000-0000-0000CC7D0000}"/>
    <cellStyle name="SAPBEXHLevel0 2 2 3 2 4 2" xfId="12981" xr:uid="{00000000-0005-0000-0000-0000CD7D0000}"/>
    <cellStyle name="SAPBEXHLevel0 2 2 3 2 4 2 2" xfId="12982" xr:uid="{00000000-0005-0000-0000-0000CE7D0000}"/>
    <cellStyle name="SAPBEXHLevel0 2 2 3 2 5" xfId="12983" xr:uid="{00000000-0005-0000-0000-0000CF7D0000}"/>
    <cellStyle name="SAPBEXHLevel0 2 2 3 2 5 2" xfId="12984" xr:uid="{00000000-0005-0000-0000-0000D07D0000}"/>
    <cellStyle name="SAPBEXHLevel0 2 2 3 2 6" xfId="38762" xr:uid="{00000000-0005-0000-0000-0000D17D0000}"/>
    <cellStyle name="SAPBEXHLevel0 2 2 3 2 7" xfId="38763" xr:uid="{00000000-0005-0000-0000-0000D27D0000}"/>
    <cellStyle name="SAPBEXHLevel0 2 2 3 2 8" xfId="49850" xr:uid="{00000000-0005-0000-0000-0000D37D0000}"/>
    <cellStyle name="SAPBEXHLevel0 2 2 3 20" xfId="38764" xr:uid="{00000000-0005-0000-0000-0000D47D0000}"/>
    <cellStyle name="SAPBEXHLevel0 2 2 3 21" xfId="38765" xr:uid="{00000000-0005-0000-0000-0000D57D0000}"/>
    <cellStyle name="SAPBEXHLevel0 2 2 3 22" xfId="38766" xr:uid="{00000000-0005-0000-0000-0000D67D0000}"/>
    <cellStyle name="SAPBEXHLevel0 2 2 3 23" xfId="38767" xr:uid="{00000000-0005-0000-0000-0000D77D0000}"/>
    <cellStyle name="SAPBEXHLevel0 2 2 3 24" xfId="38768" xr:uid="{00000000-0005-0000-0000-0000D87D0000}"/>
    <cellStyle name="SAPBEXHLevel0 2 2 3 25" xfId="38769" xr:uid="{00000000-0005-0000-0000-0000D97D0000}"/>
    <cellStyle name="SAPBEXHLevel0 2 2 3 26" xfId="38770" xr:uid="{00000000-0005-0000-0000-0000DA7D0000}"/>
    <cellStyle name="SAPBEXHLevel0 2 2 3 27" xfId="38771" xr:uid="{00000000-0005-0000-0000-0000DB7D0000}"/>
    <cellStyle name="SAPBEXHLevel0 2 2 3 28" xfId="48598" xr:uid="{00000000-0005-0000-0000-0000DC7D0000}"/>
    <cellStyle name="SAPBEXHLevel0 2 2 3 29" xfId="49333" xr:uid="{00000000-0005-0000-0000-0000DD7D0000}"/>
    <cellStyle name="SAPBEXHLevel0 2 2 3 3" xfId="38772" xr:uid="{00000000-0005-0000-0000-0000DE7D0000}"/>
    <cellStyle name="SAPBEXHLevel0 2 2 3 4" xfId="38773" xr:uid="{00000000-0005-0000-0000-0000DF7D0000}"/>
    <cellStyle name="SAPBEXHLevel0 2 2 3 5" xfId="38774" xr:uid="{00000000-0005-0000-0000-0000E07D0000}"/>
    <cellStyle name="SAPBEXHLevel0 2 2 3 6" xfId="38775" xr:uid="{00000000-0005-0000-0000-0000E17D0000}"/>
    <cellStyle name="SAPBEXHLevel0 2 2 3 7" xfId="38776" xr:uid="{00000000-0005-0000-0000-0000E27D0000}"/>
    <cellStyle name="SAPBEXHLevel0 2 2 3 8" xfId="38777" xr:uid="{00000000-0005-0000-0000-0000E37D0000}"/>
    <cellStyle name="SAPBEXHLevel0 2 2 3 9" xfId="38778" xr:uid="{00000000-0005-0000-0000-0000E47D0000}"/>
    <cellStyle name="SAPBEXHLevel0 2 2 30" xfId="38779" xr:uid="{00000000-0005-0000-0000-0000E57D0000}"/>
    <cellStyle name="SAPBEXHLevel0 2 2 31" xfId="38780" xr:uid="{00000000-0005-0000-0000-0000E67D0000}"/>
    <cellStyle name="SAPBEXHLevel0 2 2 32" xfId="38781" xr:uid="{00000000-0005-0000-0000-0000E77D0000}"/>
    <cellStyle name="SAPBEXHLevel0 2 2 33" xfId="48599" xr:uid="{00000000-0005-0000-0000-0000E87D0000}"/>
    <cellStyle name="SAPBEXHLevel0 2 2 34" xfId="49331" xr:uid="{00000000-0005-0000-0000-0000E97D0000}"/>
    <cellStyle name="SAPBEXHLevel0 2 2 4" xfId="1028" xr:uid="{00000000-0005-0000-0000-0000EA7D0000}"/>
    <cellStyle name="SAPBEXHLevel0 2 2 4 10" xfId="38782" xr:uid="{00000000-0005-0000-0000-0000EB7D0000}"/>
    <cellStyle name="SAPBEXHLevel0 2 2 4 11" xfId="38783" xr:uid="{00000000-0005-0000-0000-0000EC7D0000}"/>
    <cellStyle name="SAPBEXHLevel0 2 2 4 12" xfId="38784" xr:uid="{00000000-0005-0000-0000-0000ED7D0000}"/>
    <cellStyle name="SAPBEXHLevel0 2 2 4 13" xfId="38785" xr:uid="{00000000-0005-0000-0000-0000EE7D0000}"/>
    <cellStyle name="SAPBEXHLevel0 2 2 4 14" xfId="38786" xr:uid="{00000000-0005-0000-0000-0000EF7D0000}"/>
    <cellStyle name="SAPBEXHLevel0 2 2 4 15" xfId="38787" xr:uid="{00000000-0005-0000-0000-0000F07D0000}"/>
    <cellStyle name="SAPBEXHLevel0 2 2 4 16" xfId="38788" xr:uid="{00000000-0005-0000-0000-0000F17D0000}"/>
    <cellStyle name="SAPBEXHLevel0 2 2 4 17" xfId="38789" xr:uid="{00000000-0005-0000-0000-0000F27D0000}"/>
    <cellStyle name="SAPBEXHLevel0 2 2 4 18" xfId="38790" xr:uid="{00000000-0005-0000-0000-0000F37D0000}"/>
    <cellStyle name="SAPBEXHLevel0 2 2 4 19" xfId="38791" xr:uid="{00000000-0005-0000-0000-0000F47D0000}"/>
    <cellStyle name="SAPBEXHLevel0 2 2 4 2" xfId="2034" xr:uid="{00000000-0005-0000-0000-0000F57D0000}"/>
    <cellStyle name="SAPBEXHLevel0 2 2 4 2 2" xfId="12985" xr:uid="{00000000-0005-0000-0000-0000F67D0000}"/>
    <cellStyle name="SAPBEXHLevel0 2 2 4 2 2 2" xfId="12986" xr:uid="{00000000-0005-0000-0000-0000F77D0000}"/>
    <cellStyle name="SAPBEXHLevel0 2 2 4 2 2 2 2" xfId="12987" xr:uid="{00000000-0005-0000-0000-0000F87D0000}"/>
    <cellStyle name="SAPBEXHLevel0 2 2 4 2 2 2 2 2" xfId="12988" xr:uid="{00000000-0005-0000-0000-0000F97D0000}"/>
    <cellStyle name="SAPBEXHLevel0 2 2 4 2 2 2 3" xfId="12989" xr:uid="{00000000-0005-0000-0000-0000FA7D0000}"/>
    <cellStyle name="SAPBEXHLevel0 2 2 4 2 2 3" xfId="12990" xr:uid="{00000000-0005-0000-0000-0000FB7D0000}"/>
    <cellStyle name="SAPBEXHLevel0 2 2 4 2 2 3 2" xfId="12991" xr:uid="{00000000-0005-0000-0000-0000FC7D0000}"/>
    <cellStyle name="SAPBEXHLevel0 2 2 4 2 2 3 2 2" xfId="12992" xr:uid="{00000000-0005-0000-0000-0000FD7D0000}"/>
    <cellStyle name="SAPBEXHLevel0 2 2 4 2 2 4" xfId="12993" xr:uid="{00000000-0005-0000-0000-0000FE7D0000}"/>
    <cellStyle name="SAPBEXHLevel0 2 2 4 2 2 4 2" xfId="12994" xr:uid="{00000000-0005-0000-0000-0000FF7D0000}"/>
    <cellStyle name="SAPBEXHLevel0 2 2 4 2 3" xfId="12995" xr:uid="{00000000-0005-0000-0000-0000007E0000}"/>
    <cellStyle name="SAPBEXHLevel0 2 2 4 2 3 2" xfId="12996" xr:uid="{00000000-0005-0000-0000-0000017E0000}"/>
    <cellStyle name="SAPBEXHLevel0 2 2 4 2 3 2 2" xfId="12997" xr:uid="{00000000-0005-0000-0000-0000027E0000}"/>
    <cellStyle name="SAPBEXHLevel0 2 2 4 2 3 3" xfId="12998" xr:uid="{00000000-0005-0000-0000-0000037E0000}"/>
    <cellStyle name="SAPBEXHLevel0 2 2 4 2 4" xfId="12999" xr:uid="{00000000-0005-0000-0000-0000047E0000}"/>
    <cellStyle name="SAPBEXHLevel0 2 2 4 2 4 2" xfId="13000" xr:uid="{00000000-0005-0000-0000-0000057E0000}"/>
    <cellStyle name="SAPBEXHLevel0 2 2 4 2 4 2 2" xfId="13001" xr:uid="{00000000-0005-0000-0000-0000067E0000}"/>
    <cellStyle name="SAPBEXHLevel0 2 2 4 2 5" xfId="13002" xr:uid="{00000000-0005-0000-0000-0000077E0000}"/>
    <cellStyle name="SAPBEXHLevel0 2 2 4 2 5 2" xfId="13003" xr:uid="{00000000-0005-0000-0000-0000087E0000}"/>
    <cellStyle name="SAPBEXHLevel0 2 2 4 2 6" xfId="38792" xr:uid="{00000000-0005-0000-0000-0000097E0000}"/>
    <cellStyle name="SAPBEXHLevel0 2 2 4 2 7" xfId="38793" xr:uid="{00000000-0005-0000-0000-00000A7E0000}"/>
    <cellStyle name="SAPBEXHLevel0 2 2 4 2 8" xfId="49851" xr:uid="{00000000-0005-0000-0000-00000B7E0000}"/>
    <cellStyle name="SAPBEXHLevel0 2 2 4 20" xfId="38794" xr:uid="{00000000-0005-0000-0000-00000C7E0000}"/>
    <cellStyle name="SAPBEXHLevel0 2 2 4 21" xfId="38795" xr:uid="{00000000-0005-0000-0000-00000D7E0000}"/>
    <cellStyle name="SAPBEXHLevel0 2 2 4 22" xfId="38796" xr:uid="{00000000-0005-0000-0000-00000E7E0000}"/>
    <cellStyle name="SAPBEXHLevel0 2 2 4 23" xfId="38797" xr:uid="{00000000-0005-0000-0000-00000F7E0000}"/>
    <cellStyle name="SAPBEXHLevel0 2 2 4 24" xfId="38798" xr:uid="{00000000-0005-0000-0000-0000107E0000}"/>
    <cellStyle name="SAPBEXHLevel0 2 2 4 25" xfId="38799" xr:uid="{00000000-0005-0000-0000-0000117E0000}"/>
    <cellStyle name="SAPBEXHLevel0 2 2 4 26" xfId="38800" xr:uid="{00000000-0005-0000-0000-0000127E0000}"/>
    <cellStyle name="SAPBEXHLevel0 2 2 4 27" xfId="38801" xr:uid="{00000000-0005-0000-0000-0000137E0000}"/>
    <cellStyle name="SAPBEXHLevel0 2 2 4 28" xfId="48600" xr:uid="{00000000-0005-0000-0000-0000147E0000}"/>
    <cellStyle name="SAPBEXHLevel0 2 2 4 29" xfId="49334" xr:uid="{00000000-0005-0000-0000-0000157E0000}"/>
    <cellStyle name="SAPBEXHLevel0 2 2 4 3" xfId="38802" xr:uid="{00000000-0005-0000-0000-0000167E0000}"/>
    <cellStyle name="SAPBEXHLevel0 2 2 4 4" xfId="38803" xr:uid="{00000000-0005-0000-0000-0000177E0000}"/>
    <cellStyle name="SAPBEXHLevel0 2 2 4 5" xfId="38804" xr:uid="{00000000-0005-0000-0000-0000187E0000}"/>
    <cellStyle name="SAPBEXHLevel0 2 2 4 6" xfId="38805" xr:uid="{00000000-0005-0000-0000-0000197E0000}"/>
    <cellStyle name="SAPBEXHLevel0 2 2 4 7" xfId="38806" xr:uid="{00000000-0005-0000-0000-00001A7E0000}"/>
    <cellStyle name="SAPBEXHLevel0 2 2 4 8" xfId="38807" xr:uid="{00000000-0005-0000-0000-00001B7E0000}"/>
    <cellStyle name="SAPBEXHLevel0 2 2 4 9" xfId="38808" xr:uid="{00000000-0005-0000-0000-00001C7E0000}"/>
    <cellStyle name="SAPBEXHLevel0 2 2 5" xfId="1029" xr:uid="{00000000-0005-0000-0000-00001D7E0000}"/>
    <cellStyle name="SAPBEXHLevel0 2 2 5 10" xfId="38809" xr:uid="{00000000-0005-0000-0000-00001E7E0000}"/>
    <cellStyle name="SAPBEXHLevel0 2 2 5 11" xfId="38810" xr:uid="{00000000-0005-0000-0000-00001F7E0000}"/>
    <cellStyle name="SAPBEXHLevel0 2 2 5 12" xfId="38811" xr:uid="{00000000-0005-0000-0000-0000207E0000}"/>
    <cellStyle name="SAPBEXHLevel0 2 2 5 13" xfId="38812" xr:uid="{00000000-0005-0000-0000-0000217E0000}"/>
    <cellStyle name="SAPBEXHLevel0 2 2 5 14" xfId="38813" xr:uid="{00000000-0005-0000-0000-0000227E0000}"/>
    <cellStyle name="SAPBEXHLevel0 2 2 5 15" xfId="38814" xr:uid="{00000000-0005-0000-0000-0000237E0000}"/>
    <cellStyle name="SAPBEXHLevel0 2 2 5 16" xfId="38815" xr:uid="{00000000-0005-0000-0000-0000247E0000}"/>
    <cellStyle name="SAPBEXHLevel0 2 2 5 17" xfId="38816" xr:uid="{00000000-0005-0000-0000-0000257E0000}"/>
    <cellStyle name="SAPBEXHLevel0 2 2 5 18" xfId="38817" xr:uid="{00000000-0005-0000-0000-0000267E0000}"/>
    <cellStyle name="SAPBEXHLevel0 2 2 5 19" xfId="38818" xr:uid="{00000000-0005-0000-0000-0000277E0000}"/>
    <cellStyle name="SAPBEXHLevel0 2 2 5 2" xfId="2035" xr:uid="{00000000-0005-0000-0000-0000287E0000}"/>
    <cellStyle name="SAPBEXHLevel0 2 2 5 2 2" xfId="13004" xr:uid="{00000000-0005-0000-0000-0000297E0000}"/>
    <cellStyle name="SAPBEXHLevel0 2 2 5 2 2 2" xfId="13005" xr:uid="{00000000-0005-0000-0000-00002A7E0000}"/>
    <cellStyle name="SAPBEXHLevel0 2 2 5 2 2 2 2" xfId="13006" xr:uid="{00000000-0005-0000-0000-00002B7E0000}"/>
    <cellStyle name="SAPBEXHLevel0 2 2 5 2 2 2 2 2" xfId="13007" xr:uid="{00000000-0005-0000-0000-00002C7E0000}"/>
    <cellStyle name="SAPBEXHLevel0 2 2 5 2 2 2 3" xfId="13008" xr:uid="{00000000-0005-0000-0000-00002D7E0000}"/>
    <cellStyle name="SAPBEXHLevel0 2 2 5 2 2 3" xfId="13009" xr:uid="{00000000-0005-0000-0000-00002E7E0000}"/>
    <cellStyle name="SAPBEXHLevel0 2 2 5 2 2 3 2" xfId="13010" xr:uid="{00000000-0005-0000-0000-00002F7E0000}"/>
    <cellStyle name="SAPBEXHLevel0 2 2 5 2 2 3 2 2" xfId="13011" xr:uid="{00000000-0005-0000-0000-0000307E0000}"/>
    <cellStyle name="SAPBEXHLevel0 2 2 5 2 2 4" xfId="13012" xr:uid="{00000000-0005-0000-0000-0000317E0000}"/>
    <cellStyle name="SAPBEXHLevel0 2 2 5 2 2 4 2" xfId="13013" xr:uid="{00000000-0005-0000-0000-0000327E0000}"/>
    <cellStyle name="SAPBEXHLevel0 2 2 5 2 3" xfId="13014" xr:uid="{00000000-0005-0000-0000-0000337E0000}"/>
    <cellStyle name="SAPBEXHLevel0 2 2 5 2 3 2" xfId="13015" xr:uid="{00000000-0005-0000-0000-0000347E0000}"/>
    <cellStyle name="SAPBEXHLevel0 2 2 5 2 3 2 2" xfId="13016" xr:uid="{00000000-0005-0000-0000-0000357E0000}"/>
    <cellStyle name="SAPBEXHLevel0 2 2 5 2 3 3" xfId="13017" xr:uid="{00000000-0005-0000-0000-0000367E0000}"/>
    <cellStyle name="SAPBEXHLevel0 2 2 5 2 4" xfId="13018" xr:uid="{00000000-0005-0000-0000-0000377E0000}"/>
    <cellStyle name="SAPBEXHLevel0 2 2 5 2 4 2" xfId="13019" xr:uid="{00000000-0005-0000-0000-0000387E0000}"/>
    <cellStyle name="SAPBEXHLevel0 2 2 5 2 4 2 2" xfId="13020" xr:uid="{00000000-0005-0000-0000-0000397E0000}"/>
    <cellStyle name="SAPBEXHLevel0 2 2 5 2 5" xfId="13021" xr:uid="{00000000-0005-0000-0000-00003A7E0000}"/>
    <cellStyle name="SAPBEXHLevel0 2 2 5 2 5 2" xfId="13022" xr:uid="{00000000-0005-0000-0000-00003B7E0000}"/>
    <cellStyle name="SAPBEXHLevel0 2 2 5 2 6" xfId="38819" xr:uid="{00000000-0005-0000-0000-00003C7E0000}"/>
    <cellStyle name="SAPBEXHLevel0 2 2 5 2 7" xfId="38820" xr:uid="{00000000-0005-0000-0000-00003D7E0000}"/>
    <cellStyle name="SAPBEXHLevel0 2 2 5 2 8" xfId="49852" xr:uid="{00000000-0005-0000-0000-00003E7E0000}"/>
    <cellStyle name="SAPBEXHLevel0 2 2 5 20" xfId="38821" xr:uid="{00000000-0005-0000-0000-00003F7E0000}"/>
    <cellStyle name="SAPBEXHLevel0 2 2 5 21" xfId="38822" xr:uid="{00000000-0005-0000-0000-0000407E0000}"/>
    <cellStyle name="SAPBEXHLevel0 2 2 5 22" xfId="38823" xr:uid="{00000000-0005-0000-0000-0000417E0000}"/>
    <cellStyle name="SAPBEXHLevel0 2 2 5 23" xfId="38824" xr:uid="{00000000-0005-0000-0000-0000427E0000}"/>
    <cellStyle name="SAPBEXHLevel0 2 2 5 24" xfId="38825" xr:uid="{00000000-0005-0000-0000-0000437E0000}"/>
    <cellStyle name="SAPBEXHLevel0 2 2 5 25" xfId="38826" xr:uid="{00000000-0005-0000-0000-0000447E0000}"/>
    <cellStyle name="SAPBEXHLevel0 2 2 5 26" xfId="38827" xr:uid="{00000000-0005-0000-0000-0000457E0000}"/>
    <cellStyle name="SAPBEXHLevel0 2 2 5 27" xfId="38828" xr:uid="{00000000-0005-0000-0000-0000467E0000}"/>
    <cellStyle name="SAPBEXHLevel0 2 2 5 28" xfId="48601" xr:uid="{00000000-0005-0000-0000-0000477E0000}"/>
    <cellStyle name="SAPBEXHLevel0 2 2 5 29" xfId="49335" xr:uid="{00000000-0005-0000-0000-0000487E0000}"/>
    <cellStyle name="SAPBEXHLevel0 2 2 5 3" xfId="38829" xr:uid="{00000000-0005-0000-0000-0000497E0000}"/>
    <cellStyle name="SAPBEXHLevel0 2 2 5 4" xfId="38830" xr:uid="{00000000-0005-0000-0000-00004A7E0000}"/>
    <cellStyle name="SAPBEXHLevel0 2 2 5 5" xfId="38831" xr:uid="{00000000-0005-0000-0000-00004B7E0000}"/>
    <cellStyle name="SAPBEXHLevel0 2 2 5 6" xfId="38832" xr:uid="{00000000-0005-0000-0000-00004C7E0000}"/>
    <cellStyle name="SAPBEXHLevel0 2 2 5 7" xfId="38833" xr:uid="{00000000-0005-0000-0000-00004D7E0000}"/>
    <cellStyle name="SAPBEXHLevel0 2 2 5 8" xfId="38834" xr:uid="{00000000-0005-0000-0000-00004E7E0000}"/>
    <cellStyle name="SAPBEXHLevel0 2 2 5 9" xfId="38835" xr:uid="{00000000-0005-0000-0000-00004F7E0000}"/>
    <cellStyle name="SAPBEXHLevel0 2 2 6" xfId="1030" xr:uid="{00000000-0005-0000-0000-0000507E0000}"/>
    <cellStyle name="SAPBEXHLevel0 2 2 6 10" xfId="38836" xr:uid="{00000000-0005-0000-0000-0000517E0000}"/>
    <cellStyle name="SAPBEXHLevel0 2 2 6 11" xfId="38837" xr:uid="{00000000-0005-0000-0000-0000527E0000}"/>
    <cellStyle name="SAPBEXHLevel0 2 2 6 12" xfId="38838" xr:uid="{00000000-0005-0000-0000-0000537E0000}"/>
    <cellStyle name="SAPBEXHLevel0 2 2 6 13" xfId="38839" xr:uid="{00000000-0005-0000-0000-0000547E0000}"/>
    <cellStyle name="SAPBEXHLevel0 2 2 6 14" xfId="38840" xr:uid="{00000000-0005-0000-0000-0000557E0000}"/>
    <cellStyle name="SAPBEXHLevel0 2 2 6 15" xfId="38841" xr:uid="{00000000-0005-0000-0000-0000567E0000}"/>
    <cellStyle name="SAPBEXHLevel0 2 2 6 16" xfId="38842" xr:uid="{00000000-0005-0000-0000-0000577E0000}"/>
    <cellStyle name="SAPBEXHLevel0 2 2 6 17" xfId="38843" xr:uid="{00000000-0005-0000-0000-0000587E0000}"/>
    <cellStyle name="SAPBEXHLevel0 2 2 6 18" xfId="38844" xr:uid="{00000000-0005-0000-0000-0000597E0000}"/>
    <cellStyle name="SAPBEXHLevel0 2 2 6 19" xfId="38845" xr:uid="{00000000-0005-0000-0000-00005A7E0000}"/>
    <cellStyle name="SAPBEXHLevel0 2 2 6 2" xfId="2036" xr:uid="{00000000-0005-0000-0000-00005B7E0000}"/>
    <cellStyle name="SAPBEXHLevel0 2 2 6 2 2" xfId="13023" xr:uid="{00000000-0005-0000-0000-00005C7E0000}"/>
    <cellStyle name="SAPBEXHLevel0 2 2 6 2 2 2" xfId="13024" xr:uid="{00000000-0005-0000-0000-00005D7E0000}"/>
    <cellStyle name="SAPBEXHLevel0 2 2 6 2 2 2 2" xfId="13025" xr:uid="{00000000-0005-0000-0000-00005E7E0000}"/>
    <cellStyle name="SAPBEXHLevel0 2 2 6 2 2 2 2 2" xfId="13026" xr:uid="{00000000-0005-0000-0000-00005F7E0000}"/>
    <cellStyle name="SAPBEXHLevel0 2 2 6 2 2 2 3" xfId="13027" xr:uid="{00000000-0005-0000-0000-0000607E0000}"/>
    <cellStyle name="SAPBEXHLevel0 2 2 6 2 2 3" xfId="13028" xr:uid="{00000000-0005-0000-0000-0000617E0000}"/>
    <cellStyle name="SAPBEXHLevel0 2 2 6 2 2 3 2" xfId="13029" xr:uid="{00000000-0005-0000-0000-0000627E0000}"/>
    <cellStyle name="SAPBEXHLevel0 2 2 6 2 2 3 2 2" xfId="13030" xr:uid="{00000000-0005-0000-0000-0000637E0000}"/>
    <cellStyle name="SAPBEXHLevel0 2 2 6 2 2 4" xfId="13031" xr:uid="{00000000-0005-0000-0000-0000647E0000}"/>
    <cellStyle name="SAPBEXHLevel0 2 2 6 2 2 4 2" xfId="13032" xr:uid="{00000000-0005-0000-0000-0000657E0000}"/>
    <cellStyle name="SAPBEXHLevel0 2 2 6 2 3" xfId="13033" xr:uid="{00000000-0005-0000-0000-0000667E0000}"/>
    <cellStyle name="SAPBEXHLevel0 2 2 6 2 3 2" xfId="13034" xr:uid="{00000000-0005-0000-0000-0000677E0000}"/>
    <cellStyle name="SAPBEXHLevel0 2 2 6 2 3 2 2" xfId="13035" xr:uid="{00000000-0005-0000-0000-0000687E0000}"/>
    <cellStyle name="SAPBEXHLevel0 2 2 6 2 3 3" xfId="13036" xr:uid="{00000000-0005-0000-0000-0000697E0000}"/>
    <cellStyle name="SAPBEXHLevel0 2 2 6 2 4" xfId="13037" xr:uid="{00000000-0005-0000-0000-00006A7E0000}"/>
    <cellStyle name="SAPBEXHLevel0 2 2 6 2 4 2" xfId="13038" xr:uid="{00000000-0005-0000-0000-00006B7E0000}"/>
    <cellStyle name="SAPBEXHLevel0 2 2 6 2 4 2 2" xfId="13039" xr:uid="{00000000-0005-0000-0000-00006C7E0000}"/>
    <cellStyle name="SAPBEXHLevel0 2 2 6 2 5" xfId="13040" xr:uid="{00000000-0005-0000-0000-00006D7E0000}"/>
    <cellStyle name="SAPBEXHLevel0 2 2 6 2 5 2" xfId="13041" xr:uid="{00000000-0005-0000-0000-00006E7E0000}"/>
    <cellStyle name="SAPBEXHLevel0 2 2 6 2 6" xfId="38846" xr:uid="{00000000-0005-0000-0000-00006F7E0000}"/>
    <cellStyle name="SAPBEXHLevel0 2 2 6 2 7" xfId="38847" xr:uid="{00000000-0005-0000-0000-0000707E0000}"/>
    <cellStyle name="SAPBEXHLevel0 2 2 6 2 8" xfId="49853" xr:uid="{00000000-0005-0000-0000-0000717E0000}"/>
    <cellStyle name="SAPBEXHLevel0 2 2 6 20" xfId="38848" xr:uid="{00000000-0005-0000-0000-0000727E0000}"/>
    <cellStyle name="SAPBEXHLevel0 2 2 6 21" xfId="38849" xr:uid="{00000000-0005-0000-0000-0000737E0000}"/>
    <cellStyle name="SAPBEXHLevel0 2 2 6 22" xfId="38850" xr:uid="{00000000-0005-0000-0000-0000747E0000}"/>
    <cellStyle name="SAPBEXHLevel0 2 2 6 23" xfId="38851" xr:uid="{00000000-0005-0000-0000-0000757E0000}"/>
    <cellStyle name="SAPBEXHLevel0 2 2 6 24" xfId="38852" xr:uid="{00000000-0005-0000-0000-0000767E0000}"/>
    <cellStyle name="SAPBEXHLevel0 2 2 6 25" xfId="38853" xr:uid="{00000000-0005-0000-0000-0000777E0000}"/>
    <cellStyle name="SAPBEXHLevel0 2 2 6 26" xfId="38854" xr:uid="{00000000-0005-0000-0000-0000787E0000}"/>
    <cellStyle name="SAPBEXHLevel0 2 2 6 27" xfId="38855" xr:uid="{00000000-0005-0000-0000-0000797E0000}"/>
    <cellStyle name="SAPBEXHLevel0 2 2 6 28" xfId="48602" xr:uid="{00000000-0005-0000-0000-00007A7E0000}"/>
    <cellStyle name="SAPBEXHLevel0 2 2 6 29" xfId="49336" xr:uid="{00000000-0005-0000-0000-00007B7E0000}"/>
    <cellStyle name="SAPBEXHLevel0 2 2 6 3" xfId="38856" xr:uid="{00000000-0005-0000-0000-00007C7E0000}"/>
    <cellStyle name="SAPBEXHLevel0 2 2 6 4" xfId="38857" xr:uid="{00000000-0005-0000-0000-00007D7E0000}"/>
    <cellStyle name="SAPBEXHLevel0 2 2 6 5" xfId="38858" xr:uid="{00000000-0005-0000-0000-00007E7E0000}"/>
    <cellStyle name="SAPBEXHLevel0 2 2 6 6" xfId="38859" xr:uid="{00000000-0005-0000-0000-00007F7E0000}"/>
    <cellStyle name="SAPBEXHLevel0 2 2 6 7" xfId="38860" xr:uid="{00000000-0005-0000-0000-0000807E0000}"/>
    <cellStyle name="SAPBEXHLevel0 2 2 6 8" xfId="38861" xr:uid="{00000000-0005-0000-0000-0000817E0000}"/>
    <cellStyle name="SAPBEXHLevel0 2 2 6 9" xfId="38862" xr:uid="{00000000-0005-0000-0000-0000827E0000}"/>
    <cellStyle name="SAPBEXHLevel0 2 2 7" xfId="2037" xr:uid="{00000000-0005-0000-0000-0000837E0000}"/>
    <cellStyle name="SAPBEXHLevel0 2 2 7 2" xfId="13042" xr:uid="{00000000-0005-0000-0000-0000847E0000}"/>
    <cellStyle name="SAPBEXHLevel0 2 2 7 2 2" xfId="13043" xr:uid="{00000000-0005-0000-0000-0000857E0000}"/>
    <cellStyle name="SAPBEXHLevel0 2 2 7 2 2 2" xfId="13044" xr:uid="{00000000-0005-0000-0000-0000867E0000}"/>
    <cellStyle name="SAPBEXHLevel0 2 2 7 2 2 2 2" xfId="13045" xr:uid="{00000000-0005-0000-0000-0000877E0000}"/>
    <cellStyle name="SAPBEXHLevel0 2 2 7 2 2 3" xfId="13046" xr:uid="{00000000-0005-0000-0000-0000887E0000}"/>
    <cellStyle name="SAPBEXHLevel0 2 2 7 2 3" xfId="13047" xr:uid="{00000000-0005-0000-0000-0000897E0000}"/>
    <cellStyle name="SAPBEXHLevel0 2 2 7 2 3 2" xfId="13048" xr:uid="{00000000-0005-0000-0000-00008A7E0000}"/>
    <cellStyle name="SAPBEXHLevel0 2 2 7 2 3 2 2" xfId="13049" xr:uid="{00000000-0005-0000-0000-00008B7E0000}"/>
    <cellStyle name="SAPBEXHLevel0 2 2 7 2 4" xfId="13050" xr:uid="{00000000-0005-0000-0000-00008C7E0000}"/>
    <cellStyle name="SAPBEXHLevel0 2 2 7 2 4 2" xfId="13051" xr:uid="{00000000-0005-0000-0000-00008D7E0000}"/>
    <cellStyle name="SAPBEXHLevel0 2 2 7 3" xfId="13052" xr:uid="{00000000-0005-0000-0000-00008E7E0000}"/>
    <cellStyle name="SAPBEXHLevel0 2 2 7 3 2" xfId="13053" xr:uid="{00000000-0005-0000-0000-00008F7E0000}"/>
    <cellStyle name="SAPBEXHLevel0 2 2 7 3 2 2" xfId="13054" xr:uid="{00000000-0005-0000-0000-0000907E0000}"/>
    <cellStyle name="SAPBEXHLevel0 2 2 7 3 3" xfId="13055" xr:uid="{00000000-0005-0000-0000-0000917E0000}"/>
    <cellStyle name="SAPBEXHLevel0 2 2 7 4" xfId="13056" xr:uid="{00000000-0005-0000-0000-0000927E0000}"/>
    <cellStyle name="SAPBEXHLevel0 2 2 7 4 2" xfId="13057" xr:uid="{00000000-0005-0000-0000-0000937E0000}"/>
    <cellStyle name="SAPBEXHLevel0 2 2 7 4 2 2" xfId="13058" xr:uid="{00000000-0005-0000-0000-0000947E0000}"/>
    <cellStyle name="SAPBEXHLevel0 2 2 7 5" xfId="13059" xr:uid="{00000000-0005-0000-0000-0000957E0000}"/>
    <cellStyle name="SAPBEXHLevel0 2 2 7 5 2" xfId="13060" xr:uid="{00000000-0005-0000-0000-0000967E0000}"/>
    <cellStyle name="SAPBEXHLevel0 2 2 7 6" xfId="38863" xr:uid="{00000000-0005-0000-0000-0000977E0000}"/>
    <cellStyle name="SAPBEXHLevel0 2 2 7 7" xfId="38864" xr:uid="{00000000-0005-0000-0000-0000987E0000}"/>
    <cellStyle name="SAPBEXHLevel0 2 2 7 8" xfId="49848" xr:uid="{00000000-0005-0000-0000-0000997E0000}"/>
    <cellStyle name="SAPBEXHLevel0 2 2 8" xfId="38865" xr:uid="{00000000-0005-0000-0000-00009A7E0000}"/>
    <cellStyle name="SAPBEXHLevel0 2 2 9" xfId="38866" xr:uid="{00000000-0005-0000-0000-00009B7E0000}"/>
    <cellStyle name="SAPBEXHLevel0 2 20" xfId="38867" xr:uid="{00000000-0005-0000-0000-00009C7E0000}"/>
    <cellStyle name="SAPBEXHLevel0 2 21" xfId="38868" xr:uid="{00000000-0005-0000-0000-00009D7E0000}"/>
    <cellStyle name="SAPBEXHLevel0 2 22" xfId="38869" xr:uid="{00000000-0005-0000-0000-00009E7E0000}"/>
    <cellStyle name="SAPBEXHLevel0 2 23" xfId="38870" xr:uid="{00000000-0005-0000-0000-00009F7E0000}"/>
    <cellStyle name="SAPBEXHLevel0 2 24" xfId="38871" xr:uid="{00000000-0005-0000-0000-0000A07E0000}"/>
    <cellStyle name="SAPBEXHLevel0 2 25" xfId="38872" xr:uid="{00000000-0005-0000-0000-0000A17E0000}"/>
    <cellStyle name="SAPBEXHLevel0 2 26" xfId="38873" xr:uid="{00000000-0005-0000-0000-0000A27E0000}"/>
    <cellStyle name="SAPBEXHLevel0 2 27" xfId="38874" xr:uid="{00000000-0005-0000-0000-0000A37E0000}"/>
    <cellStyle name="SAPBEXHLevel0 2 28" xfId="38875" xr:uid="{00000000-0005-0000-0000-0000A47E0000}"/>
    <cellStyle name="SAPBEXHLevel0 2 29" xfId="38876" xr:uid="{00000000-0005-0000-0000-0000A57E0000}"/>
    <cellStyle name="SAPBEXHLevel0 2 3" xfId="1031" xr:uid="{00000000-0005-0000-0000-0000A67E0000}"/>
    <cellStyle name="SAPBEXHLevel0 2 3 10" xfId="38877" xr:uid="{00000000-0005-0000-0000-0000A77E0000}"/>
    <cellStyle name="SAPBEXHLevel0 2 3 11" xfId="38878" xr:uid="{00000000-0005-0000-0000-0000A87E0000}"/>
    <cellStyle name="SAPBEXHLevel0 2 3 12" xfId="38879" xr:uid="{00000000-0005-0000-0000-0000A97E0000}"/>
    <cellStyle name="SAPBEXHLevel0 2 3 13" xfId="38880" xr:uid="{00000000-0005-0000-0000-0000AA7E0000}"/>
    <cellStyle name="SAPBEXHLevel0 2 3 14" xfId="38881" xr:uid="{00000000-0005-0000-0000-0000AB7E0000}"/>
    <cellStyle name="SAPBEXHLevel0 2 3 15" xfId="38882" xr:uid="{00000000-0005-0000-0000-0000AC7E0000}"/>
    <cellStyle name="SAPBEXHLevel0 2 3 16" xfId="38883" xr:uid="{00000000-0005-0000-0000-0000AD7E0000}"/>
    <cellStyle name="SAPBEXHLevel0 2 3 17" xfId="38884" xr:uid="{00000000-0005-0000-0000-0000AE7E0000}"/>
    <cellStyle name="SAPBEXHLevel0 2 3 18" xfId="38885" xr:uid="{00000000-0005-0000-0000-0000AF7E0000}"/>
    <cellStyle name="SAPBEXHLevel0 2 3 19" xfId="38886" xr:uid="{00000000-0005-0000-0000-0000B07E0000}"/>
    <cellStyle name="SAPBEXHLevel0 2 3 2" xfId="2038" xr:uid="{00000000-0005-0000-0000-0000B17E0000}"/>
    <cellStyle name="SAPBEXHLevel0 2 3 2 2" xfId="13061" xr:uid="{00000000-0005-0000-0000-0000B27E0000}"/>
    <cellStyle name="SAPBEXHLevel0 2 3 2 2 2" xfId="13062" xr:uid="{00000000-0005-0000-0000-0000B37E0000}"/>
    <cellStyle name="SAPBEXHLevel0 2 3 2 2 2 2" xfId="13063" xr:uid="{00000000-0005-0000-0000-0000B47E0000}"/>
    <cellStyle name="SAPBEXHLevel0 2 3 2 2 2 2 2" xfId="13064" xr:uid="{00000000-0005-0000-0000-0000B57E0000}"/>
    <cellStyle name="SAPBEXHLevel0 2 3 2 2 2 3" xfId="13065" xr:uid="{00000000-0005-0000-0000-0000B67E0000}"/>
    <cellStyle name="SAPBEXHLevel0 2 3 2 2 3" xfId="13066" xr:uid="{00000000-0005-0000-0000-0000B77E0000}"/>
    <cellStyle name="SAPBEXHLevel0 2 3 2 2 3 2" xfId="13067" xr:uid="{00000000-0005-0000-0000-0000B87E0000}"/>
    <cellStyle name="SAPBEXHLevel0 2 3 2 2 3 2 2" xfId="13068" xr:uid="{00000000-0005-0000-0000-0000B97E0000}"/>
    <cellStyle name="SAPBEXHLevel0 2 3 2 2 4" xfId="13069" xr:uid="{00000000-0005-0000-0000-0000BA7E0000}"/>
    <cellStyle name="SAPBEXHLevel0 2 3 2 2 4 2" xfId="13070" xr:uid="{00000000-0005-0000-0000-0000BB7E0000}"/>
    <cellStyle name="SAPBEXHLevel0 2 3 2 3" xfId="13071" xr:uid="{00000000-0005-0000-0000-0000BC7E0000}"/>
    <cellStyle name="SAPBEXHLevel0 2 3 2 3 2" xfId="13072" xr:uid="{00000000-0005-0000-0000-0000BD7E0000}"/>
    <cellStyle name="SAPBEXHLevel0 2 3 2 3 2 2" xfId="13073" xr:uid="{00000000-0005-0000-0000-0000BE7E0000}"/>
    <cellStyle name="SAPBEXHLevel0 2 3 2 3 3" xfId="13074" xr:uid="{00000000-0005-0000-0000-0000BF7E0000}"/>
    <cellStyle name="SAPBEXHLevel0 2 3 2 4" xfId="13075" xr:uid="{00000000-0005-0000-0000-0000C07E0000}"/>
    <cellStyle name="SAPBEXHLevel0 2 3 2 4 2" xfId="13076" xr:uid="{00000000-0005-0000-0000-0000C17E0000}"/>
    <cellStyle name="SAPBEXHLevel0 2 3 2 4 2 2" xfId="13077" xr:uid="{00000000-0005-0000-0000-0000C27E0000}"/>
    <cellStyle name="SAPBEXHLevel0 2 3 2 5" xfId="13078" xr:uid="{00000000-0005-0000-0000-0000C37E0000}"/>
    <cellStyle name="SAPBEXHLevel0 2 3 2 5 2" xfId="13079" xr:uid="{00000000-0005-0000-0000-0000C47E0000}"/>
    <cellStyle name="SAPBEXHLevel0 2 3 2 6" xfId="38887" xr:uid="{00000000-0005-0000-0000-0000C57E0000}"/>
    <cellStyle name="SAPBEXHLevel0 2 3 2 7" xfId="38888" xr:uid="{00000000-0005-0000-0000-0000C67E0000}"/>
    <cellStyle name="SAPBEXHLevel0 2 3 2 8" xfId="49854" xr:uid="{00000000-0005-0000-0000-0000C77E0000}"/>
    <cellStyle name="SAPBEXHLevel0 2 3 20" xfId="38889" xr:uid="{00000000-0005-0000-0000-0000C87E0000}"/>
    <cellStyle name="SAPBEXHLevel0 2 3 21" xfId="38890" xr:uid="{00000000-0005-0000-0000-0000C97E0000}"/>
    <cellStyle name="SAPBEXHLevel0 2 3 22" xfId="38891" xr:uid="{00000000-0005-0000-0000-0000CA7E0000}"/>
    <cellStyle name="SAPBEXHLevel0 2 3 23" xfId="38892" xr:uid="{00000000-0005-0000-0000-0000CB7E0000}"/>
    <cellStyle name="SAPBEXHLevel0 2 3 24" xfId="38893" xr:uid="{00000000-0005-0000-0000-0000CC7E0000}"/>
    <cellStyle name="SAPBEXHLevel0 2 3 25" xfId="38894" xr:uid="{00000000-0005-0000-0000-0000CD7E0000}"/>
    <cellStyle name="SAPBEXHLevel0 2 3 26" xfId="38895" xr:uid="{00000000-0005-0000-0000-0000CE7E0000}"/>
    <cellStyle name="SAPBEXHLevel0 2 3 27" xfId="38896" xr:uid="{00000000-0005-0000-0000-0000CF7E0000}"/>
    <cellStyle name="SAPBEXHLevel0 2 3 28" xfId="48603" xr:uid="{00000000-0005-0000-0000-0000D07E0000}"/>
    <cellStyle name="SAPBEXHLevel0 2 3 29" xfId="49337" xr:uid="{00000000-0005-0000-0000-0000D17E0000}"/>
    <cellStyle name="SAPBEXHLevel0 2 3 3" xfId="38897" xr:uid="{00000000-0005-0000-0000-0000D27E0000}"/>
    <cellStyle name="SAPBEXHLevel0 2 3 4" xfId="38898" xr:uid="{00000000-0005-0000-0000-0000D37E0000}"/>
    <cellStyle name="SAPBEXHLevel0 2 3 5" xfId="38899" xr:uid="{00000000-0005-0000-0000-0000D47E0000}"/>
    <cellStyle name="SAPBEXHLevel0 2 3 6" xfId="38900" xr:uid="{00000000-0005-0000-0000-0000D57E0000}"/>
    <cellStyle name="SAPBEXHLevel0 2 3 7" xfId="38901" xr:uid="{00000000-0005-0000-0000-0000D67E0000}"/>
    <cellStyle name="SAPBEXHLevel0 2 3 8" xfId="38902" xr:uid="{00000000-0005-0000-0000-0000D77E0000}"/>
    <cellStyle name="SAPBEXHLevel0 2 3 9" xfId="38903" xr:uid="{00000000-0005-0000-0000-0000D87E0000}"/>
    <cellStyle name="SAPBEXHLevel0 2 30" xfId="38904" xr:uid="{00000000-0005-0000-0000-0000D97E0000}"/>
    <cellStyle name="SAPBEXHLevel0 2 31" xfId="38905" xr:uid="{00000000-0005-0000-0000-0000DA7E0000}"/>
    <cellStyle name="SAPBEXHLevel0 2 32" xfId="38906" xr:uid="{00000000-0005-0000-0000-0000DB7E0000}"/>
    <cellStyle name="SAPBEXHLevel0 2 33" xfId="48604" xr:uid="{00000000-0005-0000-0000-0000DC7E0000}"/>
    <cellStyle name="SAPBEXHLevel0 2 34" xfId="49330" xr:uid="{00000000-0005-0000-0000-0000DD7E0000}"/>
    <cellStyle name="SAPBEXHLevel0 2 4" xfId="1032" xr:uid="{00000000-0005-0000-0000-0000DE7E0000}"/>
    <cellStyle name="SAPBEXHLevel0 2 4 10" xfId="38907" xr:uid="{00000000-0005-0000-0000-0000DF7E0000}"/>
    <cellStyle name="SAPBEXHLevel0 2 4 11" xfId="38908" xr:uid="{00000000-0005-0000-0000-0000E07E0000}"/>
    <cellStyle name="SAPBEXHLevel0 2 4 12" xfId="38909" xr:uid="{00000000-0005-0000-0000-0000E17E0000}"/>
    <cellStyle name="SAPBEXHLevel0 2 4 13" xfId="38910" xr:uid="{00000000-0005-0000-0000-0000E27E0000}"/>
    <cellStyle name="SAPBEXHLevel0 2 4 14" xfId="38911" xr:uid="{00000000-0005-0000-0000-0000E37E0000}"/>
    <cellStyle name="SAPBEXHLevel0 2 4 15" xfId="38912" xr:uid="{00000000-0005-0000-0000-0000E47E0000}"/>
    <cellStyle name="SAPBEXHLevel0 2 4 16" xfId="38913" xr:uid="{00000000-0005-0000-0000-0000E57E0000}"/>
    <cellStyle name="SAPBEXHLevel0 2 4 17" xfId="38914" xr:uid="{00000000-0005-0000-0000-0000E67E0000}"/>
    <cellStyle name="SAPBEXHLevel0 2 4 18" xfId="38915" xr:uid="{00000000-0005-0000-0000-0000E77E0000}"/>
    <cellStyle name="SAPBEXHLevel0 2 4 19" xfId="38916" xr:uid="{00000000-0005-0000-0000-0000E87E0000}"/>
    <cellStyle name="SAPBEXHLevel0 2 4 2" xfId="2039" xr:uid="{00000000-0005-0000-0000-0000E97E0000}"/>
    <cellStyle name="SAPBEXHLevel0 2 4 2 2" xfId="13080" xr:uid="{00000000-0005-0000-0000-0000EA7E0000}"/>
    <cellStyle name="SAPBEXHLevel0 2 4 2 2 2" xfId="13081" xr:uid="{00000000-0005-0000-0000-0000EB7E0000}"/>
    <cellStyle name="SAPBEXHLevel0 2 4 2 2 2 2" xfId="13082" xr:uid="{00000000-0005-0000-0000-0000EC7E0000}"/>
    <cellStyle name="SAPBEXHLevel0 2 4 2 2 2 2 2" xfId="13083" xr:uid="{00000000-0005-0000-0000-0000ED7E0000}"/>
    <cellStyle name="SAPBEXHLevel0 2 4 2 2 2 3" xfId="13084" xr:uid="{00000000-0005-0000-0000-0000EE7E0000}"/>
    <cellStyle name="SAPBEXHLevel0 2 4 2 2 3" xfId="13085" xr:uid="{00000000-0005-0000-0000-0000EF7E0000}"/>
    <cellStyle name="SAPBEXHLevel0 2 4 2 2 3 2" xfId="13086" xr:uid="{00000000-0005-0000-0000-0000F07E0000}"/>
    <cellStyle name="SAPBEXHLevel0 2 4 2 2 3 2 2" xfId="13087" xr:uid="{00000000-0005-0000-0000-0000F17E0000}"/>
    <cellStyle name="SAPBEXHLevel0 2 4 2 2 4" xfId="13088" xr:uid="{00000000-0005-0000-0000-0000F27E0000}"/>
    <cellStyle name="SAPBEXHLevel0 2 4 2 2 4 2" xfId="13089" xr:uid="{00000000-0005-0000-0000-0000F37E0000}"/>
    <cellStyle name="SAPBEXHLevel0 2 4 2 3" xfId="13090" xr:uid="{00000000-0005-0000-0000-0000F47E0000}"/>
    <cellStyle name="SAPBEXHLevel0 2 4 2 3 2" xfId="13091" xr:uid="{00000000-0005-0000-0000-0000F57E0000}"/>
    <cellStyle name="SAPBEXHLevel0 2 4 2 3 2 2" xfId="13092" xr:uid="{00000000-0005-0000-0000-0000F67E0000}"/>
    <cellStyle name="SAPBEXHLevel0 2 4 2 3 3" xfId="13093" xr:uid="{00000000-0005-0000-0000-0000F77E0000}"/>
    <cellStyle name="SAPBEXHLevel0 2 4 2 4" xfId="13094" xr:uid="{00000000-0005-0000-0000-0000F87E0000}"/>
    <cellStyle name="SAPBEXHLevel0 2 4 2 4 2" xfId="13095" xr:uid="{00000000-0005-0000-0000-0000F97E0000}"/>
    <cellStyle name="SAPBEXHLevel0 2 4 2 4 2 2" xfId="13096" xr:uid="{00000000-0005-0000-0000-0000FA7E0000}"/>
    <cellStyle name="SAPBEXHLevel0 2 4 2 5" xfId="13097" xr:uid="{00000000-0005-0000-0000-0000FB7E0000}"/>
    <cellStyle name="SAPBEXHLevel0 2 4 2 5 2" xfId="13098" xr:uid="{00000000-0005-0000-0000-0000FC7E0000}"/>
    <cellStyle name="SAPBEXHLevel0 2 4 2 6" xfId="38917" xr:uid="{00000000-0005-0000-0000-0000FD7E0000}"/>
    <cellStyle name="SAPBEXHLevel0 2 4 2 7" xfId="38918" xr:uid="{00000000-0005-0000-0000-0000FE7E0000}"/>
    <cellStyle name="SAPBEXHLevel0 2 4 2 8" xfId="49855" xr:uid="{00000000-0005-0000-0000-0000FF7E0000}"/>
    <cellStyle name="SAPBEXHLevel0 2 4 20" xfId="38919" xr:uid="{00000000-0005-0000-0000-0000007F0000}"/>
    <cellStyle name="SAPBEXHLevel0 2 4 21" xfId="38920" xr:uid="{00000000-0005-0000-0000-0000017F0000}"/>
    <cellStyle name="SAPBEXHLevel0 2 4 22" xfId="38921" xr:uid="{00000000-0005-0000-0000-0000027F0000}"/>
    <cellStyle name="SAPBEXHLevel0 2 4 23" xfId="38922" xr:uid="{00000000-0005-0000-0000-0000037F0000}"/>
    <cellStyle name="SAPBEXHLevel0 2 4 24" xfId="38923" xr:uid="{00000000-0005-0000-0000-0000047F0000}"/>
    <cellStyle name="SAPBEXHLevel0 2 4 25" xfId="38924" xr:uid="{00000000-0005-0000-0000-0000057F0000}"/>
    <cellStyle name="SAPBEXHLevel0 2 4 26" xfId="38925" xr:uid="{00000000-0005-0000-0000-0000067F0000}"/>
    <cellStyle name="SAPBEXHLevel0 2 4 27" xfId="38926" xr:uid="{00000000-0005-0000-0000-0000077F0000}"/>
    <cellStyle name="SAPBEXHLevel0 2 4 28" xfId="48605" xr:uid="{00000000-0005-0000-0000-0000087F0000}"/>
    <cellStyle name="SAPBEXHLevel0 2 4 29" xfId="49338" xr:uid="{00000000-0005-0000-0000-0000097F0000}"/>
    <cellStyle name="SAPBEXHLevel0 2 4 3" xfId="38927" xr:uid="{00000000-0005-0000-0000-00000A7F0000}"/>
    <cellStyle name="SAPBEXHLevel0 2 4 4" xfId="38928" xr:uid="{00000000-0005-0000-0000-00000B7F0000}"/>
    <cellStyle name="SAPBEXHLevel0 2 4 5" xfId="38929" xr:uid="{00000000-0005-0000-0000-00000C7F0000}"/>
    <cellStyle name="SAPBEXHLevel0 2 4 6" xfId="38930" xr:uid="{00000000-0005-0000-0000-00000D7F0000}"/>
    <cellStyle name="SAPBEXHLevel0 2 4 7" xfId="38931" xr:uid="{00000000-0005-0000-0000-00000E7F0000}"/>
    <cellStyle name="SAPBEXHLevel0 2 4 8" xfId="38932" xr:uid="{00000000-0005-0000-0000-00000F7F0000}"/>
    <cellStyle name="SAPBEXHLevel0 2 4 9" xfId="38933" xr:uid="{00000000-0005-0000-0000-0000107F0000}"/>
    <cellStyle name="SAPBEXHLevel0 2 5" xfId="1033" xr:uid="{00000000-0005-0000-0000-0000117F0000}"/>
    <cellStyle name="SAPBEXHLevel0 2 5 10" xfId="38934" xr:uid="{00000000-0005-0000-0000-0000127F0000}"/>
    <cellStyle name="SAPBEXHLevel0 2 5 11" xfId="38935" xr:uid="{00000000-0005-0000-0000-0000137F0000}"/>
    <cellStyle name="SAPBEXHLevel0 2 5 12" xfId="38936" xr:uid="{00000000-0005-0000-0000-0000147F0000}"/>
    <cellStyle name="SAPBEXHLevel0 2 5 13" xfId="38937" xr:uid="{00000000-0005-0000-0000-0000157F0000}"/>
    <cellStyle name="SAPBEXHLevel0 2 5 14" xfId="38938" xr:uid="{00000000-0005-0000-0000-0000167F0000}"/>
    <cellStyle name="SAPBEXHLevel0 2 5 15" xfId="38939" xr:uid="{00000000-0005-0000-0000-0000177F0000}"/>
    <cellStyle name="SAPBEXHLevel0 2 5 16" xfId="38940" xr:uid="{00000000-0005-0000-0000-0000187F0000}"/>
    <cellStyle name="SAPBEXHLevel0 2 5 17" xfId="38941" xr:uid="{00000000-0005-0000-0000-0000197F0000}"/>
    <cellStyle name="SAPBEXHLevel0 2 5 18" xfId="38942" xr:uid="{00000000-0005-0000-0000-00001A7F0000}"/>
    <cellStyle name="SAPBEXHLevel0 2 5 19" xfId="38943" xr:uid="{00000000-0005-0000-0000-00001B7F0000}"/>
    <cellStyle name="SAPBEXHLevel0 2 5 2" xfId="2040" xr:uid="{00000000-0005-0000-0000-00001C7F0000}"/>
    <cellStyle name="SAPBEXHLevel0 2 5 2 2" xfId="13099" xr:uid="{00000000-0005-0000-0000-00001D7F0000}"/>
    <cellStyle name="SAPBEXHLevel0 2 5 2 2 2" xfId="13100" xr:uid="{00000000-0005-0000-0000-00001E7F0000}"/>
    <cellStyle name="SAPBEXHLevel0 2 5 2 2 2 2" xfId="13101" xr:uid="{00000000-0005-0000-0000-00001F7F0000}"/>
    <cellStyle name="SAPBEXHLevel0 2 5 2 2 2 2 2" xfId="13102" xr:uid="{00000000-0005-0000-0000-0000207F0000}"/>
    <cellStyle name="SAPBEXHLevel0 2 5 2 2 2 3" xfId="13103" xr:uid="{00000000-0005-0000-0000-0000217F0000}"/>
    <cellStyle name="SAPBEXHLevel0 2 5 2 2 3" xfId="13104" xr:uid="{00000000-0005-0000-0000-0000227F0000}"/>
    <cellStyle name="SAPBEXHLevel0 2 5 2 2 3 2" xfId="13105" xr:uid="{00000000-0005-0000-0000-0000237F0000}"/>
    <cellStyle name="SAPBEXHLevel0 2 5 2 2 3 2 2" xfId="13106" xr:uid="{00000000-0005-0000-0000-0000247F0000}"/>
    <cellStyle name="SAPBEXHLevel0 2 5 2 2 4" xfId="13107" xr:uid="{00000000-0005-0000-0000-0000257F0000}"/>
    <cellStyle name="SAPBEXHLevel0 2 5 2 2 4 2" xfId="13108" xr:uid="{00000000-0005-0000-0000-0000267F0000}"/>
    <cellStyle name="SAPBEXHLevel0 2 5 2 3" xfId="13109" xr:uid="{00000000-0005-0000-0000-0000277F0000}"/>
    <cellStyle name="SAPBEXHLevel0 2 5 2 3 2" xfId="13110" xr:uid="{00000000-0005-0000-0000-0000287F0000}"/>
    <cellStyle name="SAPBEXHLevel0 2 5 2 3 2 2" xfId="13111" xr:uid="{00000000-0005-0000-0000-0000297F0000}"/>
    <cellStyle name="SAPBEXHLevel0 2 5 2 3 3" xfId="13112" xr:uid="{00000000-0005-0000-0000-00002A7F0000}"/>
    <cellStyle name="SAPBEXHLevel0 2 5 2 4" xfId="13113" xr:uid="{00000000-0005-0000-0000-00002B7F0000}"/>
    <cellStyle name="SAPBEXHLevel0 2 5 2 4 2" xfId="13114" xr:uid="{00000000-0005-0000-0000-00002C7F0000}"/>
    <cellStyle name="SAPBEXHLevel0 2 5 2 4 2 2" xfId="13115" xr:uid="{00000000-0005-0000-0000-00002D7F0000}"/>
    <cellStyle name="SAPBEXHLevel0 2 5 2 5" xfId="13116" xr:uid="{00000000-0005-0000-0000-00002E7F0000}"/>
    <cellStyle name="SAPBEXHLevel0 2 5 2 5 2" xfId="13117" xr:uid="{00000000-0005-0000-0000-00002F7F0000}"/>
    <cellStyle name="SAPBEXHLevel0 2 5 2 6" xfId="38944" xr:uid="{00000000-0005-0000-0000-0000307F0000}"/>
    <cellStyle name="SAPBEXHLevel0 2 5 2 7" xfId="38945" xr:uid="{00000000-0005-0000-0000-0000317F0000}"/>
    <cellStyle name="SAPBEXHLevel0 2 5 2 8" xfId="49856" xr:uid="{00000000-0005-0000-0000-0000327F0000}"/>
    <cellStyle name="SAPBEXHLevel0 2 5 20" xfId="38946" xr:uid="{00000000-0005-0000-0000-0000337F0000}"/>
    <cellStyle name="SAPBEXHLevel0 2 5 21" xfId="38947" xr:uid="{00000000-0005-0000-0000-0000347F0000}"/>
    <cellStyle name="SAPBEXHLevel0 2 5 22" xfId="38948" xr:uid="{00000000-0005-0000-0000-0000357F0000}"/>
    <cellStyle name="SAPBEXHLevel0 2 5 23" xfId="38949" xr:uid="{00000000-0005-0000-0000-0000367F0000}"/>
    <cellStyle name="SAPBEXHLevel0 2 5 24" xfId="38950" xr:uid="{00000000-0005-0000-0000-0000377F0000}"/>
    <cellStyle name="SAPBEXHLevel0 2 5 25" xfId="38951" xr:uid="{00000000-0005-0000-0000-0000387F0000}"/>
    <cellStyle name="SAPBEXHLevel0 2 5 26" xfId="38952" xr:uid="{00000000-0005-0000-0000-0000397F0000}"/>
    <cellStyle name="SAPBEXHLevel0 2 5 27" xfId="38953" xr:uid="{00000000-0005-0000-0000-00003A7F0000}"/>
    <cellStyle name="SAPBEXHLevel0 2 5 28" xfId="48606" xr:uid="{00000000-0005-0000-0000-00003B7F0000}"/>
    <cellStyle name="SAPBEXHLevel0 2 5 29" xfId="49339" xr:uid="{00000000-0005-0000-0000-00003C7F0000}"/>
    <cellStyle name="SAPBEXHLevel0 2 5 3" xfId="38954" xr:uid="{00000000-0005-0000-0000-00003D7F0000}"/>
    <cellStyle name="SAPBEXHLevel0 2 5 4" xfId="38955" xr:uid="{00000000-0005-0000-0000-00003E7F0000}"/>
    <cellStyle name="SAPBEXHLevel0 2 5 5" xfId="38956" xr:uid="{00000000-0005-0000-0000-00003F7F0000}"/>
    <cellStyle name="SAPBEXHLevel0 2 5 6" xfId="38957" xr:uid="{00000000-0005-0000-0000-0000407F0000}"/>
    <cellStyle name="SAPBEXHLevel0 2 5 7" xfId="38958" xr:uid="{00000000-0005-0000-0000-0000417F0000}"/>
    <cellStyle name="SAPBEXHLevel0 2 5 8" xfId="38959" xr:uid="{00000000-0005-0000-0000-0000427F0000}"/>
    <cellStyle name="SAPBEXHLevel0 2 5 9" xfId="38960" xr:uid="{00000000-0005-0000-0000-0000437F0000}"/>
    <cellStyle name="SAPBEXHLevel0 2 6" xfId="1034" xr:uid="{00000000-0005-0000-0000-0000447F0000}"/>
    <cellStyle name="SAPBEXHLevel0 2 6 10" xfId="38961" xr:uid="{00000000-0005-0000-0000-0000457F0000}"/>
    <cellStyle name="SAPBEXHLevel0 2 6 11" xfId="38962" xr:uid="{00000000-0005-0000-0000-0000467F0000}"/>
    <cellStyle name="SAPBEXHLevel0 2 6 12" xfId="38963" xr:uid="{00000000-0005-0000-0000-0000477F0000}"/>
    <cellStyle name="SAPBEXHLevel0 2 6 13" xfId="38964" xr:uid="{00000000-0005-0000-0000-0000487F0000}"/>
    <cellStyle name="SAPBEXHLevel0 2 6 14" xfId="38965" xr:uid="{00000000-0005-0000-0000-0000497F0000}"/>
    <cellStyle name="SAPBEXHLevel0 2 6 15" xfId="38966" xr:uid="{00000000-0005-0000-0000-00004A7F0000}"/>
    <cellStyle name="SAPBEXHLevel0 2 6 16" xfId="38967" xr:uid="{00000000-0005-0000-0000-00004B7F0000}"/>
    <cellStyle name="SAPBEXHLevel0 2 6 17" xfId="38968" xr:uid="{00000000-0005-0000-0000-00004C7F0000}"/>
    <cellStyle name="SAPBEXHLevel0 2 6 18" xfId="38969" xr:uid="{00000000-0005-0000-0000-00004D7F0000}"/>
    <cellStyle name="SAPBEXHLevel0 2 6 19" xfId="38970" xr:uid="{00000000-0005-0000-0000-00004E7F0000}"/>
    <cellStyle name="SAPBEXHLevel0 2 6 2" xfId="2041" xr:uid="{00000000-0005-0000-0000-00004F7F0000}"/>
    <cellStyle name="SAPBEXHLevel0 2 6 2 2" xfId="13118" xr:uid="{00000000-0005-0000-0000-0000507F0000}"/>
    <cellStyle name="SAPBEXHLevel0 2 6 2 2 2" xfId="13119" xr:uid="{00000000-0005-0000-0000-0000517F0000}"/>
    <cellStyle name="SAPBEXHLevel0 2 6 2 2 2 2" xfId="13120" xr:uid="{00000000-0005-0000-0000-0000527F0000}"/>
    <cellStyle name="SAPBEXHLevel0 2 6 2 2 2 2 2" xfId="13121" xr:uid="{00000000-0005-0000-0000-0000537F0000}"/>
    <cellStyle name="SAPBEXHLevel0 2 6 2 2 2 3" xfId="13122" xr:uid="{00000000-0005-0000-0000-0000547F0000}"/>
    <cellStyle name="SAPBEXHLevel0 2 6 2 2 3" xfId="13123" xr:uid="{00000000-0005-0000-0000-0000557F0000}"/>
    <cellStyle name="SAPBEXHLevel0 2 6 2 2 3 2" xfId="13124" xr:uid="{00000000-0005-0000-0000-0000567F0000}"/>
    <cellStyle name="SAPBEXHLevel0 2 6 2 2 3 2 2" xfId="13125" xr:uid="{00000000-0005-0000-0000-0000577F0000}"/>
    <cellStyle name="SAPBEXHLevel0 2 6 2 2 4" xfId="13126" xr:uid="{00000000-0005-0000-0000-0000587F0000}"/>
    <cellStyle name="SAPBEXHLevel0 2 6 2 2 4 2" xfId="13127" xr:uid="{00000000-0005-0000-0000-0000597F0000}"/>
    <cellStyle name="SAPBEXHLevel0 2 6 2 3" xfId="13128" xr:uid="{00000000-0005-0000-0000-00005A7F0000}"/>
    <cellStyle name="SAPBEXHLevel0 2 6 2 3 2" xfId="13129" xr:uid="{00000000-0005-0000-0000-00005B7F0000}"/>
    <cellStyle name="SAPBEXHLevel0 2 6 2 3 2 2" xfId="13130" xr:uid="{00000000-0005-0000-0000-00005C7F0000}"/>
    <cellStyle name="SAPBEXHLevel0 2 6 2 3 3" xfId="13131" xr:uid="{00000000-0005-0000-0000-00005D7F0000}"/>
    <cellStyle name="SAPBEXHLevel0 2 6 2 4" xfId="13132" xr:uid="{00000000-0005-0000-0000-00005E7F0000}"/>
    <cellStyle name="SAPBEXHLevel0 2 6 2 4 2" xfId="13133" xr:uid="{00000000-0005-0000-0000-00005F7F0000}"/>
    <cellStyle name="SAPBEXHLevel0 2 6 2 4 2 2" xfId="13134" xr:uid="{00000000-0005-0000-0000-0000607F0000}"/>
    <cellStyle name="SAPBEXHLevel0 2 6 2 5" xfId="13135" xr:uid="{00000000-0005-0000-0000-0000617F0000}"/>
    <cellStyle name="SAPBEXHLevel0 2 6 2 5 2" xfId="13136" xr:uid="{00000000-0005-0000-0000-0000627F0000}"/>
    <cellStyle name="SAPBEXHLevel0 2 6 2 6" xfId="38971" xr:uid="{00000000-0005-0000-0000-0000637F0000}"/>
    <cellStyle name="SAPBEXHLevel0 2 6 2 7" xfId="38972" xr:uid="{00000000-0005-0000-0000-0000647F0000}"/>
    <cellStyle name="SAPBEXHLevel0 2 6 2 8" xfId="49857" xr:uid="{00000000-0005-0000-0000-0000657F0000}"/>
    <cellStyle name="SAPBEXHLevel0 2 6 20" xfId="38973" xr:uid="{00000000-0005-0000-0000-0000667F0000}"/>
    <cellStyle name="SAPBEXHLevel0 2 6 21" xfId="38974" xr:uid="{00000000-0005-0000-0000-0000677F0000}"/>
    <cellStyle name="SAPBEXHLevel0 2 6 22" xfId="38975" xr:uid="{00000000-0005-0000-0000-0000687F0000}"/>
    <cellStyle name="SAPBEXHLevel0 2 6 23" xfId="38976" xr:uid="{00000000-0005-0000-0000-0000697F0000}"/>
    <cellStyle name="SAPBEXHLevel0 2 6 24" xfId="38977" xr:uid="{00000000-0005-0000-0000-00006A7F0000}"/>
    <cellStyle name="SAPBEXHLevel0 2 6 25" xfId="38978" xr:uid="{00000000-0005-0000-0000-00006B7F0000}"/>
    <cellStyle name="SAPBEXHLevel0 2 6 26" xfId="38979" xr:uid="{00000000-0005-0000-0000-00006C7F0000}"/>
    <cellStyle name="SAPBEXHLevel0 2 6 27" xfId="38980" xr:uid="{00000000-0005-0000-0000-00006D7F0000}"/>
    <cellStyle name="SAPBEXHLevel0 2 6 28" xfId="48607" xr:uid="{00000000-0005-0000-0000-00006E7F0000}"/>
    <cellStyle name="SAPBEXHLevel0 2 6 29" xfId="49340" xr:uid="{00000000-0005-0000-0000-00006F7F0000}"/>
    <cellStyle name="SAPBEXHLevel0 2 6 3" xfId="38981" xr:uid="{00000000-0005-0000-0000-0000707F0000}"/>
    <cellStyle name="SAPBEXHLevel0 2 6 4" xfId="38982" xr:uid="{00000000-0005-0000-0000-0000717F0000}"/>
    <cellStyle name="SAPBEXHLevel0 2 6 5" xfId="38983" xr:uid="{00000000-0005-0000-0000-0000727F0000}"/>
    <cellStyle name="SAPBEXHLevel0 2 6 6" xfId="38984" xr:uid="{00000000-0005-0000-0000-0000737F0000}"/>
    <cellStyle name="SAPBEXHLevel0 2 6 7" xfId="38985" xr:uid="{00000000-0005-0000-0000-0000747F0000}"/>
    <cellStyle name="SAPBEXHLevel0 2 6 8" xfId="38986" xr:uid="{00000000-0005-0000-0000-0000757F0000}"/>
    <cellStyle name="SAPBEXHLevel0 2 6 9" xfId="38987" xr:uid="{00000000-0005-0000-0000-0000767F0000}"/>
    <cellStyle name="SAPBEXHLevel0 2 7" xfId="2042" xr:uid="{00000000-0005-0000-0000-0000777F0000}"/>
    <cellStyle name="SAPBEXHLevel0 2 7 2" xfId="2043" xr:uid="{00000000-0005-0000-0000-0000787F0000}"/>
    <cellStyle name="SAPBEXHLevel0 2 7 2 2" xfId="13137" xr:uid="{00000000-0005-0000-0000-0000797F0000}"/>
    <cellStyle name="SAPBEXHLevel0 2 7 2 2 2" xfId="13138" xr:uid="{00000000-0005-0000-0000-00007A7F0000}"/>
    <cellStyle name="SAPBEXHLevel0 2 7 2 2 2 2" xfId="13139" xr:uid="{00000000-0005-0000-0000-00007B7F0000}"/>
    <cellStyle name="SAPBEXHLevel0 2 7 2 2 3" xfId="13140" xr:uid="{00000000-0005-0000-0000-00007C7F0000}"/>
    <cellStyle name="SAPBEXHLevel0 2 7 2 3" xfId="13141" xr:uid="{00000000-0005-0000-0000-00007D7F0000}"/>
    <cellStyle name="SAPBEXHLevel0 2 7 2 3 2" xfId="13142" xr:uid="{00000000-0005-0000-0000-00007E7F0000}"/>
    <cellStyle name="SAPBEXHLevel0 2 7 2 3 2 2" xfId="13143" xr:uid="{00000000-0005-0000-0000-00007F7F0000}"/>
    <cellStyle name="SAPBEXHLevel0 2 7 2 4" xfId="13144" xr:uid="{00000000-0005-0000-0000-0000807F0000}"/>
    <cellStyle name="SAPBEXHLevel0 2 7 2 4 2" xfId="13145" xr:uid="{00000000-0005-0000-0000-0000817F0000}"/>
    <cellStyle name="SAPBEXHLevel0 2 7 2 5" xfId="49858" xr:uid="{00000000-0005-0000-0000-0000827F0000}"/>
    <cellStyle name="SAPBEXHLevel0 2 7 3" xfId="13146" xr:uid="{00000000-0005-0000-0000-0000837F0000}"/>
    <cellStyle name="SAPBEXHLevel0 2 7 3 2" xfId="13147" xr:uid="{00000000-0005-0000-0000-0000847F0000}"/>
    <cellStyle name="SAPBEXHLevel0 2 7 3 2 2" xfId="13148" xr:uid="{00000000-0005-0000-0000-0000857F0000}"/>
    <cellStyle name="SAPBEXHLevel0 2 7 3 2 2 2" xfId="13149" xr:uid="{00000000-0005-0000-0000-0000867F0000}"/>
    <cellStyle name="SAPBEXHLevel0 2 7 3 2 3" xfId="13150" xr:uid="{00000000-0005-0000-0000-0000877F0000}"/>
    <cellStyle name="SAPBEXHLevel0 2 7 3 3" xfId="13151" xr:uid="{00000000-0005-0000-0000-0000887F0000}"/>
    <cellStyle name="SAPBEXHLevel0 2 7 3 3 2" xfId="13152" xr:uid="{00000000-0005-0000-0000-0000897F0000}"/>
    <cellStyle name="SAPBEXHLevel0 2 7 3 3 2 2" xfId="13153" xr:uid="{00000000-0005-0000-0000-00008A7F0000}"/>
    <cellStyle name="SAPBEXHLevel0 2 7 3 4" xfId="13154" xr:uid="{00000000-0005-0000-0000-00008B7F0000}"/>
    <cellStyle name="SAPBEXHLevel0 2 7 3 4 2" xfId="13155" xr:uid="{00000000-0005-0000-0000-00008C7F0000}"/>
    <cellStyle name="SAPBEXHLevel0 2 7 3 5" xfId="38988" xr:uid="{00000000-0005-0000-0000-00008D7F0000}"/>
    <cellStyle name="SAPBEXHLevel0 2 7 4" xfId="13156" xr:uid="{00000000-0005-0000-0000-00008E7F0000}"/>
    <cellStyle name="SAPBEXHLevel0 2 7 4 2" xfId="13157" xr:uid="{00000000-0005-0000-0000-00008F7F0000}"/>
    <cellStyle name="SAPBEXHLevel0 2 7 4 2 2" xfId="13158" xr:uid="{00000000-0005-0000-0000-0000907F0000}"/>
    <cellStyle name="SAPBEXHLevel0 2 7 4 2 2 2" xfId="13159" xr:uid="{00000000-0005-0000-0000-0000917F0000}"/>
    <cellStyle name="SAPBEXHLevel0 2 7 4 3" xfId="13160" xr:uid="{00000000-0005-0000-0000-0000927F0000}"/>
    <cellStyle name="SAPBEXHLevel0 2 7 4 3 2" xfId="13161" xr:uid="{00000000-0005-0000-0000-0000937F0000}"/>
    <cellStyle name="SAPBEXHLevel0 2 7 5" xfId="13162" xr:uid="{00000000-0005-0000-0000-0000947F0000}"/>
    <cellStyle name="SAPBEXHLevel0 2 7 5 2" xfId="13163" xr:uid="{00000000-0005-0000-0000-0000957F0000}"/>
    <cellStyle name="SAPBEXHLevel0 2 7 5 2 2" xfId="13164" xr:uid="{00000000-0005-0000-0000-0000967F0000}"/>
    <cellStyle name="SAPBEXHLevel0 2 7 5 3" xfId="13165" xr:uid="{00000000-0005-0000-0000-0000977F0000}"/>
    <cellStyle name="SAPBEXHLevel0 2 7 6" xfId="13166" xr:uid="{00000000-0005-0000-0000-0000987F0000}"/>
    <cellStyle name="SAPBEXHLevel0 2 7 6 2" xfId="13167" xr:uid="{00000000-0005-0000-0000-0000997F0000}"/>
    <cellStyle name="SAPBEXHLevel0 2 7 6 2 2" xfId="13168" xr:uid="{00000000-0005-0000-0000-00009A7F0000}"/>
    <cellStyle name="SAPBEXHLevel0 2 7 7" xfId="13169" xr:uid="{00000000-0005-0000-0000-00009B7F0000}"/>
    <cellStyle name="SAPBEXHLevel0 2 7 7 2" xfId="13170" xr:uid="{00000000-0005-0000-0000-00009C7F0000}"/>
    <cellStyle name="SAPBEXHLevel0 2 7 8" xfId="48608" xr:uid="{00000000-0005-0000-0000-00009D7F0000}"/>
    <cellStyle name="SAPBEXHLevel0 2 7 9" xfId="49341" xr:uid="{00000000-0005-0000-0000-00009E7F0000}"/>
    <cellStyle name="SAPBEXHLevel0 2 8" xfId="38989" xr:uid="{00000000-0005-0000-0000-00009F7F0000}"/>
    <cellStyle name="SAPBEXHLevel0 2 8 2" xfId="49847" xr:uid="{00000000-0005-0000-0000-0000A07F0000}"/>
    <cellStyle name="SAPBEXHLevel0 2 9" xfId="38990" xr:uid="{00000000-0005-0000-0000-0000A17F0000}"/>
    <cellStyle name="SAPBEXHLevel0 20" xfId="38991" xr:uid="{00000000-0005-0000-0000-0000A27F0000}"/>
    <cellStyle name="SAPBEXHLevel0 21" xfId="38992" xr:uid="{00000000-0005-0000-0000-0000A37F0000}"/>
    <cellStyle name="SAPBEXHLevel0 22" xfId="38993" xr:uid="{00000000-0005-0000-0000-0000A47F0000}"/>
    <cellStyle name="SAPBEXHLevel0 23" xfId="38994" xr:uid="{00000000-0005-0000-0000-0000A57F0000}"/>
    <cellStyle name="SAPBEXHLevel0 24" xfId="38995" xr:uid="{00000000-0005-0000-0000-0000A67F0000}"/>
    <cellStyle name="SAPBEXHLevel0 25" xfId="38996" xr:uid="{00000000-0005-0000-0000-0000A77F0000}"/>
    <cellStyle name="SAPBEXHLevel0 26" xfId="38997" xr:uid="{00000000-0005-0000-0000-0000A87F0000}"/>
    <cellStyle name="SAPBEXHLevel0 27" xfId="38998" xr:uid="{00000000-0005-0000-0000-0000A97F0000}"/>
    <cellStyle name="SAPBEXHLevel0 28" xfId="38999" xr:uid="{00000000-0005-0000-0000-0000AA7F0000}"/>
    <cellStyle name="SAPBEXHLevel0 29" xfId="39000" xr:uid="{00000000-0005-0000-0000-0000AB7F0000}"/>
    <cellStyle name="SAPBEXHLevel0 3" xfId="539" xr:uid="{00000000-0005-0000-0000-0000AC7F0000}"/>
    <cellStyle name="SAPBEXHLevel0 3 10" xfId="39001" xr:uid="{00000000-0005-0000-0000-0000AD7F0000}"/>
    <cellStyle name="SAPBEXHLevel0 3 11" xfId="39002" xr:uid="{00000000-0005-0000-0000-0000AE7F0000}"/>
    <cellStyle name="SAPBEXHLevel0 3 12" xfId="39003" xr:uid="{00000000-0005-0000-0000-0000AF7F0000}"/>
    <cellStyle name="SAPBEXHLevel0 3 13" xfId="39004" xr:uid="{00000000-0005-0000-0000-0000B07F0000}"/>
    <cellStyle name="SAPBEXHLevel0 3 14" xfId="39005" xr:uid="{00000000-0005-0000-0000-0000B17F0000}"/>
    <cellStyle name="SAPBEXHLevel0 3 15" xfId="39006" xr:uid="{00000000-0005-0000-0000-0000B27F0000}"/>
    <cellStyle name="SAPBEXHLevel0 3 16" xfId="39007" xr:uid="{00000000-0005-0000-0000-0000B37F0000}"/>
    <cellStyle name="SAPBEXHLevel0 3 17" xfId="39008" xr:uid="{00000000-0005-0000-0000-0000B47F0000}"/>
    <cellStyle name="SAPBEXHLevel0 3 18" xfId="39009" xr:uid="{00000000-0005-0000-0000-0000B57F0000}"/>
    <cellStyle name="SAPBEXHLevel0 3 19" xfId="39010" xr:uid="{00000000-0005-0000-0000-0000B67F0000}"/>
    <cellStyle name="SAPBEXHLevel0 3 2" xfId="1035" xr:uid="{00000000-0005-0000-0000-0000B77F0000}"/>
    <cellStyle name="SAPBEXHLevel0 3 2 10" xfId="39011" xr:uid="{00000000-0005-0000-0000-0000B87F0000}"/>
    <cellStyle name="SAPBEXHLevel0 3 2 11" xfId="39012" xr:uid="{00000000-0005-0000-0000-0000B97F0000}"/>
    <cellStyle name="SAPBEXHLevel0 3 2 12" xfId="39013" xr:uid="{00000000-0005-0000-0000-0000BA7F0000}"/>
    <cellStyle name="SAPBEXHLevel0 3 2 13" xfId="39014" xr:uid="{00000000-0005-0000-0000-0000BB7F0000}"/>
    <cellStyle name="SAPBEXHLevel0 3 2 14" xfId="39015" xr:uid="{00000000-0005-0000-0000-0000BC7F0000}"/>
    <cellStyle name="SAPBEXHLevel0 3 2 15" xfId="39016" xr:uid="{00000000-0005-0000-0000-0000BD7F0000}"/>
    <cellStyle name="SAPBEXHLevel0 3 2 16" xfId="39017" xr:uid="{00000000-0005-0000-0000-0000BE7F0000}"/>
    <cellStyle name="SAPBEXHLevel0 3 2 17" xfId="39018" xr:uid="{00000000-0005-0000-0000-0000BF7F0000}"/>
    <cellStyle name="SAPBEXHLevel0 3 2 18" xfId="39019" xr:uid="{00000000-0005-0000-0000-0000C07F0000}"/>
    <cellStyle name="SAPBEXHLevel0 3 2 19" xfId="39020" xr:uid="{00000000-0005-0000-0000-0000C17F0000}"/>
    <cellStyle name="SAPBEXHLevel0 3 2 2" xfId="2044" xr:uid="{00000000-0005-0000-0000-0000C27F0000}"/>
    <cellStyle name="SAPBEXHLevel0 3 2 2 2" xfId="13171" xr:uid="{00000000-0005-0000-0000-0000C37F0000}"/>
    <cellStyle name="SAPBEXHLevel0 3 2 2 2 2" xfId="13172" xr:uid="{00000000-0005-0000-0000-0000C47F0000}"/>
    <cellStyle name="SAPBEXHLevel0 3 2 2 2 2 2" xfId="13173" xr:uid="{00000000-0005-0000-0000-0000C57F0000}"/>
    <cellStyle name="SAPBEXHLevel0 3 2 2 2 2 2 2" xfId="13174" xr:uid="{00000000-0005-0000-0000-0000C67F0000}"/>
    <cellStyle name="SAPBEXHLevel0 3 2 2 2 2 3" xfId="13175" xr:uid="{00000000-0005-0000-0000-0000C77F0000}"/>
    <cellStyle name="SAPBEXHLevel0 3 2 2 2 3" xfId="13176" xr:uid="{00000000-0005-0000-0000-0000C87F0000}"/>
    <cellStyle name="SAPBEXHLevel0 3 2 2 2 3 2" xfId="13177" xr:uid="{00000000-0005-0000-0000-0000C97F0000}"/>
    <cellStyle name="SAPBEXHLevel0 3 2 2 2 3 2 2" xfId="13178" xr:uid="{00000000-0005-0000-0000-0000CA7F0000}"/>
    <cellStyle name="SAPBEXHLevel0 3 2 2 2 4" xfId="13179" xr:uid="{00000000-0005-0000-0000-0000CB7F0000}"/>
    <cellStyle name="SAPBEXHLevel0 3 2 2 2 4 2" xfId="13180" xr:uid="{00000000-0005-0000-0000-0000CC7F0000}"/>
    <cellStyle name="SAPBEXHLevel0 3 2 2 3" xfId="13181" xr:uid="{00000000-0005-0000-0000-0000CD7F0000}"/>
    <cellStyle name="SAPBEXHLevel0 3 2 2 3 2" xfId="13182" xr:uid="{00000000-0005-0000-0000-0000CE7F0000}"/>
    <cellStyle name="SAPBEXHLevel0 3 2 2 3 2 2" xfId="13183" xr:uid="{00000000-0005-0000-0000-0000CF7F0000}"/>
    <cellStyle name="SAPBEXHLevel0 3 2 2 3 3" xfId="13184" xr:uid="{00000000-0005-0000-0000-0000D07F0000}"/>
    <cellStyle name="SAPBEXHLevel0 3 2 2 4" xfId="13185" xr:uid="{00000000-0005-0000-0000-0000D17F0000}"/>
    <cellStyle name="SAPBEXHLevel0 3 2 2 4 2" xfId="13186" xr:uid="{00000000-0005-0000-0000-0000D27F0000}"/>
    <cellStyle name="SAPBEXHLevel0 3 2 2 4 2 2" xfId="13187" xr:uid="{00000000-0005-0000-0000-0000D37F0000}"/>
    <cellStyle name="SAPBEXHLevel0 3 2 2 5" xfId="13188" xr:uid="{00000000-0005-0000-0000-0000D47F0000}"/>
    <cellStyle name="SAPBEXHLevel0 3 2 2 5 2" xfId="13189" xr:uid="{00000000-0005-0000-0000-0000D57F0000}"/>
    <cellStyle name="SAPBEXHLevel0 3 2 2 6" xfId="39021" xr:uid="{00000000-0005-0000-0000-0000D67F0000}"/>
    <cellStyle name="SAPBEXHLevel0 3 2 2 7" xfId="39022" xr:uid="{00000000-0005-0000-0000-0000D77F0000}"/>
    <cellStyle name="SAPBEXHLevel0 3 2 2 8" xfId="49860" xr:uid="{00000000-0005-0000-0000-0000D87F0000}"/>
    <cellStyle name="SAPBEXHLevel0 3 2 20" xfId="39023" xr:uid="{00000000-0005-0000-0000-0000D97F0000}"/>
    <cellStyle name="SAPBEXHLevel0 3 2 21" xfId="39024" xr:uid="{00000000-0005-0000-0000-0000DA7F0000}"/>
    <cellStyle name="SAPBEXHLevel0 3 2 22" xfId="39025" xr:uid="{00000000-0005-0000-0000-0000DB7F0000}"/>
    <cellStyle name="SAPBEXHLevel0 3 2 23" xfId="39026" xr:uid="{00000000-0005-0000-0000-0000DC7F0000}"/>
    <cellStyle name="SAPBEXHLevel0 3 2 24" xfId="39027" xr:uid="{00000000-0005-0000-0000-0000DD7F0000}"/>
    <cellStyle name="SAPBEXHLevel0 3 2 25" xfId="39028" xr:uid="{00000000-0005-0000-0000-0000DE7F0000}"/>
    <cellStyle name="SAPBEXHLevel0 3 2 26" xfId="39029" xr:uid="{00000000-0005-0000-0000-0000DF7F0000}"/>
    <cellStyle name="SAPBEXHLevel0 3 2 27" xfId="39030" xr:uid="{00000000-0005-0000-0000-0000E07F0000}"/>
    <cellStyle name="SAPBEXHLevel0 3 2 28" xfId="48609" xr:uid="{00000000-0005-0000-0000-0000E17F0000}"/>
    <cellStyle name="SAPBEXHLevel0 3 2 29" xfId="49343" xr:uid="{00000000-0005-0000-0000-0000E27F0000}"/>
    <cellStyle name="SAPBEXHLevel0 3 2 3" xfId="39031" xr:uid="{00000000-0005-0000-0000-0000E37F0000}"/>
    <cellStyle name="SAPBEXHLevel0 3 2 4" xfId="39032" xr:uid="{00000000-0005-0000-0000-0000E47F0000}"/>
    <cellStyle name="SAPBEXHLevel0 3 2 5" xfId="39033" xr:uid="{00000000-0005-0000-0000-0000E57F0000}"/>
    <cellStyle name="SAPBEXHLevel0 3 2 6" xfId="39034" xr:uid="{00000000-0005-0000-0000-0000E67F0000}"/>
    <cellStyle name="SAPBEXHLevel0 3 2 7" xfId="39035" xr:uid="{00000000-0005-0000-0000-0000E77F0000}"/>
    <cellStyle name="SAPBEXHLevel0 3 2 8" xfId="39036" xr:uid="{00000000-0005-0000-0000-0000E87F0000}"/>
    <cellStyle name="SAPBEXHLevel0 3 2 9" xfId="39037" xr:uid="{00000000-0005-0000-0000-0000E97F0000}"/>
    <cellStyle name="SAPBEXHLevel0 3 20" xfId="39038" xr:uid="{00000000-0005-0000-0000-0000EA7F0000}"/>
    <cellStyle name="SAPBEXHLevel0 3 21" xfId="39039" xr:uid="{00000000-0005-0000-0000-0000EB7F0000}"/>
    <cellStyle name="SAPBEXHLevel0 3 22" xfId="39040" xr:uid="{00000000-0005-0000-0000-0000EC7F0000}"/>
    <cellStyle name="SAPBEXHLevel0 3 23" xfId="39041" xr:uid="{00000000-0005-0000-0000-0000ED7F0000}"/>
    <cellStyle name="SAPBEXHLevel0 3 24" xfId="39042" xr:uid="{00000000-0005-0000-0000-0000EE7F0000}"/>
    <cellStyle name="SAPBEXHLevel0 3 25" xfId="39043" xr:uid="{00000000-0005-0000-0000-0000EF7F0000}"/>
    <cellStyle name="SAPBEXHLevel0 3 26" xfId="39044" xr:uid="{00000000-0005-0000-0000-0000F07F0000}"/>
    <cellStyle name="SAPBEXHLevel0 3 27" xfId="39045" xr:uid="{00000000-0005-0000-0000-0000F17F0000}"/>
    <cellStyle name="SAPBEXHLevel0 3 28" xfId="39046" xr:uid="{00000000-0005-0000-0000-0000F27F0000}"/>
    <cellStyle name="SAPBEXHLevel0 3 29" xfId="39047" xr:uid="{00000000-0005-0000-0000-0000F37F0000}"/>
    <cellStyle name="SAPBEXHLevel0 3 3" xfId="1036" xr:uid="{00000000-0005-0000-0000-0000F47F0000}"/>
    <cellStyle name="SAPBEXHLevel0 3 3 10" xfId="39048" xr:uid="{00000000-0005-0000-0000-0000F57F0000}"/>
    <cellStyle name="SAPBEXHLevel0 3 3 11" xfId="39049" xr:uid="{00000000-0005-0000-0000-0000F67F0000}"/>
    <cellStyle name="SAPBEXHLevel0 3 3 12" xfId="39050" xr:uid="{00000000-0005-0000-0000-0000F77F0000}"/>
    <cellStyle name="SAPBEXHLevel0 3 3 13" xfId="39051" xr:uid="{00000000-0005-0000-0000-0000F87F0000}"/>
    <cellStyle name="SAPBEXHLevel0 3 3 14" xfId="39052" xr:uid="{00000000-0005-0000-0000-0000F97F0000}"/>
    <cellStyle name="SAPBEXHLevel0 3 3 15" xfId="39053" xr:uid="{00000000-0005-0000-0000-0000FA7F0000}"/>
    <cellStyle name="SAPBEXHLevel0 3 3 16" xfId="39054" xr:uid="{00000000-0005-0000-0000-0000FB7F0000}"/>
    <cellStyle name="SAPBEXHLevel0 3 3 17" xfId="39055" xr:uid="{00000000-0005-0000-0000-0000FC7F0000}"/>
    <cellStyle name="SAPBEXHLevel0 3 3 18" xfId="39056" xr:uid="{00000000-0005-0000-0000-0000FD7F0000}"/>
    <cellStyle name="SAPBEXHLevel0 3 3 19" xfId="39057" xr:uid="{00000000-0005-0000-0000-0000FE7F0000}"/>
    <cellStyle name="SAPBEXHLevel0 3 3 2" xfId="2045" xr:uid="{00000000-0005-0000-0000-0000FF7F0000}"/>
    <cellStyle name="SAPBEXHLevel0 3 3 2 2" xfId="13190" xr:uid="{00000000-0005-0000-0000-000000800000}"/>
    <cellStyle name="SAPBEXHLevel0 3 3 2 2 2" xfId="13191" xr:uid="{00000000-0005-0000-0000-000001800000}"/>
    <cellStyle name="SAPBEXHLevel0 3 3 2 2 2 2" xfId="13192" xr:uid="{00000000-0005-0000-0000-000002800000}"/>
    <cellStyle name="SAPBEXHLevel0 3 3 2 2 2 2 2" xfId="13193" xr:uid="{00000000-0005-0000-0000-000003800000}"/>
    <cellStyle name="SAPBEXHLevel0 3 3 2 2 2 3" xfId="13194" xr:uid="{00000000-0005-0000-0000-000004800000}"/>
    <cellStyle name="SAPBEXHLevel0 3 3 2 2 3" xfId="13195" xr:uid="{00000000-0005-0000-0000-000005800000}"/>
    <cellStyle name="SAPBEXHLevel0 3 3 2 2 3 2" xfId="13196" xr:uid="{00000000-0005-0000-0000-000006800000}"/>
    <cellStyle name="SAPBEXHLevel0 3 3 2 2 3 2 2" xfId="13197" xr:uid="{00000000-0005-0000-0000-000007800000}"/>
    <cellStyle name="SAPBEXHLevel0 3 3 2 2 4" xfId="13198" xr:uid="{00000000-0005-0000-0000-000008800000}"/>
    <cellStyle name="SAPBEXHLevel0 3 3 2 2 4 2" xfId="13199" xr:uid="{00000000-0005-0000-0000-000009800000}"/>
    <cellStyle name="SAPBEXHLevel0 3 3 2 3" xfId="13200" xr:uid="{00000000-0005-0000-0000-00000A800000}"/>
    <cellStyle name="SAPBEXHLevel0 3 3 2 3 2" xfId="13201" xr:uid="{00000000-0005-0000-0000-00000B800000}"/>
    <cellStyle name="SAPBEXHLevel0 3 3 2 3 2 2" xfId="13202" xr:uid="{00000000-0005-0000-0000-00000C800000}"/>
    <cellStyle name="SAPBEXHLevel0 3 3 2 3 3" xfId="13203" xr:uid="{00000000-0005-0000-0000-00000D800000}"/>
    <cellStyle name="SAPBEXHLevel0 3 3 2 4" xfId="13204" xr:uid="{00000000-0005-0000-0000-00000E800000}"/>
    <cellStyle name="SAPBEXHLevel0 3 3 2 4 2" xfId="13205" xr:uid="{00000000-0005-0000-0000-00000F800000}"/>
    <cellStyle name="SAPBEXHLevel0 3 3 2 4 2 2" xfId="13206" xr:uid="{00000000-0005-0000-0000-000010800000}"/>
    <cellStyle name="SAPBEXHLevel0 3 3 2 5" xfId="13207" xr:uid="{00000000-0005-0000-0000-000011800000}"/>
    <cellStyle name="SAPBEXHLevel0 3 3 2 5 2" xfId="13208" xr:uid="{00000000-0005-0000-0000-000012800000}"/>
    <cellStyle name="SAPBEXHLevel0 3 3 2 6" xfId="39058" xr:uid="{00000000-0005-0000-0000-000013800000}"/>
    <cellStyle name="SAPBEXHLevel0 3 3 2 7" xfId="39059" xr:uid="{00000000-0005-0000-0000-000014800000}"/>
    <cellStyle name="SAPBEXHLevel0 3 3 2 8" xfId="49861" xr:uid="{00000000-0005-0000-0000-000015800000}"/>
    <cellStyle name="SAPBEXHLevel0 3 3 20" xfId="39060" xr:uid="{00000000-0005-0000-0000-000016800000}"/>
    <cellStyle name="SAPBEXHLevel0 3 3 21" xfId="39061" xr:uid="{00000000-0005-0000-0000-000017800000}"/>
    <cellStyle name="SAPBEXHLevel0 3 3 22" xfId="39062" xr:uid="{00000000-0005-0000-0000-000018800000}"/>
    <cellStyle name="SAPBEXHLevel0 3 3 23" xfId="39063" xr:uid="{00000000-0005-0000-0000-000019800000}"/>
    <cellStyle name="SAPBEXHLevel0 3 3 24" xfId="39064" xr:uid="{00000000-0005-0000-0000-00001A800000}"/>
    <cellStyle name="SAPBEXHLevel0 3 3 25" xfId="39065" xr:uid="{00000000-0005-0000-0000-00001B800000}"/>
    <cellStyle name="SAPBEXHLevel0 3 3 26" xfId="39066" xr:uid="{00000000-0005-0000-0000-00001C800000}"/>
    <cellStyle name="SAPBEXHLevel0 3 3 27" xfId="39067" xr:uid="{00000000-0005-0000-0000-00001D800000}"/>
    <cellStyle name="SAPBEXHLevel0 3 3 28" xfId="48610" xr:uid="{00000000-0005-0000-0000-00001E800000}"/>
    <cellStyle name="SAPBEXHLevel0 3 3 29" xfId="49344" xr:uid="{00000000-0005-0000-0000-00001F800000}"/>
    <cellStyle name="SAPBEXHLevel0 3 3 3" xfId="39068" xr:uid="{00000000-0005-0000-0000-000020800000}"/>
    <cellStyle name="SAPBEXHLevel0 3 3 4" xfId="39069" xr:uid="{00000000-0005-0000-0000-000021800000}"/>
    <cellStyle name="SAPBEXHLevel0 3 3 5" xfId="39070" xr:uid="{00000000-0005-0000-0000-000022800000}"/>
    <cellStyle name="SAPBEXHLevel0 3 3 6" xfId="39071" xr:uid="{00000000-0005-0000-0000-000023800000}"/>
    <cellStyle name="SAPBEXHLevel0 3 3 7" xfId="39072" xr:uid="{00000000-0005-0000-0000-000024800000}"/>
    <cellStyle name="SAPBEXHLevel0 3 3 8" xfId="39073" xr:uid="{00000000-0005-0000-0000-000025800000}"/>
    <cellStyle name="SAPBEXHLevel0 3 3 9" xfId="39074" xr:uid="{00000000-0005-0000-0000-000026800000}"/>
    <cellStyle name="SAPBEXHLevel0 3 30" xfId="39075" xr:uid="{00000000-0005-0000-0000-000027800000}"/>
    <cellStyle name="SAPBEXHLevel0 3 31" xfId="39076" xr:uid="{00000000-0005-0000-0000-000028800000}"/>
    <cellStyle name="SAPBEXHLevel0 3 32" xfId="39077" xr:uid="{00000000-0005-0000-0000-000029800000}"/>
    <cellStyle name="SAPBEXHLevel0 3 33" xfId="48611" xr:uid="{00000000-0005-0000-0000-00002A800000}"/>
    <cellStyle name="SAPBEXHLevel0 3 34" xfId="49342" xr:uid="{00000000-0005-0000-0000-00002B800000}"/>
    <cellStyle name="SAPBEXHLevel0 3 4" xfId="1037" xr:uid="{00000000-0005-0000-0000-00002C800000}"/>
    <cellStyle name="SAPBEXHLevel0 3 4 10" xfId="39078" xr:uid="{00000000-0005-0000-0000-00002D800000}"/>
    <cellStyle name="SAPBEXHLevel0 3 4 11" xfId="39079" xr:uid="{00000000-0005-0000-0000-00002E800000}"/>
    <cellStyle name="SAPBEXHLevel0 3 4 12" xfId="39080" xr:uid="{00000000-0005-0000-0000-00002F800000}"/>
    <cellStyle name="SAPBEXHLevel0 3 4 13" xfId="39081" xr:uid="{00000000-0005-0000-0000-000030800000}"/>
    <cellStyle name="SAPBEXHLevel0 3 4 14" xfId="39082" xr:uid="{00000000-0005-0000-0000-000031800000}"/>
    <cellStyle name="SAPBEXHLevel0 3 4 15" xfId="39083" xr:uid="{00000000-0005-0000-0000-000032800000}"/>
    <cellStyle name="SAPBEXHLevel0 3 4 16" xfId="39084" xr:uid="{00000000-0005-0000-0000-000033800000}"/>
    <cellStyle name="SAPBEXHLevel0 3 4 17" xfId="39085" xr:uid="{00000000-0005-0000-0000-000034800000}"/>
    <cellStyle name="SAPBEXHLevel0 3 4 18" xfId="39086" xr:uid="{00000000-0005-0000-0000-000035800000}"/>
    <cellStyle name="SAPBEXHLevel0 3 4 19" xfId="39087" xr:uid="{00000000-0005-0000-0000-000036800000}"/>
    <cellStyle name="SAPBEXHLevel0 3 4 2" xfId="2046" xr:uid="{00000000-0005-0000-0000-000037800000}"/>
    <cellStyle name="SAPBEXHLevel0 3 4 2 2" xfId="13209" xr:uid="{00000000-0005-0000-0000-000038800000}"/>
    <cellStyle name="SAPBEXHLevel0 3 4 2 2 2" xfId="13210" xr:uid="{00000000-0005-0000-0000-000039800000}"/>
    <cellStyle name="SAPBEXHLevel0 3 4 2 2 2 2" xfId="13211" xr:uid="{00000000-0005-0000-0000-00003A800000}"/>
    <cellStyle name="SAPBEXHLevel0 3 4 2 2 2 2 2" xfId="13212" xr:uid="{00000000-0005-0000-0000-00003B800000}"/>
    <cellStyle name="SAPBEXHLevel0 3 4 2 2 2 3" xfId="13213" xr:uid="{00000000-0005-0000-0000-00003C800000}"/>
    <cellStyle name="SAPBEXHLevel0 3 4 2 2 3" xfId="13214" xr:uid="{00000000-0005-0000-0000-00003D800000}"/>
    <cellStyle name="SAPBEXHLevel0 3 4 2 2 3 2" xfId="13215" xr:uid="{00000000-0005-0000-0000-00003E800000}"/>
    <cellStyle name="SAPBEXHLevel0 3 4 2 2 3 2 2" xfId="13216" xr:uid="{00000000-0005-0000-0000-00003F800000}"/>
    <cellStyle name="SAPBEXHLevel0 3 4 2 2 4" xfId="13217" xr:uid="{00000000-0005-0000-0000-000040800000}"/>
    <cellStyle name="SAPBEXHLevel0 3 4 2 2 4 2" xfId="13218" xr:uid="{00000000-0005-0000-0000-000041800000}"/>
    <cellStyle name="SAPBEXHLevel0 3 4 2 3" xfId="13219" xr:uid="{00000000-0005-0000-0000-000042800000}"/>
    <cellStyle name="SAPBEXHLevel0 3 4 2 3 2" xfId="13220" xr:uid="{00000000-0005-0000-0000-000043800000}"/>
    <cellStyle name="SAPBEXHLevel0 3 4 2 3 2 2" xfId="13221" xr:uid="{00000000-0005-0000-0000-000044800000}"/>
    <cellStyle name="SAPBEXHLevel0 3 4 2 3 3" xfId="13222" xr:uid="{00000000-0005-0000-0000-000045800000}"/>
    <cellStyle name="SAPBEXHLevel0 3 4 2 4" xfId="13223" xr:uid="{00000000-0005-0000-0000-000046800000}"/>
    <cellStyle name="SAPBEXHLevel0 3 4 2 4 2" xfId="13224" xr:uid="{00000000-0005-0000-0000-000047800000}"/>
    <cellStyle name="SAPBEXHLevel0 3 4 2 4 2 2" xfId="13225" xr:uid="{00000000-0005-0000-0000-000048800000}"/>
    <cellStyle name="SAPBEXHLevel0 3 4 2 5" xfId="13226" xr:uid="{00000000-0005-0000-0000-000049800000}"/>
    <cellStyle name="SAPBEXHLevel0 3 4 2 5 2" xfId="13227" xr:uid="{00000000-0005-0000-0000-00004A800000}"/>
    <cellStyle name="SAPBEXHLevel0 3 4 2 6" xfId="39088" xr:uid="{00000000-0005-0000-0000-00004B800000}"/>
    <cellStyle name="SAPBEXHLevel0 3 4 2 7" xfId="39089" xr:uid="{00000000-0005-0000-0000-00004C800000}"/>
    <cellStyle name="SAPBEXHLevel0 3 4 2 8" xfId="49862" xr:uid="{00000000-0005-0000-0000-00004D800000}"/>
    <cellStyle name="SAPBEXHLevel0 3 4 20" xfId="39090" xr:uid="{00000000-0005-0000-0000-00004E800000}"/>
    <cellStyle name="SAPBEXHLevel0 3 4 21" xfId="39091" xr:uid="{00000000-0005-0000-0000-00004F800000}"/>
    <cellStyle name="SAPBEXHLevel0 3 4 22" xfId="39092" xr:uid="{00000000-0005-0000-0000-000050800000}"/>
    <cellStyle name="SAPBEXHLevel0 3 4 23" xfId="39093" xr:uid="{00000000-0005-0000-0000-000051800000}"/>
    <cellStyle name="SAPBEXHLevel0 3 4 24" xfId="39094" xr:uid="{00000000-0005-0000-0000-000052800000}"/>
    <cellStyle name="SAPBEXHLevel0 3 4 25" xfId="39095" xr:uid="{00000000-0005-0000-0000-000053800000}"/>
    <cellStyle name="SAPBEXHLevel0 3 4 26" xfId="39096" xr:uid="{00000000-0005-0000-0000-000054800000}"/>
    <cellStyle name="SAPBEXHLevel0 3 4 27" xfId="39097" xr:uid="{00000000-0005-0000-0000-000055800000}"/>
    <cellStyle name="SAPBEXHLevel0 3 4 28" xfId="48612" xr:uid="{00000000-0005-0000-0000-000056800000}"/>
    <cellStyle name="SAPBEXHLevel0 3 4 29" xfId="49345" xr:uid="{00000000-0005-0000-0000-000057800000}"/>
    <cellStyle name="SAPBEXHLevel0 3 4 3" xfId="39098" xr:uid="{00000000-0005-0000-0000-000058800000}"/>
    <cellStyle name="SAPBEXHLevel0 3 4 4" xfId="39099" xr:uid="{00000000-0005-0000-0000-000059800000}"/>
    <cellStyle name="SAPBEXHLevel0 3 4 5" xfId="39100" xr:uid="{00000000-0005-0000-0000-00005A800000}"/>
    <cellStyle name="SAPBEXHLevel0 3 4 6" xfId="39101" xr:uid="{00000000-0005-0000-0000-00005B800000}"/>
    <cellStyle name="SAPBEXHLevel0 3 4 7" xfId="39102" xr:uid="{00000000-0005-0000-0000-00005C800000}"/>
    <cellStyle name="SAPBEXHLevel0 3 4 8" xfId="39103" xr:uid="{00000000-0005-0000-0000-00005D800000}"/>
    <cellStyle name="SAPBEXHLevel0 3 4 9" xfId="39104" xr:uid="{00000000-0005-0000-0000-00005E800000}"/>
    <cellStyle name="SAPBEXHLevel0 3 5" xfId="1038" xr:uid="{00000000-0005-0000-0000-00005F800000}"/>
    <cellStyle name="SAPBEXHLevel0 3 5 10" xfId="39105" xr:uid="{00000000-0005-0000-0000-000060800000}"/>
    <cellStyle name="SAPBEXHLevel0 3 5 11" xfId="39106" xr:uid="{00000000-0005-0000-0000-000061800000}"/>
    <cellStyle name="SAPBEXHLevel0 3 5 12" xfId="39107" xr:uid="{00000000-0005-0000-0000-000062800000}"/>
    <cellStyle name="SAPBEXHLevel0 3 5 13" xfId="39108" xr:uid="{00000000-0005-0000-0000-000063800000}"/>
    <cellStyle name="SAPBEXHLevel0 3 5 14" xfId="39109" xr:uid="{00000000-0005-0000-0000-000064800000}"/>
    <cellStyle name="SAPBEXHLevel0 3 5 15" xfId="39110" xr:uid="{00000000-0005-0000-0000-000065800000}"/>
    <cellStyle name="SAPBEXHLevel0 3 5 16" xfId="39111" xr:uid="{00000000-0005-0000-0000-000066800000}"/>
    <cellStyle name="SAPBEXHLevel0 3 5 17" xfId="39112" xr:uid="{00000000-0005-0000-0000-000067800000}"/>
    <cellStyle name="SAPBEXHLevel0 3 5 18" xfId="39113" xr:uid="{00000000-0005-0000-0000-000068800000}"/>
    <cellStyle name="SAPBEXHLevel0 3 5 19" xfId="39114" xr:uid="{00000000-0005-0000-0000-000069800000}"/>
    <cellStyle name="SAPBEXHLevel0 3 5 2" xfId="2047" xr:uid="{00000000-0005-0000-0000-00006A800000}"/>
    <cellStyle name="SAPBEXHLevel0 3 5 2 2" xfId="13228" xr:uid="{00000000-0005-0000-0000-00006B800000}"/>
    <cellStyle name="SAPBEXHLevel0 3 5 2 2 2" xfId="13229" xr:uid="{00000000-0005-0000-0000-00006C800000}"/>
    <cellStyle name="SAPBEXHLevel0 3 5 2 2 2 2" xfId="13230" xr:uid="{00000000-0005-0000-0000-00006D800000}"/>
    <cellStyle name="SAPBEXHLevel0 3 5 2 2 2 2 2" xfId="13231" xr:uid="{00000000-0005-0000-0000-00006E800000}"/>
    <cellStyle name="SAPBEXHLevel0 3 5 2 2 2 3" xfId="13232" xr:uid="{00000000-0005-0000-0000-00006F800000}"/>
    <cellStyle name="SAPBEXHLevel0 3 5 2 2 3" xfId="13233" xr:uid="{00000000-0005-0000-0000-000070800000}"/>
    <cellStyle name="SAPBEXHLevel0 3 5 2 2 3 2" xfId="13234" xr:uid="{00000000-0005-0000-0000-000071800000}"/>
    <cellStyle name="SAPBEXHLevel0 3 5 2 2 3 2 2" xfId="13235" xr:uid="{00000000-0005-0000-0000-000072800000}"/>
    <cellStyle name="SAPBEXHLevel0 3 5 2 2 4" xfId="13236" xr:uid="{00000000-0005-0000-0000-000073800000}"/>
    <cellStyle name="SAPBEXHLevel0 3 5 2 2 4 2" xfId="13237" xr:uid="{00000000-0005-0000-0000-000074800000}"/>
    <cellStyle name="SAPBEXHLevel0 3 5 2 3" xfId="13238" xr:uid="{00000000-0005-0000-0000-000075800000}"/>
    <cellStyle name="SAPBEXHLevel0 3 5 2 3 2" xfId="13239" xr:uid="{00000000-0005-0000-0000-000076800000}"/>
    <cellStyle name="SAPBEXHLevel0 3 5 2 3 2 2" xfId="13240" xr:uid="{00000000-0005-0000-0000-000077800000}"/>
    <cellStyle name="SAPBEXHLevel0 3 5 2 3 3" xfId="13241" xr:uid="{00000000-0005-0000-0000-000078800000}"/>
    <cellStyle name="SAPBEXHLevel0 3 5 2 4" xfId="13242" xr:uid="{00000000-0005-0000-0000-000079800000}"/>
    <cellStyle name="SAPBEXHLevel0 3 5 2 4 2" xfId="13243" xr:uid="{00000000-0005-0000-0000-00007A800000}"/>
    <cellStyle name="SAPBEXHLevel0 3 5 2 4 2 2" xfId="13244" xr:uid="{00000000-0005-0000-0000-00007B800000}"/>
    <cellStyle name="SAPBEXHLevel0 3 5 2 5" xfId="13245" xr:uid="{00000000-0005-0000-0000-00007C800000}"/>
    <cellStyle name="SAPBEXHLevel0 3 5 2 5 2" xfId="13246" xr:uid="{00000000-0005-0000-0000-00007D800000}"/>
    <cellStyle name="SAPBEXHLevel0 3 5 2 6" xfId="39115" xr:uid="{00000000-0005-0000-0000-00007E800000}"/>
    <cellStyle name="SAPBEXHLevel0 3 5 2 7" xfId="39116" xr:uid="{00000000-0005-0000-0000-00007F800000}"/>
    <cellStyle name="SAPBEXHLevel0 3 5 2 8" xfId="49863" xr:uid="{00000000-0005-0000-0000-000080800000}"/>
    <cellStyle name="SAPBEXHLevel0 3 5 20" xfId="39117" xr:uid="{00000000-0005-0000-0000-000081800000}"/>
    <cellStyle name="SAPBEXHLevel0 3 5 21" xfId="39118" xr:uid="{00000000-0005-0000-0000-000082800000}"/>
    <cellStyle name="SAPBEXHLevel0 3 5 22" xfId="39119" xr:uid="{00000000-0005-0000-0000-000083800000}"/>
    <cellStyle name="SAPBEXHLevel0 3 5 23" xfId="39120" xr:uid="{00000000-0005-0000-0000-000084800000}"/>
    <cellStyle name="SAPBEXHLevel0 3 5 24" xfId="39121" xr:uid="{00000000-0005-0000-0000-000085800000}"/>
    <cellStyle name="SAPBEXHLevel0 3 5 25" xfId="39122" xr:uid="{00000000-0005-0000-0000-000086800000}"/>
    <cellStyle name="SAPBEXHLevel0 3 5 26" xfId="39123" xr:uid="{00000000-0005-0000-0000-000087800000}"/>
    <cellStyle name="SAPBEXHLevel0 3 5 27" xfId="39124" xr:uid="{00000000-0005-0000-0000-000088800000}"/>
    <cellStyle name="SAPBEXHLevel0 3 5 28" xfId="48613" xr:uid="{00000000-0005-0000-0000-000089800000}"/>
    <cellStyle name="SAPBEXHLevel0 3 5 29" xfId="49346" xr:uid="{00000000-0005-0000-0000-00008A800000}"/>
    <cellStyle name="SAPBEXHLevel0 3 5 3" xfId="39125" xr:uid="{00000000-0005-0000-0000-00008B800000}"/>
    <cellStyle name="SAPBEXHLevel0 3 5 4" xfId="39126" xr:uid="{00000000-0005-0000-0000-00008C800000}"/>
    <cellStyle name="SAPBEXHLevel0 3 5 5" xfId="39127" xr:uid="{00000000-0005-0000-0000-00008D800000}"/>
    <cellStyle name="SAPBEXHLevel0 3 5 6" xfId="39128" xr:uid="{00000000-0005-0000-0000-00008E800000}"/>
    <cellStyle name="SAPBEXHLevel0 3 5 7" xfId="39129" xr:uid="{00000000-0005-0000-0000-00008F800000}"/>
    <cellStyle name="SAPBEXHLevel0 3 5 8" xfId="39130" xr:uid="{00000000-0005-0000-0000-000090800000}"/>
    <cellStyle name="SAPBEXHLevel0 3 5 9" xfId="39131" xr:uid="{00000000-0005-0000-0000-000091800000}"/>
    <cellStyle name="SAPBEXHLevel0 3 6" xfId="1039" xr:uid="{00000000-0005-0000-0000-000092800000}"/>
    <cellStyle name="SAPBEXHLevel0 3 6 10" xfId="39132" xr:uid="{00000000-0005-0000-0000-000093800000}"/>
    <cellStyle name="SAPBEXHLevel0 3 6 11" xfId="39133" xr:uid="{00000000-0005-0000-0000-000094800000}"/>
    <cellStyle name="SAPBEXHLevel0 3 6 12" xfId="39134" xr:uid="{00000000-0005-0000-0000-000095800000}"/>
    <cellStyle name="SAPBEXHLevel0 3 6 13" xfId="39135" xr:uid="{00000000-0005-0000-0000-000096800000}"/>
    <cellStyle name="SAPBEXHLevel0 3 6 14" xfId="39136" xr:uid="{00000000-0005-0000-0000-000097800000}"/>
    <cellStyle name="SAPBEXHLevel0 3 6 15" xfId="39137" xr:uid="{00000000-0005-0000-0000-000098800000}"/>
    <cellStyle name="SAPBEXHLevel0 3 6 16" xfId="39138" xr:uid="{00000000-0005-0000-0000-000099800000}"/>
    <cellStyle name="SAPBEXHLevel0 3 6 17" xfId="39139" xr:uid="{00000000-0005-0000-0000-00009A800000}"/>
    <cellStyle name="SAPBEXHLevel0 3 6 18" xfId="39140" xr:uid="{00000000-0005-0000-0000-00009B800000}"/>
    <cellStyle name="SAPBEXHLevel0 3 6 19" xfId="39141" xr:uid="{00000000-0005-0000-0000-00009C800000}"/>
    <cellStyle name="SAPBEXHLevel0 3 6 2" xfId="2048" xr:uid="{00000000-0005-0000-0000-00009D800000}"/>
    <cellStyle name="SAPBEXHLevel0 3 6 2 2" xfId="13247" xr:uid="{00000000-0005-0000-0000-00009E800000}"/>
    <cellStyle name="SAPBEXHLevel0 3 6 2 2 2" xfId="13248" xr:uid="{00000000-0005-0000-0000-00009F800000}"/>
    <cellStyle name="SAPBEXHLevel0 3 6 2 2 2 2" xfId="13249" xr:uid="{00000000-0005-0000-0000-0000A0800000}"/>
    <cellStyle name="SAPBEXHLevel0 3 6 2 2 2 2 2" xfId="13250" xr:uid="{00000000-0005-0000-0000-0000A1800000}"/>
    <cellStyle name="SAPBEXHLevel0 3 6 2 2 2 3" xfId="13251" xr:uid="{00000000-0005-0000-0000-0000A2800000}"/>
    <cellStyle name="SAPBEXHLevel0 3 6 2 2 3" xfId="13252" xr:uid="{00000000-0005-0000-0000-0000A3800000}"/>
    <cellStyle name="SAPBEXHLevel0 3 6 2 2 3 2" xfId="13253" xr:uid="{00000000-0005-0000-0000-0000A4800000}"/>
    <cellStyle name="SAPBEXHLevel0 3 6 2 2 3 2 2" xfId="13254" xr:uid="{00000000-0005-0000-0000-0000A5800000}"/>
    <cellStyle name="SAPBEXHLevel0 3 6 2 2 4" xfId="13255" xr:uid="{00000000-0005-0000-0000-0000A6800000}"/>
    <cellStyle name="SAPBEXHLevel0 3 6 2 2 4 2" xfId="13256" xr:uid="{00000000-0005-0000-0000-0000A7800000}"/>
    <cellStyle name="SAPBEXHLevel0 3 6 2 3" xfId="13257" xr:uid="{00000000-0005-0000-0000-0000A8800000}"/>
    <cellStyle name="SAPBEXHLevel0 3 6 2 3 2" xfId="13258" xr:uid="{00000000-0005-0000-0000-0000A9800000}"/>
    <cellStyle name="SAPBEXHLevel0 3 6 2 3 2 2" xfId="13259" xr:uid="{00000000-0005-0000-0000-0000AA800000}"/>
    <cellStyle name="SAPBEXHLevel0 3 6 2 3 3" xfId="13260" xr:uid="{00000000-0005-0000-0000-0000AB800000}"/>
    <cellStyle name="SAPBEXHLevel0 3 6 2 4" xfId="13261" xr:uid="{00000000-0005-0000-0000-0000AC800000}"/>
    <cellStyle name="SAPBEXHLevel0 3 6 2 4 2" xfId="13262" xr:uid="{00000000-0005-0000-0000-0000AD800000}"/>
    <cellStyle name="SAPBEXHLevel0 3 6 2 4 2 2" xfId="13263" xr:uid="{00000000-0005-0000-0000-0000AE800000}"/>
    <cellStyle name="SAPBEXHLevel0 3 6 2 5" xfId="13264" xr:uid="{00000000-0005-0000-0000-0000AF800000}"/>
    <cellStyle name="SAPBEXHLevel0 3 6 2 5 2" xfId="13265" xr:uid="{00000000-0005-0000-0000-0000B0800000}"/>
    <cellStyle name="SAPBEXHLevel0 3 6 2 6" xfId="39142" xr:uid="{00000000-0005-0000-0000-0000B1800000}"/>
    <cellStyle name="SAPBEXHLevel0 3 6 2 7" xfId="39143" xr:uid="{00000000-0005-0000-0000-0000B2800000}"/>
    <cellStyle name="SAPBEXHLevel0 3 6 2 8" xfId="49864" xr:uid="{00000000-0005-0000-0000-0000B3800000}"/>
    <cellStyle name="SAPBEXHLevel0 3 6 20" xfId="39144" xr:uid="{00000000-0005-0000-0000-0000B4800000}"/>
    <cellStyle name="SAPBEXHLevel0 3 6 21" xfId="39145" xr:uid="{00000000-0005-0000-0000-0000B5800000}"/>
    <cellStyle name="SAPBEXHLevel0 3 6 22" xfId="39146" xr:uid="{00000000-0005-0000-0000-0000B6800000}"/>
    <cellStyle name="SAPBEXHLevel0 3 6 23" xfId="39147" xr:uid="{00000000-0005-0000-0000-0000B7800000}"/>
    <cellStyle name="SAPBEXHLevel0 3 6 24" xfId="39148" xr:uid="{00000000-0005-0000-0000-0000B8800000}"/>
    <cellStyle name="SAPBEXHLevel0 3 6 25" xfId="39149" xr:uid="{00000000-0005-0000-0000-0000B9800000}"/>
    <cellStyle name="SAPBEXHLevel0 3 6 26" xfId="39150" xr:uid="{00000000-0005-0000-0000-0000BA800000}"/>
    <cellStyle name="SAPBEXHLevel0 3 6 27" xfId="39151" xr:uid="{00000000-0005-0000-0000-0000BB800000}"/>
    <cellStyle name="SAPBEXHLevel0 3 6 28" xfId="48614" xr:uid="{00000000-0005-0000-0000-0000BC800000}"/>
    <cellStyle name="SAPBEXHLevel0 3 6 29" xfId="49347" xr:uid="{00000000-0005-0000-0000-0000BD800000}"/>
    <cellStyle name="SAPBEXHLevel0 3 6 3" xfId="39152" xr:uid="{00000000-0005-0000-0000-0000BE800000}"/>
    <cellStyle name="SAPBEXHLevel0 3 6 4" xfId="39153" xr:uid="{00000000-0005-0000-0000-0000BF800000}"/>
    <cellStyle name="SAPBEXHLevel0 3 6 5" xfId="39154" xr:uid="{00000000-0005-0000-0000-0000C0800000}"/>
    <cellStyle name="SAPBEXHLevel0 3 6 6" xfId="39155" xr:uid="{00000000-0005-0000-0000-0000C1800000}"/>
    <cellStyle name="SAPBEXHLevel0 3 6 7" xfId="39156" xr:uid="{00000000-0005-0000-0000-0000C2800000}"/>
    <cellStyle name="SAPBEXHLevel0 3 6 8" xfId="39157" xr:uid="{00000000-0005-0000-0000-0000C3800000}"/>
    <cellStyle name="SAPBEXHLevel0 3 6 9" xfId="39158" xr:uid="{00000000-0005-0000-0000-0000C4800000}"/>
    <cellStyle name="SAPBEXHLevel0 3 7" xfId="2049" xr:uid="{00000000-0005-0000-0000-0000C5800000}"/>
    <cellStyle name="SAPBEXHLevel0 3 7 2" xfId="13266" xr:uid="{00000000-0005-0000-0000-0000C6800000}"/>
    <cellStyle name="SAPBEXHLevel0 3 7 2 2" xfId="13267" xr:uid="{00000000-0005-0000-0000-0000C7800000}"/>
    <cellStyle name="SAPBEXHLevel0 3 7 2 2 2" xfId="13268" xr:uid="{00000000-0005-0000-0000-0000C8800000}"/>
    <cellStyle name="SAPBEXHLevel0 3 7 2 2 2 2" xfId="13269" xr:uid="{00000000-0005-0000-0000-0000C9800000}"/>
    <cellStyle name="SAPBEXHLevel0 3 7 2 2 3" xfId="13270" xr:uid="{00000000-0005-0000-0000-0000CA800000}"/>
    <cellStyle name="SAPBEXHLevel0 3 7 2 3" xfId="13271" xr:uid="{00000000-0005-0000-0000-0000CB800000}"/>
    <cellStyle name="SAPBEXHLevel0 3 7 2 3 2" xfId="13272" xr:uid="{00000000-0005-0000-0000-0000CC800000}"/>
    <cellStyle name="SAPBEXHLevel0 3 7 2 3 2 2" xfId="13273" xr:uid="{00000000-0005-0000-0000-0000CD800000}"/>
    <cellStyle name="SAPBEXHLevel0 3 7 2 4" xfId="13274" xr:uid="{00000000-0005-0000-0000-0000CE800000}"/>
    <cellStyle name="SAPBEXHLevel0 3 7 2 4 2" xfId="13275" xr:uid="{00000000-0005-0000-0000-0000CF800000}"/>
    <cellStyle name="SAPBEXHLevel0 3 7 3" xfId="13276" xr:uid="{00000000-0005-0000-0000-0000D0800000}"/>
    <cellStyle name="SAPBEXHLevel0 3 7 3 2" xfId="13277" xr:uid="{00000000-0005-0000-0000-0000D1800000}"/>
    <cellStyle name="SAPBEXHLevel0 3 7 3 2 2" xfId="13278" xr:uid="{00000000-0005-0000-0000-0000D2800000}"/>
    <cellStyle name="SAPBEXHLevel0 3 7 3 3" xfId="13279" xr:uid="{00000000-0005-0000-0000-0000D3800000}"/>
    <cellStyle name="SAPBEXHLevel0 3 7 4" xfId="13280" xr:uid="{00000000-0005-0000-0000-0000D4800000}"/>
    <cellStyle name="SAPBEXHLevel0 3 7 4 2" xfId="13281" xr:uid="{00000000-0005-0000-0000-0000D5800000}"/>
    <cellStyle name="SAPBEXHLevel0 3 7 4 2 2" xfId="13282" xr:uid="{00000000-0005-0000-0000-0000D6800000}"/>
    <cellStyle name="SAPBEXHLevel0 3 7 5" xfId="13283" xr:uid="{00000000-0005-0000-0000-0000D7800000}"/>
    <cellStyle name="SAPBEXHLevel0 3 7 5 2" xfId="13284" xr:uid="{00000000-0005-0000-0000-0000D8800000}"/>
    <cellStyle name="SAPBEXHLevel0 3 7 6" xfId="39159" xr:uid="{00000000-0005-0000-0000-0000D9800000}"/>
    <cellStyle name="SAPBEXHLevel0 3 7 7" xfId="39160" xr:uid="{00000000-0005-0000-0000-0000DA800000}"/>
    <cellStyle name="SAPBEXHLevel0 3 7 8" xfId="49859" xr:uid="{00000000-0005-0000-0000-0000DB800000}"/>
    <cellStyle name="SAPBEXHLevel0 3 8" xfId="39161" xr:uid="{00000000-0005-0000-0000-0000DC800000}"/>
    <cellStyle name="SAPBEXHLevel0 3 9" xfId="39162" xr:uid="{00000000-0005-0000-0000-0000DD800000}"/>
    <cellStyle name="SAPBEXHLevel0 30" xfId="39163" xr:uid="{00000000-0005-0000-0000-0000DE800000}"/>
    <cellStyle name="SAPBEXHLevel0 31" xfId="39164" xr:uid="{00000000-0005-0000-0000-0000DF800000}"/>
    <cellStyle name="SAPBEXHLevel0 32" xfId="39165" xr:uid="{00000000-0005-0000-0000-0000E0800000}"/>
    <cellStyle name="SAPBEXHLevel0 33" xfId="39166" xr:uid="{00000000-0005-0000-0000-0000E1800000}"/>
    <cellStyle name="SAPBEXHLevel0 34" xfId="39167" xr:uid="{00000000-0005-0000-0000-0000E2800000}"/>
    <cellStyle name="SAPBEXHLevel0 35" xfId="39168" xr:uid="{00000000-0005-0000-0000-0000E3800000}"/>
    <cellStyle name="SAPBEXHLevel0 36" xfId="48615" xr:uid="{00000000-0005-0000-0000-0000E4800000}"/>
    <cellStyle name="SAPBEXHLevel0 37" xfId="49329" xr:uid="{00000000-0005-0000-0000-0000E5800000}"/>
    <cellStyle name="SAPBEXHLevel0 4" xfId="1040" xr:uid="{00000000-0005-0000-0000-0000E6800000}"/>
    <cellStyle name="SAPBEXHLevel0 4 10" xfId="39169" xr:uid="{00000000-0005-0000-0000-0000E7800000}"/>
    <cellStyle name="SAPBEXHLevel0 4 11" xfId="39170" xr:uid="{00000000-0005-0000-0000-0000E8800000}"/>
    <cellStyle name="SAPBEXHLevel0 4 12" xfId="39171" xr:uid="{00000000-0005-0000-0000-0000E9800000}"/>
    <cellStyle name="SAPBEXHLevel0 4 13" xfId="39172" xr:uid="{00000000-0005-0000-0000-0000EA800000}"/>
    <cellStyle name="SAPBEXHLevel0 4 14" xfId="39173" xr:uid="{00000000-0005-0000-0000-0000EB800000}"/>
    <cellStyle name="SAPBEXHLevel0 4 15" xfId="39174" xr:uid="{00000000-0005-0000-0000-0000EC800000}"/>
    <cellStyle name="SAPBEXHLevel0 4 16" xfId="39175" xr:uid="{00000000-0005-0000-0000-0000ED800000}"/>
    <cellStyle name="SAPBEXHLevel0 4 17" xfId="39176" xr:uid="{00000000-0005-0000-0000-0000EE800000}"/>
    <cellStyle name="SAPBEXHLevel0 4 18" xfId="39177" xr:uid="{00000000-0005-0000-0000-0000EF800000}"/>
    <cellStyle name="SAPBEXHLevel0 4 19" xfId="39178" xr:uid="{00000000-0005-0000-0000-0000F0800000}"/>
    <cellStyle name="SAPBEXHLevel0 4 2" xfId="2050" xr:uid="{00000000-0005-0000-0000-0000F1800000}"/>
    <cellStyle name="SAPBEXHLevel0 4 2 2" xfId="13285" xr:uid="{00000000-0005-0000-0000-0000F2800000}"/>
    <cellStyle name="SAPBEXHLevel0 4 2 2 2" xfId="13286" xr:uid="{00000000-0005-0000-0000-0000F3800000}"/>
    <cellStyle name="SAPBEXHLevel0 4 2 2 2 2" xfId="13287" xr:uid="{00000000-0005-0000-0000-0000F4800000}"/>
    <cellStyle name="SAPBEXHLevel0 4 2 2 2 2 2" xfId="13288" xr:uid="{00000000-0005-0000-0000-0000F5800000}"/>
    <cellStyle name="SAPBEXHLevel0 4 2 2 2 3" xfId="13289" xr:uid="{00000000-0005-0000-0000-0000F6800000}"/>
    <cellStyle name="SAPBEXHLevel0 4 2 2 3" xfId="13290" xr:uid="{00000000-0005-0000-0000-0000F7800000}"/>
    <cellStyle name="SAPBEXHLevel0 4 2 2 3 2" xfId="13291" xr:uid="{00000000-0005-0000-0000-0000F8800000}"/>
    <cellStyle name="SAPBEXHLevel0 4 2 2 3 2 2" xfId="13292" xr:uid="{00000000-0005-0000-0000-0000F9800000}"/>
    <cellStyle name="SAPBEXHLevel0 4 2 2 4" xfId="13293" xr:uid="{00000000-0005-0000-0000-0000FA800000}"/>
    <cellStyle name="SAPBEXHLevel0 4 2 2 4 2" xfId="13294" xr:uid="{00000000-0005-0000-0000-0000FB800000}"/>
    <cellStyle name="SAPBEXHLevel0 4 2 3" xfId="13295" xr:uid="{00000000-0005-0000-0000-0000FC800000}"/>
    <cellStyle name="SAPBEXHLevel0 4 2 3 2" xfId="13296" xr:uid="{00000000-0005-0000-0000-0000FD800000}"/>
    <cellStyle name="SAPBEXHLevel0 4 2 3 2 2" xfId="13297" xr:uid="{00000000-0005-0000-0000-0000FE800000}"/>
    <cellStyle name="SAPBEXHLevel0 4 2 3 3" xfId="13298" xr:uid="{00000000-0005-0000-0000-0000FF800000}"/>
    <cellStyle name="SAPBEXHLevel0 4 2 4" xfId="13299" xr:uid="{00000000-0005-0000-0000-000000810000}"/>
    <cellStyle name="SAPBEXHLevel0 4 2 4 2" xfId="13300" xr:uid="{00000000-0005-0000-0000-000001810000}"/>
    <cellStyle name="SAPBEXHLevel0 4 2 4 2 2" xfId="13301" xr:uid="{00000000-0005-0000-0000-000002810000}"/>
    <cellStyle name="SAPBEXHLevel0 4 2 5" xfId="13302" xr:uid="{00000000-0005-0000-0000-000003810000}"/>
    <cellStyle name="SAPBEXHLevel0 4 2 5 2" xfId="13303" xr:uid="{00000000-0005-0000-0000-000004810000}"/>
    <cellStyle name="SAPBEXHLevel0 4 2 6" xfId="39179" xr:uid="{00000000-0005-0000-0000-000005810000}"/>
    <cellStyle name="SAPBEXHLevel0 4 2 7" xfId="39180" xr:uid="{00000000-0005-0000-0000-000006810000}"/>
    <cellStyle name="SAPBEXHLevel0 4 2 8" xfId="49865" xr:uid="{00000000-0005-0000-0000-000007810000}"/>
    <cellStyle name="SAPBEXHLevel0 4 20" xfId="39181" xr:uid="{00000000-0005-0000-0000-000008810000}"/>
    <cellStyle name="SAPBEXHLevel0 4 21" xfId="39182" xr:uid="{00000000-0005-0000-0000-000009810000}"/>
    <cellStyle name="SAPBEXHLevel0 4 22" xfId="39183" xr:uid="{00000000-0005-0000-0000-00000A810000}"/>
    <cellStyle name="SAPBEXHLevel0 4 23" xfId="39184" xr:uid="{00000000-0005-0000-0000-00000B810000}"/>
    <cellStyle name="SAPBEXHLevel0 4 24" xfId="39185" xr:uid="{00000000-0005-0000-0000-00000C810000}"/>
    <cellStyle name="SAPBEXHLevel0 4 25" xfId="39186" xr:uid="{00000000-0005-0000-0000-00000D810000}"/>
    <cellStyle name="SAPBEXHLevel0 4 26" xfId="39187" xr:uid="{00000000-0005-0000-0000-00000E810000}"/>
    <cellStyle name="SAPBEXHLevel0 4 27" xfId="39188" xr:uid="{00000000-0005-0000-0000-00000F810000}"/>
    <cellStyle name="SAPBEXHLevel0 4 28" xfId="48616" xr:uid="{00000000-0005-0000-0000-000010810000}"/>
    <cellStyle name="SAPBEXHLevel0 4 29" xfId="49348" xr:uid="{00000000-0005-0000-0000-000011810000}"/>
    <cellStyle name="SAPBEXHLevel0 4 3" xfId="39189" xr:uid="{00000000-0005-0000-0000-000012810000}"/>
    <cellStyle name="SAPBEXHLevel0 4 4" xfId="39190" xr:uid="{00000000-0005-0000-0000-000013810000}"/>
    <cellStyle name="SAPBEXHLevel0 4 5" xfId="39191" xr:uid="{00000000-0005-0000-0000-000014810000}"/>
    <cellStyle name="SAPBEXHLevel0 4 6" xfId="39192" xr:uid="{00000000-0005-0000-0000-000015810000}"/>
    <cellStyle name="SAPBEXHLevel0 4 7" xfId="39193" xr:uid="{00000000-0005-0000-0000-000016810000}"/>
    <cellStyle name="SAPBEXHLevel0 4 8" xfId="39194" xr:uid="{00000000-0005-0000-0000-000017810000}"/>
    <cellStyle name="SAPBEXHLevel0 4 9" xfId="39195" xr:uid="{00000000-0005-0000-0000-000018810000}"/>
    <cellStyle name="SAPBEXHLevel0 5" xfId="1041" xr:uid="{00000000-0005-0000-0000-000019810000}"/>
    <cellStyle name="SAPBEXHLevel0 5 10" xfId="39196" xr:uid="{00000000-0005-0000-0000-00001A810000}"/>
    <cellStyle name="SAPBEXHLevel0 5 11" xfId="39197" xr:uid="{00000000-0005-0000-0000-00001B810000}"/>
    <cellStyle name="SAPBEXHLevel0 5 12" xfId="39198" xr:uid="{00000000-0005-0000-0000-00001C810000}"/>
    <cellStyle name="SAPBEXHLevel0 5 13" xfId="39199" xr:uid="{00000000-0005-0000-0000-00001D810000}"/>
    <cellStyle name="SAPBEXHLevel0 5 14" xfId="39200" xr:uid="{00000000-0005-0000-0000-00001E810000}"/>
    <cellStyle name="SAPBEXHLevel0 5 15" xfId="39201" xr:uid="{00000000-0005-0000-0000-00001F810000}"/>
    <cellStyle name="SAPBEXHLevel0 5 16" xfId="39202" xr:uid="{00000000-0005-0000-0000-000020810000}"/>
    <cellStyle name="SAPBEXHLevel0 5 17" xfId="39203" xr:uid="{00000000-0005-0000-0000-000021810000}"/>
    <cellStyle name="SAPBEXHLevel0 5 18" xfId="39204" xr:uid="{00000000-0005-0000-0000-000022810000}"/>
    <cellStyle name="SAPBEXHLevel0 5 19" xfId="39205" xr:uid="{00000000-0005-0000-0000-000023810000}"/>
    <cellStyle name="SAPBEXHLevel0 5 2" xfId="2051" xr:uid="{00000000-0005-0000-0000-000024810000}"/>
    <cellStyle name="SAPBEXHLevel0 5 2 2" xfId="13304" xr:uid="{00000000-0005-0000-0000-000025810000}"/>
    <cellStyle name="SAPBEXHLevel0 5 2 2 2" xfId="13305" xr:uid="{00000000-0005-0000-0000-000026810000}"/>
    <cellStyle name="SAPBEXHLevel0 5 2 2 2 2" xfId="13306" xr:uid="{00000000-0005-0000-0000-000027810000}"/>
    <cellStyle name="SAPBEXHLevel0 5 2 2 2 2 2" xfId="13307" xr:uid="{00000000-0005-0000-0000-000028810000}"/>
    <cellStyle name="SAPBEXHLevel0 5 2 2 2 3" xfId="13308" xr:uid="{00000000-0005-0000-0000-000029810000}"/>
    <cellStyle name="SAPBEXHLevel0 5 2 2 3" xfId="13309" xr:uid="{00000000-0005-0000-0000-00002A810000}"/>
    <cellStyle name="SAPBEXHLevel0 5 2 2 3 2" xfId="13310" xr:uid="{00000000-0005-0000-0000-00002B810000}"/>
    <cellStyle name="SAPBEXHLevel0 5 2 2 3 2 2" xfId="13311" xr:uid="{00000000-0005-0000-0000-00002C810000}"/>
    <cellStyle name="SAPBEXHLevel0 5 2 2 4" xfId="13312" xr:uid="{00000000-0005-0000-0000-00002D810000}"/>
    <cellStyle name="SAPBEXHLevel0 5 2 2 4 2" xfId="13313" xr:uid="{00000000-0005-0000-0000-00002E810000}"/>
    <cellStyle name="SAPBEXHLevel0 5 2 3" xfId="13314" xr:uid="{00000000-0005-0000-0000-00002F810000}"/>
    <cellStyle name="SAPBEXHLevel0 5 2 3 2" xfId="13315" xr:uid="{00000000-0005-0000-0000-000030810000}"/>
    <cellStyle name="SAPBEXHLevel0 5 2 3 2 2" xfId="13316" xr:uid="{00000000-0005-0000-0000-000031810000}"/>
    <cellStyle name="SAPBEXHLevel0 5 2 3 3" xfId="13317" xr:uid="{00000000-0005-0000-0000-000032810000}"/>
    <cellStyle name="SAPBEXHLevel0 5 2 4" xfId="13318" xr:uid="{00000000-0005-0000-0000-000033810000}"/>
    <cellStyle name="SAPBEXHLevel0 5 2 4 2" xfId="13319" xr:uid="{00000000-0005-0000-0000-000034810000}"/>
    <cellStyle name="SAPBEXHLevel0 5 2 4 2 2" xfId="13320" xr:uid="{00000000-0005-0000-0000-000035810000}"/>
    <cellStyle name="SAPBEXHLevel0 5 2 5" xfId="13321" xr:uid="{00000000-0005-0000-0000-000036810000}"/>
    <cellStyle name="SAPBEXHLevel0 5 2 5 2" xfId="13322" xr:uid="{00000000-0005-0000-0000-000037810000}"/>
    <cellStyle name="SAPBEXHLevel0 5 2 6" xfId="39206" xr:uid="{00000000-0005-0000-0000-000038810000}"/>
    <cellStyle name="SAPBEXHLevel0 5 2 7" xfId="39207" xr:uid="{00000000-0005-0000-0000-000039810000}"/>
    <cellStyle name="SAPBEXHLevel0 5 2 8" xfId="49866" xr:uid="{00000000-0005-0000-0000-00003A810000}"/>
    <cellStyle name="SAPBEXHLevel0 5 20" xfId="39208" xr:uid="{00000000-0005-0000-0000-00003B810000}"/>
    <cellStyle name="SAPBEXHLevel0 5 21" xfId="39209" xr:uid="{00000000-0005-0000-0000-00003C810000}"/>
    <cellStyle name="SAPBEXHLevel0 5 22" xfId="39210" xr:uid="{00000000-0005-0000-0000-00003D810000}"/>
    <cellStyle name="SAPBEXHLevel0 5 23" xfId="39211" xr:uid="{00000000-0005-0000-0000-00003E810000}"/>
    <cellStyle name="SAPBEXHLevel0 5 24" xfId="39212" xr:uid="{00000000-0005-0000-0000-00003F810000}"/>
    <cellStyle name="SAPBEXHLevel0 5 25" xfId="39213" xr:uid="{00000000-0005-0000-0000-000040810000}"/>
    <cellStyle name="SAPBEXHLevel0 5 26" xfId="39214" xr:uid="{00000000-0005-0000-0000-000041810000}"/>
    <cellStyle name="SAPBEXHLevel0 5 27" xfId="39215" xr:uid="{00000000-0005-0000-0000-000042810000}"/>
    <cellStyle name="SAPBEXHLevel0 5 28" xfId="48617" xr:uid="{00000000-0005-0000-0000-000043810000}"/>
    <cellStyle name="SAPBEXHLevel0 5 29" xfId="49349" xr:uid="{00000000-0005-0000-0000-000044810000}"/>
    <cellStyle name="SAPBEXHLevel0 5 3" xfId="39216" xr:uid="{00000000-0005-0000-0000-000045810000}"/>
    <cellStyle name="SAPBEXHLevel0 5 4" xfId="39217" xr:uid="{00000000-0005-0000-0000-000046810000}"/>
    <cellStyle name="SAPBEXHLevel0 5 5" xfId="39218" xr:uid="{00000000-0005-0000-0000-000047810000}"/>
    <cellStyle name="SAPBEXHLevel0 5 6" xfId="39219" xr:uid="{00000000-0005-0000-0000-000048810000}"/>
    <cellStyle name="SAPBEXHLevel0 5 7" xfId="39220" xr:uid="{00000000-0005-0000-0000-000049810000}"/>
    <cellStyle name="SAPBEXHLevel0 5 8" xfId="39221" xr:uid="{00000000-0005-0000-0000-00004A810000}"/>
    <cellStyle name="SAPBEXHLevel0 5 9" xfId="39222" xr:uid="{00000000-0005-0000-0000-00004B810000}"/>
    <cellStyle name="SAPBEXHLevel0 6" xfId="1042" xr:uid="{00000000-0005-0000-0000-00004C810000}"/>
    <cellStyle name="SAPBEXHLevel0 6 10" xfId="39223" xr:uid="{00000000-0005-0000-0000-00004D810000}"/>
    <cellStyle name="SAPBEXHLevel0 6 11" xfId="39224" xr:uid="{00000000-0005-0000-0000-00004E810000}"/>
    <cellStyle name="SAPBEXHLevel0 6 12" xfId="39225" xr:uid="{00000000-0005-0000-0000-00004F810000}"/>
    <cellStyle name="SAPBEXHLevel0 6 13" xfId="39226" xr:uid="{00000000-0005-0000-0000-000050810000}"/>
    <cellStyle name="SAPBEXHLevel0 6 14" xfId="39227" xr:uid="{00000000-0005-0000-0000-000051810000}"/>
    <cellStyle name="SAPBEXHLevel0 6 15" xfId="39228" xr:uid="{00000000-0005-0000-0000-000052810000}"/>
    <cellStyle name="SAPBEXHLevel0 6 16" xfId="39229" xr:uid="{00000000-0005-0000-0000-000053810000}"/>
    <cellStyle name="SAPBEXHLevel0 6 17" xfId="39230" xr:uid="{00000000-0005-0000-0000-000054810000}"/>
    <cellStyle name="SAPBEXHLevel0 6 18" xfId="39231" xr:uid="{00000000-0005-0000-0000-000055810000}"/>
    <cellStyle name="SAPBEXHLevel0 6 19" xfId="39232" xr:uid="{00000000-0005-0000-0000-000056810000}"/>
    <cellStyle name="SAPBEXHLevel0 6 2" xfId="2052" xr:uid="{00000000-0005-0000-0000-000057810000}"/>
    <cellStyle name="SAPBEXHLevel0 6 2 2" xfId="13323" xr:uid="{00000000-0005-0000-0000-000058810000}"/>
    <cellStyle name="SAPBEXHLevel0 6 2 2 2" xfId="13324" xr:uid="{00000000-0005-0000-0000-000059810000}"/>
    <cellStyle name="SAPBEXHLevel0 6 2 2 2 2" xfId="13325" xr:uid="{00000000-0005-0000-0000-00005A810000}"/>
    <cellStyle name="SAPBEXHLevel0 6 2 2 2 2 2" xfId="13326" xr:uid="{00000000-0005-0000-0000-00005B810000}"/>
    <cellStyle name="SAPBEXHLevel0 6 2 2 2 3" xfId="13327" xr:uid="{00000000-0005-0000-0000-00005C810000}"/>
    <cellStyle name="SAPBEXHLevel0 6 2 2 3" xfId="13328" xr:uid="{00000000-0005-0000-0000-00005D810000}"/>
    <cellStyle name="SAPBEXHLevel0 6 2 2 3 2" xfId="13329" xr:uid="{00000000-0005-0000-0000-00005E810000}"/>
    <cellStyle name="SAPBEXHLevel0 6 2 2 3 2 2" xfId="13330" xr:uid="{00000000-0005-0000-0000-00005F810000}"/>
    <cellStyle name="SAPBEXHLevel0 6 2 2 4" xfId="13331" xr:uid="{00000000-0005-0000-0000-000060810000}"/>
    <cellStyle name="SAPBEXHLevel0 6 2 2 4 2" xfId="13332" xr:uid="{00000000-0005-0000-0000-000061810000}"/>
    <cellStyle name="SAPBEXHLevel0 6 2 3" xfId="13333" xr:uid="{00000000-0005-0000-0000-000062810000}"/>
    <cellStyle name="SAPBEXHLevel0 6 2 3 2" xfId="13334" xr:uid="{00000000-0005-0000-0000-000063810000}"/>
    <cellStyle name="SAPBEXHLevel0 6 2 3 2 2" xfId="13335" xr:uid="{00000000-0005-0000-0000-000064810000}"/>
    <cellStyle name="SAPBEXHLevel0 6 2 3 3" xfId="13336" xr:uid="{00000000-0005-0000-0000-000065810000}"/>
    <cellStyle name="SAPBEXHLevel0 6 2 4" xfId="13337" xr:uid="{00000000-0005-0000-0000-000066810000}"/>
    <cellStyle name="SAPBEXHLevel0 6 2 4 2" xfId="13338" xr:uid="{00000000-0005-0000-0000-000067810000}"/>
    <cellStyle name="SAPBEXHLevel0 6 2 4 2 2" xfId="13339" xr:uid="{00000000-0005-0000-0000-000068810000}"/>
    <cellStyle name="SAPBEXHLevel0 6 2 5" xfId="13340" xr:uid="{00000000-0005-0000-0000-000069810000}"/>
    <cellStyle name="SAPBEXHLevel0 6 2 5 2" xfId="13341" xr:uid="{00000000-0005-0000-0000-00006A810000}"/>
    <cellStyle name="SAPBEXHLevel0 6 2 6" xfId="39233" xr:uid="{00000000-0005-0000-0000-00006B810000}"/>
    <cellStyle name="SAPBEXHLevel0 6 2 7" xfId="39234" xr:uid="{00000000-0005-0000-0000-00006C810000}"/>
    <cellStyle name="SAPBEXHLevel0 6 2 8" xfId="49867" xr:uid="{00000000-0005-0000-0000-00006D810000}"/>
    <cellStyle name="SAPBEXHLevel0 6 20" xfId="39235" xr:uid="{00000000-0005-0000-0000-00006E810000}"/>
    <cellStyle name="SAPBEXHLevel0 6 21" xfId="39236" xr:uid="{00000000-0005-0000-0000-00006F810000}"/>
    <cellStyle name="SAPBEXHLevel0 6 22" xfId="39237" xr:uid="{00000000-0005-0000-0000-000070810000}"/>
    <cellStyle name="SAPBEXHLevel0 6 23" xfId="39238" xr:uid="{00000000-0005-0000-0000-000071810000}"/>
    <cellStyle name="SAPBEXHLevel0 6 24" xfId="39239" xr:uid="{00000000-0005-0000-0000-000072810000}"/>
    <cellStyle name="SAPBEXHLevel0 6 25" xfId="39240" xr:uid="{00000000-0005-0000-0000-000073810000}"/>
    <cellStyle name="SAPBEXHLevel0 6 26" xfId="39241" xr:uid="{00000000-0005-0000-0000-000074810000}"/>
    <cellStyle name="SAPBEXHLevel0 6 27" xfId="39242" xr:uid="{00000000-0005-0000-0000-000075810000}"/>
    <cellStyle name="SAPBEXHLevel0 6 28" xfId="48618" xr:uid="{00000000-0005-0000-0000-000076810000}"/>
    <cellStyle name="SAPBEXHLevel0 6 29" xfId="49350" xr:uid="{00000000-0005-0000-0000-000077810000}"/>
    <cellStyle name="SAPBEXHLevel0 6 3" xfId="39243" xr:uid="{00000000-0005-0000-0000-000078810000}"/>
    <cellStyle name="SAPBEXHLevel0 6 4" xfId="39244" xr:uid="{00000000-0005-0000-0000-000079810000}"/>
    <cellStyle name="SAPBEXHLevel0 6 5" xfId="39245" xr:uid="{00000000-0005-0000-0000-00007A810000}"/>
    <cellStyle name="SAPBEXHLevel0 6 6" xfId="39246" xr:uid="{00000000-0005-0000-0000-00007B810000}"/>
    <cellStyle name="SAPBEXHLevel0 6 7" xfId="39247" xr:uid="{00000000-0005-0000-0000-00007C810000}"/>
    <cellStyle name="SAPBEXHLevel0 6 8" xfId="39248" xr:uid="{00000000-0005-0000-0000-00007D810000}"/>
    <cellStyle name="SAPBEXHLevel0 6 9" xfId="39249" xr:uid="{00000000-0005-0000-0000-00007E810000}"/>
    <cellStyle name="SAPBEXHLevel0 7" xfId="1043" xr:uid="{00000000-0005-0000-0000-00007F810000}"/>
    <cellStyle name="SAPBEXHLevel0 7 10" xfId="39250" xr:uid="{00000000-0005-0000-0000-000080810000}"/>
    <cellStyle name="SAPBEXHLevel0 7 11" xfId="39251" xr:uid="{00000000-0005-0000-0000-000081810000}"/>
    <cellStyle name="SAPBEXHLevel0 7 12" xfId="39252" xr:uid="{00000000-0005-0000-0000-000082810000}"/>
    <cellStyle name="SAPBEXHLevel0 7 13" xfId="39253" xr:uid="{00000000-0005-0000-0000-000083810000}"/>
    <cellStyle name="SAPBEXHLevel0 7 14" xfId="39254" xr:uid="{00000000-0005-0000-0000-000084810000}"/>
    <cellStyle name="SAPBEXHLevel0 7 15" xfId="39255" xr:uid="{00000000-0005-0000-0000-000085810000}"/>
    <cellStyle name="SAPBEXHLevel0 7 16" xfId="39256" xr:uid="{00000000-0005-0000-0000-000086810000}"/>
    <cellStyle name="SAPBEXHLevel0 7 17" xfId="39257" xr:uid="{00000000-0005-0000-0000-000087810000}"/>
    <cellStyle name="SAPBEXHLevel0 7 18" xfId="39258" xr:uid="{00000000-0005-0000-0000-000088810000}"/>
    <cellStyle name="SAPBEXHLevel0 7 19" xfId="39259" xr:uid="{00000000-0005-0000-0000-000089810000}"/>
    <cellStyle name="SAPBEXHLevel0 7 2" xfId="2053" xr:uid="{00000000-0005-0000-0000-00008A810000}"/>
    <cellStyle name="SAPBEXHLevel0 7 2 2" xfId="13342" xr:uid="{00000000-0005-0000-0000-00008B810000}"/>
    <cellStyle name="SAPBEXHLevel0 7 2 2 2" xfId="13343" xr:uid="{00000000-0005-0000-0000-00008C810000}"/>
    <cellStyle name="SAPBEXHLevel0 7 2 2 2 2" xfId="13344" xr:uid="{00000000-0005-0000-0000-00008D810000}"/>
    <cellStyle name="SAPBEXHLevel0 7 2 2 2 2 2" xfId="13345" xr:uid="{00000000-0005-0000-0000-00008E810000}"/>
    <cellStyle name="SAPBEXHLevel0 7 2 2 2 3" xfId="13346" xr:uid="{00000000-0005-0000-0000-00008F810000}"/>
    <cellStyle name="SAPBEXHLevel0 7 2 2 3" xfId="13347" xr:uid="{00000000-0005-0000-0000-000090810000}"/>
    <cellStyle name="SAPBEXHLevel0 7 2 2 3 2" xfId="13348" xr:uid="{00000000-0005-0000-0000-000091810000}"/>
    <cellStyle name="SAPBEXHLevel0 7 2 2 3 2 2" xfId="13349" xr:uid="{00000000-0005-0000-0000-000092810000}"/>
    <cellStyle name="SAPBEXHLevel0 7 2 2 4" xfId="13350" xr:uid="{00000000-0005-0000-0000-000093810000}"/>
    <cellStyle name="SAPBEXHLevel0 7 2 2 4 2" xfId="13351" xr:uid="{00000000-0005-0000-0000-000094810000}"/>
    <cellStyle name="SAPBEXHLevel0 7 2 3" xfId="13352" xr:uid="{00000000-0005-0000-0000-000095810000}"/>
    <cellStyle name="SAPBEXHLevel0 7 2 3 2" xfId="13353" xr:uid="{00000000-0005-0000-0000-000096810000}"/>
    <cellStyle name="SAPBEXHLevel0 7 2 3 2 2" xfId="13354" xr:uid="{00000000-0005-0000-0000-000097810000}"/>
    <cellStyle name="SAPBEXHLevel0 7 2 3 3" xfId="13355" xr:uid="{00000000-0005-0000-0000-000098810000}"/>
    <cellStyle name="SAPBEXHLevel0 7 2 4" xfId="13356" xr:uid="{00000000-0005-0000-0000-000099810000}"/>
    <cellStyle name="SAPBEXHLevel0 7 2 4 2" xfId="13357" xr:uid="{00000000-0005-0000-0000-00009A810000}"/>
    <cellStyle name="SAPBEXHLevel0 7 2 4 2 2" xfId="13358" xr:uid="{00000000-0005-0000-0000-00009B810000}"/>
    <cellStyle name="SAPBEXHLevel0 7 2 5" xfId="13359" xr:uid="{00000000-0005-0000-0000-00009C810000}"/>
    <cellStyle name="SAPBEXHLevel0 7 2 5 2" xfId="13360" xr:uid="{00000000-0005-0000-0000-00009D810000}"/>
    <cellStyle name="SAPBEXHLevel0 7 2 6" xfId="39260" xr:uid="{00000000-0005-0000-0000-00009E810000}"/>
    <cellStyle name="SAPBEXHLevel0 7 2 7" xfId="39261" xr:uid="{00000000-0005-0000-0000-00009F810000}"/>
    <cellStyle name="SAPBEXHLevel0 7 2 8" xfId="49868" xr:uid="{00000000-0005-0000-0000-0000A0810000}"/>
    <cellStyle name="SAPBEXHLevel0 7 20" xfId="39262" xr:uid="{00000000-0005-0000-0000-0000A1810000}"/>
    <cellStyle name="SAPBEXHLevel0 7 21" xfId="39263" xr:uid="{00000000-0005-0000-0000-0000A2810000}"/>
    <cellStyle name="SAPBEXHLevel0 7 22" xfId="39264" xr:uid="{00000000-0005-0000-0000-0000A3810000}"/>
    <cellStyle name="SAPBEXHLevel0 7 23" xfId="39265" xr:uid="{00000000-0005-0000-0000-0000A4810000}"/>
    <cellStyle name="SAPBEXHLevel0 7 24" xfId="39266" xr:uid="{00000000-0005-0000-0000-0000A5810000}"/>
    <cellStyle name="SAPBEXHLevel0 7 25" xfId="39267" xr:uid="{00000000-0005-0000-0000-0000A6810000}"/>
    <cellStyle name="SAPBEXHLevel0 7 26" xfId="39268" xr:uid="{00000000-0005-0000-0000-0000A7810000}"/>
    <cellStyle name="SAPBEXHLevel0 7 27" xfId="39269" xr:uid="{00000000-0005-0000-0000-0000A8810000}"/>
    <cellStyle name="SAPBEXHLevel0 7 28" xfId="48619" xr:uid="{00000000-0005-0000-0000-0000A9810000}"/>
    <cellStyle name="SAPBEXHLevel0 7 29" xfId="49351" xr:uid="{00000000-0005-0000-0000-0000AA810000}"/>
    <cellStyle name="SAPBEXHLevel0 7 3" xfId="39270" xr:uid="{00000000-0005-0000-0000-0000AB810000}"/>
    <cellStyle name="SAPBEXHLevel0 7 4" xfId="39271" xr:uid="{00000000-0005-0000-0000-0000AC810000}"/>
    <cellStyle name="SAPBEXHLevel0 7 5" xfId="39272" xr:uid="{00000000-0005-0000-0000-0000AD810000}"/>
    <cellStyle name="SAPBEXHLevel0 7 6" xfId="39273" xr:uid="{00000000-0005-0000-0000-0000AE810000}"/>
    <cellStyle name="SAPBEXHLevel0 7 7" xfId="39274" xr:uid="{00000000-0005-0000-0000-0000AF810000}"/>
    <cellStyle name="SAPBEXHLevel0 7 8" xfId="39275" xr:uid="{00000000-0005-0000-0000-0000B0810000}"/>
    <cellStyle name="SAPBEXHLevel0 7 9" xfId="39276" xr:uid="{00000000-0005-0000-0000-0000B1810000}"/>
    <cellStyle name="SAPBEXHLevel0 8" xfId="1025" xr:uid="{00000000-0005-0000-0000-0000B2810000}"/>
    <cellStyle name="SAPBEXHLevel0 8 10" xfId="39277" xr:uid="{00000000-0005-0000-0000-0000B3810000}"/>
    <cellStyle name="SAPBEXHLevel0 8 11" xfId="39278" xr:uid="{00000000-0005-0000-0000-0000B4810000}"/>
    <cellStyle name="SAPBEXHLevel0 8 12" xfId="39279" xr:uid="{00000000-0005-0000-0000-0000B5810000}"/>
    <cellStyle name="SAPBEXHLevel0 8 13" xfId="39280" xr:uid="{00000000-0005-0000-0000-0000B6810000}"/>
    <cellStyle name="SAPBEXHLevel0 8 14" xfId="39281" xr:uid="{00000000-0005-0000-0000-0000B7810000}"/>
    <cellStyle name="SAPBEXHLevel0 8 15" xfId="39282" xr:uid="{00000000-0005-0000-0000-0000B8810000}"/>
    <cellStyle name="SAPBEXHLevel0 8 16" xfId="39283" xr:uid="{00000000-0005-0000-0000-0000B9810000}"/>
    <cellStyle name="SAPBEXHLevel0 8 17" xfId="39284" xr:uid="{00000000-0005-0000-0000-0000BA810000}"/>
    <cellStyle name="SAPBEXHLevel0 8 18" xfId="39285" xr:uid="{00000000-0005-0000-0000-0000BB810000}"/>
    <cellStyle name="SAPBEXHLevel0 8 19" xfId="39286" xr:uid="{00000000-0005-0000-0000-0000BC810000}"/>
    <cellStyle name="SAPBEXHLevel0 8 2" xfId="2054" xr:uid="{00000000-0005-0000-0000-0000BD810000}"/>
    <cellStyle name="SAPBEXHLevel0 8 2 2" xfId="13361" xr:uid="{00000000-0005-0000-0000-0000BE810000}"/>
    <cellStyle name="SAPBEXHLevel0 8 2 2 2" xfId="13362" xr:uid="{00000000-0005-0000-0000-0000BF810000}"/>
    <cellStyle name="SAPBEXHLevel0 8 2 2 2 2" xfId="13363" xr:uid="{00000000-0005-0000-0000-0000C0810000}"/>
    <cellStyle name="SAPBEXHLevel0 8 2 2 2 2 2" xfId="13364" xr:uid="{00000000-0005-0000-0000-0000C1810000}"/>
    <cellStyle name="SAPBEXHLevel0 8 2 2 2 3" xfId="13365" xr:uid="{00000000-0005-0000-0000-0000C2810000}"/>
    <cellStyle name="SAPBEXHLevel0 8 2 2 3" xfId="13366" xr:uid="{00000000-0005-0000-0000-0000C3810000}"/>
    <cellStyle name="SAPBEXHLevel0 8 2 2 3 2" xfId="13367" xr:uid="{00000000-0005-0000-0000-0000C4810000}"/>
    <cellStyle name="SAPBEXHLevel0 8 2 2 3 2 2" xfId="13368" xr:uid="{00000000-0005-0000-0000-0000C5810000}"/>
    <cellStyle name="SAPBEXHLevel0 8 2 2 4" xfId="13369" xr:uid="{00000000-0005-0000-0000-0000C6810000}"/>
    <cellStyle name="SAPBEXHLevel0 8 2 2 4 2" xfId="13370" xr:uid="{00000000-0005-0000-0000-0000C7810000}"/>
    <cellStyle name="SAPBEXHLevel0 8 2 3" xfId="13371" xr:uid="{00000000-0005-0000-0000-0000C8810000}"/>
    <cellStyle name="SAPBEXHLevel0 8 2 3 2" xfId="13372" xr:uid="{00000000-0005-0000-0000-0000C9810000}"/>
    <cellStyle name="SAPBEXHLevel0 8 2 3 2 2" xfId="13373" xr:uid="{00000000-0005-0000-0000-0000CA810000}"/>
    <cellStyle name="SAPBEXHLevel0 8 2 3 3" xfId="13374" xr:uid="{00000000-0005-0000-0000-0000CB810000}"/>
    <cellStyle name="SAPBEXHLevel0 8 2 4" xfId="13375" xr:uid="{00000000-0005-0000-0000-0000CC810000}"/>
    <cellStyle name="SAPBEXHLevel0 8 2 4 2" xfId="13376" xr:uid="{00000000-0005-0000-0000-0000CD810000}"/>
    <cellStyle name="SAPBEXHLevel0 8 2 4 2 2" xfId="13377" xr:uid="{00000000-0005-0000-0000-0000CE810000}"/>
    <cellStyle name="SAPBEXHLevel0 8 2 5" xfId="13378" xr:uid="{00000000-0005-0000-0000-0000CF810000}"/>
    <cellStyle name="SAPBEXHLevel0 8 2 5 2" xfId="13379" xr:uid="{00000000-0005-0000-0000-0000D0810000}"/>
    <cellStyle name="SAPBEXHLevel0 8 2 6" xfId="39287" xr:uid="{00000000-0005-0000-0000-0000D1810000}"/>
    <cellStyle name="SAPBEXHLevel0 8 2 7" xfId="39288" xr:uid="{00000000-0005-0000-0000-0000D2810000}"/>
    <cellStyle name="SAPBEXHLevel0 8 20" xfId="39289" xr:uid="{00000000-0005-0000-0000-0000D3810000}"/>
    <cellStyle name="SAPBEXHLevel0 8 21" xfId="39290" xr:uid="{00000000-0005-0000-0000-0000D4810000}"/>
    <cellStyle name="SAPBEXHLevel0 8 22" xfId="39291" xr:uid="{00000000-0005-0000-0000-0000D5810000}"/>
    <cellStyle name="SAPBEXHLevel0 8 23" xfId="39292" xr:uid="{00000000-0005-0000-0000-0000D6810000}"/>
    <cellStyle name="SAPBEXHLevel0 8 24" xfId="39293" xr:uid="{00000000-0005-0000-0000-0000D7810000}"/>
    <cellStyle name="SAPBEXHLevel0 8 25" xfId="39294" xr:uid="{00000000-0005-0000-0000-0000D8810000}"/>
    <cellStyle name="SAPBEXHLevel0 8 26" xfId="39295" xr:uid="{00000000-0005-0000-0000-0000D9810000}"/>
    <cellStyle name="SAPBEXHLevel0 8 27" xfId="48620" xr:uid="{00000000-0005-0000-0000-0000DA810000}"/>
    <cellStyle name="SAPBEXHLevel0 8 3" xfId="13380" xr:uid="{00000000-0005-0000-0000-0000DB810000}"/>
    <cellStyle name="SAPBEXHLevel0 8 4" xfId="39296" xr:uid="{00000000-0005-0000-0000-0000DC810000}"/>
    <cellStyle name="SAPBEXHLevel0 8 5" xfId="39297" xr:uid="{00000000-0005-0000-0000-0000DD810000}"/>
    <cellStyle name="SAPBEXHLevel0 8 6" xfId="39298" xr:uid="{00000000-0005-0000-0000-0000DE810000}"/>
    <cellStyle name="SAPBEXHLevel0 8 7" xfId="39299" xr:uid="{00000000-0005-0000-0000-0000DF810000}"/>
    <cellStyle name="SAPBEXHLevel0 8 8" xfId="39300" xr:uid="{00000000-0005-0000-0000-0000E0810000}"/>
    <cellStyle name="SAPBEXHLevel0 8 9" xfId="39301" xr:uid="{00000000-0005-0000-0000-0000E1810000}"/>
    <cellStyle name="SAPBEXHLevel0 9" xfId="2055" xr:uid="{00000000-0005-0000-0000-0000E2810000}"/>
    <cellStyle name="SAPBEXHLevel0 9 10" xfId="39302" xr:uid="{00000000-0005-0000-0000-0000E3810000}"/>
    <cellStyle name="SAPBEXHLevel0 9 11" xfId="39303" xr:uid="{00000000-0005-0000-0000-0000E4810000}"/>
    <cellStyle name="SAPBEXHLevel0 9 12" xfId="39304" xr:uid="{00000000-0005-0000-0000-0000E5810000}"/>
    <cellStyle name="SAPBEXHLevel0 9 13" xfId="39305" xr:uid="{00000000-0005-0000-0000-0000E6810000}"/>
    <cellStyle name="SAPBEXHLevel0 9 14" xfId="39306" xr:uid="{00000000-0005-0000-0000-0000E7810000}"/>
    <cellStyle name="SAPBEXHLevel0 9 15" xfId="39307" xr:uid="{00000000-0005-0000-0000-0000E8810000}"/>
    <cellStyle name="SAPBEXHLevel0 9 16" xfId="39308" xr:uid="{00000000-0005-0000-0000-0000E9810000}"/>
    <cellStyle name="SAPBEXHLevel0 9 17" xfId="39309" xr:uid="{00000000-0005-0000-0000-0000EA810000}"/>
    <cellStyle name="SAPBEXHLevel0 9 18" xfId="39310" xr:uid="{00000000-0005-0000-0000-0000EB810000}"/>
    <cellStyle name="SAPBEXHLevel0 9 19" xfId="39311" xr:uid="{00000000-0005-0000-0000-0000EC810000}"/>
    <cellStyle name="SAPBEXHLevel0 9 2" xfId="2056" xr:uid="{00000000-0005-0000-0000-0000ED810000}"/>
    <cellStyle name="SAPBEXHLevel0 9 2 2" xfId="13381" xr:uid="{00000000-0005-0000-0000-0000EE810000}"/>
    <cellStyle name="SAPBEXHLevel0 9 2 2 2" xfId="13382" xr:uid="{00000000-0005-0000-0000-0000EF810000}"/>
    <cellStyle name="SAPBEXHLevel0 9 2 2 2 2" xfId="13383" xr:uid="{00000000-0005-0000-0000-0000F0810000}"/>
    <cellStyle name="SAPBEXHLevel0 9 2 2 2 2 2" xfId="13384" xr:uid="{00000000-0005-0000-0000-0000F1810000}"/>
    <cellStyle name="SAPBEXHLevel0 9 2 2 2 3" xfId="13385" xr:uid="{00000000-0005-0000-0000-0000F2810000}"/>
    <cellStyle name="SAPBEXHLevel0 9 2 2 3" xfId="13386" xr:uid="{00000000-0005-0000-0000-0000F3810000}"/>
    <cellStyle name="SAPBEXHLevel0 9 2 2 3 2" xfId="13387" xr:uid="{00000000-0005-0000-0000-0000F4810000}"/>
    <cellStyle name="SAPBEXHLevel0 9 2 2 3 2 2" xfId="13388" xr:uid="{00000000-0005-0000-0000-0000F5810000}"/>
    <cellStyle name="SAPBEXHLevel0 9 2 2 4" xfId="13389" xr:uid="{00000000-0005-0000-0000-0000F6810000}"/>
    <cellStyle name="SAPBEXHLevel0 9 2 2 4 2" xfId="13390" xr:uid="{00000000-0005-0000-0000-0000F7810000}"/>
    <cellStyle name="SAPBEXHLevel0 9 2 3" xfId="13391" xr:uid="{00000000-0005-0000-0000-0000F8810000}"/>
    <cellStyle name="SAPBEXHLevel0 9 2 3 2" xfId="13392" xr:uid="{00000000-0005-0000-0000-0000F9810000}"/>
    <cellStyle name="SAPBEXHLevel0 9 2 3 2 2" xfId="13393" xr:uid="{00000000-0005-0000-0000-0000FA810000}"/>
    <cellStyle name="SAPBEXHLevel0 9 2 3 3" xfId="13394" xr:uid="{00000000-0005-0000-0000-0000FB810000}"/>
    <cellStyle name="SAPBEXHLevel0 9 2 4" xfId="13395" xr:uid="{00000000-0005-0000-0000-0000FC810000}"/>
    <cellStyle name="SAPBEXHLevel0 9 2 4 2" xfId="13396" xr:uid="{00000000-0005-0000-0000-0000FD810000}"/>
    <cellStyle name="SAPBEXHLevel0 9 2 4 2 2" xfId="13397" xr:uid="{00000000-0005-0000-0000-0000FE810000}"/>
    <cellStyle name="SAPBEXHLevel0 9 2 5" xfId="13398" xr:uid="{00000000-0005-0000-0000-0000FF810000}"/>
    <cellStyle name="SAPBEXHLevel0 9 2 5 2" xfId="13399" xr:uid="{00000000-0005-0000-0000-000000820000}"/>
    <cellStyle name="SAPBEXHLevel0 9 2 6" xfId="39312" xr:uid="{00000000-0005-0000-0000-000001820000}"/>
    <cellStyle name="SAPBEXHLevel0 9 2 7" xfId="39313" xr:uid="{00000000-0005-0000-0000-000002820000}"/>
    <cellStyle name="SAPBEXHLevel0 9 2 8" xfId="49869" xr:uid="{00000000-0005-0000-0000-000003820000}"/>
    <cellStyle name="SAPBEXHLevel0 9 20" xfId="39314" xr:uid="{00000000-0005-0000-0000-000004820000}"/>
    <cellStyle name="SAPBEXHLevel0 9 21" xfId="39315" xr:uid="{00000000-0005-0000-0000-000005820000}"/>
    <cellStyle name="SAPBEXHLevel0 9 22" xfId="39316" xr:uid="{00000000-0005-0000-0000-000006820000}"/>
    <cellStyle name="SAPBEXHLevel0 9 23" xfId="39317" xr:uid="{00000000-0005-0000-0000-000007820000}"/>
    <cellStyle name="SAPBEXHLevel0 9 24" xfId="39318" xr:uid="{00000000-0005-0000-0000-000008820000}"/>
    <cellStyle name="SAPBEXHLevel0 9 25" xfId="39319" xr:uid="{00000000-0005-0000-0000-000009820000}"/>
    <cellStyle name="SAPBEXHLevel0 9 26" xfId="39320" xr:uid="{00000000-0005-0000-0000-00000A820000}"/>
    <cellStyle name="SAPBEXHLevel0 9 27" xfId="39321" xr:uid="{00000000-0005-0000-0000-00000B820000}"/>
    <cellStyle name="SAPBEXHLevel0 9 28" xfId="39322" xr:uid="{00000000-0005-0000-0000-00000C820000}"/>
    <cellStyle name="SAPBEXHLevel0 9 29" xfId="48621" xr:uid="{00000000-0005-0000-0000-00000D820000}"/>
    <cellStyle name="SAPBEXHLevel0 9 3" xfId="13400" xr:uid="{00000000-0005-0000-0000-00000E820000}"/>
    <cellStyle name="SAPBEXHLevel0 9 3 2" xfId="13401" xr:uid="{00000000-0005-0000-0000-00000F820000}"/>
    <cellStyle name="SAPBEXHLevel0 9 3 2 2" xfId="13402" xr:uid="{00000000-0005-0000-0000-000010820000}"/>
    <cellStyle name="SAPBEXHLevel0 9 3 2 2 2" xfId="13403" xr:uid="{00000000-0005-0000-0000-000011820000}"/>
    <cellStyle name="SAPBEXHLevel0 9 3 3" xfId="13404" xr:uid="{00000000-0005-0000-0000-000012820000}"/>
    <cellStyle name="SAPBEXHLevel0 9 3 3 2" xfId="13405" xr:uid="{00000000-0005-0000-0000-000013820000}"/>
    <cellStyle name="SAPBEXHLevel0 9 3 4" xfId="39323" xr:uid="{00000000-0005-0000-0000-000014820000}"/>
    <cellStyle name="SAPBEXHLevel0 9 30" xfId="49352" xr:uid="{00000000-0005-0000-0000-000015820000}"/>
    <cellStyle name="SAPBEXHLevel0 9 4" xfId="39324" xr:uid="{00000000-0005-0000-0000-000016820000}"/>
    <cellStyle name="SAPBEXHLevel0 9 5" xfId="39325" xr:uid="{00000000-0005-0000-0000-000017820000}"/>
    <cellStyle name="SAPBEXHLevel0 9 6" xfId="39326" xr:uid="{00000000-0005-0000-0000-000018820000}"/>
    <cellStyle name="SAPBEXHLevel0 9 7" xfId="39327" xr:uid="{00000000-0005-0000-0000-000019820000}"/>
    <cellStyle name="SAPBEXHLevel0 9 8" xfId="39328" xr:uid="{00000000-0005-0000-0000-00001A820000}"/>
    <cellStyle name="SAPBEXHLevel0 9 9" xfId="39329" xr:uid="{00000000-0005-0000-0000-00001B820000}"/>
    <cellStyle name="SAPBEXHLevel0_20120921_SF-grote-ronde-Liesbethdump2" xfId="437" xr:uid="{00000000-0005-0000-0000-00001C820000}"/>
    <cellStyle name="SAPBEXHLevel0X" xfId="138" xr:uid="{00000000-0005-0000-0000-00001D820000}"/>
    <cellStyle name="SAPBEXHLevel0X 10" xfId="39330" xr:uid="{00000000-0005-0000-0000-00001E820000}"/>
    <cellStyle name="SAPBEXHLevel0X 11" xfId="39331" xr:uid="{00000000-0005-0000-0000-00001F820000}"/>
    <cellStyle name="SAPBEXHLevel0X 12" xfId="39332" xr:uid="{00000000-0005-0000-0000-000020820000}"/>
    <cellStyle name="SAPBEXHLevel0X 13" xfId="39333" xr:uid="{00000000-0005-0000-0000-000021820000}"/>
    <cellStyle name="SAPBEXHLevel0X 14" xfId="39334" xr:uid="{00000000-0005-0000-0000-000022820000}"/>
    <cellStyle name="SAPBEXHLevel0X 15" xfId="39335" xr:uid="{00000000-0005-0000-0000-000023820000}"/>
    <cellStyle name="SAPBEXHLevel0X 16" xfId="39336" xr:uid="{00000000-0005-0000-0000-000024820000}"/>
    <cellStyle name="SAPBEXHLevel0X 17" xfId="39337" xr:uid="{00000000-0005-0000-0000-000025820000}"/>
    <cellStyle name="SAPBEXHLevel0X 18" xfId="39338" xr:uid="{00000000-0005-0000-0000-000026820000}"/>
    <cellStyle name="SAPBEXHLevel0X 19" xfId="39339" xr:uid="{00000000-0005-0000-0000-000027820000}"/>
    <cellStyle name="SAPBEXHLevel0X 2" xfId="540" xr:uid="{00000000-0005-0000-0000-000028820000}"/>
    <cellStyle name="SAPBEXHLevel0X 2 10" xfId="39340" xr:uid="{00000000-0005-0000-0000-000029820000}"/>
    <cellStyle name="SAPBEXHLevel0X 2 11" xfId="39341" xr:uid="{00000000-0005-0000-0000-00002A820000}"/>
    <cellStyle name="SAPBEXHLevel0X 2 12" xfId="39342" xr:uid="{00000000-0005-0000-0000-00002B820000}"/>
    <cellStyle name="SAPBEXHLevel0X 2 13" xfId="39343" xr:uid="{00000000-0005-0000-0000-00002C820000}"/>
    <cellStyle name="SAPBEXHLevel0X 2 14" xfId="39344" xr:uid="{00000000-0005-0000-0000-00002D820000}"/>
    <cellStyle name="SAPBEXHLevel0X 2 15" xfId="39345" xr:uid="{00000000-0005-0000-0000-00002E820000}"/>
    <cellStyle name="SAPBEXHLevel0X 2 16" xfId="39346" xr:uid="{00000000-0005-0000-0000-00002F820000}"/>
    <cellStyle name="SAPBEXHLevel0X 2 17" xfId="39347" xr:uid="{00000000-0005-0000-0000-000030820000}"/>
    <cellStyle name="SAPBEXHLevel0X 2 18" xfId="39348" xr:uid="{00000000-0005-0000-0000-000031820000}"/>
    <cellStyle name="SAPBEXHLevel0X 2 19" xfId="39349" xr:uid="{00000000-0005-0000-0000-000032820000}"/>
    <cellStyle name="SAPBEXHLevel0X 2 2" xfId="1045" xr:uid="{00000000-0005-0000-0000-000033820000}"/>
    <cellStyle name="SAPBEXHLevel0X 2 2 10" xfId="39350" xr:uid="{00000000-0005-0000-0000-000034820000}"/>
    <cellStyle name="SAPBEXHLevel0X 2 2 11" xfId="39351" xr:uid="{00000000-0005-0000-0000-000035820000}"/>
    <cellStyle name="SAPBEXHLevel0X 2 2 12" xfId="39352" xr:uid="{00000000-0005-0000-0000-000036820000}"/>
    <cellStyle name="SAPBEXHLevel0X 2 2 13" xfId="39353" xr:uid="{00000000-0005-0000-0000-000037820000}"/>
    <cellStyle name="SAPBEXHLevel0X 2 2 14" xfId="39354" xr:uid="{00000000-0005-0000-0000-000038820000}"/>
    <cellStyle name="SAPBEXHLevel0X 2 2 15" xfId="39355" xr:uid="{00000000-0005-0000-0000-000039820000}"/>
    <cellStyle name="SAPBEXHLevel0X 2 2 16" xfId="39356" xr:uid="{00000000-0005-0000-0000-00003A820000}"/>
    <cellStyle name="SAPBEXHLevel0X 2 2 17" xfId="39357" xr:uid="{00000000-0005-0000-0000-00003B820000}"/>
    <cellStyle name="SAPBEXHLevel0X 2 2 18" xfId="39358" xr:uid="{00000000-0005-0000-0000-00003C820000}"/>
    <cellStyle name="SAPBEXHLevel0X 2 2 19" xfId="39359" xr:uid="{00000000-0005-0000-0000-00003D820000}"/>
    <cellStyle name="SAPBEXHLevel0X 2 2 2" xfId="2057" xr:uid="{00000000-0005-0000-0000-00003E820000}"/>
    <cellStyle name="SAPBEXHLevel0X 2 2 2 2" xfId="13406" xr:uid="{00000000-0005-0000-0000-00003F820000}"/>
    <cellStyle name="SAPBEXHLevel0X 2 2 2 2 2" xfId="13407" xr:uid="{00000000-0005-0000-0000-000040820000}"/>
    <cellStyle name="SAPBEXHLevel0X 2 2 2 2 2 2" xfId="13408" xr:uid="{00000000-0005-0000-0000-000041820000}"/>
    <cellStyle name="SAPBEXHLevel0X 2 2 2 2 2 2 2" xfId="13409" xr:uid="{00000000-0005-0000-0000-000042820000}"/>
    <cellStyle name="SAPBEXHLevel0X 2 2 2 2 2 3" xfId="13410" xr:uid="{00000000-0005-0000-0000-000043820000}"/>
    <cellStyle name="SAPBEXHLevel0X 2 2 2 2 3" xfId="13411" xr:uid="{00000000-0005-0000-0000-000044820000}"/>
    <cellStyle name="SAPBEXHLevel0X 2 2 2 2 3 2" xfId="13412" xr:uid="{00000000-0005-0000-0000-000045820000}"/>
    <cellStyle name="SAPBEXHLevel0X 2 2 2 2 3 2 2" xfId="13413" xr:uid="{00000000-0005-0000-0000-000046820000}"/>
    <cellStyle name="SAPBEXHLevel0X 2 2 2 2 4" xfId="13414" xr:uid="{00000000-0005-0000-0000-000047820000}"/>
    <cellStyle name="SAPBEXHLevel0X 2 2 2 2 4 2" xfId="13415" xr:uid="{00000000-0005-0000-0000-000048820000}"/>
    <cellStyle name="SAPBEXHLevel0X 2 2 2 3" xfId="13416" xr:uid="{00000000-0005-0000-0000-000049820000}"/>
    <cellStyle name="SAPBEXHLevel0X 2 2 2 3 2" xfId="13417" xr:uid="{00000000-0005-0000-0000-00004A820000}"/>
    <cellStyle name="SAPBEXHLevel0X 2 2 2 3 2 2" xfId="13418" xr:uid="{00000000-0005-0000-0000-00004B820000}"/>
    <cellStyle name="SAPBEXHLevel0X 2 2 2 3 3" xfId="13419" xr:uid="{00000000-0005-0000-0000-00004C820000}"/>
    <cellStyle name="SAPBEXHLevel0X 2 2 2 4" xfId="13420" xr:uid="{00000000-0005-0000-0000-00004D820000}"/>
    <cellStyle name="SAPBEXHLevel0X 2 2 2 4 2" xfId="13421" xr:uid="{00000000-0005-0000-0000-00004E820000}"/>
    <cellStyle name="SAPBEXHLevel0X 2 2 2 4 2 2" xfId="13422" xr:uid="{00000000-0005-0000-0000-00004F820000}"/>
    <cellStyle name="SAPBEXHLevel0X 2 2 2 5" xfId="13423" xr:uid="{00000000-0005-0000-0000-000050820000}"/>
    <cellStyle name="SAPBEXHLevel0X 2 2 2 5 2" xfId="13424" xr:uid="{00000000-0005-0000-0000-000051820000}"/>
    <cellStyle name="SAPBEXHLevel0X 2 2 2 6" xfId="39360" xr:uid="{00000000-0005-0000-0000-000052820000}"/>
    <cellStyle name="SAPBEXHLevel0X 2 2 2 7" xfId="39361" xr:uid="{00000000-0005-0000-0000-000053820000}"/>
    <cellStyle name="SAPBEXHLevel0X 2 2 20" xfId="39362" xr:uid="{00000000-0005-0000-0000-000054820000}"/>
    <cellStyle name="SAPBEXHLevel0X 2 2 21" xfId="39363" xr:uid="{00000000-0005-0000-0000-000055820000}"/>
    <cellStyle name="SAPBEXHLevel0X 2 2 22" xfId="39364" xr:uid="{00000000-0005-0000-0000-000056820000}"/>
    <cellStyle name="SAPBEXHLevel0X 2 2 23" xfId="39365" xr:uid="{00000000-0005-0000-0000-000057820000}"/>
    <cellStyle name="SAPBEXHLevel0X 2 2 24" xfId="39366" xr:uid="{00000000-0005-0000-0000-000058820000}"/>
    <cellStyle name="SAPBEXHLevel0X 2 2 25" xfId="39367" xr:uid="{00000000-0005-0000-0000-000059820000}"/>
    <cellStyle name="SAPBEXHLevel0X 2 2 26" xfId="39368" xr:uid="{00000000-0005-0000-0000-00005A820000}"/>
    <cellStyle name="SAPBEXHLevel0X 2 2 27" xfId="48622" xr:uid="{00000000-0005-0000-0000-00005B820000}"/>
    <cellStyle name="SAPBEXHLevel0X 2 2 3" xfId="39369" xr:uid="{00000000-0005-0000-0000-00005C820000}"/>
    <cellStyle name="SAPBEXHLevel0X 2 2 4" xfId="39370" xr:uid="{00000000-0005-0000-0000-00005D820000}"/>
    <cellStyle name="SAPBEXHLevel0X 2 2 5" xfId="39371" xr:uid="{00000000-0005-0000-0000-00005E820000}"/>
    <cellStyle name="SAPBEXHLevel0X 2 2 6" xfId="39372" xr:uid="{00000000-0005-0000-0000-00005F820000}"/>
    <cellStyle name="SAPBEXHLevel0X 2 2 7" xfId="39373" xr:uid="{00000000-0005-0000-0000-000060820000}"/>
    <cellStyle name="SAPBEXHLevel0X 2 2 8" xfId="39374" xr:uid="{00000000-0005-0000-0000-000061820000}"/>
    <cellStyle name="SAPBEXHLevel0X 2 2 9" xfId="39375" xr:uid="{00000000-0005-0000-0000-000062820000}"/>
    <cellStyle name="SAPBEXHLevel0X 2 20" xfId="39376" xr:uid="{00000000-0005-0000-0000-000063820000}"/>
    <cellStyle name="SAPBEXHLevel0X 2 21" xfId="39377" xr:uid="{00000000-0005-0000-0000-000064820000}"/>
    <cellStyle name="SAPBEXHLevel0X 2 22" xfId="39378" xr:uid="{00000000-0005-0000-0000-000065820000}"/>
    <cellStyle name="SAPBEXHLevel0X 2 23" xfId="39379" xr:uid="{00000000-0005-0000-0000-000066820000}"/>
    <cellStyle name="SAPBEXHLevel0X 2 24" xfId="39380" xr:uid="{00000000-0005-0000-0000-000067820000}"/>
    <cellStyle name="SAPBEXHLevel0X 2 25" xfId="39381" xr:uid="{00000000-0005-0000-0000-000068820000}"/>
    <cellStyle name="SAPBEXHLevel0X 2 26" xfId="39382" xr:uid="{00000000-0005-0000-0000-000069820000}"/>
    <cellStyle name="SAPBEXHLevel0X 2 27" xfId="39383" xr:uid="{00000000-0005-0000-0000-00006A820000}"/>
    <cellStyle name="SAPBEXHLevel0X 2 28" xfId="39384" xr:uid="{00000000-0005-0000-0000-00006B820000}"/>
    <cellStyle name="SAPBEXHLevel0X 2 29" xfId="39385" xr:uid="{00000000-0005-0000-0000-00006C820000}"/>
    <cellStyle name="SAPBEXHLevel0X 2 3" xfId="1046" xr:uid="{00000000-0005-0000-0000-00006D820000}"/>
    <cellStyle name="SAPBEXHLevel0X 2 3 10" xfId="39386" xr:uid="{00000000-0005-0000-0000-00006E820000}"/>
    <cellStyle name="SAPBEXHLevel0X 2 3 11" xfId="39387" xr:uid="{00000000-0005-0000-0000-00006F820000}"/>
    <cellStyle name="SAPBEXHLevel0X 2 3 12" xfId="39388" xr:uid="{00000000-0005-0000-0000-000070820000}"/>
    <cellStyle name="SAPBEXHLevel0X 2 3 13" xfId="39389" xr:uid="{00000000-0005-0000-0000-000071820000}"/>
    <cellStyle name="SAPBEXHLevel0X 2 3 14" xfId="39390" xr:uid="{00000000-0005-0000-0000-000072820000}"/>
    <cellStyle name="SAPBEXHLevel0X 2 3 15" xfId="39391" xr:uid="{00000000-0005-0000-0000-000073820000}"/>
    <cellStyle name="SAPBEXHLevel0X 2 3 16" xfId="39392" xr:uid="{00000000-0005-0000-0000-000074820000}"/>
    <cellStyle name="SAPBEXHLevel0X 2 3 17" xfId="39393" xr:uid="{00000000-0005-0000-0000-000075820000}"/>
    <cellStyle name="SAPBEXHLevel0X 2 3 18" xfId="39394" xr:uid="{00000000-0005-0000-0000-000076820000}"/>
    <cellStyle name="SAPBEXHLevel0X 2 3 19" xfId="39395" xr:uid="{00000000-0005-0000-0000-000077820000}"/>
    <cellStyle name="SAPBEXHLevel0X 2 3 2" xfId="2058" xr:uid="{00000000-0005-0000-0000-000078820000}"/>
    <cellStyle name="SAPBEXHLevel0X 2 3 2 2" xfId="13425" xr:uid="{00000000-0005-0000-0000-000079820000}"/>
    <cellStyle name="SAPBEXHLevel0X 2 3 2 2 2" xfId="13426" xr:uid="{00000000-0005-0000-0000-00007A820000}"/>
    <cellStyle name="SAPBEXHLevel0X 2 3 2 2 2 2" xfId="13427" xr:uid="{00000000-0005-0000-0000-00007B820000}"/>
    <cellStyle name="SAPBEXHLevel0X 2 3 2 2 2 2 2" xfId="13428" xr:uid="{00000000-0005-0000-0000-00007C820000}"/>
    <cellStyle name="SAPBEXHLevel0X 2 3 2 2 2 3" xfId="13429" xr:uid="{00000000-0005-0000-0000-00007D820000}"/>
    <cellStyle name="SAPBEXHLevel0X 2 3 2 2 3" xfId="13430" xr:uid="{00000000-0005-0000-0000-00007E820000}"/>
    <cellStyle name="SAPBEXHLevel0X 2 3 2 2 3 2" xfId="13431" xr:uid="{00000000-0005-0000-0000-00007F820000}"/>
    <cellStyle name="SAPBEXHLevel0X 2 3 2 2 3 2 2" xfId="13432" xr:uid="{00000000-0005-0000-0000-000080820000}"/>
    <cellStyle name="SAPBEXHLevel0X 2 3 2 2 4" xfId="13433" xr:uid="{00000000-0005-0000-0000-000081820000}"/>
    <cellStyle name="SAPBEXHLevel0X 2 3 2 2 4 2" xfId="13434" xr:uid="{00000000-0005-0000-0000-000082820000}"/>
    <cellStyle name="SAPBEXHLevel0X 2 3 2 3" xfId="13435" xr:uid="{00000000-0005-0000-0000-000083820000}"/>
    <cellStyle name="SAPBEXHLevel0X 2 3 2 3 2" xfId="13436" xr:uid="{00000000-0005-0000-0000-000084820000}"/>
    <cellStyle name="SAPBEXHLevel0X 2 3 2 3 2 2" xfId="13437" xr:uid="{00000000-0005-0000-0000-000085820000}"/>
    <cellStyle name="SAPBEXHLevel0X 2 3 2 3 3" xfId="13438" xr:uid="{00000000-0005-0000-0000-000086820000}"/>
    <cellStyle name="SAPBEXHLevel0X 2 3 2 4" xfId="13439" xr:uid="{00000000-0005-0000-0000-000087820000}"/>
    <cellStyle name="SAPBEXHLevel0X 2 3 2 4 2" xfId="13440" xr:uid="{00000000-0005-0000-0000-000088820000}"/>
    <cellStyle name="SAPBEXHLevel0X 2 3 2 4 2 2" xfId="13441" xr:uid="{00000000-0005-0000-0000-000089820000}"/>
    <cellStyle name="SAPBEXHLevel0X 2 3 2 5" xfId="13442" xr:uid="{00000000-0005-0000-0000-00008A820000}"/>
    <cellStyle name="SAPBEXHLevel0X 2 3 2 5 2" xfId="13443" xr:uid="{00000000-0005-0000-0000-00008B820000}"/>
    <cellStyle name="SAPBEXHLevel0X 2 3 2 6" xfId="39396" xr:uid="{00000000-0005-0000-0000-00008C820000}"/>
    <cellStyle name="SAPBEXHLevel0X 2 3 2 7" xfId="39397" xr:uid="{00000000-0005-0000-0000-00008D820000}"/>
    <cellStyle name="SAPBEXHLevel0X 2 3 20" xfId="39398" xr:uid="{00000000-0005-0000-0000-00008E820000}"/>
    <cellStyle name="SAPBEXHLevel0X 2 3 21" xfId="39399" xr:uid="{00000000-0005-0000-0000-00008F820000}"/>
    <cellStyle name="SAPBEXHLevel0X 2 3 22" xfId="39400" xr:uid="{00000000-0005-0000-0000-000090820000}"/>
    <cellStyle name="SAPBEXHLevel0X 2 3 23" xfId="39401" xr:uid="{00000000-0005-0000-0000-000091820000}"/>
    <cellStyle name="SAPBEXHLevel0X 2 3 24" xfId="39402" xr:uid="{00000000-0005-0000-0000-000092820000}"/>
    <cellStyle name="SAPBEXHLevel0X 2 3 25" xfId="39403" xr:uid="{00000000-0005-0000-0000-000093820000}"/>
    <cellStyle name="SAPBEXHLevel0X 2 3 26" xfId="39404" xr:uid="{00000000-0005-0000-0000-000094820000}"/>
    <cellStyle name="SAPBEXHLevel0X 2 3 27" xfId="48623" xr:uid="{00000000-0005-0000-0000-000095820000}"/>
    <cellStyle name="SAPBEXHLevel0X 2 3 3" xfId="39405" xr:uid="{00000000-0005-0000-0000-000096820000}"/>
    <cellStyle name="SAPBEXHLevel0X 2 3 4" xfId="39406" xr:uid="{00000000-0005-0000-0000-000097820000}"/>
    <cellStyle name="SAPBEXHLevel0X 2 3 5" xfId="39407" xr:uid="{00000000-0005-0000-0000-000098820000}"/>
    <cellStyle name="SAPBEXHLevel0X 2 3 6" xfId="39408" xr:uid="{00000000-0005-0000-0000-000099820000}"/>
    <cellStyle name="SAPBEXHLevel0X 2 3 7" xfId="39409" xr:uid="{00000000-0005-0000-0000-00009A820000}"/>
    <cellStyle name="SAPBEXHLevel0X 2 3 8" xfId="39410" xr:uid="{00000000-0005-0000-0000-00009B820000}"/>
    <cellStyle name="SAPBEXHLevel0X 2 3 9" xfId="39411" xr:uid="{00000000-0005-0000-0000-00009C820000}"/>
    <cellStyle name="SAPBEXHLevel0X 2 30" xfId="39412" xr:uid="{00000000-0005-0000-0000-00009D820000}"/>
    <cellStyle name="SAPBEXHLevel0X 2 31" xfId="39413" xr:uid="{00000000-0005-0000-0000-00009E820000}"/>
    <cellStyle name="SAPBEXHLevel0X 2 32" xfId="48624" xr:uid="{00000000-0005-0000-0000-00009F820000}"/>
    <cellStyle name="SAPBEXHLevel0X 2 4" xfId="1047" xr:uid="{00000000-0005-0000-0000-0000A0820000}"/>
    <cellStyle name="SAPBEXHLevel0X 2 4 10" xfId="39414" xr:uid="{00000000-0005-0000-0000-0000A1820000}"/>
    <cellStyle name="SAPBEXHLevel0X 2 4 11" xfId="39415" xr:uid="{00000000-0005-0000-0000-0000A2820000}"/>
    <cellStyle name="SAPBEXHLevel0X 2 4 12" xfId="39416" xr:uid="{00000000-0005-0000-0000-0000A3820000}"/>
    <cellStyle name="SAPBEXHLevel0X 2 4 13" xfId="39417" xr:uid="{00000000-0005-0000-0000-0000A4820000}"/>
    <cellStyle name="SAPBEXHLevel0X 2 4 14" xfId="39418" xr:uid="{00000000-0005-0000-0000-0000A5820000}"/>
    <cellStyle name="SAPBEXHLevel0X 2 4 15" xfId="39419" xr:uid="{00000000-0005-0000-0000-0000A6820000}"/>
    <cellStyle name="SAPBEXHLevel0X 2 4 16" xfId="39420" xr:uid="{00000000-0005-0000-0000-0000A7820000}"/>
    <cellStyle name="SAPBEXHLevel0X 2 4 17" xfId="39421" xr:uid="{00000000-0005-0000-0000-0000A8820000}"/>
    <cellStyle name="SAPBEXHLevel0X 2 4 18" xfId="39422" xr:uid="{00000000-0005-0000-0000-0000A9820000}"/>
    <cellStyle name="SAPBEXHLevel0X 2 4 19" xfId="39423" xr:uid="{00000000-0005-0000-0000-0000AA820000}"/>
    <cellStyle name="SAPBEXHLevel0X 2 4 2" xfId="2059" xr:uid="{00000000-0005-0000-0000-0000AB820000}"/>
    <cellStyle name="SAPBEXHLevel0X 2 4 2 2" xfId="13444" xr:uid="{00000000-0005-0000-0000-0000AC820000}"/>
    <cellStyle name="SAPBEXHLevel0X 2 4 2 2 2" xfId="13445" xr:uid="{00000000-0005-0000-0000-0000AD820000}"/>
    <cellStyle name="SAPBEXHLevel0X 2 4 2 2 2 2" xfId="13446" xr:uid="{00000000-0005-0000-0000-0000AE820000}"/>
    <cellStyle name="SAPBEXHLevel0X 2 4 2 2 2 2 2" xfId="13447" xr:uid="{00000000-0005-0000-0000-0000AF820000}"/>
    <cellStyle name="SAPBEXHLevel0X 2 4 2 2 2 3" xfId="13448" xr:uid="{00000000-0005-0000-0000-0000B0820000}"/>
    <cellStyle name="SAPBEXHLevel0X 2 4 2 2 3" xfId="13449" xr:uid="{00000000-0005-0000-0000-0000B1820000}"/>
    <cellStyle name="SAPBEXHLevel0X 2 4 2 2 3 2" xfId="13450" xr:uid="{00000000-0005-0000-0000-0000B2820000}"/>
    <cellStyle name="SAPBEXHLevel0X 2 4 2 2 3 2 2" xfId="13451" xr:uid="{00000000-0005-0000-0000-0000B3820000}"/>
    <cellStyle name="SAPBEXHLevel0X 2 4 2 2 4" xfId="13452" xr:uid="{00000000-0005-0000-0000-0000B4820000}"/>
    <cellStyle name="SAPBEXHLevel0X 2 4 2 2 4 2" xfId="13453" xr:uid="{00000000-0005-0000-0000-0000B5820000}"/>
    <cellStyle name="SAPBEXHLevel0X 2 4 2 3" xfId="13454" xr:uid="{00000000-0005-0000-0000-0000B6820000}"/>
    <cellStyle name="SAPBEXHLevel0X 2 4 2 3 2" xfId="13455" xr:uid="{00000000-0005-0000-0000-0000B7820000}"/>
    <cellStyle name="SAPBEXHLevel0X 2 4 2 3 2 2" xfId="13456" xr:uid="{00000000-0005-0000-0000-0000B8820000}"/>
    <cellStyle name="SAPBEXHLevel0X 2 4 2 3 3" xfId="13457" xr:uid="{00000000-0005-0000-0000-0000B9820000}"/>
    <cellStyle name="SAPBEXHLevel0X 2 4 2 4" xfId="13458" xr:uid="{00000000-0005-0000-0000-0000BA820000}"/>
    <cellStyle name="SAPBEXHLevel0X 2 4 2 4 2" xfId="13459" xr:uid="{00000000-0005-0000-0000-0000BB820000}"/>
    <cellStyle name="SAPBEXHLevel0X 2 4 2 4 2 2" xfId="13460" xr:uid="{00000000-0005-0000-0000-0000BC820000}"/>
    <cellStyle name="SAPBEXHLevel0X 2 4 2 5" xfId="13461" xr:uid="{00000000-0005-0000-0000-0000BD820000}"/>
    <cellStyle name="SAPBEXHLevel0X 2 4 2 5 2" xfId="13462" xr:uid="{00000000-0005-0000-0000-0000BE820000}"/>
    <cellStyle name="SAPBEXHLevel0X 2 4 2 6" xfId="39424" xr:uid="{00000000-0005-0000-0000-0000BF820000}"/>
    <cellStyle name="SAPBEXHLevel0X 2 4 2 7" xfId="39425" xr:uid="{00000000-0005-0000-0000-0000C0820000}"/>
    <cellStyle name="SAPBEXHLevel0X 2 4 20" xfId="39426" xr:uid="{00000000-0005-0000-0000-0000C1820000}"/>
    <cellStyle name="SAPBEXHLevel0X 2 4 21" xfId="39427" xr:uid="{00000000-0005-0000-0000-0000C2820000}"/>
    <cellStyle name="SAPBEXHLevel0X 2 4 22" xfId="39428" xr:uid="{00000000-0005-0000-0000-0000C3820000}"/>
    <cellStyle name="SAPBEXHLevel0X 2 4 23" xfId="39429" xr:uid="{00000000-0005-0000-0000-0000C4820000}"/>
    <cellStyle name="SAPBEXHLevel0X 2 4 24" xfId="39430" xr:uid="{00000000-0005-0000-0000-0000C5820000}"/>
    <cellStyle name="SAPBEXHLevel0X 2 4 25" xfId="39431" xr:uid="{00000000-0005-0000-0000-0000C6820000}"/>
    <cellStyle name="SAPBEXHLevel0X 2 4 26" xfId="39432" xr:uid="{00000000-0005-0000-0000-0000C7820000}"/>
    <cellStyle name="SAPBEXHLevel0X 2 4 27" xfId="48625" xr:uid="{00000000-0005-0000-0000-0000C8820000}"/>
    <cellStyle name="SAPBEXHLevel0X 2 4 3" xfId="39433" xr:uid="{00000000-0005-0000-0000-0000C9820000}"/>
    <cellStyle name="SAPBEXHLevel0X 2 4 4" xfId="39434" xr:uid="{00000000-0005-0000-0000-0000CA820000}"/>
    <cellStyle name="SAPBEXHLevel0X 2 4 5" xfId="39435" xr:uid="{00000000-0005-0000-0000-0000CB820000}"/>
    <cellStyle name="SAPBEXHLevel0X 2 4 6" xfId="39436" xr:uid="{00000000-0005-0000-0000-0000CC820000}"/>
    <cellStyle name="SAPBEXHLevel0X 2 4 7" xfId="39437" xr:uid="{00000000-0005-0000-0000-0000CD820000}"/>
    <cellStyle name="SAPBEXHLevel0X 2 4 8" xfId="39438" xr:uid="{00000000-0005-0000-0000-0000CE820000}"/>
    <cellStyle name="SAPBEXHLevel0X 2 4 9" xfId="39439" xr:uid="{00000000-0005-0000-0000-0000CF820000}"/>
    <cellStyle name="SAPBEXHLevel0X 2 5" xfId="1048" xr:uid="{00000000-0005-0000-0000-0000D0820000}"/>
    <cellStyle name="SAPBEXHLevel0X 2 5 10" xfId="39440" xr:uid="{00000000-0005-0000-0000-0000D1820000}"/>
    <cellStyle name="SAPBEXHLevel0X 2 5 11" xfId="39441" xr:uid="{00000000-0005-0000-0000-0000D2820000}"/>
    <cellStyle name="SAPBEXHLevel0X 2 5 12" xfId="39442" xr:uid="{00000000-0005-0000-0000-0000D3820000}"/>
    <cellStyle name="SAPBEXHLevel0X 2 5 13" xfId="39443" xr:uid="{00000000-0005-0000-0000-0000D4820000}"/>
    <cellStyle name="SAPBEXHLevel0X 2 5 14" xfId="39444" xr:uid="{00000000-0005-0000-0000-0000D5820000}"/>
    <cellStyle name="SAPBEXHLevel0X 2 5 15" xfId="39445" xr:uid="{00000000-0005-0000-0000-0000D6820000}"/>
    <cellStyle name="SAPBEXHLevel0X 2 5 16" xfId="39446" xr:uid="{00000000-0005-0000-0000-0000D7820000}"/>
    <cellStyle name="SAPBEXHLevel0X 2 5 17" xfId="39447" xr:uid="{00000000-0005-0000-0000-0000D8820000}"/>
    <cellStyle name="SAPBEXHLevel0X 2 5 18" xfId="39448" xr:uid="{00000000-0005-0000-0000-0000D9820000}"/>
    <cellStyle name="SAPBEXHLevel0X 2 5 19" xfId="39449" xr:uid="{00000000-0005-0000-0000-0000DA820000}"/>
    <cellStyle name="SAPBEXHLevel0X 2 5 2" xfId="2060" xr:uid="{00000000-0005-0000-0000-0000DB820000}"/>
    <cellStyle name="SAPBEXHLevel0X 2 5 2 2" xfId="13463" xr:uid="{00000000-0005-0000-0000-0000DC820000}"/>
    <cellStyle name="SAPBEXHLevel0X 2 5 2 2 2" xfId="13464" xr:uid="{00000000-0005-0000-0000-0000DD820000}"/>
    <cellStyle name="SAPBEXHLevel0X 2 5 2 2 2 2" xfId="13465" xr:uid="{00000000-0005-0000-0000-0000DE820000}"/>
    <cellStyle name="SAPBEXHLevel0X 2 5 2 2 2 2 2" xfId="13466" xr:uid="{00000000-0005-0000-0000-0000DF820000}"/>
    <cellStyle name="SAPBEXHLevel0X 2 5 2 2 2 3" xfId="13467" xr:uid="{00000000-0005-0000-0000-0000E0820000}"/>
    <cellStyle name="SAPBEXHLevel0X 2 5 2 2 3" xfId="13468" xr:uid="{00000000-0005-0000-0000-0000E1820000}"/>
    <cellStyle name="SAPBEXHLevel0X 2 5 2 2 3 2" xfId="13469" xr:uid="{00000000-0005-0000-0000-0000E2820000}"/>
    <cellStyle name="SAPBEXHLevel0X 2 5 2 2 3 2 2" xfId="13470" xr:uid="{00000000-0005-0000-0000-0000E3820000}"/>
    <cellStyle name="SAPBEXHLevel0X 2 5 2 2 4" xfId="13471" xr:uid="{00000000-0005-0000-0000-0000E4820000}"/>
    <cellStyle name="SAPBEXHLevel0X 2 5 2 2 4 2" xfId="13472" xr:uid="{00000000-0005-0000-0000-0000E5820000}"/>
    <cellStyle name="SAPBEXHLevel0X 2 5 2 3" xfId="13473" xr:uid="{00000000-0005-0000-0000-0000E6820000}"/>
    <cellStyle name="SAPBEXHLevel0X 2 5 2 3 2" xfId="13474" xr:uid="{00000000-0005-0000-0000-0000E7820000}"/>
    <cellStyle name="SAPBEXHLevel0X 2 5 2 3 2 2" xfId="13475" xr:uid="{00000000-0005-0000-0000-0000E8820000}"/>
    <cellStyle name="SAPBEXHLevel0X 2 5 2 3 3" xfId="13476" xr:uid="{00000000-0005-0000-0000-0000E9820000}"/>
    <cellStyle name="SAPBEXHLevel0X 2 5 2 4" xfId="13477" xr:uid="{00000000-0005-0000-0000-0000EA820000}"/>
    <cellStyle name="SAPBEXHLevel0X 2 5 2 4 2" xfId="13478" xr:uid="{00000000-0005-0000-0000-0000EB820000}"/>
    <cellStyle name="SAPBEXHLevel0X 2 5 2 4 2 2" xfId="13479" xr:uid="{00000000-0005-0000-0000-0000EC820000}"/>
    <cellStyle name="SAPBEXHLevel0X 2 5 2 5" xfId="13480" xr:uid="{00000000-0005-0000-0000-0000ED820000}"/>
    <cellStyle name="SAPBEXHLevel0X 2 5 2 5 2" xfId="13481" xr:uid="{00000000-0005-0000-0000-0000EE820000}"/>
    <cellStyle name="SAPBEXHLevel0X 2 5 2 6" xfId="39450" xr:uid="{00000000-0005-0000-0000-0000EF820000}"/>
    <cellStyle name="SAPBEXHLevel0X 2 5 2 7" xfId="39451" xr:uid="{00000000-0005-0000-0000-0000F0820000}"/>
    <cellStyle name="SAPBEXHLevel0X 2 5 20" xfId="39452" xr:uid="{00000000-0005-0000-0000-0000F1820000}"/>
    <cellStyle name="SAPBEXHLevel0X 2 5 21" xfId="39453" xr:uid="{00000000-0005-0000-0000-0000F2820000}"/>
    <cellStyle name="SAPBEXHLevel0X 2 5 22" xfId="39454" xr:uid="{00000000-0005-0000-0000-0000F3820000}"/>
    <cellStyle name="SAPBEXHLevel0X 2 5 23" xfId="39455" xr:uid="{00000000-0005-0000-0000-0000F4820000}"/>
    <cellStyle name="SAPBEXHLevel0X 2 5 24" xfId="39456" xr:uid="{00000000-0005-0000-0000-0000F5820000}"/>
    <cellStyle name="SAPBEXHLevel0X 2 5 25" xfId="39457" xr:uid="{00000000-0005-0000-0000-0000F6820000}"/>
    <cellStyle name="SAPBEXHLevel0X 2 5 26" xfId="39458" xr:uid="{00000000-0005-0000-0000-0000F7820000}"/>
    <cellStyle name="SAPBEXHLevel0X 2 5 27" xfId="48626" xr:uid="{00000000-0005-0000-0000-0000F8820000}"/>
    <cellStyle name="SAPBEXHLevel0X 2 5 3" xfId="39459" xr:uid="{00000000-0005-0000-0000-0000F9820000}"/>
    <cellStyle name="SAPBEXHLevel0X 2 5 4" xfId="39460" xr:uid="{00000000-0005-0000-0000-0000FA820000}"/>
    <cellStyle name="SAPBEXHLevel0X 2 5 5" xfId="39461" xr:uid="{00000000-0005-0000-0000-0000FB820000}"/>
    <cellStyle name="SAPBEXHLevel0X 2 5 6" xfId="39462" xr:uid="{00000000-0005-0000-0000-0000FC820000}"/>
    <cellStyle name="SAPBEXHLevel0X 2 5 7" xfId="39463" xr:uid="{00000000-0005-0000-0000-0000FD820000}"/>
    <cellStyle name="SAPBEXHLevel0X 2 5 8" xfId="39464" xr:uid="{00000000-0005-0000-0000-0000FE820000}"/>
    <cellStyle name="SAPBEXHLevel0X 2 5 9" xfId="39465" xr:uid="{00000000-0005-0000-0000-0000FF820000}"/>
    <cellStyle name="SAPBEXHLevel0X 2 6" xfId="1049" xr:uid="{00000000-0005-0000-0000-000000830000}"/>
    <cellStyle name="SAPBEXHLevel0X 2 6 10" xfId="39466" xr:uid="{00000000-0005-0000-0000-000001830000}"/>
    <cellStyle name="SAPBEXHLevel0X 2 6 11" xfId="39467" xr:uid="{00000000-0005-0000-0000-000002830000}"/>
    <cellStyle name="SAPBEXHLevel0X 2 6 12" xfId="39468" xr:uid="{00000000-0005-0000-0000-000003830000}"/>
    <cellStyle name="SAPBEXHLevel0X 2 6 13" xfId="39469" xr:uid="{00000000-0005-0000-0000-000004830000}"/>
    <cellStyle name="SAPBEXHLevel0X 2 6 14" xfId="39470" xr:uid="{00000000-0005-0000-0000-000005830000}"/>
    <cellStyle name="SAPBEXHLevel0X 2 6 15" xfId="39471" xr:uid="{00000000-0005-0000-0000-000006830000}"/>
    <cellStyle name="SAPBEXHLevel0X 2 6 16" xfId="39472" xr:uid="{00000000-0005-0000-0000-000007830000}"/>
    <cellStyle name="SAPBEXHLevel0X 2 6 17" xfId="39473" xr:uid="{00000000-0005-0000-0000-000008830000}"/>
    <cellStyle name="SAPBEXHLevel0X 2 6 18" xfId="39474" xr:uid="{00000000-0005-0000-0000-000009830000}"/>
    <cellStyle name="SAPBEXHLevel0X 2 6 19" xfId="39475" xr:uid="{00000000-0005-0000-0000-00000A830000}"/>
    <cellStyle name="SAPBEXHLevel0X 2 6 2" xfId="2061" xr:uid="{00000000-0005-0000-0000-00000B830000}"/>
    <cellStyle name="SAPBEXHLevel0X 2 6 2 2" xfId="13482" xr:uid="{00000000-0005-0000-0000-00000C830000}"/>
    <cellStyle name="SAPBEXHLevel0X 2 6 2 2 2" xfId="13483" xr:uid="{00000000-0005-0000-0000-00000D830000}"/>
    <cellStyle name="SAPBEXHLevel0X 2 6 2 2 2 2" xfId="13484" xr:uid="{00000000-0005-0000-0000-00000E830000}"/>
    <cellStyle name="SAPBEXHLevel0X 2 6 2 2 2 2 2" xfId="13485" xr:uid="{00000000-0005-0000-0000-00000F830000}"/>
    <cellStyle name="SAPBEXHLevel0X 2 6 2 2 2 3" xfId="13486" xr:uid="{00000000-0005-0000-0000-000010830000}"/>
    <cellStyle name="SAPBEXHLevel0X 2 6 2 2 3" xfId="13487" xr:uid="{00000000-0005-0000-0000-000011830000}"/>
    <cellStyle name="SAPBEXHLevel0X 2 6 2 2 3 2" xfId="13488" xr:uid="{00000000-0005-0000-0000-000012830000}"/>
    <cellStyle name="SAPBEXHLevel0X 2 6 2 2 3 2 2" xfId="13489" xr:uid="{00000000-0005-0000-0000-000013830000}"/>
    <cellStyle name="SAPBEXHLevel0X 2 6 2 2 4" xfId="13490" xr:uid="{00000000-0005-0000-0000-000014830000}"/>
    <cellStyle name="SAPBEXHLevel0X 2 6 2 2 4 2" xfId="13491" xr:uid="{00000000-0005-0000-0000-000015830000}"/>
    <cellStyle name="SAPBEXHLevel0X 2 6 2 3" xfId="13492" xr:uid="{00000000-0005-0000-0000-000016830000}"/>
    <cellStyle name="SAPBEXHLevel0X 2 6 2 3 2" xfId="13493" xr:uid="{00000000-0005-0000-0000-000017830000}"/>
    <cellStyle name="SAPBEXHLevel0X 2 6 2 3 2 2" xfId="13494" xr:uid="{00000000-0005-0000-0000-000018830000}"/>
    <cellStyle name="SAPBEXHLevel0X 2 6 2 3 3" xfId="13495" xr:uid="{00000000-0005-0000-0000-000019830000}"/>
    <cellStyle name="SAPBEXHLevel0X 2 6 2 4" xfId="13496" xr:uid="{00000000-0005-0000-0000-00001A830000}"/>
    <cellStyle name="SAPBEXHLevel0X 2 6 2 4 2" xfId="13497" xr:uid="{00000000-0005-0000-0000-00001B830000}"/>
    <cellStyle name="SAPBEXHLevel0X 2 6 2 4 2 2" xfId="13498" xr:uid="{00000000-0005-0000-0000-00001C830000}"/>
    <cellStyle name="SAPBEXHLevel0X 2 6 2 5" xfId="13499" xr:uid="{00000000-0005-0000-0000-00001D830000}"/>
    <cellStyle name="SAPBEXHLevel0X 2 6 2 5 2" xfId="13500" xr:uid="{00000000-0005-0000-0000-00001E830000}"/>
    <cellStyle name="SAPBEXHLevel0X 2 6 2 6" xfId="39476" xr:uid="{00000000-0005-0000-0000-00001F830000}"/>
    <cellStyle name="SAPBEXHLevel0X 2 6 2 7" xfId="39477" xr:uid="{00000000-0005-0000-0000-000020830000}"/>
    <cellStyle name="SAPBEXHLevel0X 2 6 20" xfId="39478" xr:uid="{00000000-0005-0000-0000-000021830000}"/>
    <cellStyle name="SAPBEXHLevel0X 2 6 21" xfId="39479" xr:uid="{00000000-0005-0000-0000-000022830000}"/>
    <cellStyle name="SAPBEXHLevel0X 2 6 22" xfId="39480" xr:uid="{00000000-0005-0000-0000-000023830000}"/>
    <cellStyle name="SAPBEXHLevel0X 2 6 23" xfId="39481" xr:uid="{00000000-0005-0000-0000-000024830000}"/>
    <cellStyle name="SAPBEXHLevel0X 2 6 24" xfId="39482" xr:uid="{00000000-0005-0000-0000-000025830000}"/>
    <cellStyle name="SAPBEXHLevel0X 2 6 25" xfId="39483" xr:uid="{00000000-0005-0000-0000-000026830000}"/>
    <cellStyle name="SAPBEXHLevel0X 2 6 26" xfId="39484" xr:uid="{00000000-0005-0000-0000-000027830000}"/>
    <cellStyle name="SAPBEXHLevel0X 2 6 27" xfId="48627" xr:uid="{00000000-0005-0000-0000-000028830000}"/>
    <cellStyle name="SAPBEXHLevel0X 2 6 3" xfId="39485" xr:uid="{00000000-0005-0000-0000-000029830000}"/>
    <cellStyle name="SAPBEXHLevel0X 2 6 4" xfId="39486" xr:uid="{00000000-0005-0000-0000-00002A830000}"/>
    <cellStyle name="SAPBEXHLevel0X 2 6 5" xfId="39487" xr:uid="{00000000-0005-0000-0000-00002B830000}"/>
    <cellStyle name="SAPBEXHLevel0X 2 6 6" xfId="39488" xr:uid="{00000000-0005-0000-0000-00002C830000}"/>
    <cellStyle name="SAPBEXHLevel0X 2 6 7" xfId="39489" xr:uid="{00000000-0005-0000-0000-00002D830000}"/>
    <cellStyle name="SAPBEXHLevel0X 2 6 8" xfId="39490" xr:uid="{00000000-0005-0000-0000-00002E830000}"/>
    <cellStyle name="SAPBEXHLevel0X 2 6 9" xfId="39491" xr:uid="{00000000-0005-0000-0000-00002F830000}"/>
    <cellStyle name="SAPBEXHLevel0X 2 7" xfId="2062" xr:uid="{00000000-0005-0000-0000-000030830000}"/>
    <cellStyle name="SAPBEXHLevel0X 2 7 2" xfId="13501" xr:uid="{00000000-0005-0000-0000-000031830000}"/>
    <cellStyle name="SAPBEXHLevel0X 2 7 2 2" xfId="13502" xr:uid="{00000000-0005-0000-0000-000032830000}"/>
    <cellStyle name="SAPBEXHLevel0X 2 7 2 2 2" xfId="13503" xr:uid="{00000000-0005-0000-0000-000033830000}"/>
    <cellStyle name="SAPBEXHLevel0X 2 7 2 2 2 2" xfId="13504" xr:uid="{00000000-0005-0000-0000-000034830000}"/>
    <cellStyle name="SAPBEXHLevel0X 2 7 2 2 3" xfId="13505" xr:uid="{00000000-0005-0000-0000-000035830000}"/>
    <cellStyle name="SAPBEXHLevel0X 2 7 2 3" xfId="13506" xr:uid="{00000000-0005-0000-0000-000036830000}"/>
    <cellStyle name="SAPBEXHLevel0X 2 7 2 3 2" xfId="13507" xr:uid="{00000000-0005-0000-0000-000037830000}"/>
    <cellStyle name="SAPBEXHLevel0X 2 7 2 3 2 2" xfId="13508" xr:uid="{00000000-0005-0000-0000-000038830000}"/>
    <cellStyle name="SAPBEXHLevel0X 2 7 2 4" xfId="13509" xr:uid="{00000000-0005-0000-0000-000039830000}"/>
    <cellStyle name="SAPBEXHLevel0X 2 7 2 4 2" xfId="13510" xr:uid="{00000000-0005-0000-0000-00003A830000}"/>
    <cellStyle name="SAPBEXHLevel0X 2 7 3" xfId="13511" xr:uid="{00000000-0005-0000-0000-00003B830000}"/>
    <cellStyle name="SAPBEXHLevel0X 2 7 3 2" xfId="13512" xr:uid="{00000000-0005-0000-0000-00003C830000}"/>
    <cellStyle name="SAPBEXHLevel0X 2 7 3 2 2" xfId="13513" xr:uid="{00000000-0005-0000-0000-00003D830000}"/>
    <cellStyle name="SAPBEXHLevel0X 2 7 3 3" xfId="13514" xr:uid="{00000000-0005-0000-0000-00003E830000}"/>
    <cellStyle name="SAPBEXHLevel0X 2 7 4" xfId="13515" xr:uid="{00000000-0005-0000-0000-00003F830000}"/>
    <cellStyle name="SAPBEXHLevel0X 2 7 4 2" xfId="13516" xr:uid="{00000000-0005-0000-0000-000040830000}"/>
    <cellStyle name="SAPBEXHLevel0X 2 7 4 2 2" xfId="13517" xr:uid="{00000000-0005-0000-0000-000041830000}"/>
    <cellStyle name="SAPBEXHLevel0X 2 7 5" xfId="13518" xr:uid="{00000000-0005-0000-0000-000042830000}"/>
    <cellStyle name="SAPBEXHLevel0X 2 7 5 2" xfId="13519" xr:uid="{00000000-0005-0000-0000-000043830000}"/>
    <cellStyle name="SAPBEXHLevel0X 2 7 6" xfId="39492" xr:uid="{00000000-0005-0000-0000-000044830000}"/>
    <cellStyle name="SAPBEXHLevel0X 2 7 7" xfId="39493" xr:uid="{00000000-0005-0000-0000-000045830000}"/>
    <cellStyle name="SAPBEXHLevel0X 2 8" xfId="39494" xr:uid="{00000000-0005-0000-0000-000046830000}"/>
    <cellStyle name="SAPBEXHLevel0X 2 9" xfId="39495" xr:uid="{00000000-0005-0000-0000-000047830000}"/>
    <cellStyle name="SAPBEXHLevel0X 20" xfId="39496" xr:uid="{00000000-0005-0000-0000-000048830000}"/>
    <cellStyle name="SAPBEXHLevel0X 21" xfId="39497" xr:uid="{00000000-0005-0000-0000-000049830000}"/>
    <cellStyle name="SAPBEXHLevel0X 22" xfId="39498" xr:uid="{00000000-0005-0000-0000-00004A830000}"/>
    <cellStyle name="SAPBEXHLevel0X 23" xfId="39499" xr:uid="{00000000-0005-0000-0000-00004B830000}"/>
    <cellStyle name="SAPBEXHLevel0X 24" xfId="39500" xr:uid="{00000000-0005-0000-0000-00004C830000}"/>
    <cellStyle name="SAPBEXHLevel0X 25" xfId="39501" xr:uid="{00000000-0005-0000-0000-00004D830000}"/>
    <cellStyle name="SAPBEXHLevel0X 26" xfId="39502" xr:uid="{00000000-0005-0000-0000-00004E830000}"/>
    <cellStyle name="SAPBEXHLevel0X 27" xfId="39503" xr:uid="{00000000-0005-0000-0000-00004F830000}"/>
    <cellStyle name="SAPBEXHLevel0X 28" xfId="39504" xr:uid="{00000000-0005-0000-0000-000050830000}"/>
    <cellStyle name="SAPBEXHLevel0X 29" xfId="39505" xr:uid="{00000000-0005-0000-0000-000051830000}"/>
    <cellStyle name="SAPBEXHLevel0X 3" xfId="1050" xr:uid="{00000000-0005-0000-0000-000052830000}"/>
    <cellStyle name="SAPBEXHLevel0X 3 10" xfId="39506" xr:uid="{00000000-0005-0000-0000-000053830000}"/>
    <cellStyle name="SAPBEXHLevel0X 3 11" xfId="39507" xr:uid="{00000000-0005-0000-0000-000054830000}"/>
    <cellStyle name="SAPBEXHLevel0X 3 12" xfId="39508" xr:uid="{00000000-0005-0000-0000-000055830000}"/>
    <cellStyle name="SAPBEXHLevel0X 3 13" xfId="39509" xr:uid="{00000000-0005-0000-0000-000056830000}"/>
    <cellStyle name="SAPBEXHLevel0X 3 14" xfId="39510" xr:uid="{00000000-0005-0000-0000-000057830000}"/>
    <cellStyle name="SAPBEXHLevel0X 3 15" xfId="39511" xr:uid="{00000000-0005-0000-0000-000058830000}"/>
    <cellStyle name="SAPBEXHLevel0X 3 16" xfId="39512" xr:uid="{00000000-0005-0000-0000-000059830000}"/>
    <cellStyle name="SAPBEXHLevel0X 3 17" xfId="39513" xr:uid="{00000000-0005-0000-0000-00005A830000}"/>
    <cellStyle name="SAPBEXHLevel0X 3 18" xfId="39514" xr:uid="{00000000-0005-0000-0000-00005B830000}"/>
    <cellStyle name="SAPBEXHLevel0X 3 19" xfId="39515" xr:uid="{00000000-0005-0000-0000-00005C830000}"/>
    <cellStyle name="SAPBEXHLevel0X 3 2" xfId="2063" xr:uid="{00000000-0005-0000-0000-00005D830000}"/>
    <cellStyle name="SAPBEXHLevel0X 3 2 2" xfId="13520" xr:uid="{00000000-0005-0000-0000-00005E830000}"/>
    <cellStyle name="SAPBEXHLevel0X 3 2 2 2" xfId="13521" xr:uid="{00000000-0005-0000-0000-00005F830000}"/>
    <cellStyle name="SAPBEXHLevel0X 3 2 2 2 2" xfId="13522" xr:uid="{00000000-0005-0000-0000-000060830000}"/>
    <cellStyle name="SAPBEXHLevel0X 3 2 2 2 2 2" xfId="13523" xr:uid="{00000000-0005-0000-0000-000061830000}"/>
    <cellStyle name="SAPBEXHLevel0X 3 2 2 2 3" xfId="13524" xr:uid="{00000000-0005-0000-0000-000062830000}"/>
    <cellStyle name="SAPBEXHLevel0X 3 2 2 3" xfId="13525" xr:uid="{00000000-0005-0000-0000-000063830000}"/>
    <cellStyle name="SAPBEXHLevel0X 3 2 2 3 2" xfId="13526" xr:uid="{00000000-0005-0000-0000-000064830000}"/>
    <cellStyle name="SAPBEXHLevel0X 3 2 2 3 2 2" xfId="13527" xr:uid="{00000000-0005-0000-0000-000065830000}"/>
    <cellStyle name="SAPBEXHLevel0X 3 2 2 4" xfId="13528" xr:uid="{00000000-0005-0000-0000-000066830000}"/>
    <cellStyle name="SAPBEXHLevel0X 3 2 2 4 2" xfId="13529" xr:uid="{00000000-0005-0000-0000-000067830000}"/>
    <cellStyle name="SAPBEXHLevel0X 3 2 3" xfId="13530" xr:uid="{00000000-0005-0000-0000-000068830000}"/>
    <cellStyle name="SAPBEXHLevel0X 3 2 3 2" xfId="13531" xr:uid="{00000000-0005-0000-0000-000069830000}"/>
    <cellStyle name="SAPBEXHLevel0X 3 2 3 2 2" xfId="13532" xr:uid="{00000000-0005-0000-0000-00006A830000}"/>
    <cellStyle name="SAPBEXHLevel0X 3 2 3 3" xfId="13533" xr:uid="{00000000-0005-0000-0000-00006B830000}"/>
    <cellStyle name="SAPBEXHLevel0X 3 2 4" xfId="13534" xr:uid="{00000000-0005-0000-0000-00006C830000}"/>
    <cellStyle name="SAPBEXHLevel0X 3 2 4 2" xfId="13535" xr:uid="{00000000-0005-0000-0000-00006D830000}"/>
    <cellStyle name="SAPBEXHLevel0X 3 2 4 2 2" xfId="13536" xr:uid="{00000000-0005-0000-0000-00006E830000}"/>
    <cellStyle name="SAPBEXHLevel0X 3 2 5" xfId="13537" xr:uid="{00000000-0005-0000-0000-00006F830000}"/>
    <cellStyle name="SAPBEXHLevel0X 3 2 5 2" xfId="13538" xr:uid="{00000000-0005-0000-0000-000070830000}"/>
    <cellStyle name="SAPBEXHLevel0X 3 2 6" xfId="39516" xr:uid="{00000000-0005-0000-0000-000071830000}"/>
    <cellStyle name="SAPBEXHLevel0X 3 2 7" xfId="39517" xr:uid="{00000000-0005-0000-0000-000072830000}"/>
    <cellStyle name="SAPBEXHLevel0X 3 20" xfId="39518" xr:uid="{00000000-0005-0000-0000-000073830000}"/>
    <cellStyle name="SAPBEXHLevel0X 3 21" xfId="39519" xr:uid="{00000000-0005-0000-0000-000074830000}"/>
    <cellStyle name="SAPBEXHLevel0X 3 22" xfId="39520" xr:uid="{00000000-0005-0000-0000-000075830000}"/>
    <cellStyle name="SAPBEXHLevel0X 3 23" xfId="39521" xr:uid="{00000000-0005-0000-0000-000076830000}"/>
    <cellStyle name="SAPBEXHLevel0X 3 24" xfId="39522" xr:uid="{00000000-0005-0000-0000-000077830000}"/>
    <cellStyle name="SAPBEXHLevel0X 3 25" xfId="39523" xr:uid="{00000000-0005-0000-0000-000078830000}"/>
    <cellStyle name="SAPBEXHLevel0X 3 26" xfId="39524" xr:uid="{00000000-0005-0000-0000-000079830000}"/>
    <cellStyle name="SAPBEXHLevel0X 3 27" xfId="48628" xr:uid="{00000000-0005-0000-0000-00007A830000}"/>
    <cellStyle name="SAPBEXHLevel0X 3 3" xfId="39525" xr:uid="{00000000-0005-0000-0000-00007B830000}"/>
    <cellStyle name="SAPBEXHLevel0X 3 4" xfId="39526" xr:uid="{00000000-0005-0000-0000-00007C830000}"/>
    <cellStyle name="SAPBEXHLevel0X 3 5" xfId="39527" xr:uid="{00000000-0005-0000-0000-00007D830000}"/>
    <cellStyle name="SAPBEXHLevel0X 3 6" xfId="39528" xr:uid="{00000000-0005-0000-0000-00007E830000}"/>
    <cellStyle name="SAPBEXHLevel0X 3 7" xfId="39529" xr:uid="{00000000-0005-0000-0000-00007F830000}"/>
    <cellStyle name="SAPBEXHLevel0X 3 8" xfId="39530" xr:uid="{00000000-0005-0000-0000-000080830000}"/>
    <cellStyle name="SAPBEXHLevel0X 3 9" xfId="39531" xr:uid="{00000000-0005-0000-0000-000081830000}"/>
    <cellStyle name="SAPBEXHLevel0X 30" xfId="39532" xr:uid="{00000000-0005-0000-0000-000082830000}"/>
    <cellStyle name="SAPBEXHLevel0X 31" xfId="39533" xr:uid="{00000000-0005-0000-0000-000083830000}"/>
    <cellStyle name="SAPBEXHLevel0X 32" xfId="39534" xr:uid="{00000000-0005-0000-0000-000084830000}"/>
    <cellStyle name="SAPBEXHLevel0X 33" xfId="39535" xr:uid="{00000000-0005-0000-0000-000085830000}"/>
    <cellStyle name="SAPBEXHLevel0X 34" xfId="48629" xr:uid="{00000000-0005-0000-0000-000086830000}"/>
    <cellStyle name="SAPBEXHLevel0X 4" xfId="1051" xr:uid="{00000000-0005-0000-0000-000087830000}"/>
    <cellStyle name="SAPBEXHLevel0X 4 10" xfId="39536" xr:uid="{00000000-0005-0000-0000-000088830000}"/>
    <cellStyle name="SAPBEXHLevel0X 4 11" xfId="39537" xr:uid="{00000000-0005-0000-0000-000089830000}"/>
    <cellStyle name="SAPBEXHLevel0X 4 12" xfId="39538" xr:uid="{00000000-0005-0000-0000-00008A830000}"/>
    <cellStyle name="SAPBEXHLevel0X 4 13" xfId="39539" xr:uid="{00000000-0005-0000-0000-00008B830000}"/>
    <cellStyle name="SAPBEXHLevel0X 4 14" xfId="39540" xr:uid="{00000000-0005-0000-0000-00008C830000}"/>
    <cellStyle name="SAPBEXHLevel0X 4 15" xfId="39541" xr:uid="{00000000-0005-0000-0000-00008D830000}"/>
    <cellStyle name="SAPBEXHLevel0X 4 16" xfId="39542" xr:uid="{00000000-0005-0000-0000-00008E830000}"/>
    <cellStyle name="SAPBEXHLevel0X 4 17" xfId="39543" xr:uid="{00000000-0005-0000-0000-00008F830000}"/>
    <cellStyle name="SAPBEXHLevel0X 4 18" xfId="39544" xr:uid="{00000000-0005-0000-0000-000090830000}"/>
    <cellStyle name="SAPBEXHLevel0X 4 19" xfId="39545" xr:uid="{00000000-0005-0000-0000-000091830000}"/>
    <cellStyle name="SAPBEXHLevel0X 4 2" xfId="2064" xr:uid="{00000000-0005-0000-0000-000092830000}"/>
    <cellStyle name="SAPBEXHLevel0X 4 2 2" xfId="13539" xr:uid="{00000000-0005-0000-0000-000093830000}"/>
    <cellStyle name="SAPBEXHLevel0X 4 2 2 2" xfId="13540" xr:uid="{00000000-0005-0000-0000-000094830000}"/>
    <cellStyle name="SAPBEXHLevel0X 4 2 2 2 2" xfId="13541" xr:uid="{00000000-0005-0000-0000-000095830000}"/>
    <cellStyle name="SAPBEXHLevel0X 4 2 2 2 2 2" xfId="13542" xr:uid="{00000000-0005-0000-0000-000096830000}"/>
    <cellStyle name="SAPBEXHLevel0X 4 2 2 2 3" xfId="13543" xr:uid="{00000000-0005-0000-0000-000097830000}"/>
    <cellStyle name="SAPBEXHLevel0X 4 2 2 3" xfId="13544" xr:uid="{00000000-0005-0000-0000-000098830000}"/>
    <cellStyle name="SAPBEXHLevel0X 4 2 2 3 2" xfId="13545" xr:uid="{00000000-0005-0000-0000-000099830000}"/>
    <cellStyle name="SAPBEXHLevel0X 4 2 2 3 2 2" xfId="13546" xr:uid="{00000000-0005-0000-0000-00009A830000}"/>
    <cellStyle name="SAPBEXHLevel0X 4 2 2 4" xfId="13547" xr:uid="{00000000-0005-0000-0000-00009B830000}"/>
    <cellStyle name="SAPBEXHLevel0X 4 2 2 4 2" xfId="13548" xr:uid="{00000000-0005-0000-0000-00009C830000}"/>
    <cellStyle name="SAPBEXHLevel0X 4 2 3" xfId="13549" xr:uid="{00000000-0005-0000-0000-00009D830000}"/>
    <cellStyle name="SAPBEXHLevel0X 4 2 3 2" xfId="13550" xr:uid="{00000000-0005-0000-0000-00009E830000}"/>
    <cellStyle name="SAPBEXHLevel0X 4 2 3 2 2" xfId="13551" xr:uid="{00000000-0005-0000-0000-00009F830000}"/>
    <cellStyle name="SAPBEXHLevel0X 4 2 3 3" xfId="13552" xr:uid="{00000000-0005-0000-0000-0000A0830000}"/>
    <cellStyle name="SAPBEXHLevel0X 4 2 4" xfId="13553" xr:uid="{00000000-0005-0000-0000-0000A1830000}"/>
    <cellStyle name="SAPBEXHLevel0X 4 2 4 2" xfId="13554" xr:uid="{00000000-0005-0000-0000-0000A2830000}"/>
    <cellStyle name="SAPBEXHLevel0X 4 2 4 2 2" xfId="13555" xr:uid="{00000000-0005-0000-0000-0000A3830000}"/>
    <cellStyle name="SAPBEXHLevel0X 4 2 5" xfId="13556" xr:uid="{00000000-0005-0000-0000-0000A4830000}"/>
    <cellStyle name="SAPBEXHLevel0X 4 2 5 2" xfId="13557" xr:uid="{00000000-0005-0000-0000-0000A5830000}"/>
    <cellStyle name="SAPBEXHLevel0X 4 2 6" xfId="39546" xr:uid="{00000000-0005-0000-0000-0000A6830000}"/>
    <cellStyle name="SAPBEXHLevel0X 4 2 7" xfId="39547" xr:uid="{00000000-0005-0000-0000-0000A7830000}"/>
    <cellStyle name="SAPBEXHLevel0X 4 20" xfId="39548" xr:uid="{00000000-0005-0000-0000-0000A8830000}"/>
    <cellStyle name="SAPBEXHLevel0X 4 21" xfId="39549" xr:uid="{00000000-0005-0000-0000-0000A9830000}"/>
    <cellStyle name="SAPBEXHLevel0X 4 22" xfId="39550" xr:uid="{00000000-0005-0000-0000-0000AA830000}"/>
    <cellStyle name="SAPBEXHLevel0X 4 23" xfId="39551" xr:uid="{00000000-0005-0000-0000-0000AB830000}"/>
    <cellStyle name="SAPBEXHLevel0X 4 24" xfId="39552" xr:uid="{00000000-0005-0000-0000-0000AC830000}"/>
    <cellStyle name="SAPBEXHLevel0X 4 25" xfId="39553" xr:uid="{00000000-0005-0000-0000-0000AD830000}"/>
    <cellStyle name="SAPBEXHLevel0X 4 26" xfId="39554" xr:uid="{00000000-0005-0000-0000-0000AE830000}"/>
    <cellStyle name="SAPBEXHLevel0X 4 27" xfId="48630" xr:uid="{00000000-0005-0000-0000-0000AF830000}"/>
    <cellStyle name="SAPBEXHLevel0X 4 3" xfId="39555" xr:uid="{00000000-0005-0000-0000-0000B0830000}"/>
    <cellStyle name="SAPBEXHLevel0X 4 4" xfId="39556" xr:uid="{00000000-0005-0000-0000-0000B1830000}"/>
    <cellStyle name="SAPBEXHLevel0X 4 5" xfId="39557" xr:uid="{00000000-0005-0000-0000-0000B2830000}"/>
    <cellStyle name="SAPBEXHLevel0X 4 6" xfId="39558" xr:uid="{00000000-0005-0000-0000-0000B3830000}"/>
    <cellStyle name="SAPBEXHLevel0X 4 7" xfId="39559" xr:uid="{00000000-0005-0000-0000-0000B4830000}"/>
    <cellStyle name="SAPBEXHLevel0X 4 8" xfId="39560" xr:uid="{00000000-0005-0000-0000-0000B5830000}"/>
    <cellStyle name="SAPBEXHLevel0X 4 9" xfId="39561" xr:uid="{00000000-0005-0000-0000-0000B6830000}"/>
    <cellStyle name="SAPBEXHLevel0X 5" xfId="1052" xr:uid="{00000000-0005-0000-0000-0000B7830000}"/>
    <cellStyle name="SAPBEXHLevel0X 5 10" xfId="39562" xr:uid="{00000000-0005-0000-0000-0000B8830000}"/>
    <cellStyle name="SAPBEXHLevel0X 5 11" xfId="39563" xr:uid="{00000000-0005-0000-0000-0000B9830000}"/>
    <cellStyle name="SAPBEXHLevel0X 5 12" xfId="39564" xr:uid="{00000000-0005-0000-0000-0000BA830000}"/>
    <cellStyle name="SAPBEXHLevel0X 5 13" xfId="39565" xr:uid="{00000000-0005-0000-0000-0000BB830000}"/>
    <cellStyle name="SAPBEXHLevel0X 5 14" xfId="39566" xr:uid="{00000000-0005-0000-0000-0000BC830000}"/>
    <cellStyle name="SAPBEXHLevel0X 5 15" xfId="39567" xr:uid="{00000000-0005-0000-0000-0000BD830000}"/>
    <cellStyle name="SAPBEXHLevel0X 5 16" xfId="39568" xr:uid="{00000000-0005-0000-0000-0000BE830000}"/>
    <cellStyle name="SAPBEXHLevel0X 5 17" xfId="39569" xr:uid="{00000000-0005-0000-0000-0000BF830000}"/>
    <cellStyle name="SAPBEXHLevel0X 5 18" xfId="39570" xr:uid="{00000000-0005-0000-0000-0000C0830000}"/>
    <cellStyle name="SAPBEXHLevel0X 5 19" xfId="39571" xr:uid="{00000000-0005-0000-0000-0000C1830000}"/>
    <cellStyle name="SAPBEXHLevel0X 5 2" xfId="2065" xr:uid="{00000000-0005-0000-0000-0000C2830000}"/>
    <cellStyle name="SAPBEXHLevel0X 5 2 2" xfId="13558" xr:uid="{00000000-0005-0000-0000-0000C3830000}"/>
    <cellStyle name="SAPBEXHLevel0X 5 2 2 2" xfId="13559" xr:uid="{00000000-0005-0000-0000-0000C4830000}"/>
    <cellStyle name="SAPBEXHLevel0X 5 2 2 2 2" xfId="13560" xr:uid="{00000000-0005-0000-0000-0000C5830000}"/>
    <cellStyle name="SAPBEXHLevel0X 5 2 2 2 2 2" xfId="13561" xr:uid="{00000000-0005-0000-0000-0000C6830000}"/>
    <cellStyle name="SAPBEXHLevel0X 5 2 2 2 3" xfId="13562" xr:uid="{00000000-0005-0000-0000-0000C7830000}"/>
    <cellStyle name="SAPBEXHLevel0X 5 2 2 3" xfId="13563" xr:uid="{00000000-0005-0000-0000-0000C8830000}"/>
    <cellStyle name="SAPBEXHLevel0X 5 2 2 3 2" xfId="13564" xr:uid="{00000000-0005-0000-0000-0000C9830000}"/>
    <cellStyle name="SAPBEXHLevel0X 5 2 2 3 2 2" xfId="13565" xr:uid="{00000000-0005-0000-0000-0000CA830000}"/>
    <cellStyle name="SAPBEXHLevel0X 5 2 2 4" xfId="13566" xr:uid="{00000000-0005-0000-0000-0000CB830000}"/>
    <cellStyle name="SAPBEXHLevel0X 5 2 2 4 2" xfId="13567" xr:uid="{00000000-0005-0000-0000-0000CC830000}"/>
    <cellStyle name="SAPBEXHLevel0X 5 2 3" xfId="13568" xr:uid="{00000000-0005-0000-0000-0000CD830000}"/>
    <cellStyle name="SAPBEXHLevel0X 5 2 3 2" xfId="13569" xr:uid="{00000000-0005-0000-0000-0000CE830000}"/>
    <cellStyle name="SAPBEXHLevel0X 5 2 3 2 2" xfId="13570" xr:uid="{00000000-0005-0000-0000-0000CF830000}"/>
    <cellStyle name="SAPBEXHLevel0X 5 2 3 3" xfId="13571" xr:uid="{00000000-0005-0000-0000-0000D0830000}"/>
    <cellStyle name="SAPBEXHLevel0X 5 2 4" xfId="13572" xr:uid="{00000000-0005-0000-0000-0000D1830000}"/>
    <cellStyle name="SAPBEXHLevel0X 5 2 4 2" xfId="13573" xr:uid="{00000000-0005-0000-0000-0000D2830000}"/>
    <cellStyle name="SAPBEXHLevel0X 5 2 4 2 2" xfId="13574" xr:uid="{00000000-0005-0000-0000-0000D3830000}"/>
    <cellStyle name="SAPBEXHLevel0X 5 2 5" xfId="13575" xr:uid="{00000000-0005-0000-0000-0000D4830000}"/>
    <cellStyle name="SAPBEXHLevel0X 5 2 5 2" xfId="13576" xr:uid="{00000000-0005-0000-0000-0000D5830000}"/>
    <cellStyle name="SAPBEXHLevel0X 5 2 6" xfId="39572" xr:uid="{00000000-0005-0000-0000-0000D6830000}"/>
    <cellStyle name="SAPBEXHLevel0X 5 2 7" xfId="39573" xr:uid="{00000000-0005-0000-0000-0000D7830000}"/>
    <cellStyle name="SAPBEXHLevel0X 5 20" xfId="39574" xr:uid="{00000000-0005-0000-0000-0000D8830000}"/>
    <cellStyle name="SAPBEXHLevel0X 5 21" xfId="39575" xr:uid="{00000000-0005-0000-0000-0000D9830000}"/>
    <cellStyle name="SAPBEXHLevel0X 5 22" xfId="39576" xr:uid="{00000000-0005-0000-0000-0000DA830000}"/>
    <cellStyle name="SAPBEXHLevel0X 5 23" xfId="39577" xr:uid="{00000000-0005-0000-0000-0000DB830000}"/>
    <cellStyle name="SAPBEXHLevel0X 5 24" xfId="39578" xr:uid="{00000000-0005-0000-0000-0000DC830000}"/>
    <cellStyle name="SAPBEXHLevel0X 5 25" xfId="39579" xr:uid="{00000000-0005-0000-0000-0000DD830000}"/>
    <cellStyle name="SAPBEXHLevel0X 5 26" xfId="39580" xr:uid="{00000000-0005-0000-0000-0000DE830000}"/>
    <cellStyle name="SAPBEXHLevel0X 5 27" xfId="48631" xr:uid="{00000000-0005-0000-0000-0000DF830000}"/>
    <cellStyle name="SAPBEXHLevel0X 5 3" xfId="39581" xr:uid="{00000000-0005-0000-0000-0000E0830000}"/>
    <cellStyle name="SAPBEXHLevel0X 5 4" xfId="39582" xr:uid="{00000000-0005-0000-0000-0000E1830000}"/>
    <cellStyle name="SAPBEXHLevel0X 5 5" xfId="39583" xr:uid="{00000000-0005-0000-0000-0000E2830000}"/>
    <cellStyle name="SAPBEXHLevel0X 5 6" xfId="39584" xr:uid="{00000000-0005-0000-0000-0000E3830000}"/>
    <cellStyle name="SAPBEXHLevel0X 5 7" xfId="39585" xr:uid="{00000000-0005-0000-0000-0000E4830000}"/>
    <cellStyle name="SAPBEXHLevel0X 5 8" xfId="39586" xr:uid="{00000000-0005-0000-0000-0000E5830000}"/>
    <cellStyle name="SAPBEXHLevel0X 5 9" xfId="39587" xr:uid="{00000000-0005-0000-0000-0000E6830000}"/>
    <cellStyle name="SAPBEXHLevel0X 6" xfId="1053" xr:uid="{00000000-0005-0000-0000-0000E7830000}"/>
    <cellStyle name="SAPBEXHLevel0X 6 10" xfId="39588" xr:uid="{00000000-0005-0000-0000-0000E8830000}"/>
    <cellStyle name="SAPBEXHLevel0X 6 11" xfId="39589" xr:uid="{00000000-0005-0000-0000-0000E9830000}"/>
    <cellStyle name="SAPBEXHLevel0X 6 12" xfId="39590" xr:uid="{00000000-0005-0000-0000-0000EA830000}"/>
    <cellStyle name="SAPBEXHLevel0X 6 13" xfId="39591" xr:uid="{00000000-0005-0000-0000-0000EB830000}"/>
    <cellStyle name="SAPBEXHLevel0X 6 14" xfId="39592" xr:uid="{00000000-0005-0000-0000-0000EC830000}"/>
    <cellStyle name="SAPBEXHLevel0X 6 15" xfId="39593" xr:uid="{00000000-0005-0000-0000-0000ED830000}"/>
    <cellStyle name="SAPBEXHLevel0X 6 16" xfId="39594" xr:uid="{00000000-0005-0000-0000-0000EE830000}"/>
    <cellStyle name="SAPBEXHLevel0X 6 17" xfId="39595" xr:uid="{00000000-0005-0000-0000-0000EF830000}"/>
    <cellStyle name="SAPBEXHLevel0X 6 18" xfId="39596" xr:uid="{00000000-0005-0000-0000-0000F0830000}"/>
    <cellStyle name="SAPBEXHLevel0X 6 19" xfId="39597" xr:uid="{00000000-0005-0000-0000-0000F1830000}"/>
    <cellStyle name="SAPBEXHLevel0X 6 2" xfId="2066" xr:uid="{00000000-0005-0000-0000-0000F2830000}"/>
    <cellStyle name="SAPBEXHLevel0X 6 2 2" xfId="13577" xr:uid="{00000000-0005-0000-0000-0000F3830000}"/>
    <cellStyle name="SAPBEXHLevel0X 6 2 2 2" xfId="13578" xr:uid="{00000000-0005-0000-0000-0000F4830000}"/>
    <cellStyle name="SAPBEXHLevel0X 6 2 2 2 2" xfId="13579" xr:uid="{00000000-0005-0000-0000-0000F5830000}"/>
    <cellStyle name="SAPBEXHLevel0X 6 2 2 2 2 2" xfId="13580" xr:uid="{00000000-0005-0000-0000-0000F6830000}"/>
    <cellStyle name="SAPBEXHLevel0X 6 2 2 2 3" xfId="13581" xr:uid="{00000000-0005-0000-0000-0000F7830000}"/>
    <cellStyle name="SAPBEXHLevel0X 6 2 2 3" xfId="13582" xr:uid="{00000000-0005-0000-0000-0000F8830000}"/>
    <cellStyle name="SAPBEXHLevel0X 6 2 2 3 2" xfId="13583" xr:uid="{00000000-0005-0000-0000-0000F9830000}"/>
    <cellStyle name="SAPBEXHLevel0X 6 2 2 3 2 2" xfId="13584" xr:uid="{00000000-0005-0000-0000-0000FA830000}"/>
    <cellStyle name="SAPBEXHLevel0X 6 2 2 4" xfId="13585" xr:uid="{00000000-0005-0000-0000-0000FB830000}"/>
    <cellStyle name="SAPBEXHLevel0X 6 2 2 4 2" xfId="13586" xr:uid="{00000000-0005-0000-0000-0000FC830000}"/>
    <cellStyle name="SAPBEXHLevel0X 6 2 3" xfId="13587" xr:uid="{00000000-0005-0000-0000-0000FD830000}"/>
    <cellStyle name="SAPBEXHLevel0X 6 2 3 2" xfId="13588" xr:uid="{00000000-0005-0000-0000-0000FE830000}"/>
    <cellStyle name="SAPBEXHLevel0X 6 2 3 2 2" xfId="13589" xr:uid="{00000000-0005-0000-0000-0000FF830000}"/>
    <cellStyle name="SAPBEXHLevel0X 6 2 3 3" xfId="13590" xr:uid="{00000000-0005-0000-0000-000000840000}"/>
    <cellStyle name="SAPBEXHLevel0X 6 2 4" xfId="13591" xr:uid="{00000000-0005-0000-0000-000001840000}"/>
    <cellStyle name="SAPBEXHLevel0X 6 2 4 2" xfId="13592" xr:uid="{00000000-0005-0000-0000-000002840000}"/>
    <cellStyle name="SAPBEXHLevel0X 6 2 4 2 2" xfId="13593" xr:uid="{00000000-0005-0000-0000-000003840000}"/>
    <cellStyle name="SAPBEXHLevel0X 6 2 5" xfId="13594" xr:uid="{00000000-0005-0000-0000-000004840000}"/>
    <cellStyle name="SAPBEXHLevel0X 6 2 5 2" xfId="13595" xr:uid="{00000000-0005-0000-0000-000005840000}"/>
    <cellStyle name="SAPBEXHLevel0X 6 2 6" xfId="39598" xr:uid="{00000000-0005-0000-0000-000006840000}"/>
    <cellStyle name="SAPBEXHLevel0X 6 2 7" xfId="39599" xr:uid="{00000000-0005-0000-0000-000007840000}"/>
    <cellStyle name="SAPBEXHLevel0X 6 20" xfId="39600" xr:uid="{00000000-0005-0000-0000-000008840000}"/>
    <cellStyle name="SAPBEXHLevel0X 6 21" xfId="39601" xr:uid="{00000000-0005-0000-0000-000009840000}"/>
    <cellStyle name="SAPBEXHLevel0X 6 22" xfId="39602" xr:uid="{00000000-0005-0000-0000-00000A840000}"/>
    <cellStyle name="SAPBEXHLevel0X 6 23" xfId="39603" xr:uid="{00000000-0005-0000-0000-00000B840000}"/>
    <cellStyle name="SAPBEXHLevel0X 6 24" xfId="39604" xr:uid="{00000000-0005-0000-0000-00000C840000}"/>
    <cellStyle name="SAPBEXHLevel0X 6 25" xfId="39605" xr:uid="{00000000-0005-0000-0000-00000D840000}"/>
    <cellStyle name="SAPBEXHLevel0X 6 26" xfId="39606" xr:uid="{00000000-0005-0000-0000-00000E840000}"/>
    <cellStyle name="SAPBEXHLevel0X 6 27" xfId="48632" xr:uid="{00000000-0005-0000-0000-00000F840000}"/>
    <cellStyle name="SAPBEXHLevel0X 6 3" xfId="39607" xr:uid="{00000000-0005-0000-0000-000010840000}"/>
    <cellStyle name="SAPBEXHLevel0X 6 4" xfId="39608" xr:uid="{00000000-0005-0000-0000-000011840000}"/>
    <cellStyle name="SAPBEXHLevel0X 6 5" xfId="39609" xr:uid="{00000000-0005-0000-0000-000012840000}"/>
    <cellStyle name="SAPBEXHLevel0X 6 6" xfId="39610" xr:uid="{00000000-0005-0000-0000-000013840000}"/>
    <cellStyle name="SAPBEXHLevel0X 6 7" xfId="39611" xr:uid="{00000000-0005-0000-0000-000014840000}"/>
    <cellStyle name="SAPBEXHLevel0X 6 8" xfId="39612" xr:uid="{00000000-0005-0000-0000-000015840000}"/>
    <cellStyle name="SAPBEXHLevel0X 6 9" xfId="39613" xr:uid="{00000000-0005-0000-0000-000016840000}"/>
    <cellStyle name="SAPBEXHLevel0X 7" xfId="1054" xr:uid="{00000000-0005-0000-0000-000017840000}"/>
    <cellStyle name="SAPBEXHLevel0X 7 10" xfId="39614" xr:uid="{00000000-0005-0000-0000-000018840000}"/>
    <cellStyle name="SAPBEXHLevel0X 7 11" xfId="39615" xr:uid="{00000000-0005-0000-0000-000019840000}"/>
    <cellStyle name="SAPBEXHLevel0X 7 12" xfId="39616" xr:uid="{00000000-0005-0000-0000-00001A840000}"/>
    <cellStyle name="SAPBEXHLevel0X 7 13" xfId="39617" xr:uid="{00000000-0005-0000-0000-00001B840000}"/>
    <cellStyle name="SAPBEXHLevel0X 7 14" xfId="39618" xr:uid="{00000000-0005-0000-0000-00001C840000}"/>
    <cellStyle name="SAPBEXHLevel0X 7 15" xfId="39619" xr:uid="{00000000-0005-0000-0000-00001D840000}"/>
    <cellStyle name="SAPBEXHLevel0X 7 16" xfId="39620" xr:uid="{00000000-0005-0000-0000-00001E840000}"/>
    <cellStyle name="SAPBEXHLevel0X 7 17" xfId="39621" xr:uid="{00000000-0005-0000-0000-00001F840000}"/>
    <cellStyle name="SAPBEXHLevel0X 7 18" xfId="39622" xr:uid="{00000000-0005-0000-0000-000020840000}"/>
    <cellStyle name="SAPBEXHLevel0X 7 19" xfId="39623" xr:uid="{00000000-0005-0000-0000-000021840000}"/>
    <cellStyle name="SAPBEXHLevel0X 7 2" xfId="2067" xr:uid="{00000000-0005-0000-0000-000022840000}"/>
    <cellStyle name="SAPBEXHLevel0X 7 2 2" xfId="13596" xr:uid="{00000000-0005-0000-0000-000023840000}"/>
    <cellStyle name="SAPBEXHLevel0X 7 2 2 2" xfId="13597" xr:uid="{00000000-0005-0000-0000-000024840000}"/>
    <cellStyle name="SAPBEXHLevel0X 7 2 2 2 2" xfId="13598" xr:uid="{00000000-0005-0000-0000-000025840000}"/>
    <cellStyle name="SAPBEXHLevel0X 7 2 2 2 2 2" xfId="13599" xr:uid="{00000000-0005-0000-0000-000026840000}"/>
    <cellStyle name="SAPBEXHLevel0X 7 2 2 2 3" xfId="13600" xr:uid="{00000000-0005-0000-0000-000027840000}"/>
    <cellStyle name="SAPBEXHLevel0X 7 2 2 3" xfId="13601" xr:uid="{00000000-0005-0000-0000-000028840000}"/>
    <cellStyle name="SAPBEXHLevel0X 7 2 2 3 2" xfId="13602" xr:uid="{00000000-0005-0000-0000-000029840000}"/>
    <cellStyle name="SAPBEXHLevel0X 7 2 2 3 2 2" xfId="13603" xr:uid="{00000000-0005-0000-0000-00002A840000}"/>
    <cellStyle name="SAPBEXHLevel0X 7 2 2 4" xfId="13604" xr:uid="{00000000-0005-0000-0000-00002B840000}"/>
    <cellStyle name="SAPBEXHLevel0X 7 2 2 4 2" xfId="13605" xr:uid="{00000000-0005-0000-0000-00002C840000}"/>
    <cellStyle name="SAPBEXHLevel0X 7 2 3" xfId="13606" xr:uid="{00000000-0005-0000-0000-00002D840000}"/>
    <cellStyle name="SAPBEXHLevel0X 7 2 3 2" xfId="13607" xr:uid="{00000000-0005-0000-0000-00002E840000}"/>
    <cellStyle name="SAPBEXHLevel0X 7 2 3 2 2" xfId="13608" xr:uid="{00000000-0005-0000-0000-00002F840000}"/>
    <cellStyle name="SAPBEXHLevel0X 7 2 3 3" xfId="13609" xr:uid="{00000000-0005-0000-0000-000030840000}"/>
    <cellStyle name="SAPBEXHLevel0X 7 2 4" xfId="13610" xr:uid="{00000000-0005-0000-0000-000031840000}"/>
    <cellStyle name="SAPBEXHLevel0X 7 2 4 2" xfId="13611" xr:uid="{00000000-0005-0000-0000-000032840000}"/>
    <cellStyle name="SAPBEXHLevel0X 7 2 4 2 2" xfId="13612" xr:uid="{00000000-0005-0000-0000-000033840000}"/>
    <cellStyle name="SAPBEXHLevel0X 7 2 5" xfId="13613" xr:uid="{00000000-0005-0000-0000-000034840000}"/>
    <cellStyle name="SAPBEXHLevel0X 7 2 5 2" xfId="13614" xr:uid="{00000000-0005-0000-0000-000035840000}"/>
    <cellStyle name="SAPBEXHLevel0X 7 2 6" xfId="39624" xr:uid="{00000000-0005-0000-0000-000036840000}"/>
    <cellStyle name="SAPBEXHLevel0X 7 2 7" xfId="39625" xr:uid="{00000000-0005-0000-0000-000037840000}"/>
    <cellStyle name="SAPBEXHLevel0X 7 20" xfId="39626" xr:uid="{00000000-0005-0000-0000-000038840000}"/>
    <cellStyle name="SAPBEXHLevel0X 7 21" xfId="39627" xr:uid="{00000000-0005-0000-0000-000039840000}"/>
    <cellStyle name="SAPBEXHLevel0X 7 22" xfId="39628" xr:uid="{00000000-0005-0000-0000-00003A840000}"/>
    <cellStyle name="SAPBEXHLevel0X 7 23" xfId="39629" xr:uid="{00000000-0005-0000-0000-00003B840000}"/>
    <cellStyle name="SAPBEXHLevel0X 7 24" xfId="39630" xr:uid="{00000000-0005-0000-0000-00003C840000}"/>
    <cellStyle name="SAPBEXHLevel0X 7 25" xfId="39631" xr:uid="{00000000-0005-0000-0000-00003D840000}"/>
    <cellStyle name="SAPBEXHLevel0X 7 26" xfId="39632" xr:uid="{00000000-0005-0000-0000-00003E840000}"/>
    <cellStyle name="SAPBEXHLevel0X 7 27" xfId="48633" xr:uid="{00000000-0005-0000-0000-00003F840000}"/>
    <cellStyle name="SAPBEXHLevel0X 7 3" xfId="39633" xr:uid="{00000000-0005-0000-0000-000040840000}"/>
    <cellStyle name="SAPBEXHLevel0X 7 4" xfId="39634" xr:uid="{00000000-0005-0000-0000-000041840000}"/>
    <cellStyle name="SAPBEXHLevel0X 7 5" xfId="39635" xr:uid="{00000000-0005-0000-0000-000042840000}"/>
    <cellStyle name="SAPBEXHLevel0X 7 6" xfId="39636" xr:uid="{00000000-0005-0000-0000-000043840000}"/>
    <cellStyle name="SAPBEXHLevel0X 7 7" xfId="39637" xr:uid="{00000000-0005-0000-0000-000044840000}"/>
    <cellStyle name="SAPBEXHLevel0X 7 8" xfId="39638" xr:uid="{00000000-0005-0000-0000-000045840000}"/>
    <cellStyle name="SAPBEXHLevel0X 7 9" xfId="39639" xr:uid="{00000000-0005-0000-0000-000046840000}"/>
    <cellStyle name="SAPBEXHLevel0X 8" xfId="1044" xr:uid="{00000000-0005-0000-0000-000047840000}"/>
    <cellStyle name="SAPBEXHLevel0X 8 10" xfId="39640" xr:uid="{00000000-0005-0000-0000-000048840000}"/>
    <cellStyle name="SAPBEXHLevel0X 8 11" xfId="39641" xr:uid="{00000000-0005-0000-0000-000049840000}"/>
    <cellStyle name="SAPBEXHLevel0X 8 12" xfId="39642" xr:uid="{00000000-0005-0000-0000-00004A840000}"/>
    <cellStyle name="SAPBEXHLevel0X 8 13" xfId="39643" xr:uid="{00000000-0005-0000-0000-00004B840000}"/>
    <cellStyle name="SAPBEXHLevel0X 8 14" xfId="39644" xr:uid="{00000000-0005-0000-0000-00004C840000}"/>
    <cellStyle name="SAPBEXHLevel0X 8 15" xfId="39645" xr:uid="{00000000-0005-0000-0000-00004D840000}"/>
    <cellStyle name="SAPBEXHLevel0X 8 16" xfId="39646" xr:uid="{00000000-0005-0000-0000-00004E840000}"/>
    <cellStyle name="SAPBEXHLevel0X 8 17" xfId="39647" xr:uid="{00000000-0005-0000-0000-00004F840000}"/>
    <cellStyle name="SAPBEXHLevel0X 8 18" xfId="39648" xr:uid="{00000000-0005-0000-0000-000050840000}"/>
    <cellStyle name="SAPBEXHLevel0X 8 19" xfId="39649" xr:uid="{00000000-0005-0000-0000-000051840000}"/>
    <cellStyle name="SAPBEXHLevel0X 8 2" xfId="2068" xr:uid="{00000000-0005-0000-0000-000052840000}"/>
    <cellStyle name="SAPBEXHLevel0X 8 2 2" xfId="13615" xr:uid="{00000000-0005-0000-0000-000053840000}"/>
    <cellStyle name="SAPBEXHLevel0X 8 2 2 2" xfId="13616" xr:uid="{00000000-0005-0000-0000-000054840000}"/>
    <cellStyle name="SAPBEXHLevel0X 8 2 2 2 2" xfId="13617" xr:uid="{00000000-0005-0000-0000-000055840000}"/>
    <cellStyle name="SAPBEXHLevel0X 8 2 2 2 2 2" xfId="13618" xr:uid="{00000000-0005-0000-0000-000056840000}"/>
    <cellStyle name="SAPBEXHLevel0X 8 2 2 2 3" xfId="13619" xr:uid="{00000000-0005-0000-0000-000057840000}"/>
    <cellStyle name="SAPBEXHLevel0X 8 2 2 3" xfId="13620" xr:uid="{00000000-0005-0000-0000-000058840000}"/>
    <cellStyle name="SAPBEXHLevel0X 8 2 2 3 2" xfId="13621" xr:uid="{00000000-0005-0000-0000-000059840000}"/>
    <cellStyle name="SAPBEXHLevel0X 8 2 2 3 2 2" xfId="13622" xr:uid="{00000000-0005-0000-0000-00005A840000}"/>
    <cellStyle name="SAPBEXHLevel0X 8 2 2 4" xfId="13623" xr:uid="{00000000-0005-0000-0000-00005B840000}"/>
    <cellStyle name="SAPBEXHLevel0X 8 2 2 4 2" xfId="13624" xr:uid="{00000000-0005-0000-0000-00005C840000}"/>
    <cellStyle name="SAPBEXHLevel0X 8 2 3" xfId="13625" xr:uid="{00000000-0005-0000-0000-00005D840000}"/>
    <cellStyle name="SAPBEXHLevel0X 8 2 3 2" xfId="13626" xr:uid="{00000000-0005-0000-0000-00005E840000}"/>
    <cellStyle name="SAPBEXHLevel0X 8 2 3 2 2" xfId="13627" xr:uid="{00000000-0005-0000-0000-00005F840000}"/>
    <cellStyle name="SAPBEXHLevel0X 8 2 3 3" xfId="13628" xr:uid="{00000000-0005-0000-0000-000060840000}"/>
    <cellStyle name="SAPBEXHLevel0X 8 2 4" xfId="13629" xr:uid="{00000000-0005-0000-0000-000061840000}"/>
    <cellStyle name="SAPBEXHLevel0X 8 2 4 2" xfId="13630" xr:uid="{00000000-0005-0000-0000-000062840000}"/>
    <cellStyle name="SAPBEXHLevel0X 8 2 4 2 2" xfId="13631" xr:uid="{00000000-0005-0000-0000-000063840000}"/>
    <cellStyle name="SAPBEXHLevel0X 8 2 5" xfId="13632" xr:uid="{00000000-0005-0000-0000-000064840000}"/>
    <cellStyle name="SAPBEXHLevel0X 8 2 5 2" xfId="13633" xr:uid="{00000000-0005-0000-0000-000065840000}"/>
    <cellStyle name="SAPBEXHLevel0X 8 2 6" xfId="39650" xr:uid="{00000000-0005-0000-0000-000066840000}"/>
    <cellStyle name="SAPBEXHLevel0X 8 2 7" xfId="39651" xr:uid="{00000000-0005-0000-0000-000067840000}"/>
    <cellStyle name="SAPBEXHLevel0X 8 20" xfId="39652" xr:uid="{00000000-0005-0000-0000-000068840000}"/>
    <cellStyle name="SAPBEXHLevel0X 8 21" xfId="39653" xr:uid="{00000000-0005-0000-0000-000069840000}"/>
    <cellStyle name="SAPBEXHLevel0X 8 22" xfId="39654" xr:uid="{00000000-0005-0000-0000-00006A840000}"/>
    <cellStyle name="SAPBEXHLevel0X 8 23" xfId="39655" xr:uid="{00000000-0005-0000-0000-00006B840000}"/>
    <cellStyle name="SAPBEXHLevel0X 8 24" xfId="39656" xr:uid="{00000000-0005-0000-0000-00006C840000}"/>
    <cellStyle name="SAPBEXHLevel0X 8 25" xfId="39657" xr:uid="{00000000-0005-0000-0000-00006D840000}"/>
    <cellStyle name="SAPBEXHLevel0X 8 26" xfId="39658" xr:uid="{00000000-0005-0000-0000-00006E840000}"/>
    <cellStyle name="SAPBEXHLevel0X 8 27" xfId="48634" xr:uid="{00000000-0005-0000-0000-00006F840000}"/>
    <cellStyle name="SAPBEXHLevel0X 8 3" xfId="13634" xr:uid="{00000000-0005-0000-0000-000070840000}"/>
    <cellStyle name="SAPBEXHLevel0X 8 4" xfId="39659" xr:uid="{00000000-0005-0000-0000-000071840000}"/>
    <cellStyle name="SAPBEXHLevel0X 8 5" xfId="39660" xr:uid="{00000000-0005-0000-0000-000072840000}"/>
    <cellStyle name="SAPBEXHLevel0X 8 6" xfId="39661" xr:uid="{00000000-0005-0000-0000-000073840000}"/>
    <cellStyle name="SAPBEXHLevel0X 8 7" xfId="39662" xr:uid="{00000000-0005-0000-0000-000074840000}"/>
    <cellStyle name="SAPBEXHLevel0X 8 8" xfId="39663" xr:uid="{00000000-0005-0000-0000-000075840000}"/>
    <cellStyle name="SAPBEXHLevel0X 8 9" xfId="39664" xr:uid="{00000000-0005-0000-0000-000076840000}"/>
    <cellStyle name="SAPBEXHLevel0X 9" xfId="2069" xr:uid="{00000000-0005-0000-0000-000077840000}"/>
    <cellStyle name="SAPBEXHLevel0X 9 2" xfId="2070" xr:uid="{00000000-0005-0000-0000-000078840000}"/>
    <cellStyle name="SAPBEXHLevel0X 9 2 2" xfId="13635" xr:uid="{00000000-0005-0000-0000-000079840000}"/>
    <cellStyle name="SAPBEXHLevel0X 9 2 2 2" xfId="13636" xr:uid="{00000000-0005-0000-0000-00007A840000}"/>
    <cellStyle name="SAPBEXHLevel0X 9 2 2 2 2" xfId="13637" xr:uid="{00000000-0005-0000-0000-00007B840000}"/>
    <cellStyle name="SAPBEXHLevel0X 9 2 2 3" xfId="13638" xr:uid="{00000000-0005-0000-0000-00007C840000}"/>
    <cellStyle name="SAPBEXHLevel0X 9 2 3" xfId="13639" xr:uid="{00000000-0005-0000-0000-00007D840000}"/>
    <cellStyle name="SAPBEXHLevel0X 9 2 3 2" xfId="13640" xr:uid="{00000000-0005-0000-0000-00007E840000}"/>
    <cellStyle name="SAPBEXHLevel0X 9 2 3 2 2" xfId="13641" xr:uid="{00000000-0005-0000-0000-00007F840000}"/>
    <cellStyle name="SAPBEXHLevel0X 9 2 4" xfId="13642" xr:uid="{00000000-0005-0000-0000-000080840000}"/>
    <cellStyle name="SAPBEXHLevel0X 9 2 4 2" xfId="13643" xr:uid="{00000000-0005-0000-0000-000081840000}"/>
    <cellStyle name="SAPBEXHLevel0X 9 3" xfId="13644" xr:uid="{00000000-0005-0000-0000-000082840000}"/>
    <cellStyle name="SAPBEXHLevel0X 9 3 2" xfId="13645" xr:uid="{00000000-0005-0000-0000-000083840000}"/>
    <cellStyle name="SAPBEXHLevel0X 9 3 2 2" xfId="13646" xr:uid="{00000000-0005-0000-0000-000084840000}"/>
    <cellStyle name="SAPBEXHLevel0X 9 3 2 2 2" xfId="13647" xr:uid="{00000000-0005-0000-0000-000085840000}"/>
    <cellStyle name="SAPBEXHLevel0X 9 3 2 3" xfId="13648" xr:uid="{00000000-0005-0000-0000-000086840000}"/>
    <cellStyle name="SAPBEXHLevel0X 9 3 3" xfId="13649" xr:uid="{00000000-0005-0000-0000-000087840000}"/>
    <cellStyle name="SAPBEXHLevel0X 9 3 3 2" xfId="13650" xr:uid="{00000000-0005-0000-0000-000088840000}"/>
    <cellStyle name="SAPBEXHLevel0X 9 3 3 2 2" xfId="13651" xr:uid="{00000000-0005-0000-0000-000089840000}"/>
    <cellStyle name="SAPBEXHLevel0X 9 3 4" xfId="13652" xr:uid="{00000000-0005-0000-0000-00008A840000}"/>
    <cellStyle name="SAPBEXHLevel0X 9 3 4 2" xfId="13653" xr:uid="{00000000-0005-0000-0000-00008B840000}"/>
    <cellStyle name="SAPBEXHLevel0X 9 3 5" xfId="39665" xr:uid="{00000000-0005-0000-0000-00008C840000}"/>
    <cellStyle name="SAPBEXHLevel0X 9 4" xfId="13654" xr:uid="{00000000-0005-0000-0000-00008D840000}"/>
    <cellStyle name="SAPBEXHLevel0X 9 4 2" xfId="13655" xr:uid="{00000000-0005-0000-0000-00008E840000}"/>
    <cellStyle name="SAPBEXHLevel0X 9 4 2 2" xfId="13656" xr:uid="{00000000-0005-0000-0000-00008F840000}"/>
    <cellStyle name="SAPBEXHLevel0X 9 4 2 2 2" xfId="13657" xr:uid="{00000000-0005-0000-0000-000090840000}"/>
    <cellStyle name="SAPBEXHLevel0X 9 4 3" xfId="13658" xr:uid="{00000000-0005-0000-0000-000091840000}"/>
    <cellStyle name="SAPBEXHLevel0X 9 4 3 2" xfId="13659" xr:uid="{00000000-0005-0000-0000-000092840000}"/>
    <cellStyle name="SAPBEXHLevel0X 9 5" xfId="13660" xr:uid="{00000000-0005-0000-0000-000093840000}"/>
    <cellStyle name="SAPBEXHLevel0X 9 5 2" xfId="13661" xr:uid="{00000000-0005-0000-0000-000094840000}"/>
    <cellStyle name="SAPBEXHLevel0X 9 5 2 2" xfId="13662" xr:uid="{00000000-0005-0000-0000-000095840000}"/>
    <cellStyle name="SAPBEXHLevel0X 9 5 3" xfId="13663" xr:uid="{00000000-0005-0000-0000-000096840000}"/>
    <cellStyle name="SAPBEXHLevel0X 9 6" xfId="13664" xr:uid="{00000000-0005-0000-0000-000097840000}"/>
    <cellStyle name="SAPBEXHLevel0X 9 6 2" xfId="13665" xr:uid="{00000000-0005-0000-0000-000098840000}"/>
    <cellStyle name="SAPBEXHLevel0X 9 6 2 2" xfId="13666" xr:uid="{00000000-0005-0000-0000-000099840000}"/>
    <cellStyle name="SAPBEXHLevel0X 9 7" xfId="13667" xr:uid="{00000000-0005-0000-0000-00009A840000}"/>
    <cellStyle name="SAPBEXHLevel0X 9 7 2" xfId="13668" xr:uid="{00000000-0005-0000-0000-00009B840000}"/>
    <cellStyle name="SAPBEXHLevel0X 9 8" xfId="48635" xr:uid="{00000000-0005-0000-0000-00009C840000}"/>
    <cellStyle name="SAPBEXHLevel1" xfId="139" xr:uid="{00000000-0005-0000-0000-00009D840000}"/>
    <cellStyle name="SAPBEXHLevel1 10" xfId="13669" xr:uid="{00000000-0005-0000-0000-00009E840000}"/>
    <cellStyle name="SAPBEXHLevel1 10 2" xfId="13670" xr:uid="{00000000-0005-0000-0000-00009F840000}"/>
    <cellStyle name="SAPBEXHLevel1 10 2 2" xfId="13671" xr:uid="{00000000-0005-0000-0000-0000A0840000}"/>
    <cellStyle name="SAPBEXHLevel1 10 2 2 2" xfId="13672" xr:uid="{00000000-0005-0000-0000-0000A1840000}"/>
    <cellStyle name="SAPBEXHLevel1 10 2 3" xfId="13673" xr:uid="{00000000-0005-0000-0000-0000A2840000}"/>
    <cellStyle name="SAPBEXHLevel1 10 3" xfId="13674" xr:uid="{00000000-0005-0000-0000-0000A3840000}"/>
    <cellStyle name="SAPBEXHLevel1 10 3 2" xfId="13675" xr:uid="{00000000-0005-0000-0000-0000A4840000}"/>
    <cellStyle name="SAPBEXHLevel1 10 3 2 2" xfId="13676" xr:uid="{00000000-0005-0000-0000-0000A5840000}"/>
    <cellStyle name="SAPBEXHLevel1 10 4" xfId="13677" xr:uid="{00000000-0005-0000-0000-0000A6840000}"/>
    <cellStyle name="SAPBEXHLevel1 10 4 2" xfId="13678" xr:uid="{00000000-0005-0000-0000-0000A7840000}"/>
    <cellStyle name="SAPBEXHLevel1 10 5" xfId="39666" xr:uid="{00000000-0005-0000-0000-0000A8840000}"/>
    <cellStyle name="SAPBEXHLevel1 10 6" xfId="39667" xr:uid="{00000000-0005-0000-0000-0000A9840000}"/>
    <cellStyle name="SAPBEXHLevel1 10 7" xfId="39668" xr:uid="{00000000-0005-0000-0000-0000AA840000}"/>
    <cellStyle name="SAPBEXHLevel1 11" xfId="39669" xr:uid="{00000000-0005-0000-0000-0000AB840000}"/>
    <cellStyle name="SAPBEXHLevel1 12" xfId="39670" xr:uid="{00000000-0005-0000-0000-0000AC840000}"/>
    <cellStyle name="SAPBEXHLevel1 13" xfId="39671" xr:uid="{00000000-0005-0000-0000-0000AD840000}"/>
    <cellStyle name="SAPBEXHLevel1 14" xfId="39672" xr:uid="{00000000-0005-0000-0000-0000AE840000}"/>
    <cellStyle name="SAPBEXHLevel1 15" xfId="39673" xr:uid="{00000000-0005-0000-0000-0000AF840000}"/>
    <cellStyle name="SAPBEXHLevel1 16" xfId="39674" xr:uid="{00000000-0005-0000-0000-0000B0840000}"/>
    <cellStyle name="SAPBEXHLevel1 17" xfId="39675" xr:uid="{00000000-0005-0000-0000-0000B1840000}"/>
    <cellStyle name="SAPBEXHLevel1 18" xfId="39676" xr:uid="{00000000-0005-0000-0000-0000B2840000}"/>
    <cellStyle name="SAPBEXHLevel1 19" xfId="39677" xr:uid="{00000000-0005-0000-0000-0000B3840000}"/>
    <cellStyle name="SAPBEXHLevel1 2" xfId="438" xr:uid="{00000000-0005-0000-0000-0000B4840000}"/>
    <cellStyle name="SAPBEXHLevel1 2 10" xfId="39678" xr:uid="{00000000-0005-0000-0000-0000B5840000}"/>
    <cellStyle name="SAPBEXHLevel1 2 11" xfId="39679" xr:uid="{00000000-0005-0000-0000-0000B6840000}"/>
    <cellStyle name="SAPBEXHLevel1 2 12" xfId="39680" xr:uid="{00000000-0005-0000-0000-0000B7840000}"/>
    <cellStyle name="SAPBEXHLevel1 2 13" xfId="39681" xr:uid="{00000000-0005-0000-0000-0000B8840000}"/>
    <cellStyle name="SAPBEXHLevel1 2 14" xfId="39682" xr:uid="{00000000-0005-0000-0000-0000B9840000}"/>
    <cellStyle name="SAPBEXHLevel1 2 15" xfId="39683" xr:uid="{00000000-0005-0000-0000-0000BA840000}"/>
    <cellStyle name="SAPBEXHLevel1 2 16" xfId="39684" xr:uid="{00000000-0005-0000-0000-0000BB840000}"/>
    <cellStyle name="SAPBEXHLevel1 2 17" xfId="39685" xr:uid="{00000000-0005-0000-0000-0000BC840000}"/>
    <cellStyle name="SAPBEXHLevel1 2 18" xfId="39686" xr:uid="{00000000-0005-0000-0000-0000BD840000}"/>
    <cellStyle name="SAPBEXHLevel1 2 19" xfId="39687" xr:uid="{00000000-0005-0000-0000-0000BE840000}"/>
    <cellStyle name="SAPBEXHLevel1 2 2" xfId="541" xr:uid="{00000000-0005-0000-0000-0000BF840000}"/>
    <cellStyle name="SAPBEXHLevel1 2 2 10" xfId="39688" xr:uid="{00000000-0005-0000-0000-0000C0840000}"/>
    <cellStyle name="SAPBEXHLevel1 2 2 11" xfId="39689" xr:uid="{00000000-0005-0000-0000-0000C1840000}"/>
    <cellStyle name="SAPBEXHLevel1 2 2 12" xfId="39690" xr:uid="{00000000-0005-0000-0000-0000C2840000}"/>
    <cellStyle name="SAPBEXHLevel1 2 2 13" xfId="39691" xr:uid="{00000000-0005-0000-0000-0000C3840000}"/>
    <cellStyle name="SAPBEXHLevel1 2 2 14" xfId="39692" xr:uid="{00000000-0005-0000-0000-0000C4840000}"/>
    <cellStyle name="SAPBEXHLevel1 2 2 15" xfId="39693" xr:uid="{00000000-0005-0000-0000-0000C5840000}"/>
    <cellStyle name="SAPBEXHLevel1 2 2 16" xfId="39694" xr:uid="{00000000-0005-0000-0000-0000C6840000}"/>
    <cellStyle name="SAPBEXHLevel1 2 2 17" xfId="39695" xr:uid="{00000000-0005-0000-0000-0000C7840000}"/>
    <cellStyle name="SAPBEXHLevel1 2 2 18" xfId="39696" xr:uid="{00000000-0005-0000-0000-0000C8840000}"/>
    <cellStyle name="SAPBEXHLevel1 2 2 19" xfId="39697" xr:uid="{00000000-0005-0000-0000-0000C9840000}"/>
    <cellStyle name="SAPBEXHLevel1 2 2 2" xfId="1056" xr:uid="{00000000-0005-0000-0000-0000CA840000}"/>
    <cellStyle name="SAPBEXHLevel1 2 2 2 10" xfId="39698" xr:uid="{00000000-0005-0000-0000-0000CB840000}"/>
    <cellStyle name="SAPBEXHLevel1 2 2 2 11" xfId="39699" xr:uid="{00000000-0005-0000-0000-0000CC840000}"/>
    <cellStyle name="SAPBEXHLevel1 2 2 2 12" xfId="39700" xr:uid="{00000000-0005-0000-0000-0000CD840000}"/>
    <cellStyle name="SAPBEXHLevel1 2 2 2 13" xfId="39701" xr:uid="{00000000-0005-0000-0000-0000CE840000}"/>
    <cellStyle name="SAPBEXHLevel1 2 2 2 14" xfId="39702" xr:uid="{00000000-0005-0000-0000-0000CF840000}"/>
    <cellStyle name="SAPBEXHLevel1 2 2 2 15" xfId="39703" xr:uid="{00000000-0005-0000-0000-0000D0840000}"/>
    <cellStyle name="SAPBEXHLevel1 2 2 2 16" xfId="39704" xr:uid="{00000000-0005-0000-0000-0000D1840000}"/>
    <cellStyle name="SAPBEXHLevel1 2 2 2 17" xfId="39705" xr:uid="{00000000-0005-0000-0000-0000D2840000}"/>
    <cellStyle name="SAPBEXHLevel1 2 2 2 18" xfId="39706" xr:uid="{00000000-0005-0000-0000-0000D3840000}"/>
    <cellStyle name="SAPBEXHLevel1 2 2 2 19" xfId="39707" xr:uid="{00000000-0005-0000-0000-0000D4840000}"/>
    <cellStyle name="SAPBEXHLevel1 2 2 2 2" xfId="2071" xr:uid="{00000000-0005-0000-0000-0000D5840000}"/>
    <cellStyle name="SAPBEXHLevel1 2 2 2 2 2" xfId="13679" xr:uid="{00000000-0005-0000-0000-0000D6840000}"/>
    <cellStyle name="SAPBEXHLevel1 2 2 2 2 2 2" xfId="13680" xr:uid="{00000000-0005-0000-0000-0000D7840000}"/>
    <cellStyle name="SAPBEXHLevel1 2 2 2 2 2 2 2" xfId="13681" xr:uid="{00000000-0005-0000-0000-0000D8840000}"/>
    <cellStyle name="SAPBEXHLevel1 2 2 2 2 2 2 2 2" xfId="13682" xr:uid="{00000000-0005-0000-0000-0000D9840000}"/>
    <cellStyle name="SAPBEXHLevel1 2 2 2 2 2 2 3" xfId="13683" xr:uid="{00000000-0005-0000-0000-0000DA840000}"/>
    <cellStyle name="SAPBEXHLevel1 2 2 2 2 2 3" xfId="13684" xr:uid="{00000000-0005-0000-0000-0000DB840000}"/>
    <cellStyle name="SAPBEXHLevel1 2 2 2 2 2 3 2" xfId="13685" xr:uid="{00000000-0005-0000-0000-0000DC840000}"/>
    <cellStyle name="SAPBEXHLevel1 2 2 2 2 2 3 2 2" xfId="13686" xr:uid="{00000000-0005-0000-0000-0000DD840000}"/>
    <cellStyle name="SAPBEXHLevel1 2 2 2 2 2 4" xfId="13687" xr:uid="{00000000-0005-0000-0000-0000DE840000}"/>
    <cellStyle name="SAPBEXHLevel1 2 2 2 2 2 4 2" xfId="13688" xr:uid="{00000000-0005-0000-0000-0000DF840000}"/>
    <cellStyle name="SAPBEXHLevel1 2 2 2 2 3" xfId="13689" xr:uid="{00000000-0005-0000-0000-0000E0840000}"/>
    <cellStyle name="SAPBEXHLevel1 2 2 2 2 3 2" xfId="13690" xr:uid="{00000000-0005-0000-0000-0000E1840000}"/>
    <cellStyle name="SAPBEXHLevel1 2 2 2 2 3 2 2" xfId="13691" xr:uid="{00000000-0005-0000-0000-0000E2840000}"/>
    <cellStyle name="SAPBEXHLevel1 2 2 2 2 3 3" xfId="13692" xr:uid="{00000000-0005-0000-0000-0000E3840000}"/>
    <cellStyle name="SAPBEXHLevel1 2 2 2 2 4" xfId="13693" xr:uid="{00000000-0005-0000-0000-0000E4840000}"/>
    <cellStyle name="SAPBEXHLevel1 2 2 2 2 4 2" xfId="13694" xr:uid="{00000000-0005-0000-0000-0000E5840000}"/>
    <cellStyle name="SAPBEXHLevel1 2 2 2 2 4 2 2" xfId="13695" xr:uid="{00000000-0005-0000-0000-0000E6840000}"/>
    <cellStyle name="SAPBEXHLevel1 2 2 2 2 5" xfId="13696" xr:uid="{00000000-0005-0000-0000-0000E7840000}"/>
    <cellStyle name="SAPBEXHLevel1 2 2 2 2 5 2" xfId="13697" xr:uid="{00000000-0005-0000-0000-0000E8840000}"/>
    <cellStyle name="SAPBEXHLevel1 2 2 2 2 6" xfId="39708" xr:uid="{00000000-0005-0000-0000-0000E9840000}"/>
    <cellStyle name="SAPBEXHLevel1 2 2 2 2 7" xfId="39709" xr:uid="{00000000-0005-0000-0000-0000EA840000}"/>
    <cellStyle name="SAPBEXHLevel1 2 2 2 2 8" xfId="49873" xr:uid="{00000000-0005-0000-0000-0000EB840000}"/>
    <cellStyle name="SAPBEXHLevel1 2 2 2 20" xfId="39710" xr:uid="{00000000-0005-0000-0000-0000EC840000}"/>
    <cellStyle name="SAPBEXHLevel1 2 2 2 21" xfId="39711" xr:uid="{00000000-0005-0000-0000-0000ED840000}"/>
    <cellStyle name="SAPBEXHLevel1 2 2 2 22" xfId="39712" xr:uid="{00000000-0005-0000-0000-0000EE840000}"/>
    <cellStyle name="SAPBEXHLevel1 2 2 2 23" xfId="39713" xr:uid="{00000000-0005-0000-0000-0000EF840000}"/>
    <cellStyle name="SAPBEXHLevel1 2 2 2 24" xfId="39714" xr:uid="{00000000-0005-0000-0000-0000F0840000}"/>
    <cellStyle name="SAPBEXHLevel1 2 2 2 25" xfId="39715" xr:uid="{00000000-0005-0000-0000-0000F1840000}"/>
    <cellStyle name="SAPBEXHLevel1 2 2 2 26" xfId="39716" xr:uid="{00000000-0005-0000-0000-0000F2840000}"/>
    <cellStyle name="SAPBEXHLevel1 2 2 2 27" xfId="39717" xr:uid="{00000000-0005-0000-0000-0000F3840000}"/>
    <cellStyle name="SAPBEXHLevel1 2 2 2 28" xfId="48636" xr:uid="{00000000-0005-0000-0000-0000F4840000}"/>
    <cellStyle name="SAPBEXHLevel1 2 2 2 29" xfId="49356" xr:uid="{00000000-0005-0000-0000-0000F5840000}"/>
    <cellStyle name="SAPBEXHLevel1 2 2 2 3" xfId="39718" xr:uid="{00000000-0005-0000-0000-0000F6840000}"/>
    <cellStyle name="SAPBEXHLevel1 2 2 2 4" xfId="39719" xr:uid="{00000000-0005-0000-0000-0000F7840000}"/>
    <cellStyle name="SAPBEXHLevel1 2 2 2 5" xfId="39720" xr:uid="{00000000-0005-0000-0000-0000F8840000}"/>
    <cellStyle name="SAPBEXHLevel1 2 2 2 6" xfId="39721" xr:uid="{00000000-0005-0000-0000-0000F9840000}"/>
    <cellStyle name="SAPBEXHLevel1 2 2 2 7" xfId="39722" xr:uid="{00000000-0005-0000-0000-0000FA840000}"/>
    <cellStyle name="SAPBEXHLevel1 2 2 2 8" xfId="39723" xr:uid="{00000000-0005-0000-0000-0000FB840000}"/>
    <cellStyle name="SAPBEXHLevel1 2 2 2 9" xfId="39724" xr:uid="{00000000-0005-0000-0000-0000FC840000}"/>
    <cellStyle name="SAPBEXHLevel1 2 2 20" xfId="39725" xr:uid="{00000000-0005-0000-0000-0000FD840000}"/>
    <cellStyle name="SAPBEXHLevel1 2 2 21" xfId="39726" xr:uid="{00000000-0005-0000-0000-0000FE840000}"/>
    <cellStyle name="SAPBEXHLevel1 2 2 22" xfId="39727" xr:uid="{00000000-0005-0000-0000-0000FF840000}"/>
    <cellStyle name="SAPBEXHLevel1 2 2 23" xfId="39728" xr:uid="{00000000-0005-0000-0000-000000850000}"/>
    <cellStyle name="SAPBEXHLevel1 2 2 24" xfId="39729" xr:uid="{00000000-0005-0000-0000-000001850000}"/>
    <cellStyle name="SAPBEXHLevel1 2 2 25" xfId="39730" xr:uid="{00000000-0005-0000-0000-000002850000}"/>
    <cellStyle name="SAPBEXHLevel1 2 2 26" xfId="39731" xr:uid="{00000000-0005-0000-0000-000003850000}"/>
    <cellStyle name="SAPBEXHLevel1 2 2 27" xfId="39732" xr:uid="{00000000-0005-0000-0000-000004850000}"/>
    <cellStyle name="SAPBEXHLevel1 2 2 28" xfId="39733" xr:uid="{00000000-0005-0000-0000-000005850000}"/>
    <cellStyle name="SAPBEXHLevel1 2 2 29" xfId="39734" xr:uid="{00000000-0005-0000-0000-000006850000}"/>
    <cellStyle name="SAPBEXHLevel1 2 2 3" xfId="1057" xr:uid="{00000000-0005-0000-0000-000007850000}"/>
    <cellStyle name="SAPBEXHLevel1 2 2 3 10" xfId="39735" xr:uid="{00000000-0005-0000-0000-000008850000}"/>
    <cellStyle name="SAPBEXHLevel1 2 2 3 11" xfId="39736" xr:uid="{00000000-0005-0000-0000-000009850000}"/>
    <cellStyle name="SAPBEXHLevel1 2 2 3 12" xfId="39737" xr:uid="{00000000-0005-0000-0000-00000A850000}"/>
    <cellStyle name="SAPBEXHLevel1 2 2 3 13" xfId="39738" xr:uid="{00000000-0005-0000-0000-00000B850000}"/>
    <cellStyle name="SAPBEXHLevel1 2 2 3 14" xfId="39739" xr:uid="{00000000-0005-0000-0000-00000C850000}"/>
    <cellStyle name="SAPBEXHLevel1 2 2 3 15" xfId="39740" xr:uid="{00000000-0005-0000-0000-00000D850000}"/>
    <cellStyle name="SAPBEXHLevel1 2 2 3 16" xfId="39741" xr:uid="{00000000-0005-0000-0000-00000E850000}"/>
    <cellStyle name="SAPBEXHLevel1 2 2 3 17" xfId="39742" xr:uid="{00000000-0005-0000-0000-00000F850000}"/>
    <cellStyle name="SAPBEXHLevel1 2 2 3 18" xfId="39743" xr:uid="{00000000-0005-0000-0000-000010850000}"/>
    <cellStyle name="SAPBEXHLevel1 2 2 3 19" xfId="39744" xr:uid="{00000000-0005-0000-0000-000011850000}"/>
    <cellStyle name="SAPBEXHLevel1 2 2 3 2" xfId="2072" xr:uid="{00000000-0005-0000-0000-000012850000}"/>
    <cellStyle name="SAPBEXHLevel1 2 2 3 2 2" xfId="13698" xr:uid="{00000000-0005-0000-0000-000013850000}"/>
    <cellStyle name="SAPBEXHLevel1 2 2 3 2 2 2" xfId="13699" xr:uid="{00000000-0005-0000-0000-000014850000}"/>
    <cellStyle name="SAPBEXHLevel1 2 2 3 2 2 2 2" xfId="13700" xr:uid="{00000000-0005-0000-0000-000015850000}"/>
    <cellStyle name="SAPBEXHLevel1 2 2 3 2 2 2 2 2" xfId="13701" xr:uid="{00000000-0005-0000-0000-000016850000}"/>
    <cellStyle name="SAPBEXHLevel1 2 2 3 2 2 2 3" xfId="13702" xr:uid="{00000000-0005-0000-0000-000017850000}"/>
    <cellStyle name="SAPBEXHLevel1 2 2 3 2 2 3" xfId="13703" xr:uid="{00000000-0005-0000-0000-000018850000}"/>
    <cellStyle name="SAPBEXHLevel1 2 2 3 2 2 3 2" xfId="13704" xr:uid="{00000000-0005-0000-0000-000019850000}"/>
    <cellStyle name="SAPBEXHLevel1 2 2 3 2 2 3 2 2" xfId="13705" xr:uid="{00000000-0005-0000-0000-00001A850000}"/>
    <cellStyle name="SAPBEXHLevel1 2 2 3 2 2 4" xfId="13706" xr:uid="{00000000-0005-0000-0000-00001B850000}"/>
    <cellStyle name="SAPBEXHLevel1 2 2 3 2 2 4 2" xfId="13707" xr:uid="{00000000-0005-0000-0000-00001C850000}"/>
    <cellStyle name="SAPBEXHLevel1 2 2 3 2 3" xfId="13708" xr:uid="{00000000-0005-0000-0000-00001D850000}"/>
    <cellStyle name="SAPBEXHLevel1 2 2 3 2 3 2" xfId="13709" xr:uid="{00000000-0005-0000-0000-00001E850000}"/>
    <cellStyle name="SAPBEXHLevel1 2 2 3 2 3 2 2" xfId="13710" xr:uid="{00000000-0005-0000-0000-00001F850000}"/>
    <cellStyle name="SAPBEXHLevel1 2 2 3 2 3 3" xfId="13711" xr:uid="{00000000-0005-0000-0000-000020850000}"/>
    <cellStyle name="SAPBEXHLevel1 2 2 3 2 4" xfId="13712" xr:uid="{00000000-0005-0000-0000-000021850000}"/>
    <cellStyle name="SAPBEXHLevel1 2 2 3 2 4 2" xfId="13713" xr:uid="{00000000-0005-0000-0000-000022850000}"/>
    <cellStyle name="SAPBEXHLevel1 2 2 3 2 4 2 2" xfId="13714" xr:uid="{00000000-0005-0000-0000-000023850000}"/>
    <cellStyle name="SAPBEXHLevel1 2 2 3 2 5" xfId="13715" xr:uid="{00000000-0005-0000-0000-000024850000}"/>
    <cellStyle name="SAPBEXHLevel1 2 2 3 2 5 2" xfId="13716" xr:uid="{00000000-0005-0000-0000-000025850000}"/>
    <cellStyle name="SAPBEXHLevel1 2 2 3 2 6" xfId="39745" xr:uid="{00000000-0005-0000-0000-000026850000}"/>
    <cellStyle name="SAPBEXHLevel1 2 2 3 2 7" xfId="39746" xr:uid="{00000000-0005-0000-0000-000027850000}"/>
    <cellStyle name="SAPBEXHLevel1 2 2 3 2 8" xfId="49874" xr:uid="{00000000-0005-0000-0000-000028850000}"/>
    <cellStyle name="SAPBEXHLevel1 2 2 3 20" xfId="39747" xr:uid="{00000000-0005-0000-0000-000029850000}"/>
    <cellStyle name="SAPBEXHLevel1 2 2 3 21" xfId="39748" xr:uid="{00000000-0005-0000-0000-00002A850000}"/>
    <cellStyle name="SAPBEXHLevel1 2 2 3 22" xfId="39749" xr:uid="{00000000-0005-0000-0000-00002B850000}"/>
    <cellStyle name="SAPBEXHLevel1 2 2 3 23" xfId="39750" xr:uid="{00000000-0005-0000-0000-00002C850000}"/>
    <cellStyle name="SAPBEXHLevel1 2 2 3 24" xfId="39751" xr:uid="{00000000-0005-0000-0000-00002D850000}"/>
    <cellStyle name="SAPBEXHLevel1 2 2 3 25" xfId="39752" xr:uid="{00000000-0005-0000-0000-00002E850000}"/>
    <cellStyle name="SAPBEXHLevel1 2 2 3 26" xfId="39753" xr:uid="{00000000-0005-0000-0000-00002F850000}"/>
    <cellStyle name="SAPBEXHLevel1 2 2 3 27" xfId="39754" xr:uid="{00000000-0005-0000-0000-000030850000}"/>
    <cellStyle name="SAPBEXHLevel1 2 2 3 28" xfId="48637" xr:uid="{00000000-0005-0000-0000-000031850000}"/>
    <cellStyle name="SAPBEXHLevel1 2 2 3 29" xfId="49357" xr:uid="{00000000-0005-0000-0000-000032850000}"/>
    <cellStyle name="SAPBEXHLevel1 2 2 3 3" xfId="39755" xr:uid="{00000000-0005-0000-0000-000033850000}"/>
    <cellStyle name="SAPBEXHLevel1 2 2 3 4" xfId="39756" xr:uid="{00000000-0005-0000-0000-000034850000}"/>
    <cellStyle name="SAPBEXHLevel1 2 2 3 5" xfId="39757" xr:uid="{00000000-0005-0000-0000-000035850000}"/>
    <cellStyle name="SAPBEXHLevel1 2 2 3 6" xfId="39758" xr:uid="{00000000-0005-0000-0000-000036850000}"/>
    <cellStyle name="SAPBEXHLevel1 2 2 3 7" xfId="39759" xr:uid="{00000000-0005-0000-0000-000037850000}"/>
    <cellStyle name="SAPBEXHLevel1 2 2 3 8" xfId="39760" xr:uid="{00000000-0005-0000-0000-000038850000}"/>
    <cellStyle name="SAPBEXHLevel1 2 2 3 9" xfId="39761" xr:uid="{00000000-0005-0000-0000-000039850000}"/>
    <cellStyle name="SAPBEXHLevel1 2 2 30" xfId="39762" xr:uid="{00000000-0005-0000-0000-00003A850000}"/>
    <cellStyle name="SAPBEXHLevel1 2 2 31" xfId="39763" xr:uid="{00000000-0005-0000-0000-00003B850000}"/>
    <cellStyle name="SAPBEXHLevel1 2 2 32" xfId="39764" xr:uid="{00000000-0005-0000-0000-00003C850000}"/>
    <cellStyle name="SAPBEXHLevel1 2 2 33" xfId="48638" xr:uid="{00000000-0005-0000-0000-00003D850000}"/>
    <cellStyle name="SAPBEXHLevel1 2 2 34" xfId="49355" xr:uid="{00000000-0005-0000-0000-00003E850000}"/>
    <cellStyle name="SAPBEXHLevel1 2 2 4" xfId="1058" xr:uid="{00000000-0005-0000-0000-00003F850000}"/>
    <cellStyle name="SAPBEXHLevel1 2 2 4 10" xfId="39765" xr:uid="{00000000-0005-0000-0000-000040850000}"/>
    <cellStyle name="SAPBEXHLevel1 2 2 4 11" xfId="39766" xr:uid="{00000000-0005-0000-0000-000041850000}"/>
    <cellStyle name="SAPBEXHLevel1 2 2 4 12" xfId="39767" xr:uid="{00000000-0005-0000-0000-000042850000}"/>
    <cellStyle name="SAPBEXHLevel1 2 2 4 13" xfId="39768" xr:uid="{00000000-0005-0000-0000-000043850000}"/>
    <cellStyle name="SAPBEXHLevel1 2 2 4 14" xfId="39769" xr:uid="{00000000-0005-0000-0000-000044850000}"/>
    <cellStyle name="SAPBEXHLevel1 2 2 4 15" xfId="39770" xr:uid="{00000000-0005-0000-0000-000045850000}"/>
    <cellStyle name="SAPBEXHLevel1 2 2 4 16" xfId="39771" xr:uid="{00000000-0005-0000-0000-000046850000}"/>
    <cellStyle name="SAPBEXHLevel1 2 2 4 17" xfId="39772" xr:uid="{00000000-0005-0000-0000-000047850000}"/>
    <cellStyle name="SAPBEXHLevel1 2 2 4 18" xfId="39773" xr:uid="{00000000-0005-0000-0000-000048850000}"/>
    <cellStyle name="SAPBEXHLevel1 2 2 4 19" xfId="39774" xr:uid="{00000000-0005-0000-0000-000049850000}"/>
    <cellStyle name="SAPBEXHLevel1 2 2 4 2" xfId="2073" xr:uid="{00000000-0005-0000-0000-00004A850000}"/>
    <cellStyle name="SAPBEXHLevel1 2 2 4 2 2" xfId="13717" xr:uid="{00000000-0005-0000-0000-00004B850000}"/>
    <cellStyle name="SAPBEXHLevel1 2 2 4 2 2 2" xfId="13718" xr:uid="{00000000-0005-0000-0000-00004C850000}"/>
    <cellStyle name="SAPBEXHLevel1 2 2 4 2 2 2 2" xfId="13719" xr:uid="{00000000-0005-0000-0000-00004D850000}"/>
    <cellStyle name="SAPBEXHLevel1 2 2 4 2 2 2 2 2" xfId="13720" xr:uid="{00000000-0005-0000-0000-00004E850000}"/>
    <cellStyle name="SAPBEXHLevel1 2 2 4 2 2 2 3" xfId="13721" xr:uid="{00000000-0005-0000-0000-00004F850000}"/>
    <cellStyle name="SAPBEXHLevel1 2 2 4 2 2 3" xfId="13722" xr:uid="{00000000-0005-0000-0000-000050850000}"/>
    <cellStyle name="SAPBEXHLevel1 2 2 4 2 2 3 2" xfId="13723" xr:uid="{00000000-0005-0000-0000-000051850000}"/>
    <cellStyle name="SAPBEXHLevel1 2 2 4 2 2 3 2 2" xfId="13724" xr:uid="{00000000-0005-0000-0000-000052850000}"/>
    <cellStyle name="SAPBEXHLevel1 2 2 4 2 2 4" xfId="13725" xr:uid="{00000000-0005-0000-0000-000053850000}"/>
    <cellStyle name="SAPBEXHLevel1 2 2 4 2 2 4 2" xfId="13726" xr:uid="{00000000-0005-0000-0000-000054850000}"/>
    <cellStyle name="SAPBEXHLevel1 2 2 4 2 3" xfId="13727" xr:uid="{00000000-0005-0000-0000-000055850000}"/>
    <cellStyle name="SAPBEXHLevel1 2 2 4 2 3 2" xfId="13728" xr:uid="{00000000-0005-0000-0000-000056850000}"/>
    <cellStyle name="SAPBEXHLevel1 2 2 4 2 3 2 2" xfId="13729" xr:uid="{00000000-0005-0000-0000-000057850000}"/>
    <cellStyle name="SAPBEXHLevel1 2 2 4 2 3 3" xfId="13730" xr:uid="{00000000-0005-0000-0000-000058850000}"/>
    <cellStyle name="SAPBEXHLevel1 2 2 4 2 4" xfId="13731" xr:uid="{00000000-0005-0000-0000-000059850000}"/>
    <cellStyle name="SAPBEXHLevel1 2 2 4 2 4 2" xfId="13732" xr:uid="{00000000-0005-0000-0000-00005A850000}"/>
    <cellStyle name="SAPBEXHLevel1 2 2 4 2 4 2 2" xfId="13733" xr:uid="{00000000-0005-0000-0000-00005B850000}"/>
    <cellStyle name="SAPBEXHLevel1 2 2 4 2 5" xfId="13734" xr:uid="{00000000-0005-0000-0000-00005C850000}"/>
    <cellStyle name="SAPBEXHLevel1 2 2 4 2 5 2" xfId="13735" xr:uid="{00000000-0005-0000-0000-00005D850000}"/>
    <cellStyle name="SAPBEXHLevel1 2 2 4 2 6" xfId="39775" xr:uid="{00000000-0005-0000-0000-00005E850000}"/>
    <cellStyle name="SAPBEXHLevel1 2 2 4 2 7" xfId="39776" xr:uid="{00000000-0005-0000-0000-00005F850000}"/>
    <cellStyle name="SAPBEXHLevel1 2 2 4 2 8" xfId="49875" xr:uid="{00000000-0005-0000-0000-000060850000}"/>
    <cellStyle name="SAPBEXHLevel1 2 2 4 20" xfId="39777" xr:uid="{00000000-0005-0000-0000-000061850000}"/>
    <cellStyle name="SAPBEXHLevel1 2 2 4 21" xfId="39778" xr:uid="{00000000-0005-0000-0000-000062850000}"/>
    <cellStyle name="SAPBEXHLevel1 2 2 4 22" xfId="39779" xr:uid="{00000000-0005-0000-0000-000063850000}"/>
    <cellStyle name="SAPBEXHLevel1 2 2 4 23" xfId="39780" xr:uid="{00000000-0005-0000-0000-000064850000}"/>
    <cellStyle name="SAPBEXHLevel1 2 2 4 24" xfId="39781" xr:uid="{00000000-0005-0000-0000-000065850000}"/>
    <cellStyle name="SAPBEXHLevel1 2 2 4 25" xfId="39782" xr:uid="{00000000-0005-0000-0000-000066850000}"/>
    <cellStyle name="SAPBEXHLevel1 2 2 4 26" xfId="39783" xr:uid="{00000000-0005-0000-0000-000067850000}"/>
    <cellStyle name="SAPBEXHLevel1 2 2 4 27" xfId="39784" xr:uid="{00000000-0005-0000-0000-000068850000}"/>
    <cellStyle name="SAPBEXHLevel1 2 2 4 28" xfId="48639" xr:uid="{00000000-0005-0000-0000-000069850000}"/>
    <cellStyle name="SAPBEXHLevel1 2 2 4 29" xfId="49358" xr:uid="{00000000-0005-0000-0000-00006A850000}"/>
    <cellStyle name="SAPBEXHLevel1 2 2 4 3" xfId="39785" xr:uid="{00000000-0005-0000-0000-00006B850000}"/>
    <cellStyle name="SAPBEXHLevel1 2 2 4 4" xfId="39786" xr:uid="{00000000-0005-0000-0000-00006C850000}"/>
    <cellStyle name="SAPBEXHLevel1 2 2 4 5" xfId="39787" xr:uid="{00000000-0005-0000-0000-00006D850000}"/>
    <cellStyle name="SAPBEXHLevel1 2 2 4 6" xfId="39788" xr:uid="{00000000-0005-0000-0000-00006E850000}"/>
    <cellStyle name="SAPBEXHLevel1 2 2 4 7" xfId="39789" xr:uid="{00000000-0005-0000-0000-00006F850000}"/>
    <cellStyle name="SAPBEXHLevel1 2 2 4 8" xfId="39790" xr:uid="{00000000-0005-0000-0000-000070850000}"/>
    <cellStyle name="SAPBEXHLevel1 2 2 4 9" xfId="39791" xr:uid="{00000000-0005-0000-0000-000071850000}"/>
    <cellStyle name="SAPBEXHLevel1 2 2 5" xfId="1059" xr:uid="{00000000-0005-0000-0000-000072850000}"/>
    <cellStyle name="SAPBEXHLevel1 2 2 5 10" xfId="39792" xr:uid="{00000000-0005-0000-0000-000073850000}"/>
    <cellStyle name="SAPBEXHLevel1 2 2 5 11" xfId="39793" xr:uid="{00000000-0005-0000-0000-000074850000}"/>
    <cellStyle name="SAPBEXHLevel1 2 2 5 12" xfId="39794" xr:uid="{00000000-0005-0000-0000-000075850000}"/>
    <cellStyle name="SAPBEXHLevel1 2 2 5 13" xfId="39795" xr:uid="{00000000-0005-0000-0000-000076850000}"/>
    <cellStyle name="SAPBEXHLevel1 2 2 5 14" xfId="39796" xr:uid="{00000000-0005-0000-0000-000077850000}"/>
    <cellStyle name="SAPBEXHLevel1 2 2 5 15" xfId="39797" xr:uid="{00000000-0005-0000-0000-000078850000}"/>
    <cellStyle name="SAPBEXHLevel1 2 2 5 16" xfId="39798" xr:uid="{00000000-0005-0000-0000-000079850000}"/>
    <cellStyle name="SAPBEXHLevel1 2 2 5 17" xfId="39799" xr:uid="{00000000-0005-0000-0000-00007A850000}"/>
    <cellStyle name="SAPBEXHLevel1 2 2 5 18" xfId="39800" xr:uid="{00000000-0005-0000-0000-00007B850000}"/>
    <cellStyle name="SAPBEXHLevel1 2 2 5 19" xfId="39801" xr:uid="{00000000-0005-0000-0000-00007C850000}"/>
    <cellStyle name="SAPBEXHLevel1 2 2 5 2" xfId="2074" xr:uid="{00000000-0005-0000-0000-00007D850000}"/>
    <cellStyle name="SAPBEXHLevel1 2 2 5 2 2" xfId="13736" xr:uid="{00000000-0005-0000-0000-00007E850000}"/>
    <cellStyle name="SAPBEXHLevel1 2 2 5 2 2 2" xfId="13737" xr:uid="{00000000-0005-0000-0000-00007F850000}"/>
    <cellStyle name="SAPBEXHLevel1 2 2 5 2 2 2 2" xfId="13738" xr:uid="{00000000-0005-0000-0000-000080850000}"/>
    <cellStyle name="SAPBEXHLevel1 2 2 5 2 2 2 2 2" xfId="13739" xr:uid="{00000000-0005-0000-0000-000081850000}"/>
    <cellStyle name="SAPBEXHLevel1 2 2 5 2 2 2 3" xfId="13740" xr:uid="{00000000-0005-0000-0000-000082850000}"/>
    <cellStyle name="SAPBEXHLevel1 2 2 5 2 2 3" xfId="13741" xr:uid="{00000000-0005-0000-0000-000083850000}"/>
    <cellStyle name="SAPBEXHLevel1 2 2 5 2 2 3 2" xfId="13742" xr:uid="{00000000-0005-0000-0000-000084850000}"/>
    <cellStyle name="SAPBEXHLevel1 2 2 5 2 2 3 2 2" xfId="13743" xr:uid="{00000000-0005-0000-0000-000085850000}"/>
    <cellStyle name="SAPBEXHLevel1 2 2 5 2 2 4" xfId="13744" xr:uid="{00000000-0005-0000-0000-000086850000}"/>
    <cellStyle name="SAPBEXHLevel1 2 2 5 2 2 4 2" xfId="13745" xr:uid="{00000000-0005-0000-0000-000087850000}"/>
    <cellStyle name="SAPBEXHLevel1 2 2 5 2 3" xfId="13746" xr:uid="{00000000-0005-0000-0000-000088850000}"/>
    <cellStyle name="SAPBEXHLevel1 2 2 5 2 3 2" xfId="13747" xr:uid="{00000000-0005-0000-0000-000089850000}"/>
    <cellStyle name="SAPBEXHLevel1 2 2 5 2 3 2 2" xfId="13748" xr:uid="{00000000-0005-0000-0000-00008A850000}"/>
    <cellStyle name="SAPBEXHLevel1 2 2 5 2 3 3" xfId="13749" xr:uid="{00000000-0005-0000-0000-00008B850000}"/>
    <cellStyle name="SAPBEXHLevel1 2 2 5 2 4" xfId="13750" xr:uid="{00000000-0005-0000-0000-00008C850000}"/>
    <cellStyle name="SAPBEXHLevel1 2 2 5 2 4 2" xfId="13751" xr:uid="{00000000-0005-0000-0000-00008D850000}"/>
    <cellStyle name="SAPBEXHLevel1 2 2 5 2 4 2 2" xfId="13752" xr:uid="{00000000-0005-0000-0000-00008E850000}"/>
    <cellStyle name="SAPBEXHLevel1 2 2 5 2 5" xfId="13753" xr:uid="{00000000-0005-0000-0000-00008F850000}"/>
    <cellStyle name="SAPBEXHLevel1 2 2 5 2 5 2" xfId="13754" xr:uid="{00000000-0005-0000-0000-000090850000}"/>
    <cellStyle name="SAPBEXHLevel1 2 2 5 2 6" xfId="39802" xr:uid="{00000000-0005-0000-0000-000091850000}"/>
    <cellStyle name="SAPBEXHLevel1 2 2 5 2 7" xfId="39803" xr:uid="{00000000-0005-0000-0000-000092850000}"/>
    <cellStyle name="SAPBEXHLevel1 2 2 5 2 8" xfId="49876" xr:uid="{00000000-0005-0000-0000-000093850000}"/>
    <cellStyle name="SAPBEXHLevel1 2 2 5 20" xfId="39804" xr:uid="{00000000-0005-0000-0000-000094850000}"/>
    <cellStyle name="SAPBEXHLevel1 2 2 5 21" xfId="39805" xr:uid="{00000000-0005-0000-0000-000095850000}"/>
    <cellStyle name="SAPBEXHLevel1 2 2 5 22" xfId="39806" xr:uid="{00000000-0005-0000-0000-000096850000}"/>
    <cellStyle name="SAPBEXHLevel1 2 2 5 23" xfId="39807" xr:uid="{00000000-0005-0000-0000-000097850000}"/>
    <cellStyle name="SAPBEXHLevel1 2 2 5 24" xfId="39808" xr:uid="{00000000-0005-0000-0000-000098850000}"/>
    <cellStyle name="SAPBEXHLevel1 2 2 5 25" xfId="39809" xr:uid="{00000000-0005-0000-0000-000099850000}"/>
    <cellStyle name="SAPBEXHLevel1 2 2 5 26" xfId="39810" xr:uid="{00000000-0005-0000-0000-00009A850000}"/>
    <cellStyle name="SAPBEXHLevel1 2 2 5 27" xfId="39811" xr:uid="{00000000-0005-0000-0000-00009B850000}"/>
    <cellStyle name="SAPBEXHLevel1 2 2 5 28" xfId="48640" xr:uid="{00000000-0005-0000-0000-00009C850000}"/>
    <cellStyle name="SAPBEXHLevel1 2 2 5 29" xfId="49359" xr:uid="{00000000-0005-0000-0000-00009D850000}"/>
    <cellStyle name="SAPBEXHLevel1 2 2 5 3" xfId="39812" xr:uid="{00000000-0005-0000-0000-00009E850000}"/>
    <cellStyle name="SAPBEXHLevel1 2 2 5 4" xfId="39813" xr:uid="{00000000-0005-0000-0000-00009F850000}"/>
    <cellStyle name="SAPBEXHLevel1 2 2 5 5" xfId="39814" xr:uid="{00000000-0005-0000-0000-0000A0850000}"/>
    <cellStyle name="SAPBEXHLevel1 2 2 5 6" xfId="39815" xr:uid="{00000000-0005-0000-0000-0000A1850000}"/>
    <cellStyle name="SAPBEXHLevel1 2 2 5 7" xfId="39816" xr:uid="{00000000-0005-0000-0000-0000A2850000}"/>
    <cellStyle name="SAPBEXHLevel1 2 2 5 8" xfId="39817" xr:uid="{00000000-0005-0000-0000-0000A3850000}"/>
    <cellStyle name="SAPBEXHLevel1 2 2 5 9" xfId="39818" xr:uid="{00000000-0005-0000-0000-0000A4850000}"/>
    <cellStyle name="SAPBEXHLevel1 2 2 6" xfId="1060" xr:uid="{00000000-0005-0000-0000-0000A5850000}"/>
    <cellStyle name="SAPBEXHLevel1 2 2 6 10" xfId="39819" xr:uid="{00000000-0005-0000-0000-0000A6850000}"/>
    <cellStyle name="SAPBEXHLevel1 2 2 6 11" xfId="39820" xr:uid="{00000000-0005-0000-0000-0000A7850000}"/>
    <cellStyle name="SAPBEXHLevel1 2 2 6 12" xfId="39821" xr:uid="{00000000-0005-0000-0000-0000A8850000}"/>
    <cellStyle name="SAPBEXHLevel1 2 2 6 13" xfId="39822" xr:uid="{00000000-0005-0000-0000-0000A9850000}"/>
    <cellStyle name="SAPBEXHLevel1 2 2 6 14" xfId="39823" xr:uid="{00000000-0005-0000-0000-0000AA850000}"/>
    <cellStyle name="SAPBEXHLevel1 2 2 6 15" xfId="39824" xr:uid="{00000000-0005-0000-0000-0000AB850000}"/>
    <cellStyle name="SAPBEXHLevel1 2 2 6 16" xfId="39825" xr:uid="{00000000-0005-0000-0000-0000AC850000}"/>
    <cellStyle name="SAPBEXHLevel1 2 2 6 17" xfId="39826" xr:uid="{00000000-0005-0000-0000-0000AD850000}"/>
    <cellStyle name="SAPBEXHLevel1 2 2 6 18" xfId="39827" xr:uid="{00000000-0005-0000-0000-0000AE850000}"/>
    <cellStyle name="SAPBEXHLevel1 2 2 6 19" xfId="39828" xr:uid="{00000000-0005-0000-0000-0000AF850000}"/>
    <cellStyle name="SAPBEXHLevel1 2 2 6 2" xfId="2075" xr:uid="{00000000-0005-0000-0000-0000B0850000}"/>
    <cellStyle name="SAPBEXHLevel1 2 2 6 2 2" xfId="13755" xr:uid="{00000000-0005-0000-0000-0000B1850000}"/>
    <cellStyle name="SAPBEXHLevel1 2 2 6 2 2 2" xfId="13756" xr:uid="{00000000-0005-0000-0000-0000B2850000}"/>
    <cellStyle name="SAPBEXHLevel1 2 2 6 2 2 2 2" xfId="13757" xr:uid="{00000000-0005-0000-0000-0000B3850000}"/>
    <cellStyle name="SAPBEXHLevel1 2 2 6 2 2 2 2 2" xfId="13758" xr:uid="{00000000-0005-0000-0000-0000B4850000}"/>
    <cellStyle name="SAPBEXHLevel1 2 2 6 2 2 2 3" xfId="13759" xr:uid="{00000000-0005-0000-0000-0000B5850000}"/>
    <cellStyle name="SAPBEXHLevel1 2 2 6 2 2 3" xfId="13760" xr:uid="{00000000-0005-0000-0000-0000B6850000}"/>
    <cellStyle name="SAPBEXHLevel1 2 2 6 2 2 3 2" xfId="13761" xr:uid="{00000000-0005-0000-0000-0000B7850000}"/>
    <cellStyle name="SAPBEXHLevel1 2 2 6 2 2 3 2 2" xfId="13762" xr:uid="{00000000-0005-0000-0000-0000B8850000}"/>
    <cellStyle name="SAPBEXHLevel1 2 2 6 2 2 4" xfId="13763" xr:uid="{00000000-0005-0000-0000-0000B9850000}"/>
    <cellStyle name="SAPBEXHLevel1 2 2 6 2 2 4 2" xfId="13764" xr:uid="{00000000-0005-0000-0000-0000BA850000}"/>
    <cellStyle name="SAPBEXHLevel1 2 2 6 2 3" xfId="13765" xr:uid="{00000000-0005-0000-0000-0000BB850000}"/>
    <cellStyle name="SAPBEXHLevel1 2 2 6 2 3 2" xfId="13766" xr:uid="{00000000-0005-0000-0000-0000BC850000}"/>
    <cellStyle name="SAPBEXHLevel1 2 2 6 2 3 2 2" xfId="13767" xr:uid="{00000000-0005-0000-0000-0000BD850000}"/>
    <cellStyle name="SAPBEXHLevel1 2 2 6 2 3 3" xfId="13768" xr:uid="{00000000-0005-0000-0000-0000BE850000}"/>
    <cellStyle name="SAPBEXHLevel1 2 2 6 2 4" xfId="13769" xr:uid="{00000000-0005-0000-0000-0000BF850000}"/>
    <cellStyle name="SAPBEXHLevel1 2 2 6 2 4 2" xfId="13770" xr:uid="{00000000-0005-0000-0000-0000C0850000}"/>
    <cellStyle name="SAPBEXHLevel1 2 2 6 2 4 2 2" xfId="13771" xr:uid="{00000000-0005-0000-0000-0000C1850000}"/>
    <cellStyle name="SAPBEXHLevel1 2 2 6 2 5" xfId="13772" xr:uid="{00000000-0005-0000-0000-0000C2850000}"/>
    <cellStyle name="SAPBEXHLevel1 2 2 6 2 5 2" xfId="13773" xr:uid="{00000000-0005-0000-0000-0000C3850000}"/>
    <cellStyle name="SAPBEXHLevel1 2 2 6 2 6" xfId="39829" xr:uid="{00000000-0005-0000-0000-0000C4850000}"/>
    <cellStyle name="SAPBEXHLevel1 2 2 6 2 7" xfId="39830" xr:uid="{00000000-0005-0000-0000-0000C5850000}"/>
    <cellStyle name="SAPBEXHLevel1 2 2 6 2 8" xfId="49877" xr:uid="{00000000-0005-0000-0000-0000C6850000}"/>
    <cellStyle name="SAPBEXHLevel1 2 2 6 20" xfId="39831" xr:uid="{00000000-0005-0000-0000-0000C7850000}"/>
    <cellStyle name="SAPBEXHLevel1 2 2 6 21" xfId="39832" xr:uid="{00000000-0005-0000-0000-0000C8850000}"/>
    <cellStyle name="SAPBEXHLevel1 2 2 6 22" xfId="39833" xr:uid="{00000000-0005-0000-0000-0000C9850000}"/>
    <cellStyle name="SAPBEXHLevel1 2 2 6 23" xfId="39834" xr:uid="{00000000-0005-0000-0000-0000CA850000}"/>
    <cellStyle name="SAPBEXHLevel1 2 2 6 24" xfId="39835" xr:uid="{00000000-0005-0000-0000-0000CB850000}"/>
    <cellStyle name="SAPBEXHLevel1 2 2 6 25" xfId="39836" xr:uid="{00000000-0005-0000-0000-0000CC850000}"/>
    <cellStyle name="SAPBEXHLevel1 2 2 6 26" xfId="39837" xr:uid="{00000000-0005-0000-0000-0000CD850000}"/>
    <cellStyle name="SAPBEXHLevel1 2 2 6 27" xfId="39838" xr:uid="{00000000-0005-0000-0000-0000CE850000}"/>
    <cellStyle name="SAPBEXHLevel1 2 2 6 28" xfId="48641" xr:uid="{00000000-0005-0000-0000-0000CF850000}"/>
    <cellStyle name="SAPBEXHLevel1 2 2 6 29" xfId="49360" xr:uid="{00000000-0005-0000-0000-0000D0850000}"/>
    <cellStyle name="SAPBEXHLevel1 2 2 6 3" xfId="39839" xr:uid="{00000000-0005-0000-0000-0000D1850000}"/>
    <cellStyle name="SAPBEXHLevel1 2 2 6 4" xfId="39840" xr:uid="{00000000-0005-0000-0000-0000D2850000}"/>
    <cellStyle name="SAPBEXHLevel1 2 2 6 5" xfId="39841" xr:uid="{00000000-0005-0000-0000-0000D3850000}"/>
    <cellStyle name="SAPBEXHLevel1 2 2 6 6" xfId="39842" xr:uid="{00000000-0005-0000-0000-0000D4850000}"/>
    <cellStyle name="SAPBEXHLevel1 2 2 6 7" xfId="39843" xr:uid="{00000000-0005-0000-0000-0000D5850000}"/>
    <cellStyle name="SAPBEXHLevel1 2 2 6 8" xfId="39844" xr:uid="{00000000-0005-0000-0000-0000D6850000}"/>
    <cellStyle name="SAPBEXHLevel1 2 2 6 9" xfId="39845" xr:uid="{00000000-0005-0000-0000-0000D7850000}"/>
    <cellStyle name="SAPBEXHLevel1 2 2 7" xfId="2076" xr:uid="{00000000-0005-0000-0000-0000D8850000}"/>
    <cellStyle name="SAPBEXHLevel1 2 2 7 2" xfId="13774" xr:uid="{00000000-0005-0000-0000-0000D9850000}"/>
    <cellStyle name="SAPBEXHLevel1 2 2 7 2 2" xfId="13775" xr:uid="{00000000-0005-0000-0000-0000DA850000}"/>
    <cellStyle name="SAPBEXHLevel1 2 2 7 2 2 2" xfId="13776" xr:uid="{00000000-0005-0000-0000-0000DB850000}"/>
    <cellStyle name="SAPBEXHLevel1 2 2 7 2 2 2 2" xfId="13777" xr:uid="{00000000-0005-0000-0000-0000DC850000}"/>
    <cellStyle name="SAPBEXHLevel1 2 2 7 2 2 3" xfId="13778" xr:uid="{00000000-0005-0000-0000-0000DD850000}"/>
    <cellStyle name="SAPBEXHLevel1 2 2 7 2 3" xfId="13779" xr:uid="{00000000-0005-0000-0000-0000DE850000}"/>
    <cellStyle name="SAPBEXHLevel1 2 2 7 2 3 2" xfId="13780" xr:uid="{00000000-0005-0000-0000-0000DF850000}"/>
    <cellStyle name="SAPBEXHLevel1 2 2 7 2 3 2 2" xfId="13781" xr:uid="{00000000-0005-0000-0000-0000E0850000}"/>
    <cellStyle name="SAPBEXHLevel1 2 2 7 2 4" xfId="13782" xr:uid="{00000000-0005-0000-0000-0000E1850000}"/>
    <cellStyle name="SAPBEXHLevel1 2 2 7 2 4 2" xfId="13783" xr:uid="{00000000-0005-0000-0000-0000E2850000}"/>
    <cellStyle name="SAPBEXHLevel1 2 2 7 3" xfId="13784" xr:uid="{00000000-0005-0000-0000-0000E3850000}"/>
    <cellStyle name="SAPBEXHLevel1 2 2 7 3 2" xfId="13785" xr:uid="{00000000-0005-0000-0000-0000E4850000}"/>
    <cellStyle name="SAPBEXHLevel1 2 2 7 3 2 2" xfId="13786" xr:uid="{00000000-0005-0000-0000-0000E5850000}"/>
    <cellStyle name="SAPBEXHLevel1 2 2 7 3 3" xfId="13787" xr:uid="{00000000-0005-0000-0000-0000E6850000}"/>
    <cellStyle name="SAPBEXHLevel1 2 2 7 4" xfId="13788" xr:uid="{00000000-0005-0000-0000-0000E7850000}"/>
    <cellStyle name="SAPBEXHLevel1 2 2 7 4 2" xfId="13789" xr:uid="{00000000-0005-0000-0000-0000E8850000}"/>
    <cellStyle name="SAPBEXHLevel1 2 2 7 4 2 2" xfId="13790" xr:uid="{00000000-0005-0000-0000-0000E9850000}"/>
    <cellStyle name="SAPBEXHLevel1 2 2 7 5" xfId="13791" xr:uid="{00000000-0005-0000-0000-0000EA850000}"/>
    <cellStyle name="SAPBEXHLevel1 2 2 7 5 2" xfId="13792" xr:uid="{00000000-0005-0000-0000-0000EB850000}"/>
    <cellStyle name="SAPBEXHLevel1 2 2 7 6" xfId="39846" xr:uid="{00000000-0005-0000-0000-0000EC850000}"/>
    <cellStyle name="SAPBEXHLevel1 2 2 7 7" xfId="39847" xr:uid="{00000000-0005-0000-0000-0000ED850000}"/>
    <cellStyle name="SAPBEXHLevel1 2 2 7 8" xfId="49872" xr:uid="{00000000-0005-0000-0000-0000EE850000}"/>
    <cellStyle name="SAPBEXHLevel1 2 2 8" xfId="39848" xr:uid="{00000000-0005-0000-0000-0000EF850000}"/>
    <cellStyle name="SAPBEXHLevel1 2 2 9" xfId="39849" xr:uid="{00000000-0005-0000-0000-0000F0850000}"/>
    <cellStyle name="SAPBEXHLevel1 2 20" xfId="39850" xr:uid="{00000000-0005-0000-0000-0000F1850000}"/>
    <cellStyle name="SAPBEXHLevel1 2 21" xfId="39851" xr:uid="{00000000-0005-0000-0000-0000F2850000}"/>
    <cellStyle name="SAPBEXHLevel1 2 22" xfId="39852" xr:uid="{00000000-0005-0000-0000-0000F3850000}"/>
    <cellStyle name="SAPBEXHLevel1 2 23" xfId="39853" xr:uid="{00000000-0005-0000-0000-0000F4850000}"/>
    <cellStyle name="SAPBEXHLevel1 2 24" xfId="39854" xr:uid="{00000000-0005-0000-0000-0000F5850000}"/>
    <cellStyle name="SAPBEXHLevel1 2 25" xfId="39855" xr:uid="{00000000-0005-0000-0000-0000F6850000}"/>
    <cellStyle name="SAPBEXHLevel1 2 26" xfId="39856" xr:uid="{00000000-0005-0000-0000-0000F7850000}"/>
    <cellStyle name="SAPBEXHLevel1 2 27" xfId="39857" xr:uid="{00000000-0005-0000-0000-0000F8850000}"/>
    <cellStyle name="SAPBEXHLevel1 2 28" xfId="39858" xr:uid="{00000000-0005-0000-0000-0000F9850000}"/>
    <cellStyle name="SAPBEXHLevel1 2 29" xfId="39859" xr:uid="{00000000-0005-0000-0000-0000FA850000}"/>
    <cellStyle name="SAPBEXHLevel1 2 3" xfId="1061" xr:uid="{00000000-0005-0000-0000-0000FB850000}"/>
    <cellStyle name="SAPBEXHLevel1 2 3 10" xfId="39860" xr:uid="{00000000-0005-0000-0000-0000FC850000}"/>
    <cellStyle name="SAPBEXHLevel1 2 3 11" xfId="39861" xr:uid="{00000000-0005-0000-0000-0000FD850000}"/>
    <cellStyle name="SAPBEXHLevel1 2 3 12" xfId="39862" xr:uid="{00000000-0005-0000-0000-0000FE850000}"/>
    <cellStyle name="SAPBEXHLevel1 2 3 13" xfId="39863" xr:uid="{00000000-0005-0000-0000-0000FF850000}"/>
    <cellStyle name="SAPBEXHLevel1 2 3 14" xfId="39864" xr:uid="{00000000-0005-0000-0000-000000860000}"/>
    <cellStyle name="SAPBEXHLevel1 2 3 15" xfId="39865" xr:uid="{00000000-0005-0000-0000-000001860000}"/>
    <cellStyle name="SAPBEXHLevel1 2 3 16" xfId="39866" xr:uid="{00000000-0005-0000-0000-000002860000}"/>
    <cellStyle name="SAPBEXHLevel1 2 3 17" xfId="39867" xr:uid="{00000000-0005-0000-0000-000003860000}"/>
    <cellStyle name="SAPBEXHLevel1 2 3 18" xfId="39868" xr:uid="{00000000-0005-0000-0000-000004860000}"/>
    <cellStyle name="SAPBEXHLevel1 2 3 19" xfId="39869" xr:uid="{00000000-0005-0000-0000-000005860000}"/>
    <cellStyle name="SAPBEXHLevel1 2 3 2" xfId="2077" xr:uid="{00000000-0005-0000-0000-000006860000}"/>
    <cellStyle name="SAPBEXHLevel1 2 3 2 2" xfId="13793" xr:uid="{00000000-0005-0000-0000-000007860000}"/>
    <cellStyle name="SAPBEXHLevel1 2 3 2 2 2" xfId="13794" xr:uid="{00000000-0005-0000-0000-000008860000}"/>
    <cellStyle name="SAPBEXHLevel1 2 3 2 2 2 2" xfId="13795" xr:uid="{00000000-0005-0000-0000-000009860000}"/>
    <cellStyle name="SAPBEXHLevel1 2 3 2 2 2 2 2" xfId="13796" xr:uid="{00000000-0005-0000-0000-00000A860000}"/>
    <cellStyle name="SAPBEXHLevel1 2 3 2 2 2 3" xfId="13797" xr:uid="{00000000-0005-0000-0000-00000B860000}"/>
    <cellStyle name="SAPBEXHLevel1 2 3 2 2 3" xfId="13798" xr:uid="{00000000-0005-0000-0000-00000C860000}"/>
    <cellStyle name="SAPBEXHLevel1 2 3 2 2 3 2" xfId="13799" xr:uid="{00000000-0005-0000-0000-00000D860000}"/>
    <cellStyle name="SAPBEXHLevel1 2 3 2 2 3 2 2" xfId="13800" xr:uid="{00000000-0005-0000-0000-00000E860000}"/>
    <cellStyle name="SAPBEXHLevel1 2 3 2 2 4" xfId="13801" xr:uid="{00000000-0005-0000-0000-00000F860000}"/>
    <cellStyle name="SAPBEXHLevel1 2 3 2 2 4 2" xfId="13802" xr:uid="{00000000-0005-0000-0000-000010860000}"/>
    <cellStyle name="SAPBEXHLevel1 2 3 2 3" xfId="13803" xr:uid="{00000000-0005-0000-0000-000011860000}"/>
    <cellStyle name="SAPBEXHLevel1 2 3 2 3 2" xfId="13804" xr:uid="{00000000-0005-0000-0000-000012860000}"/>
    <cellStyle name="SAPBEXHLevel1 2 3 2 3 2 2" xfId="13805" xr:uid="{00000000-0005-0000-0000-000013860000}"/>
    <cellStyle name="SAPBEXHLevel1 2 3 2 3 3" xfId="13806" xr:uid="{00000000-0005-0000-0000-000014860000}"/>
    <cellStyle name="SAPBEXHLevel1 2 3 2 4" xfId="13807" xr:uid="{00000000-0005-0000-0000-000015860000}"/>
    <cellStyle name="SAPBEXHLevel1 2 3 2 4 2" xfId="13808" xr:uid="{00000000-0005-0000-0000-000016860000}"/>
    <cellStyle name="SAPBEXHLevel1 2 3 2 4 2 2" xfId="13809" xr:uid="{00000000-0005-0000-0000-000017860000}"/>
    <cellStyle name="SAPBEXHLevel1 2 3 2 5" xfId="13810" xr:uid="{00000000-0005-0000-0000-000018860000}"/>
    <cellStyle name="SAPBEXHLevel1 2 3 2 5 2" xfId="13811" xr:uid="{00000000-0005-0000-0000-000019860000}"/>
    <cellStyle name="SAPBEXHLevel1 2 3 2 6" xfId="39870" xr:uid="{00000000-0005-0000-0000-00001A860000}"/>
    <cellStyle name="SAPBEXHLevel1 2 3 2 7" xfId="39871" xr:uid="{00000000-0005-0000-0000-00001B860000}"/>
    <cellStyle name="SAPBEXHLevel1 2 3 2 8" xfId="49878" xr:uid="{00000000-0005-0000-0000-00001C860000}"/>
    <cellStyle name="SAPBEXHLevel1 2 3 20" xfId="39872" xr:uid="{00000000-0005-0000-0000-00001D860000}"/>
    <cellStyle name="SAPBEXHLevel1 2 3 21" xfId="39873" xr:uid="{00000000-0005-0000-0000-00001E860000}"/>
    <cellStyle name="SAPBEXHLevel1 2 3 22" xfId="39874" xr:uid="{00000000-0005-0000-0000-00001F860000}"/>
    <cellStyle name="SAPBEXHLevel1 2 3 23" xfId="39875" xr:uid="{00000000-0005-0000-0000-000020860000}"/>
    <cellStyle name="SAPBEXHLevel1 2 3 24" xfId="39876" xr:uid="{00000000-0005-0000-0000-000021860000}"/>
    <cellStyle name="SAPBEXHLevel1 2 3 25" xfId="39877" xr:uid="{00000000-0005-0000-0000-000022860000}"/>
    <cellStyle name="SAPBEXHLevel1 2 3 26" xfId="39878" xr:uid="{00000000-0005-0000-0000-000023860000}"/>
    <cellStyle name="SAPBEXHLevel1 2 3 27" xfId="39879" xr:uid="{00000000-0005-0000-0000-000024860000}"/>
    <cellStyle name="SAPBEXHLevel1 2 3 28" xfId="48642" xr:uid="{00000000-0005-0000-0000-000025860000}"/>
    <cellStyle name="SAPBEXHLevel1 2 3 29" xfId="49361" xr:uid="{00000000-0005-0000-0000-000026860000}"/>
    <cellStyle name="SAPBEXHLevel1 2 3 3" xfId="39880" xr:uid="{00000000-0005-0000-0000-000027860000}"/>
    <cellStyle name="SAPBEXHLevel1 2 3 4" xfId="39881" xr:uid="{00000000-0005-0000-0000-000028860000}"/>
    <cellStyle name="SAPBEXHLevel1 2 3 5" xfId="39882" xr:uid="{00000000-0005-0000-0000-000029860000}"/>
    <cellStyle name="SAPBEXHLevel1 2 3 6" xfId="39883" xr:uid="{00000000-0005-0000-0000-00002A860000}"/>
    <cellStyle name="SAPBEXHLevel1 2 3 7" xfId="39884" xr:uid="{00000000-0005-0000-0000-00002B860000}"/>
    <cellStyle name="SAPBEXHLevel1 2 3 8" xfId="39885" xr:uid="{00000000-0005-0000-0000-00002C860000}"/>
    <cellStyle name="SAPBEXHLevel1 2 3 9" xfId="39886" xr:uid="{00000000-0005-0000-0000-00002D860000}"/>
    <cellStyle name="SAPBEXHLevel1 2 30" xfId="39887" xr:uid="{00000000-0005-0000-0000-00002E860000}"/>
    <cellStyle name="SAPBEXHLevel1 2 31" xfId="39888" xr:uid="{00000000-0005-0000-0000-00002F860000}"/>
    <cellStyle name="SAPBEXHLevel1 2 32" xfId="39889" xr:uid="{00000000-0005-0000-0000-000030860000}"/>
    <cellStyle name="SAPBEXHLevel1 2 33" xfId="48643" xr:uid="{00000000-0005-0000-0000-000031860000}"/>
    <cellStyle name="SAPBEXHLevel1 2 34" xfId="49354" xr:uid="{00000000-0005-0000-0000-000032860000}"/>
    <cellStyle name="SAPBEXHLevel1 2 4" xfId="1062" xr:uid="{00000000-0005-0000-0000-000033860000}"/>
    <cellStyle name="SAPBEXHLevel1 2 4 10" xfId="39890" xr:uid="{00000000-0005-0000-0000-000034860000}"/>
    <cellStyle name="SAPBEXHLevel1 2 4 11" xfId="39891" xr:uid="{00000000-0005-0000-0000-000035860000}"/>
    <cellStyle name="SAPBEXHLevel1 2 4 12" xfId="39892" xr:uid="{00000000-0005-0000-0000-000036860000}"/>
    <cellStyle name="SAPBEXHLevel1 2 4 13" xfId="39893" xr:uid="{00000000-0005-0000-0000-000037860000}"/>
    <cellStyle name="SAPBEXHLevel1 2 4 14" xfId="39894" xr:uid="{00000000-0005-0000-0000-000038860000}"/>
    <cellStyle name="SAPBEXHLevel1 2 4 15" xfId="39895" xr:uid="{00000000-0005-0000-0000-000039860000}"/>
    <cellStyle name="SAPBEXHLevel1 2 4 16" xfId="39896" xr:uid="{00000000-0005-0000-0000-00003A860000}"/>
    <cellStyle name="SAPBEXHLevel1 2 4 17" xfId="39897" xr:uid="{00000000-0005-0000-0000-00003B860000}"/>
    <cellStyle name="SAPBEXHLevel1 2 4 18" xfId="39898" xr:uid="{00000000-0005-0000-0000-00003C860000}"/>
    <cellStyle name="SAPBEXHLevel1 2 4 19" xfId="39899" xr:uid="{00000000-0005-0000-0000-00003D860000}"/>
    <cellStyle name="SAPBEXHLevel1 2 4 2" xfId="2078" xr:uid="{00000000-0005-0000-0000-00003E860000}"/>
    <cellStyle name="SAPBEXHLevel1 2 4 2 2" xfId="13812" xr:uid="{00000000-0005-0000-0000-00003F860000}"/>
    <cellStyle name="SAPBEXHLevel1 2 4 2 2 2" xfId="13813" xr:uid="{00000000-0005-0000-0000-000040860000}"/>
    <cellStyle name="SAPBEXHLevel1 2 4 2 2 2 2" xfId="13814" xr:uid="{00000000-0005-0000-0000-000041860000}"/>
    <cellStyle name="SAPBEXHLevel1 2 4 2 2 2 2 2" xfId="13815" xr:uid="{00000000-0005-0000-0000-000042860000}"/>
    <cellStyle name="SAPBEXHLevel1 2 4 2 2 2 3" xfId="13816" xr:uid="{00000000-0005-0000-0000-000043860000}"/>
    <cellStyle name="SAPBEXHLevel1 2 4 2 2 3" xfId="13817" xr:uid="{00000000-0005-0000-0000-000044860000}"/>
    <cellStyle name="SAPBEXHLevel1 2 4 2 2 3 2" xfId="13818" xr:uid="{00000000-0005-0000-0000-000045860000}"/>
    <cellStyle name="SAPBEXHLevel1 2 4 2 2 3 2 2" xfId="13819" xr:uid="{00000000-0005-0000-0000-000046860000}"/>
    <cellStyle name="SAPBEXHLevel1 2 4 2 2 4" xfId="13820" xr:uid="{00000000-0005-0000-0000-000047860000}"/>
    <cellStyle name="SAPBEXHLevel1 2 4 2 2 4 2" xfId="13821" xr:uid="{00000000-0005-0000-0000-000048860000}"/>
    <cellStyle name="SAPBEXHLevel1 2 4 2 3" xfId="13822" xr:uid="{00000000-0005-0000-0000-000049860000}"/>
    <cellStyle name="SAPBEXHLevel1 2 4 2 3 2" xfId="13823" xr:uid="{00000000-0005-0000-0000-00004A860000}"/>
    <cellStyle name="SAPBEXHLevel1 2 4 2 3 2 2" xfId="13824" xr:uid="{00000000-0005-0000-0000-00004B860000}"/>
    <cellStyle name="SAPBEXHLevel1 2 4 2 3 3" xfId="13825" xr:uid="{00000000-0005-0000-0000-00004C860000}"/>
    <cellStyle name="SAPBEXHLevel1 2 4 2 4" xfId="13826" xr:uid="{00000000-0005-0000-0000-00004D860000}"/>
    <cellStyle name="SAPBEXHLevel1 2 4 2 4 2" xfId="13827" xr:uid="{00000000-0005-0000-0000-00004E860000}"/>
    <cellStyle name="SAPBEXHLevel1 2 4 2 4 2 2" xfId="13828" xr:uid="{00000000-0005-0000-0000-00004F860000}"/>
    <cellStyle name="SAPBEXHLevel1 2 4 2 5" xfId="13829" xr:uid="{00000000-0005-0000-0000-000050860000}"/>
    <cellStyle name="SAPBEXHLevel1 2 4 2 5 2" xfId="13830" xr:uid="{00000000-0005-0000-0000-000051860000}"/>
    <cellStyle name="SAPBEXHLevel1 2 4 2 6" xfId="39900" xr:uid="{00000000-0005-0000-0000-000052860000}"/>
    <cellStyle name="SAPBEXHLevel1 2 4 2 7" xfId="39901" xr:uid="{00000000-0005-0000-0000-000053860000}"/>
    <cellStyle name="SAPBEXHLevel1 2 4 2 8" xfId="49879" xr:uid="{00000000-0005-0000-0000-000054860000}"/>
    <cellStyle name="SAPBEXHLevel1 2 4 20" xfId="39902" xr:uid="{00000000-0005-0000-0000-000055860000}"/>
    <cellStyle name="SAPBEXHLevel1 2 4 21" xfId="39903" xr:uid="{00000000-0005-0000-0000-000056860000}"/>
    <cellStyle name="SAPBEXHLevel1 2 4 22" xfId="39904" xr:uid="{00000000-0005-0000-0000-000057860000}"/>
    <cellStyle name="SAPBEXHLevel1 2 4 23" xfId="39905" xr:uid="{00000000-0005-0000-0000-000058860000}"/>
    <cellStyle name="SAPBEXHLevel1 2 4 24" xfId="39906" xr:uid="{00000000-0005-0000-0000-000059860000}"/>
    <cellStyle name="SAPBEXHLevel1 2 4 25" xfId="39907" xr:uid="{00000000-0005-0000-0000-00005A860000}"/>
    <cellStyle name="SAPBEXHLevel1 2 4 26" xfId="39908" xr:uid="{00000000-0005-0000-0000-00005B860000}"/>
    <cellStyle name="SAPBEXHLevel1 2 4 27" xfId="39909" xr:uid="{00000000-0005-0000-0000-00005C860000}"/>
    <cellStyle name="SAPBEXHLevel1 2 4 28" xfId="48644" xr:uid="{00000000-0005-0000-0000-00005D860000}"/>
    <cellStyle name="SAPBEXHLevel1 2 4 29" xfId="49362" xr:uid="{00000000-0005-0000-0000-00005E860000}"/>
    <cellStyle name="SAPBEXHLevel1 2 4 3" xfId="39910" xr:uid="{00000000-0005-0000-0000-00005F860000}"/>
    <cellStyle name="SAPBEXHLevel1 2 4 4" xfId="39911" xr:uid="{00000000-0005-0000-0000-000060860000}"/>
    <cellStyle name="SAPBEXHLevel1 2 4 5" xfId="39912" xr:uid="{00000000-0005-0000-0000-000061860000}"/>
    <cellStyle name="SAPBEXHLevel1 2 4 6" xfId="39913" xr:uid="{00000000-0005-0000-0000-000062860000}"/>
    <cellStyle name="SAPBEXHLevel1 2 4 7" xfId="39914" xr:uid="{00000000-0005-0000-0000-000063860000}"/>
    <cellStyle name="SAPBEXHLevel1 2 4 8" xfId="39915" xr:uid="{00000000-0005-0000-0000-000064860000}"/>
    <cellStyle name="SAPBEXHLevel1 2 4 9" xfId="39916" xr:uid="{00000000-0005-0000-0000-000065860000}"/>
    <cellStyle name="SAPBEXHLevel1 2 5" xfId="1063" xr:uid="{00000000-0005-0000-0000-000066860000}"/>
    <cellStyle name="SAPBEXHLevel1 2 5 10" xfId="39917" xr:uid="{00000000-0005-0000-0000-000067860000}"/>
    <cellStyle name="SAPBEXHLevel1 2 5 11" xfId="39918" xr:uid="{00000000-0005-0000-0000-000068860000}"/>
    <cellStyle name="SAPBEXHLevel1 2 5 12" xfId="39919" xr:uid="{00000000-0005-0000-0000-000069860000}"/>
    <cellStyle name="SAPBEXHLevel1 2 5 13" xfId="39920" xr:uid="{00000000-0005-0000-0000-00006A860000}"/>
    <cellStyle name="SAPBEXHLevel1 2 5 14" xfId="39921" xr:uid="{00000000-0005-0000-0000-00006B860000}"/>
    <cellStyle name="SAPBEXHLevel1 2 5 15" xfId="39922" xr:uid="{00000000-0005-0000-0000-00006C860000}"/>
    <cellStyle name="SAPBEXHLevel1 2 5 16" xfId="39923" xr:uid="{00000000-0005-0000-0000-00006D860000}"/>
    <cellStyle name="SAPBEXHLevel1 2 5 17" xfId="39924" xr:uid="{00000000-0005-0000-0000-00006E860000}"/>
    <cellStyle name="SAPBEXHLevel1 2 5 18" xfId="39925" xr:uid="{00000000-0005-0000-0000-00006F860000}"/>
    <cellStyle name="SAPBEXHLevel1 2 5 19" xfId="39926" xr:uid="{00000000-0005-0000-0000-000070860000}"/>
    <cellStyle name="SAPBEXHLevel1 2 5 2" xfId="2079" xr:uid="{00000000-0005-0000-0000-000071860000}"/>
    <cellStyle name="SAPBEXHLevel1 2 5 2 2" xfId="13831" xr:uid="{00000000-0005-0000-0000-000072860000}"/>
    <cellStyle name="SAPBEXHLevel1 2 5 2 2 2" xfId="13832" xr:uid="{00000000-0005-0000-0000-000073860000}"/>
    <cellStyle name="SAPBEXHLevel1 2 5 2 2 2 2" xfId="13833" xr:uid="{00000000-0005-0000-0000-000074860000}"/>
    <cellStyle name="SAPBEXHLevel1 2 5 2 2 2 2 2" xfId="13834" xr:uid="{00000000-0005-0000-0000-000075860000}"/>
    <cellStyle name="SAPBEXHLevel1 2 5 2 2 2 3" xfId="13835" xr:uid="{00000000-0005-0000-0000-000076860000}"/>
    <cellStyle name="SAPBEXHLevel1 2 5 2 2 3" xfId="13836" xr:uid="{00000000-0005-0000-0000-000077860000}"/>
    <cellStyle name="SAPBEXHLevel1 2 5 2 2 3 2" xfId="13837" xr:uid="{00000000-0005-0000-0000-000078860000}"/>
    <cellStyle name="SAPBEXHLevel1 2 5 2 2 3 2 2" xfId="13838" xr:uid="{00000000-0005-0000-0000-000079860000}"/>
    <cellStyle name="SAPBEXHLevel1 2 5 2 2 4" xfId="13839" xr:uid="{00000000-0005-0000-0000-00007A860000}"/>
    <cellStyle name="SAPBEXHLevel1 2 5 2 2 4 2" xfId="13840" xr:uid="{00000000-0005-0000-0000-00007B860000}"/>
    <cellStyle name="SAPBEXHLevel1 2 5 2 3" xfId="13841" xr:uid="{00000000-0005-0000-0000-00007C860000}"/>
    <cellStyle name="SAPBEXHLevel1 2 5 2 3 2" xfId="13842" xr:uid="{00000000-0005-0000-0000-00007D860000}"/>
    <cellStyle name="SAPBEXHLevel1 2 5 2 3 2 2" xfId="13843" xr:uid="{00000000-0005-0000-0000-00007E860000}"/>
    <cellStyle name="SAPBEXHLevel1 2 5 2 3 3" xfId="13844" xr:uid="{00000000-0005-0000-0000-00007F860000}"/>
    <cellStyle name="SAPBEXHLevel1 2 5 2 4" xfId="13845" xr:uid="{00000000-0005-0000-0000-000080860000}"/>
    <cellStyle name="SAPBEXHLevel1 2 5 2 4 2" xfId="13846" xr:uid="{00000000-0005-0000-0000-000081860000}"/>
    <cellStyle name="SAPBEXHLevel1 2 5 2 4 2 2" xfId="13847" xr:uid="{00000000-0005-0000-0000-000082860000}"/>
    <cellStyle name="SAPBEXHLevel1 2 5 2 5" xfId="13848" xr:uid="{00000000-0005-0000-0000-000083860000}"/>
    <cellStyle name="SAPBEXHLevel1 2 5 2 5 2" xfId="13849" xr:uid="{00000000-0005-0000-0000-000084860000}"/>
    <cellStyle name="SAPBEXHLevel1 2 5 2 6" xfId="39927" xr:uid="{00000000-0005-0000-0000-000085860000}"/>
    <cellStyle name="SAPBEXHLevel1 2 5 2 7" xfId="39928" xr:uid="{00000000-0005-0000-0000-000086860000}"/>
    <cellStyle name="SAPBEXHLevel1 2 5 2 8" xfId="49880" xr:uid="{00000000-0005-0000-0000-000087860000}"/>
    <cellStyle name="SAPBEXHLevel1 2 5 20" xfId="39929" xr:uid="{00000000-0005-0000-0000-000088860000}"/>
    <cellStyle name="SAPBEXHLevel1 2 5 21" xfId="39930" xr:uid="{00000000-0005-0000-0000-000089860000}"/>
    <cellStyle name="SAPBEXHLevel1 2 5 22" xfId="39931" xr:uid="{00000000-0005-0000-0000-00008A860000}"/>
    <cellStyle name="SAPBEXHLevel1 2 5 23" xfId="39932" xr:uid="{00000000-0005-0000-0000-00008B860000}"/>
    <cellStyle name="SAPBEXHLevel1 2 5 24" xfId="39933" xr:uid="{00000000-0005-0000-0000-00008C860000}"/>
    <cellStyle name="SAPBEXHLevel1 2 5 25" xfId="39934" xr:uid="{00000000-0005-0000-0000-00008D860000}"/>
    <cellStyle name="SAPBEXHLevel1 2 5 26" xfId="39935" xr:uid="{00000000-0005-0000-0000-00008E860000}"/>
    <cellStyle name="SAPBEXHLevel1 2 5 27" xfId="39936" xr:uid="{00000000-0005-0000-0000-00008F860000}"/>
    <cellStyle name="SAPBEXHLevel1 2 5 28" xfId="48645" xr:uid="{00000000-0005-0000-0000-000090860000}"/>
    <cellStyle name="SAPBEXHLevel1 2 5 29" xfId="49363" xr:uid="{00000000-0005-0000-0000-000091860000}"/>
    <cellStyle name="SAPBEXHLevel1 2 5 3" xfId="39937" xr:uid="{00000000-0005-0000-0000-000092860000}"/>
    <cellStyle name="SAPBEXHLevel1 2 5 4" xfId="39938" xr:uid="{00000000-0005-0000-0000-000093860000}"/>
    <cellStyle name="SAPBEXHLevel1 2 5 5" xfId="39939" xr:uid="{00000000-0005-0000-0000-000094860000}"/>
    <cellStyle name="SAPBEXHLevel1 2 5 6" xfId="39940" xr:uid="{00000000-0005-0000-0000-000095860000}"/>
    <cellStyle name="SAPBEXHLevel1 2 5 7" xfId="39941" xr:uid="{00000000-0005-0000-0000-000096860000}"/>
    <cellStyle name="SAPBEXHLevel1 2 5 8" xfId="39942" xr:uid="{00000000-0005-0000-0000-000097860000}"/>
    <cellStyle name="SAPBEXHLevel1 2 5 9" xfId="39943" xr:uid="{00000000-0005-0000-0000-000098860000}"/>
    <cellStyle name="SAPBEXHLevel1 2 6" xfId="1064" xr:uid="{00000000-0005-0000-0000-000099860000}"/>
    <cellStyle name="SAPBEXHLevel1 2 6 10" xfId="39944" xr:uid="{00000000-0005-0000-0000-00009A860000}"/>
    <cellStyle name="SAPBEXHLevel1 2 6 11" xfId="39945" xr:uid="{00000000-0005-0000-0000-00009B860000}"/>
    <cellStyle name="SAPBEXHLevel1 2 6 12" xfId="39946" xr:uid="{00000000-0005-0000-0000-00009C860000}"/>
    <cellStyle name="SAPBEXHLevel1 2 6 13" xfId="39947" xr:uid="{00000000-0005-0000-0000-00009D860000}"/>
    <cellStyle name="SAPBEXHLevel1 2 6 14" xfId="39948" xr:uid="{00000000-0005-0000-0000-00009E860000}"/>
    <cellStyle name="SAPBEXHLevel1 2 6 15" xfId="39949" xr:uid="{00000000-0005-0000-0000-00009F860000}"/>
    <cellStyle name="SAPBEXHLevel1 2 6 16" xfId="39950" xr:uid="{00000000-0005-0000-0000-0000A0860000}"/>
    <cellStyle name="SAPBEXHLevel1 2 6 17" xfId="39951" xr:uid="{00000000-0005-0000-0000-0000A1860000}"/>
    <cellStyle name="SAPBEXHLevel1 2 6 18" xfId="39952" xr:uid="{00000000-0005-0000-0000-0000A2860000}"/>
    <cellStyle name="SAPBEXHLevel1 2 6 19" xfId="39953" xr:uid="{00000000-0005-0000-0000-0000A3860000}"/>
    <cellStyle name="SAPBEXHLevel1 2 6 2" xfId="2080" xr:uid="{00000000-0005-0000-0000-0000A4860000}"/>
    <cellStyle name="SAPBEXHLevel1 2 6 2 2" xfId="13850" xr:uid="{00000000-0005-0000-0000-0000A5860000}"/>
    <cellStyle name="SAPBEXHLevel1 2 6 2 2 2" xfId="13851" xr:uid="{00000000-0005-0000-0000-0000A6860000}"/>
    <cellStyle name="SAPBEXHLevel1 2 6 2 2 2 2" xfId="13852" xr:uid="{00000000-0005-0000-0000-0000A7860000}"/>
    <cellStyle name="SAPBEXHLevel1 2 6 2 2 2 2 2" xfId="13853" xr:uid="{00000000-0005-0000-0000-0000A8860000}"/>
    <cellStyle name="SAPBEXHLevel1 2 6 2 2 2 3" xfId="13854" xr:uid="{00000000-0005-0000-0000-0000A9860000}"/>
    <cellStyle name="SAPBEXHLevel1 2 6 2 2 3" xfId="13855" xr:uid="{00000000-0005-0000-0000-0000AA860000}"/>
    <cellStyle name="SAPBEXHLevel1 2 6 2 2 3 2" xfId="13856" xr:uid="{00000000-0005-0000-0000-0000AB860000}"/>
    <cellStyle name="SAPBEXHLevel1 2 6 2 2 3 2 2" xfId="13857" xr:uid="{00000000-0005-0000-0000-0000AC860000}"/>
    <cellStyle name="SAPBEXHLevel1 2 6 2 2 4" xfId="13858" xr:uid="{00000000-0005-0000-0000-0000AD860000}"/>
    <cellStyle name="SAPBEXHLevel1 2 6 2 2 4 2" xfId="13859" xr:uid="{00000000-0005-0000-0000-0000AE860000}"/>
    <cellStyle name="SAPBEXHLevel1 2 6 2 3" xfId="13860" xr:uid="{00000000-0005-0000-0000-0000AF860000}"/>
    <cellStyle name="SAPBEXHLevel1 2 6 2 3 2" xfId="13861" xr:uid="{00000000-0005-0000-0000-0000B0860000}"/>
    <cellStyle name="SAPBEXHLevel1 2 6 2 3 2 2" xfId="13862" xr:uid="{00000000-0005-0000-0000-0000B1860000}"/>
    <cellStyle name="SAPBEXHLevel1 2 6 2 3 3" xfId="13863" xr:uid="{00000000-0005-0000-0000-0000B2860000}"/>
    <cellStyle name="SAPBEXHLevel1 2 6 2 4" xfId="13864" xr:uid="{00000000-0005-0000-0000-0000B3860000}"/>
    <cellStyle name="SAPBEXHLevel1 2 6 2 4 2" xfId="13865" xr:uid="{00000000-0005-0000-0000-0000B4860000}"/>
    <cellStyle name="SAPBEXHLevel1 2 6 2 4 2 2" xfId="13866" xr:uid="{00000000-0005-0000-0000-0000B5860000}"/>
    <cellStyle name="SAPBEXHLevel1 2 6 2 5" xfId="13867" xr:uid="{00000000-0005-0000-0000-0000B6860000}"/>
    <cellStyle name="SAPBEXHLevel1 2 6 2 5 2" xfId="13868" xr:uid="{00000000-0005-0000-0000-0000B7860000}"/>
    <cellStyle name="SAPBEXHLevel1 2 6 2 6" xfId="39954" xr:uid="{00000000-0005-0000-0000-0000B8860000}"/>
    <cellStyle name="SAPBEXHLevel1 2 6 2 7" xfId="39955" xr:uid="{00000000-0005-0000-0000-0000B9860000}"/>
    <cellStyle name="SAPBEXHLevel1 2 6 2 8" xfId="49881" xr:uid="{00000000-0005-0000-0000-0000BA860000}"/>
    <cellStyle name="SAPBEXHLevel1 2 6 20" xfId="39956" xr:uid="{00000000-0005-0000-0000-0000BB860000}"/>
    <cellStyle name="SAPBEXHLevel1 2 6 21" xfId="39957" xr:uid="{00000000-0005-0000-0000-0000BC860000}"/>
    <cellStyle name="SAPBEXHLevel1 2 6 22" xfId="39958" xr:uid="{00000000-0005-0000-0000-0000BD860000}"/>
    <cellStyle name="SAPBEXHLevel1 2 6 23" xfId="39959" xr:uid="{00000000-0005-0000-0000-0000BE860000}"/>
    <cellStyle name="SAPBEXHLevel1 2 6 24" xfId="39960" xr:uid="{00000000-0005-0000-0000-0000BF860000}"/>
    <cellStyle name="SAPBEXHLevel1 2 6 25" xfId="39961" xr:uid="{00000000-0005-0000-0000-0000C0860000}"/>
    <cellStyle name="SAPBEXHLevel1 2 6 26" xfId="39962" xr:uid="{00000000-0005-0000-0000-0000C1860000}"/>
    <cellStyle name="SAPBEXHLevel1 2 6 27" xfId="39963" xr:uid="{00000000-0005-0000-0000-0000C2860000}"/>
    <cellStyle name="SAPBEXHLevel1 2 6 28" xfId="48646" xr:uid="{00000000-0005-0000-0000-0000C3860000}"/>
    <cellStyle name="SAPBEXHLevel1 2 6 29" xfId="49364" xr:uid="{00000000-0005-0000-0000-0000C4860000}"/>
    <cellStyle name="SAPBEXHLevel1 2 6 3" xfId="39964" xr:uid="{00000000-0005-0000-0000-0000C5860000}"/>
    <cellStyle name="SAPBEXHLevel1 2 6 4" xfId="39965" xr:uid="{00000000-0005-0000-0000-0000C6860000}"/>
    <cellStyle name="SAPBEXHLevel1 2 6 5" xfId="39966" xr:uid="{00000000-0005-0000-0000-0000C7860000}"/>
    <cellStyle name="SAPBEXHLevel1 2 6 6" xfId="39967" xr:uid="{00000000-0005-0000-0000-0000C8860000}"/>
    <cellStyle name="SAPBEXHLevel1 2 6 7" xfId="39968" xr:uid="{00000000-0005-0000-0000-0000C9860000}"/>
    <cellStyle name="SAPBEXHLevel1 2 6 8" xfId="39969" xr:uid="{00000000-0005-0000-0000-0000CA860000}"/>
    <cellStyle name="SAPBEXHLevel1 2 6 9" xfId="39970" xr:uid="{00000000-0005-0000-0000-0000CB860000}"/>
    <cellStyle name="SAPBEXHLevel1 2 7" xfId="2081" xr:uid="{00000000-0005-0000-0000-0000CC860000}"/>
    <cellStyle name="SAPBEXHLevel1 2 7 2" xfId="13869" xr:uid="{00000000-0005-0000-0000-0000CD860000}"/>
    <cellStyle name="SAPBEXHLevel1 2 7 2 2" xfId="13870" xr:uid="{00000000-0005-0000-0000-0000CE860000}"/>
    <cellStyle name="SAPBEXHLevel1 2 7 2 2 2" xfId="13871" xr:uid="{00000000-0005-0000-0000-0000CF860000}"/>
    <cellStyle name="SAPBEXHLevel1 2 7 2 2 2 2" xfId="13872" xr:uid="{00000000-0005-0000-0000-0000D0860000}"/>
    <cellStyle name="SAPBEXHLevel1 2 7 2 2 3" xfId="13873" xr:uid="{00000000-0005-0000-0000-0000D1860000}"/>
    <cellStyle name="SAPBEXHLevel1 2 7 2 3" xfId="13874" xr:uid="{00000000-0005-0000-0000-0000D2860000}"/>
    <cellStyle name="SAPBEXHLevel1 2 7 2 3 2" xfId="13875" xr:uid="{00000000-0005-0000-0000-0000D3860000}"/>
    <cellStyle name="SAPBEXHLevel1 2 7 2 3 2 2" xfId="13876" xr:uid="{00000000-0005-0000-0000-0000D4860000}"/>
    <cellStyle name="SAPBEXHLevel1 2 7 2 4" xfId="13877" xr:uid="{00000000-0005-0000-0000-0000D5860000}"/>
    <cellStyle name="SAPBEXHLevel1 2 7 2 4 2" xfId="13878" xr:uid="{00000000-0005-0000-0000-0000D6860000}"/>
    <cellStyle name="SAPBEXHLevel1 2 7 3" xfId="13879" xr:uid="{00000000-0005-0000-0000-0000D7860000}"/>
    <cellStyle name="SAPBEXHLevel1 2 7 3 2" xfId="13880" xr:uid="{00000000-0005-0000-0000-0000D8860000}"/>
    <cellStyle name="SAPBEXHLevel1 2 7 3 2 2" xfId="13881" xr:uid="{00000000-0005-0000-0000-0000D9860000}"/>
    <cellStyle name="SAPBEXHLevel1 2 7 3 3" xfId="13882" xr:uid="{00000000-0005-0000-0000-0000DA860000}"/>
    <cellStyle name="SAPBEXHLevel1 2 7 4" xfId="13883" xr:uid="{00000000-0005-0000-0000-0000DB860000}"/>
    <cellStyle name="SAPBEXHLevel1 2 7 4 2" xfId="13884" xr:uid="{00000000-0005-0000-0000-0000DC860000}"/>
    <cellStyle name="SAPBEXHLevel1 2 7 4 2 2" xfId="13885" xr:uid="{00000000-0005-0000-0000-0000DD860000}"/>
    <cellStyle name="SAPBEXHLevel1 2 7 5" xfId="13886" xr:uid="{00000000-0005-0000-0000-0000DE860000}"/>
    <cellStyle name="SAPBEXHLevel1 2 7 5 2" xfId="13887" xr:uid="{00000000-0005-0000-0000-0000DF860000}"/>
    <cellStyle name="SAPBEXHLevel1 2 7 6" xfId="39971" xr:uid="{00000000-0005-0000-0000-0000E0860000}"/>
    <cellStyle name="SAPBEXHLevel1 2 7 7" xfId="39972" xr:uid="{00000000-0005-0000-0000-0000E1860000}"/>
    <cellStyle name="SAPBEXHLevel1 2 7 8" xfId="49871" xr:uid="{00000000-0005-0000-0000-0000E2860000}"/>
    <cellStyle name="SAPBEXHLevel1 2 8" xfId="39973" xr:uid="{00000000-0005-0000-0000-0000E3860000}"/>
    <cellStyle name="SAPBEXHLevel1 2 9" xfId="39974" xr:uid="{00000000-0005-0000-0000-0000E4860000}"/>
    <cellStyle name="SAPBEXHLevel1 20" xfId="39975" xr:uid="{00000000-0005-0000-0000-0000E5860000}"/>
    <cellStyle name="SAPBEXHLevel1 21" xfId="39976" xr:uid="{00000000-0005-0000-0000-0000E6860000}"/>
    <cellStyle name="SAPBEXHLevel1 22" xfId="39977" xr:uid="{00000000-0005-0000-0000-0000E7860000}"/>
    <cellStyle name="SAPBEXHLevel1 23" xfId="39978" xr:uid="{00000000-0005-0000-0000-0000E8860000}"/>
    <cellStyle name="SAPBEXHLevel1 24" xfId="39979" xr:uid="{00000000-0005-0000-0000-0000E9860000}"/>
    <cellStyle name="SAPBEXHLevel1 25" xfId="39980" xr:uid="{00000000-0005-0000-0000-0000EA860000}"/>
    <cellStyle name="SAPBEXHLevel1 26" xfId="39981" xr:uid="{00000000-0005-0000-0000-0000EB860000}"/>
    <cellStyle name="SAPBEXHLevel1 27" xfId="39982" xr:uid="{00000000-0005-0000-0000-0000EC860000}"/>
    <cellStyle name="SAPBEXHLevel1 28" xfId="39983" xr:uid="{00000000-0005-0000-0000-0000ED860000}"/>
    <cellStyle name="SAPBEXHLevel1 29" xfId="39984" xr:uid="{00000000-0005-0000-0000-0000EE860000}"/>
    <cellStyle name="SAPBEXHLevel1 3" xfId="542" xr:uid="{00000000-0005-0000-0000-0000EF860000}"/>
    <cellStyle name="SAPBEXHLevel1 3 10" xfId="39985" xr:uid="{00000000-0005-0000-0000-0000F0860000}"/>
    <cellStyle name="SAPBEXHLevel1 3 11" xfId="39986" xr:uid="{00000000-0005-0000-0000-0000F1860000}"/>
    <cellStyle name="SAPBEXHLevel1 3 12" xfId="39987" xr:uid="{00000000-0005-0000-0000-0000F2860000}"/>
    <cellStyle name="SAPBEXHLevel1 3 13" xfId="39988" xr:uid="{00000000-0005-0000-0000-0000F3860000}"/>
    <cellStyle name="SAPBEXHLevel1 3 14" xfId="39989" xr:uid="{00000000-0005-0000-0000-0000F4860000}"/>
    <cellStyle name="SAPBEXHLevel1 3 15" xfId="39990" xr:uid="{00000000-0005-0000-0000-0000F5860000}"/>
    <cellStyle name="SAPBEXHLevel1 3 16" xfId="39991" xr:uid="{00000000-0005-0000-0000-0000F6860000}"/>
    <cellStyle name="SAPBEXHLevel1 3 17" xfId="39992" xr:uid="{00000000-0005-0000-0000-0000F7860000}"/>
    <cellStyle name="SAPBEXHLevel1 3 18" xfId="39993" xr:uid="{00000000-0005-0000-0000-0000F8860000}"/>
    <cellStyle name="SAPBEXHLevel1 3 19" xfId="39994" xr:uid="{00000000-0005-0000-0000-0000F9860000}"/>
    <cellStyle name="SAPBEXHLevel1 3 2" xfId="1065" xr:uid="{00000000-0005-0000-0000-0000FA860000}"/>
    <cellStyle name="SAPBEXHLevel1 3 2 10" xfId="39995" xr:uid="{00000000-0005-0000-0000-0000FB860000}"/>
    <cellStyle name="SAPBEXHLevel1 3 2 11" xfId="39996" xr:uid="{00000000-0005-0000-0000-0000FC860000}"/>
    <cellStyle name="SAPBEXHLevel1 3 2 12" xfId="39997" xr:uid="{00000000-0005-0000-0000-0000FD860000}"/>
    <cellStyle name="SAPBEXHLevel1 3 2 13" xfId="39998" xr:uid="{00000000-0005-0000-0000-0000FE860000}"/>
    <cellStyle name="SAPBEXHLevel1 3 2 14" xfId="39999" xr:uid="{00000000-0005-0000-0000-0000FF860000}"/>
    <cellStyle name="SAPBEXHLevel1 3 2 15" xfId="40000" xr:uid="{00000000-0005-0000-0000-000000870000}"/>
    <cellStyle name="SAPBEXHLevel1 3 2 16" xfId="40001" xr:uid="{00000000-0005-0000-0000-000001870000}"/>
    <cellStyle name="SAPBEXHLevel1 3 2 17" xfId="40002" xr:uid="{00000000-0005-0000-0000-000002870000}"/>
    <cellStyle name="SAPBEXHLevel1 3 2 18" xfId="40003" xr:uid="{00000000-0005-0000-0000-000003870000}"/>
    <cellStyle name="SAPBEXHLevel1 3 2 19" xfId="40004" xr:uid="{00000000-0005-0000-0000-000004870000}"/>
    <cellStyle name="SAPBEXHLevel1 3 2 2" xfId="2082" xr:uid="{00000000-0005-0000-0000-000005870000}"/>
    <cellStyle name="SAPBEXHLevel1 3 2 2 2" xfId="13888" xr:uid="{00000000-0005-0000-0000-000006870000}"/>
    <cellStyle name="SAPBEXHLevel1 3 2 2 2 2" xfId="13889" xr:uid="{00000000-0005-0000-0000-000007870000}"/>
    <cellStyle name="SAPBEXHLevel1 3 2 2 2 2 2" xfId="13890" xr:uid="{00000000-0005-0000-0000-000008870000}"/>
    <cellStyle name="SAPBEXHLevel1 3 2 2 2 2 2 2" xfId="13891" xr:uid="{00000000-0005-0000-0000-000009870000}"/>
    <cellStyle name="SAPBEXHLevel1 3 2 2 2 2 3" xfId="13892" xr:uid="{00000000-0005-0000-0000-00000A870000}"/>
    <cellStyle name="SAPBEXHLevel1 3 2 2 2 3" xfId="13893" xr:uid="{00000000-0005-0000-0000-00000B870000}"/>
    <cellStyle name="SAPBEXHLevel1 3 2 2 2 3 2" xfId="13894" xr:uid="{00000000-0005-0000-0000-00000C870000}"/>
    <cellStyle name="SAPBEXHLevel1 3 2 2 2 3 2 2" xfId="13895" xr:uid="{00000000-0005-0000-0000-00000D870000}"/>
    <cellStyle name="SAPBEXHLevel1 3 2 2 2 4" xfId="13896" xr:uid="{00000000-0005-0000-0000-00000E870000}"/>
    <cellStyle name="SAPBEXHLevel1 3 2 2 2 4 2" xfId="13897" xr:uid="{00000000-0005-0000-0000-00000F870000}"/>
    <cellStyle name="SAPBEXHLevel1 3 2 2 3" xfId="13898" xr:uid="{00000000-0005-0000-0000-000010870000}"/>
    <cellStyle name="SAPBEXHLevel1 3 2 2 3 2" xfId="13899" xr:uid="{00000000-0005-0000-0000-000011870000}"/>
    <cellStyle name="SAPBEXHLevel1 3 2 2 3 2 2" xfId="13900" xr:uid="{00000000-0005-0000-0000-000012870000}"/>
    <cellStyle name="SAPBEXHLevel1 3 2 2 3 3" xfId="13901" xr:uid="{00000000-0005-0000-0000-000013870000}"/>
    <cellStyle name="SAPBEXHLevel1 3 2 2 4" xfId="13902" xr:uid="{00000000-0005-0000-0000-000014870000}"/>
    <cellStyle name="SAPBEXHLevel1 3 2 2 4 2" xfId="13903" xr:uid="{00000000-0005-0000-0000-000015870000}"/>
    <cellStyle name="SAPBEXHLevel1 3 2 2 4 2 2" xfId="13904" xr:uid="{00000000-0005-0000-0000-000016870000}"/>
    <cellStyle name="SAPBEXHLevel1 3 2 2 5" xfId="13905" xr:uid="{00000000-0005-0000-0000-000017870000}"/>
    <cellStyle name="SAPBEXHLevel1 3 2 2 5 2" xfId="13906" xr:uid="{00000000-0005-0000-0000-000018870000}"/>
    <cellStyle name="SAPBEXHLevel1 3 2 2 6" xfId="40005" xr:uid="{00000000-0005-0000-0000-000019870000}"/>
    <cellStyle name="SAPBEXHLevel1 3 2 2 7" xfId="40006" xr:uid="{00000000-0005-0000-0000-00001A870000}"/>
    <cellStyle name="SAPBEXHLevel1 3 2 2 8" xfId="49883" xr:uid="{00000000-0005-0000-0000-00001B870000}"/>
    <cellStyle name="SAPBEXHLevel1 3 2 20" xfId="40007" xr:uid="{00000000-0005-0000-0000-00001C870000}"/>
    <cellStyle name="SAPBEXHLevel1 3 2 21" xfId="40008" xr:uid="{00000000-0005-0000-0000-00001D870000}"/>
    <cellStyle name="SAPBEXHLevel1 3 2 22" xfId="40009" xr:uid="{00000000-0005-0000-0000-00001E870000}"/>
    <cellStyle name="SAPBEXHLevel1 3 2 23" xfId="40010" xr:uid="{00000000-0005-0000-0000-00001F870000}"/>
    <cellStyle name="SAPBEXHLevel1 3 2 24" xfId="40011" xr:uid="{00000000-0005-0000-0000-000020870000}"/>
    <cellStyle name="SAPBEXHLevel1 3 2 25" xfId="40012" xr:uid="{00000000-0005-0000-0000-000021870000}"/>
    <cellStyle name="SAPBEXHLevel1 3 2 26" xfId="40013" xr:uid="{00000000-0005-0000-0000-000022870000}"/>
    <cellStyle name="SAPBEXHLevel1 3 2 27" xfId="40014" xr:uid="{00000000-0005-0000-0000-000023870000}"/>
    <cellStyle name="SAPBEXHLevel1 3 2 28" xfId="48647" xr:uid="{00000000-0005-0000-0000-000024870000}"/>
    <cellStyle name="SAPBEXHLevel1 3 2 29" xfId="49366" xr:uid="{00000000-0005-0000-0000-000025870000}"/>
    <cellStyle name="SAPBEXHLevel1 3 2 3" xfId="40015" xr:uid="{00000000-0005-0000-0000-000026870000}"/>
    <cellStyle name="SAPBEXHLevel1 3 2 4" xfId="40016" xr:uid="{00000000-0005-0000-0000-000027870000}"/>
    <cellStyle name="SAPBEXHLevel1 3 2 5" xfId="40017" xr:uid="{00000000-0005-0000-0000-000028870000}"/>
    <cellStyle name="SAPBEXHLevel1 3 2 6" xfId="40018" xr:uid="{00000000-0005-0000-0000-000029870000}"/>
    <cellStyle name="SAPBEXHLevel1 3 2 7" xfId="40019" xr:uid="{00000000-0005-0000-0000-00002A870000}"/>
    <cellStyle name="SAPBEXHLevel1 3 2 8" xfId="40020" xr:uid="{00000000-0005-0000-0000-00002B870000}"/>
    <cellStyle name="SAPBEXHLevel1 3 2 9" xfId="40021" xr:uid="{00000000-0005-0000-0000-00002C870000}"/>
    <cellStyle name="SAPBEXHLevel1 3 20" xfId="40022" xr:uid="{00000000-0005-0000-0000-00002D870000}"/>
    <cellStyle name="SAPBEXHLevel1 3 21" xfId="40023" xr:uid="{00000000-0005-0000-0000-00002E870000}"/>
    <cellStyle name="SAPBEXHLevel1 3 22" xfId="40024" xr:uid="{00000000-0005-0000-0000-00002F870000}"/>
    <cellStyle name="SAPBEXHLevel1 3 23" xfId="40025" xr:uid="{00000000-0005-0000-0000-000030870000}"/>
    <cellStyle name="SAPBEXHLevel1 3 24" xfId="40026" xr:uid="{00000000-0005-0000-0000-000031870000}"/>
    <cellStyle name="SAPBEXHLevel1 3 25" xfId="40027" xr:uid="{00000000-0005-0000-0000-000032870000}"/>
    <cellStyle name="SAPBEXHLevel1 3 26" xfId="40028" xr:uid="{00000000-0005-0000-0000-000033870000}"/>
    <cellStyle name="SAPBEXHLevel1 3 27" xfId="40029" xr:uid="{00000000-0005-0000-0000-000034870000}"/>
    <cellStyle name="SAPBEXHLevel1 3 28" xfId="40030" xr:uid="{00000000-0005-0000-0000-000035870000}"/>
    <cellStyle name="SAPBEXHLevel1 3 29" xfId="40031" xr:uid="{00000000-0005-0000-0000-000036870000}"/>
    <cellStyle name="SAPBEXHLevel1 3 3" xfId="1066" xr:uid="{00000000-0005-0000-0000-000037870000}"/>
    <cellStyle name="SAPBEXHLevel1 3 3 10" xfId="40032" xr:uid="{00000000-0005-0000-0000-000038870000}"/>
    <cellStyle name="SAPBEXHLevel1 3 3 11" xfId="40033" xr:uid="{00000000-0005-0000-0000-000039870000}"/>
    <cellStyle name="SAPBEXHLevel1 3 3 12" xfId="40034" xr:uid="{00000000-0005-0000-0000-00003A870000}"/>
    <cellStyle name="SAPBEXHLevel1 3 3 13" xfId="40035" xr:uid="{00000000-0005-0000-0000-00003B870000}"/>
    <cellStyle name="SAPBEXHLevel1 3 3 14" xfId="40036" xr:uid="{00000000-0005-0000-0000-00003C870000}"/>
    <cellStyle name="SAPBEXHLevel1 3 3 15" xfId="40037" xr:uid="{00000000-0005-0000-0000-00003D870000}"/>
    <cellStyle name="SAPBEXHLevel1 3 3 16" xfId="40038" xr:uid="{00000000-0005-0000-0000-00003E870000}"/>
    <cellStyle name="SAPBEXHLevel1 3 3 17" xfId="40039" xr:uid="{00000000-0005-0000-0000-00003F870000}"/>
    <cellStyle name="SAPBEXHLevel1 3 3 18" xfId="40040" xr:uid="{00000000-0005-0000-0000-000040870000}"/>
    <cellStyle name="SAPBEXHLevel1 3 3 19" xfId="40041" xr:uid="{00000000-0005-0000-0000-000041870000}"/>
    <cellStyle name="SAPBEXHLevel1 3 3 2" xfId="2083" xr:uid="{00000000-0005-0000-0000-000042870000}"/>
    <cellStyle name="SAPBEXHLevel1 3 3 2 2" xfId="13907" xr:uid="{00000000-0005-0000-0000-000043870000}"/>
    <cellStyle name="SAPBEXHLevel1 3 3 2 2 2" xfId="13908" xr:uid="{00000000-0005-0000-0000-000044870000}"/>
    <cellStyle name="SAPBEXHLevel1 3 3 2 2 2 2" xfId="13909" xr:uid="{00000000-0005-0000-0000-000045870000}"/>
    <cellStyle name="SAPBEXHLevel1 3 3 2 2 2 2 2" xfId="13910" xr:uid="{00000000-0005-0000-0000-000046870000}"/>
    <cellStyle name="SAPBEXHLevel1 3 3 2 2 2 3" xfId="13911" xr:uid="{00000000-0005-0000-0000-000047870000}"/>
    <cellStyle name="SAPBEXHLevel1 3 3 2 2 3" xfId="13912" xr:uid="{00000000-0005-0000-0000-000048870000}"/>
    <cellStyle name="SAPBEXHLevel1 3 3 2 2 3 2" xfId="13913" xr:uid="{00000000-0005-0000-0000-000049870000}"/>
    <cellStyle name="SAPBEXHLevel1 3 3 2 2 3 2 2" xfId="13914" xr:uid="{00000000-0005-0000-0000-00004A870000}"/>
    <cellStyle name="SAPBEXHLevel1 3 3 2 2 4" xfId="13915" xr:uid="{00000000-0005-0000-0000-00004B870000}"/>
    <cellStyle name="SAPBEXHLevel1 3 3 2 2 4 2" xfId="13916" xr:uid="{00000000-0005-0000-0000-00004C870000}"/>
    <cellStyle name="SAPBEXHLevel1 3 3 2 3" xfId="13917" xr:uid="{00000000-0005-0000-0000-00004D870000}"/>
    <cellStyle name="SAPBEXHLevel1 3 3 2 3 2" xfId="13918" xr:uid="{00000000-0005-0000-0000-00004E870000}"/>
    <cellStyle name="SAPBEXHLevel1 3 3 2 3 2 2" xfId="13919" xr:uid="{00000000-0005-0000-0000-00004F870000}"/>
    <cellStyle name="SAPBEXHLevel1 3 3 2 3 3" xfId="13920" xr:uid="{00000000-0005-0000-0000-000050870000}"/>
    <cellStyle name="SAPBEXHLevel1 3 3 2 4" xfId="13921" xr:uid="{00000000-0005-0000-0000-000051870000}"/>
    <cellStyle name="SAPBEXHLevel1 3 3 2 4 2" xfId="13922" xr:uid="{00000000-0005-0000-0000-000052870000}"/>
    <cellStyle name="SAPBEXHLevel1 3 3 2 4 2 2" xfId="13923" xr:uid="{00000000-0005-0000-0000-000053870000}"/>
    <cellStyle name="SAPBEXHLevel1 3 3 2 5" xfId="13924" xr:uid="{00000000-0005-0000-0000-000054870000}"/>
    <cellStyle name="SAPBEXHLevel1 3 3 2 5 2" xfId="13925" xr:uid="{00000000-0005-0000-0000-000055870000}"/>
    <cellStyle name="SAPBEXHLevel1 3 3 2 6" xfId="40042" xr:uid="{00000000-0005-0000-0000-000056870000}"/>
    <cellStyle name="SAPBEXHLevel1 3 3 2 7" xfId="40043" xr:uid="{00000000-0005-0000-0000-000057870000}"/>
    <cellStyle name="SAPBEXHLevel1 3 3 2 8" xfId="49884" xr:uid="{00000000-0005-0000-0000-000058870000}"/>
    <cellStyle name="SAPBEXHLevel1 3 3 20" xfId="40044" xr:uid="{00000000-0005-0000-0000-000059870000}"/>
    <cellStyle name="SAPBEXHLevel1 3 3 21" xfId="40045" xr:uid="{00000000-0005-0000-0000-00005A870000}"/>
    <cellStyle name="SAPBEXHLevel1 3 3 22" xfId="40046" xr:uid="{00000000-0005-0000-0000-00005B870000}"/>
    <cellStyle name="SAPBEXHLevel1 3 3 23" xfId="40047" xr:uid="{00000000-0005-0000-0000-00005C870000}"/>
    <cellStyle name="SAPBEXHLevel1 3 3 24" xfId="40048" xr:uid="{00000000-0005-0000-0000-00005D870000}"/>
    <cellStyle name="SAPBEXHLevel1 3 3 25" xfId="40049" xr:uid="{00000000-0005-0000-0000-00005E870000}"/>
    <cellStyle name="SAPBEXHLevel1 3 3 26" xfId="40050" xr:uid="{00000000-0005-0000-0000-00005F870000}"/>
    <cellStyle name="SAPBEXHLevel1 3 3 27" xfId="40051" xr:uid="{00000000-0005-0000-0000-000060870000}"/>
    <cellStyle name="SAPBEXHLevel1 3 3 28" xfId="48648" xr:uid="{00000000-0005-0000-0000-000061870000}"/>
    <cellStyle name="SAPBEXHLevel1 3 3 29" xfId="49367" xr:uid="{00000000-0005-0000-0000-000062870000}"/>
    <cellStyle name="SAPBEXHLevel1 3 3 3" xfId="40052" xr:uid="{00000000-0005-0000-0000-000063870000}"/>
    <cellStyle name="SAPBEXHLevel1 3 3 4" xfId="40053" xr:uid="{00000000-0005-0000-0000-000064870000}"/>
    <cellStyle name="SAPBEXHLevel1 3 3 5" xfId="40054" xr:uid="{00000000-0005-0000-0000-000065870000}"/>
    <cellStyle name="SAPBEXHLevel1 3 3 6" xfId="40055" xr:uid="{00000000-0005-0000-0000-000066870000}"/>
    <cellStyle name="SAPBEXHLevel1 3 3 7" xfId="40056" xr:uid="{00000000-0005-0000-0000-000067870000}"/>
    <cellStyle name="SAPBEXHLevel1 3 3 8" xfId="40057" xr:uid="{00000000-0005-0000-0000-000068870000}"/>
    <cellStyle name="SAPBEXHLevel1 3 3 9" xfId="40058" xr:uid="{00000000-0005-0000-0000-000069870000}"/>
    <cellStyle name="SAPBEXHLevel1 3 30" xfId="40059" xr:uid="{00000000-0005-0000-0000-00006A870000}"/>
    <cellStyle name="SAPBEXHLevel1 3 31" xfId="40060" xr:uid="{00000000-0005-0000-0000-00006B870000}"/>
    <cellStyle name="SAPBEXHLevel1 3 32" xfId="40061" xr:uid="{00000000-0005-0000-0000-00006C870000}"/>
    <cellStyle name="SAPBEXHLevel1 3 33" xfId="48649" xr:uid="{00000000-0005-0000-0000-00006D870000}"/>
    <cellStyle name="SAPBEXHLevel1 3 34" xfId="49365" xr:uid="{00000000-0005-0000-0000-00006E870000}"/>
    <cellStyle name="SAPBEXHLevel1 3 4" xfId="1067" xr:uid="{00000000-0005-0000-0000-00006F870000}"/>
    <cellStyle name="SAPBEXHLevel1 3 4 10" xfId="40062" xr:uid="{00000000-0005-0000-0000-000070870000}"/>
    <cellStyle name="SAPBEXHLevel1 3 4 11" xfId="40063" xr:uid="{00000000-0005-0000-0000-000071870000}"/>
    <cellStyle name="SAPBEXHLevel1 3 4 12" xfId="40064" xr:uid="{00000000-0005-0000-0000-000072870000}"/>
    <cellStyle name="SAPBEXHLevel1 3 4 13" xfId="40065" xr:uid="{00000000-0005-0000-0000-000073870000}"/>
    <cellStyle name="SAPBEXHLevel1 3 4 14" xfId="40066" xr:uid="{00000000-0005-0000-0000-000074870000}"/>
    <cellStyle name="SAPBEXHLevel1 3 4 15" xfId="40067" xr:uid="{00000000-0005-0000-0000-000075870000}"/>
    <cellStyle name="SAPBEXHLevel1 3 4 16" xfId="40068" xr:uid="{00000000-0005-0000-0000-000076870000}"/>
    <cellStyle name="SAPBEXHLevel1 3 4 17" xfId="40069" xr:uid="{00000000-0005-0000-0000-000077870000}"/>
    <cellStyle name="SAPBEXHLevel1 3 4 18" xfId="40070" xr:uid="{00000000-0005-0000-0000-000078870000}"/>
    <cellStyle name="SAPBEXHLevel1 3 4 19" xfId="40071" xr:uid="{00000000-0005-0000-0000-000079870000}"/>
    <cellStyle name="SAPBEXHLevel1 3 4 2" xfId="2084" xr:uid="{00000000-0005-0000-0000-00007A870000}"/>
    <cellStyle name="SAPBEXHLevel1 3 4 2 2" xfId="13926" xr:uid="{00000000-0005-0000-0000-00007B870000}"/>
    <cellStyle name="SAPBEXHLevel1 3 4 2 2 2" xfId="13927" xr:uid="{00000000-0005-0000-0000-00007C870000}"/>
    <cellStyle name="SAPBEXHLevel1 3 4 2 2 2 2" xfId="13928" xr:uid="{00000000-0005-0000-0000-00007D870000}"/>
    <cellStyle name="SAPBEXHLevel1 3 4 2 2 2 2 2" xfId="13929" xr:uid="{00000000-0005-0000-0000-00007E870000}"/>
    <cellStyle name="SAPBEXHLevel1 3 4 2 2 2 3" xfId="13930" xr:uid="{00000000-0005-0000-0000-00007F870000}"/>
    <cellStyle name="SAPBEXHLevel1 3 4 2 2 3" xfId="13931" xr:uid="{00000000-0005-0000-0000-000080870000}"/>
    <cellStyle name="SAPBEXHLevel1 3 4 2 2 3 2" xfId="13932" xr:uid="{00000000-0005-0000-0000-000081870000}"/>
    <cellStyle name="SAPBEXHLevel1 3 4 2 2 3 2 2" xfId="13933" xr:uid="{00000000-0005-0000-0000-000082870000}"/>
    <cellStyle name="SAPBEXHLevel1 3 4 2 2 4" xfId="13934" xr:uid="{00000000-0005-0000-0000-000083870000}"/>
    <cellStyle name="SAPBEXHLevel1 3 4 2 2 4 2" xfId="13935" xr:uid="{00000000-0005-0000-0000-000084870000}"/>
    <cellStyle name="SAPBEXHLevel1 3 4 2 3" xfId="13936" xr:uid="{00000000-0005-0000-0000-000085870000}"/>
    <cellStyle name="SAPBEXHLevel1 3 4 2 3 2" xfId="13937" xr:uid="{00000000-0005-0000-0000-000086870000}"/>
    <cellStyle name="SAPBEXHLevel1 3 4 2 3 2 2" xfId="13938" xr:uid="{00000000-0005-0000-0000-000087870000}"/>
    <cellStyle name="SAPBEXHLevel1 3 4 2 3 3" xfId="13939" xr:uid="{00000000-0005-0000-0000-000088870000}"/>
    <cellStyle name="SAPBEXHLevel1 3 4 2 4" xfId="13940" xr:uid="{00000000-0005-0000-0000-000089870000}"/>
    <cellStyle name="SAPBEXHLevel1 3 4 2 4 2" xfId="13941" xr:uid="{00000000-0005-0000-0000-00008A870000}"/>
    <cellStyle name="SAPBEXHLevel1 3 4 2 4 2 2" xfId="13942" xr:uid="{00000000-0005-0000-0000-00008B870000}"/>
    <cellStyle name="SAPBEXHLevel1 3 4 2 5" xfId="13943" xr:uid="{00000000-0005-0000-0000-00008C870000}"/>
    <cellStyle name="SAPBEXHLevel1 3 4 2 5 2" xfId="13944" xr:uid="{00000000-0005-0000-0000-00008D870000}"/>
    <cellStyle name="SAPBEXHLevel1 3 4 2 6" xfId="40072" xr:uid="{00000000-0005-0000-0000-00008E870000}"/>
    <cellStyle name="SAPBEXHLevel1 3 4 2 7" xfId="40073" xr:uid="{00000000-0005-0000-0000-00008F870000}"/>
    <cellStyle name="SAPBEXHLevel1 3 4 2 8" xfId="49885" xr:uid="{00000000-0005-0000-0000-000090870000}"/>
    <cellStyle name="SAPBEXHLevel1 3 4 20" xfId="40074" xr:uid="{00000000-0005-0000-0000-000091870000}"/>
    <cellStyle name="SAPBEXHLevel1 3 4 21" xfId="40075" xr:uid="{00000000-0005-0000-0000-000092870000}"/>
    <cellStyle name="SAPBEXHLevel1 3 4 22" xfId="40076" xr:uid="{00000000-0005-0000-0000-000093870000}"/>
    <cellStyle name="SAPBEXHLevel1 3 4 23" xfId="40077" xr:uid="{00000000-0005-0000-0000-000094870000}"/>
    <cellStyle name="SAPBEXHLevel1 3 4 24" xfId="40078" xr:uid="{00000000-0005-0000-0000-000095870000}"/>
    <cellStyle name="SAPBEXHLevel1 3 4 25" xfId="40079" xr:uid="{00000000-0005-0000-0000-000096870000}"/>
    <cellStyle name="SAPBEXHLevel1 3 4 26" xfId="40080" xr:uid="{00000000-0005-0000-0000-000097870000}"/>
    <cellStyle name="SAPBEXHLevel1 3 4 27" xfId="40081" xr:uid="{00000000-0005-0000-0000-000098870000}"/>
    <cellStyle name="SAPBEXHLevel1 3 4 28" xfId="48650" xr:uid="{00000000-0005-0000-0000-000099870000}"/>
    <cellStyle name="SAPBEXHLevel1 3 4 29" xfId="49368" xr:uid="{00000000-0005-0000-0000-00009A870000}"/>
    <cellStyle name="SAPBEXHLevel1 3 4 3" xfId="40082" xr:uid="{00000000-0005-0000-0000-00009B870000}"/>
    <cellStyle name="SAPBEXHLevel1 3 4 4" xfId="40083" xr:uid="{00000000-0005-0000-0000-00009C870000}"/>
    <cellStyle name="SAPBEXHLevel1 3 4 5" xfId="40084" xr:uid="{00000000-0005-0000-0000-00009D870000}"/>
    <cellStyle name="SAPBEXHLevel1 3 4 6" xfId="40085" xr:uid="{00000000-0005-0000-0000-00009E870000}"/>
    <cellStyle name="SAPBEXHLevel1 3 4 7" xfId="40086" xr:uid="{00000000-0005-0000-0000-00009F870000}"/>
    <cellStyle name="SAPBEXHLevel1 3 4 8" xfId="40087" xr:uid="{00000000-0005-0000-0000-0000A0870000}"/>
    <cellStyle name="SAPBEXHLevel1 3 4 9" xfId="40088" xr:uid="{00000000-0005-0000-0000-0000A1870000}"/>
    <cellStyle name="SAPBEXHLevel1 3 5" xfId="1068" xr:uid="{00000000-0005-0000-0000-0000A2870000}"/>
    <cellStyle name="SAPBEXHLevel1 3 5 10" xfId="40089" xr:uid="{00000000-0005-0000-0000-0000A3870000}"/>
    <cellStyle name="SAPBEXHLevel1 3 5 11" xfId="40090" xr:uid="{00000000-0005-0000-0000-0000A4870000}"/>
    <cellStyle name="SAPBEXHLevel1 3 5 12" xfId="40091" xr:uid="{00000000-0005-0000-0000-0000A5870000}"/>
    <cellStyle name="SAPBEXHLevel1 3 5 13" xfId="40092" xr:uid="{00000000-0005-0000-0000-0000A6870000}"/>
    <cellStyle name="SAPBEXHLevel1 3 5 14" xfId="40093" xr:uid="{00000000-0005-0000-0000-0000A7870000}"/>
    <cellStyle name="SAPBEXHLevel1 3 5 15" xfId="40094" xr:uid="{00000000-0005-0000-0000-0000A8870000}"/>
    <cellStyle name="SAPBEXHLevel1 3 5 16" xfId="40095" xr:uid="{00000000-0005-0000-0000-0000A9870000}"/>
    <cellStyle name="SAPBEXHLevel1 3 5 17" xfId="40096" xr:uid="{00000000-0005-0000-0000-0000AA870000}"/>
    <cellStyle name="SAPBEXHLevel1 3 5 18" xfId="40097" xr:uid="{00000000-0005-0000-0000-0000AB870000}"/>
    <cellStyle name="SAPBEXHLevel1 3 5 19" xfId="40098" xr:uid="{00000000-0005-0000-0000-0000AC870000}"/>
    <cellStyle name="SAPBEXHLevel1 3 5 2" xfId="2085" xr:uid="{00000000-0005-0000-0000-0000AD870000}"/>
    <cellStyle name="SAPBEXHLevel1 3 5 2 2" xfId="13945" xr:uid="{00000000-0005-0000-0000-0000AE870000}"/>
    <cellStyle name="SAPBEXHLevel1 3 5 2 2 2" xfId="13946" xr:uid="{00000000-0005-0000-0000-0000AF870000}"/>
    <cellStyle name="SAPBEXHLevel1 3 5 2 2 2 2" xfId="13947" xr:uid="{00000000-0005-0000-0000-0000B0870000}"/>
    <cellStyle name="SAPBEXHLevel1 3 5 2 2 2 2 2" xfId="13948" xr:uid="{00000000-0005-0000-0000-0000B1870000}"/>
    <cellStyle name="SAPBEXHLevel1 3 5 2 2 2 3" xfId="13949" xr:uid="{00000000-0005-0000-0000-0000B2870000}"/>
    <cellStyle name="SAPBEXHLevel1 3 5 2 2 3" xfId="13950" xr:uid="{00000000-0005-0000-0000-0000B3870000}"/>
    <cellStyle name="SAPBEXHLevel1 3 5 2 2 3 2" xfId="13951" xr:uid="{00000000-0005-0000-0000-0000B4870000}"/>
    <cellStyle name="SAPBEXHLevel1 3 5 2 2 3 2 2" xfId="13952" xr:uid="{00000000-0005-0000-0000-0000B5870000}"/>
    <cellStyle name="SAPBEXHLevel1 3 5 2 2 4" xfId="13953" xr:uid="{00000000-0005-0000-0000-0000B6870000}"/>
    <cellStyle name="SAPBEXHLevel1 3 5 2 2 4 2" xfId="13954" xr:uid="{00000000-0005-0000-0000-0000B7870000}"/>
    <cellStyle name="SAPBEXHLevel1 3 5 2 3" xfId="13955" xr:uid="{00000000-0005-0000-0000-0000B8870000}"/>
    <cellStyle name="SAPBEXHLevel1 3 5 2 3 2" xfId="13956" xr:uid="{00000000-0005-0000-0000-0000B9870000}"/>
    <cellStyle name="SAPBEXHLevel1 3 5 2 3 2 2" xfId="13957" xr:uid="{00000000-0005-0000-0000-0000BA870000}"/>
    <cellStyle name="SAPBEXHLevel1 3 5 2 3 3" xfId="13958" xr:uid="{00000000-0005-0000-0000-0000BB870000}"/>
    <cellStyle name="SAPBEXHLevel1 3 5 2 4" xfId="13959" xr:uid="{00000000-0005-0000-0000-0000BC870000}"/>
    <cellStyle name="SAPBEXHLevel1 3 5 2 4 2" xfId="13960" xr:uid="{00000000-0005-0000-0000-0000BD870000}"/>
    <cellStyle name="SAPBEXHLevel1 3 5 2 4 2 2" xfId="13961" xr:uid="{00000000-0005-0000-0000-0000BE870000}"/>
    <cellStyle name="SAPBEXHLevel1 3 5 2 5" xfId="13962" xr:uid="{00000000-0005-0000-0000-0000BF870000}"/>
    <cellStyle name="SAPBEXHLevel1 3 5 2 5 2" xfId="13963" xr:uid="{00000000-0005-0000-0000-0000C0870000}"/>
    <cellStyle name="SAPBEXHLevel1 3 5 2 6" xfId="40099" xr:uid="{00000000-0005-0000-0000-0000C1870000}"/>
    <cellStyle name="SAPBEXHLevel1 3 5 2 7" xfId="40100" xr:uid="{00000000-0005-0000-0000-0000C2870000}"/>
    <cellStyle name="SAPBEXHLevel1 3 5 2 8" xfId="49886" xr:uid="{00000000-0005-0000-0000-0000C3870000}"/>
    <cellStyle name="SAPBEXHLevel1 3 5 20" xfId="40101" xr:uid="{00000000-0005-0000-0000-0000C4870000}"/>
    <cellStyle name="SAPBEXHLevel1 3 5 21" xfId="40102" xr:uid="{00000000-0005-0000-0000-0000C5870000}"/>
    <cellStyle name="SAPBEXHLevel1 3 5 22" xfId="40103" xr:uid="{00000000-0005-0000-0000-0000C6870000}"/>
    <cellStyle name="SAPBEXHLevel1 3 5 23" xfId="40104" xr:uid="{00000000-0005-0000-0000-0000C7870000}"/>
    <cellStyle name="SAPBEXHLevel1 3 5 24" xfId="40105" xr:uid="{00000000-0005-0000-0000-0000C8870000}"/>
    <cellStyle name="SAPBEXHLevel1 3 5 25" xfId="40106" xr:uid="{00000000-0005-0000-0000-0000C9870000}"/>
    <cellStyle name="SAPBEXHLevel1 3 5 26" xfId="40107" xr:uid="{00000000-0005-0000-0000-0000CA870000}"/>
    <cellStyle name="SAPBEXHLevel1 3 5 27" xfId="40108" xr:uid="{00000000-0005-0000-0000-0000CB870000}"/>
    <cellStyle name="SAPBEXHLevel1 3 5 28" xfId="48651" xr:uid="{00000000-0005-0000-0000-0000CC870000}"/>
    <cellStyle name="SAPBEXHLevel1 3 5 29" xfId="49369" xr:uid="{00000000-0005-0000-0000-0000CD870000}"/>
    <cellStyle name="SAPBEXHLevel1 3 5 3" xfId="40109" xr:uid="{00000000-0005-0000-0000-0000CE870000}"/>
    <cellStyle name="SAPBEXHLevel1 3 5 4" xfId="40110" xr:uid="{00000000-0005-0000-0000-0000CF870000}"/>
    <cellStyle name="SAPBEXHLevel1 3 5 5" xfId="40111" xr:uid="{00000000-0005-0000-0000-0000D0870000}"/>
    <cellStyle name="SAPBEXHLevel1 3 5 6" xfId="40112" xr:uid="{00000000-0005-0000-0000-0000D1870000}"/>
    <cellStyle name="SAPBEXHLevel1 3 5 7" xfId="40113" xr:uid="{00000000-0005-0000-0000-0000D2870000}"/>
    <cellStyle name="SAPBEXHLevel1 3 5 8" xfId="40114" xr:uid="{00000000-0005-0000-0000-0000D3870000}"/>
    <cellStyle name="SAPBEXHLevel1 3 5 9" xfId="40115" xr:uid="{00000000-0005-0000-0000-0000D4870000}"/>
    <cellStyle name="SAPBEXHLevel1 3 6" xfId="1069" xr:uid="{00000000-0005-0000-0000-0000D5870000}"/>
    <cellStyle name="SAPBEXHLevel1 3 6 10" xfId="40116" xr:uid="{00000000-0005-0000-0000-0000D6870000}"/>
    <cellStyle name="SAPBEXHLevel1 3 6 11" xfId="40117" xr:uid="{00000000-0005-0000-0000-0000D7870000}"/>
    <cellStyle name="SAPBEXHLevel1 3 6 12" xfId="40118" xr:uid="{00000000-0005-0000-0000-0000D8870000}"/>
    <cellStyle name="SAPBEXHLevel1 3 6 13" xfId="40119" xr:uid="{00000000-0005-0000-0000-0000D9870000}"/>
    <cellStyle name="SAPBEXHLevel1 3 6 14" xfId="40120" xr:uid="{00000000-0005-0000-0000-0000DA870000}"/>
    <cellStyle name="SAPBEXHLevel1 3 6 15" xfId="40121" xr:uid="{00000000-0005-0000-0000-0000DB870000}"/>
    <cellStyle name="SAPBEXHLevel1 3 6 16" xfId="40122" xr:uid="{00000000-0005-0000-0000-0000DC870000}"/>
    <cellStyle name="SAPBEXHLevel1 3 6 17" xfId="40123" xr:uid="{00000000-0005-0000-0000-0000DD870000}"/>
    <cellStyle name="SAPBEXHLevel1 3 6 18" xfId="40124" xr:uid="{00000000-0005-0000-0000-0000DE870000}"/>
    <cellStyle name="SAPBEXHLevel1 3 6 19" xfId="40125" xr:uid="{00000000-0005-0000-0000-0000DF870000}"/>
    <cellStyle name="SAPBEXHLevel1 3 6 2" xfId="2086" xr:uid="{00000000-0005-0000-0000-0000E0870000}"/>
    <cellStyle name="SAPBEXHLevel1 3 6 2 2" xfId="13964" xr:uid="{00000000-0005-0000-0000-0000E1870000}"/>
    <cellStyle name="SAPBEXHLevel1 3 6 2 2 2" xfId="13965" xr:uid="{00000000-0005-0000-0000-0000E2870000}"/>
    <cellStyle name="SAPBEXHLevel1 3 6 2 2 2 2" xfId="13966" xr:uid="{00000000-0005-0000-0000-0000E3870000}"/>
    <cellStyle name="SAPBEXHLevel1 3 6 2 2 2 2 2" xfId="13967" xr:uid="{00000000-0005-0000-0000-0000E4870000}"/>
    <cellStyle name="SAPBEXHLevel1 3 6 2 2 2 3" xfId="13968" xr:uid="{00000000-0005-0000-0000-0000E5870000}"/>
    <cellStyle name="SAPBEXHLevel1 3 6 2 2 3" xfId="13969" xr:uid="{00000000-0005-0000-0000-0000E6870000}"/>
    <cellStyle name="SAPBEXHLevel1 3 6 2 2 3 2" xfId="13970" xr:uid="{00000000-0005-0000-0000-0000E7870000}"/>
    <cellStyle name="SAPBEXHLevel1 3 6 2 2 3 2 2" xfId="13971" xr:uid="{00000000-0005-0000-0000-0000E8870000}"/>
    <cellStyle name="SAPBEXHLevel1 3 6 2 2 4" xfId="13972" xr:uid="{00000000-0005-0000-0000-0000E9870000}"/>
    <cellStyle name="SAPBEXHLevel1 3 6 2 2 4 2" xfId="13973" xr:uid="{00000000-0005-0000-0000-0000EA870000}"/>
    <cellStyle name="SAPBEXHLevel1 3 6 2 3" xfId="13974" xr:uid="{00000000-0005-0000-0000-0000EB870000}"/>
    <cellStyle name="SAPBEXHLevel1 3 6 2 3 2" xfId="13975" xr:uid="{00000000-0005-0000-0000-0000EC870000}"/>
    <cellStyle name="SAPBEXHLevel1 3 6 2 3 2 2" xfId="13976" xr:uid="{00000000-0005-0000-0000-0000ED870000}"/>
    <cellStyle name="SAPBEXHLevel1 3 6 2 3 3" xfId="13977" xr:uid="{00000000-0005-0000-0000-0000EE870000}"/>
    <cellStyle name="SAPBEXHLevel1 3 6 2 4" xfId="13978" xr:uid="{00000000-0005-0000-0000-0000EF870000}"/>
    <cellStyle name="SAPBEXHLevel1 3 6 2 4 2" xfId="13979" xr:uid="{00000000-0005-0000-0000-0000F0870000}"/>
    <cellStyle name="SAPBEXHLevel1 3 6 2 4 2 2" xfId="13980" xr:uid="{00000000-0005-0000-0000-0000F1870000}"/>
    <cellStyle name="SAPBEXHLevel1 3 6 2 5" xfId="13981" xr:uid="{00000000-0005-0000-0000-0000F2870000}"/>
    <cellStyle name="SAPBEXHLevel1 3 6 2 5 2" xfId="13982" xr:uid="{00000000-0005-0000-0000-0000F3870000}"/>
    <cellStyle name="SAPBEXHLevel1 3 6 2 6" xfId="40126" xr:uid="{00000000-0005-0000-0000-0000F4870000}"/>
    <cellStyle name="SAPBEXHLevel1 3 6 2 7" xfId="40127" xr:uid="{00000000-0005-0000-0000-0000F5870000}"/>
    <cellStyle name="SAPBEXHLevel1 3 6 2 8" xfId="49887" xr:uid="{00000000-0005-0000-0000-0000F6870000}"/>
    <cellStyle name="SAPBEXHLevel1 3 6 20" xfId="40128" xr:uid="{00000000-0005-0000-0000-0000F7870000}"/>
    <cellStyle name="SAPBEXHLevel1 3 6 21" xfId="40129" xr:uid="{00000000-0005-0000-0000-0000F8870000}"/>
    <cellStyle name="SAPBEXHLevel1 3 6 22" xfId="40130" xr:uid="{00000000-0005-0000-0000-0000F9870000}"/>
    <cellStyle name="SAPBEXHLevel1 3 6 23" xfId="40131" xr:uid="{00000000-0005-0000-0000-0000FA870000}"/>
    <cellStyle name="SAPBEXHLevel1 3 6 24" xfId="40132" xr:uid="{00000000-0005-0000-0000-0000FB870000}"/>
    <cellStyle name="SAPBEXHLevel1 3 6 25" xfId="40133" xr:uid="{00000000-0005-0000-0000-0000FC870000}"/>
    <cellStyle name="SAPBEXHLevel1 3 6 26" xfId="40134" xr:uid="{00000000-0005-0000-0000-0000FD870000}"/>
    <cellStyle name="SAPBEXHLevel1 3 6 27" xfId="40135" xr:uid="{00000000-0005-0000-0000-0000FE870000}"/>
    <cellStyle name="SAPBEXHLevel1 3 6 28" xfId="48652" xr:uid="{00000000-0005-0000-0000-0000FF870000}"/>
    <cellStyle name="SAPBEXHLevel1 3 6 29" xfId="49370" xr:uid="{00000000-0005-0000-0000-000000880000}"/>
    <cellStyle name="SAPBEXHLevel1 3 6 3" xfId="40136" xr:uid="{00000000-0005-0000-0000-000001880000}"/>
    <cellStyle name="SAPBEXHLevel1 3 6 4" xfId="40137" xr:uid="{00000000-0005-0000-0000-000002880000}"/>
    <cellStyle name="SAPBEXHLevel1 3 6 5" xfId="40138" xr:uid="{00000000-0005-0000-0000-000003880000}"/>
    <cellStyle name="SAPBEXHLevel1 3 6 6" xfId="40139" xr:uid="{00000000-0005-0000-0000-000004880000}"/>
    <cellStyle name="SAPBEXHLevel1 3 6 7" xfId="40140" xr:uid="{00000000-0005-0000-0000-000005880000}"/>
    <cellStyle name="SAPBEXHLevel1 3 6 8" xfId="40141" xr:uid="{00000000-0005-0000-0000-000006880000}"/>
    <cellStyle name="SAPBEXHLevel1 3 6 9" xfId="40142" xr:uid="{00000000-0005-0000-0000-000007880000}"/>
    <cellStyle name="SAPBEXHLevel1 3 7" xfId="2087" xr:uid="{00000000-0005-0000-0000-000008880000}"/>
    <cellStyle name="SAPBEXHLevel1 3 7 2" xfId="13983" xr:uid="{00000000-0005-0000-0000-000009880000}"/>
    <cellStyle name="SAPBEXHLevel1 3 7 2 2" xfId="13984" xr:uid="{00000000-0005-0000-0000-00000A880000}"/>
    <cellStyle name="SAPBEXHLevel1 3 7 2 2 2" xfId="13985" xr:uid="{00000000-0005-0000-0000-00000B880000}"/>
    <cellStyle name="SAPBEXHLevel1 3 7 2 2 2 2" xfId="13986" xr:uid="{00000000-0005-0000-0000-00000C880000}"/>
    <cellStyle name="SAPBEXHLevel1 3 7 2 2 3" xfId="13987" xr:uid="{00000000-0005-0000-0000-00000D880000}"/>
    <cellStyle name="SAPBEXHLevel1 3 7 2 3" xfId="13988" xr:uid="{00000000-0005-0000-0000-00000E880000}"/>
    <cellStyle name="SAPBEXHLevel1 3 7 2 3 2" xfId="13989" xr:uid="{00000000-0005-0000-0000-00000F880000}"/>
    <cellStyle name="SAPBEXHLevel1 3 7 2 3 2 2" xfId="13990" xr:uid="{00000000-0005-0000-0000-000010880000}"/>
    <cellStyle name="SAPBEXHLevel1 3 7 2 4" xfId="13991" xr:uid="{00000000-0005-0000-0000-000011880000}"/>
    <cellStyle name="SAPBEXHLevel1 3 7 2 4 2" xfId="13992" xr:uid="{00000000-0005-0000-0000-000012880000}"/>
    <cellStyle name="SAPBEXHLevel1 3 7 3" xfId="13993" xr:uid="{00000000-0005-0000-0000-000013880000}"/>
    <cellStyle name="SAPBEXHLevel1 3 7 3 2" xfId="13994" xr:uid="{00000000-0005-0000-0000-000014880000}"/>
    <cellStyle name="SAPBEXHLevel1 3 7 3 2 2" xfId="13995" xr:uid="{00000000-0005-0000-0000-000015880000}"/>
    <cellStyle name="SAPBEXHLevel1 3 7 3 3" xfId="13996" xr:uid="{00000000-0005-0000-0000-000016880000}"/>
    <cellStyle name="SAPBEXHLevel1 3 7 4" xfId="13997" xr:uid="{00000000-0005-0000-0000-000017880000}"/>
    <cellStyle name="SAPBEXHLevel1 3 7 4 2" xfId="13998" xr:uid="{00000000-0005-0000-0000-000018880000}"/>
    <cellStyle name="SAPBEXHLevel1 3 7 4 2 2" xfId="13999" xr:uid="{00000000-0005-0000-0000-000019880000}"/>
    <cellStyle name="SAPBEXHLevel1 3 7 5" xfId="14000" xr:uid="{00000000-0005-0000-0000-00001A880000}"/>
    <cellStyle name="SAPBEXHLevel1 3 7 5 2" xfId="14001" xr:uid="{00000000-0005-0000-0000-00001B880000}"/>
    <cellStyle name="SAPBEXHLevel1 3 7 6" xfId="40143" xr:uid="{00000000-0005-0000-0000-00001C880000}"/>
    <cellStyle name="SAPBEXHLevel1 3 7 7" xfId="40144" xr:uid="{00000000-0005-0000-0000-00001D880000}"/>
    <cellStyle name="SAPBEXHLevel1 3 7 8" xfId="49882" xr:uid="{00000000-0005-0000-0000-00001E880000}"/>
    <cellStyle name="SAPBEXHLevel1 3 8" xfId="40145" xr:uid="{00000000-0005-0000-0000-00001F880000}"/>
    <cellStyle name="SAPBEXHLevel1 3 9" xfId="40146" xr:uid="{00000000-0005-0000-0000-000020880000}"/>
    <cellStyle name="SAPBEXHLevel1 30" xfId="40147" xr:uid="{00000000-0005-0000-0000-000021880000}"/>
    <cellStyle name="SAPBEXHLevel1 31" xfId="40148" xr:uid="{00000000-0005-0000-0000-000022880000}"/>
    <cellStyle name="SAPBEXHLevel1 32" xfId="40149" xr:uid="{00000000-0005-0000-0000-000023880000}"/>
    <cellStyle name="SAPBEXHLevel1 33" xfId="40150" xr:uid="{00000000-0005-0000-0000-000024880000}"/>
    <cellStyle name="SAPBEXHLevel1 34" xfId="40151" xr:uid="{00000000-0005-0000-0000-000025880000}"/>
    <cellStyle name="SAPBEXHLevel1 35" xfId="40152" xr:uid="{00000000-0005-0000-0000-000026880000}"/>
    <cellStyle name="SAPBEXHLevel1 36" xfId="48653" xr:uid="{00000000-0005-0000-0000-000027880000}"/>
    <cellStyle name="SAPBEXHLevel1 37" xfId="49353" xr:uid="{00000000-0005-0000-0000-000028880000}"/>
    <cellStyle name="SAPBEXHLevel1 4" xfId="1070" xr:uid="{00000000-0005-0000-0000-000029880000}"/>
    <cellStyle name="SAPBEXHLevel1 4 10" xfId="40153" xr:uid="{00000000-0005-0000-0000-00002A880000}"/>
    <cellStyle name="SAPBEXHLevel1 4 11" xfId="40154" xr:uid="{00000000-0005-0000-0000-00002B880000}"/>
    <cellStyle name="SAPBEXHLevel1 4 12" xfId="40155" xr:uid="{00000000-0005-0000-0000-00002C880000}"/>
    <cellStyle name="SAPBEXHLevel1 4 13" xfId="40156" xr:uid="{00000000-0005-0000-0000-00002D880000}"/>
    <cellStyle name="SAPBEXHLevel1 4 14" xfId="40157" xr:uid="{00000000-0005-0000-0000-00002E880000}"/>
    <cellStyle name="SAPBEXHLevel1 4 15" xfId="40158" xr:uid="{00000000-0005-0000-0000-00002F880000}"/>
    <cellStyle name="SAPBEXHLevel1 4 16" xfId="40159" xr:uid="{00000000-0005-0000-0000-000030880000}"/>
    <cellStyle name="SAPBEXHLevel1 4 17" xfId="40160" xr:uid="{00000000-0005-0000-0000-000031880000}"/>
    <cellStyle name="SAPBEXHLevel1 4 18" xfId="40161" xr:uid="{00000000-0005-0000-0000-000032880000}"/>
    <cellStyle name="SAPBEXHLevel1 4 19" xfId="40162" xr:uid="{00000000-0005-0000-0000-000033880000}"/>
    <cellStyle name="SAPBEXHLevel1 4 2" xfId="2088" xr:uid="{00000000-0005-0000-0000-000034880000}"/>
    <cellStyle name="SAPBEXHLevel1 4 2 2" xfId="14002" xr:uid="{00000000-0005-0000-0000-000035880000}"/>
    <cellStyle name="SAPBEXHLevel1 4 2 2 2" xfId="14003" xr:uid="{00000000-0005-0000-0000-000036880000}"/>
    <cellStyle name="SAPBEXHLevel1 4 2 2 2 2" xfId="14004" xr:uid="{00000000-0005-0000-0000-000037880000}"/>
    <cellStyle name="SAPBEXHLevel1 4 2 2 2 2 2" xfId="14005" xr:uid="{00000000-0005-0000-0000-000038880000}"/>
    <cellStyle name="SAPBEXHLevel1 4 2 2 2 3" xfId="14006" xr:uid="{00000000-0005-0000-0000-000039880000}"/>
    <cellStyle name="SAPBEXHLevel1 4 2 2 3" xfId="14007" xr:uid="{00000000-0005-0000-0000-00003A880000}"/>
    <cellStyle name="SAPBEXHLevel1 4 2 2 3 2" xfId="14008" xr:uid="{00000000-0005-0000-0000-00003B880000}"/>
    <cellStyle name="SAPBEXHLevel1 4 2 2 3 2 2" xfId="14009" xr:uid="{00000000-0005-0000-0000-00003C880000}"/>
    <cellStyle name="SAPBEXHLevel1 4 2 2 4" xfId="14010" xr:uid="{00000000-0005-0000-0000-00003D880000}"/>
    <cellStyle name="SAPBEXHLevel1 4 2 2 4 2" xfId="14011" xr:uid="{00000000-0005-0000-0000-00003E880000}"/>
    <cellStyle name="SAPBEXHLevel1 4 2 3" xfId="14012" xr:uid="{00000000-0005-0000-0000-00003F880000}"/>
    <cellStyle name="SAPBEXHLevel1 4 2 3 2" xfId="14013" xr:uid="{00000000-0005-0000-0000-000040880000}"/>
    <cellStyle name="SAPBEXHLevel1 4 2 3 2 2" xfId="14014" xr:uid="{00000000-0005-0000-0000-000041880000}"/>
    <cellStyle name="SAPBEXHLevel1 4 2 3 3" xfId="14015" xr:uid="{00000000-0005-0000-0000-000042880000}"/>
    <cellStyle name="SAPBEXHLevel1 4 2 4" xfId="14016" xr:uid="{00000000-0005-0000-0000-000043880000}"/>
    <cellStyle name="SAPBEXHLevel1 4 2 4 2" xfId="14017" xr:uid="{00000000-0005-0000-0000-000044880000}"/>
    <cellStyle name="SAPBEXHLevel1 4 2 4 2 2" xfId="14018" xr:uid="{00000000-0005-0000-0000-000045880000}"/>
    <cellStyle name="SAPBEXHLevel1 4 2 5" xfId="14019" xr:uid="{00000000-0005-0000-0000-000046880000}"/>
    <cellStyle name="SAPBEXHLevel1 4 2 5 2" xfId="14020" xr:uid="{00000000-0005-0000-0000-000047880000}"/>
    <cellStyle name="SAPBEXHLevel1 4 2 6" xfId="40163" xr:uid="{00000000-0005-0000-0000-000048880000}"/>
    <cellStyle name="SAPBEXHLevel1 4 2 7" xfId="40164" xr:uid="{00000000-0005-0000-0000-000049880000}"/>
    <cellStyle name="SAPBEXHLevel1 4 2 8" xfId="49888" xr:uid="{00000000-0005-0000-0000-00004A880000}"/>
    <cellStyle name="SAPBEXHLevel1 4 20" xfId="40165" xr:uid="{00000000-0005-0000-0000-00004B880000}"/>
    <cellStyle name="SAPBEXHLevel1 4 21" xfId="40166" xr:uid="{00000000-0005-0000-0000-00004C880000}"/>
    <cellStyle name="SAPBEXHLevel1 4 22" xfId="40167" xr:uid="{00000000-0005-0000-0000-00004D880000}"/>
    <cellStyle name="SAPBEXHLevel1 4 23" xfId="40168" xr:uid="{00000000-0005-0000-0000-00004E880000}"/>
    <cellStyle name="SAPBEXHLevel1 4 24" xfId="40169" xr:uid="{00000000-0005-0000-0000-00004F880000}"/>
    <cellStyle name="SAPBEXHLevel1 4 25" xfId="40170" xr:uid="{00000000-0005-0000-0000-000050880000}"/>
    <cellStyle name="SAPBEXHLevel1 4 26" xfId="40171" xr:uid="{00000000-0005-0000-0000-000051880000}"/>
    <cellStyle name="SAPBEXHLevel1 4 27" xfId="40172" xr:uid="{00000000-0005-0000-0000-000052880000}"/>
    <cellStyle name="SAPBEXHLevel1 4 28" xfId="48654" xr:uid="{00000000-0005-0000-0000-000053880000}"/>
    <cellStyle name="SAPBEXHLevel1 4 29" xfId="49371" xr:uid="{00000000-0005-0000-0000-000054880000}"/>
    <cellStyle name="SAPBEXHLevel1 4 3" xfId="40173" xr:uid="{00000000-0005-0000-0000-000055880000}"/>
    <cellStyle name="SAPBEXHLevel1 4 4" xfId="40174" xr:uid="{00000000-0005-0000-0000-000056880000}"/>
    <cellStyle name="SAPBEXHLevel1 4 5" xfId="40175" xr:uid="{00000000-0005-0000-0000-000057880000}"/>
    <cellStyle name="SAPBEXHLevel1 4 6" xfId="40176" xr:uid="{00000000-0005-0000-0000-000058880000}"/>
    <cellStyle name="SAPBEXHLevel1 4 7" xfId="40177" xr:uid="{00000000-0005-0000-0000-000059880000}"/>
    <cellStyle name="SAPBEXHLevel1 4 8" xfId="40178" xr:uid="{00000000-0005-0000-0000-00005A880000}"/>
    <cellStyle name="SAPBEXHLevel1 4 9" xfId="40179" xr:uid="{00000000-0005-0000-0000-00005B880000}"/>
    <cellStyle name="SAPBEXHLevel1 5" xfId="1071" xr:uid="{00000000-0005-0000-0000-00005C880000}"/>
    <cellStyle name="SAPBEXHLevel1 5 10" xfId="40180" xr:uid="{00000000-0005-0000-0000-00005D880000}"/>
    <cellStyle name="SAPBEXHLevel1 5 11" xfId="40181" xr:uid="{00000000-0005-0000-0000-00005E880000}"/>
    <cellStyle name="SAPBEXHLevel1 5 12" xfId="40182" xr:uid="{00000000-0005-0000-0000-00005F880000}"/>
    <cellStyle name="SAPBEXHLevel1 5 13" xfId="40183" xr:uid="{00000000-0005-0000-0000-000060880000}"/>
    <cellStyle name="SAPBEXHLevel1 5 14" xfId="40184" xr:uid="{00000000-0005-0000-0000-000061880000}"/>
    <cellStyle name="SAPBEXHLevel1 5 15" xfId="40185" xr:uid="{00000000-0005-0000-0000-000062880000}"/>
    <cellStyle name="SAPBEXHLevel1 5 16" xfId="40186" xr:uid="{00000000-0005-0000-0000-000063880000}"/>
    <cellStyle name="SAPBEXHLevel1 5 17" xfId="40187" xr:uid="{00000000-0005-0000-0000-000064880000}"/>
    <cellStyle name="SAPBEXHLevel1 5 18" xfId="40188" xr:uid="{00000000-0005-0000-0000-000065880000}"/>
    <cellStyle name="SAPBEXHLevel1 5 19" xfId="40189" xr:uid="{00000000-0005-0000-0000-000066880000}"/>
    <cellStyle name="SAPBEXHLevel1 5 2" xfId="2089" xr:uid="{00000000-0005-0000-0000-000067880000}"/>
    <cellStyle name="SAPBEXHLevel1 5 2 2" xfId="14021" xr:uid="{00000000-0005-0000-0000-000068880000}"/>
    <cellStyle name="SAPBEXHLevel1 5 2 2 2" xfId="14022" xr:uid="{00000000-0005-0000-0000-000069880000}"/>
    <cellStyle name="SAPBEXHLevel1 5 2 2 2 2" xfId="14023" xr:uid="{00000000-0005-0000-0000-00006A880000}"/>
    <cellStyle name="SAPBEXHLevel1 5 2 2 2 2 2" xfId="14024" xr:uid="{00000000-0005-0000-0000-00006B880000}"/>
    <cellStyle name="SAPBEXHLevel1 5 2 2 2 3" xfId="14025" xr:uid="{00000000-0005-0000-0000-00006C880000}"/>
    <cellStyle name="SAPBEXHLevel1 5 2 2 3" xfId="14026" xr:uid="{00000000-0005-0000-0000-00006D880000}"/>
    <cellStyle name="SAPBEXHLevel1 5 2 2 3 2" xfId="14027" xr:uid="{00000000-0005-0000-0000-00006E880000}"/>
    <cellStyle name="SAPBEXHLevel1 5 2 2 3 2 2" xfId="14028" xr:uid="{00000000-0005-0000-0000-00006F880000}"/>
    <cellStyle name="SAPBEXHLevel1 5 2 2 4" xfId="14029" xr:uid="{00000000-0005-0000-0000-000070880000}"/>
    <cellStyle name="SAPBEXHLevel1 5 2 2 4 2" xfId="14030" xr:uid="{00000000-0005-0000-0000-000071880000}"/>
    <cellStyle name="SAPBEXHLevel1 5 2 3" xfId="14031" xr:uid="{00000000-0005-0000-0000-000072880000}"/>
    <cellStyle name="SAPBEXHLevel1 5 2 3 2" xfId="14032" xr:uid="{00000000-0005-0000-0000-000073880000}"/>
    <cellStyle name="SAPBEXHLevel1 5 2 3 2 2" xfId="14033" xr:uid="{00000000-0005-0000-0000-000074880000}"/>
    <cellStyle name="SAPBEXHLevel1 5 2 3 3" xfId="14034" xr:uid="{00000000-0005-0000-0000-000075880000}"/>
    <cellStyle name="SAPBEXHLevel1 5 2 4" xfId="14035" xr:uid="{00000000-0005-0000-0000-000076880000}"/>
    <cellStyle name="SAPBEXHLevel1 5 2 4 2" xfId="14036" xr:uid="{00000000-0005-0000-0000-000077880000}"/>
    <cellStyle name="SAPBEXHLevel1 5 2 4 2 2" xfId="14037" xr:uid="{00000000-0005-0000-0000-000078880000}"/>
    <cellStyle name="SAPBEXHLevel1 5 2 5" xfId="14038" xr:uid="{00000000-0005-0000-0000-000079880000}"/>
    <cellStyle name="SAPBEXHLevel1 5 2 5 2" xfId="14039" xr:uid="{00000000-0005-0000-0000-00007A880000}"/>
    <cellStyle name="SAPBEXHLevel1 5 2 6" xfId="40190" xr:uid="{00000000-0005-0000-0000-00007B880000}"/>
    <cellStyle name="SAPBEXHLevel1 5 2 7" xfId="40191" xr:uid="{00000000-0005-0000-0000-00007C880000}"/>
    <cellStyle name="SAPBEXHLevel1 5 2 8" xfId="49889" xr:uid="{00000000-0005-0000-0000-00007D880000}"/>
    <cellStyle name="SAPBEXHLevel1 5 20" xfId="40192" xr:uid="{00000000-0005-0000-0000-00007E880000}"/>
    <cellStyle name="SAPBEXHLevel1 5 21" xfId="40193" xr:uid="{00000000-0005-0000-0000-00007F880000}"/>
    <cellStyle name="SAPBEXHLevel1 5 22" xfId="40194" xr:uid="{00000000-0005-0000-0000-000080880000}"/>
    <cellStyle name="SAPBEXHLevel1 5 23" xfId="40195" xr:uid="{00000000-0005-0000-0000-000081880000}"/>
    <cellStyle name="SAPBEXHLevel1 5 24" xfId="40196" xr:uid="{00000000-0005-0000-0000-000082880000}"/>
    <cellStyle name="SAPBEXHLevel1 5 25" xfId="40197" xr:uid="{00000000-0005-0000-0000-000083880000}"/>
    <cellStyle name="SAPBEXHLevel1 5 26" xfId="40198" xr:uid="{00000000-0005-0000-0000-000084880000}"/>
    <cellStyle name="SAPBEXHLevel1 5 27" xfId="40199" xr:uid="{00000000-0005-0000-0000-000085880000}"/>
    <cellStyle name="SAPBEXHLevel1 5 28" xfId="48655" xr:uid="{00000000-0005-0000-0000-000086880000}"/>
    <cellStyle name="SAPBEXHLevel1 5 29" xfId="49372" xr:uid="{00000000-0005-0000-0000-000087880000}"/>
    <cellStyle name="SAPBEXHLevel1 5 3" xfId="40200" xr:uid="{00000000-0005-0000-0000-000088880000}"/>
    <cellStyle name="SAPBEXHLevel1 5 4" xfId="40201" xr:uid="{00000000-0005-0000-0000-000089880000}"/>
    <cellStyle name="SAPBEXHLevel1 5 5" xfId="40202" xr:uid="{00000000-0005-0000-0000-00008A880000}"/>
    <cellStyle name="SAPBEXHLevel1 5 6" xfId="40203" xr:uid="{00000000-0005-0000-0000-00008B880000}"/>
    <cellStyle name="SAPBEXHLevel1 5 7" xfId="40204" xr:uid="{00000000-0005-0000-0000-00008C880000}"/>
    <cellStyle name="SAPBEXHLevel1 5 8" xfId="40205" xr:uid="{00000000-0005-0000-0000-00008D880000}"/>
    <cellStyle name="SAPBEXHLevel1 5 9" xfId="40206" xr:uid="{00000000-0005-0000-0000-00008E880000}"/>
    <cellStyle name="SAPBEXHLevel1 6" xfId="1072" xr:uid="{00000000-0005-0000-0000-00008F880000}"/>
    <cellStyle name="SAPBEXHLevel1 6 10" xfId="40207" xr:uid="{00000000-0005-0000-0000-000090880000}"/>
    <cellStyle name="SAPBEXHLevel1 6 11" xfId="40208" xr:uid="{00000000-0005-0000-0000-000091880000}"/>
    <cellStyle name="SAPBEXHLevel1 6 12" xfId="40209" xr:uid="{00000000-0005-0000-0000-000092880000}"/>
    <cellStyle name="SAPBEXHLevel1 6 13" xfId="40210" xr:uid="{00000000-0005-0000-0000-000093880000}"/>
    <cellStyle name="SAPBEXHLevel1 6 14" xfId="40211" xr:uid="{00000000-0005-0000-0000-000094880000}"/>
    <cellStyle name="SAPBEXHLevel1 6 15" xfId="40212" xr:uid="{00000000-0005-0000-0000-000095880000}"/>
    <cellStyle name="SAPBEXHLevel1 6 16" xfId="40213" xr:uid="{00000000-0005-0000-0000-000096880000}"/>
    <cellStyle name="SAPBEXHLevel1 6 17" xfId="40214" xr:uid="{00000000-0005-0000-0000-000097880000}"/>
    <cellStyle name="SAPBEXHLevel1 6 18" xfId="40215" xr:uid="{00000000-0005-0000-0000-000098880000}"/>
    <cellStyle name="SAPBEXHLevel1 6 19" xfId="40216" xr:uid="{00000000-0005-0000-0000-000099880000}"/>
    <cellStyle name="SAPBEXHLevel1 6 2" xfId="2090" xr:uid="{00000000-0005-0000-0000-00009A880000}"/>
    <cellStyle name="SAPBEXHLevel1 6 2 2" xfId="14040" xr:uid="{00000000-0005-0000-0000-00009B880000}"/>
    <cellStyle name="SAPBEXHLevel1 6 2 2 2" xfId="14041" xr:uid="{00000000-0005-0000-0000-00009C880000}"/>
    <cellStyle name="SAPBEXHLevel1 6 2 2 2 2" xfId="14042" xr:uid="{00000000-0005-0000-0000-00009D880000}"/>
    <cellStyle name="SAPBEXHLevel1 6 2 2 2 2 2" xfId="14043" xr:uid="{00000000-0005-0000-0000-00009E880000}"/>
    <cellStyle name="SAPBEXHLevel1 6 2 2 2 3" xfId="14044" xr:uid="{00000000-0005-0000-0000-00009F880000}"/>
    <cellStyle name="SAPBEXHLevel1 6 2 2 3" xfId="14045" xr:uid="{00000000-0005-0000-0000-0000A0880000}"/>
    <cellStyle name="SAPBEXHLevel1 6 2 2 3 2" xfId="14046" xr:uid="{00000000-0005-0000-0000-0000A1880000}"/>
    <cellStyle name="SAPBEXHLevel1 6 2 2 3 2 2" xfId="14047" xr:uid="{00000000-0005-0000-0000-0000A2880000}"/>
    <cellStyle name="SAPBEXHLevel1 6 2 2 4" xfId="14048" xr:uid="{00000000-0005-0000-0000-0000A3880000}"/>
    <cellStyle name="SAPBEXHLevel1 6 2 2 4 2" xfId="14049" xr:uid="{00000000-0005-0000-0000-0000A4880000}"/>
    <cellStyle name="SAPBEXHLevel1 6 2 3" xfId="14050" xr:uid="{00000000-0005-0000-0000-0000A5880000}"/>
    <cellStyle name="SAPBEXHLevel1 6 2 3 2" xfId="14051" xr:uid="{00000000-0005-0000-0000-0000A6880000}"/>
    <cellStyle name="SAPBEXHLevel1 6 2 3 2 2" xfId="14052" xr:uid="{00000000-0005-0000-0000-0000A7880000}"/>
    <cellStyle name="SAPBEXHLevel1 6 2 3 3" xfId="14053" xr:uid="{00000000-0005-0000-0000-0000A8880000}"/>
    <cellStyle name="SAPBEXHLevel1 6 2 4" xfId="14054" xr:uid="{00000000-0005-0000-0000-0000A9880000}"/>
    <cellStyle name="SAPBEXHLevel1 6 2 4 2" xfId="14055" xr:uid="{00000000-0005-0000-0000-0000AA880000}"/>
    <cellStyle name="SAPBEXHLevel1 6 2 4 2 2" xfId="14056" xr:uid="{00000000-0005-0000-0000-0000AB880000}"/>
    <cellStyle name="SAPBEXHLevel1 6 2 5" xfId="14057" xr:uid="{00000000-0005-0000-0000-0000AC880000}"/>
    <cellStyle name="SAPBEXHLevel1 6 2 5 2" xfId="14058" xr:uid="{00000000-0005-0000-0000-0000AD880000}"/>
    <cellStyle name="SAPBEXHLevel1 6 2 6" xfId="40217" xr:uid="{00000000-0005-0000-0000-0000AE880000}"/>
    <cellStyle name="SAPBEXHLevel1 6 2 7" xfId="40218" xr:uid="{00000000-0005-0000-0000-0000AF880000}"/>
    <cellStyle name="SAPBEXHLevel1 6 2 8" xfId="49890" xr:uid="{00000000-0005-0000-0000-0000B0880000}"/>
    <cellStyle name="SAPBEXHLevel1 6 20" xfId="40219" xr:uid="{00000000-0005-0000-0000-0000B1880000}"/>
    <cellStyle name="SAPBEXHLevel1 6 21" xfId="40220" xr:uid="{00000000-0005-0000-0000-0000B2880000}"/>
    <cellStyle name="SAPBEXHLevel1 6 22" xfId="40221" xr:uid="{00000000-0005-0000-0000-0000B3880000}"/>
    <cellStyle name="SAPBEXHLevel1 6 23" xfId="40222" xr:uid="{00000000-0005-0000-0000-0000B4880000}"/>
    <cellStyle name="SAPBEXHLevel1 6 24" xfId="40223" xr:uid="{00000000-0005-0000-0000-0000B5880000}"/>
    <cellStyle name="SAPBEXHLevel1 6 25" xfId="40224" xr:uid="{00000000-0005-0000-0000-0000B6880000}"/>
    <cellStyle name="SAPBEXHLevel1 6 26" xfId="40225" xr:uid="{00000000-0005-0000-0000-0000B7880000}"/>
    <cellStyle name="SAPBEXHLevel1 6 27" xfId="40226" xr:uid="{00000000-0005-0000-0000-0000B8880000}"/>
    <cellStyle name="SAPBEXHLevel1 6 28" xfId="48656" xr:uid="{00000000-0005-0000-0000-0000B9880000}"/>
    <cellStyle name="SAPBEXHLevel1 6 29" xfId="49373" xr:uid="{00000000-0005-0000-0000-0000BA880000}"/>
    <cellStyle name="SAPBEXHLevel1 6 3" xfId="40227" xr:uid="{00000000-0005-0000-0000-0000BB880000}"/>
    <cellStyle name="SAPBEXHLevel1 6 4" xfId="40228" xr:uid="{00000000-0005-0000-0000-0000BC880000}"/>
    <cellStyle name="SAPBEXHLevel1 6 5" xfId="40229" xr:uid="{00000000-0005-0000-0000-0000BD880000}"/>
    <cellStyle name="SAPBEXHLevel1 6 6" xfId="40230" xr:uid="{00000000-0005-0000-0000-0000BE880000}"/>
    <cellStyle name="SAPBEXHLevel1 6 7" xfId="40231" xr:uid="{00000000-0005-0000-0000-0000BF880000}"/>
    <cellStyle name="SAPBEXHLevel1 6 8" xfId="40232" xr:uid="{00000000-0005-0000-0000-0000C0880000}"/>
    <cellStyle name="SAPBEXHLevel1 6 9" xfId="40233" xr:uid="{00000000-0005-0000-0000-0000C1880000}"/>
    <cellStyle name="SAPBEXHLevel1 7" xfId="1073" xr:uid="{00000000-0005-0000-0000-0000C2880000}"/>
    <cellStyle name="SAPBEXHLevel1 7 10" xfId="40234" xr:uid="{00000000-0005-0000-0000-0000C3880000}"/>
    <cellStyle name="SAPBEXHLevel1 7 11" xfId="40235" xr:uid="{00000000-0005-0000-0000-0000C4880000}"/>
    <cellStyle name="SAPBEXHLevel1 7 12" xfId="40236" xr:uid="{00000000-0005-0000-0000-0000C5880000}"/>
    <cellStyle name="SAPBEXHLevel1 7 13" xfId="40237" xr:uid="{00000000-0005-0000-0000-0000C6880000}"/>
    <cellStyle name="SAPBEXHLevel1 7 14" xfId="40238" xr:uid="{00000000-0005-0000-0000-0000C7880000}"/>
    <cellStyle name="SAPBEXHLevel1 7 15" xfId="40239" xr:uid="{00000000-0005-0000-0000-0000C8880000}"/>
    <cellStyle name="SAPBEXHLevel1 7 16" xfId="40240" xr:uid="{00000000-0005-0000-0000-0000C9880000}"/>
    <cellStyle name="SAPBEXHLevel1 7 17" xfId="40241" xr:uid="{00000000-0005-0000-0000-0000CA880000}"/>
    <cellStyle name="SAPBEXHLevel1 7 18" xfId="40242" xr:uid="{00000000-0005-0000-0000-0000CB880000}"/>
    <cellStyle name="SAPBEXHLevel1 7 19" xfId="40243" xr:uid="{00000000-0005-0000-0000-0000CC880000}"/>
    <cellStyle name="SAPBEXHLevel1 7 2" xfId="2091" xr:uid="{00000000-0005-0000-0000-0000CD880000}"/>
    <cellStyle name="SAPBEXHLevel1 7 2 2" xfId="14059" xr:uid="{00000000-0005-0000-0000-0000CE880000}"/>
    <cellStyle name="SAPBEXHLevel1 7 2 2 2" xfId="14060" xr:uid="{00000000-0005-0000-0000-0000CF880000}"/>
    <cellStyle name="SAPBEXHLevel1 7 2 2 2 2" xfId="14061" xr:uid="{00000000-0005-0000-0000-0000D0880000}"/>
    <cellStyle name="SAPBEXHLevel1 7 2 2 2 2 2" xfId="14062" xr:uid="{00000000-0005-0000-0000-0000D1880000}"/>
    <cellStyle name="SAPBEXHLevel1 7 2 2 2 3" xfId="14063" xr:uid="{00000000-0005-0000-0000-0000D2880000}"/>
    <cellStyle name="SAPBEXHLevel1 7 2 2 3" xfId="14064" xr:uid="{00000000-0005-0000-0000-0000D3880000}"/>
    <cellStyle name="SAPBEXHLevel1 7 2 2 3 2" xfId="14065" xr:uid="{00000000-0005-0000-0000-0000D4880000}"/>
    <cellStyle name="SAPBEXHLevel1 7 2 2 3 2 2" xfId="14066" xr:uid="{00000000-0005-0000-0000-0000D5880000}"/>
    <cellStyle name="SAPBEXHLevel1 7 2 2 4" xfId="14067" xr:uid="{00000000-0005-0000-0000-0000D6880000}"/>
    <cellStyle name="SAPBEXHLevel1 7 2 2 4 2" xfId="14068" xr:uid="{00000000-0005-0000-0000-0000D7880000}"/>
    <cellStyle name="SAPBEXHLevel1 7 2 3" xfId="14069" xr:uid="{00000000-0005-0000-0000-0000D8880000}"/>
    <cellStyle name="SAPBEXHLevel1 7 2 3 2" xfId="14070" xr:uid="{00000000-0005-0000-0000-0000D9880000}"/>
    <cellStyle name="SAPBEXHLevel1 7 2 3 2 2" xfId="14071" xr:uid="{00000000-0005-0000-0000-0000DA880000}"/>
    <cellStyle name="SAPBEXHLevel1 7 2 3 3" xfId="14072" xr:uid="{00000000-0005-0000-0000-0000DB880000}"/>
    <cellStyle name="SAPBEXHLevel1 7 2 4" xfId="14073" xr:uid="{00000000-0005-0000-0000-0000DC880000}"/>
    <cellStyle name="SAPBEXHLevel1 7 2 4 2" xfId="14074" xr:uid="{00000000-0005-0000-0000-0000DD880000}"/>
    <cellStyle name="SAPBEXHLevel1 7 2 4 2 2" xfId="14075" xr:uid="{00000000-0005-0000-0000-0000DE880000}"/>
    <cellStyle name="SAPBEXHLevel1 7 2 5" xfId="14076" xr:uid="{00000000-0005-0000-0000-0000DF880000}"/>
    <cellStyle name="SAPBEXHLevel1 7 2 5 2" xfId="14077" xr:uid="{00000000-0005-0000-0000-0000E0880000}"/>
    <cellStyle name="SAPBEXHLevel1 7 2 6" xfId="40244" xr:uid="{00000000-0005-0000-0000-0000E1880000}"/>
    <cellStyle name="SAPBEXHLevel1 7 2 7" xfId="40245" xr:uid="{00000000-0005-0000-0000-0000E2880000}"/>
    <cellStyle name="SAPBEXHLevel1 7 2 8" xfId="49891" xr:uid="{00000000-0005-0000-0000-0000E3880000}"/>
    <cellStyle name="SAPBEXHLevel1 7 20" xfId="40246" xr:uid="{00000000-0005-0000-0000-0000E4880000}"/>
    <cellStyle name="SAPBEXHLevel1 7 21" xfId="40247" xr:uid="{00000000-0005-0000-0000-0000E5880000}"/>
    <cellStyle name="SAPBEXHLevel1 7 22" xfId="40248" xr:uid="{00000000-0005-0000-0000-0000E6880000}"/>
    <cellStyle name="SAPBEXHLevel1 7 23" xfId="40249" xr:uid="{00000000-0005-0000-0000-0000E7880000}"/>
    <cellStyle name="SAPBEXHLevel1 7 24" xfId="40250" xr:uid="{00000000-0005-0000-0000-0000E8880000}"/>
    <cellStyle name="SAPBEXHLevel1 7 25" xfId="40251" xr:uid="{00000000-0005-0000-0000-0000E9880000}"/>
    <cellStyle name="SAPBEXHLevel1 7 26" xfId="40252" xr:uid="{00000000-0005-0000-0000-0000EA880000}"/>
    <cellStyle name="SAPBEXHLevel1 7 27" xfId="40253" xr:uid="{00000000-0005-0000-0000-0000EB880000}"/>
    <cellStyle name="SAPBEXHLevel1 7 28" xfId="48657" xr:uid="{00000000-0005-0000-0000-0000EC880000}"/>
    <cellStyle name="SAPBEXHLevel1 7 29" xfId="49374" xr:uid="{00000000-0005-0000-0000-0000ED880000}"/>
    <cellStyle name="SAPBEXHLevel1 7 3" xfId="40254" xr:uid="{00000000-0005-0000-0000-0000EE880000}"/>
    <cellStyle name="SAPBEXHLevel1 7 4" xfId="40255" xr:uid="{00000000-0005-0000-0000-0000EF880000}"/>
    <cellStyle name="SAPBEXHLevel1 7 5" xfId="40256" xr:uid="{00000000-0005-0000-0000-0000F0880000}"/>
    <cellStyle name="SAPBEXHLevel1 7 6" xfId="40257" xr:uid="{00000000-0005-0000-0000-0000F1880000}"/>
    <cellStyle name="SAPBEXHLevel1 7 7" xfId="40258" xr:uid="{00000000-0005-0000-0000-0000F2880000}"/>
    <cellStyle name="SAPBEXHLevel1 7 8" xfId="40259" xr:uid="{00000000-0005-0000-0000-0000F3880000}"/>
    <cellStyle name="SAPBEXHLevel1 7 9" xfId="40260" xr:uid="{00000000-0005-0000-0000-0000F4880000}"/>
    <cellStyle name="SAPBEXHLevel1 8" xfId="1055" xr:uid="{00000000-0005-0000-0000-0000F5880000}"/>
    <cellStyle name="SAPBEXHLevel1 8 10" xfId="40261" xr:uid="{00000000-0005-0000-0000-0000F6880000}"/>
    <cellStyle name="SAPBEXHLevel1 8 11" xfId="40262" xr:uid="{00000000-0005-0000-0000-0000F7880000}"/>
    <cellStyle name="SAPBEXHLevel1 8 12" xfId="40263" xr:uid="{00000000-0005-0000-0000-0000F8880000}"/>
    <cellStyle name="SAPBEXHLevel1 8 13" xfId="40264" xr:uid="{00000000-0005-0000-0000-0000F9880000}"/>
    <cellStyle name="SAPBEXHLevel1 8 14" xfId="40265" xr:uid="{00000000-0005-0000-0000-0000FA880000}"/>
    <cellStyle name="SAPBEXHLevel1 8 15" xfId="40266" xr:uid="{00000000-0005-0000-0000-0000FB880000}"/>
    <cellStyle name="SAPBEXHLevel1 8 16" xfId="40267" xr:uid="{00000000-0005-0000-0000-0000FC880000}"/>
    <cellStyle name="SAPBEXHLevel1 8 17" xfId="40268" xr:uid="{00000000-0005-0000-0000-0000FD880000}"/>
    <cellStyle name="SAPBEXHLevel1 8 18" xfId="40269" xr:uid="{00000000-0005-0000-0000-0000FE880000}"/>
    <cellStyle name="SAPBEXHLevel1 8 19" xfId="40270" xr:uid="{00000000-0005-0000-0000-0000FF880000}"/>
    <cellStyle name="SAPBEXHLevel1 8 2" xfId="2092" xr:uid="{00000000-0005-0000-0000-000000890000}"/>
    <cellStyle name="SAPBEXHLevel1 8 2 2" xfId="14078" xr:uid="{00000000-0005-0000-0000-000001890000}"/>
    <cellStyle name="SAPBEXHLevel1 8 2 2 2" xfId="14079" xr:uid="{00000000-0005-0000-0000-000002890000}"/>
    <cellStyle name="SAPBEXHLevel1 8 2 2 2 2" xfId="14080" xr:uid="{00000000-0005-0000-0000-000003890000}"/>
    <cellStyle name="SAPBEXHLevel1 8 2 2 2 2 2" xfId="14081" xr:uid="{00000000-0005-0000-0000-000004890000}"/>
    <cellStyle name="SAPBEXHLevel1 8 2 2 2 3" xfId="14082" xr:uid="{00000000-0005-0000-0000-000005890000}"/>
    <cellStyle name="SAPBEXHLevel1 8 2 2 3" xfId="14083" xr:uid="{00000000-0005-0000-0000-000006890000}"/>
    <cellStyle name="SAPBEXHLevel1 8 2 2 3 2" xfId="14084" xr:uid="{00000000-0005-0000-0000-000007890000}"/>
    <cellStyle name="SAPBEXHLevel1 8 2 2 3 2 2" xfId="14085" xr:uid="{00000000-0005-0000-0000-000008890000}"/>
    <cellStyle name="SAPBEXHLevel1 8 2 2 4" xfId="14086" xr:uid="{00000000-0005-0000-0000-000009890000}"/>
    <cellStyle name="SAPBEXHLevel1 8 2 2 4 2" xfId="14087" xr:uid="{00000000-0005-0000-0000-00000A890000}"/>
    <cellStyle name="SAPBEXHLevel1 8 2 3" xfId="14088" xr:uid="{00000000-0005-0000-0000-00000B890000}"/>
    <cellStyle name="SAPBEXHLevel1 8 2 3 2" xfId="14089" xr:uid="{00000000-0005-0000-0000-00000C890000}"/>
    <cellStyle name="SAPBEXHLevel1 8 2 3 2 2" xfId="14090" xr:uid="{00000000-0005-0000-0000-00000D890000}"/>
    <cellStyle name="SAPBEXHLevel1 8 2 3 3" xfId="14091" xr:uid="{00000000-0005-0000-0000-00000E890000}"/>
    <cellStyle name="SAPBEXHLevel1 8 2 4" xfId="14092" xr:uid="{00000000-0005-0000-0000-00000F890000}"/>
    <cellStyle name="SAPBEXHLevel1 8 2 4 2" xfId="14093" xr:uid="{00000000-0005-0000-0000-000010890000}"/>
    <cellStyle name="SAPBEXHLevel1 8 2 4 2 2" xfId="14094" xr:uid="{00000000-0005-0000-0000-000011890000}"/>
    <cellStyle name="SAPBEXHLevel1 8 2 5" xfId="14095" xr:uid="{00000000-0005-0000-0000-000012890000}"/>
    <cellStyle name="SAPBEXHLevel1 8 2 5 2" xfId="14096" xr:uid="{00000000-0005-0000-0000-000013890000}"/>
    <cellStyle name="SAPBEXHLevel1 8 2 6" xfId="40271" xr:uid="{00000000-0005-0000-0000-000014890000}"/>
    <cellStyle name="SAPBEXHLevel1 8 2 7" xfId="40272" xr:uid="{00000000-0005-0000-0000-000015890000}"/>
    <cellStyle name="SAPBEXHLevel1 8 20" xfId="40273" xr:uid="{00000000-0005-0000-0000-000016890000}"/>
    <cellStyle name="SAPBEXHLevel1 8 21" xfId="40274" xr:uid="{00000000-0005-0000-0000-000017890000}"/>
    <cellStyle name="SAPBEXHLevel1 8 22" xfId="40275" xr:uid="{00000000-0005-0000-0000-000018890000}"/>
    <cellStyle name="SAPBEXHLevel1 8 23" xfId="40276" xr:uid="{00000000-0005-0000-0000-000019890000}"/>
    <cellStyle name="SAPBEXHLevel1 8 24" xfId="40277" xr:uid="{00000000-0005-0000-0000-00001A890000}"/>
    <cellStyle name="SAPBEXHLevel1 8 25" xfId="40278" xr:uid="{00000000-0005-0000-0000-00001B890000}"/>
    <cellStyle name="SAPBEXHLevel1 8 26" xfId="40279" xr:uid="{00000000-0005-0000-0000-00001C890000}"/>
    <cellStyle name="SAPBEXHLevel1 8 27" xfId="48658" xr:uid="{00000000-0005-0000-0000-00001D890000}"/>
    <cellStyle name="SAPBEXHLevel1 8 3" xfId="14097" xr:uid="{00000000-0005-0000-0000-00001E890000}"/>
    <cellStyle name="SAPBEXHLevel1 8 4" xfId="40280" xr:uid="{00000000-0005-0000-0000-00001F890000}"/>
    <cellStyle name="SAPBEXHLevel1 8 5" xfId="40281" xr:uid="{00000000-0005-0000-0000-000020890000}"/>
    <cellStyle name="SAPBEXHLevel1 8 6" xfId="40282" xr:uid="{00000000-0005-0000-0000-000021890000}"/>
    <cellStyle name="SAPBEXHLevel1 8 7" xfId="40283" xr:uid="{00000000-0005-0000-0000-000022890000}"/>
    <cellStyle name="SAPBEXHLevel1 8 8" xfId="40284" xr:uid="{00000000-0005-0000-0000-000023890000}"/>
    <cellStyle name="SAPBEXHLevel1 8 9" xfId="40285" xr:uid="{00000000-0005-0000-0000-000024890000}"/>
    <cellStyle name="SAPBEXHLevel1 9" xfId="2093" xr:uid="{00000000-0005-0000-0000-000025890000}"/>
    <cellStyle name="SAPBEXHLevel1 9 10" xfId="40286" xr:uid="{00000000-0005-0000-0000-000026890000}"/>
    <cellStyle name="SAPBEXHLevel1 9 11" xfId="40287" xr:uid="{00000000-0005-0000-0000-000027890000}"/>
    <cellStyle name="SAPBEXHLevel1 9 12" xfId="40288" xr:uid="{00000000-0005-0000-0000-000028890000}"/>
    <cellStyle name="SAPBEXHLevel1 9 13" xfId="40289" xr:uid="{00000000-0005-0000-0000-000029890000}"/>
    <cellStyle name="SAPBEXHLevel1 9 14" xfId="40290" xr:uid="{00000000-0005-0000-0000-00002A890000}"/>
    <cellStyle name="SAPBEXHLevel1 9 15" xfId="40291" xr:uid="{00000000-0005-0000-0000-00002B890000}"/>
    <cellStyle name="SAPBEXHLevel1 9 16" xfId="40292" xr:uid="{00000000-0005-0000-0000-00002C890000}"/>
    <cellStyle name="SAPBEXHLevel1 9 17" xfId="40293" xr:uid="{00000000-0005-0000-0000-00002D890000}"/>
    <cellStyle name="SAPBEXHLevel1 9 18" xfId="40294" xr:uid="{00000000-0005-0000-0000-00002E890000}"/>
    <cellStyle name="SAPBEXHLevel1 9 19" xfId="40295" xr:uid="{00000000-0005-0000-0000-00002F890000}"/>
    <cellStyle name="SAPBEXHLevel1 9 2" xfId="14098" xr:uid="{00000000-0005-0000-0000-000030890000}"/>
    <cellStyle name="SAPBEXHLevel1 9 2 2" xfId="14099" xr:uid="{00000000-0005-0000-0000-000031890000}"/>
    <cellStyle name="SAPBEXHLevel1 9 2 2 2" xfId="14100" xr:uid="{00000000-0005-0000-0000-000032890000}"/>
    <cellStyle name="SAPBEXHLevel1 9 2 2 2 2" xfId="14101" xr:uid="{00000000-0005-0000-0000-000033890000}"/>
    <cellStyle name="SAPBEXHLevel1 9 2 2 3" xfId="14102" xr:uid="{00000000-0005-0000-0000-000034890000}"/>
    <cellStyle name="SAPBEXHLevel1 9 2 3" xfId="14103" xr:uid="{00000000-0005-0000-0000-000035890000}"/>
    <cellStyle name="SAPBEXHLevel1 9 2 3 2" xfId="14104" xr:uid="{00000000-0005-0000-0000-000036890000}"/>
    <cellStyle name="SAPBEXHLevel1 9 2 3 2 2" xfId="14105" xr:uid="{00000000-0005-0000-0000-000037890000}"/>
    <cellStyle name="SAPBEXHLevel1 9 2 4" xfId="14106" xr:uid="{00000000-0005-0000-0000-000038890000}"/>
    <cellStyle name="SAPBEXHLevel1 9 2 4 2" xfId="14107" xr:uid="{00000000-0005-0000-0000-000039890000}"/>
    <cellStyle name="SAPBEXHLevel1 9 2 5" xfId="40296" xr:uid="{00000000-0005-0000-0000-00003A890000}"/>
    <cellStyle name="SAPBEXHLevel1 9 2 6" xfId="40297" xr:uid="{00000000-0005-0000-0000-00003B890000}"/>
    <cellStyle name="SAPBEXHLevel1 9 2 7" xfId="40298" xr:uid="{00000000-0005-0000-0000-00003C890000}"/>
    <cellStyle name="SAPBEXHLevel1 9 20" xfId="40299" xr:uid="{00000000-0005-0000-0000-00003D890000}"/>
    <cellStyle name="SAPBEXHLevel1 9 21" xfId="40300" xr:uid="{00000000-0005-0000-0000-00003E890000}"/>
    <cellStyle name="SAPBEXHLevel1 9 22" xfId="40301" xr:uid="{00000000-0005-0000-0000-00003F890000}"/>
    <cellStyle name="SAPBEXHLevel1 9 23" xfId="40302" xr:uid="{00000000-0005-0000-0000-000040890000}"/>
    <cellStyle name="SAPBEXHLevel1 9 24" xfId="40303" xr:uid="{00000000-0005-0000-0000-000041890000}"/>
    <cellStyle name="SAPBEXHLevel1 9 25" xfId="40304" xr:uid="{00000000-0005-0000-0000-000042890000}"/>
    <cellStyle name="SAPBEXHLevel1 9 26" xfId="40305" xr:uid="{00000000-0005-0000-0000-000043890000}"/>
    <cellStyle name="SAPBEXHLevel1 9 27" xfId="40306" xr:uid="{00000000-0005-0000-0000-000044890000}"/>
    <cellStyle name="SAPBEXHLevel1 9 28" xfId="48659" xr:uid="{00000000-0005-0000-0000-000045890000}"/>
    <cellStyle name="SAPBEXHLevel1 9 29" xfId="49870" xr:uid="{00000000-0005-0000-0000-000046890000}"/>
    <cellStyle name="SAPBEXHLevel1 9 3" xfId="40307" xr:uid="{00000000-0005-0000-0000-000047890000}"/>
    <cellStyle name="SAPBEXHLevel1 9 4" xfId="40308" xr:uid="{00000000-0005-0000-0000-000048890000}"/>
    <cellStyle name="SAPBEXHLevel1 9 5" xfId="40309" xr:uid="{00000000-0005-0000-0000-000049890000}"/>
    <cellStyle name="SAPBEXHLevel1 9 6" xfId="40310" xr:uid="{00000000-0005-0000-0000-00004A890000}"/>
    <cellStyle name="SAPBEXHLevel1 9 7" xfId="40311" xr:uid="{00000000-0005-0000-0000-00004B890000}"/>
    <cellStyle name="SAPBEXHLevel1 9 8" xfId="40312" xr:uid="{00000000-0005-0000-0000-00004C890000}"/>
    <cellStyle name="SAPBEXHLevel1 9 9" xfId="40313" xr:uid="{00000000-0005-0000-0000-00004D890000}"/>
    <cellStyle name="SAPBEXHLevel1_20120921_SF-grote-ronde-Liesbethdump2" xfId="439" xr:uid="{00000000-0005-0000-0000-00004E890000}"/>
    <cellStyle name="SAPBEXHLevel1X" xfId="140" xr:uid="{00000000-0005-0000-0000-00004F890000}"/>
    <cellStyle name="SAPBEXHLevel1X 10" xfId="40314" xr:uid="{00000000-0005-0000-0000-000050890000}"/>
    <cellStyle name="SAPBEXHLevel1X 11" xfId="40315" xr:uid="{00000000-0005-0000-0000-000051890000}"/>
    <cellStyle name="SAPBEXHLevel1X 12" xfId="40316" xr:uid="{00000000-0005-0000-0000-000052890000}"/>
    <cellStyle name="SAPBEXHLevel1X 13" xfId="40317" xr:uid="{00000000-0005-0000-0000-000053890000}"/>
    <cellStyle name="SAPBEXHLevel1X 14" xfId="40318" xr:uid="{00000000-0005-0000-0000-000054890000}"/>
    <cellStyle name="SAPBEXHLevel1X 15" xfId="40319" xr:uid="{00000000-0005-0000-0000-000055890000}"/>
    <cellStyle name="SAPBEXHLevel1X 16" xfId="40320" xr:uid="{00000000-0005-0000-0000-000056890000}"/>
    <cellStyle name="SAPBEXHLevel1X 17" xfId="40321" xr:uid="{00000000-0005-0000-0000-000057890000}"/>
    <cellStyle name="SAPBEXHLevel1X 18" xfId="40322" xr:uid="{00000000-0005-0000-0000-000058890000}"/>
    <cellStyle name="SAPBEXHLevel1X 19" xfId="40323" xr:uid="{00000000-0005-0000-0000-000059890000}"/>
    <cellStyle name="SAPBEXHLevel1X 2" xfId="543" xr:uid="{00000000-0005-0000-0000-00005A890000}"/>
    <cellStyle name="SAPBEXHLevel1X 2 10" xfId="40324" xr:uid="{00000000-0005-0000-0000-00005B890000}"/>
    <cellStyle name="SAPBEXHLevel1X 2 11" xfId="40325" xr:uid="{00000000-0005-0000-0000-00005C890000}"/>
    <cellStyle name="SAPBEXHLevel1X 2 12" xfId="40326" xr:uid="{00000000-0005-0000-0000-00005D890000}"/>
    <cellStyle name="SAPBEXHLevel1X 2 13" xfId="40327" xr:uid="{00000000-0005-0000-0000-00005E890000}"/>
    <cellStyle name="SAPBEXHLevel1X 2 14" xfId="40328" xr:uid="{00000000-0005-0000-0000-00005F890000}"/>
    <cellStyle name="SAPBEXHLevel1X 2 15" xfId="40329" xr:uid="{00000000-0005-0000-0000-000060890000}"/>
    <cellStyle name="SAPBEXHLevel1X 2 16" xfId="40330" xr:uid="{00000000-0005-0000-0000-000061890000}"/>
    <cellStyle name="SAPBEXHLevel1X 2 17" xfId="40331" xr:uid="{00000000-0005-0000-0000-000062890000}"/>
    <cellStyle name="SAPBEXHLevel1X 2 18" xfId="40332" xr:uid="{00000000-0005-0000-0000-000063890000}"/>
    <cellStyle name="SAPBEXHLevel1X 2 19" xfId="40333" xr:uid="{00000000-0005-0000-0000-000064890000}"/>
    <cellStyle name="SAPBEXHLevel1X 2 2" xfId="1075" xr:uid="{00000000-0005-0000-0000-000065890000}"/>
    <cellStyle name="SAPBEXHLevel1X 2 2 10" xfId="40334" xr:uid="{00000000-0005-0000-0000-000066890000}"/>
    <cellStyle name="SAPBEXHLevel1X 2 2 11" xfId="40335" xr:uid="{00000000-0005-0000-0000-000067890000}"/>
    <cellStyle name="SAPBEXHLevel1X 2 2 12" xfId="40336" xr:uid="{00000000-0005-0000-0000-000068890000}"/>
    <cellStyle name="SAPBEXHLevel1X 2 2 13" xfId="40337" xr:uid="{00000000-0005-0000-0000-000069890000}"/>
    <cellStyle name="SAPBEXHLevel1X 2 2 14" xfId="40338" xr:uid="{00000000-0005-0000-0000-00006A890000}"/>
    <cellStyle name="SAPBEXHLevel1X 2 2 15" xfId="40339" xr:uid="{00000000-0005-0000-0000-00006B890000}"/>
    <cellStyle name="SAPBEXHLevel1X 2 2 16" xfId="40340" xr:uid="{00000000-0005-0000-0000-00006C890000}"/>
    <cellStyle name="SAPBEXHLevel1X 2 2 17" xfId="40341" xr:uid="{00000000-0005-0000-0000-00006D890000}"/>
    <cellStyle name="SAPBEXHLevel1X 2 2 18" xfId="40342" xr:uid="{00000000-0005-0000-0000-00006E890000}"/>
    <cellStyle name="SAPBEXHLevel1X 2 2 19" xfId="40343" xr:uid="{00000000-0005-0000-0000-00006F890000}"/>
    <cellStyle name="SAPBEXHLevel1X 2 2 2" xfId="2094" xr:uid="{00000000-0005-0000-0000-000070890000}"/>
    <cellStyle name="SAPBEXHLevel1X 2 2 2 2" xfId="14108" xr:uid="{00000000-0005-0000-0000-000071890000}"/>
    <cellStyle name="SAPBEXHLevel1X 2 2 2 2 2" xfId="14109" xr:uid="{00000000-0005-0000-0000-000072890000}"/>
    <cellStyle name="SAPBEXHLevel1X 2 2 2 2 2 2" xfId="14110" xr:uid="{00000000-0005-0000-0000-000073890000}"/>
    <cellStyle name="SAPBEXHLevel1X 2 2 2 2 2 2 2" xfId="14111" xr:uid="{00000000-0005-0000-0000-000074890000}"/>
    <cellStyle name="SAPBEXHLevel1X 2 2 2 2 2 3" xfId="14112" xr:uid="{00000000-0005-0000-0000-000075890000}"/>
    <cellStyle name="SAPBEXHLevel1X 2 2 2 2 3" xfId="14113" xr:uid="{00000000-0005-0000-0000-000076890000}"/>
    <cellStyle name="SAPBEXHLevel1X 2 2 2 2 3 2" xfId="14114" xr:uid="{00000000-0005-0000-0000-000077890000}"/>
    <cellStyle name="SAPBEXHLevel1X 2 2 2 2 3 2 2" xfId="14115" xr:uid="{00000000-0005-0000-0000-000078890000}"/>
    <cellStyle name="SAPBEXHLevel1X 2 2 2 2 4" xfId="14116" xr:uid="{00000000-0005-0000-0000-000079890000}"/>
    <cellStyle name="SAPBEXHLevel1X 2 2 2 2 4 2" xfId="14117" xr:uid="{00000000-0005-0000-0000-00007A890000}"/>
    <cellStyle name="SAPBEXHLevel1X 2 2 2 3" xfId="14118" xr:uid="{00000000-0005-0000-0000-00007B890000}"/>
    <cellStyle name="SAPBEXHLevel1X 2 2 2 3 2" xfId="14119" xr:uid="{00000000-0005-0000-0000-00007C890000}"/>
    <cellStyle name="SAPBEXHLevel1X 2 2 2 3 2 2" xfId="14120" xr:uid="{00000000-0005-0000-0000-00007D890000}"/>
    <cellStyle name="SAPBEXHLevel1X 2 2 2 3 3" xfId="14121" xr:uid="{00000000-0005-0000-0000-00007E890000}"/>
    <cellStyle name="SAPBEXHLevel1X 2 2 2 4" xfId="14122" xr:uid="{00000000-0005-0000-0000-00007F890000}"/>
    <cellStyle name="SAPBEXHLevel1X 2 2 2 4 2" xfId="14123" xr:uid="{00000000-0005-0000-0000-000080890000}"/>
    <cellStyle name="SAPBEXHLevel1X 2 2 2 4 2 2" xfId="14124" xr:uid="{00000000-0005-0000-0000-000081890000}"/>
    <cellStyle name="SAPBEXHLevel1X 2 2 2 5" xfId="14125" xr:uid="{00000000-0005-0000-0000-000082890000}"/>
    <cellStyle name="SAPBEXHLevel1X 2 2 2 5 2" xfId="14126" xr:uid="{00000000-0005-0000-0000-000083890000}"/>
    <cellStyle name="SAPBEXHLevel1X 2 2 2 6" xfId="40344" xr:uid="{00000000-0005-0000-0000-000084890000}"/>
    <cellStyle name="SAPBEXHLevel1X 2 2 2 7" xfId="40345" xr:uid="{00000000-0005-0000-0000-000085890000}"/>
    <cellStyle name="SAPBEXHLevel1X 2 2 20" xfId="40346" xr:uid="{00000000-0005-0000-0000-000086890000}"/>
    <cellStyle name="SAPBEXHLevel1X 2 2 21" xfId="40347" xr:uid="{00000000-0005-0000-0000-000087890000}"/>
    <cellStyle name="SAPBEXHLevel1X 2 2 22" xfId="40348" xr:uid="{00000000-0005-0000-0000-000088890000}"/>
    <cellStyle name="SAPBEXHLevel1X 2 2 23" xfId="40349" xr:uid="{00000000-0005-0000-0000-000089890000}"/>
    <cellStyle name="SAPBEXHLevel1X 2 2 24" xfId="40350" xr:uid="{00000000-0005-0000-0000-00008A890000}"/>
    <cellStyle name="SAPBEXHLevel1X 2 2 25" xfId="40351" xr:uid="{00000000-0005-0000-0000-00008B890000}"/>
    <cellStyle name="SAPBEXHLevel1X 2 2 26" xfId="40352" xr:uid="{00000000-0005-0000-0000-00008C890000}"/>
    <cellStyle name="SAPBEXHLevel1X 2 2 27" xfId="48660" xr:uid="{00000000-0005-0000-0000-00008D890000}"/>
    <cellStyle name="SAPBEXHLevel1X 2 2 3" xfId="40353" xr:uid="{00000000-0005-0000-0000-00008E890000}"/>
    <cellStyle name="SAPBEXHLevel1X 2 2 4" xfId="40354" xr:uid="{00000000-0005-0000-0000-00008F890000}"/>
    <cellStyle name="SAPBEXHLevel1X 2 2 5" xfId="40355" xr:uid="{00000000-0005-0000-0000-000090890000}"/>
    <cellStyle name="SAPBEXHLevel1X 2 2 6" xfId="40356" xr:uid="{00000000-0005-0000-0000-000091890000}"/>
    <cellStyle name="SAPBEXHLevel1X 2 2 7" xfId="40357" xr:uid="{00000000-0005-0000-0000-000092890000}"/>
    <cellStyle name="SAPBEXHLevel1X 2 2 8" xfId="40358" xr:uid="{00000000-0005-0000-0000-000093890000}"/>
    <cellStyle name="SAPBEXHLevel1X 2 2 9" xfId="40359" xr:uid="{00000000-0005-0000-0000-000094890000}"/>
    <cellStyle name="SAPBEXHLevel1X 2 20" xfId="40360" xr:uid="{00000000-0005-0000-0000-000095890000}"/>
    <cellStyle name="SAPBEXHLevel1X 2 21" xfId="40361" xr:uid="{00000000-0005-0000-0000-000096890000}"/>
    <cellStyle name="SAPBEXHLevel1X 2 22" xfId="40362" xr:uid="{00000000-0005-0000-0000-000097890000}"/>
    <cellStyle name="SAPBEXHLevel1X 2 23" xfId="40363" xr:uid="{00000000-0005-0000-0000-000098890000}"/>
    <cellStyle name="SAPBEXHLevel1X 2 24" xfId="40364" xr:uid="{00000000-0005-0000-0000-000099890000}"/>
    <cellStyle name="SAPBEXHLevel1X 2 25" xfId="40365" xr:uid="{00000000-0005-0000-0000-00009A890000}"/>
    <cellStyle name="SAPBEXHLevel1X 2 26" xfId="40366" xr:uid="{00000000-0005-0000-0000-00009B890000}"/>
    <cellStyle name="SAPBEXHLevel1X 2 27" xfId="40367" xr:uid="{00000000-0005-0000-0000-00009C890000}"/>
    <cellStyle name="SAPBEXHLevel1X 2 28" xfId="40368" xr:uid="{00000000-0005-0000-0000-00009D890000}"/>
    <cellStyle name="SAPBEXHLevel1X 2 29" xfId="40369" xr:uid="{00000000-0005-0000-0000-00009E890000}"/>
    <cellStyle name="SAPBEXHLevel1X 2 3" xfId="1076" xr:uid="{00000000-0005-0000-0000-00009F890000}"/>
    <cellStyle name="SAPBEXHLevel1X 2 3 10" xfId="40370" xr:uid="{00000000-0005-0000-0000-0000A0890000}"/>
    <cellStyle name="SAPBEXHLevel1X 2 3 11" xfId="40371" xr:uid="{00000000-0005-0000-0000-0000A1890000}"/>
    <cellStyle name="SAPBEXHLevel1X 2 3 12" xfId="40372" xr:uid="{00000000-0005-0000-0000-0000A2890000}"/>
    <cellStyle name="SAPBEXHLevel1X 2 3 13" xfId="40373" xr:uid="{00000000-0005-0000-0000-0000A3890000}"/>
    <cellStyle name="SAPBEXHLevel1X 2 3 14" xfId="40374" xr:uid="{00000000-0005-0000-0000-0000A4890000}"/>
    <cellStyle name="SAPBEXHLevel1X 2 3 15" xfId="40375" xr:uid="{00000000-0005-0000-0000-0000A5890000}"/>
    <cellStyle name="SAPBEXHLevel1X 2 3 16" xfId="40376" xr:uid="{00000000-0005-0000-0000-0000A6890000}"/>
    <cellStyle name="SAPBEXHLevel1X 2 3 17" xfId="40377" xr:uid="{00000000-0005-0000-0000-0000A7890000}"/>
    <cellStyle name="SAPBEXHLevel1X 2 3 18" xfId="40378" xr:uid="{00000000-0005-0000-0000-0000A8890000}"/>
    <cellStyle name="SAPBEXHLevel1X 2 3 19" xfId="40379" xr:uid="{00000000-0005-0000-0000-0000A9890000}"/>
    <cellStyle name="SAPBEXHLevel1X 2 3 2" xfId="2095" xr:uid="{00000000-0005-0000-0000-0000AA890000}"/>
    <cellStyle name="SAPBEXHLevel1X 2 3 2 2" xfId="14127" xr:uid="{00000000-0005-0000-0000-0000AB890000}"/>
    <cellStyle name="SAPBEXHLevel1X 2 3 2 2 2" xfId="14128" xr:uid="{00000000-0005-0000-0000-0000AC890000}"/>
    <cellStyle name="SAPBEXHLevel1X 2 3 2 2 2 2" xfId="14129" xr:uid="{00000000-0005-0000-0000-0000AD890000}"/>
    <cellStyle name="SAPBEXHLevel1X 2 3 2 2 2 2 2" xfId="14130" xr:uid="{00000000-0005-0000-0000-0000AE890000}"/>
    <cellStyle name="SAPBEXHLevel1X 2 3 2 2 2 3" xfId="14131" xr:uid="{00000000-0005-0000-0000-0000AF890000}"/>
    <cellStyle name="SAPBEXHLevel1X 2 3 2 2 3" xfId="14132" xr:uid="{00000000-0005-0000-0000-0000B0890000}"/>
    <cellStyle name="SAPBEXHLevel1X 2 3 2 2 3 2" xfId="14133" xr:uid="{00000000-0005-0000-0000-0000B1890000}"/>
    <cellStyle name="SAPBEXHLevel1X 2 3 2 2 3 2 2" xfId="14134" xr:uid="{00000000-0005-0000-0000-0000B2890000}"/>
    <cellStyle name="SAPBEXHLevel1X 2 3 2 2 4" xfId="14135" xr:uid="{00000000-0005-0000-0000-0000B3890000}"/>
    <cellStyle name="SAPBEXHLevel1X 2 3 2 2 4 2" xfId="14136" xr:uid="{00000000-0005-0000-0000-0000B4890000}"/>
    <cellStyle name="SAPBEXHLevel1X 2 3 2 3" xfId="14137" xr:uid="{00000000-0005-0000-0000-0000B5890000}"/>
    <cellStyle name="SAPBEXHLevel1X 2 3 2 3 2" xfId="14138" xr:uid="{00000000-0005-0000-0000-0000B6890000}"/>
    <cellStyle name="SAPBEXHLevel1X 2 3 2 3 2 2" xfId="14139" xr:uid="{00000000-0005-0000-0000-0000B7890000}"/>
    <cellStyle name="SAPBEXHLevel1X 2 3 2 3 3" xfId="14140" xr:uid="{00000000-0005-0000-0000-0000B8890000}"/>
    <cellStyle name="SAPBEXHLevel1X 2 3 2 4" xfId="14141" xr:uid="{00000000-0005-0000-0000-0000B9890000}"/>
    <cellStyle name="SAPBEXHLevel1X 2 3 2 4 2" xfId="14142" xr:uid="{00000000-0005-0000-0000-0000BA890000}"/>
    <cellStyle name="SAPBEXHLevel1X 2 3 2 4 2 2" xfId="14143" xr:uid="{00000000-0005-0000-0000-0000BB890000}"/>
    <cellStyle name="SAPBEXHLevel1X 2 3 2 5" xfId="14144" xr:uid="{00000000-0005-0000-0000-0000BC890000}"/>
    <cellStyle name="SAPBEXHLevel1X 2 3 2 5 2" xfId="14145" xr:uid="{00000000-0005-0000-0000-0000BD890000}"/>
    <cellStyle name="SAPBEXHLevel1X 2 3 2 6" xfId="40380" xr:uid="{00000000-0005-0000-0000-0000BE890000}"/>
    <cellStyle name="SAPBEXHLevel1X 2 3 2 7" xfId="40381" xr:uid="{00000000-0005-0000-0000-0000BF890000}"/>
    <cellStyle name="SAPBEXHLevel1X 2 3 20" xfId="40382" xr:uid="{00000000-0005-0000-0000-0000C0890000}"/>
    <cellStyle name="SAPBEXHLevel1X 2 3 21" xfId="40383" xr:uid="{00000000-0005-0000-0000-0000C1890000}"/>
    <cellStyle name="SAPBEXHLevel1X 2 3 22" xfId="40384" xr:uid="{00000000-0005-0000-0000-0000C2890000}"/>
    <cellStyle name="SAPBEXHLevel1X 2 3 23" xfId="40385" xr:uid="{00000000-0005-0000-0000-0000C3890000}"/>
    <cellStyle name="SAPBEXHLevel1X 2 3 24" xfId="40386" xr:uid="{00000000-0005-0000-0000-0000C4890000}"/>
    <cellStyle name="SAPBEXHLevel1X 2 3 25" xfId="40387" xr:uid="{00000000-0005-0000-0000-0000C5890000}"/>
    <cellStyle name="SAPBEXHLevel1X 2 3 26" xfId="40388" xr:uid="{00000000-0005-0000-0000-0000C6890000}"/>
    <cellStyle name="SAPBEXHLevel1X 2 3 27" xfId="48661" xr:uid="{00000000-0005-0000-0000-0000C7890000}"/>
    <cellStyle name="SAPBEXHLevel1X 2 3 3" xfId="40389" xr:uid="{00000000-0005-0000-0000-0000C8890000}"/>
    <cellStyle name="SAPBEXHLevel1X 2 3 4" xfId="40390" xr:uid="{00000000-0005-0000-0000-0000C9890000}"/>
    <cellStyle name="SAPBEXHLevel1X 2 3 5" xfId="40391" xr:uid="{00000000-0005-0000-0000-0000CA890000}"/>
    <cellStyle name="SAPBEXHLevel1X 2 3 6" xfId="40392" xr:uid="{00000000-0005-0000-0000-0000CB890000}"/>
    <cellStyle name="SAPBEXHLevel1X 2 3 7" xfId="40393" xr:uid="{00000000-0005-0000-0000-0000CC890000}"/>
    <cellStyle name="SAPBEXHLevel1X 2 3 8" xfId="40394" xr:uid="{00000000-0005-0000-0000-0000CD890000}"/>
    <cellStyle name="SAPBEXHLevel1X 2 3 9" xfId="40395" xr:uid="{00000000-0005-0000-0000-0000CE890000}"/>
    <cellStyle name="SAPBEXHLevel1X 2 30" xfId="40396" xr:uid="{00000000-0005-0000-0000-0000CF890000}"/>
    <cellStyle name="SAPBEXHLevel1X 2 31" xfId="40397" xr:uid="{00000000-0005-0000-0000-0000D0890000}"/>
    <cellStyle name="SAPBEXHLevel1X 2 32" xfId="48662" xr:uid="{00000000-0005-0000-0000-0000D1890000}"/>
    <cellStyle name="SAPBEXHLevel1X 2 4" xfId="1077" xr:uid="{00000000-0005-0000-0000-0000D2890000}"/>
    <cellStyle name="SAPBEXHLevel1X 2 4 10" xfId="40398" xr:uid="{00000000-0005-0000-0000-0000D3890000}"/>
    <cellStyle name="SAPBEXHLevel1X 2 4 11" xfId="40399" xr:uid="{00000000-0005-0000-0000-0000D4890000}"/>
    <cellStyle name="SAPBEXHLevel1X 2 4 12" xfId="40400" xr:uid="{00000000-0005-0000-0000-0000D5890000}"/>
    <cellStyle name="SAPBEXHLevel1X 2 4 13" xfId="40401" xr:uid="{00000000-0005-0000-0000-0000D6890000}"/>
    <cellStyle name="SAPBEXHLevel1X 2 4 14" xfId="40402" xr:uid="{00000000-0005-0000-0000-0000D7890000}"/>
    <cellStyle name="SAPBEXHLevel1X 2 4 15" xfId="40403" xr:uid="{00000000-0005-0000-0000-0000D8890000}"/>
    <cellStyle name="SAPBEXHLevel1X 2 4 16" xfId="40404" xr:uid="{00000000-0005-0000-0000-0000D9890000}"/>
    <cellStyle name="SAPBEXHLevel1X 2 4 17" xfId="40405" xr:uid="{00000000-0005-0000-0000-0000DA890000}"/>
    <cellStyle name="SAPBEXHLevel1X 2 4 18" xfId="40406" xr:uid="{00000000-0005-0000-0000-0000DB890000}"/>
    <cellStyle name="SAPBEXHLevel1X 2 4 19" xfId="40407" xr:uid="{00000000-0005-0000-0000-0000DC890000}"/>
    <cellStyle name="SAPBEXHLevel1X 2 4 2" xfId="2096" xr:uid="{00000000-0005-0000-0000-0000DD890000}"/>
    <cellStyle name="SAPBEXHLevel1X 2 4 2 2" xfId="14146" xr:uid="{00000000-0005-0000-0000-0000DE890000}"/>
    <cellStyle name="SAPBEXHLevel1X 2 4 2 2 2" xfId="14147" xr:uid="{00000000-0005-0000-0000-0000DF890000}"/>
    <cellStyle name="SAPBEXHLevel1X 2 4 2 2 2 2" xfId="14148" xr:uid="{00000000-0005-0000-0000-0000E0890000}"/>
    <cellStyle name="SAPBEXHLevel1X 2 4 2 2 2 2 2" xfId="14149" xr:uid="{00000000-0005-0000-0000-0000E1890000}"/>
    <cellStyle name="SAPBEXHLevel1X 2 4 2 2 2 3" xfId="14150" xr:uid="{00000000-0005-0000-0000-0000E2890000}"/>
    <cellStyle name="SAPBEXHLevel1X 2 4 2 2 3" xfId="14151" xr:uid="{00000000-0005-0000-0000-0000E3890000}"/>
    <cellStyle name="SAPBEXHLevel1X 2 4 2 2 3 2" xfId="14152" xr:uid="{00000000-0005-0000-0000-0000E4890000}"/>
    <cellStyle name="SAPBEXHLevel1X 2 4 2 2 3 2 2" xfId="14153" xr:uid="{00000000-0005-0000-0000-0000E5890000}"/>
    <cellStyle name="SAPBEXHLevel1X 2 4 2 2 4" xfId="14154" xr:uid="{00000000-0005-0000-0000-0000E6890000}"/>
    <cellStyle name="SAPBEXHLevel1X 2 4 2 2 4 2" xfId="14155" xr:uid="{00000000-0005-0000-0000-0000E7890000}"/>
    <cellStyle name="SAPBEXHLevel1X 2 4 2 3" xfId="14156" xr:uid="{00000000-0005-0000-0000-0000E8890000}"/>
    <cellStyle name="SAPBEXHLevel1X 2 4 2 3 2" xfId="14157" xr:uid="{00000000-0005-0000-0000-0000E9890000}"/>
    <cellStyle name="SAPBEXHLevel1X 2 4 2 3 2 2" xfId="14158" xr:uid="{00000000-0005-0000-0000-0000EA890000}"/>
    <cellStyle name="SAPBEXHLevel1X 2 4 2 3 3" xfId="14159" xr:uid="{00000000-0005-0000-0000-0000EB890000}"/>
    <cellStyle name="SAPBEXHLevel1X 2 4 2 4" xfId="14160" xr:uid="{00000000-0005-0000-0000-0000EC890000}"/>
    <cellStyle name="SAPBEXHLevel1X 2 4 2 4 2" xfId="14161" xr:uid="{00000000-0005-0000-0000-0000ED890000}"/>
    <cellStyle name="SAPBEXHLevel1X 2 4 2 4 2 2" xfId="14162" xr:uid="{00000000-0005-0000-0000-0000EE890000}"/>
    <cellStyle name="SAPBEXHLevel1X 2 4 2 5" xfId="14163" xr:uid="{00000000-0005-0000-0000-0000EF890000}"/>
    <cellStyle name="SAPBEXHLevel1X 2 4 2 5 2" xfId="14164" xr:uid="{00000000-0005-0000-0000-0000F0890000}"/>
    <cellStyle name="SAPBEXHLevel1X 2 4 2 6" xfId="40408" xr:uid="{00000000-0005-0000-0000-0000F1890000}"/>
    <cellStyle name="SAPBEXHLevel1X 2 4 2 7" xfId="40409" xr:uid="{00000000-0005-0000-0000-0000F2890000}"/>
    <cellStyle name="SAPBEXHLevel1X 2 4 20" xfId="40410" xr:uid="{00000000-0005-0000-0000-0000F3890000}"/>
    <cellStyle name="SAPBEXHLevel1X 2 4 21" xfId="40411" xr:uid="{00000000-0005-0000-0000-0000F4890000}"/>
    <cellStyle name="SAPBEXHLevel1X 2 4 22" xfId="40412" xr:uid="{00000000-0005-0000-0000-0000F5890000}"/>
    <cellStyle name="SAPBEXHLevel1X 2 4 23" xfId="40413" xr:uid="{00000000-0005-0000-0000-0000F6890000}"/>
    <cellStyle name="SAPBEXHLevel1X 2 4 24" xfId="40414" xr:uid="{00000000-0005-0000-0000-0000F7890000}"/>
    <cellStyle name="SAPBEXHLevel1X 2 4 25" xfId="40415" xr:uid="{00000000-0005-0000-0000-0000F8890000}"/>
    <cellStyle name="SAPBEXHLevel1X 2 4 26" xfId="40416" xr:uid="{00000000-0005-0000-0000-0000F9890000}"/>
    <cellStyle name="SAPBEXHLevel1X 2 4 27" xfId="48663" xr:uid="{00000000-0005-0000-0000-0000FA890000}"/>
    <cellStyle name="SAPBEXHLevel1X 2 4 3" xfId="40417" xr:uid="{00000000-0005-0000-0000-0000FB890000}"/>
    <cellStyle name="SAPBEXHLevel1X 2 4 4" xfId="40418" xr:uid="{00000000-0005-0000-0000-0000FC890000}"/>
    <cellStyle name="SAPBEXHLevel1X 2 4 5" xfId="40419" xr:uid="{00000000-0005-0000-0000-0000FD890000}"/>
    <cellStyle name="SAPBEXHLevel1X 2 4 6" xfId="40420" xr:uid="{00000000-0005-0000-0000-0000FE890000}"/>
    <cellStyle name="SAPBEXHLevel1X 2 4 7" xfId="40421" xr:uid="{00000000-0005-0000-0000-0000FF890000}"/>
    <cellStyle name="SAPBEXHLevel1X 2 4 8" xfId="40422" xr:uid="{00000000-0005-0000-0000-0000008A0000}"/>
    <cellStyle name="SAPBEXHLevel1X 2 4 9" xfId="40423" xr:uid="{00000000-0005-0000-0000-0000018A0000}"/>
    <cellStyle name="SAPBEXHLevel1X 2 5" xfId="1078" xr:uid="{00000000-0005-0000-0000-0000028A0000}"/>
    <cellStyle name="SAPBEXHLevel1X 2 5 10" xfId="40424" xr:uid="{00000000-0005-0000-0000-0000038A0000}"/>
    <cellStyle name="SAPBEXHLevel1X 2 5 11" xfId="40425" xr:uid="{00000000-0005-0000-0000-0000048A0000}"/>
    <cellStyle name="SAPBEXHLevel1X 2 5 12" xfId="40426" xr:uid="{00000000-0005-0000-0000-0000058A0000}"/>
    <cellStyle name="SAPBEXHLevel1X 2 5 13" xfId="40427" xr:uid="{00000000-0005-0000-0000-0000068A0000}"/>
    <cellStyle name="SAPBEXHLevel1X 2 5 14" xfId="40428" xr:uid="{00000000-0005-0000-0000-0000078A0000}"/>
    <cellStyle name="SAPBEXHLevel1X 2 5 15" xfId="40429" xr:uid="{00000000-0005-0000-0000-0000088A0000}"/>
    <cellStyle name="SAPBEXHLevel1X 2 5 16" xfId="40430" xr:uid="{00000000-0005-0000-0000-0000098A0000}"/>
    <cellStyle name="SAPBEXHLevel1X 2 5 17" xfId="40431" xr:uid="{00000000-0005-0000-0000-00000A8A0000}"/>
    <cellStyle name="SAPBEXHLevel1X 2 5 18" xfId="40432" xr:uid="{00000000-0005-0000-0000-00000B8A0000}"/>
    <cellStyle name="SAPBEXHLevel1X 2 5 19" xfId="40433" xr:uid="{00000000-0005-0000-0000-00000C8A0000}"/>
    <cellStyle name="SAPBEXHLevel1X 2 5 2" xfId="2097" xr:uid="{00000000-0005-0000-0000-00000D8A0000}"/>
    <cellStyle name="SAPBEXHLevel1X 2 5 2 2" xfId="14165" xr:uid="{00000000-0005-0000-0000-00000E8A0000}"/>
    <cellStyle name="SAPBEXHLevel1X 2 5 2 2 2" xfId="14166" xr:uid="{00000000-0005-0000-0000-00000F8A0000}"/>
    <cellStyle name="SAPBEXHLevel1X 2 5 2 2 2 2" xfId="14167" xr:uid="{00000000-0005-0000-0000-0000108A0000}"/>
    <cellStyle name="SAPBEXHLevel1X 2 5 2 2 2 2 2" xfId="14168" xr:uid="{00000000-0005-0000-0000-0000118A0000}"/>
    <cellStyle name="SAPBEXHLevel1X 2 5 2 2 2 3" xfId="14169" xr:uid="{00000000-0005-0000-0000-0000128A0000}"/>
    <cellStyle name="SAPBEXHLevel1X 2 5 2 2 3" xfId="14170" xr:uid="{00000000-0005-0000-0000-0000138A0000}"/>
    <cellStyle name="SAPBEXHLevel1X 2 5 2 2 3 2" xfId="14171" xr:uid="{00000000-0005-0000-0000-0000148A0000}"/>
    <cellStyle name="SAPBEXHLevel1X 2 5 2 2 3 2 2" xfId="14172" xr:uid="{00000000-0005-0000-0000-0000158A0000}"/>
    <cellStyle name="SAPBEXHLevel1X 2 5 2 2 4" xfId="14173" xr:uid="{00000000-0005-0000-0000-0000168A0000}"/>
    <cellStyle name="SAPBEXHLevel1X 2 5 2 2 4 2" xfId="14174" xr:uid="{00000000-0005-0000-0000-0000178A0000}"/>
    <cellStyle name="SAPBEXHLevel1X 2 5 2 3" xfId="14175" xr:uid="{00000000-0005-0000-0000-0000188A0000}"/>
    <cellStyle name="SAPBEXHLevel1X 2 5 2 3 2" xfId="14176" xr:uid="{00000000-0005-0000-0000-0000198A0000}"/>
    <cellStyle name="SAPBEXHLevel1X 2 5 2 3 2 2" xfId="14177" xr:uid="{00000000-0005-0000-0000-00001A8A0000}"/>
    <cellStyle name="SAPBEXHLevel1X 2 5 2 3 3" xfId="14178" xr:uid="{00000000-0005-0000-0000-00001B8A0000}"/>
    <cellStyle name="SAPBEXHLevel1X 2 5 2 4" xfId="14179" xr:uid="{00000000-0005-0000-0000-00001C8A0000}"/>
    <cellStyle name="SAPBEXHLevel1X 2 5 2 4 2" xfId="14180" xr:uid="{00000000-0005-0000-0000-00001D8A0000}"/>
    <cellStyle name="SAPBEXHLevel1X 2 5 2 4 2 2" xfId="14181" xr:uid="{00000000-0005-0000-0000-00001E8A0000}"/>
    <cellStyle name="SAPBEXHLevel1X 2 5 2 5" xfId="14182" xr:uid="{00000000-0005-0000-0000-00001F8A0000}"/>
    <cellStyle name="SAPBEXHLevel1X 2 5 2 5 2" xfId="14183" xr:uid="{00000000-0005-0000-0000-0000208A0000}"/>
    <cellStyle name="SAPBEXHLevel1X 2 5 2 6" xfId="40434" xr:uid="{00000000-0005-0000-0000-0000218A0000}"/>
    <cellStyle name="SAPBEXHLevel1X 2 5 2 7" xfId="40435" xr:uid="{00000000-0005-0000-0000-0000228A0000}"/>
    <cellStyle name="SAPBEXHLevel1X 2 5 20" xfId="40436" xr:uid="{00000000-0005-0000-0000-0000238A0000}"/>
    <cellStyle name="SAPBEXHLevel1X 2 5 21" xfId="40437" xr:uid="{00000000-0005-0000-0000-0000248A0000}"/>
    <cellStyle name="SAPBEXHLevel1X 2 5 22" xfId="40438" xr:uid="{00000000-0005-0000-0000-0000258A0000}"/>
    <cellStyle name="SAPBEXHLevel1X 2 5 23" xfId="40439" xr:uid="{00000000-0005-0000-0000-0000268A0000}"/>
    <cellStyle name="SAPBEXHLevel1X 2 5 24" xfId="40440" xr:uid="{00000000-0005-0000-0000-0000278A0000}"/>
    <cellStyle name="SAPBEXHLevel1X 2 5 25" xfId="40441" xr:uid="{00000000-0005-0000-0000-0000288A0000}"/>
    <cellStyle name="SAPBEXHLevel1X 2 5 26" xfId="40442" xr:uid="{00000000-0005-0000-0000-0000298A0000}"/>
    <cellStyle name="SAPBEXHLevel1X 2 5 27" xfId="48664" xr:uid="{00000000-0005-0000-0000-00002A8A0000}"/>
    <cellStyle name="SAPBEXHLevel1X 2 5 3" xfId="40443" xr:uid="{00000000-0005-0000-0000-00002B8A0000}"/>
    <cellStyle name="SAPBEXHLevel1X 2 5 4" xfId="40444" xr:uid="{00000000-0005-0000-0000-00002C8A0000}"/>
    <cellStyle name="SAPBEXHLevel1X 2 5 5" xfId="40445" xr:uid="{00000000-0005-0000-0000-00002D8A0000}"/>
    <cellStyle name="SAPBEXHLevel1X 2 5 6" xfId="40446" xr:uid="{00000000-0005-0000-0000-00002E8A0000}"/>
    <cellStyle name="SAPBEXHLevel1X 2 5 7" xfId="40447" xr:uid="{00000000-0005-0000-0000-00002F8A0000}"/>
    <cellStyle name="SAPBEXHLevel1X 2 5 8" xfId="40448" xr:uid="{00000000-0005-0000-0000-0000308A0000}"/>
    <cellStyle name="SAPBEXHLevel1X 2 5 9" xfId="40449" xr:uid="{00000000-0005-0000-0000-0000318A0000}"/>
    <cellStyle name="SAPBEXHLevel1X 2 6" xfId="1079" xr:uid="{00000000-0005-0000-0000-0000328A0000}"/>
    <cellStyle name="SAPBEXHLevel1X 2 6 10" xfId="40450" xr:uid="{00000000-0005-0000-0000-0000338A0000}"/>
    <cellStyle name="SAPBEXHLevel1X 2 6 11" xfId="40451" xr:uid="{00000000-0005-0000-0000-0000348A0000}"/>
    <cellStyle name="SAPBEXHLevel1X 2 6 12" xfId="40452" xr:uid="{00000000-0005-0000-0000-0000358A0000}"/>
    <cellStyle name="SAPBEXHLevel1X 2 6 13" xfId="40453" xr:uid="{00000000-0005-0000-0000-0000368A0000}"/>
    <cellStyle name="SAPBEXHLevel1X 2 6 14" xfId="40454" xr:uid="{00000000-0005-0000-0000-0000378A0000}"/>
    <cellStyle name="SAPBEXHLevel1X 2 6 15" xfId="40455" xr:uid="{00000000-0005-0000-0000-0000388A0000}"/>
    <cellStyle name="SAPBEXHLevel1X 2 6 16" xfId="40456" xr:uid="{00000000-0005-0000-0000-0000398A0000}"/>
    <cellStyle name="SAPBEXHLevel1X 2 6 17" xfId="40457" xr:uid="{00000000-0005-0000-0000-00003A8A0000}"/>
    <cellStyle name="SAPBEXHLevel1X 2 6 18" xfId="40458" xr:uid="{00000000-0005-0000-0000-00003B8A0000}"/>
    <cellStyle name="SAPBEXHLevel1X 2 6 19" xfId="40459" xr:uid="{00000000-0005-0000-0000-00003C8A0000}"/>
    <cellStyle name="SAPBEXHLevel1X 2 6 2" xfId="2098" xr:uid="{00000000-0005-0000-0000-00003D8A0000}"/>
    <cellStyle name="SAPBEXHLevel1X 2 6 2 2" xfId="14184" xr:uid="{00000000-0005-0000-0000-00003E8A0000}"/>
    <cellStyle name="SAPBEXHLevel1X 2 6 2 2 2" xfId="14185" xr:uid="{00000000-0005-0000-0000-00003F8A0000}"/>
    <cellStyle name="SAPBEXHLevel1X 2 6 2 2 2 2" xfId="14186" xr:uid="{00000000-0005-0000-0000-0000408A0000}"/>
    <cellStyle name="SAPBEXHLevel1X 2 6 2 2 2 2 2" xfId="14187" xr:uid="{00000000-0005-0000-0000-0000418A0000}"/>
    <cellStyle name="SAPBEXHLevel1X 2 6 2 2 2 3" xfId="14188" xr:uid="{00000000-0005-0000-0000-0000428A0000}"/>
    <cellStyle name="SAPBEXHLevel1X 2 6 2 2 3" xfId="14189" xr:uid="{00000000-0005-0000-0000-0000438A0000}"/>
    <cellStyle name="SAPBEXHLevel1X 2 6 2 2 3 2" xfId="14190" xr:uid="{00000000-0005-0000-0000-0000448A0000}"/>
    <cellStyle name="SAPBEXHLevel1X 2 6 2 2 3 2 2" xfId="14191" xr:uid="{00000000-0005-0000-0000-0000458A0000}"/>
    <cellStyle name="SAPBEXHLevel1X 2 6 2 2 4" xfId="14192" xr:uid="{00000000-0005-0000-0000-0000468A0000}"/>
    <cellStyle name="SAPBEXHLevel1X 2 6 2 2 4 2" xfId="14193" xr:uid="{00000000-0005-0000-0000-0000478A0000}"/>
    <cellStyle name="SAPBEXHLevel1X 2 6 2 3" xfId="14194" xr:uid="{00000000-0005-0000-0000-0000488A0000}"/>
    <cellStyle name="SAPBEXHLevel1X 2 6 2 3 2" xfId="14195" xr:uid="{00000000-0005-0000-0000-0000498A0000}"/>
    <cellStyle name="SAPBEXHLevel1X 2 6 2 3 2 2" xfId="14196" xr:uid="{00000000-0005-0000-0000-00004A8A0000}"/>
    <cellStyle name="SAPBEXHLevel1X 2 6 2 3 3" xfId="14197" xr:uid="{00000000-0005-0000-0000-00004B8A0000}"/>
    <cellStyle name="SAPBEXHLevel1X 2 6 2 4" xfId="14198" xr:uid="{00000000-0005-0000-0000-00004C8A0000}"/>
    <cellStyle name="SAPBEXHLevel1X 2 6 2 4 2" xfId="14199" xr:uid="{00000000-0005-0000-0000-00004D8A0000}"/>
    <cellStyle name="SAPBEXHLevel1X 2 6 2 4 2 2" xfId="14200" xr:uid="{00000000-0005-0000-0000-00004E8A0000}"/>
    <cellStyle name="SAPBEXHLevel1X 2 6 2 5" xfId="14201" xr:uid="{00000000-0005-0000-0000-00004F8A0000}"/>
    <cellStyle name="SAPBEXHLevel1X 2 6 2 5 2" xfId="14202" xr:uid="{00000000-0005-0000-0000-0000508A0000}"/>
    <cellStyle name="SAPBEXHLevel1X 2 6 2 6" xfId="40460" xr:uid="{00000000-0005-0000-0000-0000518A0000}"/>
    <cellStyle name="SAPBEXHLevel1X 2 6 2 7" xfId="40461" xr:uid="{00000000-0005-0000-0000-0000528A0000}"/>
    <cellStyle name="SAPBEXHLevel1X 2 6 20" xfId="40462" xr:uid="{00000000-0005-0000-0000-0000538A0000}"/>
    <cellStyle name="SAPBEXHLevel1X 2 6 21" xfId="40463" xr:uid="{00000000-0005-0000-0000-0000548A0000}"/>
    <cellStyle name="SAPBEXHLevel1X 2 6 22" xfId="40464" xr:uid="{00000000-0005-0000-0000-0000558A0000}"/>
    <cellStyle name="SAPBEXHLevel1X 2 6 23" xfId="40465" xr:uid="{00000000-0005-0000-0000-0000568A0000}"/>
    <cellStyle name="SAPBEXHLevel1X 2 6 24" xfId="40466" xr:uid="{00000000-0005-0000-0000-0000578A0000}"/>
    <cellStyle name="SAPBEXHLevel1X 2 6 25" xfId="40467" xr:uid="{00000000-0005-0000-0000-0000588A0000}"/>
    <cellStyle name="SAPBEXHLevel1X 2 6 26" xfId="40468" xr:uid="{00000000-0005-0000-0000-0000598A0000}"/>
    <cellStyle name="SAPBEXHLevel1X 2 6 27" xfId="48665" xr:uid="{00000000-0005-0000-0000-00005A8A0000}"/>
    <cellStyle name="SAPBEXHLevel1X 2 6 3" xfId="40469" xr:uid="{00000000-0005-0000-0000-00005B8A0000}"/>
    <cellStyle name="SAPBEXHLevel1X 2 6 4" xfId="40470" xr:uid="{00000000-0005-0000-0000-00005C8A0000}"/>
    <cellStyle name="SAPBEXHLevel1X 2 6 5" xfId="40471" xr:uid="{00000000-0005-0000-0000-00005D8A0000}"/>
    <cellStyle name="SAPBEXHLevel1X 2 6 6" xfId="40472" xr:uid="{00000000-0005-0000-0000-00005E8A0000}"/>
    <cellStyle name="SAPBEXHLevel1X 2 6 7" xfId="40473" xr:uid="{00000000-0005-0000-0000-00005F8A0000}"/>
    <cellStyle name="SAPBEXHLevel1X 2 6 8" xfId="40474" xr:uid="{00000000-0005-0000-0000-0000608A0000}"/>
    <cellStyle name="SAPBEXHLevel1X 2 6 9" xfId="40475" xr:uid="{00000000-0005-0000-0000-0000618A0000}"/>
    <cellStyle name="SAPBEXHLevel1X 2 7" xfId="2099" xr:uid="{00000000-0005-0000-0000-0000628A0000}"/>
    <cellStyle name="SAPBEXHLevel1X 2 7 2" xfId="14203" xr:uid="{00000000-0005-0000-0000-0000638A0000}"/>
    <cellStyle name="SAPBEXHLevel1X 2 7 2 2" xfId="14204" xr:uid="{00000000-0005-0000-0000-0000648A0000}"/>
    <cellStyle name="SAPBEXHLevel1X 2 7 2 2 2" xfId="14205" xr:uid="{00000000-0005-0000-0000-0000658A0000}"/>
    <cellStyle name="SAPBEXHLevel1X 2 7 2 2 2 2" xfId="14206" xr:uid="{00000000-0005-0000-0000-0000668A0000}"/>
    <cellStyle name="SAPBEXHLevel1X 2 7 2 2 3" xfId="14207" xr:uid="{00000000-0005-0000-0000-0000678A0000}"/>
    <cellStyle name="SAPBEXHLevel1X 2 7 2 3" xfId="14208" xr:uid="{00000000-0005-0000-0000-0000688A0000}"/>
    <cellStyle name="SAPBEXHLevel1X 2 7 2 3 2" xfId="14209" xr:uid="{00000000-0005-0000-0000-0000698A0000}"/>
    <cellStyle name="SAPBEXHLevel1X 2 7 2 3 2 2" xfId="14210" xr:uid="{00000000-0005-0000-0000-00006A8A0000}"/>
    <cellStyle name="SAPBEXHLevel1X 2 7 2 4" xfId="14211" xr:uid="{00000000-0005-0000-0000-00006B8A0000}"/>
    <cellStyle name="SAPBEXHLevel1X 2 7 2 4 2" xfId="14212" xr:uid="{00000000-0005-0000-0000-00006C8A0000}"/>
    <cellStyle name="SAPBEXHLevel1X 2 7 3" xfId="14213" xr:uid="{00000000-0005-0000-0000-00006D8A0000}"/>
    <cellStyle name="SAPBEXHLevel1X 2 7 3 2" xfId="14214" xr:uid="{00000000-0005-0000-0000-00006E8A0000}"/>
    <cellStyle name="SAPBEXHLevel1X 2 7 3 2 2" xfId="14215" xr:uid="{00000000-0005-0000-0000-00006F8A0000}"/>
    <cellStyle name="SAPBEXHLevel1X 2 7 3 3" xfId="14216" xr:uid="{00000000-0005-0000-0000-0000708A0000}"/>
    <cellStyle name="SAPBEXHLevel1X 2 7 4" xfId="14217" xr:uid="{00000000-0005-0000-0000-0000718A0000}"/>
    <cellStyle name="SAPBEXHLevel1X 2 7 4 2" xfId="14218" xr:uid="{00000000-0005-0000-0000-0000728A0000}"/>
    <cellStyle name="SAPBEXHLevel1X 2 7 4 2 2" xfId="14219" xr:uid="{00000000-0005-0000-0000-0000738A0000}"/>
    <cellStyle name="SAPBEXHLevel1X 2 7 5" xfId="14220" xr:uid="{00000000-0005-0000-0000-0000748A0000}"/>
    <cellStyle name="SAPBEXHLevel1X 2 7 5 2" xfId="14221" xr:uid="{00000000-0005-0000-0000-0000758A0000}"/>
    <cellStyle name="SAPBEXHLevel1X 2 7 6" xfId="40476" xr:uid="{00000000-0005-0000-0000-0000768A0000}"/>
    <cellStyle name="SAPBEXHLevel1X 2 7 7" xfId="40477" xr:uid="{00000000-0005-0000-0000-0000778A0000}"/>
    <cellStyle name="SAPBEXHLevel1X 2 8" xfId="40478" xr:uid="{00000000-0005-0000-0000-0000788A0000}"/>
    <cellStyle name="SAPBEXHLevel1X 2 9" xfId="40479" xr:uid="{00000000-0005-0000-0000-0000798A0000}"/>
    <cellStyle name="SAPBEXHLevel1X 20" xfId="40480" xr:uid="{00000000-0005-0000-0000-00007A8A0000}"/>
    <cellStyle name="SAPBEXHLevel1X 21" xfId="40481" xr:uid="{00000000-0005-0000-0000-00007B8A0000}"/>
    <cellStyle name="SAPBEXHLevel1X 22" xfId="40482" xr:uid="{00000000-0005-0000-0000-00007C8A0000}"/>
    <cellStyle name="SAPBEXHLevel1X 23" xfId="40483" xr:uid="{00000000-0005-0000-0000-00007D8A0000}"/>
    <cellStyle name="SAPBEXHLevel1X 24" xfId="40484" xr:uid="{00000000-0005-0000-0000-00007E8A0000}"/>
    <cellStyle name="SAPBEXHLevel1X 25" xfId="40485" xr:uid="{00000000-0005-0000-0000-00007F8A0000}"/>
    <cellStyle name="SAPBEXHLevel1X 26" xfId="40486" xr:uid="{00000000-0005-0000-0000-0000808A0000}"/>
    <cellStyle name="SAPBEXHLevel1X 27" xfId="40487" xr:uid="{00000000-0005-0000-0000-0000818A0000}"/>
    <cellStyle name="SAPBEXHLevel1X 28" xfId="40488" xr:uid="{00000000-0005-0000-0000-0000828A0000}"/>
    <cellStyle name="SAPBEXHLevel1X 29" xfId="40489" xr:uid="{00000000-0005-0000-0000-0000838A0000}"/>
    <cellStyle name="SAPBEXHLevel1X 3" xfId="1080" xr:uid="{00000000-0005-0000-0000-0000848A0000}"/>
    <cellStyle name="SAPBEXHLevel1X 3 10" xfId="40490" xr:uid="{00000000-0005-0000-0000-0000858A0000}"/>
    <cellStyle name="SAPBEXHLevel1X 3 11" xfId="40491" xr:uid="{00000000-0005-0000-0000-0000868A0000}"/>
    <cellStyle name="SAPBEXHLevel1X 3 12" xfId="40492" xr:uid="{00000000-0005-0000-0000-0000878A0000}"/>
    <cellStyle name="SAPBEXHLevel1X 3 13" xfId="40493" xr:uid="{00000000-0005-0000-0000-0000888A0000}"/>
    <cellStyle name="SAPBEXHLevel1X 3 14" xfId="40494" xr:uid="{00000000-0005-0000-0000-0000898A0000}"/>
    <cellStyle name="SAPBEXHLevel1X 3 15" xfId="40495" xr:uid="{00000000-0005-0000-0000-00008A8A0000}"/>
    <cellStyle name="SAPBEXHLevel1X 3 16" xfId="40496" xr:uid="{00000000-0005-0000-0000-00008B8A0000}"/>
    <cellStyle name="SAPBEXHLevel1X 3 17" xfId="40497" xr:uid="{00000000-0005-0000-0000-00008C8A0000}"/>
    <cellStyle name="SAPBEXHLevel1X 3 18" xfId="40498" xr:uid="{00000000-0005-0000-0000-00008D8A0000}"/>
    <cellStyle name="SAPBEXHLevel1X 3 19" xfId="40499" xr:uid="{00000000-0005-0000-0000-00008E8A0000}"/>
    <cellStyle name="SAPBEXHLevel1X 3 2" xfId="2100" xr:uid="{00000000-0005-0000-0000-00008F8A0000}"/>
    <cellStyle name="SAPBEXHLevel1X 3 2 2" xfId="14222" xr:uid="{00000000-0005-0000-0000-0000908A0000}"/>
    <cellStyle name="SAPBEXHLevel1X 3 2 2 2" xfId="14223" xr:uid="{00000000-0005-0000-0000-0000918A0000}"/>
    <cellStyle name="SAPBEXHLevel1X 3 2 2 2 2" xfId="14224" xr:uid="{00000000-0005-0000-0000-0000928A0000}"/>
    <cellStyle name="SAPBEXHLevel1X 3 2 2 2 2 2" xfId="14225" xr:uid="{00000000-0005-0000-0000-0000938A0000}"/>
    <cellStyle name="SAPBEXHLevel1X 3 2 2 2 3" xfId="14226" xr:uid="{00000000-0005-0000-0000-0000948A0000}"/>
    <cellStyle name="SAPBEXHLevel1X 3 2 2 3" xfId="14227" xr:uid="{00000000-0005-0000-0000-0000958A0000}"/>
    <cellStyle name="SAPBEXHLevel1X 3 2 2 3 2" xfId="14228" xr:uid="{00000000-0005-0000-0000-0000968A0000}"/>
    <cellStyle name="SAPBEXHLevel1X 3 2 2 3 2 2" xfId="14229" xr:uid="{00000000-0005-0000-0000-0000978A0000}"/>
    <cellStyle name="SAPBEXHLevel1X 3 2 2 4" xfId="14230" xr:uid="{00000000-0005-0000-0000-0000988A0000}"/>
    <cellStyle name="SAPBEXHLevel1X 3 2 2 4 2" xfId="14231" xr:uid="{00000000-0005-0000-0000-0000998A0000}"/>
    <cellStyle name="SAPBEXHLevel1X 3 2 3" xfId="14232" xr:uid="{00000000-0005-0000-0000-00009A8A0000}"/>
    <cellStyle name="SAPBEXHLevel1X 3 2 3 2" xfId="14233" xr:uid="{00000000-0005-0000-0000-00009B8A0000}"/>
    <cellStyle name="SAPBEXHLevel1X 3 2 3 2 2" xfId="14234" xr:uid="{00000000-0005-0000-0000-00009C8A0000}"/>
    <cellStyle name="SAPBEXHLevel1X 3 2 3 3" xfId="14235" xr:uid="{00000000-0005-0000-0000-00009D8A0000}"/>
    <cellStyle name="SAPBEXHLevel1X 3 2 4" xfId="14236" xr:uid="{00000000-0005-0000-0000-00009E8A0000}"/>
    <cellStyle name="SAPBEXHLevel1X 3 2 4 2" xfId="14237" xr:uid="{00000000-0005-0000-0000-00009F8A0000}"/>
    <cellStyle name="SAPBEXHLevel1X 3 2 4 2 2" xfId="14238" xr:uid="{00000000-0005-0000-0000-0000A08A0000}"/>
    <cellStyle name="SAPBEXHLevel1X 3 2 5" xfId="14239" xr:uid="{00000000-0005-0000-0000-0000A18A0000}"/>
    <cellStyle name="SAPBEXHLevel1X 3 2 5 2" xfId="14240" xr:uid="{00000000-0005-0000-0000-0000A28A0000}"/>
    <cellStyle name="SAPBEXHLevel1X 3 2 6" xfId="40500" xr:uid="{00000000-0005-0000-0000-0000A38A0000}"/>
    <cellStyle name="SAPBEXHLevel1X 3 2 7" xfId="40501" xr:uid="{00000000-0005-0000-0000-0000A48A0000}"/>
    <cellStyle name="SAPBEXHLevel1X 3 20" xfId="40502" xr:uid="{00000000-0005-0000-0000-0000A58A0000}"/>
    <cellStyle name="SAPBEXHLevel1X 3 21" xfId="40503" xr:uid="{00000000-0005-0000-0000-0000A68A0000}"/>
    <cellStyle name="SAPBEXHLevel1X 3 22" xfId="40504" xr:uid="{00000000-0005-0000-0000-0000A78A0000}"/>
    <cellStyle name="SAPBEXHLevel1X 3 23" xfId="40505" xr:uid="{00000000-0005-0000-0000-0000A88A0000}"/>
    <cellStyle name="SAPBEXHLevel1X 3 24" xfId="40506" xr:uid="{00000000-0005-0000-0000-0000A98A0000}"/>
    <cellStyle name="SAPBEXHLevel1X 3 25" xfId="40507" xr:uid="{00000000-0005-0000-0000-0000AA8A0000}"/>
    <cellStyle name="SAPBEXHLevel1X 3 26" xfId="40508" xr:uid="{00000000-0005-0000-0000-0000AB8A0000}"/>
    <cellStyle name="SAPBEXHLevel1X 3 27" xfId="48666" xr:uid="{00000000-0005-0000-0000-0000AC8A0000}"/>
    <cellStyle name="SAPBEXHLevel1X 3 3" xfId="40509" xr:uid="{00000000-0005-0000-0000-0000AD8A0000}"/>
    <cellStyle name="SAPBEXHLevel1X 3 4" xfId="40510" xr:uid="{00000000-0005-0000-0000-0000AE8A0000}"/>
    <cellStyle name="SAPBEXHLevel1X 3 5" xfId="40511" xr:uid="{00000000-0005-0000-0000-0000AF8A0000}"/>
    <cellStyle name="SAPBEXHLevel1X 3 6" xfId="40512" xr:uid="{00000000-0005-0000-0000-0000B08A0000}"/>
    <cellStyle name="SAPBEXHLevel1X 3 7" xfId="40513" xr:uid="{00000000-0005-0000-0000-0000B18A0000}"/>
    <cellStyle name="SAPBEXHLevel1X 3 8" xfId="40514" xr:uid="{00000000-0005-0000-0000-0000B28A0000}"/>
    <cellStyle name="SAPBEXHLevel1X 3 9" xfId="40515" xr:uid="{00000000-0005-0000-0000-0000B38A0000}"/>
    <cellStyle name="SAPBEXHLevel1X 30" xfId="40516" xr:uid="{00000000-0005-0000-0000-0000B48A0000}"/>
    <cellStyle name="SAPBEXHLevel1X 31" xfId="40517" xr:uid="{00000000-0005-0000-0000-0000B58A0000}"/>
    <cellStyle name="SAPBEXHLevel1X 32" xfId="40518" xr:uid="{00000000-0005-0000-0000-0000B68A0000}"/>
    <cellStyle name="SAPBEXHLevel1X 33" xfId="40519" xr:uid="{00000000-0005-0000-0000-0000B78A0000}"/>
    <cellStyle name="SAPBEXHLevel1X 34" xfId="48667" xr:uid="{00000000-0005-0000-0000-0000B88A0000}"/>
    <cellStyle name="SAPBEXHLevel1X 4" xfId="1081" xr:uid="{00000000-0005-0000-0000-0000B98A0000}"/>
    <cellStyle name="SAPBEXHLevel1X 4 10" xfId="40520" xr:uid="{00000000-0005-0000-0000-0000BA8A0000}"/>
    <cellStyle name="SAPBEXHLevel1X 4 11" xfId="40521" xr:uid="{00000000-0005-0000-0000-0000BB8A0000}"/>
    <cellStyle name="SAPBEXHLevel1X 4 12" xfId="40522" xr:uid="{00000000-0005-0000-0000-0000BC8A0000}"/>
    <cellStyle name="SAPBEXHLevel1X 4 13" xfId="40523" xr:uid="{00000000-0005-0000-0000-0000BD8A0000}"/>
    <cellStyle name="SAPBEXHLevel1X 4 14" xfId="40524" xr:uid="{00000000-0005-0000-0000-0000BE8A0000}"/>
    <cellStyle name="SAPBEXHLevel1X 4 15" xfId="40525" xr:uid="{00000000-0005-0000-0000-0000BF8A0000}"/>
    <cellStyle name="SAPBEXHLevel1X 4 16" xfId="40526" xr:uid="{00000000-0005-0000-0000-0000C08A0000}"/>
    <cellStyle name="SAPBEXHLevel1X 4 17" xfId="40527" xr:uid="{00000000-0005-0000-0000-0000C18A0000}"/>
    <cellStyle name="SAPBEXHLevel1X 4 18" xfId="40528" xr:uid="{00000000-0005-0000-0000-0000C28A0000}"/>
    <cellStyle name="SAPBEXHLevel1X 4 19" xfId="40529" xr:uid="{00000000-0005-0000-0000-0000C38A0000}"/>
    <cellStyle name="SAPBEXHLevel1X 4 2" xfId="2101" xr:uid="{00000000-0005-0000-0000-0000C48A0000}"/>
    <cellStyle name="SAPBEXHLevel1X 4 2 2" xfId="14241" xr:uid="{00000000-0005-0000-0000-0000C58A0000}"/>
    <cellStyle name="SAPBEXHLevel1X 4 2 2 2" xfId="14242" xr:uid="{00000000-0005-0000-0000-0000C68A0000}"/>
    <cellStyle name="SAPBEXHLevel1X 4 2 2 2 2" xfId="14243" xr:uid="{00000000-0005-0000-0000-0000C78A0000}"/>
    <cellStyle name="SAPBEXHLevel1X 4 2 2 2 2 2" xfId="14244" xr:uid="{00000000-0005-0000-0000-0000C88A0000}"/>
    <cellStyle name="SAPBEXHLevel1X 4 2 2 2 3" xfId="14245" xr:uid="{00000000-0005-0000-0000-0000C98A0000}"/>
    <cellStyle name="SAPBEXHLevel1X 4 2 2 3" xfId="14246" xr:uid="{00000000-0005-0000-0000-0000CA8A0000}"/>
    <cellStyle name="SAPBEXHLevel1X 4 2 2 3 2" xfId="14247" xr:uid="{00000000-0005-0000-0000-0000CB8A0000}"/>
    <cellStyle name="SAPBEXHLevel1X 4 2 2 3 2 2" xfId="14248" xr:uid="{00000000-0005-0000-0000-0000CC8A0000}"/>
    <cellStyle name="SAPBEXHLevel1X 4 2 2 4" xfId="14249" xr:uid="{00000000-0005-0000-0000-0000CD8A0000}"/>
    <cellStyle name="SAPBEXHLevel1X 4 2 2 4 2" xfId="14250" xr:uid="{00000000-0005-0000-0000-0000CE8A0000}"/>
    <cellStyle name="SAPBEXHLevel1X 4 2 3" xfId="14251" xr:uid="{00000000-0005-0000-0000-0000CF8A0000}"/>
    <cellStyle name="SAPBEXHLevel1X 4 2 3 2" xfId="14252" xr:uid="{00000000-0005-0000-0000-0000D08A0000}"/>
    <cellStyle name="SAPBEXHLevel1X 4 2 3 2 2" xfId="14253" xr:uid="{00000000-0005-0000-0000-0000D18A0000}"/>
    <cellStyle name="SAPBEXHLevel1X 4 2 3 3" xfId="14254" xr:uid="{00000000-0005-0000-0000-0000D28A0000}"/>
    <cellStyle name="SAPBEXHLevel1X 4 2 4" xfId="14255" xr:uid="{00000000-0005-0000-0000-0000D38A0000}"/>
    <cellStyle name="SAPBEXHLevel1X 4 2 4 2" xfId="14256" xr:uid="{00000000-0005-0000-0000-0000D48A0000}"/>
    <cellStyle name="SAPBEXHLevel1X 4 2 4 2 2" xfId="14257" xr:uid="{00000000-0005-0000-0000-0000D58A0000}"/>
    <cellStyle name="SAPBEXHLevel1X 4 2 5" xfId="14258" xr:uid="{00000000-0005-0000-0000-0000D68A0000}"/>
    <cellStyle name="SAPBEXHLevel1X 4 2 5 2" xfId="14259" xr:uid="{00000000-0005-0000-0000-0000D78A0000}"/>
    <cellStyle name="SAPBEXHLevel1X 4 2 6" xfId="40530" xr:uid="{00000000-0005-0000-0000-0000D88A0000}"/>
    <cellStyle name="SAPBEXHLevel1X 4 2 7" xfId="40531" xr:uid="{00000000-0005-0000-0000-0000D98A0000}"/>
    <cellStyle name="SAPBEXHLevel1X 4 20" xfId="40532" xr:uid="{00000000-0005-0000-0000-0000DA8A0000}"/>
    <cellStyle name="SAPBEXHLevel1X 4 21" xfId="40533" xr:uid="{00000000-0005-0000-0000-0000DB8A0000}"/>
    <cellStyle name="SAPBEXHLevel1X 4 22" xfId="40534" xr:uid="{00000000-0005-0000-0000-0000DC8A0000}"/>
    <cellStyle name="SAPBEXHLevel1X 4 23" xfId="40535" xr:uid="{00000000-0005-0000-0000-0000DD8A0000}"/>
    <cellStyle name="SAPBEXHLevel1X 4 24" xfId="40536" xr:uid="{00000000-0005-0000-0000-0000DE8A0000}"/>
    <cellStyle name="SAPBEXHLevel1X 4 25" xfId="40537" xr:uid="{00000000-0005-0000-0000-0000DF8A0000}"/>
    <cellStyle name="SAPBEXHLevel1X 4 26" xfId="40538" xr:uid="{00000000-0005-0000-0000-0000E08A0000}"/>
    <cellStyle name="SAPBEXHLevel1X 4 27" xfId="48668" xr:uid="{00000000-0005-0000-0000-0000E18A0000}"/>
    <cellStyle name="SAPBEXHLevel1X 4 3" xfId="40539" xr:uid="{00000000-0005-0000-0000-0000E28A0000}"/>
    <cellStyle name="SAPBEXHLevel1X 4 4" xfId="40540" xr:uid="{00000000-0005-0000-0000-0000E38A0000}"/>
    <cellStyle name="SAPBEXHLevel1X 4 5" xfId="40541" xr:uid="{00000000-0005-0000-0000-0000E48A0000}"/>
    <cellStyle name="SAPBEXHLevel1X 4 6" xfId="40542" xr:uid="{00000000-0005-0000-0000-0000E58A0000}"/>
    <cellStyle name="SAPBEXHLevel1X 4 7" xfId="40543" xr:uid="{00000000-0005-0000-0000-0000E68A0000}"/>
    <cellStyle name="SAPBEXHLevel1X 4 8" xfId="40544" xr:uid="{00000000-0005-0000-0000-0000E78A0000}"/>
    <cellStyle name="SAPBEXHLevel1X 4 9" xfId="40545" xr:uid="{00000000-0005-0000-0000-0000E88A0000}"/>
    <cellStyle name="SAPBEXHLevel1X 5" xfId="1082" xr:uid="{00000000-0005-0000-0000-0000E98A0000}"/>
    <cellStyle name="SAPBEXHLevel1X 5 10" xfId="40546" xr:uid="{00000000-0005-0000-0000-0000EA8A0000}"/>
    <cellStyle name="SAPBEXHLevel1X 5 11" xfId="40547" xr:uid="{00000000-0005-0000-0000-0000EB8A0000}"/>
    <cellStyle name="SAPBEXHLevel1X 5 12" xfId="40548" xr:uid="{00000000-0005-0000-0000-0000EC8A0000}"/>
    <cellStyle name="SAPBEXHLevel1X 5 13" xfId="40549" xr:uid="{00000000-0005-0000-0000-0000ED8A0000}"/>
    <cellStyle name="SAPBEXHLevel1X 5 14" xfId="40550" xr:uid="{00000000-0005-0000-0000-0000EE8A0000}"/>
    <cellStyle name="SAPBEXHLevel1X 5 15" xfId="40551" xr:uid="{00000000-0005-0000-0000-0000EF8A0000}"/>
    <cellStyle name="SAPBEXHLevel1X 5 16" xfId="40552" xr:uid="{00000000-0005-0000-0000-0000F08A0000}"/>
    <cellStyle name="SAPBEXHLevel1X 5 17" xfId="40553" xr:uid="{00000000-0005-0000-0000-0000F18A0000}"/>
    <cellStyle name="SAPBEXHLevel1X 5 18" xfId="40554" xr:uid="{00000000-0005-0000-0000-0000F28A0000}"/>
    <cellStyle name="SAPBEXHLevel1X 5 19" xfId="40555" xr:uid="{00000000-0005-0000-0000-0000F38A0000}"/>
    <cellStyle name="SAPBEXHLevel1X 5 2" xfId="2102" xr:uid="{00000000-0005-0000-0000-0000F48A0000}"/>
    <cellStyle name="SAPBEXHLevel1X 5 2 2" xfId="14260" xr:uid="{00000000-0005-0000-0000-0000F58A0000}"/>
    <cellStyle name="SAPBEXHLevel1X 5 2 2 2" xfId="14261" xr:uid="{00000000-0005-0000-0000-0000F68A0000}"/>
    <cellStyle name="SAPBEXHLevel1X 5 2 2 2 2" xfId="14262" xr:uid="{00000000-0005-0000-0000-0000F78A0000}"/>
    <cellStyle name="SAPBEXHLevel1X 5 2 2 2 2 2" xfId="14263" xr:uid="{00000000-0005-0000-0000-0000F88A0000}"/>
    <cellStyle name="SAPBEXHLevel1X 5 2 2 2 3" xfId="14264" xr:uid="{00000000-0005-0000-0000-0000F98A0000}"/>
    <cellStyle name="SAPBEXHLevel1X 5 2 2 3" xfId="14265" xr:uid="{00000000-0005-0000-0000-0000FA8A0000}"/>
    <cellStyle name="SAPBEXHLevel1X 5 2 2 3 2" xfId="14266" xr:uid="{00000000-0005-0000-0000-0000FB8A0000}"/>
    <cellStyle name="SAPBEXHLevel1X 5 2 2 3 2 2" xfId="14267" xr:uid="{00000000-0005-0000-0000-0000FC8A0000}"/>
    <cellStyle name="SAPBEXHLevel1X 5 2 2 4" xfId="14268" xr:uid="{00000000-0005-0000-0000-0000FD8A0000}"/>
    <cellStyle name="SAPBEXHLevel1X 5 2 2 4 2" xfId="14269" xr:uid="{00000000-0005-0000-0000-0000FE8A0000}"/>
    <cellStyle name="SAPBEXHLevel1X 5 2 3" xfId="14270" xr:uid="{00000000-0005-0000-0000-0000FF8A0000}"/>
    <cellStyle name="SAPBEXHLevel1X 5 2 3 2" xfId="14271" xr:uid="{00000000-0005-0000-0000-0000008B0000}"/>
    <cellStyle name="SAPBEXHLevel1X 5 2 3 2 2" xfId="14272" xr:uid="{00000000-0005-0000-0000-0000018B0000}"/>
    <cellStyle name="SAPBEXHLevel1X 5 2 3 3" xfId="14273" xr:uid="{00000000-0005-0000-0000-0000028B0000}"/>
    <cellStyle name="SAPBEXHLevel1X 5 2 4" xfId="14274" xr:uid="{00000000-0005-0000-0000-0000038B0000}"/>
    <cellStyle name="SAPBEXHLevel1X 5 2 4 2" xfId="14275" xr:uid="{00000000-0005-0000-0000-0000048B0000}"/>
    <cellStyle name="SAPBEXHLevel1X 5 2 4 2 2" xfId="14276" xr:uid="{00000000-0005-0000-0000-0000058B0000}"/>
    <cellStyle name="SAPBEXHLevel1X 5 2 5" xfId="14277" xr:uid="{00000000-0005-0000-0000-0000068B0000}"/>
    <cellStyle name="SAPBEXHLevel1X 5 2 5 2" xfId="14278" xr:uid="{00000000-0005-0000-0000-0000078B0000}"/>
    <cellStyle name="SAPBEXHLevel1X 5 2 6" xfId="40556" xr:uid="{00000000-0005-0000-0000-0000088B0000}"/>
    <cellStyle name="SAPBEXHLevel1X 5 2 7" xfId="40557" xr:uid="{00000000-0005-0000-0000-0000098B0000}"/>
    <cellStyle name="SAPBEXHLevel1X 5 20" xfId="40558" xr:uid="{00000000-0005-0000-0000-00000A8B0000}"/>
    <cellStyle name="SAPBEXHLevel1X 5 21" xfId="40559" xr:uid="{00000000-0005-0000-0000-00000B8B0000}"/>
    <cellStyle name="SAPBEXHLevel1X 5 22" xfId="40560" xr:uid="{00000000-0005-0000-0000-00000C8B0000}"/>
    <cellStyle name="SAPBEXHLevel1X 5 23" xfId="40561" xr:uid="{00000000-0005-0000-0000-00000D8B0000}"/>
    <cellStyle name="SAPBEXHLevel1X 5 24" xfId="40562" xr:uid="{00000000-0005-0000-0000-00000E8B0000}"/>
    <cellStyle name="SAPBEXHLevel1X 5 25" xfId="40563" xr:uid="{00000000-0005-0000-0000-00000F8B0000}"/>
    <cellStyle name="SAPBEXHLevel1X 5 26" xfId="40564" xr:uid="{00000000-0005-0000-0000-0000108B0000}"/>
    <cellStyle name="SAPBEXHLevel1X 5 27" xfId="48669" xr:uid="{00000000-0005-0000-0000-0000118B0000}"/>
    <cellStyle name="SAPBEXHLevel1X 5 3" xfId="40565" xr:uid="{00000000-0005-0000-0000-0000128B0000}"/>
    <cellStyle name="SAPBEXHLevel1X 5 4" xfId="40566" xr:uid="{00000000-0005-0000-0000-0000138B0000}"/>
    <cellStyle name="SAPBEXHLevel1X 5 5" xfId="40567" xr:uid="{00000000-0005-0000-0000-0000148B0000}"/>
    <cellStyle name="SAPBEXHLevel1X 5 6" xfId="40568" xr:uid="{00000000-0005-0000-0000-0000158B0000}"/>
    <cellStyle name="SAPBEXHLevel1X 5 7" xfId="40569" xr:uid="{00000000-0005-0000-0000-0000168B0000}"/>
    <cellStyle name="SAPBEXHLevel1X 5 8" xfId="40570" xr:uid="{00000000-0005-0000-0000-0000178B0000}"/>
    <cellStyle name="SAPBEXHLevel1X 5 9" xfId="40571" xr:uid="{00000000-0005-0000-0000-0000188B0000}"/>
    <cellStyle name="SAPBEXHLevel1X 6" xfId="1083" xr:uid="{00000000-0005-0000-0000-0000198B0000}"/>
    <cellStyle name="SAPBEXHLevel1X 6 10" xfId="40572" xr:uid="{00000000-0005-0000-0000-00001A8B0000}"/>
    <cellStyle name="SAPBEXHLevel1X 6 11" xfId="40573" xr:uid="{00000000-0005-0000-0000-00001B8B0000}"/>
    <cellStyle name="SAPBEXHLevel1X 6 12" xfId="40574" xr:uid="{00000000-0005-0000-0000-00001C8B0000}"/>
    <cellStyle name="SAPBEXHLevel1X 6 13" xfId="40575" xr:uid="{00000000-0005-0000-0000-00001D8B0000}"/>
    <cellStyle name="SAPBEXHLevel1X 6 14" xfId="40576" xr:uid="{00000000-0005-0000-0000-00001E8B0000}"/>
    <cellStyle name="SAPBEXHLevel1X 6 15" xfId="40577" xr:uid="{00000000-0005-0000-0000-00001F8B0000}"/>
    <cellStyle name="SAPBEXHLevel1X 6 16" xfId="40578" xr:uid="{00000000-0005-0000-0000-0000208B0000}"/>
    <cellStyle name="SAPBEXHLevel1X 6 17" xfId="40579" xr:uid="{00000000-0005-0000-0000-0000218B0000}"/>
    <cellStyle name="SAPBEXHLevel1X 6 18" xfId="40580" xr:uid="{00000000-0005-0000-0000-0000228B0000}"/>
    <cellStyle name="SAPBEXHLevel1X 6 19" xfId="40581" xr:uid="{00000000-0005-0000-0000-0000238B0000}"/>
    <cellStyle name="SAPBEXHLevel1X 6 2" xfId="2103" xr:uid="{00000000-0005-0000-0000-0000248B0000}"/>
    <cellStyle name="SAPBEXHLevel1X 6 2 2" xfId="14279" xr:uid="{00000000-0005-0000-0000-0000258B0000}"/>
    <cellStyle name="SAPBEXHLevel1X 6 2 2 2" xfId="14280" xr:uid="{00000000-0005-0000-0000-0000268B0000}"/>
    <cellStyle name="SAPBEXHLevel1X 6 2 2 2 2" xfId="14281" xr:uid="{00000000-0005-0000-0000-0000278B0000}"/>
    <cellStyle name="SAPBEXHLevel1X 6 2 2 2 2 2" xfId="14282" xr:uid="{00000000-0005-0000-0000-0000288B0000}"/>
    <cellStyle name="SAPBEXHLevel1X 6 2 2 2 3" xfId="14283" xr:uid="{00000000-0005-0000-0000-0000298B0000}"/>
    <cellStyle name="SAPBEXHLevel1X 6 2 2 3" xfId="14284" xr:uid="{00000000-0005-0000-0000-00002A8B0000}"/>
    <cellStyle name="SAPBEXHLevel1X 6 2 2 3 2" xfId="14285" xr:uid="{00000000-0005-0000-0000-00002B8B0000}"/>
    <cellStyle name="SAPBEXHLevel1X 6 2 2 3 2 2" xfId="14286" xr:uid="{00000000-0005-0000-0000-00002C8B0000}"/>
    <cellStyle name="SAPBEXHLevel1X 6 2 2 4" xfId="14287" xr:uid="{00000000-0005-0000-0000-00002D8B0000}"/>
    <cellStyle name="SAPBEXHLevel1X 6 2 2 4 2" xfId="14288" xr:uid="{00000000-0005-0000-0000-00002E8B0000}"/>
    <cellStyle name="SAPBEXHLevel1X 6 2 3" xfId="14289" xr:uid="{00000000-0005-0000-0000-00002F8B0000}"/>
    <cellStyle name="SAPBEXHLevel1X 6 2 3 2" xfId="14290" xr:uid="{00000000-0005-0000-0000-0000308B0000}"/>
    <cellStyle name="SAPBEXHLevel1X 6 2 3 2 2" xfId="14291" xr:uid="{00000000-0005-0000-0000-0000318B0000}"/>
    <cellStyle name="SAPBEXHLevel1X 6 2 3 3" xfId="14292" xr:uid="{00000000-0005-0000-0000-0000328B0000}"/>
    <cellStyle name="SAPBEXHLevel1X 6 2 4" xfId="14293" xr:uid="{00000000-0005-0000-0000-0000338B0000}"/>
    <cellStyle name="SAPBEXHLevel1X 6 2 4 2" xfId="14294" xr:uid="{00000000-0005-0000-0000-0000348B0000}"/>
    <cellStyle name="SAPBEXHLevel1X 6 2 4 2 2" xfId="14295" xr:uid="{00000000-0005-0000-0000-0000358B0000}"/>
    <cellStyle name="SAPBEXHLevel1X 6 2 5" xfId="14296" xr:uid="{00000000-0005-0000-0000-0000368B0000}"/>
    <cellStyle name="SAPBEXHLevel1X 6 2 5 2" xfId="14297" xr:uid="{00000000-0005-0000-0000-0000378B0000}"/>
    <cellStyle name="SAPBEXHLevel1X 6 2 6" xfId="40582" xr:uid="{00000000-0005-0000-0000-0000388B0000}"/>
    <cellStyle name="SAPBEXHLevel1X 6 2 7" xfId="40583" xr:uid="{00000000-0005-0000-0000-0000398B0000}"/>
    <cellStyle name="SAPBEXHLevel1X 6 20" xfId="40584" xr:uid="{00000000-0005-0000-0000-00003A8B0000}"/>
    <cellStyle name="SAPBEXHLevel1X 6 21" xfId="40585" xr:uid="{00000000-0005-0000-0000-00003B8B0000}"/>
    <cellStyle name="SAPBEXHLevel1X 6 22" xfId="40586" xr:uid="{00000000-0005-0000-0000-00003C8B0000}"/>
    <cellStyle name="SAPBEXHLevel1X 6 23" xfId="40587" xr:uid="{00000000-0005-0000-0000-00003D8B0000}"/>
    <cellStyle name="SAPBEXHLevel1X 6 24" xfId="40588" xr:uid="{00000000-0005-0000-0000-00003E8B0000}"/>
    <cellStyle name="SAPBEXHLevel1X 6 25" xfId="40589" xr:uid="{00000000-0005-0000-0000-00003F8B0000}"/>
    <cellStyle name="SAPBEXHLevel1X 6 26" xfId="40590" xr:uid="{00000000-0005-0000-0000-0000408B0000}"/>
    <cellStyle name="SAPBEXHLevel1X 6 27" xfId="48670" xr:uid="{00000000-0005-0000-0000-0000418B0000}"/>
    <cellStyle name="SAPBEXHLevel1X 6 3" xfId="40591" xr:uid="{00000000-0005-0000-0000-0000428B0000}"/>
    <cellStyle name="SAPBEXHLevel1X 6 4" xfId="40592" xr:uid="{00000000-0005-0000-0000-0000438B0000}"/>
    <cellStyle name="SAPBEXHLevel1X 6 5" xfId="40593" xr:uid="{00000000-0005-0000-0000-0000448B0000}"/>
    <cellStyle name="SAPBEXHLevel1X 6 6" xfId="40594" xr:uid="{00000000-0005-0000-0000-0000458B0000}"/>
    <cellStyle name="SAPBEXHLevel1X 6 7" xfId="40595" xr:uid="{00000000-0005-0000-0000-0000468B0000}"/>
    <cellStyle name="SAPBEXHLevel1X 6 8" xfId="40596" xr:uid="{00000000-0005-0000-0000-0000478B0000}"/>
    <cellStyle name="SAPBEXHLevel1X 6 9" xfId="40597" xr:uid="{00000000-0005-0000-0000-0000488B0000}"/>
    <cellStyle name="SAPBEXHLevel1X 7" xfId="1084" xr:uid="{00000000-0005-0000-0000-0000498B0000}"/>
    <cellStyle name="SAPBEXHLevel1X 7 10" xfId="40598" xr:uid="{00000000-0005-0000-0000-00004A8B0000}"/>
    <cellStyle name="SAPBEXHLevel1X 7 11" xfId="40599" xr:uid="{00000000-0005-0000-0000-00004B8B0000}"/>
    <cellStyle name="SAPBEXHLevel1X 7 12" xfId="40600" xr:uid="{00000000-0005-0000-0000-00004C8B0000}"/>
    <cellStyle name="SAPBEXHLevel1X 7 13" xfId="40601" xr:uid="{00000000-0005-0000-0000-00004D8B0000}"/>
    <cellStyle name="SAPBEXHLevel1X 7 14" xfId="40602" xr:uid="{00000000-0005-0000-0000-00004E8B0000}"/>
    <cellStyle name="SAPBEXHLevel1X 7 15" xfId="40603" xr:uid="{00000000-0005-0000-0000-00004F8B0000}"/>
    <cellStyle name="SAPBEXHLevel1X 7 16" xfId="40604" xr:uid="{00000000-0005-0000-0000-0000508B0000}"/>
    <cellStyle name="SAPBEXHLevel1X 7 17" xfId="40605" xr:uid="{00000000-0005-0000-0000-0000518B0000}"/>
    <cellStyle name="SAPBEXHLevel1X 7 18" xfId="40606" xr:uid="{00000000-0005-0000-0000-0000528B0000}"/>
    <cellStyle name="SAPBEXHLevel1X 7 19" xfId="40607" xr:uid="{00000000-0005-0000-0000-0000538B0000}"/>
    <cellStyle name="SAPBEXHLevel1X 7 2" xfId="2104" xr:uid="{00000000-0005-0000-0000-0000548B0000}"/>
    <cellStyle name="SAPBEXHLevel1X 7 2 2" xfId="14298" xr:uid="{00000000-0005-0000-0000-0000558B0000}"/>
    <cellStyle name="SAPBEXHLevel1X 7 2 2 2" xfId="14299" xr:uid="{00000000-0005-0000-0000-0000568B0000}"/>
    <cellStyle name="SAPBEXHLevel1X 7 2 2 2 2" xfId="14300" xr:uid="{00000000-0005-0000-0000-0000578B0000}"/>
    <cellStyle name="SAPBEXHLevel1X 7 2 2 2 2 2" xfId="14301" xr:uid="{00000000-0005-0000-0000-0000588B0000}"/>
    <cellStyle name="SAPBEXHLevel1X 7 2 2 2 3" xfId="14302" xr:uid="{00000000-0005-0000-0000-0000598B0000}"/>
    <cellStyle name="SAPBEXHLevel1X 7 2 2 3" xfId="14303" xr:uid="{00000000-0005-0000-0000-00005A8B0000}"/>
    <cellStyle name="SAPBEXHLevel1X 7 2 2 3 2" xfId="14304" xr:uid="{00000000-0005-0000-0000-00005B8B0000}"/>
    <cellStyle name="SAPBEXHLevel1X 7 2 2 3 2 2" xfId="14305" xr:uid="{00000000-0005-0000-0000-00005C8B0000}"/>
    <cellStyle name="SAPBEXHLevel1X 7 2 2 4" xfId="14306" xr:uid="{00000000-0005-0000-0000-00005D8B0000}"/>
    <cellStyle name="SAPBEXHLevel1X 7 2 2 4 2" xfId="14307" xr:uid="{00000000-0005-0000-0000-00005E8B0000}"/>
    <cellStyle name="SAPBEXHLevel1X 7 2 3" xfId="14308" xr:uid="{00000000-0005-0000-0000-00005F8B0000}"/>
    <cellStyle name="SAPBEXHLevel1X 7 2 3 2" xfId="14309" xr:uid="{00000000-0005-0000-0000-0000608B0000}"/>
    <cellStyle name="SAPBEXHLevel1X 7 2 3 2 2" xfId="14310" xr:uid="{00000000-0005-0000-0000-0000618B0000}"/>
    <cellStyle name="SAPBEXHLevel1X 7 2 3 3" xfId="14311" xr:uid="{00000000-0005-0000-0000-0000628B0000}"/>
    <cellStyle name="SAPBEXHLevel1X 7 2 4" xfId="14312" xr:uid="{00000000-0005-0000-0000-0000638B0000}"/>
    <cellStyle name="SAPBEXHLevel1X 7 2 4 2" xfId="14313" xr:uid="{00000000-0005-0000-0000-0000648B0000}"/>
    <cellStyle name="SAPBEXHLevel1X 7 2 4 2 2" xfId="14314" xr:uid="{00000000-0005-0000-0000-0000658B0000}"/>
    <cellStyle name="SAPBEXHLevel1X 7 2 5" xfId="14315" xr:uid="{00000000-0005-0000-0000-0000668B0000}"/>
    <cellStyle name="SAPBEXHLevel1X 7 2 5 2" xfId="14316" xr:uid="{00000000-0005-0000-0000-0000678B0000}"/>
    <cellStyle name="SAPBEXHLevel1X 7 2 6" xfId="40608" xr:uid="{00000000-0005-0000-0000-0000688B0000}"/>
    <cellStyle name="SAPBEXHLevel1X 7 2 7" xfId="40609" xr:uid="{00000000-0005-0000-0000-0000698B0000}"/>
    <cellStyle name="SAPBEXHLevel1X 7 20" xfId="40610" xr:uid="{00000000-0005-0000-0000-00006A8B0000}"/>
    <cellStyle name="SAPBEXHLevel1X 7 21" xfId="40611" xr:uid="{00000000-0005-0000-0000-00006B8B0000}"/>
    <cellStyle name="SAPBEXHLevel1X 7 22" xfId="40612" xr:uid="{00000000-0005-0000-0000-00006C8B0000}"/>
    <cellStyle name="SAPBEXHLevel1X 7 23" xfId="40613" xr:uid="{00000000-0005-0000-0000-00006D8B0000}"/>
    <cellStyle name="SAPBEXHLevel1X 7 24" xfId="40614" xr:uid="{00000000-0005-0000-0000-00006E8B0000}"/>
    <cellStyle name="SAPBEXHLevel1X 7 25" xfId="40615" xr:uid="{00000000-0005-0000-0000-00006F8B0000}"/>
    <cellStyle name="SAPBEXHLevel1X 7 26" xfId="40616" xr:uid="{00000000-0005-0000-0000-0000708B0000}"/>
    <cellStyle name="SAPBEXHLevel1X 7 27" xfId="48671" xr:uid="{00000000-0005-0000-0000-0000718B0000}"/>
    <cellStyle name="SAPBEXHLevel1X 7 3" xfId="40617" xr:uid="{00000000-0005-0000-0000-0000728B0000}"/>
    <cellStyle name="SAPBEXHLevel1X 7 4" xfId="40618" xr:uid="{00000000-0005-0000-0000-0000738B0000}"/>
    <cellStyle name="SAPBEXHLevel1X 7 5" xfId="40619" xr:uid="{00000000-0005-0000-0000-0000748B0000}"/>
    <cellStyle name="SAPBEXHLevel1X 7 6" xfId="40620" xr:uid="{00000000-0005-0000-0000-0000758B0000}"/>
    <cellStyle name="SAPBEXHLevel1X 7 7" xfId="40621" xr:uid="{00000000-0005-0000-0000-0000768B0000}"/>
    <cellStyle name="SAPBEXHLevel1X 7 8" xfId="40622" xr:uid="{00000000-0005-0000-0000-0000778B0000}"/>
    <cellStyle name="SAPBEXHLevel1X 7 9" xfId="40623" xr:uid="{00000000-0005-0000-0000-0000788B0000}"/>
    <cellStyle name="SAPBEXHLevel1X 8" xfId="1074" xr:uid="{00000000-0005-0000-0000-0000798B0000}"/>
    <cellStyle name="SAPBEXHLevel1X 8 10" xfId="40624" xr:uid="{00000000-0005-0000-0000-00007A8B0000}"/>
    <cellStyle name="SAPBEXHLevel1X 8 11" xfId="40625" xr:uid="{00000000-0005-0000-0000-00007B8B0000}"/>
    <cellStyle name="SAPBEXHLevel1X 8 12" xfId="40626" xr:uid="{00000000-0005-0000-0000-00007C8B0000}"/>
    <cellStyle name="SAPBEXHLevel1X 8 13" xfId="40627" xr:uid="{00000000-0005-0000-0000-00007D8B0000}"/>
    <cellStyle name="SAPBEXHLevel1X 8 14" xfId="40628" xr:uid="{00000000-0005-0000-0000-00007E8B0000}"/>
    <cellStyle name="SAPBEXHLevel1X 8 15" xfId="40629" xr:uid="{00000000-0005-0000-0000-00007F8B0000}"/>
    <cellStyle name="SAPBEXHLevel1X 8 16" xfId="40630" xr:uid="{00000000-0005-0000-0000-0000808B0000}"/>
    <cellStyle name="SAPBEXHLevel1X 8 17" xfId="40631" xr:uid="{00000000-0005-0000-0000-0000818B0000}"/>
    <cellStyle name="SAPBEXHLevel1X 8 18" xfId="40632" xr:uid="{00000000-0005-0000-0000-0000828B0000}"/>
    <cellStyle name="SAPBEXHLevel1X 8 19" xfId="40633" xr:uid="{00000000-0005-0000-0000-0000838B0000}"/>
    <cellStyle name="SAPBEXHLevel1X 8 2" xfId="2105" xr:uid="{00000000-0005-0000-0000-0000848B0000}"/>
    <cellStyle name="SAPBEXHLevel1X 8 2 2" xfId="14317" xr:uid="{00000000-0005-0000-0000-0000858B0000}"/>
    <cellStyle name="SAPBEXHLevel1X 8 2 2 2" xfId="14318" xr:uid="{00000000-0005-0000-0000-0000868B0000}"/>
    <cellStyle name="SAPBEXHLevel1X 8 2 2 2 2" xfId="14319" xr:uid="{00000000-0005-0000-0000-0000878B0000}"/>
    <cellStyle name="SAPBEXHLevel1X 8 2 2 2 2 2" xfId="14320" xr:uid="{00000000-0005-0000-0000-0000888B0000}"/>
    <cellStyle name="SAPBEXHLevel1X 8 2 2 2 3" xfId="14321" xr:uid="{00000000-0005-0000-0000-0000898B0000}"/>
    <cellStyle name="SAPBEXHLevel1X 8 2 2 3" xfId="14322" xr:uid="{00000000-0005-0000-0000-00008A8B0000}"/>
    <cellStyle name="SAPBEXHLevel1X 8 2 2 3 2" xfId="14323" xr:uid="{00000000-0005-0000-0000-00008B8B0000}"/>
    <cellStyle name="SAPBEXHLevel1X 8 2 2 3 2 2" xfId="14324" xr:uid="{00000000-0005-0000-0000-00008C8B0000}"/>
    <cellStyle name="SAPBEXHLevel1X 8 2 2 4" xfId="14325" xr:uid="{00000000-0005-0000-0000-00008D8B0000}"/>
    <cellStyle name="SAPBEXHLevel1X 8 2 2 4 2" xfId="14326" xr:uid="{00000000-0005-0000-0000-00008E8B0000}"/>
    <cellStyle name="SAPBEXHLevel1X 8 2 3" xfId="14327" xr:uid="{00000000-0005-0000-0000-00008F8B0000}"/>
    <cellStyle name="SAPBEXHLevel1X 8 2 3 2" xfId="14328" xr:uid="{00000000-0005-0000-0000-0000908B0000}"/>
    <cellStyle name="SAPBEXHLevel1X 8 2 3 2 2" xfId="14329" xr:uid="{00000000-0005-0000-0000-0000918B0000}"/>
    <cellStyle name="SAPBEXHLevel1X 8 2 3 3" xfId="14330" xr:uid="{00000000-0005-0000-0000-0000928B0000}"/>
    <cellStyle name="SAPBEXHLevel1X 8 2 4" xfId="14331" xr:uid="{00000000-0005-0000-0000-0000938B0000}"/>
    <cellStyle name="SAPBEXHLevel1X 8 2 4 2" xfId="14332" xr:uid="{00000000-0005-0000-0000-0000948B0000}"/>
    <cellStyle name="SAPBEXHLevel1X 8 2 4 2 2" xfId="14333" xr:uid="{00000000-0005-0000-0000-0000958B0000}"/>
    <cellStyle name="SAPBEXHLevel1X 8 2 5" xfId="14334" xr:uid="{00000000-0005-0000-0000-0000968B0000}"/>
    <cellStyle name="SAPBEXHLevel1X 8 2 5 2" xfId="14335" xr:uid="{00000000-0005-0000-0000-0000978B0000}"/>
    <cellStyle name="SAPBEXHLevel1X 8 2 6" xfId="40634" xr:uid="{00000000-0005-0000-0000-0000988B0000}"/>
    <cellStyle name="SAPBEXHLevel1X 8 2 7" xfId="40635" xr:uid="{00000000-0005-0000-0000-0000998B0000}"/>
    <cellStyle name="SAPBEXHLevel1X 8 20" xfId="40636" xr:uid="{00000000-0005-0000-0000-00009A8B0000}"/>
    <cellStyle name="SAPBEXHLevel1X 8 21" xfId="40637" xr:uid="{00000000-0005-0000-0000-00009B8B0000}"/>
    <cellStyle name="SAPBEXHLevel1X 8 22" xfId="40638" xr:uid="{00000000-0005-0000-0000-00009C8B0000}"/>
    <cellStyle name="SAPBEXHLevel1X 8 23" xfId="40639" xr:uid="{00000000-0005-0000-0000-00009D8B0000}"/>
    <cellStyle name="SAPBEXHLevel1X 8 24" xfId="40640" xr:uid="{00000000-0005-0000-0000-00009E8B0000}"/>
    <cellStyle name="SAPBEXHLevel1X 8 25" xfId="40641" xr:uid="{00000000-0005-0000-0000-00009F8B0000}"/>
    <cellStyle name="SAPBEXHLevel1X 8 26" xfId="40642" xr:uid="{00000000-0005-0000-0000-0000A08B0000}"/>
    <cellStyle name="SAPBEXHLevel1X 8 27" xfId="48672" xr:uid="{00000000-0005-0000-0000-0000A18B0000}"/>
    <cellStyle name="SAPBEXHLevel1X 8 3" xfId="14336" xr:uid="{00000000-0005-0000-0000-0000A28B0000}"/>
    <cellStyle name="SAPBEXHLevel1X 8 4" xfId="40643" xr:uid="{00000000-0005-0000-0000-0000A38B0000}"/>
    <cellStyle name="SAPBEXHLevel1X 8 5" xfId="40644" xr:uid="{00000000-0005-0000-0000-0000A48B0000}"/>
    <cellStyle name="SAPBEXHLevel1X 8 6" xfId="40645" xr:uid="{00000000-0005-0000-0000-0000A58B0000}"/>
    <cellStyle name="SAPBEXHLevel1X 8 7" xfId="40646" xr:uid="{00000000-0005-0000-0000-0000A68B0000}"/>
    <cellStyle name="SAPBEXHLevel1X 8 8" xfId="40647" xr:uid="{00000000-0005-0000-0000-0000A78B0000}"/>
    <cellStyle name="SAPBEXHLevel1X 8 9" xfId="40648" xr:uid="{00000000-0005-0000-0000-0000A88B0000}"/>
    <cellStyle name="SAPBEXHLevel1X 9" xfId="2106" xr:uid="{00000000-0005-0000-0000-0000A98B0000}"/>
    <cellStyle name="SAPBEXHLevel1X 9 2" xfId="14337" xr:uid="{00000000-0005-0000-0000-0000AA8B0000}"/>
    <cellStyle name="SAPBEXHLevel1X 9 2 2" xfId="14338" xr:uid="{00000000-0005-0000-0000-0000AB8B0000}"/>
    <cellStyle name="SAPBEXHLevel1X 9 2 2 2" xfId="14339" xr:uid="{00000000-0005-0000-0000-0000AC8B0000}"/>
    <cellStyle name="SAPBEXHLevel1X 9 2 2 2 2" xfId="14340" xr:uid="{00000000-0005-0000-0000-0000AD8B0000}"/>
    <cellStyle name="SAPBEXHLevel1X 9 2 2 3" xfId="14341" xr:uid="{00000000-0005-0000-0000-0000AE8B0000}"/>
    <cellStyle name="SAPBEXHLevel1X 9 2 3" xfId="14342" xr:uid="{00000000-0005-0000-0000-0000AF8B0000}"/>
    <cellStyle name="SAPBEXHLevel1X 9 2 3 2" xfId="14343" xr:uid="{00000000-0005-0000-0000-0000B08B0000}"/>
    <cellStyle name="SAPBEXHLevel1X 9 2 3 2 2" xfId="14344" xr:uid="{00000000-0005-0000-0000-0000B18B0000}"/>
    <cellStyle name="SAPBEXHLevel1X 9 2 4" xfId="14345" xr:uid="{00000000-0005-0000-0000-0000B28B0000}"/>
    <cellStyle name="SAPBEXHLevel1X 9 2 4 2" xfId="14346" xr:uid="{00000000-0005-0000-0000-0000B38B0000}"/>
    <cellStyle name="SAPBEXHLevel1X 9 3" xfId="14347" xr:uid="{00000000-0005-0000-0000-0000B48B0000}"/>
    <cellStyle name="SAPBEXHLevel1X 9 3 2" xfId="14348" xr:uid="{00000000-0005-0000-0000-0000B58B0000}"/>
    <cellStyle name="SAPBEXHLevel1X 9 3 2 2" xfId="14349" xr:uid="{00000000-0005-0000-0000-0000B68B0000}"/>
    <cellStyle name="SAPBEXHLevel1X 9 3 3" xfId="14350" xr:uid="{00000000-0005-0000-0000-0000B78B0000}"/>
    <cellStyle name="SAPBEXHLevel1X 9 4" xfId="14351" xr:uid="{00000000-0005-0000-0000-0000B88B0000}"/>
    <cellStyle name="SAPBEXHLevel1X 9 4 2" xfId="14352" xr:uid="{00000000-0005-0000-0000-0000B98B0000}"/>
    <cellStyle name="SAPBEXHLevel1X 9 4 2 2" xfId="14353" xr:uid="{00000000-0005-0000-0000-0000BA8B0000}"/>
    <cellStyle name="SAPBEXHLevel1X 9 5" xfId="14354" xr:uid="{00000000-0005-0000-0000-0000BB8B0000}"/>
    <cellStyle name="SAPBEXHLevel1X 9 5 2" xfId="14355" xr:uid="{00000000-0005-0000-0000-0000BC8B0000}"/>
    <cellStyle name="SAPBEXHLevel1X 9 6" xfId="40649" xr:uid="{00000000-0005-0000-0000-0000BD8B0000}"/>
    <cellStyle name="SAPBEXHLevel1X 9 7" xfId="40650" xr:uid="{00000000-0005-0000-0000-0000BE8B0000}"/>
    <cellStyle name="SAPBEXHLevel2" xfId="141" xr:uid="{00000000-0005-0000-0000-0000BF8B0000}"/>
    <cellStyle name="SAPBEXHLevel2 10" xfId="14356" xr:uid="{00000000-0005-0000-0000-0000C08B0000}"/>
    <cellStyle name="SAPBEXHLevel2 10 2" xfId="14357" xr:uid="{00000000-0005-0000-0000-0000C18B0000}"/>
    <cellStyle name="SAPBEXHLevel2 10 2 2" xfId="14358" xr:uid="{00000000-0005-0000-0000-0000C28B0000}"/>
    <cellStyle name="SAPBEXHLevel2 10 2 2 2" xfId="14359" xr:uid="{00000000-0005-0000-0000-0000C38B0000}"/>
    <cellStyle name="SAPBEXHLevel2 10 2 3" xfId="14360" xr:uid="{00000000-0005-0000-0000-0000C48B0000}"/>
    <cellStyle name="SAPBEXHLevel2 10 3" xfId="14361" xr:uid="{00000000-0005-0000-0000-0000C58B0000}"/>
    <cellStyle name="SAPBEXHLevel2 10 3 2" xfId="14362" xr:uid="{00000000-0005-0000-0000-0000C68B0000}"/>
    <cellStyle name="SAPBEXHLevel2 10 3 2 2" xfId="14363" xr:uid="{00000000-0005-0000-0000-0000C78B0000}"/>
    <cellStyle name="SAPBEXHLevel2 10 4" xfId="14364" xr:uid="{00000000-0005-0000-0000-0000C88B0000}"/>
    <cellStyle name="SAPBEXHLevel2 10 4 2" xfId="14365" xr:uid="{00000000-0005-0000-0000-0000C98B0000}"/>
    <cellStyle name="SAPBEXHLevel2 10 5" xfId="40651" xr:uid="{00000000-0005-0000-0000-0000CA8B0000}"/>
    <cellStyle name="SAPBEXHLevel2 10 6" xfId="40652" xr:uid="{00000000-0005-0000-0000-0000CB8B0000}"/>
    <cellStyle name="SAPBEXHLevel2 10 7" xfId="40653" xr:uid="{00000000-0005-0000-0000-0000CC8B0000}"/>
    <cellStyle name="SAPBEXHLevel2 11" xfId="40654" xr:uid="{00000000-0005-0000-0000-0000CD8B0000}"/>
    <cellStyle name="SAPBEXHLevel2 12" xfId="40655" xr:uid="{00000000-0005-0000-0000-0000CE8B0000}"/>
    <cellStyle name="SAPBEXHLevel2 13" xfId="40656" xr:uid="{00000000-0005-0000-0000-0000CF8B0000}"/>
    <cellStyle name="SAPBEXHLevel2 14" xfId="40657" xr:uid="{00000000-0005-0000-0000-0000D08B0000}"/>
    <cellStyle name="SAPBEXHLevel2 15" xfId="40658" xr:uid="{00000000-0005-0000-0000-0000D18B0000}"/>
    <cellStyle name="SAPBEXHLevel2 16" xfId="40659" xr:uid="{00000000-0005-0000-0000-0000D28B0000}"/>
    <cellStyle name="SAPBEXHLevel2 17" xfId="40660" xr:uid="{00000000-0005-0000-0000-0000D38B0000}"/>
    <cellStyle name="SAPBEXHLevel2 18" xfId="40661" xr:uid="{00000000-0005-0000-0000-0000D48B0000}"/>
    <cellStyle name="SAPBEXHLevel2 19" xfId="40662" xr:uid="{00000000-0005-0000-0000-0000D58B0000}"/>
    <cellStyle name="SAPBEXHLevel2 2" xfId="440" xr:uid="{00000000-0005-0000-0000-0000D68B0000}"/>
    <cellStyle name="SAPBEXHLevel2 2 10" xfId="40663" xr:uid="{00000000-0005-0000-0000-0000D78B0000}"/>
    <cellStyle name="SAPBEXHLevel2 2 11" xfId="40664" xr:uid="{00000000-0005-0000-0000-0000D88B0000}"/>
    <cellStyle name="SAPBEXHLevel2 2 12" xfId="40665" xr:uid="{00000000-0005-0000-0000-0000D98B0000}"/>
    <cellStyle name="SAPBEXHLevel2 2 13" xfId="40666" xr:uid="{00000000-0005-0000-0000-0000DA8B0000}"/>
    <cellStyle name="SAPBEXHLevel2 2 14" xfId="40667" xr:uid="{00000000-0005-0000-0000-0000DB8B0000}"/>
    <cellStyle name="SAPBEXHLevel2 2 15" xfId="40668" xr:uid="{00000000-0005-0000-0000-0000DC8B0000}"/>
    <cellStyle name="SAPBEXHLevel2 2 16" xfId="40669" xr:uid="{00000000-0005-0000-0000-0000DD8B0000}"/>
    <cellStyle name="SAPBEXHLevel2 2 17" xfId="40670" xr:uid="{00000000-0005-0000-0000-0000DE8B0000}"/>
    <cellStyle name="SAPBEXHLevel2 2 18" xfId="40671" xr:uid="{00000000-0005-0000-0000-0000DF8B0000}"/>
    <cellStyle name="SAPBEXHLevel2 2 19" xfId="40672" xr:uid="{00000000-0005-0000-0000-0000E08B0000}"/>
    <cellStyle name="SAPBEXHLevel2 2 2" xfId="544" xr:uid="{00000000-0005-0000-0000-0000E18B0000}"/>
    <cellStyle name="SAPBEXHLevel2 2 2 10" xfId="40673" xr:uid="{00000000-0005-0000-0000-0000E28B0000}"/>
    <cellStyle name="SAPBEXHLevel2 2 2 11" xfId="40674" xr:uid="{00000000-0005-0000-0000-0000E38B0000}"/>
    <cellStyle name="SAPBEXHLevel2 2 2 12" xfId="40675" xr:uid="{00000000-0005-0000-0000-0000E48B0000}"/>
    <cellStyle name="SAPBEXHLevel2 2 2 13" xfId="40676" xr:uid="{00000000-0005-0000-0000-0000E58B0000}"/>
    <cellStyle name="SAPBEXHLevel2 2 2 14" xfId="40677" xr:uid="{00000000-0005-0000-0000-0000E68B0000}"/>
    <cellStyle name="SAPBEXHLevel2 2 2 15" xfId="40678" xr:uid="{00000000-0005-0000-0000-0000E78B0000}"/>
    <cellStyle name="SAPBEXHLevel2 2 2 16" xfId="40679" xr:uid="{00000000-0005-0000-0000-0000E88B0000}"/>
    <cellStyle name="SAPBEXHLevel2 2 2 17" xfId="40680" xr:uid="{00000000-0005-0000-0000-0000E98B0000}"/>
    <cellStyle name="SAPBEXHLevel2 2 2 18" xfId="40681" xr:uid="{00000000-0005-0000-0000-0000EA8B0000}"/>
    <cellStyle name="SAPBEXHLevel2 2 2 19" xfId="40682" xr:uid="{00000000-0005-0000-0000-0000EB8B0000}"/>
    <cellStyle name="SAPBEXHLevel2 2 2 2" xfId="1086" xr:uid="{00000000-0005-0000-0000-0000EC8B0000}"/>
    <cellStyle name="SAPBEXHLevel2 2 2 2 10" xfId="40683" xr:uid="{00000000-0005-0000-0000-0000ED8B0000}"/>
    <cellStyle name="SAPBEXHLevel2 2 2 2 11" xfId="40684" xr:uid="{00000000-0005-0000-0000-0000EE8B0000}"/>
    <cellStyle name="SAPBEXHLevel2 2 2 2 12" xfId="40685" xr:uid="{00000000-0005-0000-0000-0000EF8B0000}"/>
    <cellStyle name="SAPBEXHLevel2 2 2 2 13" xfId="40686" xr:uid="{00000000-0005-0000-0000-0000F08B0000}"/>
    <cellStyle name="SAPBEXHLevel2 2 2 2 14" xfId="40687" xr:uid="{00000000-0005-0000-0000-0000F18B0000}"/>
    <cellStyle name="SAPBEXHLevel2 2 2 2 15" xfId="40688" xr:uid="{00000000-0005-0000-0000-0000F28B0000}"/>
    <cellStyle name="SAPBEXHLevel2 2 2 2 16" xfId="40689" xr:uid="{00000000-0005-0000-0000-0000F38B0000}"/>
    <cellStyle name="SAPBEXHLevel2 2 2 2 17" xfId="40690" xr:uid="{00000000-0005-0000-0000-0000F48B0000}"/>
    <cellStyle name="SAPBEXHLevel2 2 2 2 18" xfId="40691" xr:uid="{00000000-0005-0000-0000-0000F58B0000}"/>
    <cellStyle name="SAPBEXHLevel2 2 2 2 19" xfId="40692" xr:uid="{00000000-0005-0000-0000-0000F68B0000}"/>
    <cellStyle name="SAPBEXHLevel2 2 2 2 2" xfId="2107" xr:uid="{00000000-0005-0000-0000-0000F78B0000}"/>
    <cellStyle name="SAPBEXHLevel2 2 2 2 2 2" xfId="14366" xr:uid="{00000000-0005-0000-0000-0000F88B0000}"/>
    <cellStyle name="SAPBEXHLevel2 2 2 2 2 2 2" xfId="14367" xr:uid="{00000000-0005-0000-0000-0000F98B0000}"/>
    <cellStyle name="SAPBEXHLevel2 2 2 2 2 2 2 2" xfId="14368" xr:uid="{00000000-0005-0000-0000-0000FA8B0000}"/>
    <cellStyle name="SAPBEXHLevel2 2 2 2 2 2 2 2 2" xfId="14369" xr:uid="{00000000-0005-0000-0000-0000FB8B0000}"/>
    <cellStyle name="SAPBEXHLevel2 2 2 2 2 2 2 3" xfId="14370" xr:uid="{00000000-0005-0000-0000-0000FC8B0000}"/>
    <cellStyle name="SAPBEXHLevel2 2 2 2 2 2 3" xfId="14371" xr:uid="{00000000-0005-0000-0000-0000FD8B0000}"/>
    <cellStyle name="SAPBEXHLevel2 2 2 2 2 2 3 2" xfId="14372" xr:uid="{00000000-0005-0000-0000-0000FE8B0000}"/>
    <cellStyle name="SAPBEXHLevel2 2 2 2 2 2 3 2 2" xfId="14373" xr:uid="{00000000-0005-0000-0000-0000FF8B0000}"/>
    <cellStyle name="SAPBEXHLevel2 2 2 2 2 2 4" xfId="14374" xr:uid="{00000000-0005-0000-0000-0000008C0000}"/>
    <cellStyle name="SAPBEXHLevel2 2 2 2 2 2 4 2" xfId="14375" xr:uid="{00000000-0005-0000-0000-0000018C0000}"/>
    <cellStyle name="SAPBEXHLevel2 2 2 2 2 3" xfId="14376" xr:uid="{00000000-0005-0000-0000-0000028C0000}"/>
    <cellStyle name="SAPBEXHLevel2 2 2 2 2 3 2" xfId="14377" xr:uid="{00000000-0005-0000-0000-0000038C0000}"/>
    <cellStyle name="SAPBEXHLevel2 2 2 2 2 3 2 2" xfId="14378" xr:uid="{00000000-0005-0000-0000-0000048C0000}"/>
    <cellStyle name="SAPBEXHLevel2 2 2 2 2 3 3" xfId="14379" xr:uid="{00000000-0005-0000-0000-0000058C0000}"/>
    <cellStyle name="SAPBEXHLevel2 2 2 2 2 4" xfId="14380" xr:uid="{00000000-0005-0000-0000-0000068C0000}"/>
    <cellStyle name="SAPBEXHLevel2 2 2 2 2 4 2" xfId="14381" xr:uid="{00000000-0005-0000-0000-0000078C0000}"/>
    <cellStyle name="SAPBEXHLevel2 2 2 2 2 4 2 2" xfId="14382" xr:uid="{00000000-0005-0000-0000-0000088C0000}"/>
    <cellStyle name="SAPBEXHLevel2 2 2 2 2 5" xfId="14383" xr:uid="{00000000-0005-0000-0000-0000098C0000}"/>
    <cellStyle name="SAPBEXHLevel2 2 2 2 2 5 2" xfId="14384" xr:uid="{00000000-0005-0000-0000-00000A8C0000}"/>
    <cellStyle name="SAPBEXHLevel2 2 2 2 2 6" xfId="40693" xr:uid="{00000000-0005-0000-0000-00000B8C0000}"/>
    <cellStyle name="SAPBEXHLevel2 2 2 2 2 7" xfId="40694" xr:uid="{00000000-0005-0000-0000-00000C8C0000}"/>
    <cellStyle name="SAPBEXHLevel2 2 2 2 2 8" xfId="49895" xr:uid="{00000000-0005-0000-0000-00000D8C0000}"/>
    <cellStyle name="SAPBEXHLevel2 2 2 2 20" xfId="40695" xr:uid="{00000000-0005-0000-0000-00000E8C0000}"/>
    <cellStyle name="SAPBEXHLevel2 2 2 2 21" xfId="40696" xr:uid="{00000000-0005-0000-0000-00000F8C0000}"/>
    <cellStyle name="SAPBEXHLevel2 2 2 2 22" xfId="40697" xr:uid="{00000000-0005-0000-0000-0000108C0000}"/>
    <cellStyle name="SAPBEXHLevel2 2 2 2 23" xfId="40698" xr:uid="{00000000-0005-0000-0000-0000118C0000}"/>
    <cellStyle name="SAPBEXHLevel2 2 2 2 24" xfId="40699" xr:uid="{00000000-0005-0000-0000-0000128C0000}"/>
    <cellStyle name="SAPBEXHLevel2 2 2 2 25" xfId="40700" xr:uid="{00000000-0005-0000-0000-0000138C0000}"/>
    <cellStyle name="SAPBEXHLevel2 2 2 2 26" xfId="40701" xr:uid="{00000000-0005-0000-0000-0000148C0000}"/>
    <cellStyle name="SAPBEXHLevel2 2 2 2 27" xfId="40702" xr:uid="{00000000-0005-0000-0000-0000158C0000}"/>
    <cellStyle name="SAPBEXHLevel2 2 2 2 28" xfId="48673" xr:uid="{00000000-0005-0000-0000-0000168C0000}"/>
    <cellStyle name="SAPBEXHLevel2 2 2 2 29" xfId="49378" xr:uid="{00000000-0005-0000-0000-0000178C0000}"/>
    <cellStyle name="SAPBEXHLevel2 2 2 2 3" xfId="40703" xr:uid="{00000000-0005-0000-0000-0000188C0000}"/>
    <cellStyle name="SAPBEXHLevel2 2 2 2 4" xfId="40704" xr:uid="{00000000-0005-0000-0000-0000198C0000}"/>
    <cellStyle name="SAPBEXHLevel2 2 2 2 5" xfId="40705" xr:uid="{00000000-0005-0000-0000-00001A8C0000}"/>
    <cellStyle name="SAPBEXHLevel2 2 2 2 6" xfId="40706" xr:uid="{00000000-0005-0000-0000-00001B8C0000}"/>
    <cellStyle name="SAPBEXHLevel2 2 2 2 7" xfId="40707" xr:uid="{00000000-0005-0000-0000-00001C8C0000}"/>
    <cellStyle name="SAPBEXHLevel2 2 2 2 8" xfId="40708" xr:uid="{00000000-0005-0000-0000-00001D8C0000}"/>
    <cellStyle name="SAPBEXHLevel2 2 2 2 9" xfId="40709" xr:uid="{00000000-0005-0000-0000-00001E8C0000}"/>
    <cellStyle name="SAPBEXHLevel2 2 2 20" xfId="40710" xr:uid="{00000000-0005-0000-0000-00001F8C0000}"/>
    <cellStyle name="SAPBEXHLevel2 2 2 21" xfId="40711" xr:uid="{00000000-0005-0000-0000-0000208C0000}"/>
    <cellStyle name="SAPBEXHLevel2 2 2 22" xfId="40712" xr:uid="{00000000-0005-0000-0000-0000218C0000}"/>
    <cellStyle name="SAPBEXHLevel2 2 2 23" xfId="40713" xr:uid="{00000000-0005-0000-0000-0000228C0000}"/>
    <cellStyle name="SAPBEXHLevel2 2 2 24" xfId="40714" xr:uid="{00000000-0005-0000-0000-0000238C0000}"/>
    <cellStyle name="SAPBEXHLevel2 2 2 25" xfId="40715" xr:uid="{00000000-0005-0000-0000-0000248C0000}"/>
    <cellStyle name="SAPBEXHLevel2 2 2 26" xfId="40716" xr:uid="{00000000-0005-0000-0000-0000258C0000}"/>
    <cellStyle name="SAPBEXHLevel2 2 2 27" xfId="40717" xr:uid="{00000000-0005-0000-0000-0000268C0000}"/>
    <cellStyle name="SAPBEXHLevel2 2 2 28" xfId="40718" xr:uid="{00000000-0005-0000-0000-0000278C0000}"/>
    <cellStyle name="SAPBEXHLevel2 2 2 29" xfId="40719" xr:uid="{00000000-0005-0000-0000-0000288C0000}"/>
    <cellStyle name="SAPBEXHLevel2 2 2 3" xfId="1087" xr:uid="{00000000-0005-0000-0000-0000298C0000}"/>
    <cellStyle name="SAPBEXHLevel2 2 2 3 10" xfId="40720" xr:uid="{00000000-0005-0000-0000-00002A8C0000}"/>
    <cellStyle name="SAPBEXHLevel2 2 2 3 11" xfId="40721" xr:uid="{00000000-0005-0000-0000-00002B8C0000}"/>
    <cellStyle name="SAPBEXHLevel2 2 2 3 12" xfId="40722" xr:uid="{00000000-0005-0000-0000-00002C8C0000}"/>
    <cellStyle name="SAPBEXHLevel2 2 2 3 13" xfId="40723" xr:uid="{00000000-0005-0000-0000-00002D8C0000}"/>
    <cellStyle name="SAPBEXHLevel2 2 2 3 14" xfId="40724" xr:uid="{00000000-0005-0000-0000-00002E8C0000}"/>
    <cellStyle name="SAPBEXHLevel2 2 2 3 15" xfId="40725" xr:uid="{00000000-0005-0000-0000-00002F8C0000}"/>
    <cellStyle name="SAPBEXHLevel2 2 2 3 16" xfId="40726" xr:uid="{00000000-0005-0000-0000-0000308C0000}"/>
    <cellStyle name="SAPBEXHLevel2 2 2 3 17" xfId="40727" xr:uid="{00000000-0005-0000-0000-0000318C0000}"/>
    <cellStyle name="SAPBEXHLevel2 2 2 3 18" xfId="40728" xr:uid="{00000000-0005-0000-0000-0000328C0000}"/>
    <cellStyle name="SAPBEXHLevel2 2 2 3 19" xfId="40729" xr:uid="{00000000-0005-0000-0000-0000338C0000}"/>
    <cellStyle name="SAPBEXHLevel2 2 2 3 2" xfId="2108" xr:uid="{00000000-0005-0000-0000-0000348C0000}"/>
    <cellStyle name="SAPBEXHLevel2 2 2 3 2 2" xfId="14385" xr:uid="{00000000-0005-0000-0000-0000358C0000}"/>
    <cellStyle name="SAPBEXHLevel2 2 2 3 2 2 2" xfId="14386" xr:uid="{00000000-0005-0000-0000-0000368C0000}"/>
    <cellStyle name="SAPBEXHLevel2 2 2 3 2 2 2 2" xfId="14387" xr:uid="{00000000-0005-0000-0000-0000378C0000}"/>
    <cellStyle name="SAPBEXHLevel2 2 2 3 2 2 2 2 2" xfId="14388" xr:uid="{00000000-0005-0000-0000-0000388C0000}"/>
    <cellStyle name="SAPBEXHLevel2 2 2 3 2 2 2 3" xfId="14389" xr:uid="{00000000-0005-0000-0000-0000398C0000}"/>
    <cellStyle name="SAPBEXHLevel2 2 2 3 2 2 3" xfId="14390" xr:uid="{00000000-0005-0000-0000-00003A8C0000}"/>
    <cellStyle name="SAPBEXHLevel2 2 2 3 2 2 3 2" xfId="14391" xr:uid="{00000000-0005-0000-0000-00003B8C0000}"/>
    <cellStyle name="SAPBEXHLevel2 2 2 3 2 2 3 2 2" xfId="14392" xr:uid="{00000000-0005-0000-0000-00003C8C0000}"/>
    <cellStyle name="SAPBEXHLevel2 2 2 3 2 2 4" xfId="14393" xr:uid="{00000000-0005-0000-0000-00003D8C0000}"/>
    <cellStyle name="SAPBEXHLevel2 2 2 3 2 2 4 2" xfId="14394" xr:uid="{00000000-0005-0000-0000-00003E8C0000}"/>
    <cellStyle name="SAPBEXHLevel2 2 2 3 2 3" xfId="14395" xr:uid="{00000000-0005-0000-0000-00003F8C0000}"/>
    <cellStyle name="SAPBEXHLevel2 2 2 3 2 3 2" xfId="14396" xr:uid="{00000000-0005-0000-0000-0000408C0000}"/>
    <cellStyle name="SAPBEXHLevel2 2 2 3 2 3 2 2" xfId="14397" xr:uid="{00000000-0005-0000-0000-0000418C0000}"/>
    <cellStyle name="SAPBEXHLevel2 2 2 3 2 3 3" xfId="14398" xr:uid="{00000000-0005-0000-0000-0000428C0000}"/>
    <cellStyle name="SAPBEXHLevel2 2 2 3 2 4" xfId="14399" xr:uid="{00000000-0005-0000-0000-0000438C0000}"/>
    <cellStyle name="SAPBEXHLevel2 2 2 3 2 4 2" xfId="14400" xr:uid="{00000000-0005-0000-0000-0000448C0000}"/>
    <cellStyle name="SAPBEXHLevel2 2 2 3 2 4 2 2" xfId="14401" xr:uid="{00000000-0005-0000-0000-0000458C0000}"/>
    <cellStyle name="SAPBEXHLevel2 2 2 3 2 5" xfId="14402" xr:uid="{00000000-0005-0000-0000-0000468C0000}"/>
    <cellStyle name="SAPBEXHLevel2 2 2 3 2 5 2" xfId="14403" xr:uid="{00000000-0005-0000-0000-0000478C0000}"/>
    <cellStyle name="SAPBEXHLevel2 2 2 3 2 6" xfId="40730" xr:uid="{00000000-0005-0000-0000-0000488C0000}"/>
    <cellStyle name="SAPBEXHLevel2 2 2 3 2 7" xfId="40731" xr:uid="{00000000-0005-0000-0000-0000498C0000}"/>
    <cellStyle name="SAPBEXHLevel2 2 2 3 2 8" xfId="49896" xr:uid="{00000000-0005-0000-0000-00004A8C0000}"/>
    <cellStyle name="SAPBEXHLevel2 2 2 3 20" xfId="40732" xr:uid="{00000000-0005-0000-0000-00004B8C0000}"/>
    <cellStyle name="SAPBEXHLevel2 2 2 3 21" xfId="40733" xr:uid="{00000000-0005-0000-0000-00004C8C0000}"/>
    <cellStyle name="SAPBEXHLevel2 2 2 3 22" xfId="40734" xr:uid="{00000000-0005-0000-0000-00004D8C0000}"/>
    <cellStyle name="SAPBEXHLevel2 2 2 3 23" xfId="40735" xr:uid="{00000000-0005-0000-0000-00004E8C0000}"/>
    <cellStyle name="SAPBEXHLevel2 2 2 3 24" xfId="40736" xr:uid="{00000000-0005-0000-0000-00004F8C0000}"/>
    <cellStyle name="SAPBEXHLevel2 2 2 3 25" xfId="40737" xr:uid="{00000000-0005-0000-0000-0000508C0000}"/>
    <cellStyle name="SAPBEXHLevel2 2 2 3 26" xfId="40738" xr:uid="{00000000-0005-0000-0000-0000518C0000}"/>
    <cellStyle name="SAPBEXHLevel2 2 2 3 27" xfId="40739" xr:uid="{00000000-0005-0000-0000-0000528C0000}"/>
    <cellStyle name="SAPBEXHLevel2 2 2 3 28" xfId="48674" xr:uid="{00000000-0005-0000-0000-0000538C0000}"/>
    <cellStyle name="SAPBEXHLevel2 2 2 3 29" xfId="49379" xr:uid="{00000000-0005-0000-0000-0000548C0000}"/>
    <cellStyle name="SAPBEXHLevel2 2 2 3 3" xfId="40740" xr:uid="{00000000-0005-0000-0000-0000558C0000}"/>
    <cellStyle name="SAPBEXHLevel2 2 2 3 4" xfId="40741" xr:uid="{00000000-0005-0000-0000-0000568C0000}"/>
    <cellStyle name="SAPBEXHLevel2 2 2 3 5" xfId="40742" xr:uid="{00000000-0005-0000-0000-0000578C0000}"/>
    <cellStyle name="SAPBEXHLevel2 2 2 3 6" xfId="40743" xr:uid="{00000000-0005-0000-0000-0000588C0000}"/>
    <cellStyle name="SAPBEXHLevel2 2 2 3 7" xfId="40744" xr:uid="{00000000-0005-0000-0000-0000598C0000}"/>
    <cellStyle name="SAPBEXHLevel2 2 2 3 8" xfId="40745" xr:uid="{00000000-0005-0000-0000-00005A8C0000}"/>
    <cellStyle name="SAPBEXHLevel2 2 2 3 9" xfId="40746" xr:uid="{00000000-0005-0000-0000-00005B8C0000}"/>
    <cellStyle name="SAPBEXHLevel2 2 2 30" xfId="40747" xr:uid="{00000000-0005-0000-0000-00005C8C0000}"/>
    <cellStyle name="SAPBEXHLevel2 2 2 31" xfId="40748" xr:uid="{00000000-0005-0000-0000-00005D8C0000}"/>
    <cellStyle name="SAPBEXHLevel2 2 2 32" xfId="40749" xr:uid="{00000000-0005-0000-0000-00005E8C0000}"/>
    <cellStyle name="SAPBEXHLevel2 2 2 33" xfId="48675" xr:uid="{00000000-0005-0000-0000-00005F8C0000}"/>
    <cellStyle name="SAPBEXHLevel2 2 2 34" xfId="49377" xr:uid="{00000000-0005-0000-0000-0000608C0000}"/>
    <cellStyle name="SAPBEXHLevel2 2 2 4" xfId="1088" xr:uid="{00000000-0005-0000-0000-0000618C0000}"/>
    <cellStyle name="SAPBEXHLevel2 2 2 4 10" xfId="40750" xr:uid="{00000000-0005-0000-0000-0000628C0000}"/>
    <cellStyle name="SAPBEXHLevel2 2 2 4 11" xfId="40751" xr:uid="{00000000-0005-0000-0000-0000638C0000}"/>
    <cellStyle name="SAPBEXHLevel2 2 2 4 12" xfId="40752" xr:uid="{00000000-0005-0000-0000-0000648C0000}"/>
    <cellStyle name="SAPBEXHLevel2 2 2 4 13" xfId="40753" xr:uid="{00000000-0005-0000-0000-0000658C0000}"/>
    <cellStyle name="SAPBEXHLevel2 2 2 4 14" xfId="40754" xr:uid="{00000000-0005-0000-0000-0000668C0000}"/>
    <cellStyle name="SAPBEXHLevel2 2 2 4 15" xfId="40755" xr:uid="{00000000-0005-0000-0000-0000678C0000}"/>
    <cellStyle name="SAPBEXHLevel2 2 2 4 16" xfId="40756" xr:uid="{00000000-0005-0000-0000-0000688C0000}"/>
    <cellStyle name="SAPBEXHLevel2 2 2 4 17" xfId="40757" xr:uid="{00000000-0005-0000-0000-0000698C0000}"/>
    <cellStyle name="SAPBEXHLevel2 2 2 4 18" xfId="40758" xr:uid="{00000000-0005-0000-0000-00006A8C0000}"/>
    <cellStyle name="SAPBEXHLevel2 2 2 4 19" xfId="40759" xr:uid="{00000000-0005-0000-0000-00006B8C0000}"/>
    <cellStyle name="SAPBEXHLevel2 2 2 4 2" xfId="2109" xr:uid="{00000000-0005-0000-0000-00006C8C0000}"/>
    <cellStyle name="SAPBEXHLevel2 2 2 4 2 2" xfId="14404" xr:uid="{00000000-0005-0000-0000-00006D8C0000}"/>
    <cellStyle name="SAPBEXHLevel2 2 2 4 2 2 2" xfId="14405" xr:uid="{00000000-0005-0000-0000-00006E8C0000}"/>
    <cellStyle name="SAPBEXHLevel2 2 2 4 2 2 2 2" xfId="14406" xr:uid="{00000000-0005-0000-0000-00006F8C0000}"/>
    <cellStyle name="SAPBEXHLevel2 2 2 4 2 2 2 2 2" xfId="14407" xr:uid="{00000000-0005-0000-0000-0000708C0000}"/>
    <cellStyle name="SAPBEXHLevel2 2 2 4 2 2 2 3" xfId="14408" xr:uid="{00000000-0005-0000-0000-0000718C0000}"/>
    <cellStyle name="SAPBEXHLevel2 2 2 4 2 2 3" xfId="14409" xr:uid="{00000000-0005-0000-0000-0000728C0000}"/>
    <cellStyle name="SAPBEXHLevel2 2 2 4 2 2 3 2" xfId="14410" xr:uid="{00000000-0005-0000-0000-0000738C0000}"/>
    <cellStyle name="SAPBEXHLevel2 2 2 4 2 2 3 2 2" xfId="14411" xr:uid="{00000000-0005-0000-0000-0000748C0000}"/>
    <cellStyle name="SAPBEXHLevel2 2 2 4 2 2 4" xfId="14412" xr:uid="{00000000-0005-0000-0000-0000758C0000}"/>
    <cellStyle name="SAPBEXHLevel2 2 2 4 2 2 4 2" xfId="14413" xr:uid="{00000000-0005-0000-0000-0000768C0000}"/>
    <cellStyle name="SAPBEXHLevel2 2 2 4 2 3" xfId="14414" xr:uid="{00000000-0005-0000-0000-0000778C0000}"/>
    <cellStyle name="SAPBEXHLevel2 2 2 4 2 3 2" xfId="14415" xr:uid="{00000000-0005-0000-0000-0000788C0000}"/>
    <cellStyle name="SAPBEXHLevel2 2 2 4 2 3 2 2" xfId="14416" xr:uid="{00000000-0005-0000-0000-0000798C0000}"/>
    <cellStyle name="SAPBEXHLevel2 2 2 4 2 3 3" xfId="14417" xr:uid="{00000000-0005-0000-0000-00007A8C0000}"/>
    <cellStyle name="SAPBEXHLevel2 2 2 4 2 4" xfId="14418" xr:uid="{00000000-0005-0000-0000-00007B8C0000}"/>
    <cellStyle name="SAPBEXHLevel2 2 2 4 2 4 2" xfId="14419" xr:uid="{00000000-0005-0000-0000-00007C8C0000}"/>
    <cellStyle name="SAPBEXHLevel2 2 2 4 2 4 2 2" xfId="14420" xr:uid="{00000000-0005-0000-0000-00007D8C0000}"/>
    <cellStyle name="SAPBEXHLevel2 2 2 4 2 5" xfId="14421" xr:uid="{00000000-0005-0000-0000-00007E8C0000}"/>
    <cellStyle name="SAPBEXHLevel2 2 2 4 2 5 2" xfId="14422" xr:uid="{00000000-0005-0000-0000-00007F8C0000}"/>
    <cellStyle name="SAPBEXHLevel2 2 2 4 2 6" xfId="40760" xr:uid="{00000000-0005-0000-0000-0000808C0000}"/>
    <cellStyle name="SAPBEXHLevel2 2 2 4 2 7" xfId="40761" xr:uid="{00000000-0005-0000-0000-0000818C0000}"/>
    <cellStyle name="SAPBEXHLevel2 2 2 4 2 8" xfId="49897" xr:uid="{00000000-0005-0000-0000-0000828C0000}"/>
    <cellStyle name="SAPBEXHLevel2 2 2 4 20" xfId="40762" xr:uid="{00000000-0005-0000-0000-0000838C0000}"/>
    <cellStyle name="SAPBEXHLevel2 2 2 4 21" xfId="40763" xr:uid="{00000000-0005-0000-0000-0000848C0000}"/>
    <cellStyle name="SAPBEXHLevel2 2 2 4 22" xfId="40764" xr:uid="{00000000-0005-0000-0000-0000858C0000}"/>
    <cellStyle name="SAPBEXHLevel2 2 2 4 23" xfId="40765" xr:uid="{00000000-0005-0000-0000-0000868C0000}"/>
    <cellStyle name="SAPBEXHLevel2 2 2 4 24" xfId="40766" xr:uid="{00000000-0005-0000-0000-0000878C0000}"/>
    <cellStyle name="SAPBEXHLevel2 2 2 4 25" xfId="40767" xr:uid="{00000000-0005-0000-0000-0000888C0000}"/>
    <cellStyle name="SAPBEXHLevel2 2 2 4 26" xfId="40768" xr:uid="{00000000-0005-0000-0000-0000898C0000}"/>
    <cellStyle name="SAPBEXHLevel2 2 2 4 27" xfId="40769" xr:uid="{00000000-0005-0000-0000-00008A8C0000}"/>
    <cellStyle name="SAPBEXHLevel2 2 2 4 28" xfId="48676" xr:uid="{00000000-0005-0000-0000-00008B8C0000}"/>
    <cellStyle name="SAPBEXHLevel2 2 2 4 29" xfId="49380" xr:uid="{00000000-0005-0000-0000-00008C8C0000}"/>
    <cellStyle name="SAPBEXHLevel2 2 2 4 3" xfId="40770" xr:uid="{00000000-0005-0000-0000-00008D8C0000}"/>
    <cellStyle name="SAPBEXHLevel2 2 2 4 4" xfId="40771" xr:uid="{00000000-0005-0000-0000-00008E8C0000}"/>
    <cellStyle name="SAPBEXHLevel2 2 2 4 5" xfId="40772" xr:uid="{00000000-0005-0000-0000-00008F8C0000}"/>
    <cellStyle name="SAPBEXHLevel2 2 2 4 6" xfId="40773" xr:uid="{00000000-0005-0000-0000-0000908C0000}"/>
    <cellStyle name="SAPBEXHLevel2 2 2 4 7" xfId="40774" xr:uid="{00000000-0005-0000-0000-0000918C0000}"/>
    <cellStyle name="SAPBEXHLevel2 2 2 4 8" xfId="40775" xr:uid="{00000000-0005-0000-0000-0000928C0000}"/>
    <cellStyle name="SAPBEXHLevel2 2 2 4 9" xfId="40776" xr:uid="{00000000-0005-0000-0000-0000938C0000}"/>
    <cellStyle name="SAPBEXHLevel2 2 2 5" xfId="1089" xr:uid="{00000000-0005-0000-0000-0000948C0000}"/>
    <cellStyle name="SAPBEXHLevel2 2 2 5 10" xfId="40777" xr:uid="{00000000-0005-0000-0000-0000958C0000}"/>
    <cellStyle name="SAPBEXHLevel2 2 2 5 11" xfId="40778" xr:uid="{00000000-0005-0000-0000-0000968C0000}"/>
    <cellStyle name="SAPBEXHLevel2 2 2 5 12" xfId="40779" xr:uid="{00000000-0005-0000-0000-0000978C0000}"/>
    <cellStyle name="SAPBEXHLevel2 2 2 5 13" xfId="40780" xr:uid="{00000000-0005-0000-0000-0000988C0000}"/>
    <cellStyle name="SAPBEXHLevel2 2 2 5 14" xfId="40781" xr:uid="{00000000-0005-0000-0000-0000998C0000}"/>
    <cellStyle name="SAPBEXHLevel2 2 2 5 15" xfId="40782" xr:uid="{00000000-0005-0000-0000-00009A8C0000}"/>
    <cellStyle name="SAPBEXHLevel2 2 2 5 16" xfId="40783" xr:uid="{00000000-0005-0000-0000-00009B8C0000}"/>
    <cellStyle name="SAPBEXHLevel2 2 2 5 17" xfId="40784" xr:uid="{00000000-0005-0000-0000-00009C8C0000}"/>
    <cellStyle name="SAPBEXHLevel2 2 2 5 18" xfId="40785" xr:uid="{00000000-0005-0000-0000-00009D8C0000}"/>
    <cellStyle name="SAPBEXHLevel2 2 2 5 19" xfId="40786" xr:uid="{00000000-0005-0000-0000-00009E8C0000}"/>
    <cellStyle name="SAPBEXHLevel2 2 2 5 2" xfId="2110" xr:uid="{00000000-0005-0000-0000-00009F8C0000}"/>
    <cellStyle name="SAPBEXHLevel2 2 2 5 2 2" xfId="14423" xr:uid="{00000000-0005-0000-0000-0000A08C0000}"/>
    <cellStyle name="SAPBEXHLevel2 2 2 5 2 2 2" xfId="14424" xr:uid="{00000000-0005-0000-0000-0000A18C0000}"/>
    <cellStyle name="SAPBEXHLevel2 2 2 5 2 2 2 2" xfId="14425" xr:uid="{00000000-0005-0000-0000-0000A28C0000}"/>
    <cellStyle name="SAPBEXHLevel2 2 2 5 2 2 2 2 2" xfId="14426" xr:uid="{00000000-0005-0000-0000-0000A38C0000}"/>
    <cellStyle name="SAPBEXHLevel2 2 2 5 2 2 2 3" xfId="14427" xr:uid="{00000000-0005-0000-0000-0000A48C0000}"/>
    <cellStyle name="SAPBEXHLevel2 2 2 5 2 2 3" xfId="14428" xr:uid="{00000000-0005-0000-0000-0000A58C0000}"/>
    <cellStyle name="SAPBEXHLevel2 2 2 5 2 2 3 2" xfId="14429" xr:uid="{00000000-0005-0000-0000-0000A68C0000}"/>
    <cellStyle name="SAPBEXHLevel2 2 2 5 2 2 3 2 2" xfId="14430" xr:uid="{00000000-0005-0000-0000-0000A78C0000}"/>
    <cellStyle name="SAPBEXHLevel2 2 2 5 2 2 4" xfId="14431" xr:uid="{00000000-0005-0000-0000-0000A88C0000}"/>
    <cellStyle name="SAPBEXHLevel2 2 2 5 2 2 4 2" xfId="14432" xr:uid="{00000000-0005-0000-0000-0000A98C0000}"/>
    <cellStyle name="SAPBEXHLevel2 2 2 5 2 3" xfId="14433" xr:uid="{00000000-0005-0000-0000-0000AA8C0000}"/>
    <cellStyle name="SAPBEXHLevel2 2 2 5 2 3 2" xfId="14434" xr:uid="{00000000-0005-0000-0000-0000AB8C0000}"/>
    <cellStyle name="SAPBEXHLevel2 2 2 5 2 3 2 2" xfId="14435" xr:uid="{00000000-0005-0000-0000-0000AC8C0000}"/>
    <cellStyle name="SAPBEXHLevel2 2 2 5 2 3 3" xfId="14436" xr:uid="{00000000-0005-0000-0000-0000AD8C0000}"/>
    <cellStyle name="SAPBEXHLevel2 2 2 5 2 4" xfId="14437" xr:uid="{00000000-0005-0000-0000-0000AE8C0000}"/>
    <cellStyle name="SAPBEXHLevel2 2 2 5 2 4 2" xfId="14438" xr:uid="{00000000-0005-0000-0000-0000AF8C0000}"/>
    <cellStyle name="SAPBEXHLevel2 2 2 5 2 4 2 2" xfId="14439" xr:uid="{00000000-0005-0000-0000-0000B08C0000}"/>
    <cellStyle name="SAPBEXHLevel2 2 2 5 2 5" xfId="14440" xr:uid="{00000000-0005-0000-0000-0000B18C0000}"/>
    <cellStyle name="SAPBEXHLevel2 2 2 5 2 5 2" xfId="14441" xr:uid="{00000000-0005-0000-0000-0000B28C0000}"/>
    <cellStyle name="SAPBEXHLevel2 2 2 5 2 6" xfId="40787" xr:uid="{00000000-0005-0000-0000-0000B38C0000}"/>
    <cellStyle name="SAPBEXHLevel2 2 2 5 2 7" xfId="40788" xr:uid="{00000000-0005-0000-0000-0000B48C0000}"/>
    <cellStyle name="SAPBEXHLevel2 2 2 5 2 8" xfId="49898" xr:uid="{00000000-0005-0000-0000-0000B58C0000}"/>
    <cellStyle name="SAPBEXHLevel2 2 2 5 20" xfId="40789" xr:uid="{00000000-0005-0000-0000-0000B68C0000}"/>
    <cellStyle name="SAPBEXHLevel2 2 2 5 21" xfId="40790" xr:uid="{00000000-0005-0000-0000-0000B78C0000}"/>
    <cellStyle name="SAPBEXHLevel2 2 2 5 22" xfId="40791" xr:uid="{00000000-0005-0000-0000-0000B88C0000}"/>
    <cellStyle name="SAPBEXHLevel2 2 2 5 23" xfId="40792" xr:uid="{00000000-0005-0000-0000-0000B98C0000}"/>
    <cellStyle name="SAPBEXHLevel2 2 2 5 24" xfId="40793" xr:uid="{00000000-0005-0000-0000-0000BA8C0000}"/>
    <cellStyle name="SAPBEXHLevel2 2 2 5 25" xfId="40794" xr:uid="{00000000-0005-0000-0000-0000BB8C0000}"/>
    <cellStyle name="SAPBEXHLevel2 2 2 5 26" xfId="40795" xr:uid="{00000000-0005-0000-0000-0000BC8C0000}"/>
    <cellStyle name="SAPBEXHLevel2 2 2 5 27" xfId="40796" xr:uid="{00000000-0005-0000-0000-0000BD8C0000}"/>
    <cellStyle name="SAPBEXHLevel2 2 2 5 28" xfId="48677" xr:uid="{00000000-0005-0000-0000-0000BE8C0000}"/>
    <cellStyle name="SAPBEXHLevel2 2 2 5 29" xfId="49381" xr:uid="{00000000-0005-0000-0000-0000BF8C0000}"/>
    <cellStyle name="SAPBEXHLevel2 2 2 5 3" xfId="40797" xr:uid="{00000000-0005-0000-0000-0000C08C0000}"/>
    <cellStyle name="SAPBEXHLevel2 2 2 5 4" xfId="40798" xr:uid="{00000000-0005-0000-0000-0000C18C0000}"/>
    <cellStyle name="SAPBEXHLevel2 2 2 5 5" xfId="40799" xr:uid="{00000000-0005-0000-0000-0000C28C0000}"/>
    <cellStyle name="SAPBEXHLevel2 2 2 5 6" xfId="40800" xr:uid="{00000000-0005-0000-0000-0000C38C0000}"/>
    <cellStyle name="SAPBEXHLevel2 2 2 5 7" xfId="40801" xr:uid="{00000000-0005-0000-0000-0000C48C0000}"/>
    <cellStyle name="SAPBEXHLevel2 2 2 5 8" xfId="40802" xr:uid="{00000000-0005-0000-0000-0000C58C0000}"/>
    <cellStyle name="SAPBEXHLevel2 2 2 5 9" xfId="40803" xr:uid="{00000000-0005-0000-0000-0000C68C0000}"/>
    <cellStyle name="SAPBEXHLevel2 2 2 6" xfId="1090" xr:uid="{00000000-0005-0000-0000-0000C78C0000}"/>
    <cellStyle name="SAPBEXHLevel2 2 2 6 10" xfId="40804" xr:uid="{00000000-0005-0000-0000-0000C88C0000}"/>
    <cellStyle name="SAPBEXHLevel2 2 2 6 11" xfId="40805" xr:uid="{00000000-0005-0000-0000-0000C98C0000}"/>
    <cellStyle name="SAPBEXHLevel2 2 2 6 12" xfId="40806" xr:uid="{00000000-0005-0000-0000-0000CA8C0000}"/>
    <cellStyle name="SAPBEXHLevel2 2 2 6 13" xfId="40807" xr:uid="{00000000-0005-0000-0000-0000CB8C0000}"/>
    <cellStyle name="SAPBEXHLevel2 2 2 6 14" xfId="40808" xr:uid="{00000000-0005-0000-0000-0000CC8C0000}"/>
    <cellStyle name="SAPBEXHLevel2 2 2 6 15" xfId="40809" xr:uid="{00000000-0005-0000-0000-0000CD8C0000}"/>
    <cellStyle name="SAPBEXHLevel2 2 2 6 16" xfId="40810" xr:uid="{00000000-0005-0000-0000-0000CE8C0000}"/>
    <cellStyle name="SAPBEXHLevel2 2 2 6 17" xfId="40811" xr:uid="{00000000-0005-0000-0000-0000CF8C0000}"/>
    <cellStyle name="SAPBEXHLevel2 2 2 6 18" xfId="40812" xr:uid="{00000000-0005-0000-0000-0000D08C0000}"/>
    <cellStyle name="SAPBEXHLevel2 2 2 6 19" xfId="40813" xr:uid="{00000000-0005-0000-0000-0000D18C0000}"/>
    <cellStyle name="SAPBEXHLevel2 2 2 6 2" xfId="2111" xr:uid="{00000000-0005-0000-0000-0000D28C0000}"/>
    <cellStyle name="SAPBEXHLevel2 2 2 6 2 2" xfId="14442" xr:uid="{00000000-0005-0000-0000-0000D38C0000}"/>
    <cellStyle name="SAPBEXHLevel2 2 2 6 2 2 2" xfId="14443" xr:uid="{00000000-0005-0000-0000-0000D48C0000}"/>
    <cellStyle name="SAPBEXHLevel2 2 2 6 2 2 2 2" xfId="14444" xr:uid="{00000000-0005-0000-0000-0000D58C0000}"/>
    <cellStyle name="SAPBEXHLevel2 2 2 6 2 2 2 2 2" xfId="14445" xr:uid="{00000000-0005-0000-0000-0000D68C0000}"/>
    <cellStyle name="SAPBEXHLevel2 2 2 6 2 2 2 3" xfId="14446" xr:uid="{00000000-0005-0000-0000-0000D78C0000}"/>
    <cellStyle name="SAPBEXHLevel2 2 2 6 2 2 3" xfId="14447" xr:uid="{00000000-0005-0000-0000-0000D88C0000}"/>
    <cellStyle name="SAPBEXHLevel2 2 2 6 2 2 3 2" xfId="14448" xr:uid="{00000000-0005-0000-0000-0000D98C0000}"/>
    <cellStyle name="SAPBEXHLevel2 2 2 6 2 2 3 2 2" xfId="14449" xr:uid="{00000000-0005-0000-0000-0000DA8C0000}"/>
    <cellStyle name="SAPBEXHLevel2 2 2 6 2 2 4" xfId="14450" xr:uid="{00000000-0005-0000-0000-0000DB8C0000}"/>
    <cellStyle name="SAPBEXHLevel2 2 2 6 2 2 4 2" xfId="14451" xr:uid="{00000000-0005-0000-0000-0000DC8C0000}"/>
    <cellStyle name="SAPBEXHLevel2 2 2 6 2 3" xfId="14452" xr:uid="{00000000-0005-0000-0000-0000DD8C0000}"/>
    <cellStyle name="SAPBEXHLevel2 2 2 6 2 3 2" xfId="14453" xr:uid="{00000000-0005-0000-0000-0000DE8C0000}"/>
    <cellStyle name="SAPBEXHLevel2 2 2 6 2 3 2 2" xfId="14454" xr:uid="{00000000-0005-0000-0000-0000DF8C0000}"/>
    <cellStyle name="SAPBEXHLevel2 2 2 6 2 3 3" xfId="14455" xr:uid="{00000000-0005-0000-0000-0000E08C0000}"/>
    <cellStyle name="SAPBEXHLevel2 2 2 6 2 4" xfId="14456" xr:uid="{00000000-0005-0000-0000-0000E18C0000}"/>
    <cellStyle name="SAPBEXHLevel2 2 2 6 2 4 2" xfId="14457" xr:uid="{00000000-0005-0000-0000-0000E28C0000}"/>
    <cellStyle name="SAPBEXHLevel2 2 2 6 2 4 2 2" xfId="14458" xr:uid="{00000000-0005-0000-0000-0000E38C0000}"/>
    <cellStyle name="SAPBEXHLevel2 2 2 6 2 5" xfId="14459" xr:uid="{00000000-0005-0000-0000-0000E48C0000}"/>
    <cellStyle name="SAPBEXHLevel2 2 2 6 2 5 2" xfId="14460" xr:uid="{00000000-0005-0000-0000-0000E58C0000}"/>
    <cellStyle name="SAPBEXHLevel2 2 2 6 2 6" xfId="40814" xr:uid="{00000000-0005-0000-0000-0000E68C0000}"/>
    <cellStyle name="SAPBEXHLevel2 2 2 6 2 7" xfId="40815" xr:uid="{00000000-0005-0000-0000-0000E78C0000}"/>
    <cellStyle name="SAPBEXHLevel2 2 2 6 2 8" xfId="49899" xr:uid="{00000000-0005-0000-0000-0000E88C0000}"/>
    <cellStyle name="SAPBEXHLevel2 2 2 6 20" xfId="40816" xr:uid="{00000000-0005-0000-0000-0000E98C0000}"/>
    <cellStyle name="SAPBEXHLevel2 2 2 6 21" xfId="40817" xr:uid="{00000000-0005-0000-0000-0000EA8C0000}"/>
    <cellStyle name="SAPBEXHLevel2 2 2 6 22" xfId="40818" xr:uid="{00000000-0005-0000-0000-0000EB8C0000}"/>
    <cellStyle name="SAPBEXHLevel2 2 2 6 23" xfId="40819" xr:uid="{00000000-0005-0000-0000-0000EC8C0000}"/>
    <cellStyle name="SAPBEXHLevel2 2 2 6 24" xfId="40820" xr:uid="{00000000-0005-0000-0000-0000ED8C0000}"/>
    <cellStyle name="SAPBEXHLevel2 2 2 6 25" xfId="40821" xr:uid="{00000000-0005-0000-0000-0000EE8C0000}"/>
    <cellStyle name="SAPBEXHLevel2 2 2 6 26" xfId="40822" xr:uid="{00000000-0005-0000-0000-0000EF8C0000}"/>
    <cellStyle name="SAPBEXHLevel2 2 2 6 27" xfId="40823" xr:uid="{00000000-0005-0000-0000-0000F08C0000}"/>
    <cellStyle name="SAPBEXHLevel2 2 2 6 28" xfId="48678" xr:uid="{00000000-0005-0000-0000-0000F18C0000}"/>
    <cellStyle name="SAPBEXHLevel2 2 2 6 29" xfId="49382" xr:uid="{00000000-0005-0000-0000-0000F28C0000}"/>
    <cellStyle name="SAPBEXHLevel2 2 2 6 3" xfId="40824" xr:uid="{00000000-0005-0000-0000-0000F38C0000}"/>
    <cellStyle name="SAPBEXHLevel2 2 2 6 4" xfId="40825" xr:uid="{00000000-0005-0000-0000-0000F48C0000}"/>
    <cellStyle name="SAPBEXHLevel2 2 2 6 5" xfId="40826" xr:uid="{00000000-0005-0000-0000-0000F58C0000}"/>
    <cellStyle name="SAPBEXHLevel2 2 2 6 6" xfId="40827" xr:uid="{00000000-0005-0000-0000-0000F68C0000}"/>
    <cellStyle name="SAPBEXHLevel2 2 2 6 7" xfId="40828" xr:uid="{00000000-0005-0000-0000-0000F78C0000}"/>
    <cellStyle name="SAPBEXHLevel2 2 2 6 8" xfId="40829" xr:uid="{00000000-0005-0000-0000-0000F88C0000}"/>
    <cellStyle name="SAPBEXHLevel2 2 2 6 9" xfId="40830" xr:uid="{00000000-0005-0000-0000-0000F98C0000}"/>
    <cellStyle name="SAPBEXHLevel2 2 2 7" xfId="2112" xr:uid="{00000000-0005-0000-0000-0000FA8C0000}"/>
    <cellStyle name="SAPBEXHLevel2 2 2 7 2" xfId="14461" xr:uid="{00000000-0005-0000-0000-0000FB8C0000}"/>
    <cellStyle name="SAPBEXHLevel2 2 2 7 2 2" xfId="14462" xr:uid="{00000000-0005-0000-0000-0000FC8C0000}"/>
    <cellStyle name="SAPBEXHLevel2 2 2 7 2 2 2" xfId="14463" xr:uid="{00000000-0005-0000-0000-0000FD8C0000}"/>
    <cellStyle name="SAPBEXHLevel2 2 2 7 2 2 2 2" xfId="14464" xr:uid="{00000000-0005-0000-0000-0000FE8C0000}"/>
    <cellStyle name="SAPBEXHLevel2 2 2 7 2 2 3" xfId="14465" xr:uid="{00000000-0005-0000-0000-0000FF8C0000}"/>
    <cellStyle name="SAPBEXHLevel2 2 2 7 2 3" xfId="14466" xr:uid="{00000000-0005-0000-0000-0000008D0000}"/>
    <cellStyle name="SAPBEXHLevel2 2 2 7 2 3 2" xfId="14467" xr:uid="{00000000-0005-0000-0000-0000018D0000}"/>
    <cellStyle name="SAPBEXHLevel2 2 2 7 2 3 2 2" xfId="14468" xr:uid="{00000000-0005-0000-0000-0000028D0000}"/>
    <cellStyle name="SAPBEXHLevel2 2 2 7 2 4" xfId="14469" xr:uid="{00000000-0005-0000-0000-0000038D0000}"/>
    <cellStyle name="SAPBEXHLevel2 2 2 7 2 4 2" xfId="14470" xr:uid="{00000000-0005-0000-0000-0000048D0000}"/>
    <cellStyle name="SAPBEXHLevel2 2 2 7 3" xfId="14471" xr:uid="{00000000-0005-0000-0000-0000058D0000}"/>
    <cellStyle name="SAPBEXHLevel2 2 2 7 3 2" xfId="14472" xr:uid="{00000000-0005-0000-0000-0000068D0000}"/>
    <cellStyle name="SAPBEXHLevel2 2 2 7 3 2 2" xfId="14473" xr:uid="{00000000-0005-0000-0000-0000078D0000}"/>
    <cellStyle name="SAPBEXHLevel2 2 2 7 3 3" xfId="14474" xr:uid="{00000000-0005-0000-0000-0000088D0000}"/>
    <cellStyle name="SAPBEXHLevel2 2 2 7 4" xfId="14475" xr:uid="{00000000-0005-0000-0000-0000098D0000}"/>
    <cellStyle name="SAPBEXHLevel2 2 2 7 4 2" xfId="14476" xr:uid="{00000000-0005-0000-0000-00000A8D0000}"/>
    <cellStyle name="SAPBEXHLevel2 2 2 7 4 2 2" xfId="14477" xr:uid="{00000000-0005-0000-0000-00000B8D0000}"/>
    <cellStyle name="SAPBEXHLevel2 2 2 7 5" xfId="14478" xr:uid="{00000000-0005-0000-0000-00000C8D0000}"/>
    <cellStyle name="SAPBEXHLevel2 2 2 7 5 2" xfId="14479" xr:uid="{00000000-0005-0000-0000-00000D8D0000}"/>
    <cellStyle name="SAPBEXHLevel2 2 2 7 6" xfId="40831" xr:uid="{00000000-0005-0000-0000-00000E8D0000}"/>
    <cellStyle name="SAPBEXHLevel2 2 2 7 7" xfId="40832" xr:uid="{00000000-0005-0000-0000-00000F8D0000}"/>
    <cellStyle name="SAPBEXHLevel2 2 2 7 8" xfId="49894" xr:uid="{00000000-0005-0000-0000-0000108D0000}"/>
    <cellStyle name="SAPBEXHLevel2 2 2 8" xfId="40833" xr:uid="{00000000-0005-0000-0000-0000118D0000}"/>
    <cellStyle name="SAPBEXHLevel2 2 2 9" xfId="40834" xr:uid="{00000000-0005-0000-0000-0000128D0000}"/>
    <cellStyle name="SAPBEXHLevel2 2 20" xfId="40835" xr:uid="{00000000-0005-0000-0000-0000138D0000}"/>
    <cellStyle name="SAPBEXHLevel2 2 21" xfId="40836" xr:uid="{00000000-0005-0000-0000-0000148D0000}"/>
    <cellStyle name="SAPBEXHLevel2 2 22" xfId="40837" xr:uid="{00000000-0005-0000-0000-0000158D0000}"/>
    <cellStyle name="SAPBEXHLevel2 2 23" xfId="40838" xr:uid="{00000000-0005-0000-0000-0000168D0000}"/>
    <cellStyle name="SAPBEXHLevel2 2 24" xfId="40839" xr:uid="{00000000-0005-0000-0000-0000178D0000}"/>
    <cellStyle name="SAPBEXHLevel2 2 25" xfId="40840" xr:uid="{00000000-0005-0000-0000-0000188D0000}"/>
    <cellStyle name="SAPBEXHLevel2 2 26" xfId="40841" xr:uid="{00000000-0005-0000-0000-0000198D0000}"/>
    <cellStyle name="SAPBEXHLevel2 2 27" xfId="40842" xr:uid="{00000000-0005-0000-0000-00001A8D0000}"/>
    <cellStyle name="SAPBEXHLevel2 2 28" xfId="40843" xr:uid="{00000000-0005-0000-0000-00001B8D0000}"/>
    <cellStyle name="SAPBEXHLevel2 2 29" xfId="40844" xr:uid="{00000000-0005-0000-0000-00001C8D0000}"/>
    <cellStyle name="SAPBEXHLevel2 2 3" xfId="1091" xr:uid="{00000000-0005-0000-0000-00001D8D0000}"/>
    <cellStyle name="SAPBEXHLevel2 2 3 10" xfId="40845" xr:uid="{00000000-0005-0000-0000-00001E8D0000}"/>
    <cellStyle name="SAPBEXHLevel2 2 3 11" xfId="40846" xr:uid="{00000000-0005-0000-0000-00001F8D0000}"/>
    <cellStyle name="SAPBEXHLevel2 2 3 12" xfId="40847" xr:uid="{00000000-0005-0000-0000-0000208D0000}"/>
    <cellStyle name="SAPBEXHLevel2 2 3 13" xfId="40848" xr:uid="{00000000-0005-0000-0000-0000218D0000}"/>
    <cellStyle name="SAPBEXHLevel2 2 3 14" xfId="40849" xr:uid="{00000000-0005-0000-0000-0000228D0000}"/>
    <cellStyle name="SAPBEXHLevel2 2 3 15" xfId="40850" xr:uid="{00000000-0005-0000-0000-0000238D0000}"/>
    <cellStyle name="SAPBEXHLevel2 2 3 16" xfId="40851" xr:uid="{00000000-0005-0000-0000-0000248D0000}"/>
    <cellStyle name="SAPBEXHLevel2 2 3 17" xfId="40852" xr:uid="{00000000-0005-0000-0000-0000258D0000}"/>
    <cellStyle name="SAPBEXHLevel2 2 3 18" xfId="40853" xr:uid="{00000000-0005-0000-0000-0000268D0000}"/>
    <cellStyle name="SAPBEXHLevel2 2 3 19" xfId="40854" xr:uid="{00000000-0005-0000-0000-0000278D0000}"/>
    <cellStyle name="SAPBEXHLevel2 2 3 2" xfId="2113" xr:uid="{00000000-0005-0000-0000-0000288D0000}"/>
    <cellStyle name="SAPBEXHLevel2 2 3 2 2" xfId="14480" xr:uid="{00000000-0005-0000-0000-0000298D0000}"/>
    <cellStyle name="SAPBEXHLevel2 2 3 2 2 2" xfId="14481" xr:uid="{00000000-0005-0000-0000-00002A8D0000}"/>
    <cellStyle name="SAPBEXHLevel2 2 3 2 2 2 2" xfId="14482" xr:uid="{00000000-0005-0000-0000-00002B8D0000}"/>
    <cellStyle name="SAPBEXHLevel2 2 3 2 2 2 2 2" xfId="14483" xr:uid="{00000000-0005-0000-0000-00002C8D0000}"/>
    <cellStyle name="SAPBEXHLevel2 2 3 2 2 2 3" xfId="14484" xr:uid="{00000000-0005-0000-0000-00002D8D0000}"/>
    <cellStyle name="SAPBEXHLevel2 2 3 2 2 3" xfId="14485" xr:uid="{00000000-0005-0000-0000-00002E8D0000}"/>
    <cellStyle name="SAPBEXHLevel2 2 3 2 2 3 2" xfId="14486" xr:uid="{00000000-0005-0000-0000-00002F8D0000}"/>
    <cellStyle name="SAPBEXHLevel2 2 3 2 2 3 2 2" xfId="14487" xr:uid="{00000000-0005-0000-0000-0000308D0000}"/>
    <cellStyle name="SAPBEXHLevel2 2 3 2 2 4" xfId="14488" xr:uid="{00000000-0005-0000-0000-0000318D0000}"/>
    <cellStyle name="SAPBEXHLevel2 2 3 2 2 4 2" xfId="14489" xr:uid="{00000000-0005-0000-0000-0000328D0000}"/>
    <cellStyle name="SAPBEXHLevel2 2 3 2 3" xfId="14490" xr:uid="{00000000-0005-0000-0000-0000338D0000}"/>
    <cellStyle name="SAPBEXHLevel2 2 3 2 3 2" xfId="14491" xr:uid="{00000000-0005-0000-0000-0000348D0000}"/>
    <cellStyle name="SAPBEXHLevel2 2 3 2 3 2 2" xfId="14492" xr:uid="{00000000-0005-0000-0000-0000358D0000}"/>
    <cellStyle name="SAPBEXHLevel2 2 3 2 3 3" xfId="14493" xr:uid="{00000000-0005-0000-0000-0000368D0000}"/>
    <cellStyle name="SAPBEXHLevel2 2 3 2 4" xfId="14494" xr:uid="{00000000-0005-0000-0000-0000378D0000}"/>
    <cellStyle name="SAPBEXHLevel2 2 3 2 4 2" xfId="14495" xr:uid="{00000000-0005-0000-0000-0000388D0000}"/>
    <cellStyle name="SAPBEXHLevel2 2 3 2 4 2 2" xfId="14496" xr:uid="{00000000-0005-0000-0000-0000398D0000}"/>
    <cellStyle name="SAPBEXHLevel2 2 3 2 5" xfId="14497" xr:uid="{00000000-0005-0000-0000-00003A8D0000}"/>
    <cellStyle name="SAPBEXHLevel2 2 3 2 5 2" xfId="14498" xr:uid="{00000000-0005-0000-0000-00003B8D0000}"/>
    <cellStyle name="SAPBEXHLevel2 2 3 2 6" xfId="40855" xr:uid="{00000000-0005-0000-0000-00003C8D0000}"/>
    <cellStyle name="SAPBEXHLevel2 2 3 2 7" xfId="40856" xr:uid="{00000000-0005-0000-0000-00003D8D0000}"/>
    <cellStyle name="SAPBEXHLevel2 2 3 2 8" xfId="49900" xr:uid="{00000000-0005-0000-0000-00003E8D0000}"/>
    <cellStyle name="SAPBEXHLevel2 2 3 20" xfId="40857" xr:uid="{00000000-0005-0000-0000-00003F8D0000}"/>
    <cellStyle name="SAPBEXHLevel2 2 3 21" xfId="40858" xr:uid="{00000000-0005-0000-0000-0000408D0000}"/>
    <cellStyle name="SAPBEXHLevel2 2 3 22" xfId="40859" xr:uid="{00000000-0005-0000-0000-0000418D0000}"/>
    <cellStyle name="SAPBEXHLevel2 2 3 23" xfId="40860" xr:uid="{00000000-0005-0000-0000-0000428D0000}"/>
    <cellStyle name="SAPBEXHLevel2 2 3 24" xfId="40861" xr:uid="{00000000-0005-0000-0000-0000438D0000}"/>
    <cellStyle name="SAPBEXHLevel2 2 3 25" xfId="40862" xr:uid="{00000000-0005-0000-0000-0000448D0000}"/>
    <cellStyle name="SAPBEXHLevel2 2 3 26" xfId="40863" xr:uid="{00000000-0005-0000-0000-0000458D0000}"/>
    <cellStyle name="SAPBEXHLevel2 2 3 27" xfId="40864" xr:uid="{00000000-0005-0000-0000-0000468D0000}"/>
    <cellStyle name="SAPBEXHLevel2 2 3 28" xfId="48679" xr:uid="{00000000-0005-0000-0000-0000478D0000}"/>
    <cellStyle name="SAPBEXHLevel2 2 3 29" xfId="49383" xr:uid="{00000000-0005-0000-0000-0000488D0000}"/>
    <cellStyle name="SAPBEXHLevel2 2 3 3" xfId="40865" xr:uid="{00000000-0005-0000-0000-0000498D0000}"/>
    <cellStyle name="SAPBEXHLevel2 2 3 4" xfId="40866" xr:uid="{00000000-0005-0000-0000-00004A8D0000}"/>
    <cellStyle name="SAPBEXHLevel2 2 3 5" xfId="40867" xr:uid="{00000000-0005-0000-0000-00004B8D0000}"/>
    <cellStyle name="SAPBEXHLevel2 2 3 6" xfId="40868" xr:uid="{00000000-0005-0000-0000-00004C8D0000}"/>
    <cellStyle name="SAPBEXHLevel2 2 3 7" xfId="40869" xr:uid="{00000000-0005-0000-0000-00004D8D0000}"/>
    <cellStyle name="SAPBEXHLevel2 2 3 8" xfId="40870" xr:uid="{00000000-0005-0000-0000-00004E8D0000}"/>
    <cellStyle name="SAPBEXHLevel2 2 3 9" xfId="40871" xr:uid="{00000000-0005-0000-0000-00004F8D0000}"/>
    <cellStyle name="SAPBEXHLevel2 2 30" xfId="40872" xr:uid="{00000000-0005-0000-0000-0000508D0000}"/>
    <cellStyle name="SAPBEXHLevel2 2 31" xfId="40873" xr:uid="{00000000-0005-0000-0000-0000518D0000}"/>
    <cellStyle name="SAPBEXHLevel2 2 32" xfId="40874" xr:uid="{00000000-0005-0000-0000-0000528D0000}"/>
    <cellStyle name="SAPBEXHLevel2 2 33" xfId="48680" xr:uid="{00000000-0005-0000-0000-0000538D0000}"/>
    <cellStyle name="SAPBEXHLevel2 2 34" xfId="49376" xr:uid="{00000000-0005-0000-0000-0000548D0000}"/>
    <cellStyle name="SAPBEXHLevel2 2 4" xfId="1092" xr:uid="{00000000-0005-0000-0000-0000558D0000}"/>
    <cellStyle name="SAPBEXHLevel2 2 4 10" xfId="40875" xr:uid="{00000000-0005-0000-0000-0000568D0000}"/>
    <cellStyle name="SAPBEXHLevel2 2 4 11" xfId="40876" xr:uid="{00000000-0005-0000-0000-0000578D0000}"/>
    <cellStyle name="SAPBEXHLevel2 2 4 12" xfId="40877" xr:uid="{00000000-0005-0000-0000-0000588D0000}"/>
    <cellStyle name="SAPBEXHLevel2 2 4 13" xfId="40878" xr:uid="{00000000-0005-0000-0000-0000598D0000}"/>
    <cellStyle name="SAPBEXHLevel2 2 4 14" xfId="40879" xr:uid="{00000000-0005-0000-0000-00005A8D0000}"/>
    <cellStyle name="SAPBEXHLevel2 2 4 15" xfId="40880" xr:uid="{00000000-0005-0000-0000-00005B8D0000}"/>
    <cellStyle name="SAPBEXHLevel2 2 4 16" xfId="40881" xr:uid="{00000000-0005-0000-0000-00005C8D0000}"/>
    <cellStyle name="SAPBEXHLevel2 2 4 17" xfId="40882" xr:uid="{00000000-0005-0000-0000-00005D8D0000}"/>
    <cellStyle name="SAPBEXHLevel2 2 4 18" xfId="40883" xr:uid="{00000000-0005-0000-0000-00005E8D0000}"/>
    <cellStyle name="SAPBEXHLevel2 2 4 19" xfId="40884" xr:uid="{00000000-0005-0000-0000-00005F8D0000}"/>
    <cellStyle name="SAPBEXHLevel2 2 4 2" xfId="2114" xr:uid="{00000000-0005-0000-0000-0000608D0000}"/>
    <cellStyle name="SAPBEXHLevel2 2 4 2 2" xfId="14499" xr:uid="{00000000-0005-0000-0000-0000618D0000}"/>
    <cellStyle name="SAPBEXHLevel2 2 4 2 2 2" xfId="14500" xr:uid="{00000000-0005-0000-0000-0000628D0000}"/>
    <cellStyle name="SAPBEXHLevel2 2 4 2 2 2 2" xfId="14501" xr:uid="{00000000-0005-0000-0000-0000638D0000}"/>
    <cellStyle name="SAPBEXHLevel2 2 4 2 2 2 2 2" xfId="14502" xr:uid="{00000000-0005-0000-0000-0000648D0000}"/>
    <cellStyle name="SAPBEXHLevel2 2 4 2 2 2 3" xfId="14503" xr:uid="{00000000-0005-0000-0000-0000658D0000}"/>
    <cellStyle name="SAPBEXHLevel2 2 4 2 2 3" xfId="14504" xr:uid="{00000000-0005-0000-0000-0000668D0000}"/>
    <cellStyle name="SAPBEXHLevel2 2 4 2 2 3 2" xfId="14505" xr:uid="{00000000-0005-0000-0000-0000678D0000}"/>
    <cellStyle name="SAPBEXHLevel2 2 4 2 2 3 2 2" xfId="14506" xr:uid="{00000000-0005-0000-0000-0000688D0000}"/>
    <cellStyle name="SAPBEXHLevel2 2 4 2 2 4" xfId="14507" xr:uid="{00000000-0005-0000-0000-0000698D0000}"/>
    <cellStyle name="SAPBEXHLevel2 2 4 2 2 4 2" xfId="14508" xr:uid="{00000000-0005-0000-0000-00006A8D0000}"/>
    <cellStyle name="SAPBEXHLevel2 2 4 2 3" xfId="14509" xr:uid="{00000000-0005-0000-0000-00006B8D0000}"/>
    <cellStyle name="SAPBEXHLevel2 2 4 2 3 2" xfId="14510" xr:uid="{00000000-0005-0000-0000-00006C8D0000}"/>
    <cellStyle name="SAPBEXHLevel2 2 4 2 3 2 2" xfId="14511" xr:uid="{00000000-0005-0000-0000-00006D8D0000}"/>
    <cellStyle name="SAPBEXHLevel2 2 4 2 3 3" xfId="14512" xr:uid="{00000000-0005-0000-0000-00006E8D0000}"/>
    <cellStyle name="SAPBEXHLevel2 2 4 2 4" xfId="14513" xr:uid="{00000000-0005-0000-0000-00006F8D0000}"/>
    <cellStyle name="SAPBEXHLevel2 2 4 2 4 2" xfId="14514" xr:uid="{00000000-0005-0000-0000-0000708D0000}"/>
    <cellStyle name="SAPBEXHLevel2 2 4 2 4 2 2" xfId="14515" xr:uid="{00000000-0005-0000-0000-0000718D0000}"/>
    <cellStyle name="SAPBEXHLevel2 2 4 2 5" xfId="14516" xr:uid="{00000000-0005-0000-0000-0000728D0000}"/>
    <cellStyle name="SAPBEXHLevel2 2 4 2 5 2" xfId="14517" xr:uid="{00000000-0005-0000-0000-0000738D0000}"/>
    <cellStyle name="SAPBEXHLevel2 2 4 2 6" xfId="40885" xr:uid="{00000000-0005-0000-0000-0000748D0000}"/>
    <cellStyle name="SAPBEXHLevel2 2 4 2 7" xfId="40886" xr:uid="{00000000-0005-0000-0000-0000758D0000}"/>
    <cellStyle name="SAPBEXHLevel2 2 4 2 8" xfId="49901" xr:uid="{00000000-0005-0000-0000-0000768D0000}"/>
    <cellStyle name="SAPBEXHLevel2 2 4 20" xfId="40887" xr:uid="{00000000-0005-0000-0000-0000778D0000}"/>
    <cellStyle name="SAPBEXHLevel2 2 4 21" xfId="40888" xr:uid="{00000000-0005-0000-0000-0000788D0000}"/>
    <cellStyle name="SAPBEXHLevel2 2 4 22" xfId="40889" xr:uid="{00000000-0005-0000-0000-0000798D0000}"/>
    <cellStyle name="SAPBEXHLevel2 2 4 23" xfId="40890" xr:uid="{00000000-0005-0000-0000-00007A8D0000}"/>
    <cellStyle name="SAPBEXHLevel2 2 4 24" xfId="40891" xr:uid="{00000000-0005-0000-0000-00007B8D0000}"/>
    <cellStyle name="SAPBEXHLevel2 2 4 25" xfId="40892" xr:uid="{00000000-0005-0000-0000-00007C8D0000}"/>
    <cellStyle name="SAPBEXHLevel2 2 4 26" xfId="40893" xr:uid="{00000000-0005-0000-0000-00007D8D0000}"/>
    <cellStyle name="SAPBEXHLevel2 2 4 27" xfId="40894" xr:uid="{00000000-0005-0000-0000-00007E8D0000}"/>
    <cellStyle name="SAPBEXHLevel2 2 4 28" xfId="48681" xr:uid="{00000000-0005-0000-0000-00007F8D0000}"/>
    <cellStyle name="SAPBEXHLevel2 2 4 29" xfId="49384" xr:uid="{00000000-0005-0000-0000-0000808D0000}"/>
    <cellStyle name="SAPBEXHLevel2 2 4 3" xfId="40895" xr:uid="{00000000-0005-0000-0000-0000818D0000}"/>
    <cellStyle name="SAPBEXHLevel2 2 4 4" xfId="40896" xr:uid="{00000000-0005-0000-0000-0000828D0000}"/>
    <cellStyle name="SAPBEXHLevel2 2 4 5" xfId="40897" xr:uid="{00000000-0005-0000-0000-0000838D0000}"/>
    <cellStyle name="SAPBEXHLevel2 2 4 6" xfId="40898" xr:uid="{00000000-0005-0000-0000-0000848D0000}"/>
    <cellStyle name="SAPBEXHLevel2 2 4 7" xfId="40899" xr:uid="{00000000-0005-0000-0000-0000858D0000}"/>
    <cellStyle name="SAPBEXHLevel2 2 4 8" xfId="40900" xr:uid="{00000000-0005-0000-0000-0000868D0000}"/>
    <cellStyle name="SAPBEXHLevel2 2 4 9" xfId="40901" xr:uid="{00000000-0005-0000-0000-0000878D0000}"/>
    <cellStyle name="SAPBEXHLevel2 2 5" xfId="1093" xr:uid="{00000000-0005-0000-0000-0000888D0000}"/>
    <cellStyle name="SAPBEXHLevel2 2 5 10" xfId="40902" xr:uid="{00000000-0005-0000-0000-0000898D0000}"/>
    <cellStyle name="SAPBEXHLevel2 2 5 11" xfId="40903" xr:uid="{00000000-0005-0000-0000-00008A8D0000}"/>
    <cellStyle name="SAPBEXHLevel2 2 5 12" xfId="40904" xr:uid="{00000000-0005-0000-0000-00008B8D0000}"/>
    <cellStyle name="SAPBEXHLevel2 2 5 13" xfId="40905" xr:uid="{00000000-0005-0000-0000-00008C8D0000}"/>
    <cellStyle name="SAPBEXHLevel2 2 5 14" xfId="40906" xr:uid="{00000000-0005-0000-0000-00008D8D0000}"/>
    <cellStyle name="SAPBEXHLevel2 2 5 15" xfId="40907" xr:uid="{00000000-0005-0000-0000-00008E8D0000}"/>
    <cellStyle name="SAPBEXHLevel2 2 5 16" xfId="40908" xr:uid="{00000000-0005-0000-0000-00008F8D0000}"/>
    <cellStyle name="SAPBEXHLevel2 2 5 17" xfId="40909" xr:uid="{00000000-0005-0000-0000-0000908D0000}"/>
    <cellStyle name="SAPBEXHLevel2 2 5 18" xfId="40910" xr:uid="{00000000-0005-0000-0000-0000918D0000}"/>
    <cellStyle name="SAPBEXHLevel2 2 5 19" xfId="40911" xr:uid="{00000000-0005-0000-0000-0000928D0000}"/>
    <cellStyle name="SAPBEXHLevel2 2 5 2" xfId="2115" xr:uid="{00000000-0005-0000-0000-0000938D0000}"/>
    <cellStyle name="SAPBEXHLevel2 2 5 2 2" xfId="14518" xr:uid="{00000000-0005-0000-0000-0000948D0000}"/>
    <cellStyle name="SAPBEXHLevel2 2 5 2 2 2" xfId="14519" xr:uid="{00000000-0005-0000-0000-0000958D0000}"/>
    <cellStyle name="SAPBEXHLevel2 2 5 2 2 2 2" xfId="14520" xr:uid="{00000000-0005-0000-0000-0000968D0000}"/>
    <cellStyle name="SAPBEXHLevel2 2 5 2 2 2 2 2" xfId="14521" xr:uid="{00000000-0005-0000-0000-0000978D0000}"/>
    <cellStyle name="SAPBEXHLevel2 2 5 2 2 2 3" xfId="14522" xr:uid="{00000000-0005-0000-0000-0000988D0000}"/>
    <cellStyle name="SAPBEXHLevel2 2 5 2 2 3" xfId="14523" xr:uid="{00000000-0005-0000-0000-0000998D0000}"/>
    <cellStyle name="SAPBEXHLevel2 2 5 2 2 3 2" xfId="14524" xr:uid="{00000000-0005-0000-0000-00009A8D0000}"/>
    <cellStyle name="SAPBEXHLevel2 2 5 2 2 3 2 2" xfId="14525" xr:uid="{00000000-0005-0000-0000-00009B8D0000}"/>
    <cellStyle name="SAPBEXHLevel2 2 5 2 2 4" xfId="14526" xr:uid="{00000000-0005-0000-0000-00009C8D0000}"/>
    <cellStyle name="SAPBEXHLevel2 2 5 2 2 4 2" xfId="14527" xr:uid="{00000000-0005-0000-0000-00009D8D0000}"/>
    <cellStyle name="SAPBEXHLevel2 2 5 2 3" xfId="14528" xr:uid="{00000000-0005-0000-0000-00009E8D0000}"/>
    <cellStyle name="SAPBEXHLevel2 2 5 2 3 2" xfId="14529" xr:uid="{00000000-0005-0000-0000-00009F8D0000}"/>
    <cellStyle name="SAPBEXHLevel2 2 5 2 3 2 2" xfId="14530" xr:uid="{00000000-0005-0000-0000-0000A08D0000}"/>
    <cellStyle name="SAPBEXHLevel2 2 5 2 3 3" xfId="14531" xr:uid="{00000000-0005-0000-0000-0000A18D0000}"/>
    <cellStyle name="SAPBEXHLevel2 2 5 2 4" xfId="14532" xr:uid="{00000000-0005-0000-0000-0000A28D0000}"/>
    <cellStyle name="SAPBEXHLevel2 2 5 2 4 2" xfId="14533" xr:uid="{00000000-0005-0000-0000-0000A38D0000}"/>
    <cellStyle name="SAPBEXHLevel2 2 5 2 4 2 2" xfId="14534" xr:uid="{00000000-0005-0000-0000-0000A48D0000}"/>
    <cellStyle name="SAPBEXHLevel2 2 5 2 5" xfId="14535" xr:uid="{00000000-0005-0000-0000-0000A58D0000}"/>
    <cellStyle name="SAPBEXHLevel2 2 5 2 5 2" xfId="14536" xr:uid="{00000000-0005-0000-0000-0000A68D0000}"/>
    <cellStyle name="SAPBEXHLevel2 2 5 2 6" xfId="40912" xr:uid="{00000000-0005-0000-0000-0000A78D0000}"/>
    <cellStyle name="SAPBEXHLevel2 2 5 2 7" xfId="40913" xr:uid="{00000000-0005-0000-0000-0000A88D0000}"/>
    <cellStyle name="SAPBEXHLevel2 2 5 2 8" xfId="49902" xr:uid="{00000000-0005-0000-0000-0000A98D0000}"/>
    <cellStyle name="SAPBEXHLevel2 2 5 20" xfId="40914" xr:uid="{00000000-0005-0000-0000-0000AA8D0000}"/>
    <cellStyle name="SAPBEXHLevel2 2 5 21" xfId="40915" xr:uid="{00000000-0005-0000-0000-0000AB8D0000}"/>
    <cellStyle name="SAPBEXHLevel2 2 5 22" xfId="40916" xr:uid="{00000000-0005-0000-0000-0000AC8D0000}"/>
    <cellStyle name="SAPBEXHLevel2 2 5 23" xfId="40917" xr:uid="{00000000-0005-0000-0000-0000AD8D0000}"/>
    <cellStyle name="SAPBEXHLevel2 2 5 24" xfId="40918" xr:uid="{00000000-0005-0000-0000-0000AE8D0000}"/>
    <cellStyle name="SAPBEXHLevel2 2 5 25" xfId="40919" xr:uid="{00000000-0005-0000-0000-0000AF8D0000}"/>
    <cellStyle name="SAPBEXHLevel2 2 5 26" xfId="40920" xr:uid="{00000000-0005-0000-0000-0000B08D0000}"/>
    <cellStyle name="SAPBEXHLevel2 2 5 27" xfId="40921" xr:uid="{00000000-0005-0000-0000-0000B18D0000}"/>
    <cellStyle name="SAPBEXHLevel2 2 5 28" xfId="48682" xr:uid="{00000000-0005-0000-0000-0000B28D0000}"/>
    <cellStyle name="SAPBEXHLevel2 2 5 29" xfId="49385" xr:uid="{00000000-0005-0000-0000-0000B38D0000}"/>
    <cellStyle name="SAPBEXHLevel2 2 5 3" xfId="40922" xr:uid="{00000000-0005-0000-0000-0000B48D0000}"/>
    <cellStyle name="SAPBEXHLevel2 2 5 4" xfId="40923" xr:uid="{00000000-0005-0000-0000-0000B58D0000}"/>
    <cellStyle name="SAPBEXHLevel2 2 5 5" xfId="40924" xr:uid="{00000000-0005-0000-0000-0000B68D0000}"/>
    <cellStyle name="SAPBEXHLevel2 2 5 6" xfId="40925" xr:uid="{00000000-0005-0000-0000-0000B78D0000}"/>
    <cellStyle name="SAPBEXHLevel2 2 5 7" xfId="40926" xr:uid="{00000000-0005-0000-0000-0000B88D0000}"/>
    <cellStyle name="SAPBEXHLevel2 2 5 8" xfId="40927" xr:uid="{00000000-0005-0000-0000-0000B98D0000}"/>
    <cellStyle name="SAPBEXHLevel2 2 5 9" xfId="40928" xr:uid="{00000000-0005-0000-0000-0000BA8D0000}"/>
    <cellStyle name="SAPBEXHLevel2 2 6" xfId="1094" xr:uid="{00000000-0005-0000-0000-0000BB8D0000}"/>
    <cellStyle name="SAPBEXHLevel2 2 6 10" xfId="40929" xr:uid="{00000000-0005-0000-0000-0000BC8D0000}"/>
    <cellStyle name="SAPBEXHLevel2 2 6 11" xfId="40930" xr:uid="{00000000-0005-0000-0000-0000BD8D0000}"/>
    <cellStyle name="SAPBEXHLevel2 2 6 12" xfId="40931" xr:uid="{00000000-0005-0000-0000-0000BE8D0000}"/>
    <cellStyle name="SAPBEXHLevel2 2 6 13" xfId="40932" xr:uid="{00000000-0005-0000-0000-0000BF8D0000}"/>
    <cellStyle name="SAPBEXHLevel2 2 6 14" xfId="40933" xr:uid="{00000000-0005-0000-0000-0000C08D0000}"/>
    <cellStyle name="SAPBEXHLevel2 2 6 15" xfId="40934" xr:uid="{00000000-0005-0000-0000-0000C18D0000}"/>
    <cellStyle name="SAPBEXHLevel2 2 6 16" xfId="40935" xr:uid="{00000000-0005-0000-0000-0000C28D0000}"/>
    <cellStyle name="SAPBEXHLevel2 2 6 17" xfId="40936" xr:uid="{00000000-0005-0000-0000-0000C38D0000}"/>
    <cellStyle name="SAPBEXHLevel2 2 6 18" xfId="40937" xr:uid="{00000000-0005-0000-0000-0000C48D0000}"/>
    <cellStyle name="SAPBEXHLevel2 2 6 19" xfId="40938" xr:uid="{00000000-0005-0000-0000-0000C58D0000}"/>
    <cellStyle name="SAPBEXHLevel2 2 6 2" xfId="2116" xr:uid="{00000000-0005-0000-0000-0000C68D0000}"/>
    <cellStyle name="SAPBEXHLevel2 2 6 2 2" xfId="14537" xr:uid="{00000000-0005-0000-0000-0000C78D0000}"/>
    <cellStyle name="SAPBEXHLevel2 2 6 2 2 2" xfId="14538" xr:uid="{00000000-0005-0000-0000-0000C88D0000}"/>
    <cellStyle name="SAPBEXHLevel2 2 6 2 2 2 2" xfId="14539" xr:uid="{00000000-0005-0000-0000-0000C98D0000}"/>
    <cellStyle name="SAPBEXHLevel2 2 6 2 2 2 2 2" xfId="14540" xr:uid="{00000000-0005-0000-0000-0000CA8D0000}"/>
    <cellStyle name="SAPBEXHLevel2 2 6 2 2 2 3" xfId="14541" xr:uid="{00000000-0005-0000-0000-0000CB8D0000}"/>
    <cellStyle name="SAPBEXHLevel2 2 6 2 2 3" xfId="14542" xr:uid="{00000000-0005-0000-0000-0000CC8D0000}"/>
    <cellStyle name="SAPBEXHLevel2 2 6 2 2 3 2" xfId="14543" xr:uid="{00000000-0005-0000-0000-0000CD8D0000}"/>
    <cellStyle name="SAPBEXHLevel2 2 6 2 2 3 2 2" xfId="14544" xr:uid="{00000000-0005-0000-0000-0000CE8D0000}"/>
    <cellStyle name="SAPBEXHLevel2 2 6 2 2 4" xfId="14545" xr:uid="{00000000-0005-0000-0000-0000CF8D0000}"/>
    <cellStyle name="SAPBEXHLevel2 2 6 2 2 4 2" xfId="14546" xr:uid="{00000000-0005-0000-0000-0000D08D0000}"/>
    <cellStyle name="SAPBEXHLevel2 2 6 2 3" xfId="14547" xr:uid="{00000000-0005-0000-0000-0000D18D0000}"/>
    <cellStyle name="SAPBEXHLevel2 2 6 2 3 2" xfId="14548" xr:uid="{00000000-0005-0000-0000-0000D28D0000}"/>
    <cellStyle name="SAPBEXHLevel2 2 6 2 3 2 2" xfId="14549" xr:uid="{00000000-0005-0000-0000-0000D38D0000}"/>
    <cellStyle name="SAPBEXHLevel2 2 6 2 3 3" xfId="14550" xr:uid="{00000000-0005-0000-0000-0000D48D0000}"/>
    <cellStyle name="SAPBEXHLevel2 2 6 2 4" xfId="14551" xr:uid="{00000000-0005-0000-0000-0000D58D0000}"/>
    <cellStyle name="SAPBEXHLevel2 2 6 2 4 2" xfId="14552" xr:uid="{00000000-0005-0000-0000-0000D68D0000}"/>
    <cellStyle name="SAPBEXHLevel2 2 6 2 4 2 2" xfId="14553" xr:uid="{00000000-0005-0000-0000-0000D78D0000}"/>
    <cellStyle name="SAPBEXHLevel2 2 6 2 5" xfId="14554" xr:uid="{00000000-0005-0000-0000-0000D88D0000}"/>
    <cellStyle name="SAPBEXHLevel2 2 6 2 5 2" xfId="14555" xr:uid="{00000000-0005-0000-0000-0000D98D0000}"/>
    <cellStyle name="SAPBEXHLevel2 2 6 2 6" xfId="40939" xr:uid="{00000000-0005-0000-0000-0000DA8D0000}"/>
    <cellStyle name="SAPBEXHLevel2 2 6 2 7" xfId="40940" xr:uid="{00000000-0005-0000-0000-0000DB8D0000}"/>
    <cellStyle name="SAPBEXHLevel2 2 6 2 8" xfId="49903" xr:uid="{00000000-0005-0000-0000-0000DC8D0000}"/>
    <cellStyle name="SAPBEXHLevel2 2 6 20" xfId="40941" xr:uid="{00000000-0005-0000-0000-0000DD8D0000}"/>
    <cellStyle name="SAPBEXHLevel2 2 6 21" xfId="40942" xr:uid="{00000000-0005-0000-0000-0000DE8D0000}"/>
    <cellStyle name="SAPBEXHLevel2 2 6 22" xfId="40943" xr:uid="{00000000-0005-0000-0000-0000DF8D0000}"/>
    <cellStyle name="SAPBEXHLevel2 2 6 23" xfId="40944" xr:uid="{00000000-0005-0000-0000-0000E08D0000}"/>
    <cellStyle name="SAPBEXHLevel2 2 6 24" xfId="40945" xr:uid="{00000000-0005-0000-0000-0000E18D0000}"/>
    <cellStyle name="SAPBEXHLevel2 2 6 25" xfId="40946" xr:uid="{00000000-0005-0000-0000-0000E28D0000}"/>
    <cellStyle name="SAPBEXHLevel2 2 6 26" xfId="40947" xr:uid="{00000000-0005-0000-0000-0000E38D0000}"/>
    <cellStyle name="SAPBEXHLevel2 2 6 27" xfId="40948" xr:uid="{00000000-0005-0000-0000-0000E48D0000}"/>
    <cellStyle name="SAPBEXHLevel2 2 6 28" xfId="48683" xr:uid="{00000000-0005-0000-0000-0000E58D0000}"/>
    <cellStyle name="SAPBEXHLevel2 2 6 29" xfId="49386" xr:uid="{00000000-0005-0000-0000-0000E68D0000}"/>
    <cellStyle name="SAPBEXHLevel2 2 6 3" xfId="40949" xr:uid="{00000000-0005-0000-0000-0000E78D0000}"/>
    <cellStyle name="SAPBEXHLevel2 2 6 4" xfId="40950" xr:uid="{00000000-0005-0000-0000-0000E88D0000}"/>
    <cellStyle name="SAPBEXHLevel2 2 6 5" xfId="40951" xr:uid="{00000000-0005-0000-0000-0000E98D0000}"/>
    <cellStyle name="SAPBEXHLevel2 2 6 6" xfId="40952" xr:uid="{00000000-0005-0000-0000-0000EA8D0000}"/>
    <cellStyle name="SAPBEXHLevel2 2 6 7" xfId="40953" xr:uid="{00000000-0005-0000-0000-0000EB8D0000}"/>
    <cellStyle name="SAPBEXHLevel2 2 6 8" xfId="40954" xr:uid="{00000000-0005-0000-0000-0000EC8D0000}"/>
    <cellStyle name="SAPBEXHLevel2 2 6 9" xfId="40955" xr:uid="{00000000-0005-0000-0000-0000ED8D0000}"/>
    <cellStyle name="SAPBEXHLevel2 2 7" xfId="2117" xr:uid="{00000000-0005-0000-0000-0000EE8D0000}"/>
    <cellStyle name="SAPBEXHLevel2 2 7 2" xfId="14556" xr:uid="{00000000-0005-0000-0000-0000EF8D0000}"/>
    <cellStyle name="SAPBEXHLevel2 2 7 2 2" xfId="14557" xr:uid="{00000000-0005-0000-0000-0000F08D0000}"/>
    <cellStyle name="SAPBEXHLevel2 2 7 2 2 2" xfId="14558" xr:uid="{00000000-0005-0000-0000-0000F18D0000}"/>
    <cellStyle name="SAPBEXHLevel2 2 7 2 2 2 2" xfId="14559" xr:uid="{00000000-0005-0000-0000-0000F28D0000}"/>
    <cellStyle name="SAPBEXHLevel2 2 7 2 2 3" xfId="14560" xr:uid="{00000000-0005-0000-0000-0000F38D0000}"/>
    <cellStyle name="SAPBEXHLevel2 2 7 2 3" xfId="14561" xr:uid="{00000000-0005-0000-0000-0000F48D0000}"/>
    <cellStyle name="SAPBEXHLevel2 2 7 2 3 2" xfId="14562" xr:uid="{00000000-0005-0000-0000-0000F58D0000}"/>
    <cellStyle name="SAPBEXHLevel2 2 7 2 3 2 2" xfId="14563" xr:uid="{00000000-0005-0000-0000-0000F68D0000}"/>
    <cellStyle name="SAPBEXHLevel2 2 7 2 4" xfId="14564" xr:uid="{00000000-0005-0000-0000-0000F78D0000}"/>
    <cellStyle name="SAPBEXHLevel2 2 7 2 4 2" xfId="14565" xr:uid="{00000000-0005-0000-0000-0000F88D0000}"/>
    <cellStyle name="SAPBEXHLevel2 2 7 3" xfId="14566" xr:uid="{00000000-0005-0000-0000-0000F98D0000}"/>
    <cellStyle name="SAPBEXHLevel2 2 7 3 2" xfId="14567" xr:uid="{00000000-0005-0000-0000-0000FA8D0000}"/>
    <cellStyle name="SAPBEXHLevel2 2 7 3 2 2" xfId="14568" xr:uid="{00000000-0005-0000-0000-0000FB8D0000}"/>
    <cellStyle name="SAPBEXHLevel2 2 7 3 3" xfId="14569" xr:uid="{00000000-0005-0000-0000-0000FC8D0000}"/>
    <cellStyle name="SAPBEXHLevel2 2 7 4" xfId="14570" xr:uid="{00000000-0005-0000-0000-0000FD8D0000}"/>
    <cellStyle name="SAPBEXHLevel2 2 7 4 2" xfId="14571" xr:uid="{00000000-0005-0000-0000-0000FE8D0000}"/>
    <cellStyle name="SAPBEXHLevel2 2 7 4 2 2" xfId="14572" xr:uid="{00000000-0005-0000-0000-0000FF8D0000}"/>
    <cellStyle name="SAPBEXHLevel2 2 7 5" xfId="14573" xr:uid="{00000000-0005-0000-0000-0000008E0000}"/>
    <cellStyle name="SAPBEXHLevel2 2 7 5 2" xfId="14574" xr:uid="{00000000-0005-0000-0000-0000018E0000}"/>
    <cellStyle name="SAPBEXHLevel2 2 7 6" xfId="40956" xr:uid="{00000000-0005-0000-0000-0000028E0000}"/>
    <cellStyle name="SAPBEXHLevel2 2 7 7" xfId="40957" xr:uid="{00000000-0005-0000-0000-0000038E0000}"/>
    <cellStyle name="SAPBEXHLevel2 2 7 8" xfId="49893" xr:uid="{00000000-0005-0000-0000-0000048E0000}"/>
    <cellStyle name="SAPBEXHLevel2 2 8" xfId="40958" xr:uid="{00000000-0005-0000-0000-0000058E0000}"/>
    <cellStyle name="SAPBEXHLevel2 2 9" xfId="40959" xr:uid="{00000000-0005-0000-0000-0000068E0000}"/>
    <cellStyle name="SAPBEXHLevel2 20" xfId="40960" xr:uid="{00000000-0005-0000-0000-0000078E0000}"/>
    <cellStyle name="SAPBEXHLevel2 21" xfId="40961" xr:uid="{00000000-0005-0000-0000-0000088E0000}"/>
    <cellStyle name="SAPBEXHLevel2 22" xfId="40962" xr:uid="{00000000-0005-0000-0000-0000098E0000}"/>
    <cellStyle name="SAPBEXHLevel2 23" xfId="40963" xr:uid="{00000000-0005-0000-0000-00000A8E0000}"/>
    <cellStyle name="SAPBEXHLevel2 24" xfId="40964" xr:uid="{00000000-0005-0000-0000-00000B8E0000}"/>
    <cellStyle name="SAPBEXHLevel2 25" xfId="40965" xr:uid="{00000000-0005-0000-0000-00000C8E0000}"/>
    <cellStyle name="SAPBEXHLevel2 26" xfId="40966" xr:uid="{00000000-0005-0000-0000-00000D8E0000}"/>
    <cellStyle name="SAPBEXHLevel2 27" xfId="40967" xr:uid="{00000000-0005-0000-0000-00000E8E0000}"/>
    <cellStyle name="SAPBEXHLevel2 28" xfId="40968" xr:uid="{00000000-0005-0000-0000-00000F8E0000}"/>
    <cellStyle name="SAPBEXHLevel2 29" xfId="40969" xr:uid="{00000000-0005-0000-0000-0000108E0000}"/>
    <cellStyle name="SAPBEXHLevel2 3" xfId="545" xr:uid="{00000000-0005-0000-0000-0000118E0000}"/>
    <cellStyle name="SAPBEXHLevel2 3 10" xfId="40970" xr:uid="{00000000-0005-0000-0000-0000128E0000}"/>
    <cellStyle name="SAPBEXHLevel2 3 11" xfId="40971" xr:uid="{00000000-0005-0000-0000-0000138E0000}"/>
    <cellStyle name="SAPBEXHLevel2 3 12" xfId="40972" xr:uid="{00000000-0005-0000-0000-0000148E0000}"/>
    <cellStyle name="SAPBEXHLevel2 3 13" xfId="40973" xr:uid="{00000000-0005-0000-0000-0000158E0000}"/>
    <cellStyle name="SAPBEXHLevel2 3 14" xfId="40974" xr:uid="{00000000-0005-0000-0000-0000168E0000}"/>
    <cellStyle name="SAPBEXHLevel2 3 15" xfId="40975" xr:uid="{00000000-0005-0000-0000-0000178E0000}"/>
    <cellStyle name="SAPBEXHLevel2 3 16" xfId="40976" xr:uid="{00000000-0005-0000-0000-0000188E0000}"/>
    <cellStyle name="SAPBEXHLevel2 3 17" xfId="40977" xr:uid="{00000000-0005-0000-0000-0000198E0000}"/>
    <cellStyle name="SAPBEXHLevel2 3 18" xfId="40978" xr:uid="{00000000-0005-0000-0000-00001A8E0000}"/>
    <cellStyle name="SAPBEXHLevel2 3 19" xfId="40979" xr:uid="{00000000-0005-0000-0000-00001B8E0000}"/>
    <cellStyle name="SAPBEXHLevel2 3 2" xfId="1095" xr:uid="{00000000-0005-0000-0000-00001C8E0000}"/>
    <cellStyle name="SAPBEXHLevel2 3 2 10" xfId="40980" xr:uid="{00000000-0005-0000-0000-00001D8E0000}"/>
    <cellStyle name="SAPBEXHLevel2 3 2 11" xfId="40981" xr:uid="{00000000-0005-0000-0000-00001E8E0000}"/>
    <cellStyle name="SAPBEXHLevel2 3 2 12" xfId="40982" xr:uid="{00000000-0005-0000-0000-00001F8E0000}"/>
    <cellStyle name="SAPBEXHLevel2 3 2 13" xfId="40983" xr:uid="{00000000-0005-0000-0000-0000208E0000}"/>
    <cellStyle name="SAPBEXHLevel2 3 2 14" xfId="40984" xr:uid="{00000000-0005-0000-0000-0000218E0000}"/>
    <cellStyle name="SAPBEXHLevel2 3 2 15" xfId="40985" xr:uid="{00000000-0005-0000-0000-0000228E0000}"/>
    <cellStyle name="SAPBEXHLevel2 3 2 16" xfId="40986" xr:uid="{00000000-0005-0000-0000-0000238E0000}"/>
    <cellStyle name="SAPBEXHLevel2 3 2 17" xfId="40987" xr:uid="{00000000-0005-0000-0000-0000248E0000}"/>
    <cellStyle name="SAPBEXHLevel2 3 2 18" xfId="40988" xr:uid="{00000000-0005-0000-0000-0000258E0000}"/>
    <cellStyle name="SAPBEXHLevel2 3 2 19" xfId="40989" xr:uid="{00000000-0005-0000-0000-0000268E0000}"/>
    <cellStyle name="SAPBEXHLevel2 3 2 2" xfId="2118" xr:uid="{00000000-0005-0000-0000-0000278E0000}"/>
    <cellStyle name="SAPBEXHLevel2 3 2 2 2" xfId="14575" xr:uid="{00000000-0005-0000-0000-0000288E0000}"/>
    <cellStyle name="SAPBEXHLevel2 3 2 2 2 2" xfId="14576" xr:uid="{00000000-0005-0000-0000-0000298E0000}"/>
    <cellStyle name="SAPBEXHLevel2 3 2 2 2 2 2" xfId="14577" xr:uid="{00000000-0005-0000-0000-00002A8E0000}"/>
    <cellStyle name="SAPBEXHLevel2 3 2 2 2 2 2 2" xfId="14578" xr:uid="{00000000-0005-0000-0000-00002B8E0000}"/>
    <cellStyle name="SAPBEXHLevel2 3 2 2 2 2 3" xfId="14579" xr:uid="{00000000-0005-0000-0000-00002C8E0000}"/>
    <cellStyle name="SAPBEXHLevel2 3 2 2 2 3" xfId="14580" xr:uid="{00000000-0005-0000-0000-00002D8E0000}"/>
    <cellStyle name="SAPBEXHLevel2 3 2 2 2 3 2" xfId="14581" xr:uid="{00000000-0005-0000-0000-00002E8E0000}"/>
    <cellStyle name="SAPBEXHLevel2 3 2 2 2 3 2 2" xfId="14582" xr:uid="{00000000-0005-0000-0000-00002F8E0000}"/>
    <cellStyle name="SAPBEXHLevel2 3 2 2 2 4" xfId="14583" xr:uid="{00000000-0005-0000-0000-0000308E0000}"/>
    <cellStyle name="SAPBEXHLevel2 3 2 2 2 4 2" xfId="14584" xr:uid="{00000000-0005-0000-0000-0000318E0000}"/>
    <cellStyle name="SAPBEXHLevel2 3 2 2 3" xfId="14585" xr:uid="{00000000-0005-0000-0000-0000328E0000}"/>
    <cellStyle name="SAPBEXHLevel2 3 2 2 3 2" xfId="14586" xr:uid="{00000000-0005-0000-0000-0000338E0000}"/>
    <cellStyle name="SAPBEXHLevel2 3 2 2 3 2 2" xfId="14587" xr:uid="{00000000-0005-0000-0000-0000348E0000}"/>
    <cellStyle name="SAPBEXHLevel2 3 2 2 3 3" xfId="14588" xr:uid="{00000000-0005-0000-0000-0000358E0000}"/>
    <cellStyle name="SAPBEXHLevel2 3 2 2 4" xfId="14589" xr:uid="{00000000-0005-0000-0000-0000368E0000}"/>
    <cellStyle name="SAPBEXHLevel2 3 2 2 4 2" xfId="14590" xr:uid="{00000000-0005-0000-0000-0000378E0000}"/>
    <cellStyle name="SAPBEXHLevel2 3 2 2 4 2 2" xfId="14591" xr:uid="{00000000-0005-0000-0000-0000388E0000}"/>
    <cellStyle name="SAPBEXHLevel2 3 2 2 5" xfId="14592" xr:uid="{00000000-0005-0000-0000-0000398E0000}"/>
    <cellStyle name="SAPBEXHLevel2 3 2 2 5 2" xfId="14593" xr:uid="{00000000-0005-0000-0000-00003A8E0000}"/>
    <cellStyle name="SAPBEXHLevel2 3 2 2 6" xfId="40990" xr:uid="{00000000-0005-0000-0000-00003B8E0000}"/>
    <cellStyle name="SAPBEXHLevel2 3 2 2 7" xfId="40991" xr:uid="{00000000-0005-0000-0000-00003C8E0000}"/>
    <cellStyle name="SAPBEXHLevel2 3 2 2 8" xfId="49905" xr:uid="{00000000-0005-0000-0000-00003D8E0000}"/>
    <cellStyle name="SAPBEXHLevel2 3 2 20" xfId="40992" xr:uid="{00000000-0005-0000-0000-00003E8E0000}"/>
    <cellStyle name="SAPBEXHLevel2 3 2 21" xfId="40993" xr:uid="{00000000-0005-0000-0000-00003F8E0000}"/>
    <cellStyle name="SAPBEXHLevel2 3 2 22" xfId="40994" xr:uid="{00000000-0005-0000-0000-0000408E0000}"/>
    <cellStyle name="SAPBEXHLevel2 3 2 23" xfId="40995" xr:uid="{00000000-0005-0000-0000-0000418E0000}"/>
    <cellStyle name="SAPBEXHLevel2 3 2 24" xfId="40996" xr:uid="{00000000-0005-0000-0000-0000428E0000}"/>
    <cellStyle name="SAPBEXHLevel2 3 2 25" xfId="40997" xr:uid="{00000000-0005-0000-0000-0000438E0000}"/>
    <cellStyle name="SAPBEXHLevel2 3 2 26" xfId="40998" xr:uid="{00000000-0005-0000-0000-0000448E0000}"/>
    <cellStyle name="SAPBEXHLevel2 3 2 27" xfId="40999" xr:uid="{00000000-0005-0000-0000-0000458E0000}"/>
    <cellStyle name="SAPBEXHLevel2 3 2 28" xfId="48684" xr:uid="{00000000-0005-0000-0000-0000468E0000}"/>
    <cellStyle name="SAPBEXHLevel2 3 2 29" xfId="49388" xr:uid="{00000000-0005-0000-0000-0000478E0000}"/>
    <cellStyle name="SAPBEXHLevel2 3 2 3" xfId="41000" xr:uid="{00000000-0005-0000-0000-0000488E0000}"/>
    <cellStyle name="SAPBEXHLevel2 3 2 4" xfId="41001" xr:uid="{00000000-0005-0000-0000-0000498E0000}"/>
    <cellStyle name="SAPBEXHLevel2 3 2 5" xfId="41002" xr:uid="{00000000-0005-0000-0000-00004A8E0000}"/>
    <cellStyle name="SAPBEXHLevel2 3 2 6" xfId="41003" xr:uid="{00000000-0005-0000-0000-00004B8E0000}"/>
    <cellStyle name="SAPBEXHLevel2 3 2 7" xfId="41004" xr:uid="{00000000-0005-0000-0000-00004C8E0000}"/>
    <cellStyle name="SAPBEXHLevel2 3 2 8" xfId="41005" xr:uid="{00000000-0005-0000-0000-00004D8E0000}"/>
    <cellStyle name="SAPBEXHLevel2 3 2 9" xfId="41006" xr:uid="{00000000-0005-0000-0000-00004E8E0000}"/>
    <cellStyle name="SAPBEXHLevel2 3 20" xfId="41007" xr:uid="{00000000-0005-0000-0000-00004F8E0000}"/>
    <cellStyle name="SAPBEXHLevel2 3 21" xfId="41008" xr:uid="{00000000-0005-0000-0000-0000508E0000}"/>
    <cellStyle name="SAPBEXHLevel2 3 22" xfId="41009" xr:uid="{00000000-0005-0000-0000-0000518E0000}"/>
    <cellStyle name="SAPBEXHLevel2 3 23" xfId="41010" xr:uid="{00000000-0005-0000-0000-0000528E0000}"/>
    <cellStyle name="SAPBEXHLevel2 3 24" xfId="41011" xr:uid="{00000000-0005-0000-0000-0000538E0000}"/>
    <cellStyle name="SAPBEXHLevel2 3 25" xfId="41012" xr:uid="{00000000-0005-0000-0000-0000548E0000}"/>
    <cellStyle name="SAPBEXHLevel2 3 26" xfId="41013" xr:uid="{00000000-0005-0000-0000-0000558E0000}"/>
    <cellStyle name="SAPBEXHLevel2 3 27" xfId="41014" xr:uid="{00000000-0005-0000-0000-0000568E0000}"/>
    <cellStyle name="SAPBEXHLevel2 3 28" xfId="41015" xr:uid="{00000000-0005-0000-0000-0000578E0000}"/>
    <cellStyle name="SAPBEXHLevel2 3 29" xfId="41016" xr:uid="{00000000-0005-0000-0000-0000588E0000}"/>
    <cellStyle name="SAPBEXHLevel2 3 3" xfId="1096" xr:uid="{00000000-0005-0000-0000-0000598E0000}"/>
    <cellStyle name="SAPBEXHLevel2 3 3 10" xfId="41017" xr:uid="{00000000-0005-0000-0000-00005A8E0000}"/>
    <cellStyle name="SAPBEXHLevel2 3 3 11" xfId="41018" xr:uid="{00000000-0005-0000-0000-00005B8E0000}"/>
    <cellStyle name="SAPBEXHLevel2 3 3 12" xfId="41019" xr:uid="{00000000-0005-0000-0000-00005C8E0000}"/>
    <cellStyle name="SAPBEXHLevel2 3 3 13" xfId="41020" xr:uid="{00000000-0005-0000-0000-00005D8E0000}"/>
    <cellStyle name="SAPBEXHLevel2 3 3 14" xfId="41021" xr:uid="{00000000-0005-0000-0000-00005E8E0000}"/>
    <cellStyle name="SAPBEXHLevel2 3 3 15" xfId="41022" xr:uid="{00000000-0005-0000-0000-00005F8E0000}"/>
    <cellStyle name="SAPBEXHLevel2 3 3 16" xfId="41023" xr:uid="{00000000-0005-0000-0000-0000608E0000}"/>
    <cellStyle name="SAPBEXHLevel2 3 3 17" xfId="41024" xr:uid="{00000000-0005-0000-0000-0000618E0000}"/>
    <cellStyle name="SAPBEXHLevel2 3 3 18" xfId="41025" xr:uid="{00000000-0005-0000-0000-0000628E0000}"/>
    <cellStyle name="SAPBEXHLevel2 3 3 19" xfId="41026" xr:uid="{00000000-0005-0000-0000-0000638E0000}"/>
    <cellStyle name="SAPBEXHLevel2 3 3 2" xfId="2119" xr:uid="{00000000-0005-0000-0000-0000648E0000}"/>
    <cellStyle name="SAPBEXHLevel2 3 3 2 2" xfId="14594" xr:uid="{00000000-0005-0000-0000-0000658E0000}"/>
    <cellStyle name="SAPBEXHLevel2 3 3 2 2 2" xfId="14595" xr:uid="{00000000-0005-0000-0000-0000668E0000}"/>
    <cellStyle name="SAPBEXHLevel2 3 3 2 2 2 2" xfId="14596" xr:uid="{00000000-0005-0000-0000-0000678E0000}"/>
    <cellStyle name="SAPBEXHLevel2 3 3 2 2 2 2 2" xfId="14597" xr:uid="{00000000-0005-0000-0000-0000688E0000}"/>
    <cellStyle name="SAPBEXHLevel2 3 3 2 2 2 3" xfId="14598" xr:uid="{00000000-0005-0000-0000-0000698E0000}"/>
    <cellStyle name="SAPBEXHLevel2 3 3 2 2 3" xfId="14599" xr:uid="{00000000-0005-0000-0000-00006A8E0000}"/>
    <cellStyle name="SAPBEXHLevel2 3 3 2 2 3 2" xfId="14600" xr:uid="{00000000-0005-0000-0000-00006B8E0000}"/>
    <cellStyle name="SAPBEXHLevel2 3 3 2 2 3 2 2" xfId="14601" xr:uid="{00000000-0005-0000-0000-00006C8E0000}"/>
    <cellStyle name="SAPBEXHLevel2 3 3 2 2 4" xfId="14602" xr:uid="{00000000-0005-0000-0000-00006D8E0000}"/>
    <cellStyle name="SAPBEXHLevel2 3 3 2 2 4 2" xfId="14603" xr:uid="{00000000-0005-0000-0000-00006E8E0000}"/>
    <cellStyle name="SAPBEXHLevel2 3 3 2 3" xfId="14604" xr:uid="{00000000-0005-0000-0000-00006F8E0000}"/>
    <cellStyle name="SAPBEXHLevel2 3 3 2 3 2" xfId="14605" xr:uid="{00000000-0005-0000-0000-0000708E0000}"/>
    <cellStyle name="SAPBEXHLevel2 3 3 2 3 2 2" xfId="14606" xr:uid="{00000000-0005-0000-0000-0000718E0000}"/>
    <cellStyle name="SAPBEXHLevel2 3 3 2 3 3" xfId="14607" xr:uid="{00000000-0005-0000-0000-0000728E0000}"/>
    <cellStyle name="SAPBEXHLevel2 3 3 2 4" xfId="14608" xr:uid="{00000000-0005-0000-0000-0000738E0000}"/>
    <cellStyle name="SAPBEXHLevel2 3 3 2 4 2" xfId="14609" xr:uid="{00000000-0005-0000-0000-0000748E0000}"/>
    <cellStyle name="SAPBEXHLevel2 3 3 2 4 2 2" xfId="14610" xr:uid="{00000000-0005-0000-0000-0000758E0000}"/>
    <cellStyle name="SAPBEXHLevel2 3 3 2 5" xfId="14611" xr:uid="{00000000-0005-0000-0000-0000768E0000}"/>
    <cellStyle name="SAPBEXHLevel2 3 3 2 5 2" xfId="14612" xr:uid="{00000000-0005-0000-0000-0000778E0000}"/>
    <cellStyle name="SAPBEXHLevel2 3 3 2 6" xfId="41027" xr:uid="{00000000-0005-0000-0000-0000788E0000}"/>
    <cellStyle name="SAPBEXHLevel2 3 3 2 7" xfId="41028" xr:uid="{00000000-0005-0000-0000-0000798E0000}"/>
    <cellStyle name="SAPBEXHLevel2 3 3 2 8" xfId="49906" xr:uid="{00000000-0005-0000-0000-00007A8E0000}"/>
    <cellStyle name="SAPBEXHLevel2 3 3 20" xfId="41029" xr:uid="{00000000-0005-0000-0000-00007B8E0000}"/>
    <cellStyle name="SAPBEXHLevel2 3 3 21" xfId="41030" xr:uid="{00000000-0005-0000-0000-00007C8E0000}"/>
    <cellStyle name="SAPBEXHLevel2 3 3 22" xfId="41031" xr:uid="{00000000-0005-0000-0000-00007D8E0000}"/>
    <cellStyle name="SAPBEXHLevel2 3 3 23" xfId="41032" xr:uid="{00000000-0005-0000-0000-00007E8E0000}"/>
    <cellStyle name="SAPBEXHLevel2 3 3 24" xfId="41033" xr:uid="{00000000-0005-0000-0000-00007F8E0000}"/>
    <cellStyle name="SAPBEXHLevel2 3 3 25" xfId="41034" xr:uid="{00000000-0005-0000-0000-0000808E0000}"/>
    <cellStyle name="SAPBEXHLevel2 3 3 26" xfId="41035" xr:uid="{00000000-0005-0000-0000-0000818E0000}"/>
    <cellStyle name="SAPBEXHLevel2 3 3 27" xfId="41036" xr:uid="{00000000-0005-0000-0000-0000828E0000}"/>
    <cellStyle name="SAPBEXHLevel2 3 3 28" xfId="48685" xr:uid="{00000000-0005-0000-0000-0000838E0000}"/>
    <cellStyle name="SAPBEXHLevel2 3 3 29" xfId="49389" xr:uid="{00000000-0005-0000-0000-0000848E0000}"/>
    <cellStyle name="SAPBEXHLevel2 3 3 3" xfId="41037" xr:uid="{00000000-0005-0000-0000-0000858E0000}"/>
    <cellStyle name="SAPBEXHLevel2 3 3 4" xfId="41038" xr:uid="{00000000-0005-0000-0000-0000868E0000}"/>
    <cellStyle name="SAPBEXHLevel2 3 3 5" xfId="41039" xr:uid="{00000000-0005-0000-0000-0000878E0000}"/>
    <cellStyle name="SAPBEXHLevel2 3 3 6" xfId="41040" xr:uid="{00000000-0005-0000-0000-0000888E0000}"/>
    <cellStyle name="SAPBEXHLevel2 3 3 7" xfId="41041" xr:uid="{00000000-0005-0000-0000-0000898E0000}"/>
    <cellStyle name="SAPBEXHLevel2 3 3 8" xfId="41042" xr:uid="{00000000-0005-0000-0000-00008A8E0000}"/>
    <cellStyle name="SAPBEXHLevel2 3 3 9" xfId="41043" xr:uid="{00000000-0005-0000-0000-00008B8E0000}"/>
    <cellStyle name="SAPBEXHLevel2 3 30" xfId="41044" xr:uid="{00000000-0005-0000-0000-00008C8E0000}"/>
    <cellStyle name="SAPBEXHLevel2 3 31" xfId="41045" xr:uid="{00000000-0005-0000-0000-00008D8E0000}"/>
    <cellStyle name="SAPBEXHLevel2 3 32" xfId="41046" xr:uid="{00000000-0005-0000-0000-00008E8E0000}"/>
    <cellStyle name="SAPBEXHLevel2 3 33" xfId="48686" xr:uid="{00000000-0005-0000-0000-00008F8E0000}"/>
    <cellStyle name="SAPBEXHLevel2 3 34" xfId="49387" xr:uid="{00000000-0005-0000-0000-0000908E0000}"/>
    <cellStyle name="SAPBEXHLevel2 3 4" xfId="1097" xr:uid="{00000000-0005-0000-0000-0000918E0000}"/>
    <cellStyle name="SAPBEXHLevel2 3 4 10" xfId="41047" xr:uid="{00000000-0005-0000-0000-0000928E0000}"/>
    <cellStyle name="SAPBEXHLevel2 3 4 11" xfId="41048" xr:uid="{00000000-0005-0000-0000-0000938E0000}"/>
    <cellStyle name="SAPBEXHLevel2 3 4 12" xfId="41049" xr:uid="{00000000-0005-0000-0000-0000948E0000}"/>
    <cellStyle name="SAPBEXHLevel2 3 4 13" xfId="41050" xr:uid="{00000000-0005-0000-0000-0000958E0000}"/>
    <cellStyle name="SAPBEXHLevel2 3 4 14" xfId="41051" xr:uid="{00000000-0005-0000-0000-0000968E0000}"/>
    <cellStyle name="SAPBEXHLevel2 3 4 15" xfId="41052" xr:uid="{00000000-0005-0000-0000-0000978E0000}"/>
    <cellStyle name="SAPBEXHLevel2 3 4 16" xfId="41053" xr:uid="{00000000-0005-0000-0000-0000988E0000}"/>
    <cellStyle name="SAPBEXHLevel2 3 4 17" xfId="41054" xr:uid="{00000000-0005-0000-0000-0000998E0000}"/>
    <cellStyle name="SAPBEXHLevel2 3 4 18" xfId="41055" xr:uid="{00000000-0005-0000-0000-00009A8E0000}"/>
    <cellStyle name="SAPBEXHLevel2 3 4 19" xfId="41056" xr:uid="{00000000-0005-0000-0000-00009B8E0000}"/>
    <cellStyle name="SAPBEXHLevel2 3 4 2" xfId="2120" xr:uid="{00000000-0005-0000-0000-00009C8E0000}"/>
    <cellStyle name="SAPBEXHLevel2 3 4 2 2" xfId="14613" xr:uid="{00000000-0005-0000-0000-00009D8E0000}"/>
    <cellStyle name="SAPBEXHLevel2 3 4 2 2 2" xfId="14614" xr:uid="{00000000-0005-0000-0000-00009E8E0000}"/>
    <cellStyle name="SAPBEXHLevel2 3 4 2 2 2 2" xfId="14615" xr:uid="{00000000-0005-0000-0000-00009F8E0000}"/>
    <cellStyle name="SAPBEXHLevel2 3 4 2 2 2 2 2" xfId="14616" xr:uid="{00000000-0005-0000-0000-0000A08E0000}"/>
    <cellStyle name="SAPBEXHLevel2 3 4 2 2 2 3" xfId="14617" xr:uid="{00000000-0005-0000-0000-0000A18E0000}"/>
    <cellStyle name="SAPBEXHLevel2 3 4 2 2 3" xfId="14618" xr:uid="{00000000-0005-0000-0000-0000A28E0000}"/>
    <cellStyle name="SAPBEXHLevel2 3 4 2 2 3 2" xfId="14619" xr:uid="{00000000-0005-0000-0000-0000A38E0000}"/>
    <cellStyle name="SAPBEXHLevel2 3 4 2 2 3 2 2" xfId="14620" xr:uid="{00000000-0005-0000-0000-0000A48E0000}"/>
    <cellStyle name="SAPBEXHLevel2 3 4 2 2 4" xfId="14621" xr:uid="{00000000-0005-0000-0000-0000A58E0000}"/>
    <cellStyle name="SAPBEXHLevel2 3 4 2 2 4 2" xfId="14622" xr:uid="{00000000-0005-0000-0000-0000A68E0000}"/>
    <cellStyle name="SAPBEXHLevel2 3 4 2 3" xfId="14623" xr:uid="{00000000-0005-0000-0000-0000A78E0000}"/>
    <cellStyle name="SAPBEXHLevel2 3 4 2 3 2" xfId="14624" xr:uid="{00000000-0005-0000-0000-0000A88E0000}"/>
    <cellStyle name="SAPBEXHLevel2 3 4 2 3 2 2" xfId="14625" xr:uid="{00000000-0005-0000-0000-0000A98E0000}"/>
    <cellStyle name="SAPBEXHLevel2 3 4 2 3 3" xfId="14626" xr:uid="{00000000-0005-0000-0000-0000AA8E0000}"/>
    <cellStyle name="SAPBEXHLevel2 3 4 2 4" xfId="14627" xr:uid="{00000000-0005-0000-0000-0000AB8E0000}"/>
    <cellStyle name="SAPBEXHLevel2 3 4 2 4 2" xfId="14628" xr:uid="{00000000-0005-0000-0000-0000AC8E0000}"/>
    <cellStyle name="SAPBEXHLevel2 3 4 2 4 2 2" xfId="14629" xr:uid="{00000000-0005-0000-0000-0000AD8E0000}"/>
    <cellStyle name="SAPBEXHLevel2 3 4 2 5" xfId="14630" xr:uid="{00000000-0005-0000-0000-0000AE8E0000}"/>
    <cellStyle name="SAPBEXHLevel2 3 4 2 5 2" xfId="14631" xr:uid="{00000000-0005-0000-0000-0000AF8E0000}"/>
    <cellStyle name="SAPBEXHLevel2 3 4 2 6" xfId="41057" xr:uid="{00000000-0005-0000-0000-0000B08E0000}"/>
    <cellStyle name="SAPBEXHLevel2 3 4 2 7" xfId="41058" xr:uid="{00000000-0005-0000-0000-0000B18E0000}"/>
    <cellStyle name="SAPBEXHLevel2 3 4 2 8" xfId="49907" xr:uid="{00000000-0005-0000-0000-0000B28E0000}"/>
    <cellStyle name="SAPBEXHLevel2 3 4 20" xfId="41059" xr:uid="{00000000-0005-0000-0000-0000B38E0000}"/>
    <cellStyle name="SAPBEXHLevel2 3 4 21" xfId="41060" xr:uid="{00000000-0005-0000-0000-0000B48E0000}"/>
    <cellStyle name="SAPBEXHLevel2 3 4 22" xfId="41061" xr:uid="{00000000-0005-0000-0000-0000B58E0000}"/>
    <cellStyle name="SAPBEXHLevel2 3 4 23" xfId="41062" xr:uid="{00000000-0005-0000-0000-0000B68E0000}"/>
    <cellStyle name="SAPBEXHLevel2 3 4 24" xfId="41063" xr:uid="{00000000-0005-0000-0000-0000B78E0000}"/>
    <cellStyle name="SAPBEXHLevel2 3 4 25" xfId="41064" xr:uid="{00000000-0005-0000-0000-0000B88E0000}"/>
    <cellStyle name="SAPBEXHLevel2 3 4 26" xfId="41065" xr:uid="{00000000-0005-0000-0000-0000B98E0000}"/>
    <cellStyle name="SAPBEXHLevel2 3 4 27" xfId="41066" xr:uid="{00000000-0005-0000-0000-0000BA8E0000}"/>
    <cellStyle name="SAPBEXHLevel2 3 4 28" xfId="48687" xr:uid="{00000000-0005-0000-0000-0000BB8E0000}"/>
    <cellStyle name="SAPBEXHLevel2 3 4 29" xfId="49390" xr:uid="{00000000-0005-0000-0000-0000BC8E0000}"/>
    <cellStyle name="SAPBEXHLevel2 3 4 3" xfId="41067" xr:uid="{00000000-0005-0000-0000-0000BD8E0000}"/>
    <cellStyle name="SAPBEXHLevel2 3 4 4" xfId="41068" xr:uid="{00000000-0005-0000-0000-0000BE8E0000}"/>
    <cellStyle name="SAPBEXHLevel2 3 4 5" xfId="41069" xr:uid="{00000000-0005-0000-0000-0000BF8E0000}"/>
    <cellStyle name="SAPBEXHLevel2 3 4 6" xfId="41070" xr:uid="{00000000-0005-0000-0000-0000C08E0000}"/>
    <cellStyle name="SAPBEXHLevel2 3 4 7" xfId="41071" xr:uid="{00000000-0005-0000-0000-0000C18E0000}"/>
    <cellStyle name="SAPBEXHLevel2 3 4 8" xfId="41072" xr:uid="{00000000-0005-0000-0000-0000C28E0000}"/>
    <cellStyle name="SAPBEXHLevel2 3 4 9" xfId="41073" xr:uid="{00000000-0005-0000-0000-0000C38E0000}"/>
    <cellStyle name="SAPBEXHLevel2 3 5" xfId="1098" xr:uid="{00000000-0005-0000-0000-0000C48E0000}"/>
    <cellStyle name="SAPBEXHLevel2 3 5 10" xfId="41074" xr:uid="{00000000-0005-0000-0000-0000C58E0000}"/>
    <cellStyle name="SAPBEXHLevel2 3 5 11" xfId="41075" xr:uid="{00000000-0005-0000-0000-0000C68E0000}"/>
    <cellStyle name="SAPBEXHLevel2 3 5 12" xfId="41076" xr:uid="{00000000-0005-0000-0000-0000C78E0000}"/>
    <cellStyle name="SAPBEXHLevel2 3 5 13" xfId="41077" xr:uid="{00000000-0005-0000-0000-0000C88E0000}"/>
    <cellStyle name="SAPBEXHLevel2 3 5 14" xfId="41078" xr:uid="{00000000-0005-0000-0000-0000C98E0000}"/>
    <cellStyle name="SAPBEXHLevel2 3 5 15" xfId="41079" xr:uid="{00000000-0005-0000-0000-0000CA8E0000}"/>
    <cellStyle name="SAPBEXHLevel2 3 5 16" xfId="41080" xr:uid="{00000000-0005-0000-0000-0000CB8E0000}"/>
    <cellStyle name="SAPBEXHLevel2 3 5 17" xfId="41081" xr:uid="{00000000-0005-0000-0000-0000CC8E0000}"/>
    <cellStyle name="SAPBEXHLevel2 3 5 18" xfId="41082" xr:uid="{00000000-0005-0000-0000-0000CD8E0000}"/>
    <cellStyle name="SAPBEXHLevel2 3 5 19" xfId="41083" xr:uid="{00000000-0005-0000-0000-0000CE8E0000}"/>
    <cellStyle name="SAPBEXHLevel2 3 5 2" xfId="2121" xr:uid="{00000000-0005-0000-0000-0000CF8E0000}"/>
    <cellStyle name="SAPBEXHLevel2 3 5 2 2" xfId="14632" xr:uid="{00000000-0005-0000-0000-0000D08E0000}"/>
    <cellStyle name="SAPBEXHLevel2 3 5 2 2 2" xfId="14633" xr:uid="{00000000-0005-0000-0000-0000D18E0000}"/>
    <cellStyle name="SAPBEXHLevel2 3 5 2 2 2 2" xfId="14634" xr:uid="{00000000-0005-0000-0000-0000D28E0000}"/>
    <cellStyle name="SAPBEXHLevel2 3 5 2 2 2 2 2" xfId="14635" xr:uid="{00000000-0005-0000-0000-0000D38E0000}"/>
    <cellStyle name="SAPBEXHLevel2 3 5 2 2 2 3" xfId="14636" xr:uid="{00000000-0005-0000-0000-0000D48E0000}"/>
    <cellStyle name="SAPBEXHLevel2 3 5 2 2 3" xfId="14637" xr:uid="{00000000-0005-0000-0000-0000D58E0000}"/>
    <cellStyle name="SAPBEXHLevel2 3 5 2 2 3 2" xfId="14638" xr:uid="{00000000-0005-0000-0000-0000D68E0000}"/>
    <cellStyle name="SAPBEXHLevel2 3 5 2 2 3 2 2" xfId="14639" xr:uid="{00000000-0005-0000-0000-0000D78E0000}"/>
    <cellStyle name="SAPBEXHLevel2 3 5 2 2 4" xfId="14640" xr:uid="{00000000-0005-0000-0000-0000D88E0000}"/>
    <cellStyle name="SAPBEXHLevel2 3 5 2 2 4 2" xfId="14641" xr:uid="{00000000-0005-0000-0000-0000D98E0000}"/>
    <cellStyle name="SAPBEXHLevel2 3 5 2 3" xfId="14642" xr:uid="{00000000-0005-0000-0000-0000DA8E0000}"/>
    <cellStyle name="SAPBEXHLevel2 3 5 2 3 2" xfId="14643" xr:uid="{00000000-0005-0000-0000-0000DB8E0000}"/>
    <cellStyle name="SAPBEXHLevel2 3 5 2 3 2 2" xfId="14644" xr:uid="{00000000-0005-0000-0000-0000DC8E0000}"/>
    <cellStyle name="SAPBEXHLevel2 3 5 2 3 3" xfId="14645" xr:uid="{00000000-0005-0000-0000-0000DD8E0000}"/>
    <cellStyle name="SAPBEXHLevel2 3 5 2 4" xfId="14646" xr:uid="{00000000-0005-0000-0000-0000DE8E0000}"/>
    <cellStyle name="SAPBEXHLevel2 3 5 2 4 2" xfId="14647" xr:uid="{00000000-0005-0000-0000-0000DF8E0000}"/>
    <cellStyle name="SAPBEXHLevel2 3 5 2 4 2 2" xfId="14648" xr:uid="{00000000-0005-0000-0000-0000E08E0000}"/>
    <cellStyle name="SAPBEXHLevel2 3 5 2 5" xfId="14649" xr:uid="{00000000-0005-0000-0000-0000E18E0000}"/>
    <cellStyle name="SAPBEXHLevel2 3 5 2 5 2" xfId="14650" xr:uid="{00000000-0005-0000-0000-0000E28E0000}"/>
    <cellStyle name="SAPBEXHLevel2 3 5 2 6" xfId="41084" xr:uid="{00000000-0005-0000-0000-0000E38E0000}"/>
    <cellStyle name="SAPBEXHLevel2 3 5 2 7" xfId="41085" xr:uid="{00000000-0005-0000-0000-0000E48E0000}"/>
    <cellStyle name="SAPBEXHLevel2 3 5 2 8" xfId="49908" xr:uid="{00000000-0005-0000-0000-0000E58E0000}"/>
    <cellStyle name="SAPBEXHLevel2 3 5 20" xfId="41086" xr:uid="{00000000-0005-0000-0000-0000E68E0000}"/>
    <cellStyle name="SAPBEXHLevel2 3 5 21" xfId="41087" xr:uid="{00000000-0005-0000-0000-0000E78E0000}"/>
    <cellStyle name="SAPBEXHLevel2 3 5 22" xfId="41088" xr:uid="{00000000-0005-0000-0000-0000E88E0000}"/>
    <cellStyle name="SAPBEXHLevel2 3 5 23" xfId="41089" xr:uid="{00000000-0005-0000-0000-0000E98E0000}"/>
    <cellStyle name="SAPBEXHLevel2 3 5 24" xfId="41090" xr:uid="{00000000-0005-0000-0000-0000EA8E0000}"/>
    <cellStyle name="SAPBEXHLevel2 3 5 25" xfId="41091" xr:uid="{00000000-0005-0000-0000-0000EB8E0000}"/>
    <cellStyle name="SAPBEXHLevel2 3 5 26" xfId="41092" xr:uid="{00000000-0005-0000-0000-0000EC8E0000}"/>
    <cellStyle name="SAPBEXHLevel2 3 5 27" xfId="41093" xr:uid="{00000000-0005-0000-0000-0000ED8E0000}"/>
    <cellStyle name="SAPBEXHLevel2 3 5 28" xfId="48688" xr:uid="{00000000-0005-0000-0000-0000EE8E0000}"/>
    <cellStyle name="SAPBEXHLevel2 3 5 29" xfId="49391" xr:uid="{00000000-0005-0000-0000-0000EF8E0000}"/>
    <cellStyle name="SAPBEXHLevel2 3 5 3" xfId="41094" xr:uid="{00000000-0005-0000-0000-0000F08E0000}"/>
    <cellStyle name="SAPBEXHLevel2 3 5 4" xfId="41095" xr:uid="{00000000-0005-0000-0000-0000F18E0000}"/>
    <cellStyle name="SAPBEXHLevel2 3 5 5" xfId="41096" xr:uid="{00000000-0005-0000-0000-0000F28E0000}"/>
    <cellStyle name="SAPBEXHLevel2 3 5 6" xfId="41097" xr:uid="{00000000-0005-0000-0000-0000F38E0000}"/>
    <cellStyle name="SAPBEXHLevel2 3 5 7" xfId="41098" xr:uid="{00000000-0005-0000-0000-0000F48E0000}"/>
    <cellStyle name="SAPBEXHLevel2 3 5 8" xfId="41099" xr:uid="{00000000-0005-0000-0000-0000F58E0000}"/>
    <cellStyle name="SAPBEXHLevel2 3 5 9" xfId="41100" xr:uid="{00000000-0005-0000-0000-0000F68E0000}"/>
    <cellStyle name="SAPBEXHLevel2 3 6" xfId="1099" xr:uid="{00000000-0005-0000-0000-0000F78E0000}"/>
    <cellStyle name="SAPBEXHLevel2 3 6 10" xfId="41101" xr:uid="{00000000-0005-0000-0000-0000F88E0000}"/>
    <cellStyle name="SAPBEXHLevel2 3 6 11" xfId="41102" xr:uid="{00000000-0005-0000-0000-0000F98E0000}"/>
    <cellStyle name="SAPBEXHLevel2 3 6 12" xfId="41103" xr:uid="{00000000-0005-0000-0000-0000FA8E0000}"/>
    <cellStyle name="SAPBEXHLevel2 3 6 13" xfId="41104" xr:uid="{00000000-0005-0000-0000-0000FB8E0000}"/>
    <cellStyle name="SAPBEXHLevel2 3 6 14" xfId="41105" xr:uid="{00000000-0005-0000-0000-0000FC8E0000}"/>
    <cellStyle name="SAPBEXHLevel2 3 6 15" xfId="41106" xr:uid="{00000000-0005-0000-0000-0000FD8E0000}"/>
    <cellStyle name="SAPBEXHLevel2 3 6 16" xfId="41107" xr:uid="{00000000-0005-0000-0000-0000FE8E0000}"/>
    <cellStyle name="SAPBEXHLevel2 3 6 17" xfId="41108" xr:uid="{00000000-0005-0000-0000-0000FF8E0000}"/>
    <cellStyle name="SAPBEXHLevel2 3 6 18" xfId="41109" xr:uid="{00000000-0005-0000-0000-0000008F0000}"/>
    <cellStyle name="SAPBEXHLevel2 3 6 19" xfId="41110" xr:uid="{00000000-0005-0000-0000-0000018F0000}"/>
    <cellStyle name="SAPBEXHLevel2 3 6 2" xfId="2122" xr:uid="{00000000-0005-0000-0000-0000028F0000}"/>
    <cellStyle name="SAPBEXHLevel2 3 6 2 2" xfId="14651" xr:uid="{00000000-0005-0000-0000-0000038F0000}"/>
    <cellStyle name="SAPBEXHLevel2 3 6 2 2 2" xfId="14652" xr:uid="{00000000-0005-0000-0000-0000048F0000}"/>
    <cellStyle name="SAPBEXHLevel2 3 6 2 2 2 2" xfId="14653" xr:uid="{00000000-0005-0000-0000-0000058F0000}"/>
    <cellStyle name="SAPBEXHLevel2 3 6 2 2 2 2 2" xfId="14654" xr:uid="{00000000-0005-0000-0000-0000068F0000}"/>
    <cellStyle name="SAPBEXHLevel2 3 6 2 2 2 3" xfId="14655" xr:uid="{00000000-0005-0000-0000-0000078F0000}"/>
    <cellStyle name="SAPBEXHLevel2 3 6 2 2 3" xfId="14656" xr:uid="{00000000-0005-0000-0000-0000088F0000}"/>
    <cellStyle name="SAPBEXHLevel2 3 6 2 2 3 2" xfId="14657" xr:uid="{00000000-0005-0000-0000-0000098F0000}"/>
    <cellStyle name="SAPBEXHLevel2 3 6 2 2 3 2 2" xfId="14658" xr:uid="{00000000-0005-0000-0000-00000A8F0000}"/>
    <cellStyle name="SAPBEXHLevel2 3 6 2 2 4" xfId="14659" xr:uid="{00000000-0005-0000-0000-00000B8F0000}"/>
    <cellStyle name="SAPBEXHLevel2 3 6 2 2 4 2" xfId="14660" xr:uid="{00000000-0005-0000-0000-00000C8F0000}"/>
    <cellStyle name="SAPBEXHLevel2 3 6 2 3" xfId="14661" xr:uid="{00000000-0005-0000-0000-00000D8F0000}"/>
    <cellStyle name="SAPBEXHLevel2 3 6 2 3 2" xfId="14662" xr:uid="{00000000-0005-0000-0000-00000E8F0000}"/>
    <cellStyle name="SAPBEXHLevel2 3 6 2 3 2 2" xfId="14663" xr:uid="{00000000-0005-0000-0000-00000F8F0000}"/>
    <cellStyle name="SAPBEXHLevel2 3 6 2 3 3" xfId="14664" xr:uid="{00000000-0005-0000-0000-0000108F0000}"/>
    <cellStyle name="SAPBEXHLevel2 3 6 2 4" xfId="14665" xr:uid="{00000000-0005-0000-0000-0000118F0000}"/>
    <cellStyle name="SAPBEXHLevel2 3 6 2 4 2" xfId="14666" xr:uid="{00000000-0005-0000-0000-0000128F0000}"/>
    <cellStyle name="SAPBEXHLevel2 3 6 2 4 2 2" xfId="14667" xr:uid="{00000000-0005-0000-0000-0000138F0000}"/>
    <cellStyle name="SAPBEXHLevel2 3 6 2 5" xfId="14668" xr:uid="{00000000-0005-0000-0000-0000148F0000}"/>
    <cellStyle name="SAPBEXHLevel2 3 6 2 5 2" xfId="14669" xr:uid="{00000000-0005-0000-0000-0000158F0000}"/>
    <cellStyle name="SAPBEXHLevel2 3 6 2 6" xfId="41111" xr:uid="{00000000-0005-0000-0000-0000168F0000}"/>
    <cellStyle name="SAPBEXHLevel2 3 6 2 7" xfId="41112" xr:uid="{00000000-0005-0000-0000-0000178F0000}"/>
    <cellStyle name="SAPBEXHLevel2 3 6 2 8" xfId="49909" xr:uid="{00000000-0005-0000-0000-0000188F0000}"/>
    <cellStyle name="SAPBEXHLevel2 3 6 20" xfId="41113" xr:uid="{00000000-0005-0000-0000-0000198F0000}"/>
    <cellStyle name="SAPBEXHLevel2 3 6 21" xfId="41114" xr:uid="{00000000-0005-0000-0000-00001A8F0000}"/>
    <cellStyle name="SAPBEXHLevel2 3 6 22" xfId="41115" xr:uid="{00000000-0005-0000-0000-00001B8F0000}"/>
    <cellStyle name="SAPBEXHLevel2 3 6 23" xfId="41116" xr:uid="{00000000-0005-0000-0000-00001C8F0000}"/>
    <cellStyle name="SAPBEXHLevel2 3 6 24" xfId="41117" xr:uid="{00000000-0005-0000-0000-00001D8F0000}"/>
    <cellStyle name="SAPBEXHLevel2 3 6 25" xfId="41118" xr:uid="{00000000-0005-0000-0000-00001E8F0000}"/>
    <cellStyle name="SAPBEXHLevel2 3 6 26" xfId="41119" xr:uid="{00000000-0005-0000-0000-00001F8F0000}"/>
    <cellStyle name="SAPBEXHLevel2 3 6 27" xfId="41120" xr:uid="{00000000-0005-0000-0000-0000208F0000}"/>
    <cellStyle name="SAPBEXHLevel2 3 6 28" xfId="48689" xr:uid="{00000000-0005-0000-0000-0000218F0000}"/>
    <cellStyle name="SAPBEXHLevel2 3 6 29" xfId="49392" xr:uid="{00000000-0005-0000-0000-0000228F0000}"/>
    <cellStyle name="SAPBEXHLevel2 3 6 3" xfId="41121" xr:uid="{00000000-0005-0000-0000-0000238F0000}"/>
    <cellStyle name="SAPBEXHLevel2 3 6 4" xfId="41122" xr:uid="{00000000-0005-0000-0000-0000248F0000}"/>
    <cellStyle name="SAPBEXHLevel2 3 6 5" xfId="41123" xr:uid="{00000000-0005-0000-0000-0000258F0000}"/>
    <cellStyle name="SAPBEXHLevel2 3 6 6" xfId="41124" xr:uid="{00000000-0005-0000-0000-0000268F0000}"/>
    <cellStyle name="SAPBEXHLevel2 3 6 7" xfId="41125" xr:uid="{00000000-0005-0000-0000-0000278F0000}"/>
    <cellStyle name="SAPBEXHLevel2 3 6 8" xfId="41126" xr:uid="{00000000-0005-0000-0000-0000288F0000}"/>
    <cellStyle name="SAPBEXHLevel2 3 6 9" xfId="41127" xr:uid="{00000000-0005-0000-0000-0000298F0000}"/>
    <cellStyle name="SAPBEXHLevel2 3 7" xfId="2123" xr:uid="{00000000-0005-0000-0000-00002A8F0000}"/>
    <cellStyle name="SAPBEXHLevel2 3 7 2" xfId="14670" xr:uid="{00000000-0005-0000-0000-00002B8F0000}"/>
    <cellStyle name="SAPBEXHLevel2 3 7 2 2" xfId="14671" xr:uid="{00000000-0005-0000-0000-00002C8F0000}"/>
    <cellStyle name="SAPBEXHLevel2 3 7 2 2 2" xfId="14672" xr:uid="{00000000-0005-0000-0000-00002D8F0000}"/>
    <cellStyle name="SAPBEXHLevel2 3 7 2 2 2 2" xfId="14673" xr:uid="{00000000-0005-0000-0000-00002E8F0000}"/>
    <cellStyle name="SAPBEXHLevel2 3 7 2 2 3" xfId="14674" xr:uid="{00000000-0005-0000-0000-00002F8F0000}"/>
    <cellStyle name="SAPBEXHLevel2 3 7 2 3" xfId="14675" xr:uid="{00000000-0005-0000-0000-0000308F0000}"/>
    <cellStyle name="SAPBEXHLevel2 3 7 2 3 2" xfId="14676" xr:uid="{00000000-0005-0000-0000-0000318F0000}"/>
    <cellStyle name="SAPBEXHLevel2 3 7 2 3 2 2" xfId="14677" xr:uid="{00000000-0005-0000-0000-0000328F0000}"/>
    <cellStyle name="SAPBEXHLevel2 3 7 2 4" xfId="14678" xr:uid="{00000000-0005-0000-0000-0000338F0000}"/>
    <cellStyle name="SAPBEXHLevel2 3 7 2 4 2" xfId="14679" xr:uid="{00000000-0005-0000-0000-0000348F0000}"/>
    <cellStyle name="SAPBEXHLevel2 3 7 3" xfId="14680" xr:uid="{00000000-0005-0000-0000-0000358F0000}"/>
    <cellStyle name="SAPBEXHLevel2 3 7 3 2" xfId="14681" xr:uid="{00000000-0005-0000-0000-0000368F0000}"/>
    <cellStyle name="SAPBEXHLevel2 3 7 3 2 2" xfId="14682" xr:uid="{00000000-0005-0000-0000-0000378F0000}"/>
    <cellStyle name="SAPBEXHLevel2 3 7 3 3" xfId="14683" xr:uid="{00000000-0005-0000-0000-0000388F0000}"/>
    <cellStyle name="SAPBEXHLevel2 3 7 4" xfId="14684" xr:uid="{00000000-0005-0000-0000-0000398F0000}"/>
    <cellStyle name="SAPBEXHLevel2 3 7 4 2" xfId="14685" xr:uid="{00000000-0005-0000-0000-00003A8F0000}"/>
    <cellStyle name="SAPBEXHLevel2 3 7 4 2 2" xfId="14686" xr:uid="{00000000-0005-0000-0000-00003B8F0000}"/>
    <cellStyle name="SAPBEXHLevel2 3 7 5" xfId="14687" xr:uid="{00000000-0005-0000-0000-00003C8F0000}"/>
    <cellStyle name="SAPBEXHLevel2 3 7 5 2" xfId="14688" xr:uid="{00000000-0005-0000-0000-00003D8F0000}"/>
    <cellStyle name="SAPBEXHLevel2 3 7 6" xfId="41128" xr:uid="{00000000-0005-0000-0000-00003E8F0000}"/>
    <cellStyle name="SAPBEXHLevel2 3 7 7" xfId="41129" xr:uid="{00000000-0005-0000-0000-00003F8F0000}"/>
    <cellStyle name="SAPBEXHLevel2 3 7 8" xfId="49904" xr:uid="{00000000-0005-0000-0000-0000408F0000}"/>
    <cellStyle name="SAPBEXHLevel2 3 8" xfId="41130" xr:uid="{00000000-0005-0000-0000-0000418F0000}"/>
    <cellStyle name="SAPBEXHLevel2 3 9" xfId="41131" xr:uid="{00000000-0005-0000-0000-0000428F0000}"/>
    <cellStyle name="SAPBEXHLevel2 30" xfId="41132" xr:uid="{00000000-0005-0000-0000-0000438F0000}"/>
    <cellStyle name="SAPBEXHLevel2 31" xfId="41133" xr:uid="{00000000-0005-0000-0000-0000448F0000}"/>
    <cellStyle name="SAPBEXHLevel2 32" xfId="41134" xr:uid="{00000000-0005-0000-0000-0000458F0000}"/>
    <cellStyle name="SAPBEXHLevel2 33" xfId="41135" xr:uid="{00000000-0005-0000-0000-0000468F0000}"/>
    <cellStyle name="SAPBEXHLevel2 34" xfId="41136" xr:uid="{00000000-0005-0000-0000-0000478F0000}"/>
    <cellStyle name="SAPBEXHLevel2 35" xfId="41137" xr:uid="{00000000-0005-0000-0000-0000488F0000}"/>
    <cellStyle name="SAPBEXHLevel2 36" xfId="48690" xr:uid="{00000000-0005-0000-0000-0000498F0000}"/>
    <cellStyle name="SAPBEXHLevel2 37" xfId="49375" xr:uid="{00000000-0005-0000-0000-00004A8F0000}"/>
    <cellStyle name="SAPBEXHLevel2 4" xfId="1100" xr:uid="{00000000-0005-0000-0000-00004B8F0000}"/>
    <cellStyle name="SAPBEXHLevel2 4 10" xfId="41138" xr:uid="{00000000-0005-0000-0000-00004C8F0000}"/>
    <cellStyle name="SAPBEXHLevel2 4 11" xfId="41139" xr:uid="{00000000-0005-0000-0000-00004D8F0000}"/>
    <cellStyle name="SAPBEXHLevel2 4 12" xfId="41140" xr:uid="{00000000-0005-0000-0000-00004E8F0000}"/>
    <cellStyle name="SAPBEXHLevel2 4 13" xfId="41141" xr:uid="{00000000-0005-0000-0000-00004F8F0000}"/>
    <cellStyle name="SAPBEXHLevel2 4 14" xfId="41142" xr:uid="{00000000-0005-0000-0000-0000508F0000}"/>
    <cellStyle name="SAPBEXHLevel2 4 15" xfId="41143" xr:uid="{00000000-0005-0000-0000-0000518F0000}"/>
    <cellStyle name="SAPBEXHLevel2 4 16" xfId="41144" xr:uid="{00000000-0005-0000-0000-0000528F0000}"/>
    <cellStyle name="SAPBEXHLevel2 4 17" xfId="41145" xr:uid="{00000000-0005-0000-0000-0000538F0000}"/>
    <cellStyle name="SAPBEXHLevel2 4 18" xfId="41146" xr:uid="{00000000-0005-0000-0000-0000548F0000}"/>
    <cellStyle name="SAPBEXHLevel2 4 19" xfId="41147" xr:uid="{00000000-0005-0000-0000-0000558F0000}"/>
    <cellStyle name="SAPBEXHLevel2 4 2" xfId="2124" xr:uid="{00000000-0005-0000-0000-0000568F0000}"/>
    <cellStyle name="SAPBEXHLevel2 4 2 2" xfId="14689" xr:uid="{00000000-0005-0000-0000-0000578F0000}"/>
    <cellStyle name="SAPBEXHLevel2 4 2 2 2" xfId="14690" xr:uid="{00000000-0005-0000-0000-0000588F0000}"/>
    <cellStyle name="SAPBEXHLevel2 4 2 2 2 2" xfId="14691" xr:uid="{00000000-0005-0000-0000-0000598F0000}"/>
    <cellStyle name="SAPBEXHLevel2 4 2 2 2 2 2" xfId="14692" xr:uid="{00000000-0005-0000-0000-00005A8F0000}"/>
    <cellStyle name="SAPBEXHLevel2 4 2 2 2 3" xfId="14693" xr:uid="{00000000-0005-0000-0000-00005B8F0000}"/>
    <cellStyle name="SAPBEXHLevel2 4 2 2 3" xfId="14694" xr:uid="{00000000-0005-0000-0000-00005C8F0000}"/>
    <cellStyle name="SAPBEXHLevel2 4 2 2 3 2" xfId="14695" xr:uid="{00000000-0005-0000-0000-00005D8F0000}"/>
    <cellStyle name="SAPBEXHLevel2 4 2 2 3 2 2" xfId="14696" xr:uid="{00000000-0005-0000-0000-00005E8F0000}"/>
    <cellStyle name="SAPBEXHLevel2 4 2 2 4" xfId="14697" xr:uid="{00000000-0005-0000-0000-00005F8F0000}"/>
    <cellStyle name="SAPBEXHLevel2 4 2 2 4 2" xfId="14698" xr:uid="{00000000-0005-0000-0000-0000608F0000}"/>
    <cellStyle name="SAPBEXHLevel2 4 2 3" xfId="14699" xr:uid="{00000000-0005-0000-0000-0000618F0000}"/>
    <cellStyle name="SAPBEXHLevel2 4 2 3 2" xfId="14700" xr:uid="{00000000-0005-0000-0000-0000628F0000}"/>
    <cellStyle name="SAPBEXHLevel2 4 2 3 2 2" xfId="14701" xr:uid="{00000000-0005-0000-0000-0000638F0000}"/>
    <cellStyle name="SAPBEXHLevel2 4 2 3 3" xfId="14702" xr:uid="{00000000-0005-0000-0000-0000648F0000}"/>
    <cellStyle name="SAPBEXHLevel2 4 2 4" xfId="14703" xr:uid="{00000000-0005-0000-0000-0000658F0000}"/>
    <cellStyle name="SAPBEXHLevel2 4 2 4 2" xfId="14704" xr:uid="{00000000-0005-0000-0000-0000668F0000}"/>
    <cellStyle name="SAPBEXHLevel2 4 2 4 2 2" xfId="14705" xr:uid="{00000000-0005-0000-0000-0000678F0000}"/>
    <cellStyle name="SAPBEXHLevel2 4 2 5" xfId="14706" xr:uid="{00000000-0005-0000-0000-0000688F0000}"/>
    <cellStyle name="SAPBEXHLevel2 4 2 5 2" xfId="14707" xr:uid="{00000000-0005-0000-0000-0000698F0000}"/>
    <cellStyle name="SAPBEXHLevel2 4 2 6" xfId="41148" xr:uid="{00000000-0005-0000-0000-00006A8F0000}"/>
    <cellStyle name="SAPBEXHLevel2 4 2 7" xfId="41149" xr:uid="{00000000-0005-0000-0000-00006B8F0000}"/>
    <cellStyle name="SAPBEXHLevel2 4 2 8" xfId="49910" xr:uid="{00000000-0005-0000-0000-00006C8F0000}"/>
    <cellStyle name="SAPBEXHLevel2 4 20" xfId="41150" xr:uid="{00000000-0005-0000-0000-00006D8F0000}"/>
    <cellStyle name="SAPBEXHLevel2 4 21" xfId="41151" xr:uid="{00000000-0005-0000-0000-00006E8F0000}"/>
    <cellStyle name="SAPBEXHLevel2 4 22" xfId="41152" xr:uid="{00000000-0005-0000-0000-00006F8F0000}"/>
    <cellStyle name="SAPBEXHLevel2 4 23" xfId="41153" xr:uid="{00000000-0005-0000-0000-0000708F0000}"/>
    <cellStyle name="SAPBEXHLevel2 4 24" xfId="41154" xr:uid="{00000000-0005-0000-0000-0000718F0000}"/>
    <cellStyle name="SAPBEXHLevel2 4 25" xfId="41155" xr:uid="{00000000-0005-0000-0000-0000728F0000}"/>
    <cellStyle name="SAPBEXHLevel2 4 26" xfId="41156" xr:uid="{00000000-0005-0000-0000-0000738F0000}"/>
    <cellStyle name="SAPBEXHLevel2 4 27" xfId="41157" xr:uid="{00000000-0005-0000-0000-0000748F0000}"/>
    <cellStyle name="SAPBEXHLevel2 4 28" xfId="48691" xr:uid="{00000000-0005-0000-0000-0000758F0000}"/>
    <cellStyle name="SAPBEXHLevel2 4 29" xfId="49393" xr:uid="{00000000-0005-0000-0000-0000768F0000}"/>
    <cellStyle name="SAPBEXHLevel2 4 3" xfId="41158" xr:uid="{00000000-0005-0000-0000-0000778F0000}"/>
    <cellStyle name="SAPBEXHLevel2 4 4" xfId="41159" xr:uid="{00000000-0005-0000-0000-0000788F0000}"/>
    <cellStyle name="SAPBEXHLevel2 4 5" xfId="41160" xr:uid="{00000000-0005-0000-0000-0000798F0000}"/>
    <cellStyle name="SAPBEXHLevel2 4 6" xfId="41161" xr:uid="{00000000-0005-0000-0000-00007A8F0000}"/>
    <cellStyle name="SAPBEXHLevel2 4 7" xfId="41162" xr:uid="{00000000-0005-0000-0000-00007B8F0000}"/>
    <cellStyle name="SAPBEXHLevel2 4 8" xfId="41163" xr:uid="{00000000-0005-0000-0000-00007C8F0000}"/>
    <cellStyle name="SAPBEXHLevel2 4 9" xfId="41164" xr:uid="{00000000-0005-0000-0000-00007D8F0000}"/>
    <cellStyle name="SAPBEXHLevel2 5" xfId="1101" xr:uid="{00000000-0005-0000-0000-00007E8F0000}"/>
    <cellStyle name="SAPBEXHLevel2 5 10" xfId="41165" xr:uid="{00000000-0005-0000-0000-00007F8F0000}"/>
    <cellStyle name="SAPBEXHLevel2 5 11" xfId="41166" xr:uid="{00000000-0005-0000-0000-0000808F0000}"/>
    <cellStyle name="SAPBEXHLevel2 5 12" xfId="41167" xr:uid="{00000000-0005-0000-0000-0000818F0000}"/>
    <cellStyle name="SAPBEXHLevel2 5 13" xfId="41168" xr:uid="{00000000-0005-0000-0000-0000828F0000}"/>
    <cellStyle name="SAPBEXHLevel2 5 14" xfId="41169" xr:uid="{00000000-0005-0000-0000-0000838F0000}"/>
    <cellStyle name="SAPBEXHLevel2 5 15" xfId="41170" xr:uid="{00000000-0005-0000-0000-0000848F0000}"/>
    <cellStyle name="SAPBEXHLevel2 5 16" xfId="41171" xr:uid="{00000000-0005-0000-0000-0000858F0000}"/>
    <cellStyle name="SAPBEXHLevel2 5 17" xfId="41172" xr:uid="{00000000-0005-0000-0000-0000868F0000}"/>
    <cellStyle name="SAPBEXHLevel2 5 18" xfId="41173" xr:uid="{00000000-0005-0000-0000-0000878F0000}"/>
    <cellStyle name="SAPBEXHLevel2 5 19" xfId="41174" xr:uid="{00000000-0005-0000-0000-0000888F0000}"/>
    <cellStyle name="SAPBEXHLevel2 5 2" xfId="2125" xr:uid="{00000000-0005-0000-0000-0000898F0000}"/>
    <cellStyle name="SAPBEXHLevel2 5 2 2" xfId="14708" xr:uid="{00000000-0005-0000-0000-00008A8F0000}"/>
    <cellStyle name="SAPBEXHLevel2 5 2 2 2" xfId="14709" xr:uid="{00000000-0005-0000-0000-00008B8F0000}"/>
    <cellStyle name="SAPBEXHLevel2 5 2 2 2 2" xfId="14710" xr:uid="{00000000-0005-0000-0000-00008C8F0000}"/>
    <cellStyle name="SAPBEXHLevel2 5 2 2 2 2 2" xfId="14711" xr:uid="{00000000-0005-0000-0000-00008D8F0000}"/>
    <cellStyle name="SAPBEXHLevel2 5 2 2 2 3" xfId="14712" xr:uid="{00000000-0005-0000-0000-00008E8F0000}"/>
    <cellStyle name="SAPBEXHLevel2 5 2 2 3" xfId="14713" xr:uid="{00000000-0005-0000-0000-00008F8F0000}"/>
    <cellStyle name="SAPBEXHLevel2 5 2 2 3 2" xfId="14714" xr:uid="{00000000-0005-0000-0000-0000908F0000}"/>
    <cellStyle name="SAPBEXHLevel2 5 2 2 3 2 2" xfId="14715" xr:uid="{00000000-0005-0000-0000-0000918F0000}"/>
    <cellStyle name="SAPBEXHLevel2 5 2 2 4" xfId="14716" xr:uid="{00000000-0005-0000-0000-0000928F0000}"/>
    <cellStyle name="SAPBEXHLevel2 5 2 2 4 2" xfId="14717" xr:uid="{00000000-0005-0000-0000-0000938F0000}"/>
    <cellStyle name="SAPBEXHLevel2 5 2 3" xfId="14718" xr:uid="{00000000-0005-0000-0000-0000948F0000}"/>
    <cellStyle name="SAPBEXHLevel2 5 2 3 2" xfId="14719" xr:uid="{00000000-0005-0000-0000-0000958F0000}"/>
    <cellStyle name="SAPBEXHLevel2 5 2 3 2 2" xfId="14720" xr:uid="{00000000-0005-0000-0000-0000968F0000}"/>
    <cellStyle name="SAPBEXHLevel2 5 2 3 3" xfId="14721" xr:uid="{00000000-0005-0000-0000-0000978F0000}"/>
    <cellStyle name="SAPBEXHLevel2 5 2 4" xfId="14722" xr:uid="{00000000-0005-0000-0000-0000988F0000}"/>
    <cellStyle name="SAPBEXHLevel2 5 2 4 2" xfId="14723" xr:uid="{00000000-0005-0000-0000-0000998F0000}"/>
    <cellStyle name="SAPBEXHLevel2 5 2 4 2 2" xfId="14724" xr:uid="{00000000-0005-0000-0000-00009A8F0000}"/>
    <cellStyle name="SAPBEXHLevel2 5 2 5" xfId="14725" xr:uid="{00000000-0005-0000-0000-00009B8F0000}"/>
    <cellStyle name="SAPBEXHLevel2 5 2 5 2" xfId="14726" xr:uid="{00000000-0005-0000-0000-00009C8F0000}"/>
    <cellStyle name="SAPBEXHLevel2 5 2 6" xfId="41175" xr:uid="{00000000-0005-0000-0000-00009D8F0000}"/>
    <cellStyle name="SAPBEXHLevel2 5 2 7" xfId="41176" xr:uid="{00000000-0005-0000-0000-00009E8F0000}"/>
    <cellStyle name="SAPBEXHLevel2 5 2 8" xfId="49911" xr:uid="{00000000-0005-0000-0000-00009F8F0000}"/>
    <cellStyle name="SAPBEXHLevel2 5 20" xfId="41177" xr:uid="{00000000-0005-0000-0000-0000A08F0000}"/>
    <cellStyle name="SAPBEXHLevel2 5 21" xfId="41178" xr:uid="{00000000-0005-0000-0000-0000A18F0000}"/>
    <cellStyle name="SAPBEXHLevel2 5 22" xfId="41179" xr:uid="{00000000-0005-0000-0000-0000A28F0000}"/>
    <cellStyle name="SAPBEXHLevel2 5 23" xfId="41180" xr:uid="{00000000-0005-0000-0000-0000A38F0000}"/>
    <cellStyle name="SAPBEXHLevel2 5 24" xfId="41181" xr:uid="{00000000-0005-0000-0000-0000A48F0000}"/>
    <cellStyle name="SAPBEXHLevel2 5 25" xfId="41182" xr:uid="{00000000-0005-0000-0000-0000A58F0000}"/>
    <cellStyle name="SAPBEXHLevel2 5 26" xfId="41183" xr:uid="{00000000-0005-0000-0000-0000A68F0000}"/>
    <cellStyle name="SAPBEXHLevel2 5 27" xfId="41184" xr:uid="{00000000-0005-0000-0000-0000A78F0000}"/>
    <cellStyle name="SAPBEXHLevel2 5 28" xfId="48692" xr:uid="{00000000-0005-0000-0000-0000A88F0000}"/>
    <cellStyle name="SAPBEXHLevel2 5 29" xfId="49394" xr:uid="{00000000-0005-0000-0000-0000A98F0000}"/>
    <cellStyle name="SAPBEXHLevel2 5 3" xfId="41185" xr:uid="{00000000-0005-0000-0000-0000AA8F0000}"/>
    <cellStyle name="SAPBEXHLevel2 5 4" xfId="41186" xr:uid="{00000000-0005-0000-0000-0000AB8F0000}"/>
    <cellStyle name="SAPBEXHLevel2 5 5" xfId="41187" xr:uid="{00000000-0005-0000-0000-0000AC8F0000}"/>
    <cellStyle name="SAPBEXHLevel2 5 6" xfId="41188" xr:uid="{00000000-0005-0000-0000-0000AD8F0000}"/>
    <cellStyle name="SAPBEXHLevel2 5 7" xfId="41189" xr:uid="{00000000-0005-0000-0000-0000AE8F0000}"/>
    <cellStyle name="SAPBEXHLevel2 5 8" xfId="41190" xr:uid="{00000000-0005-0000-0000-0000AF8F0000}"/>
    <cellStyle name="SAPBEXHLevel2 5 9" xfId="41191" xr:uid="{00000000-0005-0000-0000-0000B08F0000}"/>
    <cellStyle name="SAPBEXHLevel2 6" xfId="1102" xr:uid="{00000000-0005-0000-0000-0000B18F0000}"/>
    <cellStyle name="SAPBEXHLevel2 6 10" xfId="41192" xr:uid="{00000000-0005-0000-0000-0000B28F0000}"/>
    <cellStyle name="SAPBEXHLevel2 6 11" xfId="41193" xr:uid="{00000000-0005-0000-0000-0000B38F0000}"/>
    <cellStyle name="SAPBEXHLevel2 6 12" xfId="41194" xr:uid="{00000000-0005-0000-0000-0000B48F0000}"/>
    <cellStyle name="SAPBEXHLevel2 6 13" xfId="41195" xr:uid="{00000000-0005-0000-0000-0000B58F0000}"/>
    <cellStyle name="SAPBEXHLevel2 6 14" xfId="41196" xr:uid="{00000000-0005-0000-0000-0000B68F0000}"/>
    <cellStyle name="SAPBEXHLevel2 6 15" xfId="41197" xr:uid="{00000000-0005-0000-0000-0000B78F0000}"/>
    <cellStyle name="SAPBEXHLevel2 6 16" xfId="41198" xr:uid="{00000000-0005-0000-0000-0000B88F0000}"/>
    <cellStyle name="SAPBEXHLevel2 6 17" xfId="41199" xr:uid="{00000000-0005-0000-0000-0000B98F0000}"/>
    <cellStyle name="SAPBEXHLevel2 6 18" xfId="41200" xr:uid="{00000000-0005-0000-0000-0000BA8F0000}"/>
    <cellStyle name="SAPBEXHLevel2 6 19" xfId="41201" xr:uid="{00000000-0005-0000-0000-0000BB8F0000}"/>
    <cellStyle name="SAPBEXHLevel2 6 2" xfId="2126" xr:uid="{00000000-0005-0000-0000-0000BC8F0000}"/>
    <cellStyle name="SAPBEXHLevel2 6 2 2" xfId="14727" xr:uid="{00000000-0005-0000-0000-0000BD8F0000}"/>
    <cellStyle name="SAPBEXHLevel2 6 2 2 2" xfId="14728" xr:uid="{00000000-0005-0000-0000-0000BE8F0000}"/>
    <cellStyle name="SAPBEXHLevel2 6 2 2 2 2" xfId="14729" xr:uid="{00000000-0005-0000-0000-0000BF8F0000}"/>
    <cellStyle name="SAPBEXHLevel2 6 2 2 2 2 2" xfId="14730" xr:uid="{00000000-0005-0000-0000-0000C08F0000}"/>
    <cellStyle name="SAPBEXHLevel2 6 2 2 2 3" xfId="14731" xr:uid="{00000000-0005-0000-0000-0000C18F0000}"/>
    <cellStyle name="SAPBEXHLevel2 6 2 2 3" xfId="14732" xr:uid="{00000000-0005-0000-0000-0000C28F0000}"/>
    <cellStyle name="SAPBEXHLevel2 6 2 2 3 2" xfId="14733" xr:uid="{00000000-0005-0000-0000-0000C38F0000}"/>
    <cellStyle name="SAPBEXHLevel2 6 2 2 3 2 2" xfId="14734" xr:uid="{00000000-0005-0000-0000-0000C48F0000}"/>
    <cellStyle name="SAPBEXHLevel2 6 2 2 4" xfId="14735" xr:uid="{00000000-0005-0000-0000-0000C58F0000}"/>
    <cellStyle name="SAPBEXHLevel2 6 2 2 4 2" xfId="14736" xr:uid="{00000000-0005-0000-0000-0000C68F0000}"/>
    <cellStyle name="SAPBEXHLevel2 6 2 3" xfId="14737" xr:uid="{00000000-0005-0000-0000-0000C78F0000}"/>
    <cellStyle name="SAPBEXHLevel2 6 2 3 2" xfId="14738" xr:uid="{00000000-0005-0000-0000-0000C88F0000}"/>
    <cellStyle name="SAPBEXHLevel2 6 2 3 2 2" xfId="14739" xr:uid="{00000000-0005-0000-0000-0000C98F0000}"/>
    <cellStyle name="SAPBEXHLevel2 6 2 3 3" xfId="14740" xr:uid="{00000000-0005-0000-0000-0000CA8F0000}"/>
    <cellStyle name="SAPBEXHLevel2 6 2 4" xfId="14741" xr:uid="{00000000-0005-0000-0000-0000CB8F0000}"/>
    <cellStyle name="SAPBEXHLevel2 6 2 4 2" xfId="14742" xr:uid="{00000000-0005-0000-0000-0000CC8F0000}"/>
    <cellStyle name="SAPBEXHLevel2 6 2 4 2 2" xfId="14743" xr:uid="{00000000-0005-0000-0000-0000CD8F0000}"/>
    <cellStyle name="SAPBEXHLevel2 6 2 5" xfId="14744" xr:uid="{00000000-0005-0000-0000-0000CE8F0000}"/>
    <cellStyle name="SAPBEXHLevel2 6 2 5 2" xfId="14745" xr:uid="{00000000-0005-0000-0000-0000CF8F0000}"/>
    <cellStyle name="SAPBEXHLevel2 6 2 6" xfId="41202" xr:uid="{00000000-0005-0000-0000-0000D08F0000}"/>
    <cellStyle name="SAPBEXHLevel2 6 2 7" xfId="41203" xr:uid="{00000000-0005-0000-0000-0000D18F0000}"/>
    <cellStyle name="SAPBEXHLevel2 6 2 8" xfId="49912" xr:uid="{00000000-0005-0000-0000-0000D28F0000}"/>
    <cellStyle name="SAPBEXHLevel2 6 20" xfId="41204" xr:uid="{00000000-0005-0000-0000-0000D38F0000}"/>
    <cellStyle name="SAPBEXHLevel2 6 21" xfId="41205" xr:uid="{00000000-0005-0000-0000-0000D48F0000}"/>
    <cellStyle name="SAPBEXHLevel2 6 22" xfId="41206" xr:uid="{00000000-0005-0000-0000-0000D58F0000}"/>
    <cellStyle name="SAPBEXHLevel2 6 23" xfId="41207" xr:uid="{00000000-0005-0000-0000-0000D68F0000}"/>
    <cellStyle name="SAPBEXHLevel2 6 24" xfId="41208" xr:uid="{00000000-0005-0000-0000-0000D78F0000}"/>
    <cellStyle name="SAPBEXHLevel2 6 25" xfId="41209" xr:uid="{00000000-0005-0000-0000-0000D88F0000}"/>
    <cellStyle name="SAPBEXHLevel2 6 26" xfId="41210" xr:uid="{00000000-0005-0000-0000-0000D98F0000}"/>
    <cellStyle name="SAPBEXHLevel2 6 27" xfId="41211" xr:uid="{00000000-0005-0000-0000-0000DA8F0000}"/>
    <cellStyle name="SAPBEXHLevel2 6 28" xfId="48693" xr:uid="{00000000-0005-0000-0000-0000DB8F0000}"/>
    <cellStyle name="SAPBEXHLevel2 6 29" xfId="49395" xr:uid="{00000000-0005-0000-0000-0000DC8F0000}"/>
    <cellStyle name="SAPBEXHLevel2 6 3" xfId="41212" xr:uid="{00000000-0005-0000-0000-0000DD8F0000}"/>
    <cellStyle name="SAPBEXHLevel2 6 4" xfId="41213" xr:uid="{00000000-0005-0000-0000-0000DE8F0000}"/>
    <cellStyle name="SAPBEXHLevel2 6 5" xfId="41214" xr:uid="{00000000-0005-0000-0000-0000DF8F0000}"/>
    <cellStyle name="SAPBEXHLevel2 6 6" xfId="41215" xr:uid="{00000000-0005-0000-0000-0000E08F0000}"/>
    <cellStyle name="SAPBEXHLevel2 6 7" xfId="41216" xr:uid="{00000000-0005-0000-0000-0000E18F0000}"/>
    <cellStyle name="SAPBEXHLevel2 6 8" xfId="41217" xr:uid="{00000000-0005-0000-0000-0000E28F0000}"/>
    <cellStyle name="SAPBEXHLevel2 6 9" xfId="41218" xr:uid="{00000000-0005-0000-0000-0000E38F0000}"/>
    <cellStyle name="SAPBEXHLevel2 7" xfId="1103" xr:uid="{00000000-0005-0000-0000-0000E48F0000}"/>
    <cellStyle name="SAPBEXHLevel2 7 10" xfId="41219" xr:uid="{00000000-0005-0000-0000-0000E58F0000}"/>
    <cellStyle name="SAPBEXHLevel2 7 11" xfId="41220" xr:uid="{00000000-0005-0000-0000-0000E68F0000}"/>
    <cellStyle name="SAPBEXHLevel2 7 12" xfId="41221" xr:uid="{00000000-0005-0000-0000-0000E78F0000}"/>
    <cellStyle name="SAPBEXHLevel2 7 13" xfId="41222" xr:uid="{00000000-0005-0000-0000-0000E88F0000}"/>
    <cellStyle name="SAPBEXHLevel2 7 14" xfId="41223" xr:uid="{00000000-0005-0000-0000-0000E98F0000}"/>
    <cellStyle name="SAPBEXHLevel2 7 15" xfId="41224" xr:uid="{00000000-0005-0000-0000-0000EA8F0000}"/>
    <cellStyle name="SAPBEXHLevel2 7 16" xfId="41225" xr:uid="{00000000-0005-0000-0000-0000EB8F0000}"/>
    <cellStyle name="SAPBEXHLevel2 7 17" xfId="41226" xr:uid="{00000000-0005-0000-0000-0000EC8F0000}"/>
    <cellStyle name="SAPBEXHLevel2 7 18" xfId="41227" xr:uid="{00000000-0005-0000-0000-0000ED8F0000}"/>
    <cellStyle name="SAPBEXHLevel2 7 19" xfId="41228" xr:uid="{00000000-0005-0000-0000-0000EE8F0000}"/>
    <cellStyle name="SAPBEXHLevel2 7 2" xfId="2127" xr:uid="{00000000-0005-0000-0000-0000EF8F0000}"/>
    <cellStyle name="SAPBEXHLevel2 7 2 2" xfId="14746" xr:uid="{00000000-0005-0000-0000-0000F08F0000}"/>
    <cellStyle name="SAPBEXHLevel2 7 2 2 2" xfId="14747" xr:uid="{00000000-0005-0000-0000-0000F18F0000}"/>
    <cellStyle name="SAPBEXHLevel2 7 2 2 2 2" xfId="14748" xr:uid="{00000000-0005-0000-0000-0000F28F0000}"/>
    <cellStyle name="SAPBEXHLevel2 7 2 2 2 2 2" xfId="14749" xr:uid="{00000000-0005-0000-0000-0000F38F0000}"/>
    <cellStyle name="SAPBEXHLevel2 7 2 2 2 3" xfId="14750" xr:uid="{00000000-0005-0000-0000-0000F48F0000}"/>
    <cellStyle name="SAPBEXHLevel2 7 2 2 3" xfId="14751" xr:uid="{00000000-0005-0000-0000-0000F58F0000}"/>
    <cellStyle name="SAPBEXHLevel2 7 2 2 3 2" xfId="14752" xr:uid="{00000000-0005-0000-0000-0000F68F0000}"/>
    <cellStyle name="SAPBEXHLevel2 7 2 2 3 2 2" xfId="14753" xr:uid="{00000000-0005-0000-0000-0000F78F0000}"/>
    <cellStyle name="SAPBEXHLevel2 7 2 2 4" xfId="14754" xr:uid="{00000000-0005-0000-0000-0000F88F0000}"/>
    <cellStyle name="SAPBEXHLevel2 7 2 2 4 2" xfId="14755" xr:uid="{00000000-0005-0000-0000-0000F98F0000}"/>
    <cellStyle name="SAPBEXHLevel2 7 2 3" xfId="14756" xr:uid="{00000000-0005-0000-0000-0000FA8F0000}"/>
    <cellStyle name="SAPBEXHLevel2 7 2 3 2" xfId="14757" xr:uid="{00000000-0005-0000-0000-0000FB8F0000}"/>
    <cellStyle name="SAPBEXHLevel2 7 2 3 2 2" xfId="14758" xr:uid="{00000000-0005-0000-0000-0000FC8F0000}"/>
    <cellStyle name="SAPBEXHLevel2 7 2 3 3" xfId="14759" xr:uid="{00000000-0005-0000-0000-0000FD8F0000}"/>
    <cellStyle name="SAPBEXHLevel2 7 2 4" xfId="14760" xr:uid="{00000000-0005-0000-0000-0000FE8F0000}"/>
    <cellStyle name="SAPBEXHLevel2 7 2 4 2" xfId="14761" xr:uid="{00000000-0005-0000-0000-0000FF8F0000}"/>
    <cellStyle name="SAPBEXHLevel2 7 2 4 2 2" xfId="14762" xr:uid="{00000000-0005-0000-0000-000000900000}"/>
    <cellStyle name="SAPBEXHLevel2 7 2 5" xfId="14763" xr:uid="{00000000-0005-0000-0000-000001900000}"/>
    <cellStyle name="SAPBEXHLevel2 7 2 5 2" xfId="14764" xr:uid="{00000000-0005-0000-0000-000002900000}"/>
    <cellStyle name="SAPBEXHLevel2 7 2 6" xfId="41229" xr:uid="{00000000-0005-0000-0000-000003900000}"/>
    <cellStyle name="SAPBEXHLevel2 7 2 7" xfId="41230" xr:uid="{00000000-0005-0000-0000-000004900000}"/>
    <cellStyle name="SAPBEXHLevel2 7 2 8" xfId="49913" xr:uid="{00000000-0005-0000-0000-000005900000}"/>
    <cellStyle name="SAPBEXHLevel2 7 20" xfId="41231" xr:uid="{00000000-0005-0000-0000-000006900000}"/>
    <cellStyle name="SAPBEXHLevel2 7 21" xfId="41232" xr:uid="{00000000-0005-0000-0000-000007900000}"/>
    <cellStyle name="SAPBEXHLevel2 7 22" xfId="41233" xr:uid="{00000000-0005-0000-0000-000008900000}"/>
    <cellStyle name="SAPBEXHLevel2 7 23" xfId="41234" xr:uid="{00000000-0005-0000-0000-000009900000}"/>
    <cellStyle name="SAPBEXHLevel2 7 24" xfId="41235" xr:uid="{00000000-0005-0000-0000-00000A900000}"/>
    <cellStyle name="SAPBEXHLevel2 7 25" xfId="41236" xr:uid="{00000000-0005-0000-0000-00000B900000}"/>
    <cellStyle name="SAPBEXHLevel2 7 26" xfId="41237" xr:uid="{00000000-0005-0000-0000-00000C900000}"/>
    <cellStyle name="SAPBEXHLevel2 7 27" xfId="41238" xr:uid="{00000000-0005-0000-0000-00000D900000}"/>
    <cellStyle name="SAPBEXHLevel2 7 28" xfId="48694" xr:uid="{00000000-0005-0000-0000-00000E900000}"/>
    <cellStyle name="SAPBEXHLevel2 7 29" xfId="49396" xr:uid="{00000000-0005-0000-0000-00000F900000}"/>
    <cellStyle name="SAPBEXHLevel2 7 3" xfId="41239" xr:uid="{00000000-0005-0000-0000-000010900000}"/>
    <cellStyle name="SAPBEXHLevel2 7 4" xfId="41240" xr:uid="{00000000-0005-0000-0000-000011900000}"/>
    <cellStyle name="SAPBEXHLevel2 7 5" xfId="41241" xr:uid="{00000000-0005-0000-0000-000012900000}"/>
    <cellStyle name="SAPBEXHLevel2 7 6" xfId="41242" xr:uid="{00000000-0005-0000-0000-000013900000}"/>
    <cellStyle name="SAPBEXHLevel2 7 7" xfId="41243" xr:uid="{00000000-0005-0000-0000-000014900000}"/>
    <cellStyle name="SAPBEXHLevel2 7 8" xfId="41244" xr:uid="{00000000-0005-0000-0000-000015900000}"/>
    <cellStyle name="SAPBEXHLevel2 7 9" xfId="41245" xr:uid="{00000000-0005-0000-0000-000016900000}"/>
    <cellStyle name="SAPBEXHLevel2 8" xfId="1085" xr:uid="{00000000-0005-0000-0000-000017900000}"/>
    <cellStyle name="SAPBEXHLevel2 8 10" xfId="41246" xr:uid="{00000000-0005-0000-0000-000018900000}"/>
    <cellStyle name="SAPBEXHLevel2 8 11" xfId="41247" xr:uid="{00000000-0005-0000-0000-000019900000}"/>
    <cellStyle name="SAPBEXHLevel2 8 12" xfId="41248" xr:uid="{00000000-0005-0000-0000-00001A900000}"/>
    <cellStyle name="SAPBEXHLevel2 8 13" xfId="41249" xr:uid="{00000000-0005-0000-0000-00001B900000}"/>
    <cellStyle name="SAPBEXHLevel2 8 14" xfId="41250" xr:uid="{00000000-0005-0000-0000-00001C900000}"/>
    <cellStyle name="SAPBEXHLevel2 8 15" xfId="41251" xr:uid="{00000000-0005-0000-0000-00001D900000}"/>
    <cellStyle name="SAPBEXHLevel2 8 16" xfId="41252" xr:uid="{00000000-0005-0000-0000-00001E900000}"/>
    <cellStyle name="SAPBEXHLevel2 8 17" xfId="41253" xr:uid="{00000000-0005-0000-0000-00001F900000}"/>
    <cellStyle name="SAPBEXHLevel2 8 18" xfId="41254" xr:uid="{00000000-0005-0000-0000-000020900000}"/>
    <cellStyle name="SAPBEXHLevel2 8 19" xfId="41255" xr:uid="{00000000-0005-0000-0000-000021900000}"/>
    <cellStyle name="SAPBEXHLevel2 8 2" xfId="2128" xr:uid="{00000000-0005-0000-0000-000022900000}"/>
    <cellStyle name="SAPBEXHLevel2 8 2 2" xfId="14765" xr:uid="{00000000-0005-0000-0000-000023900000}"/>
    <cellStyle name="SAPBEXHLevel2 8 2 2 2" xfId="14766" xr:uid="{00000000-0005-0000-0000-000024900000}"/>
    <cellStyle name="SAPBEXHLevel2 8 2 2 2 2" xfId="14767" xr:uid="{00000000-0005-0000-0000-000025900000}"/>
    <cellStyle name="SAPBEXHLevel2 8 2 2 2 2 2" xfId="14768" xr:uid="{00000000-0005-0000-0000-000026900000}"/>
    <cellStyle name="SAPBEXHLevel2 8 2 2 2 3" xfId="14769" xr:uid="{00000000-0005-0000-0000-000027900000}"/>
    <cellStyle name="SAPBEXHLevel2 8 2 2 3" xfId="14770" xr:uid="{00000000-0005-0000-0000-000028900000}"/>
    <cellStyle name="SAPBEXHLevel2 8 2 2 3 2" xfId="14771" xr:uid="{00000000-0005-0000-0000-000029900000}"/>
    <cellStyle name="SAPBEXHLevel2 8 2 2 3 2 2" xfId="14772" xr:uid="{00000000-0005-0000-0000-00002A900000}"/>
    <cellStyle name="SAPBEXHLevel2 8 2 2 4" xfId="14773" xr:uid="{00000000-0005-0000-0000-00002B900000}"/>
    <cellStyle name="SAPBEXHLevel2 8 2 2 4 2" xfId="14774" xr:uid="{00000000-0005-0000-0000-00002C900000}"/>
    <cellStyle name="SAPBEXHLevel2 8 2 3" xfId="14775" xr:uid="{00000000-0005-0000-0000-00002D900000}"/>
    <cellStyle name="SAPBEXHLevel2 8 2 3 2" xfId="14776" xr:uid="{00000000-0005-0000-0000-00002E900000}"/>
    <cellStyle name="SAPBEXHLevel2 8 2 3 2 2" xfId="14777" xr:uid="{00000000-0005-0000-0000-00002F900000}"/>
    <cellStyle name="SAPBEXHLevel2 8 2 3 3" xfId="14778" xr:uid="{00000000-0005-0000-0000-000030900000}"/>
    <cellStyle name="SAPBEXHLevel2 8 2 4" xfId="14779" xr:uid="{00000000-0005-0000-0000-000031900000}"/>
    <cellStyle name="SAPBEXHLevel2 8 2 4 2" xfId="14780" xr:uid="{00000000-0005-0000-0000-000032900000}"/>
    <cellStyle name="SAPBEXHLevel2 8 2 4 2 2" xfId="14781" xr:uid="{00000000-0005-0000-0000-000033900000}"/>
    <cellStyle name="SAPBEXHLevel2 8 2 5" xfId="14782" xr:uid="{00000000-0005-0000-0000-000034900000}"/>
    <cellStyle name="SAPBEXHLevel2 8 2 5 2" xfId="14783" xr:uid="{00000000-0005-0000-0000-000035900000}"/>
    <cellStyle name="SAPBEXHLevel2 8 2 6" xfId="41256" xr:uid="{00000000-0005-0000-0000-000036900000}"/>
    <cellStyle name="SAPBEXHLevel2 8 2 7" xfId="41257" xr:uid="{00000000-0005-0000-0000-000037900000}"/>
    <cellStyle name="SAPBEXHLevel2 8 20" xfId="41258" xr:uid="{00000000-0005-0000-0000-000038900000}"/>
    <cellStyle name="SAPBEXHLevel2 8 21" xfId="41259" xr:uid="{00000000-0005-0000-0000-000039900000}"/>
    <cellStyle name="SAPBEXHLevel2 8 22" xfId="41260" xr:uid="{00000000-0005-0000-0000-00003A900000}"/>
    <cellStyle name="SAPBEXHLevel2 8 23" xfId="41261" xr:uid="{00000000-0005-0000-0000-00003B900000}"/>
    <cellStyle name="SAPBEXHLevel2 8 24" xfId="41262" xr:uid="{00000000-0005-0000-0000-00003C900000}"/>
    <cellStyle name="SAPBEXHLevel2 8 25" xfId="41263" xr:uid="{00000000-0005-0000-0000-00003D900000}"/>
    <cellStyle name="SAPBEXHLevel2 8 26" xfId="41264" xr:uid="{00000000-0005-0000-0000-00003E900000}"/>
    <cellStyle name="SAPBEXHLevel2 8 27" xfId="48695" xr:uid="{00000000-0005-0000-0000-00003F900000}"/>
    <cellStyle name="SAPBEXHLevel2 8 3" xfId="14784" xr:uid="{00000000-0005-0000-0000-000040900000}"/>
    <cellStyle name="SAPBEXHLevel2 8 4" xfId="41265" xr:uid="{00000000-0005-0000-0000-000041900000}"/>
    <cellStyle name="SAPBEXHLevel2 8 5" xfId="41266" xr:uid="{00000000-0005-0000-0000-000042900000}"/>
    <cellStyle name="SAPBEXHLevel2 8 6" xfId="41267" xr:uid="{00000000-0005-0000-0000-000043900000}"/>
    <cellStyle name="SAPBEXHLevel2 8 7" xfId="41268" xr:uid="{00000000-0005-0000-0000-000044900000}"/>
    <cellStyle name="SAPBEXHLevel2 8 8" xfId="41269" xr:uid="{00000000-0005-0000-0000-000045900000}"/>
    <cellStyle name="SAPBEXHLevel2 8 9" xfId="41270" xr:uid="{00000000-0005-0000-0000-000046900000}"/>
    <cellStyle name="SAPBEXHLevel2 9" xfId="2129" xr:uid="{00000000-0005-0000-0000-000047900000}"/>
    <cellStyle name="SAPBEXHLevel2 9 10" xfId="41271" xr:uid="{00000000-0005-0000-0000-000048900000}"/>
    <cellStyle name="SAPBEXHLevel2 9 11" xfId="41272" xr:uid="{00000000-0005-0000-0000-000049900000}"/>
    <cellStyle name="SAPBEXHLevel2 9 12" xfId="41273" xr:uid="{00000000-0005-0000-0000-00004A900000}"/>
    <cellStyle name="SAPBEXHLevel2 9 13" xfId="41274" xr:uid="{00000000-0005-0000-0000-00004B900000}"/>
    <cellStyle name="SAPBEXHLevel2 9 14" xfId="41275" xr:uid="{00000000-0005-0000-0000-00004C900000}"/>
    <cellStyle name="SAPBEXHLevel2 9 15" xfId="41276" xr:uid="{00000000-0005-0000-0000-00004D900000}"/>
    <cellStyle name="SAPBEXHLevel2 9 16" xfId="41277" xr:uid="{00000000-0005-0000-0000-00004E900000}"/>
    <cellStyle name="SAPBEXHLevel2 9 17" xfId="41278" xr:uid="{00000000-0005-0000-0000-00004F900000}"/>
    <cellStyle name="SAPBEXHLevel2 9 18" xfId="41279" xr:uid="{00000000-0005-0000-0000-000050900000}"/>
    <cellStyle name="SAPBEXHLevel2 9 19" xfId="41280" xr:uid="{00000000-0005-0000-0000-000051900000}"/>
    <cellStyle name="SAPBEXHLevel2 9 2" xfId="14785" xr:uid="{00000000-0005-0000-0000-000052900000}"/>
    <cellStyle name="SAPBEXHLevel2 9 2 2" xfId="14786" xr:uid="{00000000-0005-0000-0000-000053900000}"/>
    <cellStyle name="SAPBEXHLevel2 9 2 2 2" xfId="14787" xr:uid="{00000000-0005-0000-0000-000054900000}"/>
    <cellStyle name="SAPBEXHLevel2 9 2 2 2 2" xfId="14788" xr:uid="{00000000-0005-0000-0000-000055900000}"/>
    <cellStyle name="SAPBEXHLevel2 9 2 2 3" xfId="14789" xr:uid="{00000000-0005-0000-0000-000056900000}"/>
    <cellStyle name="SAPBEXHLevel2 9 2 3" xfId="14790" xr:uid="{00000000-0005-0000-0000-000057900000}"/>
    <cellStyle name="SAPBEXHLevel2 9 2 3 2" xfId="14791" xr:uid="{00000000-0005-0000-0000-000058900000}"/>
    <cellStyle name="SAPBEXHLevel2 9 2 3 2 2" xfId="14792" xr:uid="{00000000-0005-0000-0000-000059900000}"/>
    <cellStyle name="SAPBEXHLevel2 9 2 4" xfId="14793" xr:uid="{00000000-0005-0000-0000-00005A900000}"/>
    <cellStyle name="SAPBEXHLevel2 9 2 4 2" xfId="14794" xr:uid="{00000000-0005-0000-0000-00005B900000}"/>
    <cellStyle name="SAPBEXHLevel2 9 2 5" xfId="41281" xr:uid="{00000000-0005-0000-0000-00005C900000}"/>
    <cellStyle name="SAPBEXHLevel2 9 2 6" xfId="41282" xr:uid="{00000000-0005-0000-0000-00005D900000}"/>
    <cellStyle name="SAPBEXHLevel2 9 2 7" xfId="41283" xr:uid="{00000000-0005-0000-0000-00005E900000}"/>
    <cellStyle name="SAPBEXHLevel2 9 20" xfId="41284" xr:uid="{00000000-0005-0000-0000-00005F900000}"/>
    <cellStyle name="SAPBEXHLevel2 9 21" xfId="41285" xr:uid="{00000000-0005-0000-0000-000060900000}"/>
    <cellStyle name="SAPBEXHLevel2 9 22" xfId="41286" xr:uid="{00000000-0005-0000-0000-000061900000}"/>
    <cellStyle name="SAPBEXHLevel2 9 23" xfId="41287" xr:uid="{00000000-0005-0000-0000-000062900000}"/>
    <cellStyle name="SAPBEXHLevel2 9 24" xfId="41288" xr:uid="{00000000-0005-0000-0000-000063900000}"/>
    <cellStyle name="SAPBEXHLevel2 9 25" xfId="41289" xr:uid="{00000000-0005-0000-0000-000064900000}"/>
    <cellStyle name="SAPBEXHLevel2 9 26" xfId="41290" xr:uid="{00000000-0005-0000-0000-000065900000}"/>
    <cellStyle name="SAPBEXHLevel2 9 27" xfId="41291" xr:uid="{00000000-0005-0000-0000-000066900000}"/>
    <cellStyle name="SAPBEXHLevel2 9 28" xfId="48696" xr:uid="{00000000-0005-0000-0000-000067900000}"/>
    <cellStyle name="SAPBEXHLevel2 9 29" xfId="49892" xr:uid="{00000000-0005-0000-0000-000068900000}"/>
    <cellStyle name="SAPBEXHLevel2 9 3" xfId="41292" xr:uid="{00000000-0005-0000-0000-000069900000}"/>
    <cellStyle name="SAPBEXHLevel2 9 4" xfId="41293" xr:uid="{00000000-0005-0000-0000-00006A900000}"/>
    <cellStyle name="SAPBEXHLevel2 9 5" xfId="41294" xr:uid="{00000000-0005-0000-0000-00006B900000}"/>
    <cellStyle name="SAPBEXHLevel2 9 6" xfId="41295" xr:uid="{00000000-0005-0000-0000-00006C900000}"/>
    <cellStyle name="SAPBEXHLevel2 9 7" xfId="41296" xr:uid="{00000000-0005-0000-0000-00006D900000}"/>
    <cellStyle name="SAPBEXHLevel2 9 8" xfId="41297" xr:uid="{00000000-0005-0000-0000-00006E900000}"/>
    <cellStyle name="SAPBEXHLevel2 9 9" xfId="41298" xr:uid="{00000000-0005-0000-0000-00006F900000}"/>
    <cellStyle name="SAPBEXHLevel2_20120921_SF-grote-ronde-Liesbethdump2" xfId="441" xr:uid="{00000000-0005-0000-0000-000070900000}"/>
    <cellStyle name="SAPBEXHLevel2X" xfId="142" xr:uid="{00000000-0005-0000-0000-000071900000}"/>
    <cellStyle name="SAPBEXHLevel2X 10" xfId="41299" xr:uid="{00000000-0005-0000-0000-000072900000}"/>
    <cellStyle name="SAPBEXHLevel2X 11" xfId="41300" xr:uid="{00000000-0005-0000-0000-000073900000}"/>
    <cellStyle name="SAPBEXHLevel2X 12" xfId="41301" xr:uid="{00000000-0005-0000-0000-000074900000}"/>
    <cellStyle name="SAPBEXHLevel2X 13" xfId="41302" xr:uid="{00000000-0005-0000-0000-000075900000}"/>
    <cellStyle name="SAPBEXHLevel2X 14" xfId="41303" xr:uid="{00000000-0005-0000-0000-000076900000}"/>
    <cellStyle name="SAPBEXHLevel2X 15" xfId="41304" xr:uid="{00000000-0005-0000-0000-000077900000}"/>
    <cellStyle name="SAPBEXHLevel2X 16" xfId="41305" xr:uid="{00000000-0005-0000-0000-000078900000}"/>
    <cellStyle name="SAPBEXHLevel2X 17" xfId="41306" xr:uid="{00000000-0005-0000-0000-000079900000}"/>
    <cellStyle name="SAPBEXHLevel2X 18" xfId="41307" xr:uid="{00000000-0005-0000-0000-00007A900000}"/>
    <cellStyle name="SAPBEXHLevel2X 19" xfId="41308" xr:uid="{00000000-0005-0000-0000-00007B900000}"/>
    <cellStyle name="SAPBEXHLevel2X 2" xfId="546" xr:uid="{00000000-0005-0000-0000-00007C900000}"/>
    <cellStyle name="SAPBEXHLevel2X 2 10" xfId="41309" xr:uid="{00000000-0005-0000-0000-00007D900000}"/>
    <cellStyle name="SAPBEXHLevel2X 2 11" xfId="41310" xr:uid="{00000000-0005-0000-0000-00007E900000}"/>
    <cellStyle name="SAPBEXHLevel2X 2 12" xfId="41311" xr:uid="{00000000-0005-0000-0000-00007F900000}"/>
    <cellStyle name="SAPBEXHLevel2X 2 13" xfId="41312" xr:uid="{00000000-0005-0000-0000-000080900000}"/>
    <cellStyle name="SAPBEXHLevel2X 2 14" xfId="41313" xr:uid="{00000000-0005-0000-0000-000081900000}"/>
    <cellStyle name="SAPBEXHLevel2X 2 15" xfId="41314" xr:uid="{00000000-0005-0000-0000-000082900000}"/>
    <cellStyle name="SAPBEXHLevel2X 2 16" xfId="41315" xr:uid="{00000000-0005-0000-0000-000083900000}"/>
    <cellStyle name="SAPBEXHLevel2X 2 17" xfId="41316" xr:uid="{00000000-0005-0000-0000-000084900000}"/>
    <cellStyle name="SAPBEXHLevel2X 2 18" xfId="41317" xr:uid="{00000000-0005-0000-0000-000085900000}"/>
    <cellStyle name="SAPBEXHLevel2X 2 19" xfId="41318" xr:uid="{00000000-0005-0000-0000-000086900000}"/>
    <cellStyle name="SAPBEXHLevel2X 2 2" xfId="1105" xr:uid="{00000000-0005-0000-0000-000087900000}"/>
    <cellStyle name="SAPBEXHLevel2X 2 2 10" xfId="41319" xr:uid="{00000000-0005-0000-0000-000088900000}"/>
    <cellStyle name="SAPBEXHLevel2X 2 2 11" xfId="41320" xr:uid="{00000000-0005-0000-0000-000089900000}"/>
    <cellStyle name="SAPBEXHLevel2X 2 2 12" xfId="41321" xr:uid="{00000000-0005-0000-0000-00008A900000}"/>
    <cellStyle name="SAPBEXHLevel2X 2 2 13" xfId="41322" xr:uid="{00000000-0005-0000-0000-00008B900000}"/>
    <cellStyle name="SAPBEXHLevel2X 2 2 14" xfId="41323" xr:uid="{00000000-0005-0000-0000-00008C900000}"/>
    <cellStyle name="SAPBEXHLevel2X 2 2 15" xfId="41324" xr:uid="{00000000-0005-0000-0000-00008D900000}"/>
    <cellStyle name="SAPBEXHLevel2X 2 2 16" xfId="41325" xr:uid="{00000000-0005-0000-0000-00008E900000}"/>
    <cellStyle name="SAPBEXHLevel2X 2 2 17" xfId="41326" xr:uid="{00000000-0005-0000-0000-00008F900000}"/>
    <cellStyle name="SAPBEXHLevel2X 2 2 18" xfId="41327" xr:uid="{00000000-0005-0000-0000-000090900000}"/>
    <cellStyle name="SAPBEXHLevel2X 2 2 19" xfId="41328" xr:uid="{00000000-0005-0000-0000-000091900000}"/>
    <cellStyle name="SAPBEXHLevel2X 2 2 2" xfId="2130" xr:uid="{00000000-0005-0000-0000-000092900000}"/>
    <cellStyle name="SAPBEXHLevel2X 2 2 2 2" xfId="14795" xr:uid="{00000000-0005-0000-0000-000093900000}"/>
    <cellStyle name="SAPBEXHLevel2X 2 2 2 2 2" xfId="14796" xr:uid="{00000000-0005-0000-0000-000094900000}"/>
    <cellStyle name="SAPBEXHLevel2X 2 2 2 2 2 2" xfId="14797" xr:uid="{00000000-0005-0000-0000-000095900000}"/>
    <cellStyle name="SAPBEXHLevel2X 2 2 2 2 2 2 2" xfId="14798" xr:uid="{00000000-0005-0000-0000-000096900000}"/>
    <cellStyle name="SAPBEXHLevel2X 2 2 2 2 2 3" xfId="14799" xr:uid="{00000000-0005-0000-0000-000097900000}"/>
    <cellStyle name="SAPBEXHLevel2X 2 2 2 2 3" xfId="14800" xr:uid="{00000000-0005-0000-0000-000098900000}"/>
    <cellStyle name="SAPBEXHLevel2X 2 2 2 2 3 2" xfId="14801" xr:uid="{00000000-0005-0000-0000-000099900000}"/>
    <cellStyle name="SAPBEXHLevel2X 2 2 2 2 3 2 2" xfId="14802" xr:uid="{00000000-0005-0000-0000-00009A900000}"/>
    <cellStyle name="SAPBEXHLevel2X 2 2 2 2 4" xfId="14803" xr:uid="{00000000-0005-0000-0000-00009B900000}"/>
    <cellStyle name="SAPBEXHLevel2X 2 2 2 2 4 2" xfId="14804" xr:uid="{00000000-0005-0000-0000-00009C900000}"/>
    <cellStyle name="SAPBEXHLevel2X 2 2 2 3" xfId="14805" xr:uid="{00000000-0005-0000-0000-00009D900000}"/>
    <cellStyle name="SAPBEXHLevel2X 2 2 2 3 2" xfId="14806" xr:uid="{00000000-0005-0000-0000-00009E900000}"/>
    <cellStyle name="SAPBEXHLevel2X 2 2 2 3 2 2" xfId="14807" xr:uid="{00000000-0005-0000-0000-00009F900000}"/>
    <cellStyle name="SAPBEXHLevel2X 2 2 2 3 3" xfId="14808" xr:uid="{00000000-0005-0000-0000-0000A0900000}"/>
    <cellStyle name="SAPBEXHLevel2X 2 2 2 4" xfId="14809" xr:uid="{00000000-0005-0000-0000-0000A1900000}"/>
    <cellStyle name="SAPBEXHLevel2X 2 2 2 4 2" xfId="14810" xr:uid="{00000000-0005-0000-0000-0000A2900000}"/>
    <cellStyle name="SAPBEXHLevel2X 2 2 2 4 2 2" xfId="14811" xr:uid="{00000000-0005-0000-0000-0000A3900000}"/>
    <cellStyle name="SAPBEXHLevel2X 2 2 2 5" xfId="14812" xr:uid="{00000000-0005-0000-0000-0000A4900000}"/>
    <cellStyle name="SAPBEXHLevel2X 2 2 2 5 2" xfId="14813" xr:uid="{00000000-0005-0000-0000-0000A5900000}"/>
    <cellStyle name="SAPBEXHLevel2X 2 2 2 6" xfId="41329" xr:uid="{00000000-0005-0000-0000-0000A6900000}"/>
    <cellStyle name="SAPBEXHLevel2X 2 2 2 7" xfId="41330" xr:uid="{00000000-0005-0000-0000-0000A7900000}"/>
    <cellStyle name="SAPBEXHLevel2X 2 2 20" xfId="41331" xr:uid="{00000000-0005-0000-0000-0000A8900000}"/>
    <cellStyle name="SAPBEXHLevel2X 2 2 21" xfId="41332" xr:uid="{00000000-0005-0000-0000-0000A9900000}"/>
    <cellStyle name="SAPBEXHLevel2X 2 2 22" xfId="41333" xr:uid="{00000000-0005-0000-0000-0000AA900000}"/>
    <cellStyle name="SAPBEXHLevel2X 2 2 23" xfId="41334" xr:uid="{00000000-0005-0000-0000-0000AB900000}"/>
    <cellStyle name="SAPBEXHLevel2X 2 2 24" xfId="41335" xr:uid="{00000000-0005-0000-0000-0000AC900000}"/>
    <cellStyle name="SAPBEXHLevel2X 2 2 25" xfId="41336" xr:uid="{00000000-0005-0000-0000-0000AD900000}"/>
    <cellStyle name="SAPBEXHLevel2X 2 2 26" xfId="41337" xr:uid="{00000000-0005-0000-0000-0000AE900000}"/>
    <cellStyle name="SAPBEXHLevel2X 2 2 27" xfId="48697" xr:uid="{00000000-0005-0000-0000-0000AF900000}"/>
    <cellStyle name="SAPBEXHLevel2X 2 2 3" xfId="41338" xr:uid="{00000000-0005-0000-0000-0000B0900000}"/>
    <cellStyle name="SAPBEXHLevel2X 2 2 4" xfId="41339" xr:uid="{00000000-0005-0000-0000-0000B1900000}"/>
    <cellStyle name="SAPBEXHLevel2X 2 2 5" xfId="41340" xr:uid="{00000000-0005-0000-0000-0000B2900000}"/>
    <cellStyle name="SAPBEXHLevel2X 2 2 6" xfId="41341" xr:uid="{00000000-0005-0000-0000-0000B3900000}"/>
    <cellStyle name="SAPBEXHLevel2X 2 2 7" xfId="41342" xr:uid="{00000000-0005-0000-0000-0000B4900000}"/>
    <cellStyle name="SAPBEXHLevel2X 2 2 8" xfId="41343" xr:uid="{00000000-0005-0000-0000-0000B5900000}"/>
    <cellStyle name="SAPBEXHLevel2X 2 2 9" xfId="41344" xr:uid="{00000000-0005-0000-0000-0000B6900000}"/>
    <cellStyle name="SAPBEXHLevel2X 2 20" xfId="41345" xr:uid="{00000000-0005-0000-0000-0000B7900000}"/>
    <cellStyle name="SAPBEXHLevel2X 2 21" xfId="41346" xr:uid="{00000000-0005-0000-0000-0000B8900000}"/>
    <cellStyle name="SAPBEXHLevel2X 2 22" xfId="41347" xr:uid="{00000000-0005-0000-0000-0000B9900000}"/>
    <cellStyle name="SAPBEXHLevel2X 2 23" xfId="41348" xr:uid="{00000000-0005-0000-0000-0000BA900000}"/>
    <cellStyle name="SAPBEXHLevel2X 2 24" xfId="41349" xr:uid="{00000000-0005-0000-0000-0000BB900000}"/>
    <cellStyle name="SAPBEXHLevel2X 2 25" xfId="41350" xr:uid="{00000000-0005-0000-0000-0000BC900000}"/>
    <cellStyle name="SAPBEXHLevel2X 2 26" xfId="41351" xr:uid="{00000000-0005-0000-0000-0000BD900000}"/>
    <cellStyle name="SAPBEXHLevel2X 2 27" xfId="41352" xr:uid="{00000000-0005-0000-0000-0000BE900000}"/>
    <cellStyle name="SAPBEXHLevel2X 2 28" xfId="41353" xr:uid="{00000000-0005-0000-0000-0000BF900000}"/>
    <cellStyle name="SAPBEXHLevel2X 2 29" xfId="41354" xr:uid="{00000000-0005-0000-0000-0000C0900000}"/>
    <cellStyle name="SAPBEXHLevel2X 2 3" xfId="1106" xr:uid="{00000000-0005-0000-0000-0000C1900000}"/>
    <cellStyle name="SAPBEXHLevel2X 2 3 10" xfId="41355" xr:uid="{00000000-0005-0000-0000-0000C2900000}"/>
    <cellStyle name="SAPBEXHLevel2X 2 3 11" xfId="41356" xr:uid="{00000000-0005-0000-0000-0000C3900000}"/>
    <cellStyle name="SAPBEXHLevel2X 2 3 12" xfId="41357" xr:uid="{00000000-0005-0000-0000-0000C4900000}"/>
    <cellStyle name="SAPBEXHLevel2X 2 3 13" xfId="41358" xr:uid="{00000000-0005-0000-0000-0000C5900000}"/>
    <cellStyle name="SAPBEXHLevel2X 2 3 14" xfId="41359" xr:uid="{00000000-0005-0000-0000-0000C6900000}"/>
    <cellStyle name="SAPBEXHLevel2X 2 3 15" xfId="41360" xr:uid="{00000000-0005-0000-0000-0000C7900000}"/>
    <cellStyle name="SAPBEXHLevel2X 2 3 16" xfId="41361" xr:uid="{00000000-0005-0000-0000-0000C8900000}"/>
    <cellStyle name="SAPBEXHLevel2X 2 3 17" xfId="41362" xr:uid="{00000000-0005-0000-0000-0000C9900000}"/>
    <cellStyle name="SAPBEXHLevel2X 2 3 18" xfId="41363" xr:uid="{00000000-0005-0000-0000-0000CA900000}"/>
    <cellStyle name="SAPBEXHLevel2X 2 3 19" xfId="41364" xr:uid="{00000000-0005-0000-0000-0000CB900000}"/>
    <cellStyle name="SAPBEXHLevel2X 2 3 2" xfId="2131" xr:uid="{00000000-0005-0000-0000-0000CC900000}"/>
    <cellStyle name="SAPBEXHLevel2X 2 3 2 2" xfId="14814" xr:uid="{00000000-0005-0000-0000-0000CD900000}"/>
    <cellStyle name="SAPBEXHLevel2X 2 3 2 2 2" xfId="14815" xr:uid="{00000000-0005-0000-0000-0000CE900000}"/>
    <cellStyle name="SAPBEXHLevel2X 2 3 2 2 2 2" xfId="14816" xr:uid="{00000000-0005-0000-0000-0000CF900000}"/>
    <cellStyle name="SAPBEXHLevel2X 2 3 2 2 2 2 2" xfId="14817" xr:uid="{00000000-0005-0000-0000-0000D0900000}"/>
    <cellStyle name="SAPBEXHLevel2X 2 3 2 2 2 3" xfId="14818" xr:uid="{00000000-0005-0000-0000-0000D1900000}"/>
    <cellStyle name="SAPBEXHLevel2X 2 3 2 2 3" xfId="14819" xr:uid="{00000000-0005-0000-0000-0000D2900000}"/>
    <cellStyle name="SAPBEXHLevel2X 2 3 2 2 3 2" xfId="14820" xr:uid="{00000000-0005-0000-0000-0000D3900000}"/>
    <cellStyle name="SAPBEXHLevel2X 2 3 2 2 3 2 2" xfId="14821" xr:uid="{00000000-0005-0000-0000-0000D4900000}"/>
    <cellStyle name="SAPBEXHLevel2X 2 3 2 2 4" xfId="14822" xr:uid="{00000000-0005-0000-0000-0000D5900000}"/>
    <cellStyle name="SAPBEXHLevel2X 2 3 2 2 4 2" xfId="14823" xr:uid="{00000000-0005-0000-0000-0000D6900000}"/>
    <cellStyle name="SAPBEXHLevel2X 2 3 2 3" xfId="14824" xr:uid="{00000000-0005-0000-0000-0000D7900000}"/>
    <cellStyle name="SAPBEXHLevel2X 2 3 2 3 2" xfId="14825" xr:uid="{00000000-0005-0000-0000-0000D8900000}"/>
    <cellStyle name="SAPBEXHLevel2X 2 3 2 3 2 2" xfId="14826" xr:uid="{00000000-0005-0000-0000-0000D9900000}"/>
    <cellStyle name="SAPBEXHLevel2X 2 3 2 3 3" xfId="14827" xr:uid="{00000000-0005-0000-0000-0000DA900000}"/>
    <cellStyle name="SAPBEXHLevel2X 2 3 2 4" xfId="14828" xr:uid="{00000000-0005-0000-0000-0000DB900000}"/>
    <cellStyle name="SAPBEXHLevel2X 2 3 2 4 2" xfId="14829" xr:uid="{00000000-0005-0000-0000-0000DC900000}"/>
    <cellStyle name="SAPBEXHLevel2X 2 3 2 4 2 2" xfId="14830" xr:uid="{00000000-0005-0000-0000-0000DD900000}"/>
    <cellStyle name="SAPBEXHLevel2X 2 3 2 5" xfId="14831" xr:uid="{00000000-0005-0000-0000-0000DE900000}"/>
    <cellStyle name="SAPBEXHLevel2X 2 3 2 5 2" xfId="14832" xr:uid="{00000000-0005-0000-0000-0000DF900000}"/>
    <cellStyle name="SAPBEXHLevel2X 2 3 2 6" xfId="41365" xr:uid="{00000000-0005-0000-0000-0000E0900000}"/>
    <cellStyle name="SAPBEXHLevel2X 2 3 2 7" xfId="41366" xr:uid="{00000000-0005-0000-0000-0000E1900000}"/>
    <cellStyle name="SAPBEXHLevel2X 2 3 20" xfId="41367" xr:uid="{00000000-0005-0000-0000-0000E2900000}"/>
    <cellStyle name="SAPBEXHLevel2X 2 3 21" xfId="41368" xr:uid="{00000000-0005-0000-0000-0000E3900000}"/>
    <cellStyle name="SAPBEXHLevel2X 2 3 22" xfId="41369" xr:uid="{00000000-0005-0000-0000-0000E4900000}"/>
    <cellStyle name="SAPBEXHLevel2X 2 3 23" xfId="41370" xr:uid="{00000000-0005-0000-0000-0000E5900000}"/>
    <cellStyle name="SAPBEXHLevel2X 2 3 24" xfId="41371" xr:uid="{00000000-0005-0000-0000-0000E6900000}"/>
    <cellStyle name="SAPBEXHLevel2X 2 3 25" xfId="41372" xr:uid="{00000000-0005-0000-0000-0000E7900000}"/>
    <cellStyle name="SAPBEXHLevel2X 2 3 26" xfId="41373" xr:uid="{00000000-0005-0000-0000-0000E8900000}"/>
    <cellStyle name="SAPBEXHLevel2X 2 3 27" xfId="48698" xr:uid="{00000000-0005-0000-0000-0000E9900000}"/>
    <cellStyle name="SAPBEXHLevel2X 2 3 3" xfId="41374" xr:uid="{00000000-0005-0000-0000-0000EA900000}"/>
    <cellStyle name="SAPBEXHLevel2X 2 3 4" xfId="41375" xr:uid="{00000000-0005-0000-0000-0000EB900000}"/>
    <cellStyle name="SAPBEXHLevel2X 2 3 5" xfId="41376" xr:uid="{00000000-0005-0000-0000-0000EC900000}"/>
    <cellStyle name="SAPBEXHLevel2X 2 3 6" xfId="41377" xr:uid="{00000000-0005-0000-0000-0000ED900000}"/>
    <cellStyle name="SAPBEXHLevel2X 2 3 7" xfId="41378" xr:uid="{00000000-0005-0000-0000-0000EE900000}"/>
    <cellStyle name="SAPBEXHLevel2X 2 3 8" xfId="41379" xr:uid="{00000000-0005-0000-0000-0000EF900000}"/>
    <cellStyle name="SAPBEXHLevel2X 2 3 9" xfId="41380" xr:uid="{00000000-0005-0000-0000-0000F0900000}"/>
    <cellStyle name="SAPBEXHLevel2X 2 30" xfId="41381" xr:uid="{00000000-0005-0000-0000-0000F1900000}"/>
    <cellStyle name="SAPBEXHLevel2X 2 31" xfId="41382" xr:uid="{00000000-0005-0000-0000-0000F2900000}"/>
    <cellStyle name="SAPBEXHLevel2X 2 32" xfId="48699" xr:uid="{00000000-0005-0000-0000-0000F3900000}"/>
    <cellStyle name="SAPBEXHLevel2X 2 4" xfId="1107" xr:uid="{00000000-0005-0000-0000-0000F4900000}"/>
    <cellStyle name="SAPBEXHLevel2X 2 4 10" xfId="41383" xr:uid="{00000000-0005-0000-0000-0000F5900000}"/>
    <cellStyle name="SAPBEXHLevel2X 2 4 11" xfId="41384" xr:uid="{00000000-0005-0000-0000-0000F6900000}"/>
    <cellStyle name="SAPBEXHLevel2X 2 4 12" xfId="41385" xr:uid="{00000000-0005-0000-0000-0000F7900000}"/>
    <cellStyle name="SAPBEXHLevel2X 2 4 13" xfId="41386" xr:uid="{00000000-0005-0000-0000-0000F8900000}"/>
    <cellStyle name="SAPBEXHLevel2X 2 4 14" xfId="41387" xr:uid="{00000000-0005-0000-0000-0000F9900000}"/>
    <cellStyle name="SAPBEXHLevel2X 2 4 15" xfId="41388" xr:uid="{00000000-0005-0000-0000-0000FA900000}"/>
    <cellStyle name="SAPBEXHLevel2X 2 4 16" xfId="41389" xr:uid="{00000000-0005-0000-0000-0000FB900000}"/>
    <cellStyle name="SAPBEXHLevel2X 2 4 17" xfId="41390" xr:uid="{00000000-0005-0000-0000-0000FC900000}"/>
    <cellStyle name="SAPBEXHLevel2X 2 4 18" xfId="41391" xr:uid="{00000000-0005-0000-0000-0000FD900000}"/>
    <cellStyle name="SAPBEXHLevel2X 2 4 19" xfId="41392" xr:uid="{00000000-0005-0000-0000-0000FE900000}"/>
    <cellStyle name="SAPBEXHLevel2X 2 4 2" xfId="2132" xr:uid="{00000000-0005-0000-0000-0000FF900000}"/>
    <cellStyle name="SAPBEXHLevel2X 2 4 2 2" xfId="14833" xr:uid="{00000000-0005-0000-0000-000000910000}"/>
    <cellStyle name="SAPBEXHLevel2X 2 4 2 2 2" xfId="14834" xr:uid="{00000000-0005-0000-0000-000001910000}"/>
    <cellStyle name="SAPBEXHLevel2X 2 4 2 2 2 2" xfId="14835" xr:uid="{00000000-0005-0000-0000-000002910000}"/>
    <cellStyle name="SAPBEXHLevel2X 2 4 2 2 2 2 2" xfId="14836" xr:uid="{00000000-0005-0000-0000-000003910000}"/>
    <cellStyle name="SAPBEXHLevel2X 2 4 2 2 2 3" xfId="14837" xr:uid="{00000000-0005-0000-0000-000004910000}"/>
    <cellStyle name="SAPBEXHLevel2X 2 4 2 2 3" xfId="14838" xr:uid="{00000000-0005-0000-0000-000005910000}"/>
    <cellStyle name="SAPBEXHLevel2X 2 4 2 2 3 2" xfId="14839" xr:uid="{00000000-0005-0000-0000-000006910000}"/>
    <cellStyle name="SAPBEXHLevel2X 2 4 2 2 3 2 2" xfId="14840" xr:uid="{00000000-0005-0000-0000-000007910000}"/>
    <cellStyle name="SAPBEXHLevel2X 2 4 2 2 4" xfId="14841" xr:uid="{00000000-0005-0000-0000-000008910000}"/>
    <cellStyle name="SAPBEXHLevel2X 2 4 2 2 4 2" xfId="14842" xr:uid="{00000000-0005-0000-0000-000009910000}"/>
    <cellStyle name="SAPBEXHLevel2X 2 4 2 3" xfId="14843" xr:uid="{00000000-0005-0000-0000-00000A910000}"/>
    <cellStyle name="SAPBEXHLevel2X 2 4 2 3 2" xfId="14844" xr:uid="{00000000-0005-0000-0000-00000B910000}"/>
    <cellStyle name="SAPBEXHLevel2X 2 4 2 3 2 2" xfId="14845" xr:uid="{00000000-0005-0000-0000-00000C910000}"/>
    <cellStyle name="SAPBEXHLevel2X 2 4 2 3 3" xfId="14846" xr:uid="{00000000-0005-0000-0000-00000D910000}"/>
    <cellStyle name="SAPBEXHLevel2X 2 4 2 4" xfId="14847" xr:uid="{00000000-0005-0000-0000-00000E910000}"/>
    <cellStyle name="SAPBEXHLevel2X 2 4 2 4 2" xfId="14848" xr:uid="{00000000-0005-0000-0000-00000F910000}"/>
    <cellStyle name="SAPBEXHLevel2X 2 4 2 4 2 2" xfId="14849" xr:uid="{00000000-0005-0000-0000-000010910000}"/>
    <cellStyle name="SAPBEXHLevel2X 2 4 2 5" xfId="14850" xr:uid="{00000000-0005-0000-0000-000011910000}"/>
    <cellStyle name="SAPBEXHLevel2X 2 4 2 5 2" xfId="14851" xr:uid="{00000000-0005-0000-0000-000012910000}"/>
    <cellStyle name="SAPBEXHLevel2X 2 4 2 6" xfId="41393" xr:uid="{00000000-0005-0000-0000-000013910000}"/>
    <cellStyle name="SAPBEXHLevel2X 2 4 2 7" xfId="41394" xr:uid="{00000000-0005-0000-0000-000014910000}"/>
    <cellStyle name="SAPBEXHLevel2X 2 4 20" xfId="41395" xr:uid="{00000000-0005-0000-0000-000015910000}"/>
    <cellStyle name="SAPBEXHLevel2X 2 4 21" xfId="41396" xr:uid="{00000000-0005-0000-0000-000016910000}"/>
    <cellStyle name="SAPBEXHLevel2X 2 4 22" xfId="41397" xr:uid="{00000000-0005-0000-0000-000017910000}"/>
    <cellStyle name="SAPBEXHLevel2X 2 4 23" xfId="41398" xr:uid="{00000000-0005-0000-0000-000018910000}"/>
    <cellStyle name="SAPBEXHLevel2X 2 4 24" xfId="41399" xr:uid="{00000000-0005-0000-0000-000019910000}"/>
    <cellStyle name="SAPBEXHLevel2X 2 4 25" xfId="41400" xr:uid="{00000000-0005-0000-0000-00001A910000}"/>
    <cellStyle name="SAPBEXHLevel2X 2 4 26" xfId="41401" xr:uid="{00000000-0005-0000-0000-00001B910000}"/>
    <cellStyle name="SAPBEXHLevel2X 2 4 27" xfId="48700" xr:uid="{00000000-0005-0000-0000-00001C910000}"/>
    <cellStyle name="SAPBEXHLevel2X 2 4 3" xfId="41402" xr:uid="{00000000-0005-0000-0000-00001D910000}"/>
    <cellStyle name="SAPBEXHLevel2X 2 4 4" xfId="41403" xr:uid="{00000000-0005-0000-0000-00001E910000}"/>
    <cellStyle name="SAPBEXHLevel2X 2 4 5" xfId="41404" xr:uid="{00000000-0005-0000-0000-00001F910000}"/>
    <cellStyle name="SAPBEXHLevel2X 2 4 6" xfId="41405" xr:uid="{00000000-0005-0000-0000-000020910000}"/>
    <cellStyle name="SAPBEXHLevel2X 2 4 7" xfId="41406" xr:uid="{00000000-0005-0000-0000-000021910000}"/>
    <cellStyle name="SAPBEXHLevel2X 2 4 8" xfId="41407" xr:uid="{00000000-0005-0000-0000-000022910000}"/>
    <cellStyle name="SAPBEXHLevel2X 2 4 9" xfId="41408" xr:uid="{00000000-0005-0000-0000-000023910000}"/>
    <cellStyle name="SAPBEXHLevel2X 2 5" xfId="1108" xr:uid="{00000000-0005-0000-0000-000024910000}"/>
    <cellStyle name="SAPBEXHLevel2X 2 5 10" xfId="41409" xr:uid="{00000000-0005-0000-0000-000025910000}"/>
    <cellStyle name="SAPBEXHLevel2X 2 5 11" xfId="41410" xr:uid="{00000000-0005-0000-0000-000026910000}"/>
    <cellStyle name="SAPBEXHLevel2X 2 5 12" xfId="41411" xr:uid="{00000000-0005-0000-0000-000027910000}"/>
    <cellStyle name="SAPBEXHLevel2X 2 5 13" xfId="41412" xr:uid="{00000000-0005-0000-0000-000028910000}"/>
    <cellStyle name="SAPBEXHLevel2X 2 5 14" xfId="41413" xr:uid="{00000000-0005-0000-0000-000029910000}"/>
    <cellStyle name="SAPBEXHLevel2X 2 5 15" xfId="41414" xr:uid="{00000000-0005-0000-0000-00002A910000}"/>
    <cellStyle name="SAPBEXHLevel2X 2 5 16" xfId="41415" xr:uid="{00000000-0005-0000-0000-00002B910000}"/>
    <cellStyle name="SAPBEXHLevel2X 2 5 17" xfId="41416" xr:uid="{00000000-0005-0000-0000-00002C910000}"/>
    <cellStyle name="SAPBEXHLevel2X 2 5 18" xfId="41417" xr:uid="{00000000-0005-0000-0000-00002D910000}"/>
    <cellStyle name="SAPBEXHLevel2X 2 5 19" xfId="41418" xr:uid="{00000000-0005-0000-0000-00002E910000}"/>
    <cellStyle name="SAPBEXHLevel2X 2 5 2" xfId="2133" xr:uid="{00000000-0005-0000-0000-00002F910000}"/>
    <cellStyle name="SAPBEXHLevel2X 2 5 2 2" xfId="14852" xr:uid="{00000000-0005-0000-0000-000030910000}"/>
    <cellStyle name="SAPBEXHLevel2X 2 5 2 2 2" xfId="14853" xr:uid="{00000000-0005-0000-0000-000031910000}"/>
    <cellStyle name="SAPBEXHLevel2X 2 5 2 2 2 2" xfId="14854" xr:uid="{00000000-0005-0000-0000-000032910000}"/>
    <cellStyle name="SAPBEXHLevel2X 2 5 2 2 2 2 2" xfId="14855" xr:uid="{00000000-0005-0000-0000-000033910000}"/>
    <cellStyle name="SAPBEXHLevel2X 2 5 2 2 2 3" xfId="14856" xr:uid="{00000000-0005-0000-0000-000034910000}"/>
    <cellStyle name="SAPBEXHLevel2X 2 5 2 2 3" xfId="14857" xr:uid="{00000000-0005-0000-0000-000035910000}"/>
    <cellStyle name="SAPBEXHLevel2X 2 5 2 2 3 2" xfId="14858" xr:uid="{00000000-0005-0000-0000-000036910000}"/>
    <cellStyle name="SAPBEXHLevel2X 2 5 2 2 3 2 2" xfId="14859" xr:uid="{00000000-0005-0000-0000-000037910000}"/>
    <cellStyle name="SAPBEXHLevel2X 2 5 2 2 4" xfId="14860" xr:uid="{00000000-0005-0000-0000-000038910000}"/>
    <cellStyle name="SAPBEXHLevel2X 2 5 2 2 4 2" xfId="14861" xr:uid="{00000000-0005-0000-0000-000039910000}"/>
    <cellStyle name="SAPBEXHLevel2X 2 5 2 3" xfId="14862" xr:uid="{00000000-0005-0000-0000-00003A910000}"/>
    <cellStyle name="SAPBEXHLevel2X 2 5 2 3 2" xfId="14863" xr:uid="{00000000-0005-0000-0000-00003B910000}"/>
    <cellStyle name="SAPBEXHLevel2X 2 5 2 3 2 2" xfId="14864" xr:uid="{00000000-0005-0000-0000-00003C910000}"/>
    <cellStyle name="SAPBEXHLevel2X 2 5 2 3 3" xfId="14865" xr:uid="{00000000-0005-0000-0000-00003D910000}"/>
    <cellStyle name="SAPBEXHLevel2X 2 5 2 4" xfId="14866" xr:uid="{00000000-0005-0000-0000-00003E910000}"/>
    <cellStyle name="SAPBEXHLevel2X 2 5 2 4 2" xfId="14867" xr:uid="{00000000-0005-0000-0000-00003F910000}"/>
    <cellStyle name="SAPBEXHLevel2X 2 5 2 4 2 2" xfId="14868" xr:uid="{00000000-0005-0000-0000-000040910000}"/>
    <cellStyle name="SAPBEXHLevel2X 2 5 2 5" xfId="14869" xr:uid="{00000000-0005-0000-0000-000041910000}"/>
    <cellStyle name="SAPBEXHLevel2X 2 5 2 5 2" xfId="14870" xr:uid="{00000000-0005-0000-0000-000042910000}"/>
    <cellStyle name="SAPBEXHLevel2X 2 5 2 6" xfId="41419" xr:uid="{00000000-0005-0000-0000-000043910000}"/>
    <cellStyle name="SAPBEXHLevel2X 2 5 2 7" xfId="41420" xr:uid="{00000000-0005-0000-0000-000044910000}"/>
    <cellStyle name="SAPBEXHLevel2X 2 5 20" xfId="41421" xr:uid="{00000000-0005-0000-0000-000045910000}"/>
    <cellStyle name="SAPBEXHLevel2X 2 5 21" xfId="41422" xr:uid="{00000000-0005-0000-0000-000046910000}"/>
    <cellStyle name="SAPBEXHLevel2X 2 5 22" xfId="41423" xr:uid="{00000000-0005-0000-0000-000047910000}"/>
    <cellStyle name="SAPBEXHLevel2X 2 5 23" xfId="41424" xr:uid="{00000000-0005-0000-0000-000048910000}"/>
    <cellStyle name="SAPBEXHLevel2X 2 5 24" xfId="41425" xr:uid="{00000000-0005-0000-0000-000049910000}"/>
    <cellStyle name="SAPBEXHLevel2X 2 5 25" xfId="41426" xr:uid="{00000000-0005-0000-0000-00004A910000}"/>
    <cellStyle name="SAPBEXHLevel2X 2 5 26" xfId="41427" xr:uid="{00000000-0005-0000-0000-00004B910000}"/>
    <cellStyle name="SAPBEXHLevel2X 2 5 27" xfId="48701" xr:uid="{00000000-0005-0000-0000-00004C910000}"/>
    <cellStyle name="SAPBEXHLevel2X 2 5 3" xfId="41428" xr:uid="{00000000-0005-0000-0000-00004D910000}"/>
    <cellStyle name="SAPBEXHLevel2X 2 5 4" xfId="41429" xr:uid="{00000000-0005-0000-0000-00004E910000}"/>
    <cellStyle name="SAPBEXHLevel2X 2 5 5" xfId="41430" xr:uid="{00000000-0005-0000-0000-00004F910000}"/>
    <cellStyle name="SAPBEXHLevel2X 2 5 6" xfId="41431" xr:uid="{00000000-0005-0000-0000-000050910000}"/>
    <cellStyle name="SAPBEXHLevel2X 2 5 7" xfId="41432" xr:uid="{00000000-0005-0000-0000-000051910000}"/>
    <cellStyle name="SAPBEXHLevel2X 2 5 8" xfId="41433" xr:uid="{00000000-0005-0000-0000-000052910000}"/>
    <cellStyle name="SAPBEXHLevel2X 2 5 9" xfId="41434" xr:uid="{00000000-0005-0000-0000-000053910000}"/>
    <cellStyle name="SAPBEXHLevel2X 2 6" xfId="1109" xr:uid="{00000000-0005-0000-0000-000054910000}"/>
    <cellStyle name="SAPBEXHLevel2X 2 6 10" xfId="41435" xr:uid="{00000000-0005-0000-0000-000055910000}"/>
    <cellStyle name="SAPBEXHLevel2X 2 6 11" xfId="41436" xr:uid="{00000000-0005-0000-0000-000056910000}"/>
    <cellStyle name="SAPBEXHLevel2X 2 6 12" xfId="41437" xr:uid="{00000000-0005-0000-0000-000057910000}"/>
    <cellStyle name="SAPBEXHLevel2X 2 6 13" xfId="41438" xr:uid="{00000000-0005-0000-0000-000058910000}"/>
    <cellStyle name="SAPBEXHLevel2X 2 6 14" xfId="41439" xr:uid="{00000000-0005-0000-0000-000059910000}"/>
    <cellStyle name="SAPBEXHLevel2X 2 6 15" xfId="41440" xr:uid="{00000000-0005-0000-0000-00005A910000}"/>
    <cellStyle name="SAPBEXHLevel2X 2 6 16" xfId="41441" xr:uid="{00000000-0005-0000-0000-00005B910000}"/>
    <cellStyle name="SAPBEXHLevel2X 2 6 17" xfId="41442" xr:uid="{00000000-0005-0000-0000-00005C910000}"/>
    <cellStyle name="SAPBEXHLevel2X 2 6 18" xfId="41443" xr:uid="{00000000-0005-0000-0000-00005D910000}"/>
    <cellStyle name="SAPBEXHLevel2X 2 6 19" xfId="41444" xr:uid="{00000000-0005-0000-0000-00005E910000}"/>
    <cellStyle name="SAPBEXHLevel2X 2 6 2" xfId="2134" xr:uid="{00000000-0005-0000-0000-00005F910000}"/>
    <cellStyle name="SAPBEXHLevel2X 2 6 2 2" xfId="14871" xr:uid="{00000000-0005-0000-0000-000060910000}"/>
    <cellStyle name="SAPBEXHLevel2X 2 6 2 2 2" xfId="14872" xr:uid="{00000000-0005-0000-0000-000061910000}"/>
    <cellStyle name="SAPBEXHLevel2X 2 6 2 2 2 2" xfId="14873" xr:uid="{00000000-0005-0000-0000-000062910000}"/>
    <cellStyle name="SAPBEXHLevel2X 2 6 2 2 2 2 2" xfId="14874" xr:uid="{00000000-0005-0000-0000-000063910000}"/>
    <cellStyle name="SAPBEXHLevel2X 2 6 2 2 2 3" xfId="14875" xr:uid="{00000000-0005-0000-0000-000064910000}"/>
    <cellStyle name="SAPBEXHLevel2X 2 6 2 2 3" xfId="14876" xr:uid="{00000000-0005-0000-0000-000065910000}"/>
    <cellStyle name="SAPBEXHLevel2X 2 6 2 2 3 2" xfId="14877" xr:uid="{00000000-0005-0000-0000-000066910000}"/>
    <cellStyle name="SAPBEXHLevel2X 2 6 2 2 3 2 2" xfId="14878" xr:uid="{00000000-0005-0000-0000-000067910000}"/>
    <cellStyle name="SAPBEXHLevel2X 2 6 2 2 4" xfId="14879" xr:uid="{00000000-0005-0000-0000-000068910000}"/>
    <cellStyle name="SAPBEXHLevel2X 2 6 2 2 4 2" xfId="14880" xr:uid="{00000000-0005-0000-0000-000069910000}"/>
    <cellStyle name="SAPBEXHLevel2X 2 6 2 3" xfId="14881" xr:uid="{00000000-0005-0000-0000-00006A910000}"/>
    <cellStyle name="SAPBEXHLevel2X 2 6 2 3 2" xfId="14882" xr:uid="{00000000-0005-0000-0000-00006B910000}"/>
    <cellStyle name="SAPBEXHLevel2X 2 6 2 3 2 2" xfId="14883" xr:uid="{00000000-0005-0000-0000-00006C910000}"/>
    <cellStyle name="SAPBEXHLevel2X 2 6 2 3 3" xfId="14884" xr:uid="{00000000-0005-0000-0000-00006D910000}"/>
    <cellStyle name="SAPBEXHLevel2X 2 6 2 4" xfId="14885" xr:uid="{00000000-0005-0000-0000-00006E910000}"/>
    <cellStyle name="SAPBEXHLevel2X 2 6 2 4 2" xfId="14886" xr:uid="{00000000-0005-0000-0000-00006F910000}"/>
    <cellStyle name="SAPBEXHLevel2X 2 6 2 4 2 2" xfId="14887" xr:uid="{00000000-0005-0000-0000-000070910000}"/>
    <cellStyle name="SAPBEXHLevel2X 2 6 2 5" xfId="14888" xr:uid="{00000000-0005-0000-0000-000071910000}"/>
    <cellStyle name="SAPBEXHLevel2X 2 6 2 5 2" xfId="14889" xr:uid="{00000000-0005-0000-0000-000072910000}"/>
    <cellStyle name="SAPBEXHLevel2X 2 6 2 6" xfId="41445" xr:uid="{00000000-0005-0000-0000-000073910000}"/>
    <cellStyle name="SAPBEXHLevel2X 2 6 2 7" xfId="41446" xr:uid="{00000000-0005-0000-0000-000074910000}"/>
    <cellStyle name="SAPBEXHLevel2X 2 6 20" xfId="41447" xr:uid="{00000000-0005-0000-0000-000075910000}"/>
    <cellStyle name="SAPBEXHLevel2X 2 6 21" xfId="41448" xr:uid="{00000000-0005-0000-0000-000076910000}"/>
    <cellStyle name="SAPBEXHLevel2X 2 6 22" xfId="41449" xr:uid="{00000000-0005-0000-0000-000077910000}"/>
    <cellStyle name="SAPBEXHLevel2X 2 6 23" xfId="41450" xr:uid="{00000000-0005-0000-0000-000078910000}"/>
    <cellStyle name="SAPBEXHLevel2X 2 6 24" xfId="41451" xr:uid="{00000000-0005-0000-0000-000079910000}"/>
    <cellStyle name="SAPBEXHLevel2X 2 6 25" xfId="41452" xr:uid="{00000000-0005-0000-0000-00007A910000}"/>
    <cellStyle name="SAPBEXHLevel2X 2 6 26" xfId="41453" xr:uid="{00000000-0005-0000-0000-00007B910000}"/>
    <cellStyle name="SAPBEXHLevel2X 2 6 27" xfId="48702" xr:uid="{00000000-0005-0000-0000-00007C910000}"/>
    <cellStyle name="SAPBEXHLevel2X 2 6 3" xfId="41454" xr:uid="{00000000-0005-0000-0000-00007D910000}"/>
    <cellStyle name="SAPBEXHLevel2X 2 6 4" xfId="41455" xr:uid="{00000000-0005-0000-0000-00007E910000}"/>
    <cellStyle name="SAPBEXHLevel2X 2 6 5" xfId="41456" xr:uid="{00000000-0005-0000-0000-00007F910000}"/>
    <cellStyle name="SAPBEXHLevel2X 2 6 6" xfId="41457" xr:uid="{00000000-0005-0000-0000-000080910000}"/>
    <cellStyle name="SAPBEXHLevel2X 2 6 7" xfId="41458" xr:uid="{00000000-0005-0000-0000-000081910000}"/>
    <cellStyle name="SAPBEXHLevel2X 2 6 8" xfId="41459" xr:uid="{00000000-0005-0000-0000-000082910000}"/>
    <cellStyle name="SAPBEXHLevel2X 2 6 9" xfId="41460" xr:uid="{00000000-0005-0000-0000-000083910000}"/>
    <cellStyle name="SAPBEXHLevel2X 2 7" xfId="2135" xr:uid="{00000000-0005-0000-0000-000084910000}"/>
    <cellStyle name="SAPBEXHLevel2X 2 7 2" xfId="14890" xr:uid="{00000000-0005-0000-0000-000085910000}"/>
    <cellStyle name="SAPBEXHLevel2X 2 7 2 2" xfId="14891" xr:uid="{00000000-0005-0000-0000-000086910000}"/>
    <cellStyle name="SAPBEXHLevel2X 2 7 2 2 2" xfId="14892" xr:uid="{00000000-0005-0000-0000-000087910000}"/>
    <cellStyle name="SAPBEXHLevel2X 2 7 2 2 2 2" xfId="14893" xr:uid="{00000000-0005-0000-0000-000088910000}"/>
    <cellStyle name="SAPBEXHLevel2X 2 7 2 2 3" xfId="14894" xr:uid="{00000000-0005-0000-0000-000089910000}"/>
    <cellStyle name="SAPBEXHLevel2X 2 7 2 3" xfId="14895" xr:uid="{00000000-0005-0000-0000-00008A910000}"/>
    <cellStyle name="SAPBEXHLevel2X 2 7 2 3 2" xfId="14896" xr:uid="{00000000-0005-0000-0000-00008B910000}"/>
    <cellStyle name="SAPBEXHLevel2X 2 7 2 3 2 2" xfId="14897" xr:uid="{00000000-0005-0000-0000-00008C910000}"/>
    <cellStyle name="SAPBEXHLevel2X 2 7 2 4" xfId="14898" xr:uid="{00000000-0005-0000-0000-00008D910000}"/>
    <cellStyle name="SAPBEXHLevel2X 2 7 2 4 2" xfId="14899" xr:uid="{00000000-0005-0000-0000-00008E910000}"/>
    <cellStyle name="SAPBEXHLevel2X 2 7 3" xfId="14900" xr:uid="{00000000-0005-0000-0000-00008F910000}"/>
    <cellStyle name="SAPBEXHLevel2X 2 7 3 2" xfId="14901" xr:uid="{00000000-0005-0000-0000-000090910000}"/>
    <cellStyle name="SAPBEXHLevel2X 2 7 3 2 2" xfId="14902" xr:uid="{00000000-0005-0000-0000-000091910000}"/>
    <cellStyle name="SAPBEXHLevel2X 2 7 3 3" xfId="14903" xr:uid="{00000000-0005-0000-0000-000092910000}"/>
    <cellStyle name="SAPBEXHLevel2X 2 7 4" xfId="14904" xr:uid="{00000000-0005-0000-0000-000093910000}"/>
    <cellStyle name="SAPBEXHLevel2X 2 7 4 2" xfId="14905" xr:uid="{00000000-0005-0000-0000-000094910000}"/>
    <cellStyle name="SAPBEXHLevel2X 2 7 4 2 2" xfId="14906" xr:uid="{00000000-0005-0000-0000-000095910000}"/>
    <cellStyle name="SAPBEXHLevel2X 2 7 5" xfId="14907" xr:uid="{00000000-0005-0000-0000-000096910000}"/>
    <cellStyle name="SAPBEXHLevel2X 2 7 5 2" xfId="14908" xr:uid="{00000000-0005-0000-0000-000097910000}"/>
    <cellStyle name="SAPBEXHLevel2X 2 7 6" xfId="41461" xr:uid="{00000000-0005-0000-0000-000098910000}"/>
    <cellStyle name="SAPBEXHLevel2X 2 7 7" xfId="41462" xr:uid="{00000000-0005-0000-0000-000099910000}"/>
    <cellStyle name="SAPBEXHLevel2X 2 8" xfId="41463" xr:uid="{00000000-0005-0000-0000-00009A910000}"/>
    <cellStyle name="SAPBEXHLevel2X 2 9" xfId="41464" xr:uid="{00000000-0005-0000-0000-00009B910000}"/>
    <cellStyle name="SAPBEXHLevel2X 20" xfId="41465" xr:uid="{00000000-0005-0000-0000-00009C910000}"/>
    <cellStyle name="SAPBEXHLevel2X 21" xfId="41466" xr:uid="{00000000-0005-0000-0000-00009D910000}"/>
    <cellStyle name="SAPBEXHLevel2X 22" xfId="41467" xr:uid="{00000000-0005-0000-0000-00009E910000}"/>
    <cellStyle name="SAPBEXHLevel2X 23" xfId="41468" xr:uid="{00000000-0005-0000-0000-00009F910000}"/>
    <cellStyle name="SAPBEXHLevel2X 24" xfId="41469" xr:uid="{00000000-0005-0000-0000-0000A0910000}"/>
    <cellStyle name="SAPBEXHLevel2X 25" xfId="41470" xr:uid="{00000000-0005-0000-0000-0000A1910000}"/>
    <cellStyle name="SAPBEXHLevel2X 26" xfId="41471" xr:uid="{00000000-0005-0000-0000-0000A2910000}"/>
    <cellStyle name="SAPBEXHLevel2X 27" xfId="41472" xr:uid="{00000000-0005-0000-0000-0000A3910000}"/>
    <cellStyle name="SAPBEXHLevel2X 28" xfId="41473" xr:uid="{00000000-0005-0000-0000-0000A4910000}"/>
    <cellStyle name="SAPBEXHLevel2X 29" xfId="41474" xr:uid="{00000000-0005-0000-0000-0000A5910000}"/>
    <cellStyle name="SAPBEXHLevel2X 3" xfId="1110" xr:uid="{00000000-0005-0000-0000-0000A6910000}"/>
    <cellStyle name="SAPBEXHLevel2X 3 10" xfId="41475" xr:uid="{00000000-0005-0000-0000-0000A7910000}"/>
    <cellStyle name="SAPBEXHLevel2X 3 11" xfId="41476" xr:uid="{00000000-0005-0000-0000-0000A8910000}"/>
    <cellStyle name="SAPBEXHLevel2X 3 12" xfId="41477" xr:uid="{00000000-0005-0000-0000-0000A9910000}"/>
    <cellStyle name="SAPBEXHLevel2X 3 13" xfId="41478" xr:uid="{00000000-0005-0000-0000-0000AA910000}"/>
    <cellStyle name="SAPBEXHLevel2X 3 14" xfId="41479" xr:uid="{00000000-0005-0000-0000-0000AB910000}"/>
    <cellStyle name="SAPBEXHLevel2X 3 15" xfId="41480" xr:uid="{00000000-0005-0000-0000-0000AC910000}"/>
    <cellStyle name="SAPBEXHLevel2X 3 16" xfId="41481" xr:uid="{00000000-0005-0000-0000-0000AD910000}"/>
    <cellStyle name="SAPBEXHLevel2X 3 17" xfId="41482" xr:uid="{00000000-0005-0000-0000-0000AE910000}"/>
    <cellStyle name="SAPBEXHLevel2X 3 18" xfId="41483" xr:uid="{00000000-0005-0000-0000-0000AF910000}"/>
    <cellStyle name="SAPBEXHLevel2X 3 19" xfId="41484" xr:uid="{00000000-0005-0000-0000-0000B0910000}"/>
    <cellStyle name="SAPBEXHLevel2X 3 2" xfId="2136" xr:uid="{00000000-0005-0000-0000-0000B1910000}"/>
    <cellStyle name="SAPBEXHLevel2X 3 2 2" xfId="14909" xr:uid="{00000000-0005-0000-0000-0000B2910000}"/>
    <cellStyle name="SAPBEXHLevel2X 3 2 2 2" xfId="14910" xr:uid="{00000000-0005-0000-0000-0000B3910000}"/>
    <cellStyle name="SAPBEXHLevel2X 3 2 2 2 2" xfId="14911" xr:uid="{00000000-0005-0000-0000-0000B4910000}"/>
    <cellStyle name="SAPBEXHLevel2X 3 2 2 2 2 2" xfId="14912" xr:uid="{00000000-0005-0000-0000-0000B5910000}"/>
    <cellStyle name="SAPBEXHLevel2X 3 2 2 2 3" xfId="14913" xr:uid="{00000000-0005-0000-0000-0000B6910000}"/>
    <cellStyle name="SAPBEXHLevel2X 3 2 2 3" xfId="14914" xr:uid="{00000000-0005-0000-0000-0000B7910000}"/>
    <cellStyle name="SAPBEXHLevel2X 3 2 2 3 2" xfId="14915" xr:uid="{00000000-0005-0000-0000-0000B8910000}"/>
    <cellStyle name="SAPBEXHLevel2X 3 2 2 3 2 2" xfId="14916" xr:uid="{00000000-0005-0000-0000-0000B9910000}"/>
    <cellStyle name="SAPBEXHLevel2X 3 2 2 4" xfId="14917" xr:uid="{00000000-0005-0000-0000-0000BA910000}"/>
    <cellStyle name="SAPBEXHLevel2X 3 2 2 4 2" xfId="14918" xr:uid="{00000000-0005-0000-0000-0000BB910000}"/>
    <cellStyle name="SAPBEXHLevel2X 3 2 3" xfId="14919" xr:uid="{00000000-0005-0000-0000-0000BC910000}"/>
    <cellStyle name="SAPBEXHLevel2X 3 2 3 2" xfId="14920" xr:uid="{00000000-0005-0000-0000-0000BD910000}"/>
    <cellStyle name="SAPBEXHLevel2X 3 2 3 2 2" xfId="14921" xr:uid="{00000000-0005-0000-0000-0000BE910000}"/>
    <cellStyle name="SAPBEXHLevel2X 3 2 3 3" xfId="14922" xr:uid="{00000000-0005-0000-0000-0000BF910000}"/>
    <cellStyle name="SAPBEXHLevel2X 3 2 4" xfId="14923" xr:uid="{00000000-0005-0000-0000-0000C0910000}"/>
    <cellStyle name="SAPBEXHLevel2X 3 2 4 2" xfId="14924" xr:uid="{00000000-0005-0000-0000-0000C1910000}"/>
    <cellStyle name="SAPBEXHLevel2X 3 2 4 2 2" xfId="14925" xr:uid="{00000000-0005-0000-0000-0000C2910000}"/>
    <cellStyle name="SAPBEXHLevel2X 3 2 5" xfId="14926" xr:uid="{00000000-0005-0000-0000-0000C3910000}"/>
    <cellStyle name="SAPBEXHLevel2X 3 2 5 2" xfId="14927" xr:uid="{00000000-0005-0000-0000-0000C4910000}"/>
    <cellStyle name="SAPBEXHLevel2X 3 2 6" xfId="41485" xr:uid="{00000000-0005-0000-0000-0000C5910000}"/>
    <cellStyle name="SAPBEXHLevel2X 3 2 7" xfId="41486" xr:uid="{00000000-0005-0000-0000-0000C6910000}"/>
    <cellStyle name="SAPBEXHLevel2X 3 20" xfId="41487" xr:uid="{00000000-0005-0000-0000-0000C7910000}"/>
    <cellStyle name="SAPBEXHLevel2X 3 21" xfId="41488" xr:uid="{00000000-0005-0000-0000-0000C8910000}"/>
    <cellStyle name="SAPBEXHLevel2X 3 22" xfId="41489" xr:uid="{00000000-0005-0000-0000-0000C9910000}"/>
    <cellStyle name="SAPBEXHLevel2X 3 23" xfId="41490" xr:uid="{00000000-0005-0000-0000-0000CA910000}"/>
    <cellStyle name="SAPBEXHLevel2X 3 24" xfId="41491" xr:uid="{00000000-0005-0000-0000-0000CB910000}"/>
    <cellStyle name="SAPBEXHLevel2X 3 25" xfId="41492" xr:uid="{00000000-0005-0000-0000-0000CC910000}"/>
    <cellStyle name="SAPBEXHLevel2X 3 26" xfId="41493" xr:uid="{00000000-0005-0000-0000-0000CD910000}"/>
    <cellStyle name="SAPBEXHLevel2X 3 27" xfId="48703" xr:uid="{00000000-0005-0000-0000-0000CE910000}"/>
    <cellStyle name="SAPBEXHLevel2X 3 3" xfId="41494" xr:uid="{00000000-0005-0000-0000-0000CF910000}"/>
    <cellStyle name="SAPBEXHLevel2X 3 4" xfId="41495" xr:uid="{00000000-0005-0000-0000-0000D0910000}"/>
    <cellStyle name="SAPBEXHLevel2X 3 5" xfId="41496" xr:uid="{00000000-0005-0000-0000-0000D1910000}"/>
    <cellStyle name="SAPBEXHLevel2X 3 6" xfId="41497" xr:uid="{00000000-0005-0000-0000-0000D2910000}"/>
    <cellStyle name="SAPBEXHLevel2X 3 7" xfId="41498" xr:uid="{00000000-0005-0000-0000-0000D3910000}"/>
    <cellStyle name="SAPBEXHLevel2X 3 8" xfId="41499" xr:uid="{00000000-0005-0000-0000-0000D4910000}"/>
    <cellStyle name="SAPBEXHLevel2X 3 9" xfId="41500" xr:uid="{00000000-0005-0000-0000-0000D5910000}"/>
    <cellStyle name="SAPBEXHLevel2X 30" xfId="41501" xr:uid="{00000000-0005-0000-0000-0000D6910000}"/>
    <cellStyle name="SAPBEXHLevel2X 31" xfId="41502" xr:uid="{00000000-0005-0000-0000-0000D7910000}"/>
    <cellStyle name="SAPBEXHLevel2X 32" xfId="41503" xr:uid="{00000000-0005-0000-0000-0000D8910000}"/>
    <cellStyle name="SAPBEXHLevel2X 33" xfId="41504" xr:uid="{00000000-0005-0000-0000-0000D9910000}"/>
    <cellStyle name="SAPBEXHLevel2X 34" xfId="48704" xr:uid="{00000000-0005-0000-0000-0000DA910000}"/>
    <cellStyle name="SAPBEXHLevel2X 4" xfId="1111" xr:uid="{00000000-0005-0000-0000-0000DB910000}"/>
    <cellStyle name="SAPBEXHLevel2X 4 10" xfId="41505" xr:uid="{00000000-0005-0000-0000-0000DC910000}"/>
    <cellStyle name="SAPBEXHLevel2X 4 11" xfId="41506" xr:uid="{00000000-0005-0000-0000-0000DD910000}"/>
    <cellStyle name="SAPBEXHLevel2X 4 12" xfId="41507" xr:uid="{00000000-0005-0000-0000-0000DE910000}"/>
    <cellStyle name="SAPBEXHLevel2X 4 13" xfId="41508" xr:uid="{00000000-0005-0000-0000-0000DF910000}"/>
    <cellStyle name="SAPBEXHLevel2X 4 14" xfId="41509" xr:uid="{00000000-0005-0000-0000-0000E0910000}"/>
    <cellStyle name="SAPBEXHLevel2X 4 15" xfId="41510" xr:uid="{00000000-0005-0000-0000-0000E1910000}"/>
    <cellStyle name="SAPBEXHLevel2X 4 16" xfId="41511" xr:uid="{00000000-0005-0000-0000-0000E2910000}"/>
    <cellStyle name="SAPBEXHLevel2X 4 17" xfId="41512" xr:uid="{00000000-0005-0000-0000-0000E3910000}"/>
    <cellStyle name="SAPBEXHLevel2X 4 18" xfId="41513" xr:uid="{00000000-0005-0000-0000-0000E4910000}"/>
    <cellStyle name="SAPBEXHLevel2X 4 19" xfId="41514" xr:uid="{00000000-0005-0000-0000-0000E5910000}"/>
    <cellStyle name="SAPBEXHLevel2X 4 2" xfId="2137" xr:uid="{00000000-0005-0000-0000-0000E6910000}"/>
    <cellStyle name="SAPBEXHLevel2X 4 2 2" xfId="14928" xr:uid="{00000000-0005-0000-0000-0000E7910000}"/>
    <cellStyle name="SAPBEXHLevel2X 4 2 2 2" xfId="14929" xr:uid="{00000000-0005-0000-0000-0000E8910000}"/>
    <cellStyle name="SAPBEXHLevel2X 4 2 2 2 2" xfId="14930" xr:uid="{00000000-0005-0000-0000-0000E9910000}"/>
    <cellStyle name="SAPBEXHLevel2X 4 2 2 2 2 2" xfId="14931" xr:uid="{00000000-0005-0000-0000-0000EA910000}"/>
    <cellStyle name="SAPBEXHLevel2X 4 2 2 2 3" xfId="14932" xr:uid="{00000000-0005-0000-0000-0000EB910000}"/>
    <cellStyle name="SAPBEXHLevel2X 4 2 2 3" xfId="14933" xr:uid="{00000000-0005-0000-0000-0000EC910000}"/>
    <cellStyle name="SAPBEXHLevel2X 4 2 2 3 2" xfId="14934" xr:uid="{00000000-0005-0000-0000-0000ED910000}"/>
    <cellStyle name="SAPBEXHLevel2X 4 2 2 3 2 2" xfId="14935" xr:uid="{00000000-0005-0000-0000-0000EE910000}"/>
    <cellStyle name="SAPBEXHLevel2X 4 2 2 4" xfId="14936" xr:uid="{00000000-0005-0000-0000-0000EF910000}"/>
    <cellStyle name="SAPBEXHLevel2X 4 2 2 4 2" xfId="14937" xr:uid="{00000000-0005-0000-0000-0000F0910000}"/>
    <cellStyle name="SAPBEXHLevel2X 4 2 3" xfId="14938" xr:uid="{00000000-0005-0000-0000-0000F1910000}"/>
    <cellStyle name="SAPBEXHLevel2X 4 2 3 2" xfId="14939" xr:uid="{00000000-0005-0000-0000-0000F2910000}"/>
    <cellStyle name="SAPBEXHLevel2X 4 2 3 2 2" xfId="14940" xr:uid="{00000000-0005-0000-0000-0000F3910000}"/>
    <cellStyle name="SAPBEXHLevel2X 4 2 3 3" xfId="14941" xr:uid="{00000000-0005-0000-0000-0000F4910000}"/>
    <cellStyle name="SAPBEXHLevel2X 4 2 4" xfId="14942" xr:uid="{00000000-0005-0000-0000-0000F5910000}"/>
    <cellStyle name="SAPBEXHLevel2X 4 2 4 2" xfId="14943" xr:uid="{00000000-0005-0000-0000-0000F6910000}"/>
    <cellStyle name="SAPBEXHLevel2X 4 2 4 2 2" xfId="14944" xr:uid="{00000000-0005-0000-0000-0000F7910000}"/>
    <cellStyle name="SAPBEXHLevel2X 4 2 5" xfId="14945" xr:uid="{00000000-0005-0000-0000-0000F8910000}"/>
    <cellStyle name="SAPBEXHLevel2X 4 2 5 2" xfId="14946" xr:uid="{00000000-0005-0000-0000-0000F9910000}"/>
    <cellStyle name="SAPBEXHLevel2X 4 2 6" xfId="41515" xr:uid="{00000000-0005-0000-0000-0000FA910000}"/>
    <cellStyle name="SAPBEXHLevel2X 4 2 7" xfId="41516" xr:uid="{00000000-0005-0000-0000-0000FB910000}"/>
    <cellStyle name="SAPBEXHLevel2X 4 20" xfId="41517" xr:uid="{00000000-0005-0000-0000-0000FC910000}"/>
    <cellStyle name="SAPBEXHLevel2X 4 21" xfId="41518" xr:uid="{00000000-0005-0000-0000-0000FD910000}"/>
    <cellStyle name="SAPBEXHLevel2X 4 22" xfId="41519" xr:uid="{00000000-0005-0000-0000-0000FE910000}"/>
    <cellStyle name="SAPBEXHLevel2X 4 23" xfId="41520" xr:uid="{00000000-0005-0000-0000-0000FF910000}"/>
    <cellStyle name="SAPBEXHLevel2X 4 24" xfId="41521" xr:uid="{00000000-0005-0000-0000-000000920000}"/>
    <cellStyle name="SAPBEXHLevel2X 4 25" xfId="41522" xr:uid="{00000000-0005-0000-0000-000001920000}"/>
    <cellStyle name="SAPBEXHLevel2X 4 26" xfId="41523" xr:uid="{00000000-0005-0000-0000-000002920000}"/>
    <cellStyle name="SAPBEXHLevel2X 4 27" xfId="48705" xr:uid="{00000000-0005-0000-0000-000003920000}"/>
    <cellStyle name="SAPBEXHLevel2X 4 3" xfId="41524" xr:uid="{00000000-0005-0000-0000-000004920000}"/>
    <cellStyle name="SAPBEXHLevel2X 4 4" xfId="41525" xr:uid="{00000000-0005-0000-0000-000005920000}"/>
    <cellStyle name="SAPBEXHLevel2X 4 5" xfId="41526" xr:uid="{00000000-0005-0000-0000-000006920000}"/>
    <cellStyle name="SAPBEXHLevel2X 4 6" xfId="41527" xr:uid="{00000000-0005-0000-0000-000007920000}"/>
    <cellStyle name="SAPBEXHLevel2X 4 7" xfId="41528" xr:uid="{00000000-0005-0000-0000-000008920000}"/>
    <cellStyle name="SAPBEXHLevel2X 4 8" xfId="41529" xr:uid="{00000000-0005-0000-0000-000009920000}"/>
    <cellStyle name="SAPBEXHLevel2X 4 9" xfId="41530" xr:uid="{00000000-0005-0000-0000-00000A920000}"/>
    <cellStyle name="SAPBEXHLevel2X 5" xfId="1112" xr:uid="{00000000-0005-0000-0000-00000B920000}"/>
    <cellStyle name="SAPBEXHLevel2X 5 10" xfId="41531" xr:uid="{00000000-0005-0000-0000-00000C920000}"/>
    <cellStyle name="SAPBEXHLevel2X 5 11" xfId="41532" xr:uid="{00000000-0005-0000-0000-00000D920000}"/>
    <cellStyle name="SAPBEXHLevel2X 5 12" xfId="41533" xr:uid="{00000000-0005-0000-0000-00000E920000}"/>
    <cellStyle name="SAPBEXHLevel2X 5 13" xfId="41534" xr:uid="{00000000-0005-0000-0000-00000F920000}"/>
    <cellStyle name="SAPBEXHLevel2X 5 14" xfId="41535" xr:uid="{00000000-0005-0000-0000-000010920000}"/>
    <cellStyle name="SAPBEXHLevel2X 5 15" xfId="41536" xr:uid="{00000000-0005-0000-0000-000011920000}"/>
    <cellStyle name="SAPBEXHLevel2X 5 16" xfId="41537" xr:uid="{00000000-0005-0000-0000-000012920000}"/>
    <cellStyle name="SAPBEXHLevel2X 5 17" xfId="41538" xr:uid="{00000000-0005-0000-0000-000013920000}"/>
    <cellStyle name="SAPBEXHLevel2X 5 18" xfId="41539" xr:uid="{00000000-0005-0000-0000-000014920000}"/>
    <cellStyle name="SAPBEXHLevel2X 5 19" xfId="41540" xr:uid="{00000000-0005-0000-0000-000015920000}"/>
    <cellStyle name="SAPBEXHLevel2X 5 2" xfId="2138" xr:uid="{00000000-0005-0000-0000-000016920000}"/>
    <cellStyle name="SAPBEXHLevel2X 5 2 2" xfId="14947" xr:uid="{00000000-0005-0000-0000-000017920000}"/>
    <cellStyle name="SAPBEXHLevel2X 5 2 2 2" xfId="14948" xr:uid="{00000000-0005-0000-0000-000018920000}"/>
    <cellStyle name="SAPBEXHLevel2X 5 2 2 2 2" xfId="14949" xr:uid="{00000000-0005-0000-0000-000019920000}"/>
    <cellStyle name="SAPBEXHLevel2X 5 2 2 2 2 2" xfId="14950" xr:uid="{00000000-0005-0000-0000-00001A920000}"/>
    <cellStyle name="SAPBEXHLevel2X 5 2 2 2 3" xfId="14951" xr:uid="{00000000-0005-0000-0000-00001B920000}"/>
    <cellStyle name="SAPBEXHLevel2X 5 2 2 3" xfId="14952" xr:uid="{00000000-0005-0000-0000-00001C920000}"/>
    <cellStyle name="SAPBEXHLevel2X 5 2 2 3 2" xfId="14953" xr:uid="{00000000-0005-0000-0000-00001D920000}"/>
    <cellStyle name="SAPBEXHLevel2X 5 2 2 3 2 2" xfId="14954" xr:uid="{00000000-0005-0000-0000-00001E920000}"/>
    <cellStyle name="SAPBEXHLevel2X 5 2 2 4" xfId="14955" xr:uid="{00000000-0005-0000-0000-00001F920000}"/>
    <cellStyle name="SAPBEXHLevel2X 5 2 2 4 2" xfId="14956" xr:uid="{00000000-0005-0000-0000-000020920000}"/>
    <cellStyle name="SAPBEXHLevel2X 5 2 3" xfId="14957" xr:uid="{00000000-0005-0000-0000-000021920000}"/>
    <cellStyle name="SAPBEXHLevel2X 5 2 3 2" xfId="14958" xr:uid="{00000000-0005-0000-0000-000022920000}"/>
    <cellStyle name="SAPBEXHLevel2X 5 2 3 2 2" xfId="14959" xr:uid="{00000000-0005-0000-0000-000023920000}"/>
    <cellStyle name="SAPBEXHLevel2X 5 2 3 3" xfId="14960" xr:uid="{00000000-0005-0000-0000-000024920000}"/>
    <cellStyle name="SAPBEXHLevel2X 5 2 4" xfId="14961" xr:uid="{00000000-0005-0000-0000-000025920000}"/>
    <cellStyle name="SAPBEXHLevel2X 5 2 4 2" xfId="14962" xr:uid="{00000000-0005-0000-0000-000026920000}"/>
    <cellStyle name="SAPBEXHLevel2X 5 2 4 2 2" xfId="14963" xr:uid="{00000000-0005-0000-0000-000027920000}"/>
    <cellStyle name="SAPBEXHLevel2X 5 2 5" xfId="14964" xr:uid="{00000000-0005-0000-0000-000028920000}"/>
    <cellStyle name="SAPBEXHLevel2X 5 2 5 2" xfId="14965" xr:uid="{00000000-0005-0000-0000-000029920000}"/>
    <cellStyle name="SAPBEXHLevel2X 5 2 6" xfId="41541" xr:uid="{00000000-0005-0000-0000-00002A920000}"/>
    <cellStyle name="SAPBEXHLevel2X 5 2 7" xfId="41542" xr:uid="{00000000-0005-0000-0000-00002B920000}"/>
    <cellStyle name="SAPBEXHLevel2X 5 20" xfId="41543" xr:uid="{00000000-0005-0000-0000-00002C920000}"/>
    <cellStyle name="SAPBEXHLevel2X 5 21" xfId="41544" xr:uid="{00000000-0005-0000-0000-00002D920000}"/>
    <cellStyle name="SAPBEXHLevel2X 5 22" xfId="41545" xr:uid="{00000000-0005-0000-0000-00002E920000}"/>
    <cellStyle name="SAPBEXHLevel2X 5 23" xfId="41546" xr:uid="{00000000-0005-0000-0000-00002F920000}"/>
    <cellStyle name="SAPBEXHLevel2X 5 24" xfId="41547" xr:uid="{00000000-0005-0000-0000-000030920000}"/>
    <cellStyle name="SAPBEXHLevel2X 5 25" xfId="41548" xr:uid="{00000000-0005-0000-0000-000031920000}"/>
    <cellStyle name="SAPBEXHLevel2X 5 26" xfId="41549" xr:uid="{00000000-0005-0000-0000-000032920000}"/>
    <cellStyle name="SAPBEXHLevel2X 5 27" xfId="48706" xr:uid="{00000000-0005-0000-0000-000033920000}"/>
    <cellStyle name="SAPBEXHLevel2X 5 3" xfId="41550" xr:uid="{00000000-0005-0000-0000-000034920000}"/>
    <cellStyle name="SAPBEXHLevel2X 5 4" xfId="41551" xr:uid="{00000000-0005-0000-0000-000035920000}"/>
    <cellStyle name="SAPBEXHLevel2X 5 5" xfId="41552" xr:uid="{00000000-0005-0000-0000-000036920000}"/>
    <cellStyle name="SAPBEXHLevel2X 5 6" xfId="41553" xr:uid="{00000000-0005-0000-0000-000037920000}"/>
    <cellStyle name="SAPBEXHLevel2X 5 7" xfId="41554" xr:uid="{00000000-0005-0000-0000-000038920000}"/>
    <cellStyle name="SAPBEXHLevel2X 5 8" xfId="41555" xr:uid="{00000000-0005-0000-0000-000039920000}"/>
    <cellStyle name="SAPBEXHLevel2X 5 9" xfId="41556" xr:uid="{00000000-0005-0000-0000-00003A920000}"/>
    <cellStyle name="SAPBEXHLevel2X 6" xfId="1113" xr:uid="{00000000-0005-0000-0000-00003B920000}"/>
    <cellStyle name="SAPBEXHLevel2X 6 10" xfId="41557" xr:uid="{00000000-0005-0000-0000-00003C920000}"/>
    <cellStyle name="SAPBEXHLevel2X 6 11" xfId="41558" xr:uid="{00000000-0005-0000-0000-00003D920000}"/>
    <cellStyle name="SAPBEXHLevel2X 6 12" xfId="41559" xr:uid="{00000000-0005-0000-0000-00003E920000}"/>
    <cellStyle name="SAPBEXHLevel2X 6 13" xfId="41560" xr:uid="{00000000-0005-0000-0000-00003F920000}"/>
    <cellStyle name="SAPBEXHLevel2X 6 14" xfId="41561" xr:uid="{00000000-0005-0000-0000-000040920000}"/>
    <cellStyle name="SAPBEXHLevel2X 6 15" xfId="41562" xr:uid="{00000000-0005-0000-0000-000041920000}"/>
    <cellStyle name="SAPBEXHLevel2X 6 16" xfId="41563" xr:uid="{00000000-0005-0000-0000-000042920000}"/>
    <cellStyle name="SAPBEXHLevel2X 6 17" xfId="41564" xr:uid="{00000000-0005-0000-0000-000043920000}"/>
    <cellStyle name="SAPBEXHLevel2X 6 18" xfId="41565" xr:uid="{00000000-0005-0000-0000-000044920000}"/>
    <cellStyle name="SAPBEXHLevel2X 6 19" xfId="41566" xr:uid="{00000000-0005-0000-0000-000045920000}"/>
    <cellStyle name="SAPBEXHLevel2X 6 2" xfId="2139" xr:uid="{00000000-0005-0000-0000-000046920000}"/>
    <cellStyle name="SAPBEXHLevel2X 6 2 2" xfId="14966" xr:uid="{00000000-0005-0000-0000-000047920000}"/>
    <cellStyle name="SAPBEXHLevel2X 6 2 2 2" xfId="14967" xr:uid="{00000000-0005-0000-0000-000048920000}"/>
    <cellStyle name="SAPBEXHLevel2X 6 2 2 2 2" xfId="14968" xr:uid="{00000000-0005-0000-0000-000049920000}"/>
    <cellStyle name="SAPBEXHLevel2X 6 2 2 2 2 2" xfId="14969" xr:uid="{00000000-0005-0000-0000-00004A920000}"/>
    <cellStyle name="SAPBEXHLevel2X 6 2 2 2 3" xfId="14970" xr:uid="{00000000-0005-0000-0000-00004B920000}"/>
    <cellStyle name="SAPBEXHLevel2X 6 2 2 3" xfId="14971" xr:uid="{00000000-0005-0000-0000-00004C920000}"/>
    <cellStyle name="SAPBEXHLevel2X 6 2 2 3 2" xfId="14972" xr:uid="{00000000-0005-0000-0000-00004D920000}"/>
    <cellStyle name="SAPBEXHLevel2X 6 2 2 3 2 2" xfId="14973" xr:uid="{00000000-0005-0000-0000-00004E920000}"/>
    <cellStyle name="SAPBEXHLevel2X 6 2 2 4" xfId="14974" xr:uid="{00000000-0005-0000-0000-00004F920000}"/>
    <cellStyle name="SAPBEXHLevel2X 6 2 2 4 2" xfId="14975" xr:uid="{00000000-0005-0000-0000-000050920000}"/>
    <cellStyle name="SAPBEXHLevel2X 6 2 3" xfId="14976" xr:uid="{00000000-0005-0000-0000-000051920000}"/>
    <cellStyle name="SAPBEXHLevel2X 6 2 3 2" xfId="14977" xr:uid="{00000000-0005-0000-0000-000052920000}"/>
    <cellStyle name="SAPBEXHLevel2X 6 2 3 2 2" xfId="14978" xr:uid="{00000000-0005-0000-0000-000053920000}"/>
    <cellStyle name="SAPBEXHLevel2X 6 2 3 3" xfId="14979" xr:uid="{00000000-0005-0000-0000-000054920000}"/>
    <cellStyle name="SAPBEXHLevel2X 6 2 4" xfId="14980" xr:uid="{00000000-0005-0000-0000-000055920000}"/>
    <cellStyle name="SAPBEXHLevel2X 6 2 4 2" xfId="14981" xr:uid="{00000000-0005-0000-0000-000056920000}"/>
    <cellStyle name="SAPBEXHLevel2X 6 2 4 2 2" xfId="14982" xr:uid="{00000000-0005-0000-0000-000057920000}"/>
    <cellStyle name="SAPBEXHLevel2X 6 2 5" xfId="14983" xr:uid="{00000000-0005-0000-0000-000058920000}"/>
    <cellStyle name="SAPBEXHLevel2X 6 2 5 2" xfId="14984" xr:uid="{00000000-0005-0000-0000-000059920000}"/>
    <cellStyle name="SAPBEXHLevel2X 6 2 6" xfId="41567" xr:uid="{00000000-0005-0000-0000-00005A920000}"/>
    <cellStyle name="SAPBEXHLevel2X 6 2 7" xfId="41568" xr:uid="{00000000-0005-0000-0000-00005B920000}"/>
    <cellStyle name="SAPBEXHLevel2X 6 20" xfId="41569" xr:uid="{00000000-0005-0000-0000-00005C920000}"/>
    <cellStyle name="SAPBEXHLevel2X 6 21" xfId="41570" xr:uid="{00000000-0005-0000-0000-00005D920000}"/>
    <cellStyle name="SAPBEXHLevel2X 6 22" xfId="41571" xr:uid="{00000000-0005-0000-0000-00005E920000}"/>
    <cellStyle name="SAPBEXHLevel2X 6 23" xfId="41572" xr:uid="{00000000-0005-0000-0000-00005F920000}"/>
    <cellStyle name="SAPBEXHLevel2X 6 24" xfId="41573" xr:uid="{00000000-0005-0000-0000-000060920000}"/>
    <cellStyle name="SAPBEXHLevel2X 6 25" xfId="41574" xr:uid="{00000000-0005-0000-0000-000061920000}"/>
    <cellStyle name="SAPBEXHLevel2X 6 26" xfId="41575" xr:uid="{00000000-0005-0000-0000-000062920000}"/>
    <cellStyle name="SAPBEXHLevel2X 6 27" xfId="48707" xr:uid="{00000000-0005-0000-0000-000063920000}"/>
    <cellStyle name="SAPBEXHLevel2X 6 3" xfId="41576" xr:uid="{00000000-0005-0000-0000-000064920000}"/>
    <cellStyle name="SAPBEXHLevel2X 6 4" xfId="41577" xr:uid="{00000000-0005-0000-0000-000065920000}"/>
    <cellStyle name="SAPBEXHLevel2X 6 5" xfId="41578" xr:uid="{00000000-0005-0000-0000-000066920000}"/>
    <cellStyle name="SAPBEXHLevel2X 6 6" xfId="41579" xr:uid="{00000000-0005-0000-0000-000067920000}"/>
    <cellStyle name="SAPBEXHLevel2X 6 7" xfId="41580" xr:uid="{00000000-0005-0000-0000-000068920000}"/>
    <cellStyle name="SAPBEXHLevel2X 6 8" xfId="41581" xr:uid="{00000000-0005-0000-0000-000069920000}"/>
    <cellStyle name="SAPBEXHLevel2X 6 9" xfId="41582" xr:uid="{00000000-0005-0000-0000-00006A920000}"/>
    <cellStyle name="SAPBEXHLevel2X 7" xfId="1114" xr:uid="{00000000-0005-0000-0000-00006B920000}"/>
    <cellStyle name="SAPBEXHLevel2X 7 10" xfId="41583" xr:uid="{00000000-0005-0000-0000-00006C920000}"/>
    <cellStyle name="SAPBEXHLevel2X 7 11" xfId="41584" xr:uid="{00000000-0005-0000-0000-00006D920000}"/>
    <cellStyle name="SAPBEXHLevel2X 7 12" xfId="41585" xr:uid="{00000000-0005-0000-0000-00006E920000}"/>
    <cellStyle name="SAPBEXHLevel2X 7 13" xfId="41586" xr:uid="{00000000-0005-0000-0000-00006F920000}"/>
    <cellStyle name="SAPBEXHLevel2X 7 14" xfId="41587" xr:uid="{00000000-0005-0000-0000-000070920000}"/>
    <cellStyle name="SAPBEXHLevel2X 7 15" xfId="41588" xr:uid="{00000000-0005-0000-0000-000071920000}"/>
    <cellStyle name="SAPBEXHLevel2X 7 16" xfId="41589" xr:uid="{00000000-0005-0000-0000-000072920000}"/>
    <cellStyle name="SAPBEXHLevel2X 7 17" xfId="41590" xr:uid="{00000000-0005-0000-0000-000073920000}"/>
    <cellStyle name="SAPBEXHLevel2X 7 18" xfId="41591" xr:uid="{00000000-0005-0000-0000-000074920000}"/>
    <cellStyle name="SAPBEXHLevel2X 7 19" xfId="41592" xr:uid="{00000000-0005-0000-0000-000075920000}"/>
    <cellStyle name="SAPBEXHLevel2X 7 2" xfId="2140" xr:uid="{00000000-0005-0000-0000-000076920000}"/>
    <cellStyle name="SAPBEXHLevel2X 7 2 2" xfId="14985" xr:uid="{00000000-0005-0000-0000-000077920000}"/>
    <cellStyle name="SAPBEXHLevel2X 7 2 2 2" xfId="14986" xr:uid="{00000000-0005-0000-0000-000078920000}"/>
    <cellStyle name="SAPBEXHLevel2X 7 2 2 2 2" xfId="14987" xr:uid="{00000000-0005-0000-0000-000079920000}"/>
    <cellStyle name="SAPBEXHLevel2X 7 2 2 2 2 2" xfId="14988" xr:uid="{00000000-0005-0000-0000-00007A920000}"/>
    <cellStyle name="SAPBEXHLevel2X 7 2 2 2 3" xfId="14989" xr:uid="{00000000-0005-0000-0000-00007B920000}"/>
    <cellStyle name="SAPBEXHLevel2X 7 2 2 3" xfId="14990" xr:uid="{00000000-0005-0000-0000-00007C920000}"/>
    <cellStyle name="SAPBEXHLevel2X 7 2 2 3 2" xfId="14991" xr:uid="{00000000-0005-0000-0000-00007D920000}"/>
    <cellStyle name="SAPBEXHLevel2X 7 2 2 3 2 2" xfId="14992" xr:uid="{00000000-0005-0000-0000-00007E920000}"/>
    <cellStyle name="SAPBEXHLevel2X 7 2 2 4" xfId="14993" xr:uid="{00000000-0005-0000-0000-00007F920000}"/>
    <cellStyle name="SAPBEXHLevel2X 7 2 2 4 2" xfId="14994" xr:uid="{00000000-0005-0000-0000-000080920000}"/>
    <cellStyle name="SAPBEXHLevel2X 7 2 3" xfId="14995" xr:uid="{00000000-0005-0000-0000-000081920000}"/>
    <cellStyle name="SAPBEXHLevel2X 7 2 3 2" xfId="14996" xr:uid="{00000000-0005-0000-0000-000082920000}"/>
    <cellStyle name="SAPBEXHLevel2X 7 2 3 2 2" xfId="14997" xr:uid="{00000000-0005-0000-0000-000083920000}"/>
    <cellStyle name="SAPBEXHLevel2X 7 2 3 3" xfId="14998" xr:uid="{00000000-0005-0000-0000-000084920000}"/>
    <cellStyle name="SAPBEXHLevel2X 7 2 4" xfId="14999" xr:uid="{00000000-0005-0000-0000-000085920000}"/>
    <cellStyle name="SAPBEXHLevel2X 7 2 4 2" xfId="15000" xr:uid="{00000000-0005-0000-0000-000086920000}"/>
    <cellStyle name="SAPBEXHLevel2X 7 2 4 2 2" xfId="15001" xr:uid="{00000000-0005-0000-0000-000087920000}"/>
    <cellStyle name="SAPBEXHLevel2X 7 2 5" xfId="15002" xr:uid="{00000000-0005-0000-0000-000088920000}"/>
    <cellStyle name="SAPBEXHLevel2X 7 2 5 2" xfId="15003" xr:uid="{00000000-0005-0000-0000-000089920000}"/>
    <cellStyle name="SAPBEXHLevel2X 7 2 6" xfId="41593" xr:uid="{00000000-0005-0000-0000-00008A920000}"/>
    <cellStyle name="SAPBEXHLevel2X 7 2 7" xfId="41594" xr:uid="{00000000-0005-0000-0000-00008B920000}"/>
    <cellStyle name="SAPBEXHLevel2X 7 20" xfId="41595" xr:uid="{00000000-0005-0000-0000-00008C920000}"/>
    <cellStyle name="SAPBEXHLevel2X 7 21" xfId="41596" xr:uid="{00000000-0005-0000-0000-00008D920000}"/>
    <cellStyle name="SAPBEXHLevel2X 7 22" xfId="41597" xr:uid="{00000000-0005-0000-0000-00008E920000}"/>
    <cellStyle name="SAPBEXHLevel2X 7 23" xfId="41598" xr:uid="{00000000-0005-0000-0000-00008F920000}"/>
    <cellStyle name="SAPBEXHLevel2X 7 24" xfId="41599" xr:uid="{00000000-0005-0000-0000-000090920000}"/>
    <cellStyle name="SAPBEXHLevel2X 7 25" xfId="41600" xr:uid="{00000000-0005-0000-0000-000091920000}"/>
    <cellStyle name="SAPBEXHLevel2X 7 26" xfId="41601" xr:uid="{00000000-0005-0000-0000-000092920000}"/>
    <cellStyle name="SAPBEXHLevel2X 7 27" xfId="48708" xr:uid="{00000000-0005-0000-0000-000093920000}"/>
    <cellStyle name="SAPBEXHLevel2X 7 3" xfId="41602" xr:uid="{00000000-0005-0000-0000-000094920000}"/>
    <cellStyle name="SAPBEXHLevel2X 7 4" xfId="41603" xr:uid="{00000000-0005-0000-0000-000095920000}"/>
    <cellStyle name="SAPBEXHLevel2X 7 5" xfId="41604" xr:uid="{00000000-0005-0000-0000-000096920000}"/>
    <cellStyle name="SAPBEXHLevel2X 7 6" xfId="41605" xr:uid="{00000000-0005-0000-0000-000097920000}"/>
    <cellStyle name="SAPBEXHLevel2X 7 7" xfId="41606" xr:uid="{00000000-0005-0000-0000-000098920000}"/>
    <cellStyle name="SAPBEXHLevel2X 7 8" xfId="41607" xr:uid="{00000000-0005-0000-0000-000099920000}"/>
    <cellStyle name="SAPBEXHLevel2X 7 9" xfId="41608" xr:uid="{00000000-0005-0000-0000-00009A920000}"/>
    <cellStyle name="SAPBEXHLevel2X 8" xfId="1104" xr:uid="{00000000-0005-0000-0000-00009B920000}"/>
    <cellStyle name="SAPBEXHLevel2X 8 10" xfId="41609" xr:uid="{00000000-0005-0000-0000-00009C920000}"/>
    <cellStyle name="SAPBEXHLevel2X 8 11" xfId="41610" xr:uid="{00000000-0005-0000-0000-00009D920000}"/>
    <cellStyle name="SAPBEXHLevel2X 8 12" xfId="41611" xr:uid="{00000000-0005-0000-0000-00009E920000}"/>
    <cellStyle name="SAPBEXHLevel2X 8 13" xfId="41612" xr:uid="{00000000-0005-0000-0000-00009F920000}"/>
    <cellStyle name="SAPBEXHLevel2X 8 14" xfId="41613" xr:uid="{00000000-0005-0000-0000-0000A0920000}"/>
    <cellStyle name="SAPBEXHLevel2X 8 15" xfId="41614" xr:uid="{00000000-0005-0000-0000-0000A1920000}"/>
    <cellStyle name="SAPBEXHLevel2X 8 16" xfId="41615" xr:uid="{00000000-0005-0000-0000-0000A2920000}"/>
    <cellStyle name="SAPBEXHLevel2X 8 17" xfId="41616" xr:uid="{00000000-0005-0000-0000-0000A3920000}"/>
    <cellStyle name="SAPBEXHLevel2X 8 18" xfId="41617" xr:uid="{00000000-0005-0000-0000-0000A4920000}"/>
    <cellStyle name="SAPBEXHLevel2X 8 19" xfId="41618" xr:uid="{00000000-0005-0000-0000-0000A5920000}"/>
    <cellStyle name="SAPBEXHLevel2X 8 2" xfId="2141" xr:uid="{00000000-0005-0000-0000-0000A6920000}"/>
    <cellStyle name="SAPBEXHLevel2X 8 2 2" xfId="15004" xr:uid="{00000000-0005-0000-0000-0000A7920000}"/>
    <cellStyle name="SAPBEXHLevel2X 8 2 2 2" xfId="15005" xr:uid="{00000000-0005-0000-0000-0000A8920000}"/>
    <cellStyle name="SAPBEXHLevel2X 8 2 2 2 2" xfId="15006" xr:uid="{00000000-0005-0000-0000-0000A9920000}"/>
    <cellStyle name="SAPBEXHLevel2X 8 2 2 2 2 2" xfId="15007" xr:uid="{00000000-0005-0000-0000-0000AA920000}"/>
    <cellStyle name="SAPBEXHLevel2X 8 2 2 2 3" xfId="15008" xr:uid="{00000000-0005-0000-0000-0000AB920000}"/>
    <cellStyle name="SAPBEXHLevel2X 8 2 2 3" xfId="15009" xr:uid="{00000000-0005-0000-0000-0000AC920000}"/>
    <cellStyle name="SAPBEXHLevel2X 8 2 2 3 2" xfId="15010" xr:uid="{00000000-0005-0000-0000-0000AD920000}"/>
    <cellStyle name="SAPBEXHLevel2X 8 2 2 3 2 2" xfId="15011" xr:uid="{00000000-0005-0000-0000-0000AE920000}"/>
    <cellStyle name="SAPBEXHLevel2X 8 2 2 4" xfId="15012" xr:uid="{00000000-0005-0000-0000-0000AF920000}"/>
    <cellStyle name="SAPBEXHLevel2X 8 2 2 4 2" xfId="15013" xr:uid="{00000000-0005-0000-0000-0000B0920000}"/>
    <cellStyle name="SAPBEXHLevel2X 8 2 3" xfId="15014" xr:uid="{00000000-0005-0000-0000-0000B1920000}"/>
    <cellStyle name="SAPBEXHLevel2X 8 2 3 2" xfId="15015" xr:uid="{00000000-0005-0000-0000-0000B2920000}"/>
    <cellStyle name="SAPBEXHLevel2X 8 2 3 2 2" xfId="15016" xr:uid="{00000000-0005-0000-0000-0000B3920000}"/>
    <cellStyle name="SAPBEXHLevel2X 8 2 3 3" xfId="15017" xr:uid="{00000000-0005-0000-0000-0000B4920000}"/>
    <cellStyle name="SAPBEXHLevel2X 8 2 4" xfId="15018" xr:uid="{00000000-0005-0000-0000-0000B5920000}"/>
    <cellStyle name="SAPBEXHLevel2X 8 2 4 2" xfId="15019" xr:uid="{00000000-0005-0000-0000-0000B6920000}"/>
    <cellStyle name="SAPBEXHLevel2X 8 2 4 2 2" xfId="15020" xr:uid="{00000000-0005-0000-0000-0000B7920000}"/>
    <cellStyle name="SAPBEXHLevel2X 8 2 5" xfId="15021" xr:uid="{00000000-0005-0000-0000-0000B8920000}"/>
    <cellStyle name="SAPBEXHLevel2X 8 2 5 2" xfId="15022" xr:uid="{00000000-0005-0000-0000-0000B9920000}"/>
    <cellStyle name="SAPBEXHLevel2X 8 2 6" xfId="41619" xr:uid="{00000000-0005-0000-0000-0000BA920000}"/>
    <cellStyle name="SAPBEXHLevel2X 8 2 7" xfId="41620" xr:uid="{00000000-0005-0000-0000-0000BB920000}"/>
    <cellStyle name="SAPBEXHLevel2X 8 20" xfId="41621" xr:uid="{00000000-0005-0000-0000-0000BC920000}"/>
    <cellStyle name="SAPBEXHLevel2X 8 21" xfId="41622" xr:uid="{00000000-0005-0000-0000-0000BD920000}"/>
    <cellStyle name="SAPBEXHLevel2X 8 22" xfId="41623" xr:uid="{00000000-0005-0000-0000-0000BE920000}"/>
    <cellStyle name="SAPBEXHLevel2X 8 23" xfId="41624" xr:uid="{00000000-0005-0000-0000-0000BF920000}"/>
    <cellStyle name="SAPBEXHLevel2X 8 24" xfId="41625" xr:uid="{00000000-0005-0000-0000-0000C0920000}"/>
    <cellStyle name="SAPBEXHLevel2X 8 25" xfId="41626" xr:uid="{00000000-0005-0000-0000-0000C1920000}"/>
    <cellStyle name="SAPBEXHLevel2X 8 26" xfId="41627" xr:uid="{00000000-0005-0000-0000-0000C2920000}"/>
    <cellStyle name="SAPBEXHLevel2X 8 27" xfId="48709" xr:uid="{00000000-0005-0000-0000-0000C3920000}"/>
    <cellStyle name="SAPBEXHLevel2X 8 3" xfId="15023" xr:uid="{00000000-0005-0000-0000-0000C4920000}"/>
    <cellStyle name="SAPBEXHLevel2X 8 4" xfId="41628" xr:uid="{00000000-0005-0000-0000-0000C5920000}"/>
    <cellStyle name="SAPBEXHLevel2X 8 5" xfId="41629" xr:uid="{00000000-0005-0000-0000-0000C6920000}"/>
    <cellStyle name="SAPBEXHLevel2X 8 6" xfId="41630" xr:uid="{00000000-0005-0000-0000-0000C7920000}"/>
    <cellStyle name="SAPBEXHLevel2X 8 7" xfId="41631" xr:uid="{00000000-0005-0000-0000-0000C8920000}"/>
    <cellStyle name="SAPBEXHLevel2X 8 8" xfId="41632" xr:uid="{00000000-0005-0000-0000-0000C9920000}"/>
    <cellStyle name="SAPBEXHLevel2X 8 9" xfId="41633" xr:uid="{00000000-0005-0000-0000-0000CA920000}"/>
    <cellStyle name="SAPBEXHLevel2X 9" xfId="2142" xr:uid="{00000000-0005-0000-0000-0000CB920000}"/>
    <cellStyle name="SAPBEXHLevel2X 9 2" xfId="15024" xr:uid="{00000000-0005-0000-0000-0000CC920000}"/>
    <cellStyle name="SAPBEXHLevel2X 9 2 2" xfId="15025" xr:uid="{00000000-0005-0000-0000-0000CD920000}"/>
    <cellStyle name="SAPBEXHLevel2X 9 2 2 2" xfId="15026" xr:uid="{00000000-0005-0000-0000-0000CE920000}"/>
    <cellStyle name="SAPBEXHLevel2X 9 2 2 2 2" xfId="15027" xr:uid="{00000000-0005-0000-0000-0000CF920000}"/>
    <cellStyle name="SAPBEXHLevel2X 9 2 2 3" xfId="15028" xr:uid="{00000000-0005-0000-0000-0000D0920000}"/>
    <cellStyle name="SAPBEXHLevel2X 9 2 3" xfId="15029" xr:uid="{00000000-0005-0000-0000-0000D1920000}"/>
    <cellStyle name="SAPBEXHLevel2X 9 2 3 2" xfId="15030" xr:uid="{00000000-0005-0000-0000-0000D2920000}"/>
    <cellStyle name="SAPBEXHLevel2X 9 2 3 2 2" xfId="15031" xr:uid="{00000000-0005-0000-0000-0000D3920000}"/>
    <cellStyle name="SAPBEXHLevel2X 9 2 4" xfId="15032" xr:uid="{00000000-0005-0000-0000-0000D4920000}"/>
    <cellStyle name="SAPBEXHLevel2X 9 2 4 2" xfId="15033" xr:uid="{00000000-0005-0000-0000-0000D5920000}"/>
    <cellStyle name="SAPBEXHLevel2X 9 3" xfId="15034" xr:uid="{00000000-0005-0000-0000-0000D6920000}"/>
    <cellStyle name="SAPBEXHLevel2X 9 3 2" xfId="15035" xr:uid="{00000000-0005-0000-0000-0000D7920000}"/>
    <cellStyle name="SAPBEXHLevel2X 9 3 2 2" xfId="15036" xr:uid="{00000000-0005-0000-0000-0000D8920000}"/>
    <cellStyle name="SAPBEXHLevel2X 9 3 3" xfId="15037" xr:uid="{00000000-0005-0000-0000-0000D9920000}"/>
    <cellStyle name="SAPBEXHLevel2X 9 4" xfId="15038" xr:uid="{00000000-0005-0000-0000-0000DA920000}"/>
    <cellStyle name="SAPBEXHLevel2X 9 4 2" xfId="15039" xr:uid="{00000000-0005-0000-0000-0000DB920000}"/>
    <cellStyle name="SAPBEXHLevel2X 9 4 2 2" xfId="15040" xr:uid="{00000000-0005-0000-0000-0000DC920000}"/>
    <cellStyle name="SAPBEXHLevel2X 9 5" xfId="15041" xr:uid="{00000000-0005-0000-0000-0000DD920000}"/>
    <cellStyle name="SAPBEXHLevel2X 9 5 2" xfId="15042" xr:uid="{00000000-0005-0000-0000-0000DE920000}"/>
    <cellStyle name="SAPBEXHLevel2X 9 6" xfId="41634" xr:uid="{00000000-0005-0000-0000-0000DF920000}"/>
    <cellStyle name="SAPBEXHLevel2X 9 7" xfId="41635" xr:uid="{00000000-0005-0000-0000-0000E0920000}"/>
    <cellStyle name="SAPBEXHLevel3" xfId="143" xr:uid="{00000000-0005-0000-0000-0000E1920000}"/>
    <cellStyle name="SAPBEXHLevel3 10" xfId="15043" xr:uid="{00000000-0005-0000-0000-0000E2920000}"/>
    <cellStyle name="SAPBEXHLevel3 10 2" xfId="15044" xr:uid="{00000000-0005-0000-0000-0000E3920000}"/>
    <cellStyle name="SAPBEXHLevel3 10 2 2" xfId="15045" xr:uid="{00000000-0005-0000-0000-0000E4920000}"/>
    <cellStyle name="SAPBEXHLevel3 10 2 2 2" xfId="15046" xr:uid="{00000000-0005-0000-0000-0000E5920000}"/>
    <cellStyle name="SAPBEXHLevel3 10 2 3" xfId="15047" xr:uid="{00000000-0005-0000-0000-0000E6920000}"/>
    <cellStyle name="SAPBEXHLevel3 10 3" xfId="15048" xr:uid="{00000000-0005-0000-0000-0000E7920000}"/>
    <cellStyle name="SAPBEXHLevel3 10 3 2" xfId="15049" xr:uid="{00000000-0005-0000-0000-0000E8920000}"/>
    <cellStyle name="SAPBEXHLevel3 10 3 2 2" xfId="15050" xr:uid="{00000000-0005-0000-0000-0000E9920000}"/>
    <cellStyle name="SAPBEXHLevel3 10 4" xfId="15051" xr:uid="{00000000-0005-0000-0000-0000EA920000}"/>
    <cellStyle name="SAPBEXHLevel3 10 4 2" xfId="15052" xr:uid="{00000000-0005-0000-0000-0000EB920000}"/>
    <cellStyle name="SAPBEXHLevel3 10 5" xfId="41636" xr:uid="{00000000-0005-0000-0000-0000EC920000}"/>
    <cellStyle name="SAPBEXHLevel3 10 6" xfId="41637" xr:uid="{00000000-0005-0000-0000-0000ED920000}"/>
    <cellStyle name="SAPBEXHLevel3 10 7" xfId="41638" xr:uid="{00000000-0005-0000-0000-0000EE920000}"/>
    <cellStyle name="SAPBEXHLevel3 11" xfId="41639" xr:uid="{00000000-0005-0000-0000-0000EF920000}"/>
    <cellStyle name="SAPBEXHLevel3 12" xfId="41640" xr:uid="{00000000-0005-0000-0000-0000F0920000}"/>
    <cellStyle name="SAPBEXHLevel3 13" xfId="41641" xr:uid="{00000000-0005-0000-0000-0000F1920000}"/>
    <cellStyle name="SAPBEXHLevel3 14" xfId="41642" xr:uid="{00000000-0005-0000-0000-0000F2920000}"/>
    <cellStyle name="SAPBEXHLevel3 15" xfId="41643" xr:uid="{00000000-0005-0000-0000-0000F3920000}"/>
    <cellStyle name="SAPBEXHLevel3 16" xfId="41644" xr:uid="{00000000-0005-0000-0000-0000F4920000}"/>
    <cellStyle name="SAPBEXHLevel3 17" xfId="41645" xr:uid="{00000000-0005-0000-0000-0000F5920000}"/>
    <cellStyle name="SAPBEXHLevel3 18" xfId="41646" xr:uid="{00000000-0005-0000-0000-0000F6920000}"/>
    <cellStyle name="SAPBEXHLevel3 19" xfId="41647" xr:uid="{00000000-0005-0000-0000-0000F7920000}"/>
    <cellStyle name="SAPBEXHLevel3 2" xfId="442" xr:uid="{00000000-0005-0000-0000-0000F8920000}"/>
    <cellStyle name="SAPBEXHLevel3 2 10" xfId="41648" xr:uid="{00000000-0005-0000-0000-0000F9920000}"/>
    <cellStyle name="SAPBEXHLevel3 2 11" xfId="41649" xr:uid="{00000000-0005-0000-0000-0000FA920000}"/>
    <cellStyle name="SAPBEXHLevel3 2 12" xfId="41650" xr:uid="{00000000-0005-0000-0000-0000FB920000}"/>
    <cellStyle name="SAPBEXHLevel3 2 13" xfId="41651" xr:uid="{00000000-0005-0000-0000-0000FC920000}"/>
    <cellStyle name="SAPBEXHLevel3 2 14" xfId="41652" xr:uid="{00000000-0005-0000-0000-0000FD920000}"/>
    <cellStyle name="SAPBEXHLevel3 2 15" xfId="41653" xr:uid="{00000000-0005-0000-0000-0000FE920000}"/>
    <cellStyle name="SAPBEXHLevel3 2 16" xfId="41654" xr:uid="{00000000-0005-0000-0000-0000FF920000}"/>
    <cellStyle name="SAPBEXHLevel3 2 17" xfId="41655" xr:uid="{00000000-0005-0000-0000-000000930000}"/>
    <cellStyle name="SAPBEXHLevel3 2 18" xfId="41656" xr:uid="{00000000-0005-0000-0000-000001930000}"/>
    <cellStyle name="SAPBEXHLevel3 2 19" xfId="41657" xr:uid="{00000000-0005-0000-0000-000002930000}"/>
    <cellStyle name="SAPBEXHLevel3 2 2" xfId="547" xr:uid="{00000000-0005-0000-0000-000003930000}"/>
    <cellStyle name="SAPBEXHLevel3 2 2 10" xfId="41658" xr:uid="{00000000-0005-0000-0000-000004930000}"/>
    <cellStyle name="SAPBEXHLevel3 2 2 11" xfId="41659" xr:uid="{00000000-0005-0000-0000-000005930000}"/>
    <cellStyle name="SAPBEXHLevel3 2 2 12" xfId="41660" xr:uid="{00000000-0005-0000-0000-000006930000}"/>
    <cellStyle name="SAPBEXHLevel3 2 2 13" xfId="41661" xr:uid="{00000000-0005-0000-0000-000007930000}"/>
    <cellStyle name="SAPBEXHLevel3 2 2 14" xfId="41662" xr:uid="{00000000-0005-0000-0000-000008930000}"/>
    <cellStyle name="SAPBEXHLevel3 2 2 15" xfId="41663" xr:uid="{00000000-0005-0000-0000-000009930000}"/>
    <cellStyle name="SAPBEXHLevel3 2 2 16" xfId="41664" xr:uid="{00000000-0005-0000-0000-00000A930000}"/>
    <cellStyle name="SAPBEXHLevel3 2 2 17" xfId="41665" xr:uid="{00000000-0005-0000-0000-00000B930000}"/>
    <cellStyle name="SAPBEXHLevel3 2 2 18" xfId="41666" xr:uid="{00000000-0005-0000-0000-00000C930000}"/>
    <cellStyle name="SAPBEXHLevel3 2 2 19" xfId="41667" xr:uid="{00000000-0005-0000-0000-00000D930000}"/>
    <cellStyle name="SAPBEXHLevel3 2 2 2" xfId="1116" xr:uid="{00000000-0005-0000-0000-00000E930000}"/>
    <cellStyle name="SAPBEXHLevel3 2 2 2 10" xfId="41668" xr:uid="{00000000-0005-0000-0000-00000F930000}"/>
    <cellStyle name="SAPBEXHLevel3 2 2 2 11" xfId="41669" xr:uid="{00000000-0005-0000-0000-000010930000}"/>
    <cellStyle name="SAPBEXHLevel3 2 2 2 12" xfId="41670" xr:uid="{00000000-0005-0000-0000-000011930000}"/>
    <cellStyle name="SAPBEXHLevel3 2 2 2 13" xfId="41671" xr:uid="{00000000-0005-0000-0000-000012930000}"/>
    <cellStyle name="SAPBEXHLevel3 2 2 2 14" xfId="41672" xr:uid="{00000000-0005-0000-0000-000013930000}"/>
    <cellStyle name="SAPBEXHLevel3 2 2 2 15" xfId="41673" xr:uid="{00000000-0005-0000-0000-000014930000}"/>
    <cellStyle name="SAPBEXHLevel3 2 2 2 16" xfId="41674" xr:uid="{00000000-0005-0000-0000-000015930000}"/>
    <cellStyle name="SAPBEXHLevel3 2 2 2 17" xfId="41675" xr:uid="{00000000-0005-0000-0000-000016930000}"/>
    <cellStyle name="SAPBEXHLevel3 2 2 2 18" xfId="41676" xr:uid="{00000000-0005-0000-0000-000017930000}"/>
    <cellStyle name="SAPBEXHLevel3 2 2 2 19" xfId="41677" xr:uid="{00000000-0005-0000-0000-000018930000}"/>
    <cellStyle name="SAPBEXHLevel3 2 2 2 2" xfId="2143" xr:uid="{00000000-0005-0000-0000-000019930000}"/>
    <cellStyle name="SAPBEXHLevel3 2 2 2 2 2" xfId="15053" xr:uid="{00000000-0005-0000-0000-00001A930000}"/>
    <cellStyle name="SAPBEXHLevel3 2 2 2 2 2 2" xfId="15054" xr:uid="{00000000-0005-0000-0000-00001B930000}"/>
    <cellStyle name="SAPBEXHLevel3 2 2 2 2 2 2 2" xfId="15055" xr:uid="{00000000-0005-0000-0000-00001C930000}"/>
    <cellStyle name="SAPBEXHLevel3 2 2 2 2 2 2 2 2" xfId="15056" xr:uid="{00000000-0005-0000-0000-00001D930000}"/>
    <cellStyle name="SAPBEXHLevel3 2 2 2 2 2 2 3" xfId="15057" xr:uid="{00000000-0005-0000-0000-00001E930000}"/>
    <cellStyle name="SAPBEXHLevel3 2 2 2 2 2 3" xfId="15058" xr:uid="{00000000-0005-0000-0000-00001F930000}"/>
    <cellStyle name="SAPBEXHLevel3 2 2 2 2 2 3 2" xfId="15059" xr:uid="{00000000-0005-0000-0000-000020930000}"/>
    <cellStyle name="SAPBEXHLevel3 2 2 2 2 2 3 2 2" xfId="15060" xr:uid="{00000000-0005-0000-0000-000021930000}"/>
    <cellStyle name="SAPBEXHLevel3 2 2 2 2 2 4" xfId="15061" xr:uid="{00000000-0005-0000-0000-000022930000}"/>
    <cellStyle name="SAPBEXHLevel3 2 2 2 2 2 4 2" xfId="15062" xr:uid="{00000000-0005-0000-0000-000023930000}"/>
    <cellStyle name="SAPBEXHLevel3 2 2 2 2 3" xfId="15063" xr:uid="{00000000-0005-0000-0000-000024930000}"/>
    <cellStyle name="SAPBEXHLevel3 2 2 2 2 3 2" xfId="15064" xr:uid="{00000000-0005-0000-0000-000025930000}"/>
    <cellStyle name="SAPBEXHLevel3 2 2 2 2 3 2 2" xfId="15065" xr:uid="{00000000-0005-0000-0000-000026930000}"/>
    <cellStyle name="SAPBEXHLevel3 2 2 2 2 3 3" xfId="15066" xr:uid="{00000000-0005-0000-0000-000027930000}"/>
    <cellStyle name="SAPBEXHLevel3 2 2 2 2 4" xfId="15067" xr:uid="{00000000-0005-0000-0000-000028930000}"/>
    <cellStyle name="SAPBEXHLevel3 2 2 2 2 4 2" xfId="15068" xr:uid="{00000000-0005-0000-0000-000029930000}"/>
    <cellStyle name="SAPBEXHLevel3 2 2 2 2 4 2 2" xfId="15069" xr:uid="{00000000-0005-0000-0000-00002A930000}"/>
    <cellStyle name="SAPBEXHLevel3 2 2 2 2 5" xfId="15070" xr:uid="{00000000-0005-0000-0000-00002B930000}"/>
    <cellStyle name="SAPBEXHLevel3 2 2 2 2 5 2" xfId="15071" xr:uid="{00000000-0005-0000-0000-00002C930000}"/>
    <cellStyle name="SAPBEXHLevel3 2 2 2 2 6" xfId="41678" xr:uid="{00000000-0005-0000-0000-00002D930000}"/>
    <cellStyle name="SAPBEXHLevel3 2 2 2 2 7" xfId="41679" xr:uid="{00000000-0005-0000-0000-00002E930000}"/>
    <cellStyle name="SAPBEXHLevel3 2 2 2 2 8" xfId="49917" xr:uid="{00000000-0005-0000-0000-00002F930000}"/>
    <cellStyle name="SAPBEXHLevel3 2 2 2 20" xfId="41680" xr:uid="{00000000-0005-0000-0000-000030930000}"/>
    <cellStyle name="SAPBEXHLevel3 2 2 2 21" xfId="41681" xr:uid="{00000000-0005-0000-0000-000031930000}"/>
    <cellStyle name="SAPBEXHLevel3 2 2 2 22" xfId="41682" xr:uid="{00000000-0005-0000-0000-000032930000}"/>
    <cellStyle name="SAPBEXHLevel3 2 2 2 23" xfId="41683" xr:uid="{00000000-0005-0000-0000-000033930000}"/>
    <cellStyle name="SAPBEXHLevel3 2 2 2 24" xfId="41684" xr:uid="{00000000-0005-0000-0000-000034930000}"/>
    <cellStyle name="SAPBEXHLevel3 2 2 2 25" xfId="41685" xr:uid="{00000000-0005-0000-0000-000035930000}"/>
    <cellStyle name="SAPBEXHLevel3 2 2 2 26" xfId="41686" xr:uid="{00000000-0005-0000-0000-000036930000}"/>
    <cellStyle name="SAPBEXHLevel3 2 2 2 27" xfId="41687" xr:uid="{00000000-0005-0000-0000-000037930000}"/>
    <cellStyle name="SAPBEXHLevel3 2 2 2 28" xfId="48710" xr:uid="{00000000-0005-0000-0000-000038930000}"/>
    <cellStyle name="SAPBEXHLevel3 2 2 2 29" xfId="49400" xr:uid="{00000000-0005-0000-0000-000039930000}"/>
    <cellStyle name="SAPBEXHLevel3 2 2 2 3" xfId="41688" xr:uid="{00000000-0005-0000-0000-00003A930000}"/>
    <cellStyle name="SAPBEXHLevel3 2 2 2 4" xfId="41689" xr:uid="{00000000-0005-0000-0000-00003B930000}"/>
    <cellStyle name="SAPBEXHLevel3 2 2 2 5" xfId="41690" xr:uid="{00000000-0005-0000-0000-00003C930000}"/>
    <cellStyle name="SAPBEXHLevel3 2 2 2 6" xfId="41691" xr:uid="{00000000-0005-0000-0000-00003D930000}"/>
    <cellStyle name="SAPBEXHLevel3 2 2 2 7" xfId="41692" xr:uid="{00000000-0005-0000-0000-00003E930000}"/>
    <cellStyle name="SAPBEXHLevel3 2 2 2 8" xfId="41693" xr:uid="{00000000-0005-0000-0000-00003F930000}"/>
    <cellStyle name="SAPBEXHLevel3 2 2 2 9" xfId="41694" xr:uid="{00000000-0005-0000-0000-000040930000}"/>
    <cellStyle name="SAPBEXHLevel3 2 2 20" xfId="41695" xr:uid="{00000000-0005-0000-0000-000041930000}"/>
    <cellStyle name="SAPBEXHLevel3 2 2 21" xfId="41696" xr:uid="{00000000-0005-0000-0000-000042930000}"/>
    <cellStyle name="SAPBEXHLevel3 2 2 22" xfId="41697" xr:uid="{00000000-0005-0000-0000-000043930000}"/>
    <cellStyle name="SAPBEXHLevel3 2 2 23" xfId="41698" xr:uid="{00000000-0005-0000-0000-000044930000}"/>
    <cellStyle name="SAPBEXHLevel3 2 2 24" xfId="41699" xr:uid="{00000000-0005-0000-0000-000045930000}"/>
    <cellStyle name="SAPBEXHLevel3 2 2 25" xfId="41700" xr:uid="{00000000-0005-0000-0000-000046930000}"/>
    <cellStyle name="SAPBEXHLevel3 2 2 26" xfId="41701" xr:uid="{00000000-0005-0000-0000-000047930000}"/>
    <cellStyle name="SAPBEXHLevel3 2 2 27" xfId="41702" xr:uid="{00000000-0005-0000-0000-000048930000}"/>
    <cellStyle name="SAPBEXHLevel3 2 2 28" xfId="41703" xr:uid="{00000000-0005-0000-0000-000049930000}"/>
    <cellStyle name="SAPBEXHLevel3 2 2 29" xfId="41704" xr:uid="{00000000-0005-0000-0000-00004A930000}"/>
    <cellStyle name="SAPBEXHLevel3 2 2 3" xfId="1117" xr:uid="{00000000-0005-0000-0000-00004B930000}"/>
    <cellStyle name="SAPBEXHLevel3 2 2 3 10" xfId="41705" xr:uid="{00000000-0005-0000-0000-00004C930000}"/>
    <cellStyle name="SAPBEXHLevel3 2 2 3 11" xfId="41706" xr:uid="{00000000-0005-0000-0000-00004D930000}"/>
    <cellStyle name="SAPBEXHLevel3 2 2 3 12" xfId="41707" xr:uid="{00000000-0005-0000-0000-00004E930000}"/>
    <cellStyle name="SAPBEXHLevel3 2 2 3 13" xfId="41708" xr:uid="{00000000-0005-0000-0000-00004F930000}"/>
    <cellStyle name="SAPBEXHLevel3 2 2 3 14" xfId="41709" xr:uid="{00000000-0005-0000-0000-000050930000}"/>
    <cellStyle name="SAPBEXHLevel3 2 2 3 15" xfId="41710" xr:uid="{00000000-0005-0000-0000-000051930000}"/>
    <cellStyle name="SAPBEXHLevel3 2 2 3 16" xfId="41711" xr:uid="{00000000-0005-0000-0000-000052930000}"/>
    <cellStyle name="SAPBEXHLevel3 2 2 3 17" xfId="41712" xr:uid="{00000000-0005-0000-0000-000053930000}"/>
    <cellStyle name="SAPBEXHLevel3 2 2 3 18" xfId="41713" xr:uid="{00000000-0005-0000-0000-000054930000}"/>
    <cellStyle name="SAPBEXHLevel3 2 2 3 19" xfId="41714" xr:uid="{00000000-0005-0000-0000-000055930000}"/>
    <cellStyle name="SAPBEXHLevel3 2 2 3 2" xfId="2144" xr:uid="{00000000-0005-0000-0000-000056930000}"/>
    <cellStyle name="SAPBEXHLevel3 2 2 3 2 2" xfId="15072" xr:uid="{00000000-0005-0000-0000-000057930000}"/>
    <cellStyle name="SAPBEXHLevel3 2 2 3 2 2 2" xfId="15073" xr:uid="{00000000-0005-0000-0000-000058930000}"/>
    <cellStyle name="SAPBEXHLevel3 2 2 3 2 2 2 2" xfId="15074" xr:uid="{00000000-0005-0000-0000-000059930000}"/>
    <cellStyle name="SAPBEXHLevel3 2 2 3 2 2 2 2 2" xfId="15075" xr:uid="{00000000-0005-0000-0000-00005A930000}"/>
    <cellStyle name="SAPBEXHLevel3 2 2 3 2 2 2 3" xfId="15076" xr:uid="{00000000-0005-0000-0000-00005B930000}"/>
    <cellStyle name="SAPBEXHLevel3 2 2 3 2 2 3" xfId="15077" xr:uid="{00000000-0005-0000-0000-00005C930000}"/>
    <cellStyle name="SAPBEXHLevel3 2 2 3 2 2 3 2" xfId="15078" xr:uid="{00000000-0005-0000-0000-00005D930000}"/>
    <cellStyle name="SAPBEXHLevel3 2 2 3 2 2 3 2 2" xfId="15079" xr:uid="{00000000-0005-0000-0000-00005E930000}"/>
    <cellStyle name="SAPBEXHLevel3 2 2 3 2 2 4" xfId="15080" xr:uid="{00000000-0005-0000-0000-00005F930000}"/>
    <cellStyle name="SAPBEXHLevel3 2 2 3 2 2 4 2" xfId="15081" xr:uid="{00000000-0005-0000-0000-000060930000}"/>
    <cellStyle name="SAPBEXHLevel3 2 2 3 2 3" xfId="15082" xr:uid="{00000000-0005-0000-0000-000061930000}"/>
    <cellStyle name="SAPBEXHLevel3 2 2 3 2 3 2" xfId="15083" xr:uid="{00000000-0005-0000-0000-000062930000}"/>
    <cellStyle name="SAPBEXHLevel3 2 2 3 2 3 2 2" xfId="15084" xr:uid="{00000000-0005-0000-0000-000063930000}"/>
    <cellStyle name="SAPBEXHLevel3 2 2 3 2 3 3" xfId="15085" xr:uid="{00000000-0005-0000-0000-000064930000}"/>
    <cellStyle name="SAPBEXHLevel3 2 2 3 2 4" xfId="15086" xr:uid="{00000000-0005-0000-0000-000065930000}"/>
    <cellStyle name="SAPBEXHLevel3 2 2 3 2 4 2" xfId="15087" xr:uid="{00000000-0005-0000-0000-000066930000}"/>
    <cellStyle name="SAPBEXHLevel3 2 2 3 2 4 2 2" xfId="15088" xr:uid="{00000000-0005-0000-0000-000067930000}"/>
    <cellStyle name="SAPBEXHLevel3 2 2 3 2 5" xfId="15089" xr:uid="{00000000-0005-0000-0000-000068930000}"/>
    <cellStyle name="SAPBEXHLevel3 2 2 3 2 5 2" xfId="15090" xr:uid="{00000000-0005-0000-0000-000069930000}"/>
    <cellStyle name="SAPBEXHLevel3 2 2 3 2 6" xfId="41715" xr:uid="{00000000-0005-0000-0000-00006A930000}"/>
    <cellStyle name="SAPBEXHLevel3 2 2 3 2 7" xfId="41716" xr:uid="{00000000-0005-0000-0000-00006B930000}"/>
    <cellStyle name="SAPBEXHLevel3 2 2 3 2 8" xfId="49918" xr:uid="{00000000-0005-0000-0000-00006C930000}"/>
    <cellStyle name="SAPBEXHLevel3 2 2 3 20" xfId="41717" xr:uid="{00000000-0005-0000-0000-00006D930000}"/>
    <cellStyle name="SAPBEXHLevel3 2 2 3 21" xfId="41718" xr:uid="{00000000-0005-0000-0000-00006E930000}"/>
    <cellStyle name="SAPBEXHLevel3 2 2 3 22" xfId="41719" xr:uid="{00000000-0005-0000-0000-00006F930000}"/>
    <cellStyle name="SAPBEXHLevel3 2 2 3 23" xfId="41720" xr:uid="{00000000-0005-0000-0000-000070930000}"/>
    <cellStyle name="SAPBEXHLevel3 2 2 3 24" xfId="41721" xr:uid="{00000000-0005-0000-0000-000071930000}"/>
    <cellStyle name="SAPBEXHLevel3 2 2 3 25" xfId="41722" xr:uid="{00000000-0005-0000-0000-000072930000}"/>
    <cellStyle name="SAPBEXHLevel3 2 2 3 26" xfId="41723" xr:uid="{00000000-0005-0000-0000-000073930000}"/>
    <cellStyle name="SAPBEXHLevel3 2 2 3 27" xfId="41724" xr:uid="{00000000-0005-0000-0000-000074930000}"/>
    <cellStyle name="SAPBEXHLevel3 2 2 3 28" xfId="48711" xr:uid="{00000000-0005-0000-0000-000075930000}"/>
    <cellStyle name="SAPBEXHLevel3 2 2 3 29" xfId="49401" xr:uid="{00000000-0005-0000-0000-000076930000}"/>
    <cellStyle name="SAPBEXHLevel3 2 2 3 3" xfId="41725" xr:uid="{00000000-0005-0000-0000-000077930000}"/>
    <cellStyle name="SAPBEXHLevel3 2 2 3 4" xfId="41726" xr:uid="{00000000-0005-0000-0000-000078930000}"/>
    <cellStyle name="SAPBEXHLevel3 2 2 3 5" xfId="41727" xr:uid="{00000000-0005-0000-0000-000079930000}"/>
    <cellStyle name="SAPBEXHLevel3 2 2 3 6" xfId="41728" xr:uid="{00000000-0005-0000-0000-00007A930000}"/>
    <cellStyle name="SAPBEXHLevel3 2 2 3 7" xfId="41729" xr:uid="{00000000-0005-0000-0000-00007B930000}"/>
    <cellStyle name="SAPBEXHLevel3 2 2 3 8" xfId="41730" xr:uid="{00000000-0005-0000-0000-00007C930000}"/>
    <cellStyle name="SAPBEXHLevel3 2 2 3 9" xfId="41731" xr:uid="{00000000-0005-0000-0000-00007D930000}"/>
    <cellStyle name="SAPBEXHLevel3 2 2 30" xfId="41732" xr:uid="{00000000-0005-0000-0000-00007E930000}"/>
    <cellStyle name="SAPBEXHLevel3 2 2 31" xfId="41733" xr:uid="{00000000-0005-0000-0000-00007F930000}"/>
    <cellStyle name="SAPBEXHLevel3 2 2 32" xfId="41734" xr:uid="{00000000-0005-0000-0000-000080930000}"/>
    <cellStyle name="SAPBEXHLevel3 2 2 33" xfId="48712" xr:uid="{00000000-0005-0000-0000-000081930000}"/>
    <cellStyle name="SAPBEXHLevel3 2 2 34" xfId="49399" xr:uid="{00000000-0005-0000-0000-000082930000}"/>
    <cellStyle name="SAPBEXHLevel3 2 2 4" xfId="1118" xr:uid="{00000000-0005-0000-0000-000083930000}"/>
    <cellStyle name="SAPBEXHLevel3 2 2 4 10" xfId="41735" xr:uid="{00000000-0005-0000-0000-000084930000}"/>
    <cellStyle name="SAPBEXHLevel3 2 2 4 11" xfId="41736" xr:uid="{00000000-0005-0000-0000-000085930000}"/>
    <cellStyle name="SAPBEXHLevel3 2 2 4 12" xfId="41737" xr:uid="{00000000-0005-0000-0000-000086930000}"/>
    <cellStyle name="SAPBEXHLevel3 2 2 4 13" xfId="41738" xr:uid="{00000000-0005-0000-0000-000087930000}"/>
    <cellStyle name="SAPBEXHLevel3 2 2 4 14" xfId="41739" xr:uid="{00000000-0005-0000-0000-000088930000}"/>
    <cellStyle name="SAPBEXHLevel3 2 2 4 15" xfId="41740" xr:uid="{00000000-0005-0000-0000-000089930000}"/>
    <cellStyle name="SAPBEXHLevel3 2 2 4 16" xfId="41741" xr:uid="{00000000-0005-0000-0000-00008A930000}"/>
    <cellStyle name="SAPBEXHLevel3 2 2 4 17" xfId="41742" xr:uid="{00000000-0005-0000-0000-00008B930000}"/>
    <cellStyle name="SAPBEXHLevel3 2 2 4 18" xfId="41743" xr:uid="{00000000-0005-0000-0000-00008C930000}"/>
    <cellStyle name="SAPBEXHLevel3 2 2 4 19" xfId="41744" xr:uid="{00000000-0005-0000-0000-00008D930000}"/>
    <cellStyle name="SAPBEXHLevel3 2 2 4 2" xfId="2145" xr:uid="{00000000-0005-0000-0000-00008E930000}"/>
    <cellStyle name="SAPBEXHLevel3 2 2 4 2 2" xfId="15091" xr:uid="{00000000-0005-0000-0000-00008F930000}"/>
    <cellStyle name="SAPBEXHLevel3 2 2 4 2 2 2" xfId="15092" xr:uid="{00000000-0005-0000-0000-000090930000}"/>
    <cellStyle name="SAPBEXHLevel3 2 2 4 2 2 2 2" xfId="15093" xr:uid="{00000000-0005-0000-0000-000091930000}"/>
    <cellStyle name="SAPBEXHLevel3 2 2 4 2 2 2 2 2" xfId="15094" xr:uid="{00000000-0005-0000-0000-000092930000}"/>
    <cellStyle name="SAPBEXHLevel3 2 2 4 2 2 2 3" xfId="15095" xr:uid="{00000000-0005-0000-0000-000093930000}"/>
    <cellStyle name="SAPBEXHLevel3 2 2 4 2 2 3" xfId="15096" xr:uid="{00000000-0005-0000-0000-000094930000}"/>
    <cellStyle name="SAPBEXHLevel3 2 2 4 2 2 3 2" xfId="15097" xr:uid="{00000000-0005-0000-0000-000095930000}"/>
    <cellStyle name="SAPBEXHLevel3 2 2 4 2 2 3 2 2" xfId="15098" xr:uid="{00000000-0005-0000-0000-000096930000}"/>
    <cellStyle name="SAPBEXHLevel3 2 2 4 2 2 4" xfId="15099" xr:uid="{00000000-0005-0000-0000-000097930000}"/>
    <cellStyle name="SAPBEXHLevel3 2 2 4 2 2 4 2" xfId="15100" xr:uid="{00000000-0005-0000-0000-000098930000}"/>
    <cellStyle name="SAPBEXHLevel3 2 2 4 2 3" xfId="15101" xr:uid="{00000000-0005-0000-0000-000099930000}"/>
    <cellStyle name="SAPBEXHLevel3 2 2 4 2 3 2" xfId="15102" xr:uid="{00000000-0005-0000-0000-00009A930000}"/>
    <cellStyle name="SAPBEXHLevel3 2 2 4 2 3 2 2" xfId="15103" xr:uid="{00000000-0005-0000-0000-00009B930000}"/>
    <cellStyle name="SAPBEXHLevel3 2 2 4 2 3 3" xfId="15104" xr:uid="{00000000-0005-0000-0000-00009C930000}"/>
    <cellStyle name="SAPBEXHLevel3 2 2 4 2 4" xfId="15105" xr:uid="{00000000-0005-0000-0000-00009D930000}"/>
    <cellStyle name="SAPBEXHLevel3 2 2 4 2 4 2" xfId="15106" xr:uid="{00000000-0005-0000-0000-00009E930000}"/>
    <cellStyle name="SAPBEXHLevel3 2 2 4 2 4 2 2" xfId="15107" xr:uid="{00000000-0005-0000-0000-00009F930000}"/>
    <cellStyle name="SAPBEXHLevel3 2 2 4 2 5" xfId="15108" xr:uid="{00000000-0005-0000-0000-0000A0930000}"/>
    <cellStyle name="SAPBEXHLevel3 2 2 4 2 5 2" xfId="15109" xr:uid="{00000000-0005-0000-0000-0000A1930000}"/>
    <cellStyle name="SAPBEXHLevel3 2 2 4 2 6" xfId="41745" xr:uid="{00000000-0005-0000-0000-0000A2930000}"/>
    <cellStyle name="SAPBEXHLevel3 2 2 4 2 7" xfId="41746" xr:uid="{00000000-0005-0000-0000-0000A3930000}"/>
    <cellStyle name="SAPBEXHLevel3 2 2 4 2 8" xfId="49919" xr:uid="{00000000-0005-0000-0000-0000A4930000}"/>
    <cellStyle name="SAPBEXHLevel3 2 2 4 20" xfId="41747" xr:uid="{00000000-0005-0000-0000-0000A5930000}"/>
    <cellStyle name="SAPBEXHLevel3 2 2 4 21" xfId="41748" xr:uid="{00000000-0005-0000-0000-0000A6930000}"/>
    <cellStyle name="SAPBEXHLevel3 2 2 4 22" xfId="41749" xr:uid="{00000000-0005-0000-0000-0000A7930000}"/>
    <cellStyle name="SAPBEXHLevel3 2 2 4 23" xfId="41750" xr:uid="{00000000-0005-0000-0000-0000A8930000}"/>
    <cellStyle name="SAPBEXHLevel3 2 2 4 24" xfId="41751" xr:uid="{00000000-0005-0000-0000-0000A9930000}"/>
    <cellStyle name="SAPBEXHLevel3 2 2 4 25" xfId="41752" xr:uid="{00000000-0005-0000-0000-0000AA930000}"/>
    <cellStyle name="SAPBEXHLevel3 2 2 4 26" xfId="41753" xr:uid="{00000000-0005-0000-0000-0000AB930000}"/>
    <cellStyle name="SAPBEXHLevel3 2 2 4 27" xfId="41754" xr:uid="{00000000-0005-0000-0000-0000AC930000}"/>
    <cellStyle name="SAPBEXHLevel3 2 2 4 28" xfId="48713" xr:uid="{00000000-0005-0000-0000-0000AD930000}"/>
    <cellStyle name="SAPBEXHLevel3 2 2 4 29" xfId="49402" xr:uid="{00000000-0005-0000-0000-0000AE930000}"/>
    <cellStyle name="SAPBEXHLevel3 2 2 4 3" xfId="41755" xr:uid="{00000000-0005-0000-0000-0000AF930000}"/>
    <cellStyle name="SAPBEXHLevel3 2 2 4 4" xfId="41756" xr:uid="{00000000-0005-0000-0000-0000B0930000}"/>
    <cellStyle name="SAPBEXHLevel3 2 2 4 5" xfId="41757" xr:uid="{00000000-0005-0000-0000-0000B1930000}"/>
    <cellStyle name="SAPBEXHLevel3 2 2 4 6" xfId="41758" xr:uid="{00000000-0005-0000-0000-0000B2930000}"/>
    <cellStyle name="SAPBEXHLevel3 2 2 4 7" xfId="41759" xr:uid="{00000000-0005-0000-0000-0000B3930000}"/>
    <cellStyle name="SAPBEXHLevel3 2 2 4 8" xfId="41760" xr:uid="{00000000-0005-0000-0000-0000B4930000}"/>
    <cellStyle name="SAPBEXHLevel3 2 2 4 9" xfId="41761" xr:uid="{00000000-0005-0000-0000-0000B5930000}"/>
    <cellStyle name="SAPBEXHLevel3 2 2 5" xfId="1119" xr:uid="{00000000-0005-0000-0000-0000B6930000}"/>
    <cellStyle name="SAPBEXHLevel3 2 2 5 10" xfId="41762" xr:uid="{00000000-0005-0000-0000-0000B7930000}"/>
    <cellStyle name="SAPBEXHLevel3 2 2 5 11" xfId="41763" xr:uid="{00000000-0005-0000-0000-0000B8930000}"/>
    <cellStyle name="SAPBEXHLevel3 2 2 5 12" xfId="41764" xr:uid="{00000000-0005-0000-0000-0000B9930000}"/>
    <cellStyle name="SAPBEXHLevel3 2 2 5 13" xfId="41765" xr:uid="{00000000-0005-0000-0000-0000BA930000}"/>
    <cellStyle name="SAPBEXHLevel3 2 2 5 14" xfId="41766" xr:uid="{00000000-0005-0000-0000-0000BB930000}"/>
    <cellStyle name="SAPBEXHLevel3 2 2 5 15" xfId="41767" xr:uid="{00000000-0005-0000-0000-0000BC930000}"/>
    <cellStyle name="SAPBEXHLevel3 2 2 5 16" xfId="41768" xr:uid="{00000000-0005-0000-0000-0000BD930000}"/>
    <cellStyle name="SAPBEXHLevel3 2 2 5 17" xfId="41769" xr:uid="{00000000-0005-0000-0000-0000BE930000}"/>
    <cellStyle name="SAPBEXHLevel3 2 2 5 18" xfId="41770" xr:uid="{00000000-0005-0000-0000-0000BF930000}"/>
    <cellStyle name="SAPBEXHLevel3 2 2 5 19" xfId="41771" xr:uid="{00000000-0005-0000-0000-0000C0930000}"/>
    <cellStyle name="SAPBEXHLevel3 2 2 5 2" xfId="2146" xr:uid="{00000000-0005-0000-0000-0000C1930000}"/>
    <cellStyle name="SAPBEXHLevel3 2 2 5 2 2" xfId="15110" xr:uid="{00000000-0005-0000-0000-0000C2930000}"/>
    <cellStyle name="SAPBEXHLevel3 2 2 5 2 2 2" xfId="15111" xr:uid="{00000000-0005-0000-0000-0000C3930000}"/>
    <cellStyle name="SAPBEXHLevel3 2 2 5 2 2 2 2" xfId="15112" xr:uid="{00000000-0005-0000-0000-0000C4930000}"/>
    <cellStyle name="SAPBEXHLevel3 2 2 5 2 2 2 2 2" xfId="15113" xr:uid="{00000000-0005-0000-0000-0000C5930000}"/>
    <cellStyle name="SAPBEXHLevel3 2 2 5 2 2 2 3" xfId="15114" xr:uid="{00000000-0005-0000-0000-0000C6930000}"/>
    <cellStyle name="SAPBEXHLevel3 2 2 5 2 2 3" xfId="15115" xr:uid="{00000000-0005-0000-0000-0000C7930000}"/>
    <cellStyle name="SAPBEXHLevel3 2 2 5 2 2 3 2" xfId="15116" xr:uid="{00000000-0005-0000-0000-0000C8930000}"/>
    <cellStyle name="SAPBEXHLevel3 2 2 5 2 2 3 2 2" xfId="15117" xr:uid="{00000000-0005-0000-0000-0000C9930000}"/>
    <cellStyle name="SAPBEXHLevel3 2 2 5 2 2 4" xfId="15118" xr:uid="{00000000-0005-0000-0000-0000CA930000}"/>
    <cellStyle name="SAPBEXHLevel3 2 2 5 2 2 4 2" xfId="15119" xr:uid="{00000000-0005-0000-0000-0000CB930000}"/>
    <cellStyle name="SAPBEXHLevel3 2 2 5 2 3" xfId="15120" xr:uid="{00000000-0005-0000-0000-0000CC930000}"/>
    <cellStyle name="SAPBEXHLevel3 2 2 5 2 3 2" xfId="15121" xr:uid="{00000000-0005-0000-0000-0000CD930000}"/>
    <cellStyle name="SAPBEXHLevel3 2 2 5 2 3 2 2" xfId="15122" xr:uid="{00000000-0005-0000-0000-0000CE930000}"/>
    <cellStyle name="SAPBEXHLevel3 2 2 5 2 3 3" xfId="15123" xr:uid="{00000000-0005-0000-0000-0000CF930000}"/>
    <cellStyle name="SAPBEXHLevel3 2 2 5 2 4" xfId="15124" xr:uid="{00000000-0005-0000-0000-0000D0930000}"/>
    <cellStyle name="SAPBEXHLevel3 2 2 5 2 4 2" xfId="15125" xr:uid="{00000000-0005-0000-0000-0000D1930000}"/>
    <cellStyle name="SAPBEXHLevel3 2 2 5 2 4 2 2" xfId="15126" xr:uid="{00000000-0005-0000-0000-0000D2930000}"/>
    <cellStyle name="SAPBEXHLevel3 2 2 5 2 5" xfId="15127" xr:uid="{00000000-0005-0000-0000-0000D3930000}"/>
    <cellStyle name="SAPBEXHLevel3 2 2 5 2 5 2" xfId="15128" xr:uid="{00000000-0005-0000-0000-0000D4930000}"/>
    <cellStyle name="SAPBEXHLevel3 2 2 5 2 6" xfId="41772" xr:uid="{00000000-0005-0000-0000-0000D5930000}"/>
    <cellStyle name="SAPBEXHLevel3 2 2 5 2 7" xfId="41773" xr:uid="{00000000-0005-0000-0000-0000D6930000}"/>
    <cellStyle name="SAPBEXHLevel3 2 2 5 2 8" xfId="49920" xr:uid="{00000000-0005-0000-0000-0000D7930000}"/>
    <cellStyle name="SAPBEXHLevel3 2 2 5 20" xfId="41774" xr:uid="{00000000-0005-0000-0000-0000D8930000}"/>
    <cellStyle name="SAPBEXHLevel3 2 2 5 21" xfId="41775" xr:uid="{00000000-0005-0000-0000-0000D9930000}"/>
    <cellStyle name="SAPBEXHLevel3 2 2 5 22" xfId="41776" xr:uid="{00000000-0005-0000-0000-0000DA930000}"/>
    <cellStyle name="SAPBEXHLevel3 2 2 5 23" xfId="41777" xr:uid="{00000000-0005-0000-0000-0000DB930000}"/>
    <cellStyle name="SAPBEXHLevel3 2 2 5 24" xfId="41778" xr:uid="{00000000-0005-0000-0000-0000DC930000}"/>
    <cellStyle name="SAPBEXHLevel3 2 2 5 25" xfId="41779" xr:uid="{00000000-0005-0000-0000-0000DD930000}"/>
    <cellStyle name="SAPBEXHLevel3 2 2 5 26" xfId="41780" xr:uid="{00000000-0005-0000-0000-0000DE930000}"/>
    <cellStyle name="SAPBEXHLevel3 2 2 5 27" xfId="41781" xr:uid="{00000000-0005-0000-0000-0000DF930000}"/>
    <cellStyle name="SAPBEXHLevel3 2 2 5 28" xfId="48714" xr:uid="{00000000-0005-0000-0000-0000E0930000}"/>
    <cellStyle name="SAPBEXHLevel3 2 2 5 29" xfId="49403" xr:uid="{00000000-0005-0000-0000-0000E1930000}"/>
    <cellStyle name="SAPBEXHLevel3 2 2 5 3" xfId="41782" xr:uid="{00000000-0005-0000-0000-0000E2930000}"/>
    <cellStyle name="SAPBEXHLevel3 2 2 5 4" xfId="41783" xr:uid="{00000000-0005-0000-0000-0000E3930000}"/>
    <cellStyle name="SAPBEXHLevel3 2 2 5 5" xfId="41784" xr:uid="{00000000-0005-0000-0000-0000E4930000}"/>
    <cellStyle name="SAPBEXHLevel3 2 2 5 6" xfId="41785" xr:uid="{00000000-0005-0000-0000-0000E5930000}"/>
    <cellStyle name="SAPBEXHLevel3 2 2 5 7" xfId="41786" xr:uid="{00000000-0005-0000-0000-0000E6930000}"/>
    <cellStyle name="SAPBEXHLevel3 2 2 5 8" xfId="41787" xr:uid="{00000000-0005-0000-0000-0000E7930000}"/>
    <cellStyle name="SAPBEXHLevel3 2 2 5 9" xfId="41788" xr:uid="{00000000-0005-0000-0000-0000E8930000}"/>
    <cellStyle name="SAPBEXHLevel3 2 2 6" xfId="1120" xr:uid="{00000000-0005-0000-0000-0000E9930000}"/>
    <cellStyle name="SAPBEXHLevel3 2 2 6 10" xfId="41789" xr:uid="{00000000-0005-0000-0000-0000EA930000}"/>
    <cellStyle name="SAPBEXHLevel3 2 2 6 11" xfId="41790" xr:uid="{00000000-0005-0000-0000-0000EB930000}"/>
    <cellStyle name="SAPBEXHLevel3 2 2 6 12" xfId="41791" xr:uid="{00000000-0005-0000-0000-0000EC930000}"/>
    <cellStyle name="SAPBEXHLevel3 2 2 6 13" xfId="41792" xr:uid="{00000000-0005-0000-0000-0000ED930000}"/>
    <cellStyle name="SAPBEXHLevel3 2 2 6 14" xfId="41793" xr:uid="{00000000-0005-0000-0000-0000EE930000}"/>
    <cellStyle name="SAPBEXHLevel3 2 2 6 15" xfId="41794" xr:uid="{00000000-0005-0000-0000-0000EF930000}"/>
    <cellStyle name="SAPBEXHLevel3 2 2 6 16" xfId="41795" xr:uid="{00000000-0005-0000-0000-0000F0930000}"/>
    <cellStyle name="SAPBEXHLevel3 2 2 6 17" xfId="41796" xr:uid="{00000000-0005-0000-0000-0000F1930000}"/>
    <cellStyle name="SAPBEXHLevel3 2 2 6 18" xfId="41797" xr:uid="{00000000-0005-0000-0000-0000F2930000}"/>
    <cellStyle name="SAPBEXHLevel3 2 2 6 19" xfId="41798" xr:uid="{00000000-0005-0000-0000-0000F3930000}"/>
    <cellStyle name="SAPBEXHLevel3 2 2 6 2" xfId="2147" xr:uid="{00000000-0005-0000-0000-0000F4930000}"/>
    <cellStyle name="SAPBEXHLevel3 2 2 6 2 2" xfId="15129" xr:uid="{00000000-0005-0000-0000-0000F5930000}"/>
    <cellStyle name="SAPBEXHLevel3 2 2 6 2 2 2" xfId="15130" xr:uid="{00000000-0005-0000-0000-0000F6930000}"/>
    <cellStyle name="SAPBEXHLevel3 2 2 6 2 2 2 2" xfId="15131" xr:uid="{00000000-0005-0000-0000-0000F7930000}"/>
    <cellStyle name="SAPBEXHLevel3 2 2 6 2 2 2 2 2" xfId="15132" xr:uid="{00000000-0005-0000-0000-0000F8930000}"/>
    <cellStyle name="SAPBEXHLevel3 2 2 6 2 2 2 3" xfId="15133" xr:uid="{00000000-0005-0000-0000-0000F9930000}"/>
    <cellStyle name="SAPBEXHLevel3 2 2 6 2 2 3" xfId="15134" xr:uid="{00000000-0005-0000-0000-0000FA930000}"/>
    <cellStyle name="SAPBEXHLevel3 2 2 6 2 2 3 2" xfId="15135" xr:uid="{00000000-0005-0000-0000-0000FB930000}"/>
    <cellStyle name="SAPBEXHLevel3 2 2 6 2 2 3 2 2" xfId="15136" xr:uid="{00000000-0005-0000-0000-0000FC930000}"/>
    <cellStyle name="SAPBEXHLevel3 2 2 6 2 2 4" xfId="15137" xr:uid="{00000000-0005-0000-0000-0000FD930000}"/>
    <cellStyle name="SAPBEXHLevel3 2 2 6 2 2 4 2" xfId="15138" xr:uid="{00000000-0005-0000-0000-0000FE930000}"/>
    <cellStyle name="SAPBEXHLevel3 2 2 6 2 3" xfId="15139" xr:uid="{00000000-0005-0000-0000-0000FF930000}"/>
    <cellStyle name="SAPBEXHLevel3 2 2 6 2 3 2" xfId="15140" xr:uid="{00000000-0005-0000-0000-000000940000}"/>
    <cellStyle name="SAPBEXHLevel3 2 2 6 2 3 2 2" xfId="15141" xr:uid="{00000000-0005-0000-0000-000001940000}"/>
    <cellStyle name="SAPBEXHLevel3 2 2 6 2 3 3" xfId="15142" xr:uid="{00000000-0005-0000-0000-000002940000}"/>
    <cellStyle name="SAPBEXHLevel3 2 2 6 2 4" xfId="15143" xr:uid="{00000000-0005-0000-0000-000003940000}"/>
    <cellStyle name="SAPBEXHLevel3 2 2 6 2 4 2" xfId="15144" xr:uid="{00000000-0005-0000-0000-000004940000}"/>
    <cellStyle name="SAPBEXHLevel3 2 2 6 2 4 2 2" xfId="15145" xr:uid="{00000000-0005-0000-0000-000005940000}"/>
    <cellStyle name="SAPBEXHLevel3 2 2 6 2 5" xfId="15146" xr:uid="{00000000-0005-0000-0000-000006940000}"/>
    <cellStyle name="SAPBEXHLevel3 2 2 6 2 5 2" xfId="15147" xr:uid="{00000000-0005-0000-0000-000007940000}"/>
    <cellStyle name="SAPBEXHLevel3 2 2 6 2 6" xfId="41799" xr:uid="{00000000-0005-0000-0000-000008940000}"/>
    <cellStyle name="SAPBEXHLevel3 2 2 6 2 7" xfId="41800" xr:uid="{00000000-0005-0000-0000-000009940000}"/>
    <cellStyle name="SAPBEXHLevel3 2 2 6 2 8" xfId="49921" xr:uid="{00000000-0005-0000-0000-00000A940000}"/>
    <cellStyle name="SAPBEXHLevel3 2 2 6 20" xfId="41801" xr:uid="{00000000-0005-0000-0000-00000B940000}"/>
    <cellStyle name="SAPBEXHLevel3 2 2 6 21" xfId="41802" xr:uid="{00000000-0005-0000-0000-00000C940000}"/>
    <cellStyle name="SAPBEXHLevel3 2 2 6 22" xfId="41803" xr:uid="{00000000-0005-0000-0000-00000D940000}"/>
    <cellStyle name="SAPBEXHLevel3 2 2 6 23" xfId="41804" xr:uid="{00000000-0005-0000-0000-00000E940000}"/>
    <cellStyle name="SAPBEXHLevel3 2 2 6 24" xfId="41805" xr:uid="{00000000-0005-0000-0000-00000F940000}"/>
    <cellStyle name="SAPBEXHLevel3 2 2 6 25" xfId="41806" xr:uid="{00000000-0005-0000-0000-000010940000}"/>
    <cellStyle name="SAPBEXHLevel3 2 2 6 26" xfId="41807" xr:uid="{00000000-0005-0000-0000-000011940000}"/>
    <cellStyle name="SAPBEXHLevel3 2 2 6 27" xfId="41808" xr:uid="{00000000-0005-0000-0000-000012940000}"/>
    <cellStyle name="SAPBEXHLevel3 2 2 6 28" xfId="48715" xr:uid="{00000000-0005-0000-0000-000013940000}"/>
    <cellStyle name="SAPBEXHLevel3 2 2 6 29" xfId="49404" xr:uid="{00000000-0005-0000-0000-000014940000}"/>
    <cellStyle name="SAPBEXHLevel3 2 2 6 3" xfId="41809" xr:uid="{00000000-0005-0000-0000-000015940000}"/>
    <cellStyle name="SAPBEXHLevel3 2 2 6 4" xfId="41810" xr:uid="{00000000-0005-0000-0000-000016940000}"/>
    <cellStyle name="SAPBEXHLevel3 2 2 6 5" xfId="41811" xr:uid="{00000000-0005-0000-0000-000017940000}"/>
    <cellStyle name="SAPBEXHLevel3 2 2 6 6" xfId="41812" xr:uid="{00000000-0005-0000-0000-000018940000}"/>
    <cellStyle name="SAPBEXHLevel3 2 2 6 7" xfId="41813" xr:uid="{00000000-0005-0000-0000-000019940000}"/>
    <cellStyle name="SAPBEXHLevel3 2 2 6 8" xfId="41814" xr:uid="{00000000-0005-0000-0000-00001A940000}"/>
    <cellStyle name="SAPBEXHLevel3 2 2 6 9" xfId="41815" xr:uid="{00000000-0005-0000-0000-00001B940000}"/>
    <cellStyle name="SAPBEXHLevel3 2 2 7" xfId="2148" xr:uid="{00000000-0005-0000-0000-00001C940000}"/>
    <cellStyle name="SAPBEXHLevel3 2 2 7 2" xfId="15148" xr:uid="{00000000-0005-0000-0000-00001D940000}"/>
    <cellStyle name="SAPBEXHLevel3 2 2 7 2 2" xfId="15149" xr:uid="{00000000-0005-0000-0000-00001E940000}"/>
    <cellStyle name="SAPBEXHLevel3 2 2 7 2 2 2" xfId="15150" xr:uid="{00000000-0005-0000-0000-00001F940000}"/>
    <cellStyle name="SAPBEXHLevel3 2 2 7 2 2 2 2" xfId="15151" xr:uid="{00000000-0005-0000-0000-000020940000}"/>
    <cellStyle name="SAPBEXHLevel3 2 2 7 2 2 3" xfId="15152" xr:uid="{00000000-0005-0000-0000-000021940000}"/>
    <cellStyle name="SAPBEXHLevel3 2 2 7 2 3" xfId="15153" xr:uid="{00000000-0005-0000-0000-000022940000}"/>
    <cellStyle name="SAPBEXHLevel3 2 2 7 2 3 2" xfId="15154" xr:uid="{00000000-0005-0000-0000-000023940000}"/>
    <cellStyle name="SAPBEXHLevel3 2 2 7 2 3 2 2" xfId="15155" xr:uid="{00000000-0005-0000-0000-000024940000}"/>
    <cellStyle name="SAPBEXHLevel3 2 2 7 2 4" xfId="15156" xr:uid="{00000000-0005-0000-0000-000025940000}"/>
    <cellStyle name="SAPBEXHLevel3 2 2 7 2 4 2" xfId="15157" xr:uid="{00000000-0005-0000-0000-000026940000}"/>
    <cellStyle name="SAPBEXHLevel3 2 2 7 3" xfId="15158" xr:uid="{00000000-0005-0000-0000-000027940000}"/>
    <cellStyle name="SAPBEXHLevel3 2 2 7 3 2" xfId="15159" xr:uid="{00000000-0005-0000-0000-000028940000}"/>
    <cellStyle name="SAPBEXHLevel3 2 2 7 3 2 2" xfId="15160" xr:uid="{00000000-0005-0000-0000-000029940000}"/>
    <cellStyle name="SAPBEXHLevel3 2 2 7 3 3" xfId="15161" xr:uid="{00000000-0005-0000-0000-00002A940000}"/>
    <cellStyle name="SAPBEXHLevel3 2 2 7 4" xfId="15162" xr:uid="{00000000-0005-0000-0000-00002B940000}"/>
    <cellStyle name="SAPBEXHLevel3 2 2 7 4 2" xfId="15163" xr:uid="{00000000-0005-0000-0000-00002C940000}"/>
    <cellStyle name="SAPBEXHLevel3 2 2 7 4 2 2" xfId="15164" xr:uid="{00000000-0005-0000-0000-00002D940000}"/>
    <cellStyle name="SAPBEXHLevel3 2 2 7 5" xfId="15165" xr:uid="{00000000-0005-0000-0000-00002E940000}"/>
    <cellStyle name="SAPBEXHLevel3 2 2 7 5 2" xfId="15166" xr:uid="{00000000-0005-0000-0000-00002F940000}"/>
    <cellStyle name="SAPBEXHLevel3 2 2 7 6" xfId="41816" xr:uid="{00000000-0005-0000-0000-000030940000}"/>
    <cellStyle name="SAPBEXHLevel3 2 2 7 7" xfId="41817" xr:uid="{00000000-0005-0000-0000-000031940000}"/>
    <cellStyle name="SAPBEXHLevel3 2 2 7 8" xfId="49916" xr:uid="{00000000-0005-0000-0000-000032940000}"/>
    <cellStyle name="SAPBEXHLevel3 2 2 8" xfId="41818" xr:uid="{00000000-0005-0000-0000-000033940000}"/>
    <cellStyle name="SAPBEXHLevel3 2 2 9" xfId="41819" xr:uid="{00000000-0005-0000-0000-000034940000}"/>
    <cellStyle name="SAPBEXHLevel3 2 20" xfId="41820" xr:uid="{00000000-0005-0000-0000-000035940000}"/>
    <cellStyle name="SAPBEXHLevel3 2 21" xfId="41821" xr:uid="{00000000-0005-0000-0000-000036940000}"/>
    <cellStyle name="SAPBEXHLevel3 2 22" xfId="41822" xr:uid="{00000000-0005-0000-0000-000037940000}"/>
    <cellStyle name="SAPBEXHLevel3 2 23" xfId="41823" xr:uid="{00000000-0005-0000-0000-000038940000}"/>
    <cellStyle name="SAPBEXHLevel3 2 24" xfId="41824" xr:uid="{00000000-0005-0000-0000-000039940000}"/>
    <cellStyle name="SAPBEXHLevel3 2 25" xfId="41825" xr:uid="{00000000-0005-0000-0000-00003A940000}"/>
    <cellStyle name="SAPBEXHLevel3 2 26" xfId="41826" xr:uid="{00000000-0005-0000-0000-00003B940000}"/>
    <cellStyle name="SAPBEXHLevel3 2 27" xfId="41827" xr:uid="{00000000-0005-0000-0000-00003C940000}"/>
    <cellStyle name="SAPBEXHLevel3 2 28" xfId="41828" xr:uid="{00000000-0005-0000-0000-00003D940000}"/>
    <cellStyle name="SAPBEXHLevel3 2 29" xfId="41829" xr:uid="{00000000-0005-0000-0000-00003E940000}"/>
    <cellStyle name="SAPBEXHLevel3 2 3" xfId="1121" xr:uid="{00000000-0005-0000-0000-00003F940000}"/>
    <cellStyle name="SAPBEXHLevel3 2 3 10" xfId="41830" xr:uid="{00000000-0005-0000-0000-000040940000}"/>
    <cellStyle name="SAPBEXHLevel3 2 3 11" xfId="41831" xr:uid="{00000000-0005-0000-0000-000041940000}"/>
    <cellStyle name="SAPBEXHLevel3 2 3 12" xfId="41832" xr:uid="{00000000-0005-0000-0000-000042940000}"/>
    <cellStyle name="SAPBEXHLevel3 2 3 13" xfId="41833" xr:uid="{00000000-0005-0000-0000-000043940000}"/>
    <cellStyle name="SAPBEXHLevel3 2 3 14" xfId="41834" xr:uid="{00000000-0005-0000-0000-000044940000}"/>
    <cellStyle name="SAPBEXHLevel3 2 3 15" xfId="41835" xr:uid="{00000000-0005-0000-0000-000045940000}"/>
    <cellStyle name="SAPBEXHLevel3 2 3 16" xfId="41836" xr:uid="{00000000-0005-0000-0000-000046940000}"/>
    <cellStyle name="SAPBEXHLevel3 2 3 17" xfId="41837" xr:uid="{00000000-0005-0000-0000-000047940000}"/>
    <cellStyle name="SAPBEXHLevel3 2 3 18" xfId="41838" xr:uid="{00000000-0005-0000-0000-000048940000}"/>
    <cellStyle name="SAPBEXHLevel3 2 3 19" xfId="41839" xr:uid="{00000000-0005-0000-0000-000049940000}"/>
    <cellStyle name="SAPBEXHLevel3 2 3 2" xfId="2149" xr:uid="{00000000-0005-0000-0000-00004A940000}"/>
    <cellStyle name="SAPBEXHLevel3 2 3 2 2" xfId="15167" xr:uid="{00000000-0005-0000-0000-00004B940000}"/>
    <cellStyle name="SAPBEXHLevel3 2 3 2 2 2" xfId="15168" xr:uid="{00000000-0005-0000-0000-00004C940000}"/>
    <cellStyle name="SAPBEXHLevel3 2 3 2 2 2 2" xfId="15169" xr:uid="{00000000-0005-0000-0000-00004D940000}"/>
    <cellStyle name="SAPBEXHLevel3 2 3 2 2 2 2 2" xfId="15170" xr:uid="{00000000-0005-0000-0000-00004E940000}"/>
    <cellStyle name="SAPBEXHLevel3 2 3 2 2 2 3" xfId="15171" xr:uid="{00000000-0005-0000-0000-00004F940000}"/>
    <cellStyle name="SAPBEXHLevel3 2 3 2 2 3" xfId="15172" xr:uid="{00000000-0005-0000-0000-000050940000}"/>
    <cellStyle name="SAPBEXHLevel3 2 3 2 2 3 2" xfId="15173" xr:uid="{00000000-0005-0000-0000-000051940000}"/>
    <cellStyle name="SAPBEXHLevel3 2 3 2 2 3 2 2" xfId="15174" xr:uid="{00000000-0005-0000-0000-000052940000}"/>
    <cellStyle name="SAPBEXHLevel3 2 3 2 2 4" xfId="15175" xr:uid="{00000000-0005-0000-0000-000053940000}"/>
    <cellStyle name="SAPBEXHLevel3 2 3 2 2 4 2" xfId="15176" xr:uid="{00000000-0005-0000-0000-000054940000}"/>
    <cellStyle name="SAPBEXHLevel3 2 3 2 3" xfId="15177" xr:uid="{00000000-0005-0000-0000-000055940000}"/>
    <cellStyle name="SAPBEXHLevel3 2 3 2 3 2" xfId="15178" xr:uid="{00000000-0005-0000-0000-000056940000}"/>
    <cellStyle name="SAPBEXHLevel3 2 3 2 3 2 2" xfId="15179" xr:uid="{00000000-0005-0000-0000-000057940000}"/>
    <cellStyle name="SAPBEXHLevel3 2 3 2 3 3" xfId="15180" xr:uid="{00000000-0005-0000-0000-000058940000}"/>
    <cellStyle name="SAPBEXHLevel3 2 3 2 4" xfId="15181" xr:uid="{00000000-0005-0000-0000-000059940000}"/>
    <cellStyle name="SAPBEXHLevel3 2 3 2 4 2" xfId="15182" xr:uid="{00000000-0005-0000-0000-00005A940000}"/>
    <cellStyle name="SAPBEXHLevel3 2 3 2 4 2 2" xfId="15183" xr:uid="{00000000-0005-0000-0000-00005B940000}"/>
    <cellStyle name="SAPBEXHLevel3 2 3 2 5" xfId="15184" xr:uid="{00000000-0005-0000-0000-00005C940000}"/>
    <cellStyle name="SAPBEXHLevel3 2 3 2 5 2" xfId="15185" xr:uid="{00000000-0005-0000-0000-00005D940000}"/>
    <cellStyle name="SAPBEXHLevel3 2 3 2 6" xfId="41840" xr:uid="{00000000-0005-0000-0000-00005E940000}"/>
    <cellStyle name="SAPBEXHLevel3 2 3 2 7" xfId="41841" xr:uid="{00000000-0005-0000-0000-00005F940000}"/>
    <cellStyle name="SAPBEXHLevel3 2 3 2 8" xfId="49922" xr:uid="{00000000-0005-0000-0000-000060940000}"/>
    <cellStyle name="SAPBEXHLevel3 2 3 20" xfId="41842" xr:uid="{00000000-0005-0000-0000-000061940000}"/>
    <cellStyle name="SAPBEXHLevel3 2 3 21" xfId="41843" xr:uid="{00000000-0005-0000-0000-000062940000}"/>
    <cellStyle name="SAPBEXHLevel3 2 3 22" xfId="41844" xr:uid="{00000000-0005-0000-0000-000063940000}"/>
    <cellStyle name="SAPBEXHLevel3 2 3 23" xfId="41845" xr:uid="{00000000-0005-0000-0000-000064940000}"/>
    <cellStyle name="SAPBEXHLevel3 2 3 24" xfId="41846" xr:uid="{00000000-0005-0000-0000-000065940000}"/>
    <cellStyle name="SAPBEXHLevel3 2 3 25" xfId="41847" xr:uid="{00000000-0005-0000-0000-000066940000}"/>
    <cellStyle name="SAPBEXHLevel3 2 3 26" xfId="41848" xr:uid="{00000000-0005-0000-0000-000067940000}"/>
    <cellStyle name="SAPBEXHLevel3 2 3 27" xfId="41849" xr:uid="{00000000-0005-0000-0000-000068940000}"/>
    <cellStyle name="SAPBEXHLevel3 2 3 28" xfId="48716" xr:uid="{00000000-0005-0000-0000-000069940000}"/>
    <cellStyle name="SAPBEXHLevel3 2 3 29" xfId="49405" xr:uid="{00000000-0005-0000-0000-00006A940000}"/>
    <cellStyle name="SAPBEXHLevel3 2 3 3" xfId="41850" xr:uid="{00000000-0005-0000-0000-00006B940000}"/>
    <cellStyle name="SAPBEXHLevel3 2 3 4" xfId="41851" xr:uid="{00000000-0005-0000-0000-00006C940000}"/>
    <cellStyle name="SAPBEXHLevel3 2 3 5" xfId="41852" xr:uid="{00000000-0005-0000-0000-00006D940000}"/>
    <cellStyle name="SAPBEXHLevel3 2 3 6" xfId="41853" xr:uid="{00000000-0005-0000-0000-00006E940000}"/>
    <cellStyle name="SAPBEXHLevel3 2 3 7" xfId="41854" xr:uid="{00000000-0005-0000-0000-00006F940000}"/>
    <cellStyle name="SAPBEXHLevel3 2 3 8" xfId="41855" xr:uid="{00000000-0005-0000-0000-000070940000}"/>
    <cellStyle name="SAPBEXHLevel3 2 3 9" xfId="41856" xr:uid="{00000000-0005-0000-0000-000071940000}"/>
    <cellStyle name="SAPBEXHLevel3 2 30" xfId="41857" xr:uid="{00000000-0005-0000-0000-000072940000}"/>
    <cellStyle name="SAPBEXHLevel3 2 31" xfId="41858" xr:uid="{00000000-0005-0000-0000-000073940000}"/>
    <cellStyle name="SAPBEXHLevel3 2 32" xfId="41859" xr:uid="{00000000-0005-0000-0000-000074940000}"/>
    <cellStyle name="SAPBEXHLevel3 2 33" xfId="48717" xr:uid="{00000000-0005-0000-0000-000075940000}"/>
    <cellStyle name="SAPBEXHLevel3 2 34" xfId="49398" xr:uid="{00000000-0005-0000-0000-000076940000}"/>
    <cellStyle name="SAPBEXHLevel3 2 4" xfId="1122" xr:uid="{00000000-0005-0000-0000-000077940000}"/>
    <cellStyle name="SAPBEXHLevel3 2 4 10" xfId="41860" xr:uid="{00000000-0005-0000-0000-000078940000}"/>
    <cellStyle name="SAPBEXHLevel3 2 4 11" xfId="41861" xr:uid="{00000000-0005-0000-0000-000079940000}"/>
    <cellStyle name="SAPBEXHLevel3 2 4 12" xfId="41862" xr:uid="{00000000-0005-0000-0000-00007A940000}"/>
    <cellStyle name="SAPBEXHLevel3 2 4 13" xfId="41863" xr:uid="{00000000-0005-0000-0000-00007B940000}"/>
    <cellStyle name="SAPBEXHLevel3 2 4 14" xfId="41864" xr:uid="{00000000-0005-0000-0000-00007C940000}"/>
    <cellStyle name="SAPBEXHLevel3 2 4 15" xfId="41865" xr:uid="{00000000-0005-0000-0000-00007D940000}"/>
    <cellStyle name="SAPBEXHLevel3 2 4 16" xfId="41866" xr:uid="{00000000-0005-0000-0000-00007E940000}"/>
    <cellStyle name="SAPBEXHLevel3 2 4 17" xfId="41867" xr:uid="{00000000-0005-0000-0000-00007F940000}"/>
    <cellStyle name="SAPBEXHLevel3 2 4 18" xfId="41868" xr:uid="{00000000-0005-0000-0000-000080940000}"/>
    <cellStyle name="SAPBEXHLevel3 2 4 19" xfId="41869" xr:uid="{00000000-0005-0000-0000-000081940000}"/>
    <cellStyle name="SAPBEXHLevel3 2 4 2" xfId="2150" xr:uid="{00000000-0005-0000-0000-000082940000}"/>
    <cellStyle name="SAPBEXHLevel3 2 4 2 2" xfId="15186" xr:uid="{00000000-0005-0000-0000-000083940000}"/>
    <cellStyle name="SAPBEXHLevel3 2 4 2 2 2" xfId="15187" xr:uid="{00000000-0005-0000-0000-000084940000}"/>
    <cellStyle name="SAPBEXHLevel3 2 4 2 2 2 2" xfId="15188" xr:uid="{00000000-0005-0000-0000-000085940000}"/>
    <cellStyle name="SAPBEXHLevel3 2 4 2 2 2 2 2" xfId="15189" xr:uid="{00000000-0005-0000-0000-000086940000}"/>
    <cellStyle name="SAPBEXHLevel3 2 4 2 2 2 3" xfId="15190" xr:uid="{00000000-0005-0000-0000-000087940000}"/>
    <cellStyle name="SAPBEXHLevel3 2 4 2 2 3" xfId="15191" xr:uid="{00000000-0005-0000-0000-000088940000}"/>
    <cellStyle name="SAPBEXHLevel3 2 4 2 2 3 2" xfId="15192" xr:uid="{00000000-0005-0000-0000-000089940000}"/>
    <cellStyle name="SAPBEXHLevel3 2 4 2 2 3 2 2" xfId="15193" xr:uid="{00000000-0005-0000-0000-00008A940000}"/>
    <cellStyle name="SAPBEXHLevel3 2 4 2 2 4" xfId="15194" xr:uid="{00000000-0005-0000-0000-00008B940000}"/>
    <cellStyle name="SAPBEXHLevel3 2 4 2 2 4 2" xfId="15195" xr:uid="{00000000-0005-0000-0000-00008C940000}"/>
    <cellStyle name="SAPBEXHLevel3 2 4 2 3" xfId="15196" xr:uid="{00000000-0005-0000-0000-00008D940000}"/>
    <cellStyle name="SAPBEXHLevel3 2 4 2 3 2" xfId="15197" xr:uid="{00000000-0005-0000-0000-00008E940000}"/>
    <cellStyle name="SAPBEXHLevel3 2 4 2 3 2 2" xfId="15198" xr:uid="{00000000-0005-0000-0000-00008F940000}"/>
    <cellStyle name="SAPBEXHLevel3 2 4 2 3 3" xfId="15199" xr:uid="{00000000-0005-0000-0000-000090940000}"/>
    <cellStyle name="SAPBEXHLevel3 2 4 2 4" xfId="15200" xr:uid="{00000000-0005-0000-0000-000091940000}"/>
    <cellStyle name="SAPBEXHLevel3 2 4 2 4 2" xfId="15201" xr:uid="{00000000-0005-0000-0000-000092940000}"/>
    <cellStyle name="SAPBEXHLevel3 2 4 2 4 2 2" xfId="15202" xr:uid="{00000000-0005-0000-0000-000093940000}"/>
    <cellStyle name="SAPBEXHLevel3 2 4 2 5" xfId="15203" xr:uid="{00000000-0005-0000-0000-000094940000}"/>
    <cellStyle name="SAPBEXHLevel3 2 4 2 5 2" xfId="15204" xr:uid="{00000000-0005-0000-0000-000095940000}"/>
    <cellStyle name="SAPBEXHLevel3 2 4 2 6" xfId="41870" xr:uid="{00000000-0005-0000-0000-000096940000}"/>
    <cellStyle name="SAPBEXHLevel3 2 4 2 7" xfId="41871" xr:uid="{00000000-0005-0000-0000-000097940000}"/>
    <cellStyle name="SAPBEXHLevel3 2 4 2 8" xfId="49923" xr:uid="{00000000-0005-0000-0000-000098940000}"/>
    <cellStyle name="SAPBEXHLevel3 2 4 20" xfId="41872" xr:uid="{00000000-0005-0000-0000-000099940000}"/>
    <cellStyle name="SAPBEXHLevel3 2 4 21" xfId="41873" xr:uid="{00000000-0005-0000-0000-00009A940000}"/>
    <cellStyle name="SAPBEXHLevel3 2 4 22" xfId="41874" xr:uid="{00000000-0005-0000-0000-00009B940000}"/>
    <cellStyle name="SAPBEXHLevel3 2 4 23" xfId="41875" xr:uid="{00000000-0005-0000-0000-00009C940000}"/>
    <cellStyle name="SAPBEXHLevel3 2 4 24" xfId="41876" xr:uid="{00000000-0005-0000-0000-00009D940000}"/>
    <cellStyle name="SAPBEXHLevel3 2 4 25" xfId="41877" xr:uid="{00000000-0005-0000-0000-00009E940000}"/>
    <cellStyle name="SAPBEXHLevel3 2 4 26" xfId="41878" xr:uid="{00000000-0005-0000-0000-00009F940000}"/>
    <cellStyle name="SAPBEXHLevel3 2 4 27" xfId="41879" xr:uid="{00000000-0005-0000-0000-0000A0940000}"/>
    <cellStyle name="SAPBEXHLevel3 2 4 28" xfId="48718" xr:uid="{00000000-0005-0000-0000-0000A1940000}"/>
    <cellStyle name="SAPBEXHLevel3 2 4 29" xfId="49406" xr:uid="{00000000-0005-0000-0000-0000A2940000}"/>
    <cellStyle name="SAPBEXHLevel3 2 4 3" xfId="41880" xr:uid="{00000000-0005-0000-0000-0000A3940000}"/>
    <cellStyle name="SAPBEXHLevel3 2 4 4" xfId="41881" xr:uid="{00000000-0005-0000-0000-0000A4940000}"/>
    <cellStyle name="SAPBEXHLevel3 2 4 5" xfId="41882" xr:uid="{00000000-0005-0000-0000-0000A5940000}"/>
    <cellStyle name="SAPBEXHLevel3 2 4 6" xfId="41883" xr:uid="{00000000-0005-0000-0000-0000A6940000}"/>
    <cellStyle name="SAPBEXHLevel3 2 4 7" xfId="41884" xr:uid="{00000000-0005-0000-0000-0000A7940000}"/>
    <cellStyle name="SAPBEXHLevel3 2 4 8" xfId="41885" xr:uid="{00000000-0005-0000-0000-0000A8940000}"/>
    <cellStyle name="SAPBEXHLevel3 2 4 9" xfId="41886" xr:uid="{00000000-0005-0000-0000-0000A9940000}"/>
    <cellStyle name="SAPBEXHLevel3 2 5" xfId="1123" xr:uid="{00000000-0005-0000-0000-0000AA940000}"/>
    <cellStyle name="SAPBEXHLevel3 2 5 10" xfId="41887" xr:uid="{00000000-0005-0000-0000-0000AB940000}"/>
    <cellStyle name="SAPBEXHLevel3 2 5 11" xfId="41888" xr:uid="{00000000-0005-0000-0000-0000AC940000}"/>
    <cellStyle name="SAPBEXHLevel3 2 5 12" xfId="41889" xr:uid="{00000000-0005-0000-0000-0000AD940000}"/>
    <cellStyle name="SAPBEXHLevel3 2 5 13" xfId="41890" xr:uid="{00000000-0005-0000-0000-0000AE940000}"/>
    <cellStyle name="SAPBEXHLevel3 2 5 14" xfId="41891" xr:uid="{00000000-0005-0000-0000-0000AF940000}"/>
    <cellStyle name="SAPBEXHLevel3 2 5 15" xfId="41892" xr:uid="{00000000-0005-0000-0000-0000B0940000}"/>
    <cellStyle name="SAPBEXHLevel3 2 5 16" xfId="41893" xr:uid="{00000000-0005-0000-0000-0000B1940000}"/>
    <cellStyle name="SAPBEXHLevel3 2 5 17" xfId="41894" xr:uid="{00000000-0005-0000-0000-0000B2940000}"/>
    <cellStyle name="SAPBEXHLevel3 2 5 18" xfId="41895" xr:uid="{00000000-0005-0000-0000-0000B3940000}"/>
    <cellStyle name="SAPBEXHLevel3 2 5 19" xfId="41896" xr:uid="{00000000-0005-0000-0000-0000B4940000}"/>
    <cellStyle name="SAPBEXHLevel3 2 5 2" xfId="2151" xr:uid="{00000000-0005-0000-0000-0000B5940000}"/>
    <cellStyle name="SAPBEXHLevel3 2 5 2 2" xfId="15205" xr:uid="{00000000-0005-0000-0000-0000B6940000}"/>
    <cellStyle name="SAPBEXHLevel3 2 5 2 2 2" xfId="15206" xr:uid="{00000000-0005-0000-0000-0000B7940000}"/>
    <cellStyle name="SAPBEXHLevel3 2 5 2 2 2 2" xfId="15207" xr:uid="{00000000-0005-0000-0000-0000B8940000}"/>
    <cellStyle name="SAPBEXHLevel3 2 5 2 2 2 2 2" xfId="15208" xr:uid="{00000000-0005-0000-0000-0000B9940000}"/>
    <cellStyle name="SAPBEXHLevel3 2 5 2 2 2 3" xfId="15209" xr:uid="{00000000-0005-0000-0000-0000BA940000}"/>
    <cellStyle name="SAPBEXHLevel3 2 5 2 2 3" xfId="15210" xr:uid="{00000000-0005-0000-0000-0000BB940000}"/>
    <cellStyle name="SAPBEXHLevel3 2 5 2 2 3 2" xfId="15211" xr:uid="{00000000-0005-0000-0000-0000BC940000}"/>
    <cellStyle name="SAPBEXHLevel3 2 5 2 2 3 2 2" xfId="15212" xr:uid="{00000000-0005-0000-0000-0000BD940000}"/>
    <cellStyle name="SAPBEXHLevel3 2 5 2 2 4" xfId="15213" xr:uid="{00000000-0005-0000-0000-0000BE940000}"/>
    <cellStyle name="SAPBEXHLevel3 2 5 2 2 4 2" xfId="15214" xr:uid="{00000000-0005-0000-0000-0000BF940000}"/>
    <cellStyle name="SAPBEXHLevel3 2 5 2 3" xfId="15215" xr:uid="{00000000-0005-0000-0000-0000C0940000}"/>
    <cellStyle name="SAPBEXHLevel3 2 5 2 3 2" xfId="15216" xr:uid="{00000000-0005-0000-0000-0000C1940000}"/>
    <cellStyle name="SAPBEXHLevel3 2 5 2 3 2 2" xfId="15217" xr:uid="{00000000-0005-0000-0000-0000C2940000}"/>
    <cellStyle name="SAPBEXHLevel3 2 5 2 3 3" xfId="15218" xr:uid="{00000000-0005-0000-0000-0000C3940000}"/>
    <cellStyle name="SAPBEXHLevel3 2 5 2 4" xfId="15219" xr:uid="{00000000-0005-0000-0000-0000C4940000}"/>
    <cellStyle name="SAPBEXHLevel3 2 5 2 4 2" xfId="15220" xr:uid="{00000000-0005-0000-0000-0000C5940000}"/>
    <cellStyle name="SAPBEXHLevel3 2 5 2 4 2 2" xfId="15221" xr:uid="{00000000-0005-0000-0000-0000C6940000}"/>
    <cellStyle name="SAPBEXHLevel3 2 5 2 5" xfId="15222" xr:uid="{00000000-0005-0000-0000-0000C7940000}"/>
    <cellStyle name="SAPBEXHLevel3 2 5 2 5 2" xfId="15223" xr:uid="{00000000-0005-0000-0000-0000C8940000}"/>
    <cellStyle name="SAPBEXHLevel3 2 5 2 6" xfId="41897" xr:uid="{00000000-0005-0000-0000-0000C9940000}"/>
    <cellStyle name="SAPBEXHLevel3 2 5 2 7" xfId="41898" xr:uid="{00000000-0005-0000-0000-0000CA940000}"/>
    <cellStyle name="SAPBEXHLevel3 2 5 2 8" xfId="49924" xr:uid="{00000000-0005-0000-0000-0000CB940000}"/>
    <cellStyle name="SAPBEXHLevel3 2 5 20" xfId="41899" xr:uid="{00000000-0005-0000-0000-0000CC940000}"/>
    <cellStyle name="SAPBEXHLevel3 2 5 21" xfId="41900" xr:uid="{00000000-0005-0000-0000-0000CD940000}"/>
    <cellStyle name="SAPBEXHLevel3 2 5 22" xfId="41901" xr:uid="{00000000-0005-0000-0000-0000CE940000}"/>
    <cellStyle name="SAPBEXHLevel3 2 5 23" xfId="41902" xr:uid="{00000000-0005-0000-0000-0000CF940000}"/>
    <cellStyle name="SAPBEXHLevel3 2 5 24" xfId="41903" xr:uid="{00000000-0005-0000-0000-0000D0940000}"/>
    <cellStyle name="SAPBEXHLevel3 2 5 25" xfId="41904" xr:uid="{00000000-0005-0000-0000-0000D1940000}"/>
    <cellStyle name="SAPBEXHLevel3 2 5 26" xfId="41905" xr:uid="{00000000-0005-0000-0000-0000D2940000}"/>
    <cellStyle name="SAPBEXHLevel3 2 5 27" xfId="41906" xr:uid="{00000000-0005-0000-0000-0000D3940000}"/>
    <cellStyle name="SAPBEXHLevel3 2 5 28" xfId="48719" xr:uid="{00000000-0005-0000-0000-0000D4940000}"/>
    <cellStyle name="SAPBEXHLevel3 2 5 29" xfId="49407" xr:uid="{00000000-0005-0000-0000-0000D5940000}"/>
    <cellStyle name="SAPBEXHLevel3 2 5 3" xfId="41907" xr:uid="{00000000-0005-0000-0000-0000D6940000}"/>
    <cellStyle name="SAPBEXHLevel3 2 5 4" xfId="41908" xr:uid="{00000000-0005-0000-0000-0000D7940000}"/>
    <cellStyle name="SAPBEXHLevel3 2 5 5" xfId="41909" xr:uid="{00000000-0005-0000-0000-0000D8940000}"/>
    <cellStyle name="SAPBEXHLevel3 2 5 6" xfId="41910" xr:uid="{00000000-0005-0000-0000-0000D9940000}"/>
    <cellStyle name="SAPBEXHLevel3 2 5 7" xfId="41911" xr:uid="{00000000-0005-0000-0000-0000DA940000}"/>
    <cellStyle name="SAPBEXHLevel3 2 5 8" xfId="41912" xr:uid="{00000000-0005-0000-0000-0000DB940000}"/>
    <cellStyle name="SAPBEXHLevel3 2 5 9" xfId="41913" xr:uid="{00000000-0005-0000-0000-0000DC940000}"/>
    <cellStyle name="SAPBEXHLevel3 2 6" xfId="1124" xr:uid="{00000000-0005-0000-0000-0000DD940000}"/>
    <cellStyle name="SAPBEXHLevel3 2 6 10" xfId="41914" xr:uid="{00000000-0005-0000-0000-0000DE940000}"/>
    <cellStyle name="SAPBEXHLevel3 2 6 11" xfId="41915" xr:uid="{00000000-0005-0000-0000-0000DF940000}"/>
    <cellStyle name="SAPBEXHLevel3 2 6 12" xfId="41916" xr:uid="{00000000-0005-0000-0000-0000E0940000}"/>
    <cellStyle name="SAPBEXHLevel3 2 6 13" xfId="41917" xr:uid="{00000000-0005-0000-0000-0000E1940000}"/>
    <cellStyle name="SAPBEXHLevel3 2 6 14" xfId="41918" xr:uid="{00000000-0005-0000-0000-0000E2940000}"/>
    <cellStyle name="SAPBEXHLevel3 2 6 15" xfId="41919" xr:uid="{00000000-0005-0000-0000-0000E3940000}"/>
    <cellStyle name="SAPBEXHLevel3 2 6 16" xfId="41920" xr:uid="{00000000-0005-0000-0000-0000E4940000}"/>
    <cellStyle name="SAPBEXHLevel3 2 6 17" xfId="41921" xr:uid="{00000000-0005-0000-0000-0000E5940000}"/>
    <cellStyle name="SAPBEXHLevel3 2 6 18" xfId="41922" xr:uid="{00000000-0005-0000-0000-0000E6940000}"/>
    <cellStyle name="SAPBEXHLevel3 2 6 19" xfId="41923" xr:uid="{00000000-0005-0000-0000-0000E7940000}"/>
    <cellStyle name="SAPBEXHLevel3 2 6 2" xfId="2152" xr:uid="{00000000-0005-0000-0000-0000E8940000}"/>
    <cellStyle name="SAPBEXHLevel3 2 6 2 2" xfId="15224" xr:uid="{00000000-0005-0000-0000-0000E9940000}"/>
    <cellStyle name="SAPBEXHLevel3 2 6 2 2 2" xfId="15225" xr:uid="{00000000-0005-0000-0000-0000EA940000}"/>
    <cellStyle name="SAPBEXHLevel3 2 6 2 2 2 2" xfId="15226" xr:uid="{00000000-0005-0000-0000-0000EB940000}"/>
    <cellStyle name="SAPBEXHLevel3 2 6 2 2 2 2 2" xfId="15227" xr:uid="{00000000-0005-0000-0000-0000EC940000}"/>
    <cellStyle name="SAPBEXHLevel3 2 6 2 2 2 3" xfId="15228" xr:uid="{00000000-0005-0000-0000-0000ED940000}"/>
    <cellStyle name="SAPBEXHLevel3 2 6 2 2 3" xfId="15229" xr:uid="{00000000-0005-0000-0000-0000EE940000}"/>
    <cellStyle name="SAPBEXHLevel3 2 6 2 2 3 2" xfId="15230" xr:uid="{00000000-0005-0000-0000-0000EF940000}"/>
    <cellStyle name="SAPBEXHLevel3 2 6 2 2 3 2 2" xfId="15231" xr:uid="{00000000-0005-0000-0000-0000F0940000}"/>
    <cellStyle name="SAPBEXHLevel3 2 6 2 2 4" xfId="15232" xr:uid="{00000000-0005-0000-0000-0000F1940000}"/>
    <cellStyle name="SAPBEXHLevel3 2 6 2 2 4 2" xfId="15233" xr:uid="{00000000-0005-0000-0000-0000F2940000}"/>
    <cellStyle name="SAPBEXHLevel3 2 6 2 3" xfId="15234" xr:uid="{00000000-0005-0000-0000-0000F3940000}"/>
    <cellStyle name="SAPBEXHLevel3 2 6 2 3 2" xfId="15235" xr:uid="{00000000-0005-0000-0000-0000F4940000}"/>
    <cellStyle name="SAPBEXHLevel3 2 6 2 3 2 2" xfId="15236" xr:uid="{00000000-0005-0000-0000-0000F5940000}"/>
    <cellStyle name="SAPBEXHLevel3 2 6 2 3 3" xfId="15237" xr:uid="{00000000-0005-0000-0000-0000F6940000}"/>
    <cellStyle name="SAPBEXHLevel3 2 6 2 4" xfId="15238" xr:uid="{00000000-0005-0000-0000-0000F7940000}"/>
    <cellStyle name="SAPBEXHLevel3 2 6 2 4 2" xfId="15239" xr:uid="{00000000-0005-0000-0000-0000F8940000}"/>
    <cellStyle name="SAPBEXHLevel3 2 6 2 4 2 2" xfId="15240" xr:uid="{00000000-0005-0000-0000-0000F9940000}"/>
    <cellStyle name="SAPBEXHLevel3 2 6 2 5" xfId="15241" xr:uid="{00000000-0005-0000-0000-0000FA940000}"/>
    <cellStyle name="SAPBEXHLevel3 2 6 2 5 2" xfId="15242" xr:uid="{00000000-0005-0000-0000-0000FB940000}"/>
    <cellStyle name="SAPBEXHLevel3 2 6 2 6" xfId="41924" xr:uid="{00000000-0005-0000-0000-0000FC940000}"/>
    <cellStyle name="SAPBEXHLevel3 2 6 2 7" xfId="41925" xr:uid="{00000000-0005-0000-0000-0000FD940000}"/>
    <cellStyle name="SAPBEXHLevel3 2 6 2 8" xfId="49925" xr:uid="{00000000-0005-0000-0000-0000FE940000}"/>
    <cellStyle name="SAPBEXHLevel3 2 6 20" xfId="41926" xr:uid="{00000000-0005-0000-0000-0000FF940000}"/>
    <cellStyle name="SAPBEXHLevel3 2 6 21" xfId="41927" xr:uid="{00000000-0005-0000-0000-000000950000}"/>
    <cellStyle name="SAPBEXHLevel3 2 6 22" xfId="41928" xr:uid="{00000000-0005-0000-0000-000001950000}"/>
    <cellStyle name="SAPBEXHLevel3 2 6 23" xfId="41929" xr:uid="{00000000-0005-0000-0000-000002950000}"/>
    <cellStyle name="SAPBEXHLevel3 2 6 24" xfId="41930" xr:uid="{00000000-0005-0000-0000-000003950000}"/>
    <cellStyle name="SAPBEXHLevel3 2 6 25" xfId="41931" xr:uid="{00000000-0005-0000-0000-000004950000}"/>
    <cellStyle name="SAPBEXHLevel3 2 6 26" xfId="41932" xr:uid="{00000000-0005-0000-0000-000005950000}"/>
    <cellStyle name="SAPBEXHLevel3 2 6 27" xfId="41933" xr:uid="{00000000-0005-0000-0000-000006950000}"/>
    <cellStyle name="SAPBEXHLevel3 2 6 28" xfId="48720" xr:uid="{00000000-0005-0000-0000-000007950000}"/>
    <cellStyle name="SAPBEXHLevel3 2 6 29" xfId="49408" xr:uid="{00000000-0005-0000-0000-000008950000}"/>
    <cellStyle name="SAPBEXHLevel3 2 6 3" xfId="41934" xr:uid="{00000000-0005-0000-0000-000009950000}"/>
    <cellStyle name="SAPBEXHLevel3 2 6 4" xfId="41935" xr:uid="{00000000-0005-0000-0000-00000A950000}"/>
    <cellStyle name="SAPBEXHLevel3 2 6 5" xfId="41936" xr:uid="{00000000-0005-0000-0000-00000B950000}"/>
    <cellStyle name="SAPBEXHLevel3 2 6 6" xfId="41937" xr:uid="{00000000-0005-0000-0000-00000C950000}"/>
    <cellStyle name="SAPBEXHLevel3 2 6 7" xfId="41938" xr:uid="{00000000-0005-0000-0000-00000D950000}"/>
    <cellStyle name="SAPBEXHLevel3 2 6 8" xfId="41939" xr:uid="{00000000-0005-0000-0000-00000E950000}"/>
    <cellStyle name="SAPBEXHLevel3 2 6 9" xfId="41940" xr:uid="{00000000-0005-0000-0000-00000F950000}"/>
    <cellStyle name="SAPBEXHLevel3 2 7" xfId="2153" xr:uid="{00000000-0005-0000-0000-000010950000}"/>
    <cellStyle name="SAPBEXHLevel3 2 7 2" xfId="15243" xr:uid="{00000000-0005-0000-0000-000011950000}"/>
    <cellStyle name="SAPBEXHLevel3 2 7 2 2" xfId="15244" xr:uid="{00000000-0005-0000-0000-000012950000}"/>
    <cellStyle name="SAPBEXHLevel3 2 7 2 2 2" xfId="15245" xr:uid="{00000000-0005-0000-0000-000013950000}"/>
    <cellStyle name="SAPBEXHLevel3 2 7 2 2 2 2" xfId="15246" xr:uid="{00000000-0005-0000-0000-000014950000}"/>
    <cellStyle name="SAPBEXHLevel3 2 7 2 2 3" xfId="15247" xr:uid="{00000000-0005-0000-0000-000015950000}"/>
    <cellStyle name="SAPBEXHLevel3 2 7 2 3" xfId="15248" xr:uid="{00000000-0005-0000-0000-000016950000}"/>
    <cellStyle name="SAPBEXHLevel3 2 7 2 3 2" xfId="15249" xr:uid="{00000000-0005-0000-0000-000017950000}"/>
    <cellStyle name="SAPBEXHLevel3 2 7 2 3 2 2" xfId="15250" xr:uid="{00000000-0005-0000-0000-000018950000}"/>
    <cellStyle name="SAPBEXHLevel3 2 7 2 4" xfId="15251" xr:uid="{00000000-0005-0000-0000-000019950000}"/>
    <cellStyle name="SAPBEXHLevel3 2 7 2 4 2" xfId="15252" xr:uid="{00000000-0005-0000-0000-00001A950000}"/>
    <cellStyle name="SAPBEXHLevel3 2 7 3" xfId="15253" xr:uid="{00000000-0005-0000-0000-00001B950000}"/>
    <cellStyle name="SAPBEXHLevel3 2 7 3 2" xfId="15254" xr:uid="{00000000-0005-0000-0000-00001C950000}"/>
    <cellStyle name="SAPBEXHLevel3 2 7 3 2 2" xfId="15255" xr:uid="{00000000-0005-0000-0000-00001D950000}"/>
    <cellStyle name="SAPBEXHLevel3 2 7 3 3" xfId="15256" xr:uid="{00000000-0005-0000-0000-00001E950000}"/>
    <cellStyle name="SAPBEXHLevel3 2 7 4" xfId="15257" xr:uid="{00000000-0005-0000-0000-00001F950000}"/>
    <cellStyle name="SAPBEXHLevel3 2 7 4 2" xfId="15258" xr:uid="{00000000-0005-0000-0000-000020950000}"/>
    <cellStyle name="SAPBEXHLevel3 2 7 4 2 2" xfId="15259" xr:uid="{00000000-0005-0000-0000-000021950000}"/>
    <cellStyle name="SAPBEXHLevel3 2 7 5" xfId="15260" xr:uid="{00000000-0005-0000-0000-000022950000}"/>
    <cellStyle name="SAPBEXHLevel3 2 7 5 2" xfId="15261" xr:uid="{00000000-0005-0000-0000-000023950000}"/>
    <cellStyle name="SAPBEXHLevel3 2 7 6" xfId="41941" xr:uid="{00000000-0005-0000-0000-000024950000}"/>
    <cellStyle name="SAPBEXHLevel3 2 7 7" xfId="41942" xr:uid="{00000000-0005-0000-0000-000025950000}"/>
    <cellStyle name="SAPBEXHLevel3 2 7 8" xfId="49915" xr:uid="{00000000-0005-0000-0000-000026950000}"/>
    <cellStyle name="SAPBEXHLevel3 2 8" xfId="41943" xr:uid="{00000000-0005-0000-0000-000027950000}"/>
    <cellStyle name="SAPBEXHLevel3 2 9" xfId="41944" xr:uid="{00000000-0005-0000-0000-000028950000}"/>
    <cellStyle name="SAPBEXHLevel3 20" xfId="41945" xr:uid="{00000000-0005-0000-0000-000029950000}"/>
    <cellStyle name="SAPBEXHLevel3 21" xfId="41946" xr:uid="{00000000-0005-0000-0000-00002A950000}"/>
    <cellStyle name="SAPBEXHLevel3 22" xfId="41947" xr:uid="{00000000-0005-0000-0000-00002B950000}"/>
    <cellStyle name="SAPBEXHLevel3 23" xfId="41948" xr:uid="{00000000-0005-0000-0000-00002C950000}"/>
    <cellStyle name="SAPBEXHLevel3 24" xfId="41949" xr:uid="{00000000-0005-0000-0000-00002D950000}"/>
    <cellStyle name="SAPBEXHLevel3 25" xfId="41950" xr:uid="{00000000-0005-0000-0000-00002E950000}"/>
    <cellStyle name="SAPBEXHLevel3 26" xfId="41951" xr:uid="{00000000-0005-0000-0000-00002F950000}"/>
    <cellStyle name="SAPBEXHLevel3 27" xfId="41952" xr:uid="{00000000-0005-0000-0000-000030950000}"/>
    <cellStyle name="SAPBEXHLevel3 28" xfId="41953" xr:uid="{00000000-0005-0000-0000-000031950000}"/>
    <cellStyle name="SAPBEXHLevel3 29" xfId="41954" xr:uid="{00000000-0005-0000-0000-000032950000}"/>
    <cellStyle name="SAPBEXHLevel3 3" xfId="548" xr:uid="{00000000-0005-0000-0000-000033950000}"/>
    <cellStyle name="SAPBEXHLevel3 3 10" xfId="41955" xr:uid="{00000000-0005-0000-0000-000034950000}"/>
    <cellStyle name="SAPBEXHLevel3 3 11" xfId="41956" xr:uid="{00000000-0005-0000-0000-000035950000}"/>
    <cellStyle name="SAPBEXHLevel3 3 12" xfId="41957" xr:uid="{00000000-0005-0000-0000-000036950000}"/>
    <cellStyle name="SAPBEXHLevel3 3 13" xfId="41958" xr:uid="{00000000-0005-0000-0000-000037950000}"/>
    <cellStyle name="SAPBEXHLevel3 3 14" xfId="41959" xr:uid="{00000000-0005-0000-0000-000038950000}"/>
    <cellStyle name="SAPBEXHLevel3 3 15" xfId="41960" xr:uid="{00000000-0005-0000-0000-000039950000}"/>
    <cellStyle name="SAPBEXHLevel3 3 16" xfId="41961" xr:uid="{00000000-0005-0000-0000-00003A950000}"/>
    <cellStyle name="SAPBEXHLevel3 3 17" xfId="41962" xr:uid="{00000000-0005-0000-0000-00003B950000}"/>
    <cellStyle name="SAPBEXHLevel3 3 18" xfId="41963" xr:uid="{00000000-0005-0000-0000-00003C950000}"/>
    <cellStyle name="SAPBEXHLevel3 3 19" xfId="41964" xr:uid="{00000000-0005-0000-0000-00003D950000}"/>
    <cellStyle name="SAPBEXHLevel3 3 2" xfId="1125" xr:uid="{00000000-0005-0000-0000-00003E950000}"/>
    <cellStyle name="SAPBEXHLevel3 3 2 10" xfId="41965" xr:uid="{00000000-0005-0000-0000-00003F950000}"/>
    <cellStyle name="SAPBEXHLevel3 3 2 11" xfId="41966" xr:uid="{00000000-0005-0000-0000-000040950000}"/>
    <cellStyle name="SAPBEXHLevel3 3 2 12" xfId="41967" xr:uid="{00000000-0005-0000-0000-000041950000}"/>
    <cellStyle name="SAPBEXHLevel3 3 2 13" xfId="41968" xr:uid="{00000000-0005-0000-0000-000042950000}"/>
    <cellStyle name="SAPBEXHLevel3 3 2 14" xfId="41969" xr:uid="{00000000-0005-0000-0000-000043950000}"/>
    <cellStyle name="SAPBEXHLevel3 3 2 15" xfId="41970" xr:uid="{00000000-0005-0000-0000-000044950000}"/>
    <cellStyle name="SAPBEXHLevel3 3 2 16" xfId="41971" xr:uid="{00000000-0005-0000-0000-000045950000}"/>
    <cellStyle name="SAPBEXHLevel3 3 2 17" xfId="41972" xr:uid="{00000000-0005-0000-0000-000046950000}"/>
    <cellStyle name="SAPBEXHLevel3 3 2 18" xfId="41973" xr:uid="{00000000-0005-0000-0000-000047950000}"/>
    <cellStyle name="SAPBEXHLevel3 3 2 19" xfId="41974" xr:uid="{00000000-0005-0000-0000-000048950000}"/>
    <cellStyle name="SAPBEXHLevel3 3 2 2" xfId="2154" xr:uid="{00000000-0005-0000-0000-000049950000}"/>
    <cellStyle name="SAPBEXHLevel3 3 2 2 2" xfId="15262" xr:uid="{00000000-0005-0000-0000-00004A950000}"/>
    <cellStyle name="SAPBEXHLevel3 3 2 2 2 2" xfId="15263" xr:uid="{00000000-0005-0000-0000-00004B950000}"/>
    <cellStyle name="SAPBEXHLevel3 3 2 2 2 2 2" xfId="15264" xr:uid="{00000000-0005-0000-0000-00004C950000}"/>
    <cellStyle name="SAPBEXHLevel3 3 2 2 2 2 2 2" xfId="15265" xr:uid="{00000000-0005-0000-0000-00004D950000}"/>
    <cellStyle name="SAPBEXHLevel3 3 2 2 2 2 3" xfId="15266" xr:uid="{00000000-0005-0000-0000-00004E950000}"/>
    <cellStyle name="SAPBEXHLevel3 3 2 2 2 3" xfId="15267" xr:uid="{00000000-0005-0000-0000-00004F950000}"/>
    <cellStyle name="SAPBEXHLevel3 3 2 2 2 3 2" xfId="15268" xr:uid="{00000000-0005-0000-0000-000050950000}"/>
    <cellStyle name="SAPBEXHLevel3 3 2 2 2 3 2 2" xfId="15269" xr:uid="{00000000-0005-0000-0000-000051950000}"/>
    <cellStyle name="SAPBEXHLevel3 3 2 2 2 4" xfId="15270" xr:uid="{00000000-0005-0000-0000-000052950000}"/>
    <cellStyle name="SAPBEXHLevel3 3 2 2 2 4 2" xfId="15271" xr:uid="{00000000-0005-0000-0000-000053950000}"/>
    <cellStyle name="SAPBEXHLevel3 3 2 2 3" xfId="15272" xr:uid="{00000000-0005-0000-0000-000054950000}"/>
    <cellStyle name="SAPBEXHLevel3 3 2 2 3 2" xfId="15273" xr:uid="{00000000-0005-0000-0000-000055950000}"/>
    <cellStyle name="SAPBEXHLevel3 3 2 2 3 2 2" xfId="15274" xr:uid="{00000000-0005-0000-0000-000056950000}"/>
    <cellStyle name="SAPBEXHLevel3 3 2 2 3 3" xfId="15275" xr:uid="{00000000-0005-0000-0000-000057950000}"/>
    <cellStyle name="SAPBEXHLevel3 3 2 2 4" xfId="15276" xr:uid="{00000000-0005-0000-0000-000058950000}"/>
    <cellStyle name="SAPBEXHLevel3 3 2 2 4 2" xfId="15277" xr:uid="{00000000-0005-0000-0000-000059950000}"/>
    <cellStyle name="SAPBEXHLevel3 3 2 2 4 2 2" xfId="15278" xr:uid="{00000000-0005-0000-0000-00005A950000}"/>
    <cellStyle name="SAPBEXHLevel3 3 2 2 5" xfId="15279" xr:uid="{00000000-0005-0000-0000-00005B950000}"/>
    <cellStyle name="SAPBEXHLevel3 3 2 2 5 2" xfId="15280" xr:uid="{00000000-0005-0000-0000-00005C950000}"/>
    <cellStyle name="SAPBEXHLevel3 3 2 2 6" xfId="41975" xr:uid="{00000000-0005-0000-0000-00005D950000}"/>
    <cellStyle name="SAPBEXHLevel3 3 2 2 7" xfId="41976" xr:uid="{00000000-0005-0000-0000-00005E950000}"/>
    <cellStyle name="SAPBEXHLevel3 3 2 2 8" xfId="49927" xr:uid="{00000000-0005-0000-0000-00005F950000}"/>
    <cellStyle name="SAPBEXHLevel3 3 2 20" xfId="41977" xr:uid="{00000000-0005-0000-0000-000060950000}"/>
    <cellStyle name="SAPBEXHLevel3 3 2 21" xfId="41978" xr:uid="{00000000-0005-0000-0000-000061950000}"/>
    <cellStyle name="SAPBEXHLevel3 3 2 22" xfId="41979" xr:uid="{00000000-0005-0000-0000-000062950000}"/>
    <cellStyle name="SAPBEXHLevel3 3 2 23" xfId="41980" xr:uid="{00000000-0005-0000-0000-000063950000}"/>
    <cellStyle name="SAPBEXHLevel3 3 2 24" xfId="41981" xr:uid="{00000000-0005-0000-0000-000064950000}"/>
    <cellStyle name="SAPBEXHLevel3 3 2 25" xfId="41982" xr:uid="{00000000-0005-0000-0000-000065950000}"/>
    <cellStyle name="SAPBEXHLevel3 3 2 26" xfId="41983" xr:uid="{00000000-0005-0000-0000-000066950000}"/>
    <cellStyle name="SAPBEXHLevel3 3 2 27" xfId="41984" xr:uid="{00000000-0005-0000-0000-000067950000}"/>
    <cellStyle name="SAPBEXHLevel3 3 2 28" xfId="48721" xr:uid="{00000000-0005-0000-0000-000068950000}"/>
    <cellStyle name="SAPBEXHLevel3 3 2 29" xfId="49410" xr:uid="{00000000-0005-0000-0000-000069950000}"/>
    <cellStyle name="SAPBEXHLevel3 3 2 3" xfId="41985" xr:uid="{00000000-0005-0000-0000-00006A950000}"/>
    <cellStyle name="SAPBEXHLevel3 3 2 4" xfId="41986" xr:uid="{00000000-0005-0000-0000-00006B950000}"/>
    <cellStyle name="SAPBEXHLevel3 3 2 5" xfId="41987" xr:uid="{00000000-0005-0000-0000-00006C950000}"/>
    <cellStyle name="SAPBEXHLevel3 3 2 6" xfId="41988" xr:uid="{00000000-0005-0000-0000-00006D950000}"/>
    <cellStyle name="SAPBEXHLevel3 3 2 7" xfId="41989" xr:uid="{00000000-0005-0000-0000-00006E950000}"/>
    <cellStyle name="SAPBEXHLevel3 3 2 8" xfId="41990" xr:uid="{00000000-0005-0000-0000-00006F950000}"/>
    <cellStyle name="SAPBEXHLevel3 3 2 9" xfId="41991" xr:uid="{00000000-0005-0000-0000-000070950000}"/>
    <cellStyle name="SAPBEXHLevel3 3 20" xfId="41992" xr:uid="{00000000-0005-0000-0000-000071950000}"/>
    <cellStyle name="SAPBEXHLevel3 3 21" xfId="41993" xr:uid="{00000000-0005-0000-0000-000072950000}"/>
    <cellStyle name="SAPBEXHLevel3 3 22" xfId="41994" xr:uid="{00000000-0005-0000-0000-000073950000}"/>
    <cellStyle name="SAPBEXHLevel3 3 23" xfId="41995" xr:uid="{00000000-0005-0000-0000-000074950000}"/>
    <cellStyle name="SAPBEXHLevel3 3 24" xfId="41996" xr:uid="{00000000-0005-0000-0000-000075950000}"/>
    <cellStyle name="SAPBEXHLevel3 3 25" xfId="41997" xr:uid="{00000000-0005-0000-0000-000076950000}"/>
    <cellStyle name="SAPBEXHLevel3 3 26" xfId="41998" xr:uid="{00000000-0005-0000-0000-000077950000}"/>
    <cellStyle name="SAPBEXHLevel3 3 27" xfId="41999" xr:uid="{00000000-0005-0000-0000-000078950000}"/>
    <cellStyle name="SAPBEXHLevel3 3 28" xfId="42000" xr:uid="{00000000-0005-0000-0000-000079950000}"/>
    <cellStyle name="SAPBEXHLevel3 3 29" xfId="42001" xr:uid="{00000000-0005-0000-0000-00007A950000}"/>
    <cellStyle name="SAPBEXHLevel3 3 3" xfId="1126" xr:uid="{00000000-0005-0000-0000-00007B950000}"/>
    <cellStyle name="SAPBEXHLevel3 3 3 10" xfId="42002" xr:uid="{00000000-0005-0000-0000-00007C950000}"/>
    <cellStyle name="SAPBEXHLevel3 3 3 11" xfId="42003" xr:uid="{00000000-0005-0000-0000-00007D950000}"/>
    <cellStyle name="SAPBEXHLevel3 3 3 12" xfId="42004" xr:uid="{00000000-0005-0000-0000-00007E950000}"/>
    <cellStyle name="SAPBEXHLevel3 3 3 13" xfId="42005" xr:uid="{00000000-0005-0000-0000-00007F950000}"/>
    <cellStyle name="SAPBEXHLevel3 3 3 14" xfId="42006" xr:uid="{00000000-0005-0000-0000-000080950000}"/>
    <cellStyle name="SAPBEXHLevel3 3 3 15" xfId="42007" xr:uid="{00000000-0005-0000-0000-000081950000}"/>
    <cellStyle name="SAPBEXHLevel3 3 3 16" xfId="42008" xr:uid="{00000000-0005-0000-0000-000082950000}"/>
    <cellStyle name="SAPBEXHLevel3 3 3 17" xfId="42009" xr:uid="{00000000-0005-0000-0000-000083950000}"/>
    <cellStyle name="SAPBEXHLevel3 3 3 18" xfId="42010" xr:uid="{00000000-0005-0000-0000-000084950000}"/>
    <cellStyle name="SAPBEXHLevel3 3 3 19" xfId="42011" xr:uid="{00000000-0005-0000-0000-000085950000}"/>
    <cellStyle name="SAPBEXHLevel3 3 3 2" xfId="2155" xr:uid="{00000000-0005-0000-0000-000086950000}"/>
    <cellStyle name="SAPBEXHLevel3 3 3 2 2" xfId="15281" xr:uid="{00000000-0005-0000-0000-000087950000}"/>
    <cellStyle name="SAPBEXHLevel3 3 3 2 2 2" xfId="15282" xr:uid="{00000000-0005-0000-0000-000088950000}"/>
    <cellStyle name="SAPBEXHLevel3 3 3 2 2 2 2" xfId="15283" xr:uid="{00000000-0005-0000-0000-000089950000}"/>
    <cellStyle name="SAPBEXHLevel3 3 3 2 2 2 2 2" xfId="15284" xr:uid="{00000000-0005-0000-0000-00008A950000}"/>
    <cellStyle name="SAPBEXHLevel3 3 3 2 2 2 3" xfId="15285" xr:uid="{00000000-0005-0000-0000-00008B950000}"/>
    <cellStyle name="SAPBEXHLevel3 3 3 2 2 3" xfId="15286" xr:uid="{00000000-0005-0000-0000-00008C950000}"/>
    <cellStyle name="SAPBEXHLevel3 3 3 2 2 3 2" xfId="15287" xr:uid="{00000000-0005-0000-0000-00008D950000}"/>
    <cellStyle name="SAPBEXHLevel3 3 3 2 2 3 2 2" xfId="15288" xr:uid="{00000000-0005-0000-0000-00008E950000}"/>
    <cellStyle name="SAPBEXHLevel3 3 3 2 2 4" xfId="15289" xr:uid="{00000000-0005-0000-0000-00008F950000}"/>
    <cellStyle name="SAPBEXHLevel3 3 3 2 2 4 2" xfId="15290" xr:uid="{00000000-0005-0000-0000-000090950000}"/>
    <cellStyle name="SAPBEXHLevel3 3 3 2 3" xfId="15291" xr:uid="{00000000-0005-0000-0000-000091950000}"/>
    <cellStyle name="SAPBEXHLevel3 3 3 2 3 2" xfId="15292" xr:uid="{00000000-0005-0000-0000-000092950000}"/>
    <cellStyle name="SAPBEXHLevel3 3 3 2 3 2 2" xfId="15293" xr:uid="{00000000-0005-0000-0000-000093950000}"/>
    <cellStyle name="SAPBEXHLevel3 3 3 2 3 3" xfId="15294" xr:uid="{00000000-0005-0000-0000-000094950000}"/>
    <cellStyle name="SAPBEXHLevel3 3 3 2 4" xfId="15295" xr:uid="{00000000-0005-0000-0000-000095950000}"/>
    <cellStyle name="SAPBEXHLevel3 3 3 2 4 2" xfId="15296" xr:uid="{00000000-0005-0000-0000-000096950000}"/>
    <cellStyle name="SAPBEXHLevel3 3 3 2 4 2 2" xfId="15297" xr:uid="{00000000-0005-0000-0000-000097950000}"/>
    <cellStyle name="SAPBEXHLevel3 3 3 2 5" xfId="15298" xr:uid="{00000000-0005-0000-0000-000098950000}"/>
    <cellStyle name="SAPBEXHLevel3 3 3 2 5 2" xfId="15299" xr:uid="{00000000-0005-0000-0000-000099950000}"/>
    <cellStyle name="SAPBEXHLevel3 3 3 2 6" xfId="42012" xr:uid="{00000000-0005-0000-0000-00009A950000}"/>
    <cellStyle name="SAPBEXHLevel3 3 3 2 7" xfId="42013" xr:uid="{00000000-0005-0000-0000-00009B950000}"/>
    <cellStyle name="SAPBEXHLevel3 3 3 2 8" xfId="49928" xr:uid="{00000000-0005-0000-0000-00009C950000}"/>
    <cellStyle name="SAPBEXHLevel3 3 3 20" xfId="42014" xr:uid="{00000000-0005-0000-0000-00009D950000}"/>
    <cellStyle name="SAPBEXHLevel3 3 3 21" xfId="42015" xr:uid="{00000000-0005-0000-0000-00009E950000}"/>
    <cellStyle name="SAPBEXHLevel3 3 3 22" xfId="42016" xr:uid="{00000000-0005-0000-0000-00009F950000}"/>
    <cellStyle name="SAPBEXHLevel3 3 3 23" xfId="42017" xr:uid="{00000000-0005-0000-0000-0000A0950000}"/>
    <cellStyle name="SAPBEXHLevel3 3 3 24" xfId="42018" xr:uid="{00000000-0005-0000-0000-0000A1950000}"/>
    <cellStyle name="SAPBEXHLevel3 3 3 25" xfId="42019" xr:uid="{00000000-0005-0000-0000-0000A2950000}"/>
    <cellStyle name="SAPBEXHLevel3 3 3 26" xfId="42020" xr:uid="{00000000-0005-0000-0000-0000A3950000}"/>
    <cellStyle name="SAPBEXHLevel3 3 3 27" xfId="42021" xr:uid="{00000000-0005-0000-0000-0000A4950000}"/>
    <cellStyle name="SAPBEXHLevel3 3 3 28" xfId="48722" xr:uid="{00000000-0005-0000-0000-0000A5950000}"/>
    <cellStyle name="SAPBEXHLevel3 3 3 29" xfId="49411" xr:uid="{00000000-0005-0000-0000-0000A6950000}"/>
    <cellStyle name="SAPBEXHLevel3 3 3 3" xfId="42022" xr:uid="{00000000-0005-0000-0000-0000A7950000}"/>
    <cellStyle name="SAPBEXHLevel3 3 3 4" xfId="42023" xr:uid="{00000000-0005-0000-0000-0000A8950000}"/>
    <cellStyle name="SAPBEXHLevel3 3 3 5" xfId="42024" xr:uid="{00000000-0005-0000-0000-0000A9950000}"/>
    <cellStyle name="SAPBEXHLevel3 3 3 6" xfId="42025" xr:uid="{00000000-0005-0000-0000-0000AA950000}"/>
    <cellStyle name="SAPBEXHLevel3 3 3 7" xfId="42026" xr:uid="{00000000-0005-0000-0000-0000AB950000}"/>
    <cellStyle name="SAPBEXHLevel3 3 3 8" xfId="42027" xr:uid="{00000000-0005-0000-0000-0000AC950000}"/>
    <cellStyle name="SAPBEXHLevel3 3 3 9" xfId="42028" xr:uid="{00000000-0005-0000-0000-0000AD950000}"/>
    <cellStyle name="SAPBEXHLevel3 3 30" xfId="42029" xr:uid="{00000000-0005-0000-0000-0000AE950000}"/>
    <cellStyle name="SAPBEXHLevel3 3 31" xfId="42030" xr:uid="{00000000-0005-0000-0000-0000AF950000}"/>
    <cellStyle name="SAPBEXHLevel3 3 32" xfId="42031" xr:uid="{00000000-0005-0000-0000-0000B0950000}"/>
    <cellStyle name="SAPBEXHLevel3 3 33" xfId="48723" xr:uid="{00000000-0005-0000-0000-0000B1950000}"/>
    <cellStyle name="SAPBEXHLevel3 3 34" xfId="49409" xr:uid="{00000000-0005-0000-0000-0000B2950000}"/>
    <cellStyle name="SAPBEXHLevel3 3 4" xfId="1127" xr:uid="{00000000-0005-0000-0000-0000B3950000}"/>
    <cellStyle name="SAPBEXHLevel3 3 4 10" xfId="42032" xr:uid="{00000000-0005-0000-0000-0000B4950000}"/>
    <cellStyle name="SAPBEXHLevel3 3 4 11" xfId="42033" xr:uid="{00000000-0005-0000-0000-0000B5950000}"/>
    <cellStyle name="SAPBEXHLevel3 3 4 12" xfId="42034" xr:uid="{00000000-0005-0000-0000-0000B6950000}"/>
    <cellStyle name="SAPBEXHLevel3 3 4 13" xfId="42035" xr:uid="{00000000-0005-0000-0000-0000B7950000}"/>
    <cellStyle name="SAPBEXHLevel3 3 4 14" xfId="42036" xr:uid="{00000000-0005-0000-0000-0000B8950000}"/>
    <cellStyle name="SAPBEXHLevel3 3 4 15" xfId="42037" xr:uid="{00000000-0005-0000-0000-0000B9950000}"/>
    <cellStyle name="SAPBEXHLevel3 3 4 16" xfId="42038" xr:uid="{00000000-0005-0000-0000-0000BA950000}"/>
    <cellStyle name="SAPBEXHLevel3 3 4 17" xfId="42039" xr:uid="{00000000-0005-0000-0000-0000BB950000}"/>
    <cellStyle name="SAPBEXHLevel3 3 4 18" xfId="42040" xr:uid="{00000000-0005-0000-0000-0000BC950000}"/>
    <cellStyle name="SAPBEXHLevel3 3 4 19" xfId="42041" xr:uid="{00000000-0005-0000-0000-0000BD950000}"/>
    <cellStyle name="SAPBEXHLevel3 3 4 2" xfId="2156" xr:uid="{00000000-0005-0000-0000-0000BE950000}"/>
    <cellStyle name="SAPBEXHLevel3 3 4 2 2" xfId="15300" xr:uid="{00000000-0005-0000-0000-0000BF950000}"/>
    <cellStyle name="SAPBEXHLevel3 3 4 2 2 2" xfId="15301" xr:uid="{00000000-0005-0000-0000-0000C0950000}"/>
    <cellStyle name="SAPBEXHLevel3 3 4 2 2 2 2" xfId="15302" xr:uid="{00000000-0005-0000-0000-0000C1950000}"/>
    <cellStyle name="SAPBEXHLevel3 3 4 2 2 2 2 2" xfId="15303" xr:uid="{00000000-0005-0000-0000-0000C2950000}"/>
    <cellStyle name="SAPBEXHLevel3 3 4 2 2 2 3" xfId="15304" xr:uid="{00000000-0005-0000-0000-0000C3950000}"/>
    <cellStyle name="SAPBEXHLevel3 3 4 2 2 3" xfId="15305" xr:uid="{00000000-0005-0000-0000-0000C4950000}"/>
    <cellStyle name="SAPBEXHLevel3 3 4 2 2 3 2" xfId="15306" xr:uid="{00000000-0005-0000-0000-0000C5950000}"/>
    <cellStyle name="SAPBEXHLevel3 3 4 2 2 3 2 2" xfId="15307" xr:uid="{00000000-0005-0000-0000-0000C6950000}"/>
    <cellStyle name="SAPBEXHLevel3 3 4 2 2 4" xfId="15308" xr:uid="{00000000-0005-0000-0000-0000C7950000}"/>
    <cellStyle name="SAPBEXHLevel3 3 4 2 2 4 2" xfId="15309" xr:uid="{00000000-0005-0000-0000-0000C8950000}"/>
    <cellStyle name="SAPBEXHLevel3 3 4 2 3" xfId="15310" xr:uid="{00000000-0005-0000-0000-0000C9950000}"/>
    <cellStyle name="SAPBEXHLevel3 3 4 2 3 2" xfId="15311" xr:uid="{00000000-0005-0000-0000-0000CA950000}"/>
    <cellStyle name="SAPBEXHLevel3 3 4 2 3 2 2" xfId="15312" xr:uid="{00000000-0005-0000-0000-0000CB950000}"/>
    <cellStyle name="SAPBEXHLevel3 3 4 2 3 3" xfId="15313" xr:uid="{00000000-0005-0000-0000-0000CC950000}"/>
    <cellStyle name="SAPBEXHLevel3 3 4 2 4" xfId="15314" xr:uid="{00000000-0005-0000-0000-0000CD950000}"/>
    <cellStyle name="SAPBEXHLevel3 3 4 2 4 2" xfId="15315" xr:uid="{00000000-0005-0000-0000-0000CE950000}"/>
    <cellStyle name="SAPBEXHLevel3 3 4 2 4 2 2" xfId="15316" xr:uid="{00000000-0005-0000-0000-0000CF950000}"/>
    <cellStyle name="SAPBEXHLevel3 3 4 2 5" xfId="15317" xr:uid="{00000000-0005-0000-0000-0000D0950000}"/>
    <cellStyle name="SAPBEXHLevel3 3 4 2 5 2" xfId="15318" xr:uid="{00000000-0005-0000-0000-0000D1950000}"/>
    <cellStyle name="SAPBEXHLevel3 3 4 2 6" xfId="42042" xr:uid="{00000000-0005-0000-0000-0000D2950000}"/>
    <cellStyle name="SAPBEXHLevel3 3 4 2 7" xfId="42043" xr:uid="{00000000-0005-0000-0000-0000D3950000}"/>
    <cellStyle name="SAPBEXHLevel3 3 4 2 8" xfId="49929" xr:uid="{00000000-0005-0000-0000-0000D4950000}"/>
    <cellStyle name="SAPBEXHLevel3 3 4 20" xfId="42044" xr:uid="{00000000-0005-0000-0000-0000D5950000}"/>
    <cellStyle name="SAPBEXHLevel3 3 4 21" xfId="42045" xr:uid="{00000000-0005-0000-0000-0000D6950000}"/>
    <cellStyle name="SAPBEXHLevel3 3 4 22" xfId="42046" xr:uid="{00000000-0005-0000-0000-0000D7950000}"/>
    <cellStyle name="SAPBEXHLevel3 3 4 23" xfId="42047" xr:uid="{00000000-0005-0000-0000-0000D8950000}"/>
    <cellStyle name="SAPBEXHLevel3 3 4 24" xfId="42048" xr:uid="{00000000-0005-0000-0000-0000D9950000}"/>
    <cellStyle name="SAPBEXHLevel3 3 4 25" xfId="42049" xr:uid="{00000000-0005-0000-0000-0000DA950000}"/>
    <cellStyle name="SAPBEXHLevel3 3 4 26" xfId="42050" xr:uid="{00000000-0005-0000-0000-0000DB950000}"/>
    <cellStyle name="SAPBEXHLevel3 3 4 27" xfId="42051" xr:uid="{00000000-0005-0000-0000-0000DC950000}"/>
    <cellStyle name="SAPBEXHLevel3 3 4 28" xfId="48724" xr:uid="{00000000-0005-0000-0000-0000DD950000}"/>
    <cellStyle name="SAPBEXHLevel3 3 4 29" xfId="49412" xr:uid="{00000000-0005-0000-0000-0000DE950000}"/>
    <cellStyle name="SAPBEXHLevel3 3 4 3" xfId="42052" xr:uid="{00000000-0005-0000-0000-0000DF950000}"/>
    <cellStyle name="SAPBEXHLevel3 3 4 4" xfId="42053" xr:uid="{00000000-0005-0000-0000-0000E0950000}"/>
    <cellStyle name="SAPBEXHLevel3 3 4 5" xfId="42054" xr:uid="{00000000-0005-0000-0000-0000E1950000}"/>
    <cellStyle name="SAPBEXHLevel3 3 4 6" xfId="42055" xr:uid="{00000000-0005-0000-0000-0000E2950000}"/>
    <cellStyle name="SAPBEXHLevel3 3 4 7" xfId="42056" xr:uid="{00000000-0005-0000-0000-0000E3950000}"/>
    <cellStyle name="SAPBEXHLevel3 3 4 8" xfId="42057" xr:uid="{00000000-0005-0000-0000-0000E4950000}"/>
    <cellStyle name="SAPBEXHLevel3 3 4 9" xfId="42058" xr:uid="{00000000-0005-0000-0000-0000E5950000}"/>
    <cellStyle name="SAPBEXHLevel3 3 5" xfId="1128" xr:uid="{00000000-0005-0000-0000-0000E6950000}"/>
    <cellStyle name="SAPBEXHLevel3 3 5 10" xfId="42059" xr:uid="{00000000-0005-0000-0000-0000E7950000}"/>
    <cellStyle name="SAPBEXHLevel3 3 5 11" xfId="42060" xr:uid="{00000000-0005-0000-0000-0000E8950000}"/>
    <cellStyle name="SAPBEXHLevel3 3 5 12" xfId="42061" xr:uid="{00000000-0005-0000-0000-0000E9950000}"/>
    <cellStyle name="SAPBEXHLevel3 3 5 13" xfId="42062" xr:uid="{00000000-0005-0000-0000-0000EA950000}"/>
    <cellStyle name="SAPBEXHLevel3 3 5 14" xfId="42063" xr:uid="{00000000-0005-0000-0000-0000EB950000}"/>
    <cellStyle name="SAPBEXHLevel3 3 5 15" xfId="42064" xr:uid="{00000000-0005-0000-0000-0000EC950000}"/>
    <cellStyle name="SAPBEXHLevel3 3 5 16" xfId="42065" xr:uid="{00000000-0005-0000-0000-0000ED950000}"/>
    <cellStyle name="SAPBEXHLevel3 3 5 17" xfId="42066" xr:uid="{00000000-0005-0000-0000-0000EE950000}"/>
    <cellStyle name="SAPBEXHLevel3 3 5 18" xfId="42067" xr:uid="{00000000-0005-0000-0000-0000EF950000}"/>
    <cellStyle name="SAPBEXHLevel3 3 5 19" xfId="42068" xr:uid="{00000000-0005-0000-0000-0000F0950000}"/>
    <cellStyle name="SAPBEXHLevel3 3 5 2" xfId="2157" xr:uid="{00000000-0005-0000-0000-0000F1950000}"/>
    <cellStyle name="SAPBEXHLevel3 3 5 2 2" xfId="15319" xr:uid="{00000000-0005-0000-0000-0000F2950000}"/>
    <cellStyle name="SAPBEXHLevel3 3 5 2 2 2" xfId="15320" xr:uid="{00000000-0005-0000-0000-0000F3950000}"/>
    <cellStyle name="SAPBEXHLevel3 3 5 2 2 2 2" xfId="15321" xr:uid="{00000000-0005-0000-0000-0000F4950000}"/>
    <cellStyle name="SAPBEXHLevel3 3 5 2 2 2 2 2" xfId="15322" xr:uid="{00000000-0005-0000-0000-0000F5950000}"/>
    <cellStyle name="SAPBEXHLevel3 3 5 2 2 2 3" xfId="15323" xr:uid="{00000000-0005-0000-0000-0000F6950000}"/>
    <cellStyle name="SAPBEXHLevel3 3 5 2 2 3" xfId="15324" xr:uid="{00000000-0005-0000-0000-0000F7950000}"/>
    <cellStyle name="SAPBEXHLevel3 3 5 2 2 3 2" xfId="15325" xr:uid="{00000000-0005-0000-0000-0000F8950000}"/>
    <cellStyle name="SAPBEXHLevel3 3 5 2 2 3 2 2" xfId="15326" xr:uid="{00000000-0005-0000-0000-0000F9950000}"/>
    <cellStyle name="SAPBEXHLevel3 3 5 2 2 4" xfId="15327" xr:uid="{00000000-0005-0000-0000-0000FA950000}"/>
    <cellStyle name="SAPBEXHLevel3 3 5 2 2 4 2" xfId="15328" xr:uid="{00000000-0005-0000-0000-0000FB950000}"/>
    <cellStyle name="SAPBEXHLevel3 3 5 2 3" xfId="15329" xr:uid="{00000000-0005-0000-0000-0000FC950000}"/>
    <cellStyle name="SAPBEXHLevel3 3 5 2 3 2" xfId="15330" xr:uid="{00000000-0005-0000-0000-0000FD950000}"/>
    <cellStyle name="SAPBEXHLevel3 3 5 2 3 2 2" xfId="15331" xr:uid="{00000000-0005-0000-0000-0000FE950000}"/>
    <cellStyle name="SAPBEXHLevel3 3 5 2 3 3" xfId="15332" xr:uid="{00000000-0005-0000-0000-0000FF950000}"/>
    <cellStyle name="SAPBEXHLevel3 3 5 2 4" xfId="15333" xr:uid="{00000000-0005-0000-0000-000000960000}"/>
    <cellStyle name="SAPBEXHLevel3 3 5 2 4 2" xfId="15334" xr:uid="{00000000-0005-0000-0000-000001960000}"/>
    <cellStyle name="SAPBEXHLevel3 3 5 2 4 2 2" xfId="15335" xr:uid="{00000000-0005-0000-0000-000002960000}"/>
    <cellStyle name="SAPBEXHLevel3 3 5 2 5" xfId="15336" xr:uid="{00000000-0005-0000-0000-000003960000}"/>
    <cellStyle name="SAPBEXHLevel3 3 5 2 5 2" xfId="15337" xr:uid="{00000000-0005-0000-0000-000004960000}"/>
    <cellStyle name="SAPBEXHLevel3 3 5 2 6" xfId="42069" xr:uid="{00000000-0005-0000-0000-000005960000}"/>
    <cellStyle name="SAPBEXHLevel3 3 5 2 7" xfId="42070" xr:uid="{00000000-0005-0000-0000-000006960000}"/>
    <cellStyle name="SAPBEXHLevel3 3 5 2 8" xfId="49930" xr:uid="{00000000-0005-0000-0000-000007960000}"/>
    <cellStyle name="SAPBEXHLevel3 3 5 20" xfId="42071" xr:uid="{00000000-0005-0000-0000-000008960000}"/>
    <cellStyle name="SAPBEXHLevel3 3 5 21" xfId="42072" xr:uid="{00000000-0005-0000-0000-000009960000}"/>
    <cellStyle name="SAPBEXHLevel3 3 5 22" xfId="42073" xr:uid="{00000000-0005-0000-0000-00000A960000}"/>
    <cellStyle name="SAPBEXHLevel3 3 5 23" xfId="42074" xr:uid="{00000000-0005-0000-0000-00000B960000}"/>
    <cellStyle name="SAPBEXHLevel3 3 5 24" xfId="42075" xr:uid="{00000000-0005-0000-0000-00000C960000}"/>
    <cellStyle name="SAPBEXHLevel3 3 5 25" xfId="42076" xr:uid="{00000000-0005-0000-0000-00000D960000}"/>
    <cellStyle name="SAPBEXHLevel3 3 5 26" xfId="42077" xr:uid="{00000000-0005-0000-0000-00000E960000}"/>
    <cellStyle name="SAPBEXHLevel3 3 5 27" xfId="42078" xr:uid="{00000000-0005-0000-0000-00000F960000}"/>
    <cellStyle name="SAPBEXHLevel3 3 5 28" xfId="48725" xr:uid="{00000000-0005-0000-0000-000010960000}"/>
    <cellStyle name="SAPBEXHLevel3 3 5 29" xfId="49413" xr:uid="{00000000-0005-0000-0000-000011960000}"/>
    <cellStyle name="SAPBEXHLevel3 3 5 3" xfId="42079" xr:uid="{00000000-0005-0000-0000-000012960000}"/>
    <cellStyle name="SAPBEXHLevel3 3 5 4" xfId="42080" xr:uid="{00000000-0005-0000-0000-000013960000}"/>
    <cellStyle name="SAPBEXHLevel3 3 5 5" xfId="42081" xr:uid="{00000000-0005-0000-0000-000014960000}"/>
    <cellStyle name="SAPBEXHLevel3 3 5 6" xfId="42082" xr:uid="{00000000-0005-0000-0000-000015960000}"/>
    <cellStyle name="SAPBEXHLevel3 3 5 7" xfId="42083" xr:uid="{00000000-0005-0000-0000-000016960000}"/>
    <cellStyle name="SAPBEXHLevel3 3 5 8" xfId="42084" xr:uid="{00000000-0005-0000-0000-000017960000}"/>
    <cellStyle name="SAPBEXHLevel3 3 5 9" xfId="42085" xr:uid="{00000000-0005-0000-0000-000018960000}"/>
    <cellStyle name="SAPBEXHLevel3 3 6" xfId="1129" xr:uid="{00000000-0005-0000-0000-000019960000}"/>
    <cellStyle name="SAPBEXHLevel3 3 6 10" xfId="42086" xr:uid="{00000000-0005-0000-0000-00001A960000}"/>
    <cellStyle name="SAPBEXHLevel3 3 6 11" xfId="42087" xr:uid="{00000000-0005-0000-0000-00001B960000}"/>
    <cellStyle name="SAPBEXHLevel3 3 6 12" xfId="42088" xr:uid="{00000000-0005-0000-0000-00001C960000}"/>
    <cellStyle name="SAPBEXHLevel3 3 6 13" xfId="42089" xr:uid="{00000000-0005-0000-0000-00001D960000}"/>
    <cellStyle name="SAPBEXHLevel3 3 6 14" xfId="42090" xr:uid="{00000000-0005-0000-0000-00001E960000}"/>
    <cellStyle name="SAPBEXHLevel3 3 6 15" xfId="42091" xr:uid="{00000000-0005-0000-0000-00001F960000}"/>
    <cellStyle name="SAPBEXHLevel3 3 6 16" xfId="42092" xr:uid="{00000000-0005-0000-0000-000020960000}"/>
    <cellStyle name="SAPBEXHLevel3 3 6 17" xfId="42093" xr:uid="{00000000-0005-0000-0000-000021960000}"/>
    <cellStyle name="SAPBEXHLevel3 3 6 18" xfId="42094" xr:uid="{00000000-0005-0000-0000-000022960000}"/>
    <cellStyle name="SAPBEXHLevel3 3 6 19" xfId="42095" xr:uid="{00000000-0005-0000-0000-000023960000}"/>
    <cellStyle name="SAPBEXHLevel3 3 6 2" xfId="2158" xr:uid="{00000000-0005-0000-0000-000024960000}"/>
    <cellStyle name="SAPBEXHLevel3 3 6 2 2" xfId="15338" xr:uid="{00000000-0005-0000-0000-000025960000}"/>
    <cellStyle name="SAPBEXHLevel3 3 6 2 2 2" xfId="15339" xr:uid="{00000000-0005-0000-0000-000026960000}"/>
    <cellStyle name="SAPBEXHLevel3 3 6 2 2 2 2" xfId="15340" xr:uid="{00000000-0005-0000-0000-000027960000}"/>
    <cellStyle name="SAPBEXHLevel3 3 6 2 2 2 2 2" xfId="15341" xr:uid="{00000000-0005-0000-0000-000028960000}"/>
    <cellStyle name="SAPBEXHLevel3 3 6 2 2 2 3" xfId="15342" xr:uid="{00000000-0005-0000-0000-000029960000}"/>
    <cellStyle name="SAPBEXHLevel3 3 6 2 2 3" xfId="15343" xr:uid="{00000000-0005-0000-0000-00002A960000}"/>
    <cellStyle name="SAPBEXHLevel3 3 6 2 2 3 2" xfId="15344" xr:uid="{00000000-0005-0000-0000-00002B960000}"/>
    <cellStyle name="SAPBEXHLevel3 3 6 2 2 3 2 2" xfId="15345" xr:uid="{00000000-0005-0000-0000-00002C960000}"/>
    <cellStyle name="SAPBEXHLevel3 3 6 2 2 4" xfId="15346" xr:uid="{00000000-0005-0000-0000-00002D960000}"/>
    <cellStyle name="SAPBEXHLevel3 3 6 2 2 4 2" xfId="15347" xr:uid="{00000000-0005-0000-0000-00002E960000}"/>
    <cellStyle name="SAPBEXHLevel3 3 6 2 3" xfId="15348" xr:uid="{00000000-0005-0000-0000-00002F960000}"/>
    <cellStyle name="SAPBEXHLevel3 3 6 2 3 2" xfId="15349" xr:uid="{00000000-0005-0000-0000-000030960000}"/>
    <cellStyle name="SAPBEXHLevel3 3 6 2 3 2 2" xfId="15350" xr:uid="{00000000-0005-0000-0000-000031960000}"/>
    <cellStyle name="SAPBEXHLevel3 3 6 2 3 3" xfId="15351" xr:uid="{00000000-0005-0000-0000-000032960000}"/>
    <cellStyle name="SAPBEXHLevel3 3 6 2 4" xfId="15352" xr:uid="{00000000-0005-0000-0000-000033960000}"/>
    <cellStyle name="SAPBEXHLevel3 3 6 2 4 2" xfId="15353" xr:uid="{00000000-0005-0000-0000-000034960000}"/>
    <cellStyle name="SAPBEXHLevel3 3 6 2 4 2 2" xfId="15354" xr:uid="{00000000-0005-0000-0000-000035960000}"/>
    <cellStyle name="SAPBEXHLevel3 3 6 2 5" xfId="15355" xr:uid="{00000000-0005-0000-0000-000036960000}"/>
    <cellStyle name="SAPBEXHLevel3 3 6 2 5 2" xfId="15356" xr:uid="{00000000-0005-0000-0000-000037960000}"/>
    <cellStyle name="SAPBEXHLevel3 3 6 2 6" xfId="42096" xr:uid="{00000000-0005-0000-0000-000038960000}"/>
    <cellStyle name="SAPBEXHLevel3 3 6 2 7" xfId="42097" xr:uid="{00000000-0005-0000-0000-000039960000}"/>
    <cellStyle name="SAPBEXHLevel3 3 6 2 8" xfId="49931" xr:uid="{00000000-0005-0000-0000-00003A960000}"/>
    <cellStyle name="SAPBEXHLevel3 3 6 20" xfId="42098" xr:uid="{00000000-0005-0000-0000-00003B960000}"/>
    <cellStyle name="SAPBEXHLevel3 3 6 21" xfId="42099" xr:uid="{00000000-0005-0000-0000-00003C960000}"/>
    <cellStyle name="SAPBEXHLevel3 3 6 22" xfId="42100" xr:uid="{00000000-0005-0000-0000-00003D960000}"/>
    <cellStyle name="SAPBEXHLevel3 3 6 23" xfId="42101" xr:uid="{00000000-0005-0000-0000-00003E960000}"/>
    <cellStyle name="SAPBEXHLevel3 3 6 24" xfId="42102" xr:uid="{00000000-0005-0000-0000-00003F960000}"/>
    <cellStyle name="SAPBEXHLevel3 3 6 25" xfId="42103" xr:uid="{00000000-0005-0000-0000-000040960000}"/>
    <cellStyle name="SAPBEXHLevel3 3 6 26" xfId="42104" xr:uid="{00000000-0005-0000-0000-000041960000}"/>
    <cellStyle name="SAPBEXHLevel3 3 6 27" xfId="42105" xr:uid="{00000000-0005-0000-0000-000042960000}"/>
    <cellStyle name="SAPBEXHLevel3 3 6 28" xfId="48726" xr:uid="{00000000-0005-0000-0000-000043960000}"/>
    <cellStyle name="SAPBEXHLevel3 3 6 29" xfId="49414" xr:uid="{00000000-0005-0000-0000-000044960000}"/>
    <cellStyle name="SAPBEXHLevel3 3 6 3" xfId="42106" xr:uid="{00000000-0005-0000-0000-000045960000}"/>
    <cellStyle name="SAPBEXHLevel3 3 6 4" xfId="42107" xr:uid="{00000000-0005-0000-0000-000046960000}"/>
    <cellStyle name="SAPBEXHLevel3 3 6 5" xfId="42108" xr:uid="{00000000-0005-0000-0000-000047960000}"/>
    <cellStyle name="SAPBEXHLevel3 3 6 6" xfId="42109" xr:uid="{00000000-0005-0000-0000-000048960000}"/>
    <cellStyle name="SAPBEXHLevel3 3 6 7" xfId="42110" xr:uid="{00000000-0005-0000-0000-000049960000}"/>
    <cellStyle name="SAPBEXHLevel3 3 6 8" xfId="42111" xr:uid="{00000000-0005-0000-0000-00004A960000}"/>
    <cellStyle name="SAPBEXHLevel3 3 6 9" xfId="42112" xr:uid="{00000000-0005-0000-0000-00004B960000}"/>
    <cellStyle name="SAPBEXHLevel3 3 7" xfId="2159" xr:uid="{00000000-0005-0000-0000-00004C960000}"/>
    <cellStyle name="SAPBEXHLevel3 3 7 2" xfId="15357" xr:uid="{00000000-0005-0000-0000-00004D960000}"/>
    <cellStyle name="SAPBEXHLevel3 3 7 2 2" xfId="15358" xr:uid="{00000000-0005-0000-0000-00004E960000}"/>
    <cellStyle name="SAPBEXHLevel3 3 7 2 2 2" xfId="15359" xr:uid="{00000000-0005-0000-0000-00004F960000}"/>
    <cellStyle name="SAPBEXHLevel3 3 7 2 2 2 2" xfId="15360" xr:uid="{00000000-0005-0000-0000-000050960000}"/>
    <cellStyle name="SAPBEXHLevel3 3 7 2 2 3" xfId="15361" xr:uid="{00000000-0005-0000-0000-000051960000}"/>
    <cellStyle name="SAPBEXHLevel3 3 7 2 3" xfId="15362" xr:uid="{00000000-0005-0000-0000-000052960000}"/>
    <cellStyle name="SAPBEXHLevel3 3 7 2 3 2" xfId="15363" xr:uid="{00000000-0005-0000-0000-000053960000}"/>
    <cellStyle name="SAPBEXHLevel3 3 7 2 3 2 2" xfId="15364" xr:uid="{00000000-0005-0000-0000-000054960000}"/>
    <cellStyle name="SAPBEXHLevel3 3 7 2 4" xfId="15365" xr:uid="{00000000-0005-0000-0000-000055960000}"/>
    <cellStyle name="SAPBEXHLevel3 3 7 2 4 2" xfId="15366" xr:uid="{00000000-0005-0000-0000-000056960000}"/>
    <cellStyle name="SAPBEXHLevel3 3 7 3" xfId="15367" xr:uid="{00000000-0005-0000-0000-000057960000}"/>
    <cellStyle name="SAPBEXHLevel3 3 7 3 2" xfId="15368" xr:uid="{00000000-0005-0000-0000-000058960000}"/>
    <cellStyle name="SAPBEXHLevel3 3 7 3 2 2" xfId="15369" xr:uid="{00000000-0005-0000-0000-000059960000}"/>
    <cellStyle name="SAPBEXHLevel3 3 7 3 3" xfId="15370" xr:uid="{00000000-0005-0000-0000-00005A960000}"/>
    <cellStyle name="SAPBEXHLevel3 3 7 4" xfId="15371" xr:uid="{00000000-0005-0000-0000-00005B960000}"/>
    <cellStyle name="SAPBEXHLevel3 3 7 4 2" xfId="15372" xr:uid="{00000000-0005-0000-0000-00005C960000}"/>
    <cellStyle name="SAPBEXHLevel3 3 7 4 2 2" xfId="15373" xr:uid="{00000000-0005-0000-0000-00005D960000}"/>
    <cellStyle name="SAPBEXHLevel3 3 7 5" xfId="15374" xr:uid="{00000000-0005-0000-0000-00005E960000}"/>
    <cellStyle name="SAPBEXHLevel3 3 7 5 2" xfId="15375" xr:uid="{00000000-0005-0000-0000-00005F960000}"/>
    <cellStyle name="SAPBEXHLevel3 3 7 6" xfId="42113" xr:uid="{00000000-0005-0000-0000-000060960000}"/>
    <cellStyle name="SAPBEXHLevel3 3 7 7" xfId="42114" xr:uid="{00000000-0005-0000-0000-000061960000}"/>
    <cellStyle name="SAPBEXHLevel3 3 7 8" xfId="49926" xr:uid="{00000000-0005-0000-0000-000062960000}"/>
    <cellStyle name="SAPBEXHLevel3 3 8" xfId="42115" xr:uid="{00000000-0005-0000-0000-000063960000}"/>
    <cellStyle name="SAPBEXHLevel3 3 9" xfId="42116" xr:uid="{00000000-0005-0000-0000-000064960000}"/>
    <cellStyle name="SAPBEXHLevel3 30" xfId="42117" xr:uid="{00000000-0005-0000-0000-000065960000}"/>
    <cellStyle name="SAPBEXHLevel3 31" xfId="42118" xr:uid="{00000000-0005-0000-0000-000066960000}"/>
    <cellStyle name="SAPBEXHLevel3 32" xfId="42119" xr:uid="{00000000-0005-0000-0000-000067960000}"/>
    <cellStyle name="SAPBEXHLevel3 33" xfId="42120" xr:uid="{00000000-0005-0000-0000-000068960000}"/>
    <cellStyle name="SAPBEXHLevel3 34" xfId="42121" xr:uid="{00000000-0005-0000-0000-000069960000}"/>
    <cellStyle name="SAPBEXHLevel3 35" xfId="42122" xr:uid="{00000000-0005-0000-0000-00006A960000}"/>
    <cellStyle name="SAPBEXHLevel3 36" xfId="48727" xr:uid="{00000000-0005-0000-0000-00006B960000}"/>
    <cellStyle name="SAPBEXHLevel3 37" xfId="49397" xr:uid="{00000000-0005-0000-0000-00006C960000}"/>
    <cellStyle name="SAPBEXHLevel3 4" xfId="1130" xr:uid="{00000000-0005-0000-0000-00006D960000}"/>
    <cellStyle name="SAPBEXHLevel3 4 10" xfId="42123" xr:uid="{00000000-0005-0000-0000-00006E960000}"/>
    <cellStyle name="SAPBEXHLevel3 4 11" xfId="42124" xr:uid="{00000000-0005-0000-0000-00006F960000}"/>
    <cellStyle name="SAPBEXHLevel3 4 12" xfId="42125" xr:uid="{00000000-0005-0000-0000-000070960000}"/>
    <cellStyle name="SAPBEXHLevel3 4 13" xfId="42126" xr:uid="{00000000-0005-0000-0000-000071960000}"/>
    <cellStyle name="SAPBEXHLevel3 4 14" xfId="42127" xr:uid="{00000000-0005-0000-0000-000072960000}"/>
    <cellStyle name="SAPBEXHLevel3 4 15" xfId="42128" xr:uid="{00000000-0005-0000-0000-000073960000}"/>
    <cellStyle name="SAPBEXHLevel3 4 16" xfId="42129" xr:uid="{00000000-0005-0000-0000-000074960000}"/>
    <cellStyle name="SAPBEXHLevel3 4 17" xfId="42130" xr:uid="{00000000-0005-0000-0000-000075960000}"/>
    <cellStyle name="SAPBEXHLevel3 4 18" xfId="42131" xr:uid="{00000000-0005-0000-0000-000076960000}"/>
    <cellStyle name="SAPBEXHLevel3 4 19" xfId="42132" xr:uid="{00000000-0005-0000-0000-000077960000}"/>
    <cellStyle name="SAPBEXHLevel3 4 2" xfId="2160" xr:uid="{00000000-0005-0000-0000-000078960000}"/>
    <cellStyle name="SAPBEXHLevel3 4 2 2" xfId="15376" xr:uid="{00000000-0005-0000-0000-000079960000}"/>
    <cellStyle name="SAPBEXHLevel3 4 2 2 2" xfId="15377" xr:uid="{00000000-0005-0000-0000-00007A960000}"/>
    <cellStyle name="SAPBEXHLevel3 4 2 2 2 2" xfId="15378" xr:uid="{00000000-0005-0000-0000-00007B960000}"/>
    <cellStyle name="SAPBEXHLevel3 4 2 2 2 2 2" xfId="15379" xr:uid="{00000000-0005-0000-0000-00007C960000}"/>
    <cellStyle name="SAPBEXHLevel3 4 2 2 2 3" xfId="15380" xr:uid="{00000000-0005-0000-0000-00007D960000}"/>
    <cellStyle name="SAPBEXHLevel3 4 2 2 3" xfId="15381" xr:uid="{00000000-0005-0000-0000-00007E960000}"/>
    <cellStyle name="SAPBEXHLevel3 4 2 2 3 2" xfId="15382" xr:uid="{00000000-0005-0000-0000-00007F960000}"/>
    <cellStyle name="SAPBEXHLevel3 4 2 2 3 2 2" xfId="15383" xr:uid="{00000000-0005-0000-0000-000080960000}"/>
    <cellStyle name="SAPBEXHLevel3 4 2 2 4" xfId="15384" xr:uid="{00000000-0005-0000-0000-000081960000}"/>
    <cellStyle name="SAPBEXHLevel3 4 2 2 4 2" xfId="15385" xr:uid="{00000000-0005-0000-0000-000082960000}"/>
    <cellStyle name="SAPBEXHLevel3 4 2 3" xfId="15386" xr:uid="{00000000-0005-0000-0000-000083960000}"/>
    <cellStyle name="SAPBEXHLevel3 4 2 3 2" xfId="15387" xr:uid="{00000000-0005-0000-0000-000084960000}"/>
    <cellStyle name="SAPBEXHLevel3 4 2 3 2 2" xfId="15388" xr:uid="{00000000-0005-0000-0000-000085960000}"/>
    <cellStyle name="SAPBEXHLevel3 4 2 3 3" xfId="15389" xr:uid="{00000000-0005-0000-0000-000086960000}"/>
    <cellStyle name="SAPBEXHLevel3 4 2 4" xfId="15390" xr:uid="{00000000-0005-0000-0000-000087960000}"/>
    <cellStyle name="SAPBEXHLevel3 4 2 4 2" xfId="15391" xr:uid="{00000000-0005-0000-0000-000088960000}"/>
    <cellStyle name="SAPBEXHLevel3 4 2 4 2 2" xfId="15392" xr:uid="{00000000-0005-0000-0000-000089960000}"/>
    <cellStyle name="SAPBEXHLevel3 4 2 5" xfId="15393" xr:uid="{00000000-0005-0000-0000-00008A960000}"/>
    <cellStyle name="SAPBEXHLevel3 4 2 5 2" xfId="15394" xr:uid="{00000000-0005-0000-0000-00008B960000}"/>
    <cellStyle name="SAPBEXHLevel3 4 2 6" xfId="42133" xr:uid="{00000000-0005-0000-0000-00008C960000}"/>
    <cellStyle name="SAPBEXHLevel3 4 2 7" xfId="42134" xr:uid="{00000000-0005-0000-0000-00008D960000}"/>
    <cellStyle name="SAPBEXHLevel3 4 2 8" xfId="49932" xr:uid="{00000000-0005-0000-0000-00008E960000}"/>
    <cellStyle name="SAPBEXHLevel3 4 20" xfId="42135" xr:uid="{00000000-0005-0000-0000-00008F960000}"/>
    <cellStyle name="SAPBEXHLevel3 4 21" xfId="42136" xr:uid="{00000000-0005-0000-0000-000090960000}"/>
    <cellStyle name="SAPBEXHLevel3 4 22" xfId="42137" xr:uid="{00000000-0005-0000-0000-000091960000}"/>
    <cellStyle name="SAPBEXHLevel3 4 23" xfId="42138" xr:uid="{00000000-0005-0000-0000-000092960000}"/>
    <cellStyle name="SAPBEXHLevel3 4 24" xfId="42139" xr:uid="{00000000-0005-0000-0000-000093960000}"/>
    <cellStyle name="SAPBEXHLevel3 4 25" xfId="42140" xr:uid="{00000000-0005-0000-0000-000094960000}"/>
    <cellStyle name="SAPBEXHLevel3 4 26" xfId="42141" xr:uid="{00000000-0005-0000-0000-000095960000}"/>
    <cellStyle name="SAPBEXHLevel3 4 27" xfId="42142" xr:uid="{00000000-0005-0000-0000-000096960000}"/>
    <cellStyle name="SAPBEXHLevel3 4 28" xfId="48728" xr:uid="{00000000-0005-0000-0000-000097960000}"/>
    <cellStyle name="SAPBEXHLevel3 4 29" xfId="49415" xr:uid="{00000000-0005-0000-0000-000098960000}"/>
    <cellStyle name="SAPBEXHLevel3 4 3" xfId="42143" xr:uid="{00000000-0005-0000-0000-000099960000}"/>
    <cellStyle name="SAPBEXHLevel3 4 4" xfId="42144" xr:uid="{00000000-0005-0000-0000-00009A960000}"/>
    <cellStyle name="SAPBEXHLevel3 4 5" xfId="42145" xr:uid="{00000000-0005-0000-0000-00009B960000}"/>
    <cellStyle name="SAPBEXHLevel3 4 6" xfId="42146" xr:uid="{00000000-0005-0000-0000-00009C960000}"/>
    <cellStyle name="SAPBEXHLevel3 4 7" xfId="42147" xr:uid="{00000000-0005-0000-0000-00009D960000}"/>
    <cellStyle name="SAPBEXHLevel3 4 8" xfId="42148" xr:uid="{00000000-0005-0000-0000-00009E960000}"/>
    <cellStyle name="SAPBEXHLevel3 4 9" xfId="42149" xr:uid="{00000000-0005-0000-0000-00009F960000}"/>
    <cellStyle name="SAPBEXHLevel3 5" xfId="1131" xr:uid="{00000000-0005-0000-0000-0000A0960000}"/>
    <cellStyle name="SAPBEXHLevel3 5 10" xfId="42150" xr:uid="{00000000-0005-0000-0000-0000A1960000}"/>
    <cellStyle name="SAPBEXHLevel3 5 11" xfId="42151" xr:uid="{00000000-0005-0000-0000-0000A2960000}"/>
    <cellStyle name="SAPBEXHLevel3 5 12" xfId="42152" xr:uid="{00000000-0005-0000-0000-0000A3960000}"/>
    <cellStyle name="SAPBEXHLevel3 5 13" xfId="42153" xr:uid="{00000000-0005-0000-0000-0000A4960000}"/>
    <cellStyle name="SAPBEXHLevel3 5 14" xfId="42154" xr:uid="{00000000-0005-0000-0000-0000A5960000}"/>
    <cellStyle name="SAPBEXHLevel3 5 15" xfId="42155" xr:uid="{00000000-0005-0000-0000-0000A6960000}"/>
    <cellStyle name="SAPBEXHLevel3 5 16" xfId="42156" xr:uid="{00000000-0005-0000-0000-0000A7960000}"/>
    <cellStyle name="SAPBEXHLevel3 5 17" xfId="42157" xr:uid="{00000000-0005-0000-0000-0000A8960000}"/>
    <cellStyle name="SAPBEXHLevel3 5 18" xfId="42158" xr:uid="{00000000-0005-0000-0000-0000A9960000}"/>
    <cellStyle name="SAPBEXHLevel3 5 19" xfId="42159" xr:uid="{00000000-0005-0000-0000-0000AA960000}"/>
    <cellStyle name="SAPBEXHLevel3 5 2" xfId="2161" xr:uid="{00000000-0005-0000-0000-0000AB960000}"/>
    <cellStyle name="SAPBEXHLevel3 5 2 2" xfId="15395" xr:uid="{00000000-0005-0000-0000-0000AC960000}"/>
    <cellStyle name="SAPBEXHLevel3 5 2 2 2" xfId="15396" xr:uid="{00000000-0005-0000-0000-0000AD960000}"/>
    <cellStyle name="SAPBEXHLevel3 5 2 2 2 2" xfId="15397" xr:uid="{00000000-0005-0000-0000-0000AE960000}"/>
    <cellStyle name="SAPBEXHLevel3 5 2 2 2 2 2" xfId="15398" xr:uid="{00000000-0005-0000-0000-0000AF960000}"/>
    <cellStyle name="SAPBEXHLevel3 5 2 2 2 3" xfId="15399" xr:uid="{00000000-0005-0000-0000-0000B0960000}"/>
    <cellStyle name="SAPBEXHLevel3 5 2 2 3" xfId="15400" xr:uid="{00000000-0005-0000-0000-0000B1960000}"/>
    <cellStyle name="SAPBEXHLevel3 5 2 2 3 2" xfId="15401" xr:uid="{00000000-0005-0000-0000-0000B2960000}"/>
    <cellStyle name="SAPBEXHLevel3 5 2 2 3 2 2" xfId="15402" xr:uid="{00000000-0005-0000-0000-0000B3960000}"/>
    <cellStyle name="SAPBEXHLevel3 5 2 2 4" xfId="15403" xr:uid="{00000000-0005-0000-0000-0000B4960000}"/>
    <cellStyle name="SAPBEXHLevel3 5 2 2 4 2" xfId="15404" xr:uid="{00000000-0005-0000-0000-0000B5960000}"/>
    <cellStyle name="SAPBEXHLevel3 5 2 3" xfId="15405" xr:uid="{00000000-0005-0000-0000-0000B6960000}"/>
    <cellStyle name="SAPBEXHLevel3 5 2 3 2" xfId="15406" xr:uid="{00000000-0005-0000-0000-0000B7960000}"/>
    <cellStyle name="SAPBEXHLevel3 5 2 3 2 2" xfId="15407" xr:uid="{00000000-0005-0000-0000-0000B8960000}"/>
    <cellStyle name="SAPBEXHLevel3 5 2 3 3" xfId="15408" xr:uid="{00000000-0005-0000-0000-0000B9960000}"/>
    <cellStyle name="SAPBEXHLevel3 5 2 4" xfId="15409" xr:uid="{00000000-0005-0000-0000-0000BA960000}"/>
    <cellStyle name="SAPBEXHLevel3 5 2 4 2" xfId="15410" xr:uid="{00000000-0005-0000-0000-0000BB960000}"/>
    <cellStyle name="SAPBEXHLevel3 5 2 4 2 2" xfId="15411" xr:uid="{00000000-0005-0000-0000-0000BC960000}"/>
    <cellStyle name="SAPBEXHLevel3 5 2 5" xfId="15412" xr:uid="{00000000-0005-0000-0000-0000BD960000}"/>
    <cellStyle name="SAPBEXHLevel3 5 2 5 2" xfId="15413" xr:uid="{00000000-0005-0000-0000-0000BE960000}"/>
    <cellStyle name="SAPBEXHLevel3 5 2 6" xfId="42160" xr:uid="{00000000-0005-0000-0000-0000BF960000}"/>
    <cellStyle name="SAPBEXHLevel3 5 2 7" xfId="42161" xr:uid="{00000000-0005-0000-0000-0000C0960000}"/>
    <cellStyle name="SAPBEXHLevel3 5 2 8" xfId="49933" xr:uid="{00000000-0005-0000-0000-0000C1960000}"/>
    <cellStyle name="SAPBEXHLevel3 5 20" xfId="42162" xr:uid="{00000000-0005-0000-0000-0000C2960000}"/>
    <cellStyle name="SAPBEXHLevel3 5 21" xfId="42163" xr:uid="{00000000-0005-0000-0000-0000C3960000}"/>
    <cellStyle name="SAPBEXHLevel3 5 22" xfId="42164" xr:uid="{00000000-0005-0000-0000-0000C4960000}"/>
    <cellStyle name="SAPBEXHLevel3 5 23" xfId="42165" xr:uid="{00000000-0005-0000-0000-0000C5960000}"/>
    <cellStyle name="SAPBEXHLevel3 5 24" xfId="42166" xr:uid="{00000000-0005-0000-0000-0000C6960000}"/>
    <cellStyle name="SAPBEXHLevel3 5 25" xfId="42167" xr:uid="{00000000-0005-0000-0000-0000C7960000}"/>
    <cellStyle name="SAPBEXHLevel3 5 26" xfId="42168" xr:uid="{00000000-0005-0000-0000-0000C8960000}"/>
    <cellStyle name="SAPBEXHLevel3 5 27" xfId="42169" xr:uid="{00000000-0005-0000-0000-0000C9960000}"/>
    <cellStyle name="SAPBEXHLevel3 5 28" xfId="48729" xr:uid="{00000000-0005-0000-0000-0000CA960000}"/>
    <cellStyle name="SAPBEXHLevel3 5 29" xfId="49416" xr:uid="{00000000-0005-0000-0000-0000CB960000}"/>
    <cellStyle name="SAPBEXHLevel3 5 3" xfId="42170" xr:uid="{00000000-0005-0000-0000-0000CC960000}"/>
    <cellStyle name="SAPBEXHLevel3 5 4" xfId="42171" xr:uid="{00000000-0005-0000-0000-0000CD960000}"/>
    <cellStyle name="SAPBEXHLevel3 5 5" xfId="42172" xr:uid="{00000000-0005-0000-0000-0000CE960000}"/>
    <cellStyle name="SAPBEXHLevel3 5 6" xfId="42173" xr:uid="{00000000-0005-0000-0000-0000CF960000}"/>
    <cellStyle name="SAPBEXHLevel3 5 7" xfId="42174" xr:uid="{00000000-0005-0000-0000-0000D0960000}"/>
    <cellStyle name="SAPBEXHLevel3 5 8" xfId="42175" xr:uid="{00000000-0005-0000-0000-0000D1960000}"/>
    <cellStyle name="SAPBEXHLevel3 5 9" xfId="42176" xr:uid="{00000000-0005-0000-0000-0000D2960000}"/>
    <cellStyle name="SAPBEXHLevel3 6" xfId="1132" xr:uid="{00000000-0005-0000-0000-0000D3960000}"/>
    <cellStyle name="SAPBEXHLevel3 6 10" xfId="42177" xr:uid="{00000000-0005-0000-0000-0000D4960000}"/>
    <cellStyle name="SAPBEXHLevel3 6 11" xfId="42178" xr:uid="{00000000-0005-0000-0000-0000D5960000}"/>
    <cellStyle name="SAPBEXHLevel3 6 12" xfId="42179" xr:uid="{00000000-0005-0000-0000-0000D6960000}"/>
    <cellStyle name="SAPBEXHLevel3 6 13" xfId="42180" xr:uid="{00000000-0005-0000-0000-0000D7960000}"/>
    <cellStyle name="SAPBEXHLevel3 6 14" xfId="42181" xr:uid="{00000000-0005-0000-0000-0000D8960000}"/>
    <cellStyle name="SAPBEXHLevel3 6 15" xfId="42182" xr:uid="{00000000-0005-0000-0000-0000D9960000}"/>
    <cellStyle name="SAPBEXHLevel3 6 16" xfId="42183" xr:uid="{00000000-0005-0000-0000-0000DA960000}"/>
    <cellStyle name="SAPBEXHLevel3 6 17" xfId="42184" xr:uid="{00000000-0005-0000-0000-0000DB960000}"/>
    <cellStyle name="SAPBEXHLevel3 6 18" xfId="42185" xr:uid="{00000000-0005-0000-0000-0000DC960000}"/>
    <cellStyle name="SAPBEXHLevel3 6 19" xfId="42186" xr:uid="{00000000-0005-0000-0000-0000DD960000}"/>
    <cellStyle name="SAPBEXHLevel3 6 2" xfId="2162" xr:uid="{00000000-0005-0000-0000-0000DE960000}"/>
    <cellStyle name="SAPBEXHLevel3 6 2 2" xfId="15414" xr:uid="{00000000-0005-0000-0000-0000DF960000}"/>
    <cellStyle name="SAPBEXHLevel3 6 2 2 2" xfId="15415" xr:uid="{00000000-0005-0000-0000-0000E0960000}"/>
    <cellStyle name="SAPBEXHLevel3 6 2 2 2 2" xfId="15416" xr:uid="{00000000-0005-0000-0000-0000E1960000}"/>
    <cellStyle name="SAPBEXHLevel3 6 2 2 2 2 2" xfId="15417" xr:uid="{00000000-0005-0000-0000-0000E2960000}"/>
    <cellStyle name="SAPBEXHLevel3 6 2 2 2 3" xfId="15418" xr:uid="{00000000-0005-0000-0000-0000E3960000}"/>
    <cellStyle name="SAPBEXHLevel3 6 2 2 3" xfId="15419" xr:uid="{00000000-0005-0000-0000-0000E4960000}"/>
    <cellStyle name="SAPBEXHLevel3 6 2 2 3 2" xfId="15420" xr:uid="{00000000-0005-0000-0000-0000E5960000}"/>
    <cellStyle name="SAPBEXHLevel3 6 2 2 3 2 2" xfId="15421" xr:uid="{00000000-0005-0000-0000-0000E6960000}"/>
    <cellStyle name="SAPBEXHLevel3 6 2 2 4" xfId="15422" xr:uid="{00000000-0005-0000-0000-0000E7960000}"/>
    <cellStyle name="SAPBEXHLevel3 6 2 2 4 2" xfId="15423" xr:uid="{00000000-0005-0000-0000-0000E8960000}"/>
    <cellStyle name="SAPBEXHLevel3 6 2 3" xfId="15424" xr:uid="{00000000-0005-0000-0000-0000E9960000}"/>
    <cellStyle name="SAPBEXHLevel3 6 2 3 2" xfId="15425" xr:uid="{00000000-0005-0000-0000-0000EA960000}"/>
    <cellStyle name="SAPBEXHLevel3 6 2 3 2 2" xfId="15426" xr:uid="{00000000-0005-0000-0000-0000EB960000}"/>
    <cellStyle name="SAPBEXHLevel3 6 2 3 3" xfId="15427" xr:uid="{00000000-0005-0000-0000-0000EC960000}"/>
    <cellStyle name="SAPBEXHLevel3 6 2 4" xfId="15428" xr:uid="{00000000-0005-0000-0000-0000ED960000}"/>
    <cellStyle name="SAPBEXHLevel3 6 2 4 2" xfId="15429" xr:uid="{00000000-0005-0000-0000-0000EE960000}"/>
    <cellStyle name="SAPBEXHLevel3 6 2 4 2 2" xfId="15430" xr:uid="{00000000-0005-0000-0000-0000EF960000}"/>
    <cellStyle name="SAPBEXHLevel3 6 2 5" xfId="15431" xr:uid="{00000000-0005-0000-0000-0000F0960000}"/>
    <cellStyle name="SAPBEXHLevel3 6 2 5 2" xfId="15432" xr:uid="{00000000-0005-0000-0000-0000F1960000}"/>
    <cellStyle name="SAPBEXHLevel3 6 2 6" xfId="42187" xr:uid="{00000000-0005-0000-0000-0000F2960000}"/>
    <cellStyle name="SAPBEXHLevel3 6 2 7" xfId="42188" xr:uid="{00000000-0005-0000-0000-0000F3960000}"/>
    <cellStyle name="SAPBEXHLevel3 6 2 8" xfId="49934" xr:uid="{00000000-0005-0000-0000-0000F4960000}"/>
    <cellStyle name="SAPBEXHLevel3 6 20" xfId="42189" xr:uid="{00000000-0005-0000-0000-0000F5960000}"/>
    <cellStyle name="SAPBEXHLevel3 6 21" xfId="42190" xr:uid="{00000000-0005-0000-0000-0000F6960000}"/>
    <cellStyle name="SAPBEXHLevel3 6 22" xfId="42191" xr:uid="{00000000-0005-0000-0000-0000F7960000}"/>
    <cellStyle name="SAPBEXHLevel3 6 23" xfId="42192" xr:uid="{00000000-0005-0000-0000-0000F8960000}"/>
    <cellStyle name="SAPBEXHLevel3 6 24" xfId="42193" xr:uid="{00000000-0005-0000-0000-0000F9960000}"/>
    <cellStyle name="SAPBEXHLevel3 6 25" xfId="42194" xr:uid="{00000000-0005-0000-0000-0000FA960000}"/>
    <cellStyle name="SAPBEXHLevel3 6 26" xfId="42195" xr:uid="{00000000-0005-0000-0000-0000FB960000}"/>
    <cellStyle name="SAPBEXHLevel3 6 27" xfId="42196" xr:uid="{00000000-0005-0000-0000-0000FC960000}"/>
    <cellStyle name="SAPBEXHLevel3 6 28" xfId="48730" xr:uid="{00000000-0005-0000-0000-0000FD960000}"/>
    <cellStyle name="SAPBEXHLevel3 6 29" xfId="49417" xr:uid="{00000000-0005-0000-0000-0000FE960000}"/>
    <cellStyle name="SAPBEXHLevel3 6 3" xfId="42197" xr:uid="{00000000-0005-0000-0000-0000FF960000}"/>
    <cellStyle name="SAPBEXHLevel3 6 4" xfId="42198" xr:uid="{00000000-0005-0000-0000-000000970000}"/>
    <cellStyle name="SAPBEXHLevel3 6 5" xfId="42199" xr:uid="{00000000-0005-0000-0000-000001970000}"/>
    <cellStyle name="SAPBEXHLevel3 6 6" xfId="42200" xr:uid="{00000000-0005-0000-0000-000002970000}"/>
    <cellStyle name="SAPBEXHLevel3 6 7" xfId="42201" xr:uid="{00000000-0005-0000-0000-000003970000}"/>
    <cellStyle name="SAPBEXHLevel3 6 8" xfId="42202" xr:uid="{00000000-0005-0000-0000-000004970000}"/>
    <cellStyle name="SAPBEXHLevel3 6 9" xfId="42203" xr:uid="{00000000-0005-0000-0000-000005970000}"/>
    <cellStyle name="SAPBEXHLevel3 7" xfId="1133" xr:uid="{00000000-0005-0000-0000-000006970000}"/>
    <cellStyle name="SAPBEXHLevel3 7 10" xfId="42204" xr:uid="{00000000-0005-0000-0000-000007970000}"/>
    <cellStyle name="SAPBEXHLevel3 7 11" xfId="42205" xr:uid="{00000000-0005-0000-0000-000008970000}"/>
    <cellStyle name="SAPBEXHLevel3 7 12" xfId="42206" xr:uid="{00000000-0005-0000-0000-000009970000}"/>
    <cellStyle name="SAPBEXHLevel3 7 13" xfId="42207" xr:uid="{00000000-0005-0000-0000-00000A970000}"/>
    <cellStyle name="SAPBEXHLevel3 7 14" xfId="42208" xr:uid="{00000000-0005-0000-0000-00000B970000}"/>
    <cellStyle name="SAPBEXHLevel3 7 15" xfId="42209" xr:uid="{00000000-0005-0000-0000-00000C970000}"/>
    <cellStyle name="SAPBEXHLevel3 7 16" xfId="42210" xr:uid="{00000000-0005-0000-0000-00000D970000}"/>
    <cellStyle name="SAPBEXHLevel3 7 17" xfId="42211" xr:uid="{00000000-0005-0000-0000-00000E970000}"/>
    <cellStyle name="SAPBEXHLevel3 7 18" xfId="42212" xr:uid="{00000000-0005-0000-0000-00000F970000}"/>
    <cellStyle name="SAPBEXHLevel3 7 19" xfId="42213" xr:uid="{00000000-0005-0000-0000-000010970000}"/>
    <cellStyle name="SAPBEXHLevel3 7 2" xfId="2163" xr:uid="{00000000-0005-0000-0000-000011970000}"/>
    <cellStyle name="SAPBEXHLevel3 7 2 2" xfId="15433" xr:uid="{00000000-0005-0000-0000-000012970000}"/>
    <cellStyle name="SAPBEXHLevel3 7 2 2 2" xfId="15434" xr:uid="{00000000-0005-0000-0000-000013970000}"/>
    <cellStyle name="SAPBEXHLevel3 7 2 2 2 2" xfId="15435" xr:uid="{00000000-0005-0000-0000-000014970000}"/>
    <cellStyle name="SAPBEXHLevel3 7 2 2 2 2 2" xfId="15436" xr:uid="{00000000-0005-0000-0000-000015970000}"/>
    <cellStyle name="SAPBEXHLevel3 7 2 2 2 3" xfId="15437" xr:uid="{00000000-0005-0000-0000-000016970000}"/>
    <cellStyle name="SAPBEXHLevel3 7 2 2 3" xfId="15438" xr:uid="{00000000-0005-0000-0000-000017970000}"/>
    <cellStyle name="SAPBEXHLevel3 7 2 2 3 2" xfId="15439" xr:uid="{00000000-0005-0000-0000-000018970000}"/>
    <cellStyle name="SAPBEXHLevel3 7 2 2 3 2 2" xfId="15440" xr:uid="{00000000-0005-0000-0000-000019970000}"/>
    <cellStyle name="SAPBEXHLevel3 7 2 2 4" xfId="15441" xr:uid="{00000000-0005-0000-0000-00001A970000}"/>
    <cellStyle name="SAPBEXHLevel3 7 2 2 4 2" xfId="15442" xr:uid="{00000000-0005-0000-0000-00001B970000}"/>
    <cellStyle name="SAPBEXHLevel3 7 2 3" xfId="15443" xr:uid="{00000000-0005-0000-0000-00001C970000}"/>
    <cellStyle name="SAPBEXHLevel3 7 2 3 2" xfId="15444" xr:uid="{00000000-0005-0000-0000-00001D970000}"/>
    <cellStyle name="SAPBEXHLevel3 7 2 3 2 2" xfId="15445" xr:uid="{00000000-0005-0000-0000-00001E970000}"/>
    <cellStyle name="SAPBEXHLevel3 7 2 3 3" xfId="15446" xr:uid="{00000000-0005-0000-0000-00001F970000}"/>
    <cellStyle name="SAPBEXHLevel3 7 2 4" xfId="15447" xr:uid="{00000000-0005-0000-0000-000020970000}"/>
    <cellStyle name="SAPBEXHLevel3 7 2 4 2" xfId="15448" xr:uid="{00000000-0005-0000-0000-000021970000}"/>
    <cellStyle name="SAPBEXHLevel3 7 2 4 2 2" xfId="15449" xr:uid="{00000000-0005-0000-0000-000022970000}"/>
    <cellStyle name="SAPBEXHLevel3 7 2 5" xfId="15450" xr:uid="{00000000-0005-0000-0000-000023970000}"/>
    <cellStyle name="SAPBEXHLevel3 7 2 5 2" xfId="15451" xr:uid="{00000000-0005-0000-0000-000024970000}"/>
    <cellStyle name="SAPBEXHLevel3 7 2 6" xfId="42214" xr:uid="{00000000-0005-0000-0000-000025970000}"/>
    <cellStyle name="SAPBEXHLevel3 7 2 7" xfId="42215" xr:uid="{00000000-0005-0000-0000-000026970000}"/>
    <cellStyle name="SAPBEXHLevel3 7 2 8" xfId="49935" xr:uid="{00000000-0005-0000-0000-000027970000}"/>
    <cellStyle name="SAPBEXHLevel3 7 20" xfId="42216" xr:uid="{00000000-0005-0000-0000-000028970000}"/>
    <cellStyle name="SAPBEXHLevel3 7 21" xfId="42217" xr:uid="{00000000-0005-0000-0000-000029970000}"/>
    <cellStyle name="SAPBEXHLevel3 7 22" xfId="42218" xr:uid="{00000000-0005-0000-0000-00002A970000}"/>
    <cellStyle name="SAPBEXHLevel3 7 23" xfId="42219" xr:uid="{00000000-0005-0000-0000-00002B970000}"/>
    <cellStyle name="SAPBEXHLevel3 7 24" xfId="42220" xr:uid="{00000000-0005-0000-0000-00002C970000}"/>
    <cellStyle name="SAPBEXHLevel3 7 25" xfId="42221" xr:uid="{00000000-0005-0000-0000-00002D970000}"/>
    <cellStyle name="SAPBEXHLevel3 7 26" xfId="42222" xr:uid="{00000000-0005-0000-0000-00002E970000}"/>
    <cellStyle name="SAPBEXHLevel3 7 27" xfId="42223" xr:uid="{00000000-0005-0000-0000-00002F970000}"/>
    <cellStyle name="SAPBEXHLevel3 7 28" xfId="48731" xr:uid="{00000000-0005-0000-0000-000030970000}"/>
    <cellStyle name="SAPBEXHLevel3 7 29" xfId="49418" xr:uid="{00000000-0005-0000-0000-000031970000}"/>
    <cellStyle name="SAPBEXHLevel3 7 3" xfId="42224" xr:uid="{00000000-0005-0000-0000-000032970000}"/>
    <cellStyle name="SAPBEXHLevel3 7 4" xfId="42225" xr:uid="{00000000-0005-0000-0000-000033970000}"/>
    <cellStyle name="SAPBEXHLevel3 7 5" xfId="42226" xr:uid="{00000000-0005-0000-0000-000034970000}"/>
    <cellStyle name="SAPBEXHLevel3 7 6" xfId="42227" xr:uid="{00000000-0005-0000-0000-000035970000}"/>
    <cellStyle name="SAPBEXHLevel3 7 7" xfId="42228" xr:uid="{00000000-0005-0000-0000-000036970000}"/>
    <cellStyle name="SAPBEXHLevel3 7 8" xfId="42229" xr:uid="{00000000-0005-0000-0000-000037970000}"/>
    <cellStyle name="SAPBEXHLevel3 7 9" xfId="42230" xr:uid="{00000000-0005-0000-0000-000038970000}"/>
    <cellStyle name="SAPBEXHLevel3 8" xfId="1115" xr:uid="{00000000-0005-0000-0000-000039970000}"/>
    <cellStyle name="SAPBEXHLevel3 8 10" xfId="42231" xr:uid="{00000000-0005-0000-0000-00003A970000}"/>
    <cellStyle name="SAPBEXHLevel3 8 11" xfId="42232" xr:uid="{00000000-0005-0000-0000-00003B970000}"/>
    <cellStyle name="SAPBEXHLevel3 8 12" xfId="42233" xr:uid="{00000000-0005-0000-0000-00003C970000}"/>
    <cellStyle name="SAPBEXHLevel3 8 13" xfId="42234" xr:uid="{00000000-0005-0000-0000-00003D970000}"/>
    <cellStyle name="SAPBEXHLevel3 8 14" xfId="42235" xr:uid="{00000000-0005-0000-0000-00003E970000}"/>
    <cellStyle name="SAPBEXHLevel3 8 15" xfId="42236" xr:uid="{00000000-0005-0000-0000-00003F970000}"/>
    <cellStyle name="SAPBEXHLevel3 8 16" xfId="42237" xr:uid="{00000000-0005-0000-0000-000040970000}"/>
    <cellStyle name="SAPBEXHLevel3 8 17" xfId="42238" xr:uid="{00000000-0005-0000-0000-000041970000}"/>
    <cellStyle name="SAPBEXHLevel3 8 18" xfId="42239" xr:uid="{00000000-0005-0000-0000-000042970000}"/>
    <cellStyle name="SAPBEXHLevel3 8 19" xfId="42240" xr:uid="{00000000-0005-0000-0000-000043970000}"/>
    <cellStyle name="SAPBEXHLevel3 8 2" xfId="2164" xr:uid="{00000000-0005-0000-0000-000044970000}"/>
    <cellStyle name="SAPBEXHLevel3 8 2 2" xfId="15452" xr:uid="{00000000-0005-0000-0000-000045970000}"/>
    <cellStyle name="SAPBEXHLevel3 8 2 2 2" xfId="15453" xr:uid="{00000000-0005-0000-0000-000046970000}"/>
    <cellStyle name="SAPBEXHLevel3 8 2 2 2 2" xfId="15454" xr:uid="{00000000-0005-0000-0000-000047970000}"/>
    <cellStyle name="SAPBEXHLevel3 8 2 2 2 2 2" xfId="15455" xr:uid="{00000000-0005-0000-0000-000048970000}"/>
    <cellStyle name="SAPBEXHLevel3 8 2 2 2 3" xfId="15456" xr:uid="{00000000-0005-0000-0000-000049970000}"/>
    <cellStyle name="SAPBEXHLevel3 8 2 2 3" xfId="15457" xr:uid="{00000000-0005-0000-0000-00004A970000}"/>
    <cellStyle name="SAPBEXHLevel3 8 2 2 3 2" xfId="15458" xr:uid="{00000000-0005-0000-0000-00004B970000}"/>
    <cellStyle name="SAPBEXHLevel3 8 2 2 3 2 2" xfId="15459" xr:uid="{00000000-0005-0000-0000-00004C970000}"/>
    <cellStyle name="SAPBEXHLevel3 8 2 2 4" xfId="15460" xr:uid="{00000000-0005-0000-0000-00004D970000}"/>
    <cellStyle name="SAPBEXHLevel3 8 2 2 4 2" xfId="15461" xr:uid="{00000000-0005-0000-0000-00004E970000}"/>
    <cellStyle name="SAPBEXHLevel3 8 2 3" xfId="15462" xr:uid="{00000000-0005-0000-0000-00004F970000}"/>
    <cellStyle name="SAPBEXHLevel3 8 2 3 2" xfId="15463" xr:uid="{00000000-0005-0000-0000-000050970000}"/>
    <cellStyle name="SAPBEXHLevel3 8 2 3 2 2" xfId="15464" xr:uid="{00000000-0005-0000-0000-000051970000}"/>
    <cellStyle name="SAPBEXHLevel3 8 2 3 3" xfId="15465" xr:uid="{00000000-0005-0000-0000-000052970000}"/>
    <cellStyle name="SAPBEXHLevel3 8 2 4" xfId="15466" xr:uid="{00000000-0005-0000-0000-000053970000}"/>
    <cellStyle name="SAPBEXHLevel3 8 2 4 2" xfId="15467" xr:uid="{00000000-0005-0000-0000-000054970000}"/>
    <cellStyle name="SAPBEXHLevel3 8 2 4 2 2" xfId="15468" xr:uid="{00000000-0005-0000-0000-000055970000}"/>
    <cellStyle name="SAPBEXHLevel3 8 2 5" xfId="15469" xr:uid="{00000000-0005-0000-0000-000056970000}"/>
    <cellStyle name="SAPBEXHLevel3 8 2 5 2" xfId="15470" xr:uid="{00000000-0005-0000-0000-000057970000}"/>
    <cellStyle name="SAPBEXHLevel3 8 2 6" xfId="42241" xr:uid="{00000000-0005-0000-0000-000058970000}"/>
    <cellStyle name="SAPBEXHLevel3 8 2 7" xfId="42242" xr:uid="{00000000-0005-0000-0000-000059970000}"/>
    <cellStyle name="SAPBEXHLevel3 8 20" xfId="42243" xr:uid="{00000000-0005-0000-0000-00005A970000}"/>
    <cellStyle name="SAPBEXHLevel3 8 21" xfId="42244" xr:uid="{00000000-0005-0000-0000-00005B970000}"/>
    <cellStyle name="SAPBEXHLevel3 8 22" xfId="42245" xr:uid="{00000000-0005-0000-0000-00005C970000}"/>
    <cellStyle name="SAPBEXHLevel3 8 23" xfId="42246" xr:uid="{00000000-0005-0000-0000-00005D970000}"/>
    <cellStyle name="SAPBEXHLevel3 8 24" xfId="42247" xr:uid="{00000000-0005-0000-0000-00005E970000}"/>
    <cellStyle name="SAPBEXHLevel3 8 25" xfId="42248" xr:uid="{00000000-0005-0000-0000-00005F970000}"/>
    <cellStyle name="SAPBEXHLevel3 8 26" xfId="42249" xr:uid="{00000000-0005-0000-0000-000060970000}"/>
    <cellStyle name="SAPBEXHLevel3 8 27" xfId="48732" xr:uid="{00000000-0005-0000-0000-000061970000}"/>
    <cellStyle name="SAPBEXHLevel3 8 3" xfId="15471" xr:uid="{00000000-0005-0000-0000-000062970000}"/>
    <cellStyle name="SAPBEXHLevel3 8 4" xfId="42250" xr:uid="{00000000-0005-0000-0000-000063970000}"/>
    <cellStyle name="SAPBEXHLevel3 8 5" xfId="42251" xr:uid="{00000000-0005-0000-0000-000064970000}"/>
    <cellStyle name="SAPBEXHLevel3 8 6" xfId="42252" xr:uid="{00000000-0005-0000-0000-000065970000}"/>
    <cellStyle name="SAPBEXHLevel3 8 7" xfId="42253" xr:uid="{00000000-0005-0000-0000-000066970000}"/>
    <cellStyle name="SAPBEXHLevel3 8 8" xfId="42254" xr:uid="{00000000-0005-0000-0000-000067970000}"/>
    <cellStyle name="SAPBEXHLevel3 8 9" xfId="42255" xr:uid="{00000000-0005-0000-0000-000068970000}"/>
    <cellStyle name="SAPBEXHLevel3 9" xfId="2165" xr:uid="{00000000-0005-0000-0000-000069970000}"/>
    <cellStyle name="SAPBEXHLevel3 9 10" xfId="42256" xr:uid="{00000000-0005-0000-0000-00006A970000}"/>
    <cellStyle name="SAPBEXHLevel3 9 11" xfId="42257" xr:uid="{00000000-0005-0000-0000-00006B970000}"/>
    <cellStyle name="SAPBEXHLevel3 9 12" xfId="42258" xr:uid="{00000000-0005-0000-0000-00006C970000}"/>
    <cellStyle name="SAPBEXHLevel3 9 13" xfId="42259" xr:uid="{00000000-0005-0000-0000-00006D970000}"/>
    <cellStyle name="SAPBEXHLevel3 9 14" xfId="42260" xr:uid="{00000000-0005-0000-0000-00006E970000}"/>
    <cellStyle name="SAPBEXHLevel3 9 15" xfId="42261" xr:uid="{00000000-0005-0000-0000-00006F970000}"/>
    <cellStyle name="SAPBEXHLevel3 9 16" xfId="42262" xr:uid="{00000000-0005-0000-0000-000070970000}"/>
    <cellStyle name="SAPBEXHLevel3 9 17" xfId="42263" xr:uid="{00000000-0005-0000-0000-000071970000}"/>
    <cellStyle name="SAPBEXHLevel3 9 18" xfId="42264" xr:uid="{00000000-0005-0000-0000-000072970000}"/>
    <cellStyle name="SAPBEXHLevel3 9 19" xfId="42265" xr:uid="{00000000-0005-0000-0000-000073970000}"/>
    <cellStyle name="SAPBEXHLevel3 9 2" xfId="15472" xr:uid="{00000000-0005-0000-0000-000074970000}"/>
    <cellStyle name="SAPBEXHLevel3 9 2 2" xfId="15473" xr:uid="{00000000-0005-0000-0000-000075970000}"/>
    <cellStyle name="SAPBEXHLevel3 9 2 2 2" xfId="15474" xr:uid="{00000000-0005-0000-0000-000076970000}"/>
    <cellStyle name="SAPBEXHLevel3 9 2 2 2 2" xfId="15475" xr:uid="{00000000-0005-0000-0000-000077970000}"/>
    <cellStyle name="SAPBEXHLevel3 9 2 2 3" xfId="15476" xr:uid="{00000000-0005-0000-0000-000078970000}"/>
    <cellStyle name="SAPBEXHLevel3 9 2 3" xfId="15477" xr:uid="{00000000-0005-0000-0000-000079970000}"/>
    <cellStyle name="SAPBEXHLevel3 9 2 3 2" xfId="15478" xr:uid="{00000000-0005-0000-0000-00007A970000}"/>
    <cellStyle name="SAPBEXHLevel3 9 2 3 2 2" xfId="15479" xr:uid="{00000000-0005-0000-0000-00007B970000}"/>
    <cellStyle name="SAPBEXHLevel3 9 2 4" xfId="15480" xr:uid="{00000000-0005-0000-0000-00007C970000}"/>
    <cellStyle name="SAPBEXHLevel3 9 2 4 2" xfId="15481" xr:uid="{00000000-0005-0000-0000-00007D970000}"/>
    <cellStyle name="SAPBEXHLevel3 9 2 5" xfId="42266" xr:uid="{00000000-0005-0000-0000-00007E970000}"/>
    <cellStyle name="SAPBEXHLevel3 9 2 6" xfId="42267" xr:uid="{00000000-0005-0000-0000-00007F970000}"/>
    <cellStyle name="SAPBEXHLevel3 9 2 7" xfId="42268" xr:uid="{00000000-0005-0000-0000-000080970000}"/>
    <cellStyle name="SAPBEXHLevel3 9 20" xfId="42269" xr:uid="{00000000-0005-0000-0000-000081970000}"/>
    <cellStyle name="SAPBEXHLevel3 9 21" xfId="42270" xr:uid="{00000000-0005-0000-0000-000082970000}"/>
    <cellStyle name="SAPBEXHLevel3 9 22" xfId="42271" xr:uid="{00000000-0005-0000-0000-000083970000}"/>
    <cellStyle name="SAPBEXHLevel3 9 23" xfId="42272" xr:uid="{00000000-0005-0000-0000-000084970000}"/>
    <cellStyle name="SAPBEXHLevel3 9 24" xfId="42273" xr:uid="{00000000-0005-0000-0000-000085970000}"/>
    <cellStyle name="SAPBEXHLevel3 9 25" xfId="42274" xr:uid="{00000000-0005-0000-0000-000086970000}"/>
    <cellStyle name="SAPBEXHLevel3 9 26" xfId="42275" xr:uid="{00000000-0005-0000-0000-000087970000}"/>
    <cellStyle name="SAPBEXHLevel3 9 27" xfId="42276" xr:uid="{00000000-0005-0000-0000-000088970000}"/>
    <cellStyle name="SAPBEXHLevel3 9 28" xfId="48733" xr:uid="{00000000-0005-0000-0000-000089970000}"/>
    <cellStyle name="SAPBEXHLevel3 9 29" xfId="49914" xr:uid="{00000000-0005-0000-0000-00008A970000}"/>
    <cellStyle name="SAPBEXHLevel3 9 3" xfId="42277" xr:uid="{00000000-0005-0000-0000-00008B970000}"/>
    <cellStyle name="SAPBEXHLevel3 9 4" xfId="42278" xr:uid="{00000000-0005-0000-0000-00008C970000}"/>
    <cellStyle name="SAPBEXHLevel3 9 5" xfId="42279" xr:uid="{00000000-0005-0000-0000-00008D970000}"/>
    <cellStyle name="SAPBEXHLevel3 9 6" xfId="42280" xr:uid="{00000000-0005-0000-0000-00008E970000}"/>
    <cellStyle name="SAPBEXHLevel3 9 7" xfId="42281" xr:uid="{00000000-0005-0000-0000-00008F970000}"/>
    <cellStyle name="SAPBEXHLevel3 9 8" xfId="42282" xr:uid="{00000000-0005-0000-0000-000090970000}"/>
    <cellStyle name="SAPBEXHLevel3 9 9" xfId="42283" xr:uid="{00000000-0005-0000-0000-000091970000}"/>
    <cellStyle name="SAPBEXHLevel3_20120921_SF-grote-ronde-Liesbethdump2" xfId="443" xr:uid="{00000000-0005-0000-0000-000092970000}"/>
    <cellStyle name="SAPBEXHLevel3X" xfId="144" xr:uid="{00000000-0005-0000-0000-000093970000}"/>
    <cellStyle name="SAPBEXHLevel3X 10" xfId="42284" xr:uid="{00000000-0005-0000-0000-000094970000}"/>
    <cellStyle name="SAPBEXHLevel3X 11" xfId="42285" xr:uid="{00000000-0005-0000-0000-000095970000}"/>
    <cellStyle name="SAPBEXHLevel3X 12" xfId="42286" xr:uid="{00000000-0005-0000-0000-000096970000}"/>
    <cellStyle name="SAPBEXHLevel3X 13" xfId="42287" xr:uid="{00000000-0005-0000-0000-000097970000}"/>
    <cellStyle name="SAPBEXHLevel3X 14" xfId="42288" xr:uid="{00000000-0005-0000-0000-000098970000}"/>
    <cellStyle name="SAPBEXHLevel3X 15" xfId="42289" xr:uid="{00000000-0005-0000-0000-000099970000}"/>
    <cellStyle name="SAPBEXHLevel3X 16" xfId="42290" xr:uid="{00000000-0005-0000-0000-00009A970000}"/>
    <cellStyle name="SAPBEXHLevel3X 17" xfId="42291" xr:uid="{00000000-0005-0000-0000-00009B970000}"/>
    <cellStyle name="SAPBEXHLevel3X 18" xfId="42292" xr:uid="{00000000-0005-0000-0000-00009C970000}"/>
    <cellStyle name="SAPBEXHLevel3X 19" xfId="42293" xr:uid="{00000000-0005-0000-0000-00009D970000}"/>
    <cellStyle name="SAPBEXHLevel3X 2" xfId="549" xr:uid="{00000000-0005-0000-0000-00009E970000}"/>
    <cellStyle name="SAPBEXHLevel3X 2 10" xfId="42294" xr:uid="{00000000-0005-0000-0000-00009F970000}"/>
    <cellStyle name="SAPBEXHLevel3X 2 11" xfId="42295" xr:uid="{00000000-0005-0000-0000-0000A0970000}"/>
    <cellStyle name="SAPBEXHLevel3X 2 12" xfId="42296" xr:uid="{00000000-0005-0000-0000-0000A1970000}"/>
    <cellStyle name="SAPBEXHLevel3X 2 13" xfId="42297" xr:uid="{00000000-0005-0000-0000-0000A2970000}"/>
    <cellStyle name="SAPBEXHLevel3X 2 14" xfId="42298" xr:uid="{00000000-0005-0000-0000-0000A3970000}"/>
    <cellStyle name="SAPBEXHLevel3X 2 15" xfId="42299" xr:uid="{00000000-0005-0000-0000-0000A4970000}"/>
    <cellStyle name="SAPBEXHLevel3X 2 16" xfId="42300" xr:uid="{00000000-0005-0000-0000-0000A5970000}"/>
    <cellStyle name="SAPBEXHLevel3X 2 17" xfId="42301" xr:uid="{00000000-0005-0000-0000-0000A6970000}"/>
    <cellStyle name="SAPBEXHLevel3X 2 18" xfId="42302" xr:uid="{00000000-0005-0000-0000-0000A7970000}"/>
    <cellStyle name="SAPBEXHLevel3X 2 19" xfId="42303" xr:uid="{00000000-0005-0000-0000-0000A8970000}"/>
    <cellStyle name="SAPBEXHLevel3X 2 2" xfId="1135" xr:uid="{00000000-0005-0000-0000-0000A9970000}"/>
    <cellStyle name="SAPBEXHLevel3X 2 2 10" xfId="42304" xr:uid="{00000000-0005-0000-0000-0000AA970000}"/>
    <cellStyle name="SAPBEXHLevel3X 2 2 11" xfId="42305" xr:uid="{00000000-0005-0000-0000-0000AB970000}"/>
    <cellStyle name="SAPBEXHLevel3X 2 2 12" xfId="42306" xr:uid="{00000000-0005-0000-0000-0000AC970000}"/>
    <cellStyle name="SAPBEXHLevel3X 2 2 13" xfId="42307" xr:uid="{00000000-0005-0000-0000-0000AD970000}"/>
    <cellStyle name="SAPBEXHLevel3X 2 2 14" xfId="42308" xr:uid="{00000000-0005-0000-0000-0000AE970000}"/>
    <cellStyle name="SAPBEXHLevel3X 2 2 15" xfId="42309" xr:uid="{00000000-0005-0000-0000-0000AF970000}"/>
    <cellStyle name="SAPBEXHLevel3X 2 2 16" xfId="42310" xr:uid="{00000000-0005-0000-0000-0000B0970000}"/>
    <cellStyle name="SAPBEXHLevel3X 2 2 17" xfId="42311" xr:uid="{00000000-0005-0000-0000-0000B1970000}"/>
    <cellStyle name="SAPBEXHLevel3X 2 2 18" xfId="42312" xr:uid="{00000000-0005-0000-0000-0000B2970000}"/>
    <cellStyle name="SAPBEXHLevel3X 2 2 19" xfId="42313" xr:uid="{00000000-0005-0000-0000-0000B3970000}"/>
    <cellStyle name="SAPBEXHLevel3X 2 2 2" xfId="2166" xr:uid="{00000000-0005-0000-0000-0000B4970000}"/>
    <cellStyle name="SAPBEXHLevel3X 2 2 2 2" xfId="15482" xr:uid="{00000000-0005-0000-0000-0000B5970000}"/>
    <cellStyle name="SAPBEXHLevel3X 2 2 2 2 2" xfId="15483" xr:uid="{00000000-0005-0000-0000-0000B6970000}"/>
    <cellStyle name="SAPBEXHLevel3X 2 2 2 2 2 2" xfId="15484" xr:uid="{00000000-0005-0000-0000-0000B7970000}"/>
    <cellStyle name="SAPBEXHLevel3X 2 2 2 2 2 2 2" xfId="15485" xr:uid="{00000000-0005-0000-0000-0000B8970000}"/>
    <cellStyle name="SAPBEXHLevel3X 2 2 2 2 2 3" xfId="15486" xr:uid="{00000000-0005-0000-0000-0000B9970000}"/>
    <cellStyle name="SAPBEXHLevel3X 2 2 2 2 3" xfId="15487" xr:uid="{00000000-0005-0000-0000-0000BA970000}"/>
    <cellStyle name="SAPBEXHLevel3X 2 2 2 2 3 2" xfId="15488" xr:uid="{00000000-0005-0000-0000-0000BB970000}"/>
    <cellStyle name="SAPBEXHLevel3X 2 2 2 2 3 2 2" xfId="15489" xr:uid="{00000000-0005-0000-0000-0000BC970000}"/>
    <cellStyle name="SAPBEXHLevel3X 2 2 2 2 4" xfId="15490" xr:uid="{00000000-0005-0000-0000-0000BD970000}"/>
    <cellStyle name="SAPBEXHLevel3X 2 2 2 2 4 2" xfId="15491" xr:uid="{00000000-0005-0000-0000-0000BE970000}"/>
    <cellStyle name="SAPBEXHLevel3X 2 2 2 3" xfId="15492" xr:uid="{00000000-0005-0000-0000-0000BF970000}"/>
    <cellStyle name="SAPBEXHLevel3X 2 2 2 3 2" xfId="15493" xr:uid="{00000000-0005-0000-0000-0000C0970000}"/>
    <cellStyle name="SAPBEXHLevel3X 2 2 2 3 2 2" xfId="15494" xr:uid="{00000000-0005-0000-0000-0000C1970000}"/>
    <cellStyle name="SAPBEXHLevel3X 2 2 2 3 3" xfId="15495" xr:uid="{00000000-0005-0000-0000-0000C2970000}"/>
    <cellStyle name="SAPBEXHLevel3X 2 2 2 4" xfId="15496" xr:uid="{00000000-0005-0000-0000-0000C3970000}"/>
    <cellStyle name="SAPBEXHLevel3X 2 2 2 4 2" xfId="15497" xr:uid="{00000000-0005-0000-0000-0000C4970000}"/>
    <cellStyle name="SAPBEXHLevel3X 2 2 2 4 2 2" xfId="15498" xr:uid="{00000000-0005-0000-0000-0000C5970000}"/>
    <cellStyle name="SAPBEXHLevel3X 2 2 2 5" xfId="15499" xr:uid="{00000000-0005-0000-0000-0000C6970000}"/>
    <cellStyle name="SAPBEXHLevel3X 2 2 2 5 2" xfId="15500" xr:uid="{00000000-0005-0000-0000-0000C7970000}"/>
    <cellStyle name="SAPBEXHLevel3X 2 2 2 6" xfId="42314" xr:uid="{00000000-0005-0000-0000-0000C8970000}"/>
    <cellStyle name="SAPBEXHLevel3X 2 2 2 7" xfId="42315" xr:uid="{00000000-0005-0000-0000-0000C9970000}"/>
    <cellStyle name="SAPBEXHLevel3X 2 2 20" xfId="42316" xr:uid="{00000000-0005-0000-0000-0000CA970000}"/>
    <cellStyle name="SAPBEXHLevel3X 2 2 21" xfId="42317" xr:uid="{00000000-0005-0000-0000-0000CB970000}"/>
    <cellStyle name="SAPBEXHLevel3X 2 2 22" xfId="42318" xr:uid="{00000000-0005-0000-0000-0000CC970000}"/>
    <cellStyle name="SAPBEXHLevel3X 2 2 23" xfId="42319" xr:uid="{00000000-0005-0000-0000-0000CD970000}"/>
    <cellStyle name="SAPBEXHLevel3X 2 2 24" xfId="42320" xr:uid="{00000000-0005-0000-0000-0000CE970000}"/>
    <cellStyle name="SAPBEXHLevel3X 2 2 25" xfId="42321" xr:uid="{00000000-0005-0000-0000-0000CF970000}"/>
    <cellStyle name="SAPBEXHLevel3X 2 2 26" xfId="42322" xr:uid="{00000000-0005-0000-0000-0000D0970000}"/>
    <cellStyle name="SAPBEXHLevel3X 2 2 27" xfId="48734" xr:uid="{00000000-0005-0000-0000-0000D1970000}"/>
    <cellStyle name="SAPBEXHLevel3X 2 2 3" xfId="42323" xr:uid="{00000000-0005-0000-0000-0000D2970000}"/>
    <cellStyle name="SAPBEXHLevel3X 2 2 4" xfId="42324" xr:uid="{00000000-0005-0000-0000-0000D3970000}"/>
    <cellStyle name="SAPBEXHLevel3X 2 2 5" xfId="42325" xr:uid="{00000000-0005-0000-0000-0000D4970000}"/>
    <cellStyle name="SAPBEXHLevel3X 2 2 6" xfId="42326" xr:uid="{00000000-0005-0000-0000-0000D5970000}"/>
    <cellStyle name="SAPBEXHLevel3X 2 2 7" xfId="42327" xr:uid="{00000000-0005-0000-0000-0000D6970000}"/>
    <cellStyle name="SAPBEXHLevel3X 2 2 8" xfId="42328" xr:uid="{00000000-0005-0000-0000-0000D7970000}"/>
    <cellStyle name="SAPBEXHLevel3X 2 2 9" xfId="42329" xr:uid="{00000000-0005-0000-0000-0000D8970000}"/>
    <cellStyle name="SAPBEXHLevel3X 2 20" xfId="42330" xr:uid="{00000000-0005-0000-0000-0000D9970000}"/>
    <cellStyle name="SAPBEXHLevel3X 2 21" xfId="42331" xr:uid="{00000000-0005-0000-0000-0000DA970000}"/>
    <cellStyle name="SAPBEXHLevel3X 2 22" xfId="42332" xr:uid="{00000000-0005-0000-0000-0000DB970000}"/>
    <cellStyle name="SAPBEXHLevel3X 2 23" xfId="42333" xr:uid="{00000000-0005-0000-0000-0000DC970000}"/>
    <cellStyle name="SAPBEXHLevel3X 2 24" xfId="42334" xr:uid="{00000000-0005-0000-0000-0000DD970000}"/>
    <cellStyle name="SAPBEXHLevel3X 2 25" xfId="42335" xr:uid="{00000000-0005-0000-0000-0000DE970000}"/>
    <cellStyle name="SAPBEXHLevel3X 2 26" xfId="42336" xr:uid="{00000000-0005-0000-0000-0000DF970000}"/>
    <cellStyle name="SAPBEXHLevel3X 2 27" xfId="42337" xr:uid="{00000000-0005-0000-0000-0000E0970000}"/>
    <cellStyle name="SAPBEXHLevel3X 2 28" xfId="42338" xr:uid="{00000000-0005-0000-0000-0000E1970000}"/>
    <cellStyle name="SAPBEXHLevel3X 2 29" xfId="42339" xr:uid="{00000000-0005-0000-0000-0000E2970000}"/>
    <cellStyle name="SAPBEXHLevel3X 2 3" xfId="1136" xr:uid="{00000000-0005-0000-0000-0000E3970000}"/>
    <cellStyle name="SAPBEXHLevel3X 2 3 10" xfId="42340" xr:uid="{00000000-0005-0000-0000-0000E4970000}"/>
    <cellStyle name="SAPBEXHLevel3X 2 3 11" xfId="42341" xr:uid="{00000000-0005-0000-0000-0000E5970000}"/>
    <cellStyle name="SAPBEXHLevel3X 2 3 12" xfId="42342" xr:uid="{00000000-0005-0000-0000-0000E6970000}"/>
    <cellStyle name="SAPBEXHLevel3X 2 3 13" xfId="42343" xr:uid="{00000000-0005-0000-0000-0000E7970000}"/>
    <cellStyle name="SAPBEXHLevel3X 2 3 14" xfId="42344" xr:uid="{00000000-0005-0000-0000-0000E8970000}"/>
    <cellStyle name="SAPBEXHLevel3X 2 3 15" xfId="42345" xr:uid="{00000000-0005-0000-0000-0000E9970000}"/>
    <cellStyle name="SAPBEXHLevel3X 2 3 16" xfId="42346" xr:uid="{00000000-0005-0000-0000-0000EA970000}"/>
    <cellStyle name="SAPBEXHLevel3X 2 3 17" xfId="42347" xr:uid="{00000000-0005-0000-0000-0000EB970000}"/>
    <cellStyle name="SAPBEXHLevel3X 2 3 18" xfId="42348" xr:uid="{00000000-0005-0000-0000-0000EC970000}"/>
    <cellStyle name="SAPBEXHLevel3X 2 3 19" xfId="42349" xr:uid="{00000000-0005-0000-0000-0000ED970000}"/>
    <cellStyle name="SAPBEXHLevel3X 2 3 2" xfId="2167" xr:uid="{00000000-0005-0000-0000-0000EE970000}"/>
    <cellStyle name="SAPBEXHLevel3X 2 3 2 2" xfId="15501" xr:uid="{00000000-0005-0000-0000-0000EF970000}"/>
    <cellStyle name="SAPBEXHLevel3X 2 3 2 2 2" xfId="15502" xr:uid="{00000000-0005-0000-0000-0000F0970000}"/>
    <cellStyle name="SAPBEXHLevel3X 2 3 2 2 2 2" xfId="15503" xr:uid="{00000000-0005-0000-0000-0000F1970000}"/>
    <cellStyle name="SAPBEXHLevel3X 2 3 2 2 2 2 2" xfId="15504" xr:uid="{00000000-0005-0000-0000-0000F2970000}"/>
    <cellStyle name="SAPBEXHLevel3X 2 3 2 2 2 3" xfId="15505" xr:uid="{00000000-0005-0000-0000-0000F3970000}"/>
    <cellStyle name="SAPBEXHLevel3X 2 3 2 2 3" xfId="15506" xr:uid="{00000000-0005-0000-0000-0000F4970000}"/>
    <cellStyle name="SAPBEXHLevel3X 2 3 2 2 3 2" xfId="15507" xr:uid="{00000000-0005-0000-0000-0000F5970000}"/>
    <cellStyle name="SAPBEXHLevel3X 2 3 2 2 3 2 2" xfId="15508" xr:uid="{00000000-0005-0000-0000-0000F6970000}"/>
    <cellStyle name="SAPBEXHLevel3X 2 3 2 2 4" xfId="15509" xr:uid="{00000000-0005-0000-0000-0000F7970000}"/>
    <cellStyle name="SAPBEXHLevel3X 2 3 2 2 4 2" xfId="15510" xr:uid="{00000000-0005-0000-0000-0000F8970000}"/>
    <cellStyle name="SAPBEXHLevel3X 2 3 2 3" xfId="15511" xr:uid="{00000000-0005-0000-0000-0000F9970000}"/>
    <cellStyle name="SAPBEXHLevel3X 2 3 2 3 2" xfId="15512" xr:uid="{00000000-0005-0000-0000-0000FA970000}"/>
    <cellStyle name="SAPBEXHLevel3X 2 3 2 3 2 2" xfId="15513" xr:uid="{00000000-0005-0000-0000-0000FB970000}"/>
    <cellStyle name="SAPBEXHLevel3X 2 3 2 3 3" xfId="15514" xr:uid="{00000000-0005-0000-0000-0000FC970000}"/>
    <cellStyle name="SAPBEXHLevel3X 2 3 2 4" xfId="15515" xr:uid="{00000000-0005-0000-0000-0000FD970000}"/>
    <cellStyle name="SAPBEXHLevel3X 2 3 2 4 2" xfId="15516" xr:uid="{00000000-0005-0000-0000-0000FE970000}"/>
    <cellStyle name="SAPBEXHLevel3X 2 3 2 4 2 2" xfId="15517" xr:uid="{00000000-0005-0000-0000-0000FF970000}"/>
    <cellStyle name="SAPBEXHLevel3X 2 3 2 5" xfId="15518" xr:uid="{00000000-0005-0000-0000-000000980000}"/>
    <cellStyle name="SAPBEXHLevel3X 2 3 2 5 2" xfId="15519" xr:uid="{00000000-0005-0000-0000-000001980000}"/>
    <cellStyle name="SAPBEXHLevel3X 2 3 2 6" xfId="42350" xr:uid="{00000000-0005-0000-0000-000002980000}"/>
    <cellStyle name="SAPBEXHLevel3X 2 3 2 7" xfId="42351" xr:uid="{00000000-0005-0000-0000-000003980000}"/>
    <cellStyle name="SAPBEXHLevel3X 2 3 20" xfId="42352" xr:uid="{00000000-0005-0000-0000-000004980000}"/>
    <cellStyle name="SAPBEXHLevel3X 2 3 21" xfId="42353" xr:uid="{00000000-0005-0000-0000-000005980000}"/>
    <cellStyle name="SAPBEXHLevel3X 2 3 22" xfId="42354" xr:uid="{00000000-0005-0000-0000-000006980000}"/>
    <cellStyle name="SAPBEXHLevel3X 2 3 23" xfId="42355" xr:uid="{00000000-0005-0000-0000-000007980000}"/>
    <cellStyle name="SAPBEXHLevel3X 2 3 24" xfId="42356" xr:uid="{00000000-0005-0000-0000-000008980000}"/>
    <cellStyle name="SAPBEXHLevel3X 2 3 25" xfId="42357" xr:uid="{00000000-0005-0000-0000-000009980000}"/>
    <cellStyle name="SAPBEXHLevel3X 2 3 26" xfId="42358" xr:uid="{00000000-0005-0000-0000-00000A980000}"/>
    <cellStyle name="SAPBEXHLevel3X 2 3 27" xfId="48735" xr:uid="{00000000-0005-0000-0000-00000B980000}"/>
    <cellStyle name="SAPBEXHLevel3X 2 3 3" xfId="42359" xr:uid="{00000000-0005-0000-0000-00000C980000}"/>
    <cellStyle name="SAPBEXHLevel3X 2 3 4" xfId="42360" xr:uid="{00000000-0005-0000-0000-00000D980000}"/>
    <cellStyle name="SAPBEXHLevel3X 2 3 5" xfId="42361" xr:uid="{00000000-0005-0000-0000-00000E980000}"/>
    <cellStyle name="SAPBEXHLevel3X 2 3 6" xfId="42362" xr:uid="{00000000-0005-0000-0000-00000F980000}"/>
    <cellStyle name="SAPBEXHLevel3X 2 3 7" xfId="42363" xr:uid="{00000000-0005-0000-0000-000010980000}"/>
    <cellStyle name="SAPBEXHLevel3X 2 3 8" xfId="42364" xr:uid="{00000000-0005-0000-0000-000011980000}"/>
    <cellStyle name="SAPBEXHLevel3X 2 3 9" xfId="42365" xr:uid="{00000000-0005-0000-0000-000012980000}"/>
    <cellStyle name="SAPBEXHLevel3X 2 30" xfId="42366" xr:uid="{00000000-0005-0000-0000-000013980000}"/>
    <cellStyle name="SAPBEXHLevel3X 2 31" xfId="42367" xr:uid="{00000000-0005-0000-0000-000014980000}"/>
    <cellStyle name="SAPBEXHLevel3X 2 32" xfId="48736" xr:uid="{00000000-0005-0000-0000-000015980000}"/>
    <cellStyle name="SAPBEXHLevel3X 2 4" xfId="1137" xr:uid="{00000000-0005-0000-0000-000016980000}"/>
    <cellStyle name="SAPBEXHLevel3X 2 4 10" xfId="42368" xr:uid="{00000000-0005-0000-0000-000017980000}"/>
    <cellStyle name="SAPBEXHLevel3X 2 4 11" xfId="42369" xr:uid="{00000000-0005-0000-0000-000018980000}"/>
    <cellStyle name="SAPBEXHLevel3X 2 4 12" xfId="42370" xr:uid="{00000000-0005-0000-0000-000019980000}"/>
    <cellStyle name="SAPBEXHLevel3X 2 4 13" xfId="42371" xr:uid="{00000000-0005-0000-0000-00001A980000}"/>
    <cellStyle name="SAPBEXHLevel3X 2 4 14" xfId="42372" xr:uid="{00000000-0005-0000-0000-00001B980000}"/>
    <cellStyle name="SAPBEXHLevel3X 2 4 15" xfId="42373" xr:uid="{00000000-0005-0000-0000-00001C980000}"/>
    <cellStyle name="SAPBEXHLevel3X 2 4 16" xfId="42374" xr:uid="{00000000-0005-0000-0000-00001D980000}"/>
    <cellStyle name="SAPBEXHLevel3X 2 4 17" xfId="42375" xr:uid="{00000000-0005-0000-0000-00001E980000}"/>
    <cellStyle name="SAPBEXHLevel3X 2 4 18" xfId="42376" xr:uid="{00000000-0005-0000-0000-00001F980000}"/>
    <cellStyle name="SAPBEXHLevel3X 2 4 19" xfId="42377" xr:uid="{00000000-0005-0000-0000-000020980000}"/>
    <cellStyle name="SAPBEXHLevel3X 2 4 2" xfId="2168" xr:uid="{00000000-0005-0000-0000-000021980000}"/>
    <cellStyle name="SAPBEXHLevel3X 2 4 2 2" xfId="15520" xr:uid="{00000000-0005-0000-0000-000022980000}"/>
    <cellStyle name="SAPBEXHLevel3X 2 4 2 2 2" xfId="15521" xr:uid="{00000000-0005-0000-0000-000023980000}"/>
    <cellStyle name="SAPBEXHLevel3X 2 4 2 2 2 2" xfId="15522" xr:uid="{00000000-0005-0000-0000-000024980000}"/>
    <cellStyle name="SAPBEXHLevel3X 2 4 2 2 2 2 2" xfId="15523" xr:uid="{00000000-0005-0000-0000-000025980000}"/>
    <cellStyle name="SAPBEXHLevel3X 2 4 2 2 2 3" xfId="15524" xr:uid="{00000000-0005-0000-0000-000026980000}"/>
    <cellStyle name="SAPBEXHLevel3X 2 4 2 2 3" xfId="15525" xr:uid="{00000000-0005-0000-0000-000027980000}"/>
    <cellStyle name="SAPBEXHLevel3X 2 4 2 2 3 2" xfId="15526" xr:uid="{00000000-0005-0000-0000-000028980000}"/>
    <cellStyle name="SAPBEXHLevel3X 2 4 2 2 3 2 2" xfId="15527" xr:uid="{00000000-0005-0000-0000-000029980000}"/>
    <cellStyle name="SAPBEXHLevel3X 2 4 2 2 4" xfId="15528" xr:uid="{00000000-0005-0000-0000-00002A980000}"/>
    <cellStyle name="SAPBEXHLevel3X 2 4 2 2 4 2" xfId="15529" xr:uid="{00000000-0005-0000-0000-00002B980000}"/>
    <cellStyle name="SAPBEXHLevel3X 2 4 2 3" xfId="15530" xr:uid="{00000000-0005-0000-0000-00002C980000}"/>
    <cellStyle name="SAPBEXHLevel3X 2 4 2 3 2" xfId="15531" xr:uid="{00000000-0005-0000-0000-00002D980000}"/>
    <cellStyle name="SAPBEXHLevel3X 2 4 2 3 2 2" xfId="15532" xr:uid="{00000000-0005-0000-0000-00002E980000}"/>
    <cellStyle name="SAPBEXHLevel3X 2 4 2 3 3" xfId="15533" xr:uid="{00000000-0005-0000-0000-00002F980000}"/>
    <cellStyle name="SAPBEXHLevel3X 2 4 2 4" xfId="15534" xr:uid="{00000000-0005-0000-0000-000030980000}"/>
    <cellStyle name="SAPBEXHLevel3X 2 4 2 4 2" xfId="15535" xr:uid="{00000000-0005-0000-0000-000031980000}"/>
    <cellStyle name="SAPBEXHLevel3X 2 4 2 4 2 2" xfId="15536" xr:uid="{00000000-0005-0000-0000-000032980000}"/>
    <cellStyle name="SAPBEXHLevel3X 2 4 2 5" xfId="15537" xr:uid="{00000000-0005-0000-0000-000033980000}"/>
    <cellStyle name="SAPBEXHLevel3X 2 4 2 5 2" xfId="15538" xr:uid="{00000000-0005-0000-0000-000034980000}"/>
    <cellStyle name="SAPBEXHLevel3X 2 4 2 6" xfId="42378" xr:uid="{00000000-0005-0000-0000-000035980000}"/>
    <cellStyle name="SAPBEXHLevel3X 2 4 2 7" xfId="42379" xr:uid="{00000000-0005-0000-0000-000036980000}"/>
    <cellStyle name="SAPBEXHLevel3X 2 4 20" xfId="42380" xr:uid="{00000000-0005-0000-0000-000037980000}"/>
    <cellStyle name="SAPBEXHLevel3X 2 4 21" xfId="42381" xr:uid="{00000000-0005-0000-0000-000038980000}"/>
    <cellStyle name="SAPBEXHLevel3X 2 4 22" xfId="42382" xr:uid="{00000000-0005-0000-0000-000039980000}"/>
    <cellStyle name="SAPBEXHLevel3X 2 4 23" xfId="42383" xr:uid="{00000000-0005-0000-0000-00003A980000}"/>
    <cellStyle name="SAPBEXHLevel3X 2 4 24" xfId="42384" xr:uid="{00000000-0005-0000-0000-00003B980000}"/>
    <cellStyle name="SAPBEXHLevel3X 2 4 25" xfId="42385" xr:uid="{00000000-0005-0000-0000-00003C980000}"/>
    <cellStyle name="SAPBEXHLevel3X 2 4 26" xfId="42386" xr:uid="{00000000-0005-0000-0000-00003D980000}"/>
    <cellStyle name="SAPBEXHLevel3X 2 4 27" xfId="48737" xr:uid="{00000000-0005-0000-0000-00003E980000}"/>
    <cellStyle name="SAPBEXHLevel3X 2 4 3" xfId="42387" xr:uid="{00000000-0005-0000-0000-00003F980000}"/>
    <cellStyle name="SAPBEXHLevel3X 2 4 4" xfId="42388" xr:uid="{00000000-0005-0000-0000-000040980000}"/>
    <cellStyle name="SAPBEXHLevel3X 2 4 5" xfId="42389" xr:uid="{00000000-0005-0000-0000-000041980000}"/>
    <cellStyle name="SAPBEXHLevel3X 2 4 6" xfId="42390" xr:uid="{00000000-0005-0000-0000-000042980000}"/>
    <cellStyle name="SAPBEXHLevel3X 2 4 7" xfId="42391" xr:uid="{00000000-0005-0000-0000-000043980000}"/>
    <cellStyle name="SAPBEXHLevel3X 2 4 8" xfId="42392" xr:uid="{00000000-0005-0000-0000-000044980000}"/>
    <cellStyle name="SAPBEXHLevel3X 2 4 9" xfId="42393" xr:uid="{00000000-0005-0000-0000-000045980000}"/>
    <cellStyle name="SAPBEXHLevel3X 2 5" xfId="1138" xr:uid="{00000000-0005-0000-0000-000046980000}"/>
    <cellStyle name="SAPBEXHLevel3X 2 5 10" xfId="42394" xr:uid="{00000000-0005-0000-0000-000047980000}"/>
    <cellStyle name="SAPBEXHLevel3X 2 5 11" xfId="42395" xr:uid="{00000000-0005-0000-0000-000048980000}"/>
    <cellStyle name="SAPBEXHLevel3X 2 5 12" xfId="42396" xr:uid="{00000000-0005-0000-0000-000049980000}"/>
    <cellStyle name="SAPBEXHLevel3X 2 5 13" xfId="42397" xr:uid="{00000000-0005-0000-0000-00004A980000}"/>
    <cellStyle name="SAPBEXHLevel3X 2 5 14" xfId="42398" xr:uid="{00000000-0005-0000-0000-00004B980000}"/>
    <cellStyle name="SAPBEXHLevel3X 2 5 15" xfId="42399" xr:uid="{00000000-0005-0000-0000-00004C980000}"/>
    <cellStyle name="SAPBEXHLevel3X 2 5 16" xfId="42400" xr:uid="{00000000-0005-0000-0000-00004D980000}"/>
    <cellStyle name="SAPBEXHLevel3X 2 5 17" xfId="42401" xr:uid="{00000000-0005-0000-0000-00004E980000}"/>
    <cellStyle name="SAPBEXHLevel3X 2 5 18" xfId="42402" xr:uid="{00000000-0005-0000-0000-00004F980000}"/>
    <cellStyle name="SAPBEXHLevel3X 2 5 19" xfId="42403" xr:uid="{00000000-0005-0000-0000-000050980000}"/>
    <cellStyle name="SAPBEXHLevel3X 2 5 2" xfId="2169" xr:uid="{00000000-0005-0000-0000-000051980000}"/>
    <cellStyle name="SAPBEXHLevel3X 2 5 2 2" xfId="15539" xr:uid="{00000000-0005-0000-0000-000052980000}"/>
    <cellStyle name="SAPBEXHLevel3X 2 5 2 2 2" xfId="15540" xr:uid="{00000000-0005-0000-0000-000053980000}"/>
    <cellStyle name="SAPBEXHLevel3X 2 5 2 2 2 2" xfId="15541" xr:uid="{00000000-0005-0000-0000-000054980000}"/>
    <cellStyle name="SAPBEXHLevel3X 2 5 2 2 2 2 2" xfId="15542" xr:uid="{00000000-0005-0000-0000-000055980000}"/>
    <cellStyle name="SAPBEXHLevel3X 2 5 2 2 2 3" xfId="15543" xr:uid="{00000000-0005-0000-0000-000056980000}"/>
    <cellStyle name="SAPBEXHLevel3X 2 5 2 2 3" xfId="15544" xr:uid="{00000000-0005-0000-0000-000057980000}"/>
    <cellStyle name="SAPBEXHLevel3X 2 5 2 2 3 2" xfId="15545" xr:uid="{00000000-0005-0000-0000-000058980000}"/>
    <cellStyle name="SAPBEXHLevel3X 2 5 2 2 3 2 2" xfId="15546" xr:uid="{00000000-0005-0000-0000-000059980000}"/>
    <cellStyle name="SAPBEXHLevel3X 2 5 2 2 4" xfId="15547" xr:uid="{00000000-0005-0000-0000-00005A980000}"/>
    <cellStyle name="SAPBEXHLevel3X 2 5 2 2 4 2" xfId="15548" xr:uid="{00000000-0005-0000-0000-00005B980000}"/>
    <cellStyle name="SAPBEXHLevel3X 2 5 2 3" xfId="15549" xr:uid="{00000000-0005-0000-0000-00005C980000}"/>
    <cellStyle name="SAPBEXHLevel3X 2 5 2 3 2" xfId="15550" xr:uid="{00000000-0005-0000-0000-00005D980000}"/>
    <cellStyle name="SAPBEXHLevel3X 2 5 2 3 2 2" xfId="15551" xr:uid="{00000000-0005-0000-0000-00005E980000}"/>
    <cellStyle name="SAPBEXHLevel3X 2 5 2 3 3" xfId="15552" xr:uid="{00000000-0005-0000-0000-00005F980000}"/>
    <cellStyle name="SAPBEXHLevel3X 2 5 2 4" xfId="15553" xr:uid="{00000000-0005-0000-0000-000060980000}"/>
    <cellStyle name="SAPBEXHLevel3X 2 5 2 4 2" xfId="15554" xr:uid="{00000000-0005-0000-0000-000061980000}"/>
    <cellStyle name="SAPBEXHLevel3X 2 5 2 4 2 2" xfId="15555" xr:uid="{00000000-0005-0000-0000-000062980000}"/>
    <cellStyle name="SAPBEXHLevel3X 2 5 2 5" xfId="15556" xr:uid="{00000000-0005-0000-0000-000063980000}"/>
    <cellStyle name="SAPBEXHLevel3X 2 5 2 5 2" xfId="15557" xr:uid="{00000000-0005-0000-0000-000064980000}"/>
    <cellStyle name="SAPBEXHLevel3X 2 5 2 6" xfId="42404" xr:uid="{00000000-0005-0000-0000-000065980000}"/>
    <cellStyle name="SAPBEXHLevel3X 2 5 2 7" xfId="42405" xr:uid="{00000000-0005-0000-0000-000066980000}"/>
    <cellStyle name="SAPBEXHLevel3X 2 5 20" xfId="42406" xr:uid="{00000000-0005-0000-0000-000067980000}"/>
    <cellStyle name="SAPBEXHLevel3X 2 5 21" xfId="42407" xr:uid="{00000000-0005-0000-0000-000068980000}"/>
    <cellStyle name="SAPBEXHLevel3X 2 5 22" xfId="42408" xr:uid="{00000000-0005-0000-0000-000069980000}"/>
    <cellStyle name="SAPBEXHLevel3X 2 5 23" xfId="42409" xr:uid="{00000000-0005-0000-0000-00006A980000}"/>
    <cellStyle name="SAPBEXHLevel3X 2 5 24" xfId="42410" xr:uid="{00000000-0005-0000-0000-00006B980000}"/>
    <cellStyle name="SAPBEXHLevel3X 2 5 25" xfId="42411" xr:uid="{00000000-0005-0000-0000-00006C980000}"/>
    <cellStyle name="SAPBEXHLevel3X 2 5 26" xfId="42412" xr:uid="{00000000-0005-0000-0000-00006D980000}"/>
    <cellStyle name="SAPBEXHLevel3X 2 5 27" xfId="48738" xr:uid="{00000000-0005-0000-0000-00006E980000}"/>
    <cellStyle name="SAPBEXHLevel3X 2 5 3" xfId="42413" xr:uid="{00000000-0005-0000-0000-00006F980000}"/>
    <cellStyle name="SAPBEXHLevel3X 2 5 4" xfId="42414" xr:uid="{00000000-0005-0000-0000-000070980000}"/>
    <cellStyle name="SAPBEXHLevel3X 2 5 5" xfId="42415" xr:uid="{00000000-0005-0000-0000-000071980000}"/>
    <cellStyle name="SAPBEXHLevel3X 2 5 6" xfId="42416" xr:uid="{00000000-0005-0000-0000-000072980000}"/>
    <cellStyle name="SAPBEXHLevel3X 2 5 7" xfId="42417" xr:uid="{00000000-0005-0000-0000-000073980000}"/>
    <cellStyle name="SAPBEXHLevel3X 2 5 8" xfId="42418" xr:uid="{00000000-0005-0000-0000-000074980000}"/>
    <cellStyle name="SAPBEXHLevel3X 2 5 9" xfId="42419" xr:uid="{00000000-0005-0000-0000-000075980000}"/>
    <cellStyle name="SAPBEXHLevel3X 2 6" xfId="1139" xr:uid="{00000000-0005-0000-0000-000076980000}"/>
    <cellStyle name="SAPBEXHLevel3X 2 6 10" xfId="42420" xr:uid="{00000000-0005-0000-0000-000077980000}"/>
    <cellStyle name="SAPBEXHLevel3X 2 6 11" xfId="42421" xr:uid="{00000000-0005-0000-0000-000078980000}"/>
    <cellStyle name="SAPBEXHLevel3X 2 6 12" xfId="42422" xr:uid="{00000000-0005-0000-0000-000079980000}"/>
    <cellStyle name="SAPBEXHLevel3X 2 6 13" xfId="42423" xr:uid="{00000000-0005-0000-0000-00007A980000}"/>
    <cellStyle name="SAPBEXHLevel3X 2 6 14" xfId="42424" xr:uid="{00000000-0005-0000-0000-00007B980000}"/>
    <cellStyle name="SAPBEXHLevel3X 2 6 15" xfId="42425" xr:uid="{00000000-0005-0000-0000-00007C980000}"/>
    <cellStyle name="SAPBEXHLevel3X 2 6 16" xfId="42426" xr:uid="{00000000-0005-0000-0000-00007D980000}"/>
    <cellStyle name="SAPBEXHLevel3X 2 6 17" xfId="42427" xr:uid="{00000000-0005-0000-0000-00007E980000}"/>
    <cellStyle name="SAPBEXHLevel3X 2 6 18" xfId="42428" xr:uid="{00000000-0005-0000-0000-00007F980000}"/>
    <cellStyle name="SAPBEXHLevel3X 2 6 19" xfId="42429" xr:uid="{00000000-0005-0000-0000-000080980000}"/>
    <cellStyle name="SAPBEXHLevel3X 2 6 2" xfId="2170" xr:uid="{00000000-0005-0000-0000-000081980000}"/>
    <cellStyle name="SAPBEXHLevel3X 2 6 2 2" xfId="15558" xr:uid="{00000000-0005-0000-0000-000082980000}"/>
    <cellStyle name="SAPBEXHLevel3X 2 6 2 2 2" xfId="15559" xr:uid="{00000000-0005-0000-0000-000083980000}"/>
    <cellStyle name="SAPBEXHLevel3X 2 6 2 2 2 2" xfId="15560" xr:uid="{00000000-0005-0000-0000-000084980000}"/>
    <cellStyle name="SAPBEXHLevel3X 2 6 2 2 2 2 2" xfId="15561" xr:uid="{00000000-0005-0000-0000-000085980000}"/>
    <cellStyle name="SAPBEXHLevel3X 2 6 2 2 2 3" xfId="15562" xr:uid="{00000000-0005-0000-0000-000086980000}"/>
    <cellStyle name="SAPBEXHLevel3X 2 6 2 2 3" xfId="15563" xr:uid="{00000000-0005-0000-0000-000087980000}"/>
    <cellStyle name="SAPBEXHLevel3X 2 6 2 2 3 2" xfId="15564" xr:uid="{00000000-0005-0000-0000-000088980000}"/>
    <cellStyle name="SAPBEXHLevel3X 2 6 2 2 3 2 2" xfId="15565" xr:uid="{00000000-0005-0000-0000-000089980000}"/>
    <cellStyle name="SAPBEXHLevel3X 2 6 2 2 4" xfId="15566" xr:uid="{00000000-0005-0000-0000-00008A980000}"/>
    <cellStyle name="SAPBEXHLevel3X 2 6 2 2 4 2" xfId="15567" xr:uid="{00000000-0005-0000-0000-00008B980000}"/>
    <cellStyle name="SAPBEXHLevel3X 2 6 2 3" xfId="15568" xr:uid="{00000000-0005-0000-0000-00008C980000}"/>
    <cellStyle name="SAPBEXHLevel3X 2 6 2 3 2" xfId="15569" xr:uid="{00000000-0005-0000-0000-00008D980000}"/>
    <cellStyle name="SAPBEXHLevel3X 2 6 2 3 2 2" xfId="15570" xr:uid="{00000000-0005-0000-0000-00008E980000}"/>
    <cellStyle name="SAPBEXHLevel3X 2 6 2 3 3" xfId="15571" xr:uid="{00000000-0005-0000-0000-00008F980000}"/>
    <cellStyle name="SAPBEXHLevel3X 2 6 2 4" xfId="15572" xr:uid="{00000000-0005-0000-0000-000090980000}"/>
    <cellStyle name="SAPBEXHLevel3X 2 6 2 4 2" xfId="15573" xr:uid="{00000000-0005-0000-0000-000091980000}"/>
    <cellStyle name="SAPBEXHLevel3X 2 6 2 4 2 2" xfId="15574" xr:uid="{00000000-0005-0000-0000-000092980000}"/>
    <cellStyle name="SAPBEXHLevel3X 2 6 2 5" xfId="15575" xr:uid="{00000000-0005-0000-0000-000093980000}"/>
    <cellStyle name="SAPBEXHLevel3X 2 6 2 5 2" xfId="15576" xr:uid="{00000000-0005-0000-0000-000094980000}"/>
    <cellStyle name="SAPBEXHLevel3X 2 6 2 6" xfId="42430" xr:uid="{00000000-0005-0000-0000-000095980000}"/>
    <cellStyle name="SAPBEXHLevel3X 2 6 2 7" xfId="42431" xr:uid="{00000000-0005-0000-0000-000096980000}"/>
    <cellStyle name="SAPBEXHLevel3X 2 6 20" xfId="42432" xr:uid="{00000000-0005-0000-0000-000097980000}"/>
    <cellStyle name="SAPBEXHLevel3X 2 6 21" xfId="42433" xr:uid="{00000000-0005-0000-0000-000098980000}"/>
    <cellStyle name="SAPBEXHLevel3X 2 6 22" xfId="42434" xr:uid="{00000000-0005-0000-0000-000099980000}"/>
    <cellStyle name="SAPBEXHLevel3X 2 6 23" xfId="42435" xr:uid="{00000000-0005-0000-0000-00009A980000}"/>
    <cellStyle name="SAPBEXHLevel3X 2 6 24" xfId="42436" xr:uid="{00000000-0005-0000-0000-00009B980000}"/>
    <cellStyle name="SAPBEXHLevel3X 2 6 25" xfId="42437" xr:uid="{00000000-0005-0000-0000-00009C980000}"/>
    <cellStyle name="SAPBEXHLevel3X 2 6 26" xfId="42438" xr:uid="{00000000-0005-0000-0000-00009D980000}"/>
    <cellStyle name="SAPBEXHLevel3X 2 6 27" xfId="48739" xr:uid="{00000000-0005-0000-0000-00009E980000}"/>
    <cellStyle name="SAPBEXHLevel3X 2 6 3" xfId="42439" xr:uid="{00000000-0005-0000-0000-00009F980000}"/>
    <cellStyle name="SAPBEXHLevel3X 2 6 4" xfId="42440" xr:uid="{00000000-0005-0000-0000-0000A0980000}"/>
    <cellStyle name="SAPBEXHLevel3X 2 6 5" xfId="42441" xr:uid="{00000000-0005-0000-0000-0000A1980000}"/>
    <cellStyle name="SAPBEXHLevel3X 2 6 6" xfId="42442" xr:uid="{00000000-0005-0000-0000-0000A2980000}"/>
    <cellStyle name="SAPBEXHLevel3X 2 6 7" xfId="42443" xr:uid="{00000000-0005-0000-0000-0000A3980000}"/>
    <cellStyle name="SAPBEXHLevel3X 2 6 8" xfId="42444" xr:uid="{00000000-0005-0000-0000-0000A4980000}"/>
    <cellStyle name="SAPBEXHLevel3X 2 6 9" xfId="42445" xr:uid="{00000000-0005-0000-0000-0000A5980000}"/>
    <cellStyle name="SAPBEXHLevel3X 2 7" xfId="2171" xr:uid="{00000000-0005-0000-0000-0000A6980000}"/>
    <cellStyle name="SAPBEXHLevel3X 2 7 2" xfId="15577" xr:uid="{00000000-0005-0000-0000-0000A7980000}"/>
    <cellStyle name="SAPBEXHLevel3X 2 7 2 2" xfId="15578" xr:uid="{00000000-0005-0000-0000-0000A8980000}"/>
    <cellStyle name="SAPBEXHLevel3X 2 7 2 2 2" xfId="15579" xr:uid="{00000000-0005-0000-0000-0000A9980000}"/>
    <cellStyle name="SAPBEXHLevel3X 2 7 2 2 2 2" xfId="15580" xr:uid="{00000000-0005-0000-0000-0000AA980000}"/>
    <cellStyle name="SAPBEXHLevel3X 2 7 2 2 3" xfId="15581" xr:uid="{00000000-0005-0000-0000-0000AB980000}"/>
    <cellStyle name="SAPBEXHLevel3X 2 7 2 3" xfId="15582" xr:uid="{00000000-0005-0000-0000-0000AC980000}"/>
    <cellStyle name="SAPBEXHLevel3X 2 7 2 3 2" xfId="15583" xr:uid="{00000000-0005-0000-0000-0000AD980000}"/>
    <cellStyle name="SAPBEXHLevel3X 2 7 2 3 2 2" xfId="15584" xr:uid="{00000000-0005-0000-0000-0000AE980000}"/>
    <cellStyle name="SAPBEXHLevel3X 2 7 2 4" xfId="15585" xr:uid="{00000000-0005-0000-0000-0000AF980000}"/>
    <cellStyle name="SAPBEXHLevel3X 2 7 2 4 2" xfId="15586" xr:uid="{00000000-0005-0000-0000-0000B0980000}"/>
    <cellStyle name="SAPBEXHLevel3X 2 7 3" xfId="15587" xr:uid="{00000000-0005-0000-0000-0000B1980000}"/>
    <cellStyle name="SAPBEXHLevel3X 2 7 3 2" xfId="15588" xr:uid="{00000000-0005-0000-0000-0000B2980000}"/>
    <cellStyle name="SAPBEXHLevel3X 2 7 3 2 2" xfId="15589" xr:uid="{00000000-0005-0000-0000-0000B3980000}"/>
    <cellStyle name="SAPBEXHLevel3X 2 7 3 3" xfId="15590" xr:uid="{00000000-0005-0000-0000-0000B4980000}"/>
    <cellStyle name="SAPBEXHLevel3X 2 7 4" xfId="15591" xr:uid="{00000000-0005-0000-0000-0000B5980000}"/>
    <cellStyle name="SAPBEXHLevel3X 2 7 4 2" xfId="15592" xr:uid="{00000000-0005-0000-0000-0000B6980000}"/>
    <cellStyle name="SAPBEXHLevel3X 2 7 4 2 2" xfId="15593" xr:uid="{00000000-0005-0000-0000-0000B7980000}"/>
    <cellStyle name="SAPBEXHLevel3X 2 7 5" xfId="15594" xr:uid="{00000000-0005-0000-0000-0000B8980000}"/>
    <cellStyle name="SAPBEXHLevel3X 2 7 5 2" xfId="15595" xr:uid="{00000000-0005-0000-0000-0000B9980000}"/>
    <cellStyle name="SAPBEXHLevel3X 2 7 6" xfId="42446" xr:uid="{00000000-0005-0000-0000-0000BA980000}"/>
    <cellStyle name="SAPBEXHLevel3X 2 7 7" xfId="42447" xr:uid="{00000000-0005-0000-0000-0000BB980000}"/>
    <cellStyle name="SAPBEXHLevel3X 2 8" xfId="42448" xr:uid="{00000000-0005-0000-0000-0000BC980000}"/>
    <cellStyle name="SAPBEXHLevel3X 2 9" xfId="42449" xr:uid="{00000000-0005-0000-0000-0000BD980000}"/>
    <cellStyle name="SAPBEXHLevel3X 20" xfId="42450" xr:uid="{00000000-0005-0000-0000-0000BE980000}"/>
    <cellStyle name="SAPBEXHLevel3X 21" xfId="42451" xr:uid="{00000000-0005-0000-0000-0000BF980000}"/>
    <cellStyle name="SAPBEXHLevel3X 22" xfId="42452" xr:uid="{00000000-0005-0000-0000-0000C0980000}"/>
    <cellStyle name="SAPBEXHLevel3X 23" xfId="42453" xr:uid="{00000000-0005-0000-0000-0000C1980000}"/>
    <cellStyle name="SAPBEXHLevel3X 24" xfId="42454" xr:uid="{00000000-0005-0000-0000-0000C2980000}"/>
    <cellStyle name="SAPBEXHLevel3X 25" xfId="42455" xr:uid="{00000000-0005-0000-0000-0000C3980000}"/>
    <cellStyle name="SAPBEXHLevel3X 26" xfId="42456" xr:uid="{00000000-0005-0000-0000-0000C4980000}"/>
    <cellStyle name="SAPBEXHLevel3X 27" xfId="42457" xr:uid="{00000000-0005-0000-0000-0000C5980000}"/>
    <cellStyle name="SAPBEXHLevel3X 28" xfId="42458" xr:uid="{00000000-0005-0000-0000-0000C6980000}"/>
    <cellStyle name="SAPBEXHLevel3X 29" xfId="42459" xr:uid="{00000000-0005-0000-0000-0000C7980000}"/>
    <cellStyle name="SAPBEXHLevel3X 3" xfId="1140" xr:uid="{00000000-0005-0000-0000-0000C8980000}"/>
    <cellStyle name="SAPBEXHLevel3X 3 10" xfId="42460" xr:uid="{00000000-0005-0000-0000-0000C9980000}"/>
    <cellStyle name="SAPBEXHLevel3X 3 11" xfId="42461" xr:uid="{00000000-0005-0000-0000-0000CA980000}"/>
    <cellStyle name="SAPBEXHLevel3X 3 12" xfId="42462" xr:uid="{00000000-0005-0000-0000-0000CB980000}"/>
    <cellStyle name="SAPBEXHLevel3X 3 13" xfId="42463" xr:uid="{00000000-0005-0000-0000-0000CC980000}"/>
    <cellStyle name="SAPBEXHLevel3X 3 14" xfId="42464" xr:uid="{00000000-0005-0000-0000-0000CD980000}"/>
    <cellStyle name="SAPBEXHLevel3X 3 15" xfId="42465" xr:uid="{00000000-0005-0000-0000-0000CE980000}"/>
    <cellStyle name="SAPBEXHLevel3X 3 16" xfId="42466" xr:uid="{00000000-0005-0000-0000-0000CF980000}"/>
    <cellStyle name="SAPBEXHLevel3X 3 17" xfId="42467" xr:uid="{00000000-0005-0000-0000-0000D0980000}"/>
    <cellStyle name="SAPBEXHLevel3X 3 18" xfId="42468" xr:uid="{00000000-0005-0000-0000-0000D1980000}"/>
    <cellStyle name="SAPBEXHLevel3X 3 19" xfId="42469" xr:uid="{00000000-0005-0000-0000-0000D2980000}"/>
    <cellStyle name="SAPBEXHLevel3X 3 2" xfId="2172" xr:uid="{00000000-0005-0000-0000-0000D3980000}"/>
    <cellStyle name="SAPBEXHLevel3X 3 2 2" xfId="15596" xr:uid="{00000000-0005-0000-0000-0000D4980000}"/>
    <cellStyle name="SAPBEXHLevel3X 3 2 2 2" xfId="15597" xr:uid="{00000000-0005-0000-0000-0000D5980000}"/>
    <cellStyle name="SAPBEXHLevel3X 3 2 2 2 2" xfId="15598" xr:uid="{00000000-0005-0000-0000-0000D6980000}"/>
    <cellStyle name="SAPBEXHLevel3X 3 2 2 2 2 2" xfId="15599" xr:uid="{00000000-0005-0000-0000-0000D7980000}"/>
    <cellStyle name="SAPBEXHLevel3X 3 2 2 2 3" xfId="15600" xr:uid="{00000000-0005-0000-0000-0000D8980000}"/>
    <cellStyle name="SAPBEXHLevel3X 3 2 2 3" xfId="15601" xr:uid="{00000000-0005-0000-0000-0000D9980000}"/>
    <cellStyle name="SAPBEXHLevel3X 3 2 2 3 2" xfId="15602" xr:uid="{00000000-0005-0000-0000-0000DA980000}"/>
    <cellStyle name="SAPBEXHLevel3X 3 2 2 3 2 2" xfId="15603" xr:uid="{00000000-0005-0000-0000-0000DB980000}"/>
    <cellStyle name="SAPBEXHLevel3X 3 2 2 4" xfId="15604" xr:uid="{00000000-0005-0000-0000-0000DC980000}"/>
    <cellStyle name="SAPBEXHLevel3X 3 2 2 4 2" xfId="15605" xr:uid="{00000000-0005-0000-0000-0000DD980000}"/>
    <cellStyle name="SAPBEXHLevel3X 3 2 3" xfId="15606" xr:uid="{00000000-0005-0000-0000-0000DE980000}"/>
    <cellStyle name="SAPBEXHLevel3X 3 2 3 2" xfId="15607" xr:uid="{00000000-0005-0000-0000-0000DF980000}"/>
    <cellStyle name="SAPBEXHLevel3X 3 2 3 2 2" xfId="15608" xr:uid="{00000000-0005-0000-0000-0000E0980000}"/>
    <cellStyle name="SAPBEXHLevel3X 3 2 3 3" xfId="15609" xr:uid="{00000000-0005-0000-0000-0000E1980000}"/>
    <cellStyle name="SAPBEXHLevel3X 3 2 4" xfId="15610" xr:uid="{00000000-0005-0000-0000-0000E2980000}"/>
    <cellStyle name="SAPBEXHLevel3X 3 2 4 2" xfId="15611" xr:uid="{00000000-0005-0000-0000-0000E3980000}"/>
    <cellStyle name="SAPBEXHLevel3X 3 2 4 2 2" xfId="15612" xr:uid="{00000000-0005-0000-0000-0000E4980000}"/>
    <cellStyle name="SAPBEXHLevel3X 3 2 5" xfId="15613" xr:uid="{00000000-0005-0000-0000-0000E5980000}"/>
    <cellStyle name="SAPBEXHLevel3X 3 2 5 2" xfId="15614" xr:uid="{00000000-0005-0000-0000-0000E6980000}"/>
    <cellStyle name="SAPBEXHLevel3X 3 2 6" xfId="42470" xr:uid="{00000000-0005-0000-0000-0000E7980000}"/>
    <cellStyle name="SAPBEXHLevel3X 3 2 7" xfId="42471" xr:uid="{00000000-0005-0000-0000-0000E8980000}"/>
    <cellStyle name="SAPBEXHLevel3X 3 20" xfId="42472" xr:uid="{00000000-0005-0000-0000-0000E9980000}"/>
    <cellStyle name="SAPBEXHLevel3X 3 21" xfId="42473" xr:uid="{00000000-0005-0000-0000-0000EA980000}"/>
    <cellStyle name="SAPBEXHLevel3X 3 22" xfId="42474" xr:uid="{00000000-0005-0000-0000-0000EB980000}"/>
    <cellStyle name="SAPBEXHLevel3X 3 23" xfId="42475" xr:uid="{00000000-0005-0000-0000-0000EC980000}"/>
    <cellStyle name="SAPBEXHLevel3X 3 24" xfId="42476" xr:uid="{00000000-0005-0000-0000-0000ED980000}"/>
    <cellStyle name="SAPBEXHLevel3X 3 25" xfId="42477" xr:uid="{00000000-0005-0000-0000-0000EE980000}"/>
    <cellStyle name="SAPBEXHLevel3X 3 26" xfId="42478" xr:uid="{00000000-0005-0000-0000-0000EF980000}"/>
    <cellStyle name="SAPBEXHLevel3X 3 27" xfId="48740" xr:uid="{00000000-0005-0000-0000-0000F0980000}"/>
    <cellStyle name="SAPBEXHLevel3X 3 3" xfId="42479" xr:uid="{00000000-0005-0000-0000-0000F1980000}"/>
    <cellStyle name="SAPBEXHLevel3X 3 4" xfId="42480" xr:uid="{00000000-0005-0000-0000-0000F2980000}"/>
    <cellStyle name="SAPBEXHLevel3X 3 5" xfId="42481" xr:uid="{00000000-0005-0000-0000-0000F3980000}"/>
    <cellStyle name="SAPBEXHLevel3X 3 6" xfId="42482" xr:uid="{00000000-0005-0000-0000-0000F4980000}"/>
    <cellStyle name="SAPBEXHLevel3X 3 7" xfId="42483" xr:uid="{00000000-0005-0000-0000-0000F5980000}"/>
    <cellStyle name="SAPBEXHLevel3X 3 8" xfId="42484" xr:uid="{00000000-0005-0000-0000-0000F6980000}"/>
    <cellStyle name="SAPBEXHLevel3X 3 9" xfId="42485" xr:uid="{00000000-0005-0000-0000-0000F7980000}"/>
    <cellStyle name="SAPBEXHLevel3X 30" xfId="42486" xr:uid="{00000000-0005-0000-0000-0000F8980000}"/>
    <cellStyle name="SAPBEXHLevel3X 31" xfId="42487" xr:uid="{00000000-0005-0000-0000-0000F9980000}"/>
    <cellStyle name="SAPBEXHLevel3X 32" xfId="42488" xr:uid="{00000000-0005-0000-0000-0000FA980000}"/>
    <cellStyle name="SAPBEXHLevel3X 33" xfId="42489" xr:uid="{00000000-0005-0000-0000-0000FB980000}"/>
    <cellStyle name="SAPBEXHLevel3X 34" xfId="48741" xr:uid="{00000000-0005-0000-0000-0000FC980000}"/>
    <cellStyle name="SAPBEXHLevel3X 4" xfId="1141" xr:uid="{00000000-0005-0000-0000-0000FD980000}"/>
    <cellStyle name="SAPBEXHLevel3X 4 10" xfId="42490" xr:uid="{00000000-0005-0000-0000-0000FE980000}"/>
    <cellStyle name="SAPBEXHLevel3X 4 11" xfId="42491" xr:uid="{00000000-0005-0000-0000-0000FF980000}"/>
    <cellStyle name="SAPBEXHLevel3X 4 12" xfId="42492" xr:uid="{00000000-0005-0000-0000-000000990000}"/>
    <cellStyle name="SAPBEXHLevel3X 4 13" xfId="42493" xr:uid="{00000000-0005-0000-0000-000001990000}"/>
    <cellStyle name="SAPBEXHLevel3X 4 14" xfId="42494" xr:uid="{00000000-0005-0000-0000-000002990000}"/>
    <cellStyle name="SAPBEXHLevel3X 4 15" xfId="42495" xr:uid="{00000000-0005-0000-0000-000003990000}"/>
    <cellStyle name="SAPBEXHLevel3X 4 16" xfId="42496" xr:uid="{00000000-0005-0000-0000-000004990000}"/>
    <cellStyle name="SAPBEXHLevel3X 4 17" xfId="42497" xr:uid="{00000000-0005-0000-0000-000005990000}"/>
    <cellStyle name="SAPBEXHLevel3X 4 18" xfId="42498" xr:uid="{00000000-0005-0000-0000-000006990000}"/>
    <cellStyle name="SAPBEXHLevel3X 4 19" xfId="42499" xr:uid="{00000000-0005-0000-0000-000007990000}"/>
    <cellStyle name="SAPBEXHLevel3X 4 2" xfId="2173" xr:uid="{00000000-0005-0000-0000-000008990000}"/>
    <cellStyle name="SAPBEXHLevel3X 4 2 2" xfId="15615" xr:uid="{00000000-0005-0000-0000-000009990000}"/>
    <cellStyle name="SAPBEXHLevel3X 4 2 2 2" xfId="15616" xr:uid="{00000000-0005-0000-0000-00000A990000}"/>
    <cellStyle name="SAPBEXHLevel3X 4 2 2 2 2" xfId="15617" xr:uid="{00000000-0005-0000-0000-00000B990000}"/>
    <cellStyle name="SAPBEXHLevel3X 4 2 2 2 2 2" xfId="15618" xr:uid="{00000000-0005-0000-0000-00000C990000}"/>
    <cellStyle name="SAPBEXHLevel3X 4 2 2 2 3" xfId="15619" xr:uid="{00000000-0005-0000-0000-00000D990000}"/>
    <cellStyle name="SAPBEXHLevel3X 4 2 2 3" xfId="15620" xr:uid="{00000000-0005-0000-0000-00000E990000}"/>
    <cellStyle name="SAPBEXHLevel3X 4 2 2 3 2" xfId="15621" xr:uid="{00000000-0005-0000-0000-00000F990000}"/>
    <cellStyle name="SAPBEXHLevel3X 4 2 2 3 2 2" xfId="15622" xr:uid="{00000000-0005-0000-0000-000010990000}"/>
    <cellStyle name="SAPBEXHLevel3X 4 2 2 4" xfId="15623" xr:uid="{00000000-0005-0000-0000-000011990000}"/>
    <cellStyle name="SAPBEXHLevel3X 4 2 2 4 2" xfId="15624" xr:uid="{00000000-0005-0000-0000-000012990000}"/>
    <cellStyle name="SAPBEXHLevel3X 4 2 3" xfId="15625" xr:uid="{00000000-0005-0000-0000-000013990000}"/>
    <cellStyle name="SAPBEXHLevel3X 4 2 3 2" xfId="15626" xr:uid="{00000000-0005-0000-0000-000014990000}"/>
    <cellStyle name="SAPBEXHLevel3X 4 2 3 2 2" xfId="15627" xr:uid="{00000000-0005-0000-0000-000015990000}"/>
    <cellStyle name="SAPBEXHLevel3X 4 2 3 3" xfId="15628" xr:uid="{00000000-0005-0000-0000-000016990000}"/>
    <cellStyle name="SAPBEXHLevel3X 4 2 4" xfId="15629" xr:uid="{00000000-0005-0000-0000-000017990000}"/>
    <cellStyle name="SAPBEXHLevel3X 4 2 4 2" xfId="15630" xr:uid="{00000000-0005-0000-0000-000018990000}"/>
    <cellStyle name="SAPBEXHLevel3X 4 2 4 2 2" xfId="15631" xr:uid="{00000000-0005-0000-0000-000019990000}"/>
    <cellStyle name="SAPBEXHLevel3X 4 2 5" xfId="15632" xr:uid="{00000000-0005-0000-0000-00001A990000}"/>
    <cellStyle name="SAPBEXHLevel3X 4 2 5 2" xfId="15633" xr:uid="{00000000-0005-0000-0000-00001B990000}"/>
    <cellStyle name="SAPBEXHLevel3X 4 2 6" xfId="42500" xr:uid="{00000000-0005-0000-0000-00001C990000}"/>
    <cellStyle name="SAPBEXHLevel3X 4 2 7" xfId="42501" xr:uid="{00000000-0005-0000-0000-00001D990000}"/>
    <cellStyle name="SAPBEXHLevel3X 4 20" xfId="42502" xr:uid="{00000000-0005-0000-0000-00001E990000}"/>
    <cellStyle name="SAPBEXHLevel3X 4 21" xfId="42503" xr:uid="{00000000-0005-0000-0000-00001F990000}"/>
    <cellStyle name="SAPBEXHLevel3X 4 22" xfId="42504" xr:uid="{00000000-0005-0000-0000-000020990000}"/>
    <cellStyle name="SAPBEXHLevel3X 4 23" xfId="42505" xr:uid="{00000000-0005-0000-0000-000021990000}"/>
    <cellStyle name="SAPBEXHLevel3X 4 24" xfId="42506" xr:uid="{00000000-0005-0000-0000-000022990000}"/>
    <cellStyle name="SAPBEXHLevel3X 4 25" xfId="42507" xr:uid="{00000000-0005-0000-0000-000023990000}"/>
    <cellStyle name="SAPBEXHLevel3X 4 26" xfId="42508" xr:uid="{00000000-0005-0000-0000-000024990000}"/>
    <cellStyle name="SAPBEXHLevel3X 4 27" xfId="48742" xr:uid="{00000000-0005-0000-0000-000025990000}"/>
    <cellStyle name="SAPBEXHLevel3X 4 3" xfId="42509" xr:uid="{00000000-0005-0000-0000-000026990000}"/>
    <cellStyle name="SAPBEXHLevel3X 4 4" xfId="42510" xr:uid="{00000000-0005-0000-0000-000027990000}"/>
    <cellStyle name="SAPBEXHLevel3X 4 5" xfId="42511" xr:uid="{00000000-0005-0000-0000-000028990000}"/>
    <cellStyle name="SAPBEXHLevel3X 4 6" xfId="42512" xr:uid="{00000000-0005-0000-0000-000029990000}"/>
    <cellStyle name="SAPBEXHLevel3X 4 7" xfId="42513" xr:uid="{00000000-0005-0000-0000-00002A990000}"/>
    <cellStyle name="SAPBEXHLevel3X 4 8" xfId="42514" xr:uid="{00000000-0005-0000-0000-00002B990000}"/>
    <cellStyle name="SAPBEXHLevel3X 4 9" xfId="42515" xr:uid="{00000000-0005-0000-0000-00002C990000}"/>
    <cellStyle name="SAPBEXHLevel3X 5" xfId="1142" xr:uid="{00000000-0005-0000-0000-00002D990000}"/>
    <cellStyle name="SAPBEXHLevel3X 5 10" xfId="42516" xr:uid="{00000000-0005-0000-0000-00002E990000}"/>
    <cellStyle name="SAPBEXHLevel3X 5 11" xfId="42517" xr:uid="{00000000-0005-0000-0000-00002F990000}"/>
    <cellStyle name="SAPBEXHLevel3X 5 12" xfId="42518" xr:uid="{00000000-0005-0000-0000-000030990000}"/>
    <cellStyle name="SAPBEXHLevel3X 5 13" xfId="42519" xr:uid="{00000000-0005-0000-0000-000031990000}"/>
    <cellStyle name="SAPBEXHLevel3X 5 14" xfId="42520" xr:uid="{00000000-0005-0000-0000-000032990000}"/>
    <cellStyle name="SAPBEXHLevel3X 5 15" xfId="42521" xr:uid="{00000000-0005-0000-0000-000033990000}"/>
    <cellStyle name="SAPBEXHLevel3X 5 16" xfId="42522" xr:uid="{00000000-0005-0000-0000-000034990000}"/>
    <cellStyle name="SAPBEXHLevel3X 5 17" xfId="42523" xr:uid="{00000000-0005-0000-0000-000035990000}"/>
    <cellStyle name="SAPBEXHLevel3X 5 18" xfId="42524" xr:uid="{00000000-0005-0000-0000-000036990000}"/>
    <cellStyle name="SAPBEXHLevel3X 5 19" xfId="42525" xr:uid="{00000000-0005-0000-0000-000037990000}"/>
    <cellStyle name="SAPBEXHLevel3X 5 2" xfId="2174" xr:uid="{00000000-0005-0000-0000-000038990000}"/>
    <cellStyle name="SAPBEXHLevel3X 5 2 2" xfId="15634" xr:uid="{00000000-0005-0000-0000-000039990000}"/>
    <cellStyle name="SAPBEXHLevel3X 5 2 2 2" xfId="15635" xr:uid="{00000000-0005-0000-0000-00003A990000}"/>
    <cellStyle name="SAPBEXHLevel3X 5 2 2 2 2" xfId="15636" xr:uid="{00000000-0005-0000-0000-00003B990000}"/>
    <cellStyle name="SAPBEXHLevel3X 5 2 2 2 2 2" xfId="15637" xr:uid="{00000000-0005-0000-0000-00003C990000}"/>
    <cellStyle name="SAPBEXHLevel3X 5 2 2 2 3" xfId="15638" xr:uid="{00000000-0005-0000-0000-00003D990000}"/>
    <cellStyle name="SAPBEXHLevel3X 5 2 2 3" xfId="15639" xr:uid="{00000000-0005-0000-0000-00003E990000}"/>
    <cellStyle name="SAPBEXHLevel3X 5 2 2 3 2" xfId="15640" xr:uid="{00000000-0005-0000-0000-00003F990000}"/>
    <cellStyle name="SAPBEXHLevel3X 5 2 2 3 2 2" xfId="15641" xr:uid="{00000000-0005-0000-0000-000040990000}"/>
    <cellStyle name="SAPBEXHLevel3X 5 2 2 4" xfId="15642" xr:uid="{00000000-0005-0000-0000-000041990000}"/>
    <cellStyle name="SAPBEXHLevel3X 5 2 2 4 2" xfId="15643" xr:uid="{00000000-0005-0000-0000-000042990000}"/>
    <cellStyle name="SAPBEXHLevel3X 5 2 3" xfId="15644" xr:uid="{00000000-0005-0000-0000-000043990000}"/>
    <cellStyle name="SAPBEXHLevel3X 5 2 3 2" xfId="15645" xr:uid="{00000000-0005-0000-0000-000044990000}"/>
    <cellStyle name="SAPBEXHLevel3X 5 2 3 2 2" xfId="15646" xr:uid="{00000000-0005-0000-0000-000045990000}"/>
    <cellStyle name="SAPBEXHLevel3X 5 2 3 3" xfId="15647" xr:uid="{00000000-0005-0000-0000-000046990000}"/>
    <cellStyle name="SAPBEXHLevel3X 5 2 4" xfId="15648" xr:uid="{00000000-0005-0000-0000-000047990000}"/>
    <cellStyle name="SAPBEXHLevel3X 5 2 4 2" xfId="15649" xr:uid="{00000000-0005-0000-0000-000048990000}"/>
    <cellStyle name="SAPBEXHLevel3X 5 2 4 2 2" xfId="15650" xr:uid="{00000000-0005-0000-0000-000049990000}"/>
    <cellStyle name="SAPBEXHLevel3X 5 2 5" xfId="15651" xr:uid="{00000000-0005-0000-0000-00004A990000}"/>
    <cellStyle name="SAPBEXHLevel3X 5 2 5 2" xfId="15652" xr:uid="{00000000-0005-0000-0000-00004B990000}"/>
    <cellStyle name="SAPBEXHLevel3X 5 2 6" xfId="42526" xr:uid="{00000000-0005-0000-0000-00004C990000}"/>
    <cellStyle name="SAPBEXHLevel3X 5 2 7" xfId="42527" xr:uid="{00000000-0005-0000-0000-00004D990000}"/>
    <cellStyle name="SAPBEXHLevel3X 5 20" xfId="42528" xr:uid="{00000000-0005-0000-0000-00004E990000}"/>
    <cellStyle name="SAPBEXHLevel3X 5 21" xfId="42529" xr:uid="{00000000-0005-0000-0000-00004F990000}"/>
    <cellStyle name="SAPBEXHLevel3X 5 22" xfId="42530" xr:uid="{00000000-0005-0000-0000-000050990000}"/>
    <cellStyle name="SAPBEXHLevel3X 5 23" xfId="42531" xr:uid="{00000000-0005-0000-0000-000051990000}"/>
    <cellStyle name="SAPBEXHLevel3X 5 24" xfId="42532" xr:uid="{00000000-0005-0000-0000-000052990000}"/>
    <cellStyle name="SAPBEXHLevel3X 5 25" xfId="42533" xr:uid="{00000000-0005-0000-0000-000053990000}"/>
    <cellStyle name="SAPBEXHLevel3X 5 26" xfId="42534" xr:uid="{00000000-0005-0000-0000-000054990000}"/>
    <cellStyle name="SAPBEXHLevel3X 5 27" xfId="48743" xr:uid="{00000000-0005-0000-0000-000055990000}"/>
    <cellStyle name="SAPBEXHLevel3X 5 3" xfId="42535" xr:uid="{00000000-0005-0000-0000-000056990000}"/>
    <cellStyle name="SAPBEXHLevel3X 5 4" xfId="42536" xr:uid="{00000000-0005-0000-0000-000057990000}"/>
    <cellStyle name="SAPBEXHLevel3X 5 5" xfId="42537" xr:uid="{00000000-0005-0000-0000-000058990000}"/>
    <cellStyle name="SAPBEXHLevel3X 5 6" xfId="42538" xr:uid="{00000000-0005-0000-0000-000059990000}"/>
    <cellStyle name="SAPBEXHLevel3X 5 7" xfId="42539" xr:uid="{00000000-0005-0000-0000-00005A990000}"/>
    <cellStyle name="SAPBEXHLevel3X 5 8" xfId="42540" xr:uid="{00000000-0005-0000-0000-00005B990000}"/>
    <cellStyle name="SAPBEXHLevel3X 5 9" xfId="42541" xr:uid="{00000000-0005-0000-0000-00005C990000}"/>
    <cellStyle name="SAPBEXHLevel3X 6" xfId="1143" xr:uid="{00000000-0005-0000-0000-00005D990000}"/>
    <cellStyle name="SAPBEXHLevel3X 6 10" xfId="42542" xr:uid="{00000000-0005-0000-0000-00005E990000}"/>
    <cellStyle name="SAPBEXHLevel3X 6 11" xfId="42543" xr:uid="{00000000-0005-0000-0000-00005F990000}"/>
    <cellStyle name="SAPBEXHLevel3X 6 12" xfId="42544" xr:uid="{00000000-0005-0000-0000-000060990000}"/>
    <cellStyle name="SAPBEXHLevel3X 6 13" xfId="42545" xr:uid="{00000000-0005-0000-0000-000061990000}"/>
    <cellStyle name="SAPBEXHLevel3X 6 14" xfId="42546" xr:uid="{00000000-0005-0000-0000-000062990000}"/>
    <cellStyle name="SAPBEXHLevel3X 6 15" xfId="42547" xr:uid="{00000000-0005-0000-0000-000063990000}"/>
    <cellStyle name="SAPBEXHLevel3X 6 16" xfId="42548" xr:uid="{00000000-0005-0000-0000-000064990000}"/>
    <cellStyle name="SAPBEXHLevel3X 6 17" xfId="42549" xr:uid="{00000000-0005-0000-0000-000065990000}"/>
    <cellStyle name="SAPBEXHLevel3X 6 18" xfId="42550" xr:uid="{00000000-0005-0000-0000-000066990000}"/>
    <cellStyle name="SAPBEXHLevel3X 6 19" xfId="42551" xr:uid="{00000000-0005-0000-0000-000067990000}"/>
    <cellStyle name="SAPBEXHLevel3X 6 2" xfId="2175" xr:uid="{00000000-0005-0000-0000-000068990000}"/>
    <cellStyle name="SAPBEXHLevel3X 6 2 2" xfId="15653" xr:uid="{00000000-0005-0000-0000-000069990000}"/>
    <cellStyle name="SAPBEXHLevel3X 6 2 2 2" xfId="15654" xr:uid="{00000000-0005-0000-0000-00006A990000}"/>
    <cellStyle name="SAPBEXHLevel3X 6 2 2 2 2" xfId="15655" xr:uid="{00000000-0005-0000-0000-00006B990000}"/>
    <cellStyle name="SAPBEXHLevel3X 6 2 2 2 2 2" xfId="15656" xr:uid="{00000000-0005-0000-0000-00006C990000}"/>
    <cellStyle name="SAPBEXHLevel3X 6 2 2 2 3" xfId="15657" xr:uid="{00000000-0005-0000-0000-00006D990000}"/>
    <cellStyle name="SAPBEXHLevel3X 6 2 2 3" xfId="15658" xr:uid="{00000000-0005-0000-0000-00006E990000}"/>
    <cellStyle name="SAPBEXHLevel3X 6 2 2 3 2" xfId="15659" xr:uid="{00000000-0005-0000-0000-00006F990000}"/>
    <cellStyle name="SAPBEXHLevel3X 6 2 2 3 2 2" xfId="15660" xr:uid="{00000000-0005-0000-0000-000070990000}"/>
    <cellStyle name="SAPBEXHLevel3X 6 2 2 4" xfId="15661" xr:uid="{00000000-0005-0000-0000-000071990000}"/>
    <cellStyle name="SAPBEXHLevel3X 6 2 2 4 2" xfId="15662" xr:uid="{00000000-0005-0000-0000-000072990000}"/>
    <cellStyle name="SAPBEXHLevel3X 6 2 3" xfId="15663" xr:uid="{00000000-0005-0000-0000-000073990000}"/>
    <cellStyle name="SAPBEXHLevel3X 6 2 3 2" xfId="15664" xr:uid="{00000000-0005-0000-0000-000074990000}"/>
    <cellStyle name="SAPBEXHLevel3X 6 2 3 2 2" xfId="15665" xr:uid="{00000000-0005-0000-0000-000075990000}"/>
    <cellStyle name="SAPBEXHLevel3X 6 2 3 3" xfId="15666" xr:uid="{00000000-0005-0000-0000-000076990000}"/>
    <cellStyle name="SAPBEXHLevel3X 6 2 4" xfId="15667" xr:uid="{00000000-0005-0000-0000-000077990000}"/>
    <cellStyle name="SAPBEXHLevel3X 6 2 4 2" xfId="15668" xr:uid="{00000000-0005-0000-0000-000078990000}"/>
    <cellStyle name="SAPBEXHLevel3X 6 2 4 2 2" xfId="15669" xr:uid="{00000000-0005-0000-0000-000079990000}"/>
    <cellStyle name="SAPBEXHLevel3X 6 2 5" xfId="15670" xr:uid="{00000000-0005-0000-0000-00007A990000}"/>
    <cellStyle name="SAPBEXHLevel3X 6 2 5 2" xfId="15671" xr:uid="{00000000-0005-0000-0000-00007B990000}"/>
    <cellStyle name="SAPBEXHLevel3X 6 2 6" xfId="42552" xr:uid="{00000000-0005-0000-0000-00007C990000}"/>
    <cellStyle name="SAPBEXHLevel3X 6 2 7" xfId="42553" xr:uid="{00000000-0005-0000-0000-00007D990000}"/>
    <cellStyle name="SAPBEXHLevel3X 6 20" xfId="42554" xr:uid="{00000000-0005-0000-0000-00007E990000}"/>
    <cellStyle name="SAPBEXHLevel3X 6 21" xfId="42555" xr:uid="{00000000-0005-0000-0000-00007F990000}"/>
    <cellStyle name="SAPBEXHLevel3X 6 22" xfId="42556" xr:uid="{00000000-0005-0000-0000-000080990000}"/>
    <cellStyle name="SAPBEXHLevel3X 6 23" xfId="42557" xr:uid="{00000000-0005-0000-0000-000081990000}"/>
    <cellStyle name="SAPBEXHLevel3X 6 24" xfId="42558" xr:uid="{00000000-0005-0000-0000-000082990000}"/>
    <cellStyle name="SAPBEXHLevel3X 6 25" xfId="42559" xr:uid="{00000000-0005-0000-0000-000083990000}"/>
    <cellStyle name="SAPBEXHLevel3X 6 26" xfId="42560" xr:uid="{00000000-0005-0000-0000-000084990000}"/>
    <cellStyle name="SAPBEXHLevel3X 6 27" xfId="48744" xr:uid="{00000000-0005-0000-0000-000085990000}"/>
    <cellStyle name="SAPBEXHLevel3X 6 3" xfId="42561" xr:uid="{00000000-0005-0000-0000-000086990000}"/>
    <cellStyle name="SAPBEXHLevel3X 6 4" xfId="42562" xr:uid="{00000000-0005-0000-0000-000087990000}"/>
    <cellStyle name="SAPBEXHLevel3X 6 5" xfId="42563" xr:uid="{00000000-0005-0000-0000-000088990000}"/>
    <cellStyle name="SAPBEXHLevel3X 6 6" xfId="42564" xr:uid="{00000000-0005-0000-0000-000089990000}"/>
    <cellStyle name="SAPBEXHLevel3X 6 7" xfId="42565" xr:uid="{00000000-0005-0000-0000-00008A990000}"/>
    <cellStyle name="SAPBEXHLevel3X 6 8" xfId="42566" xr:uid="{00000000-0005-0000-0000-00008B990000}"/>
    <cellStyle name="SAPBEXHLevel3X 6 9" xfId="42567" xr:uid="{00000000-0005-0000-0000-00008C990000}"/>
    <cellStyle name="SAPBEXHLevel3X 7" xfId="1144" xr:uid="{00000000-0005-0000-0000-00008D990000}"/>
    <cellStyle name="SAPBEXHLevel3X 7 10" xfId="42568" xr:uid="{00000000-0005-0000-0000-00008E990000}"/>
    <cellStyle name="SAPBEXHLevel3X 7 11" xfId="42569" xr:uid="{00000000-0005-0000-0000-00008F990000}"/>
    <cellStyle name="SAPBEXHLevel3X 7 12" xfId="42570" xr:uid="{00000000-0005-0000-0000-000090990000}"/>
    <cellStyle name="SAPBEXHLevel3X 7 13" xfId="42571" xr:uid="{00000000-0005-0000-0000-000091990000}"/>
    <cellStyle name="SAPBEXHLevel3X 7 14" xfId="42572" xr:uid="{00000000-0005-0000-0000-000092990000}"/>
    <cellStyle name="SAPBEXHLevel3X 7 15" xfId="42573" xr:uid="{00000000-0005-0000-0000-000093990000}"/>
    <cellStyle name="SAPBEXHLevel3X 7 16" xfId="42574" xr:uid="{00000000-0005-0000-0000-000094990000}"/>
    <cellStyle name="SAPBEXHLevel3X 7 17" xfId="42575" xr:uid="{00000000-0005-0000-0000-000095990000}"/>
    <cellStyle name="SAPBEXHLevel3X 7 18" xfId="42576" xr:uid="{00000000-0005-0000-0000-000096990000}"/>
    <cellStyle name="SAPBEXHLevel3X 7 19" xfId="42577" xr:uid="{00000000-0005-0000-0000-000097990000}"/>
    <cellStyle name="SAPBEXHLevel3X 7 2" xfId="2176" xr:uid="{00000000-0005-0000-0000-000098990000}"/>
    <cellStyle name="SAPBEXHLevel3X 7 2 2" xfId="15672" xr:uid="{00000000-0005-0000-0000-000099990000}"/>
    <cellStyle name="SAPBEXHLevel3X 7 2 2 2" xfId="15673" xr:uid="{00000000-0005-0000-0000-00009A990000}"/>
    <cellStyle name="SAPBEXHLevel3X 7 2 2 2 2" xfId="15674" xr:uid="{00000000-0005-0000-0000-00009B990000}"/>
    <cellStyle name="SAPBEXHLevel3X 7 2 2 2 2 2" xfId="15675" xr:uid="{00000000-0005-0000-0000-00009C990000}"/>
    <cellStyle name="SAPBEXHLevel3X 7 2 2 2 3" xfId="15676" xr:uid="{00000000-0005-0000-0000-00009D990000}"/>
    <cellStyle name="SAPBEXHLevel3X 7 2 2 3" xfId="15677" xr:uid="{00000000-0005-0000-0000-00009E990000}"/>
    <cellStyle name="SAPBEXHLevel3X 7 2 2 3 2" xfId="15678" xr:uid="{00000000-0005-0000-0000-00009F990000}"/>
    <cellStyle name="SAPBEXHLevel3X 7 2 2 3 2 2" xfId="15679" xr:uid="{00000000-0005-0000-0000-0000A0990000}"/>
    <cellStyle name="SAPBEXHLevel3X 7 2 2 4" xfId="15680" xr:uid="{00000000-0005-0000-0000-0000A1990000}"/>
    <cellStyle name="SAPBEXHLevel3X 7 2 2 4 2" xfId="15681" xr:uid="{00000000-0005-0000-0000-0000A2990000}"/>
    <cellStyle name="SAPBEXHLevel3X 7 2 3" xfId="15682" xr:uid="{00000000-0005-0000-0000-0000A3990000}"/>
    <cellStyle name="SAPBEXHLevel3X 7 2 3 2" xfId="15683" xr:uid="{00000000-0005-0000-0000-0000A4990000}"/>
    <cellStyle name="SAPBEXHLevel3X 7 2 3 2 2" xfId="15684" xr:uid="{00000000-0005-0000-0000-0000A5990000}"/>
    <cellStyle name="SAPBEXHLevel3X 7 2 3 3" xfId="15685" xr:uid="{00000000-0005-0000-0000-0000A6990000}"/>
    <cellStyle name="SAPBEXHLevel3X 7 2 4" xfId="15686" xr:uid="{00000000-0005-0000-0000-0000A7990000}"/>
    <cellStyle name="SAPBEXHLevel3X 7 2 4 2" xfId="15687" xr:uid="{00000000-0005-0000-0000-0000A8990000}"/>
    <cellStyle name="SAPBEXHLevel3X 7 2 4 2 2" xfId="15688" xr:uid="{00000000-0005-0000-0000-0000A9990000}"/>
    <cellStyle name="SAPBEXHLevel3X 7 2 5" xfId="15689" xr:uid="{00000000-0005-0000-0000-0000AA990000}"/>
    <cellStyle name="SAPBEXHLevel3X 7 2 5 2" xfId="15690" xr:uid="{00000000-0005-0000-0000-0000AB990000}"/>
    <cellStyle name="SAPBEXHLevel3X 7 2 6" xfId="42578" xr:uid="{00000000-0005-0000-0000-0000AC990000}"/>
    <cellStyle name="SAPBEXHLevel3X 7 2 7" xfId="42579" xr:uid="{00000000-0005-0000-0000-0000AD990000}"/>
    <cellStyle name="SAPBEXHLevel3X 7 20" xfId="42580" xr:uid="{00000000-0005-0000-0000-0000AE990000}"/>
    <cellStyle name="SAPBEXHLevel3X 7 21" xfId="42581" xr:uid="{00000000-0005-0000-0000-0000AF990000}"/>
    <cellStyle name="SAPBEXHLevel3X 7 22" xfId="42582" xr:uid="{00000000-0005-0000-0000-0000B0990000}"/>
    <cellStyle name="SAPBEXHLevel3X 7 23" xfId="42583" xr:uid="{00000000-0005-0000-0000-0000B1990000}"/>
    <cellStyle name="SAPBEXHLevel3X 7 24" xfId="42584" xr:uid="{00000000-0005-0000-0000-0000B2990000}"/>
    <cellStyle name="SAPBEXHLevel3X 7 25" xfId="42585" xr:uid="{00000000-0005-0000-0000-0000B3990000}"/>
    <cellStyle name="SAPBEXHLevel3X 7 26" xfId="42586" xr:uid="{00000000-0005-0000-0000-0000B4990000}"/>
    <cellStyle name="SAPBEXHLevel3X 7 27" xfId="48745" xr:uid="{00000000-0005-0000-0000-0000B5990000}"/>
    <cellStyle name="SAPBEXHLevel3X 7 3" xfId="42587" xr:uid="{00000000-0005-0000-0000-0000B6990000}"/>
    <cellStyle name="SAPBEXHLevel3X 7 4" xfId="42588" xr:uid="{00000000-0005-0000-0000-0000B7990000}"/>
    <cellStyle name="SAPBEXHLevel3X 7 5" xfId="42589" xr:uid="{00000000-0005-0000-0000-0000B8990000}"/>
    <cellStyle name="SAPBEXHLevel3X 7 6" xfId="42590" xr:uid="{00000000-0005-0000-0000-0000B9990000}"/>
    <cellStyle name="SAPBEXHLevel3X 7 7" xfId="42591" xr:uid="{00000000-0005-0000-0000-0000BA990000}"/>
    <cellStyle name="SAPBEXHLevel3X 7 8" xfId="42592" xr:uid="{00000000-0005-0000-0000-0000BB990000}"/>
    <cellStyle name="SAPBEXHLevel3X 7 9" xfId="42593" xr:uid="{00000000-0005-0000-0000-0000BC990000}"/>
    <cellStyle name="SAPBEXHLevel3X 8" xfId="1134" xr:uid="{00000000-0005-0000-0000-0000BD990000}"/>
    <cellStyle name="SAPBEXHLevel3X 8 10" xfId="42594" xr:uid="{00000000-0005-0000-0000-0000BE990000}"/>
    <cellStyle name="SAPBEXHLevel3X 8 11" xfId="42595" xr:uid="{00000000-0005-0000-0000-0000BF990000}"/>
    <cellStyle name="SAPBEXHLevel3X 8 12" xfId="42596" xr:uid="{00000000-0005-0000-0000-0000C0990000}"/>
    <cellStyle name="SAPBEXHLevel3X 8 13" xfId="42597" xr:uid="{00000000-0005-0000-0000-0000C1990000}"/>
    <cellStyle name="SAPBEXHLevel3X 8 14" xfId="42598" xr:uid="{00000000-0005-0000-0000-0000C2990000}"/>
    <cellStyle name="SAPBEXHLevel3X 8 15" xfId="42599" xr:uid="{00000000-0005-0000-0000-0000C3990000}"/>
    <cellStyle name="SAPBEXHLevel3X 8 16" xfId="42600" xr:uid="{00000000-0005-0000-0000-0000C4990000}"/>
    <cellStyle name="SAPBEXHLevel3X 8 17" xfId="42601" xr:uid="{00000000-0005-0000-0000-0000C5990000}"/>
    <cellStyle name="SAPBEXHLevel3X 8 18" xfId="42602" xr:uid="{00000000-0005-0000-0000-0000C6990000}"/>
    <cellStyle name="SAPBEXHLevel3X 8 19" xfId="42603" xr:uid="{00000000-0005-0000-0000-0000C7990000}"/>
    <cellStyle name="SAPBEXHLevel3X 8 2" xfId="2177" xr:uid="{00000000-0005-0000-0000-0000C8990000}"/>
    <cellStyle name="SAPBEXHLevel3X 8 2 2" xfId="15691" xr:uid="{00000000-0005-0000-0000-0000C9990000}"/>
    <cellStyle name="SAPBEXHLevel3X 8 2 2 2" xfId="15692" xr:uid="{00000000-0005-0000-0000-0000CA990000}"/>
    <cellStyle name="SAPBEXHLevel3X 8 2 2 2 2" xfId="15693" xr:uid="{00000000-0005-0000-0000-0000CB990000}"/>
    <cellStyle name="SAPBEXHLevel3X 8 2 2 2 2 2" xfId="15694" xr:uid="{00000000-0005-0000-0000-0000CC990000}"/>
    <cellStyle name="SAPBEXHLevel3X 8 2 2 2 3" xfId="15695" xr:uid="{00000000-0005-0000-0000-0000CD990000}"/>
    <cellStyle name="SAPBEXHLevel3X 8 2 2 3" xfId="15696" xr:uid="{00000000-0005-0000-0000-0000CE990000}"/>
    <cellStyle name="SAPBEXHLevel3X 8 2 2 3 2" xfId="15697" xr:uid="{00000000-0005-0000-0000-0000CF990000}"/>
    <cellStyle name="SAPBEXHLevel3X 8 2 2 3 2 2" xfId="15698" xr:uid="{00000000-0005-0000-0000-0000D0990000}"/>
    <cellStyle name="SAPBEXHLevel3X 8 2 2 4" xfId="15699" xr:uid="{00000000-0005-0000-0000-0000D1990000}"/>
    <cellStyle name="SAPBEXHLevel3X 8 2 2 4 2" xfId="15700" xr:uid="{00000000-0005-0000-0000-0000D2990000}"/>
    <cellStyle name="SAPBEXHLevel3X 8 2 3" xfId="15701" xr:uid="{00000000-0005-0000-0000-0000D3990000}"/>
    <cellStyle name="SAPBEXHLevel3X 8 2 3 2" xfId="15702" xr:uid="{00000000-0005-0000-0000-0000D4990000}"/>
    <cellStyle name="SAPBEXHLevel3X 8 2 3 2 2" xfId="15703" xr:uid="{00000000-0005-0000-0000-0000D5990000}"/>
    <cellStyle name="SAPBEXHLevel3X 8 2 3 3" xfId="15704" xr:uid="{00000000-0005-0000-0000-0000D6990000}"/>
    <cellStyle name="SAPBEXHLevel3X 8 2 4" xfId="15705" xr:uid="{00000000-0005-0000-0000-0000D7990000}"/>
    <cellStyle name="SAPBEXHLevel3X 8 2 4 2" xfId="15706" xr:uid="{00000000-0005-0000-0000-0000D8990000}"/>
    <cellStyle name="SAPBEXHLevel3X 8 2 4 2 2" xfId="15707" xr:uid="{00000000-0005-0000-0000-0000D9990000}"/>
    <cellStyle name="SAPBEXHLevel3X 8 2 5" xfId="15708" xr:uid="{00000000-0005-0000-0000-0000DA990000}"/>
    <cellStyle name="SAPBEXHLevel3X 8 2 5 2" xfId="15709" xr:uid="{00000000-0005-0000-0000-0000DB990000}"/>
    <cellStyle name="SAPBEXHLevel3X 8 2 6" xfId="42604" xr:uid="{00000000-0005-0000-0000-0000DC990000}"/>
    <cellStyle name="SAPBEXHLevel3X 8 2 7" xfId="42605" xr:uid="{00000000-0005-0000-0000-0000DD990000}"/>
    <cellStyle name="SAPBEXHLevel3X 8 20" xfId="42606" xr:uid="{00000000-0005-0000-0000-0000DE990000}"/>
    <cellStyle name="SAPBEXHLevel3X 8 21" xfId="42607" xr:uid="{00000000-0005-0000-0000-0000DF990000}"/>
    <cellStyle name="SAPBEXHLevel3X 8 22" xfId="42608" xr:uid="{00000000-0005-0000-0000-0000E0990000}"/>
    <cellStyle name="SAPBEXHLevel3X 8 23" xfId="42609" xr:uid="{00000000-0005-0000-0000-0000E1990000}"/>
    <cellStyle name="SAPBEXHLevel3X 8 24" xfId="42610" xr:uid="{00000000-0005-0000-0000-0000E2990000}"/>
    <cellStyle name="SAPBEXHLevel3X 8 25" xfId="42611" xr:uid="{00000000-0005-0000-0000-0000E3990000}"/>
    <cellStyle name="SAPBEXHLevel3X 8 26" xfId="42612" xr:uid="{00000000-0005-0000-0000-0000E4990000}"/>
    <cellStyle name="SAPBEXHLevel3X 8 27" xfId="48746" xr:uid="{00000000-0005-0000-0000-0000E5990000}"/>
    <cellStyle name="SAPBEXHLevel3X 8 3" xfId="15710" xr:uid="{00000000-0005-0000-0000-0000E6990000}"/>
    <cellStyle name="SAPBEXHLevel3X 8 4" xfId="42613" xr:uid="{00000000-0005-0000-0000-0000E7990000}"/>
    <cellStyle name="SAPBEXHLevel3X 8 5" xfId="42614" xr:uid="{00000000-0005-0000-0000-0000E8990000}"/>
    <cellStyle name="SAPBEXHLevel3X 8 6" xfId="42615" xr:uid="{00000000-0005-0000-0000-0000E9990000}"/>
    <cellStyle name="SAPBEXHLevel3X 8 7" xfId="42616" xr:uid="{00000000-0005-0000-0000-0000EA990000}"/>
    <cellStyle name="SAPBEXHLevel3X 8 8" xfId="42617" xr:uid="{00000000-0005-0000-0000-0000EB990000}"/>
    <cellStyle name="SAPBEXHLevel3X 8 9" xfId="42618" xr:uid="{00000000-0005-0000-0000-0000EC990000}"/>
    <cellStyle name="SAPBEXHLevel3X 9" xfId="2178" xr:uid="{00000000-0005-0000-0000-0000ED990000}"/>
    <cellStyle name="SAPBEXHLevel3X 9 2" xfId="2179" xr:uid="{00000000-0005-0000-0000-0000EE990000}"/>
    <cellStyle name="SAPBEXHLevel3X 9 2 2" xfId="15711" xr:uid="{00000000-0005-0000-0000-0000EF990000}"/>
    <cellStyle name="SAPBEXHLevel3X 9 2 2 2" xfId="15712" xr:uid="{00000000-0005-0000-0000-0000F0990000}"/>
    <cellStyle name="SAPBEXHLevel3X 9 2 2 2 2" xfId="15713" xr:uid="{00000000-0005-0000-0000-0000F1990000}"/>
    <cellStyle name="SAPBEXHLevel3X 9 2 2 3" xfId="15714" xr:uid="{00000000-0005-0000-0000-0000F2990000}"/>
    <cellStyle name="SAPBEXHLevel3X 9 2 3" xfId="15715" xr:uid="{00000000-0005-0000-0000-0000F3990000}"/>
    <cellStyle name="SAPBEXHLevel3X 9 2 3 2" xfId="15716" xr:uid="{00000000-0005-0000-0000-0000F4990000}"/>
    <cellStyle name="SAPBEXHLevel3X 9 2 3 2 2" xfId="15717" xr:uid="{00000000-0005-0000-0000-0000F5990000}"/>
    <cellStyle name="SAPBEXHLevel3X 9 2 4" xfId="15718" xr:uid="{00000000-0005-0000-0000-0000F6990000}"/>
    <cellStyle name="SAPBEXHLevel3X 9 2 4 2" xfId="15719" xr:uid="{00000000-0005-0000-0000-0000F7990000}"/>
    <cellStyle name="SAPBEXHLevel3X 9 3" xfId="15720" xr:uid="{00000000-0005-0000-0000-0000F8990000}"/>
    <cellStyle name="SAPBEXHLevel3X 9 3 2" xfId="15721" xr:uid="{00000000-0005-0000-0000-0000F9990000}"/>
    <cellStyle name="SAPBEXHLevel3X 9 3 2 2" xfId="15722" xr:uid="{00000000-0005-0000-0000-0000FA990000}"/>
    <cellStyle name="SAPBEXHLevel3X 9 3 2 2 2" xfId="15723" xr:uid="{00000000-0005-0000-0000-0000FB990000}"/>
    <cellStyle name="SAPBEXHLevel3X 9 3 2 3" xfId="15724" xr:uid="{00000000-0005-0000-0000-0000FC990000}"/>
    <cellStyle name="SAPBEXHLevel3X 9 3 3" xfId="15725" xr:uid="{00000000-0005-0000-0000-0000FD990000}"/>
    <cellStyle name="SAPBEXHLevel3X 9 3 3 2" xfId="15726" xr:uid="{00000000-0005-0000-0000-0000FE990000}"/>
    <cellStyle name="SAPBEXHLevel3X 9 3 3 2 2" xfId="15727" xr:uid="{00000000-0005-0000-0000-0000FF990000}"/>
    <cellStyle name="SAPBEXHLevel3X 9 3 4" xfId="15728" xr:uid="{00000000-0005-0000-0000-0000009A0000}"/>
    <cellStyle name="SAPBEXHLevel3X 9 3 4 2" xfId="15729" xr:uid="{00000000-0005-0000-0000-0000019A0000}"/>
    <cellStyle name="SAPBEXHLevel3X 9 3 5" xfId="42619" xr:uid="{00000000-0005-0000-0000-0000029A0000}"/>
    <cellStyle name="SAPBEXHLevel3X 9 4" xfId="15730" xr:uid="{00000000-0005-0000-0000-0000039A0000}"/>
    <cellStyle name="SAPBEXHLevel3X 9 4 2" xfId="15731" xr:uid="{00000000-0005-0000-0000-0000049A0000}"/>
    <cellStyle name="SAPBEXHLevel3X 9 4 2 2" xfId="15732" xr:uid="{00000000-0005-0000-0000-0000059A0000}"/>
    <cellStyle name="SAPBEXHLevel3X 9 4 2 2 2" xfId="15733" xr:uid="{00000000-0005-0000-0000-0000069A0000}"/>
    <cellStyle name="SAPBEXHLevel3X 9 4 3" xfId="15734" xr:uid="{00000000-0005-0000-0000-0000079A0000}"/>
    <cellStyle name="SAPBEXHLevel3X 9 4 3 2" xfId="15735" xr:uid="{00000000-0005-0000-0000-0000089A0000}"/>
    <cellStyle name="SAPBEXHLevel3X 9 5" xfId="15736" xr:uid="{00000000-0005-0000-0000-0000099A0000}"/>
    <cellStyle name="SAPBEXHLevel3X 9 5 2" xfId="15737" xr:uid="{00000000-0005-0000-0000-00000A9A0000}"/>
    <cellStyle name="SAPBEXHLevel3X 9 5 2 2" xfId="15738" xr:uid="{00000000-0005-0000-0000-00000B9A0000}"/>
    <cellStyle name="SAPBEXHLevel3X 9 5 3" xfId="15739" xr:uid="{00000000-0005-0000-0000-00000C9A0000}"/>
    <cellStyle name="SAPBEXHLevel3X 9 6" xfId="15740" xr:uid="{00000000-0005-0000-0000-00000D9A0000}"/>
    <cellStyle name="SAPBEXHLevel3X 9 6 2" xfId="15741" xr:uid="{00000000-0005-0000-0000-00000E9A0000}"/>
    <cellStyle name="SAPBEXHLevel3X 9 6 2 2" xfId="15742" xr:uid="{00000000-0005-0000-0000-00000F9A0000}"/>
    <cellStyle name="SAPBEXHLevel3X 9 7" xfId="15743" xr:uid="{00000000-0005-0000-0000-0000109A0000}"/>
    <cellStyle name="SAPBEXHLevel3X 9 7 2" xfId="15744" xr:uid="{00000000-0005-0000-0000-0000119A0000}"/>
    <cellStyle name="SAPBEXHLevel3X 9 8" xfId="48747" xr:uid="{00000000-0005-0000-0000-0000129A0000}"/>
    <cellStyle name="SAPBEXinputData" xfId="145" xr:uid="{00000000-0005-0000-0000-0000139A0000}"/>
    <cellStyle name="SAPBEXinputData 2" xfId="2180" xr:uid="{00000000-0005-0000-0000-0000149A0000}"/>
    <cellStyle name="SAPBEXinputData 2 2" xfId="42620" xr:uid="{00000000-0005-0000-0000-0000159A0000}"/>
    <cellStyle name="SAPBEXinputData 3" xfId="42621" xr:uid="{00000000-0005-0000-0000-0000169A0000}"/>
    <cellStyle name="SAPBEXItemHeader" xfId="146" xr:uid="{00000000-0005-0000-0000-0000179A0000}"/>
    <cellStyle name="SAPBEXItemHeader 10" xfId="42622" xr:uid="{00000000-0005-0000-0000-0000189A0000}"/>
    <cellStyle name="SAPBEXItemHeader 11" xfId="42623" xr:uid="{00000000-0005-0000-0000-0000199A0000}"/>
    <cellStyle name="SAPBEXItemHeader 12" xfId="42624" xr:uid="{00000000-0005-0000-0000-00001A9A0000}"/>
    <cellStyle name="SAPBEXItemHeader 13" xfId="42625" xr:uid="{00000000-0005-0000-0000-00001B9A0000}"/>
    <cellStyle name="SAPBEXItemHeader 14" xfId="42626" xr:uid="{00000000-0005-0000-0000-00001C9A0000}"/>
    <cellStyle name="SAPBEXItemHeader 15" xfId="42627" xr:uid="{00000000-0005-0000-0000-00001D9A0000}"/>
    <cellStyle name="SAPBEXItemHeader 16" xfId="42628" xr:uid="{00000000-0005-0000-0000-00001E9A0000}"/>
    <cellStyle name="SAPBEXItemHeader 17" xfId="42629" xr:uid="{00000000-0005-0000-0000-00001F9A0000}"/>
    <cellStyle name="SAPBEXItemHeader 18" xfId="42630" xr:uid="{00000000-0005-0000-0000-0000209A0000}"/>
    <cellStyle name="SAPBEXItemHeader 19" xfId="42631" xr:uid="{00000000-0005-0000-0000-0000219A0000}"/>
    <cellStyle name="SAPBEXItemHeader 2" xfId="550" xr:uid="{00000000-0005-0000-0000-0000229A0000}"/>
    <cellStyle name="SAPBEXItemHeader 2 10" xfId="42632" xr:uid="{00000000-0005-0000-0000-0000239A0000}"/>
    <cellStyle name="SAPBEXItemHeader 2 11" xfId="42633" xr:uid="{00000000-0005-0000-0000-0000249A0000}"/>
    <cellStyle name="SAPBEXItemHeader 2 12" xfId="42634" xr:uid="{00000000-0005-0000-0000-0000259A0000}"/>
    <cellStyle name="SAPBEXItemHeader 2 13" xfId="42635" xr:uid="{00000000-0005-0000-0000-0000269A0000}"/>
    <cellStyle name="SAPBEXItemHeader 2 14" xfId="42636" xr:uid="{00000000-0005-0000-0000-0000279A0000}"/>
    <cellStyle name="SAPBEXItemHeader 2 15" xfId="42637" xr:uid="{00000000-0005-0000-0000-0000289A0000}"/>
    <cellStyle name="SAPBEXItemHeader 2 16" xfId="42638" xr:uid="{00000000-0005-0000-0000-0000299A0000}"/>
    <cellStyle name="SAPBEXItemHeader 2 17" xfId="42639" xr:uid="{00000000-0005-0000-0000-00002A9A0000}"/>
    <cellStyle name="SAPBEXItemHeader 2 18" xfId="42640" xr:uid="{00000000-0005-0000-0000-00002B9A0000}"/>
    <cellStyle name="SAPBEXItemHeader 2 19" xfId="42641" xr:uid="{00000000-0005-0000-0000-00002C9A0000}"/>
    <cellStyle name="SAPBEXItemHeader 2 2" xfId="1145" xr:uid="{00000000-0005-0000-0000-00002D9A0000}"/>
    <cellStyle name="SAPBEXItemHeader 2 2 10" xfId="42642" xr:uid="{00000000-0005-0000-0000-00002E9A0000}"/>
    <cellStyle name="SAPBEXItemHeader 2 2 11" xfId="42643" xr:uid="{00000000-0005-0000-0000-00002F9A0000}"/>
    <cellStyle name="SAPBEXItemHeader 2 2 12" xfId="42644" xr:uid="{00000000-0005-0000-0000-0000309A0000}"/>
    <cellStyle name="SAPBEXItemHeader 2 2 13" xfId="42645" xr:uid="{00000000-0005-0000-0000-0000319A0000}"/>
    <cellStyle name="SAPBEXItemHeader 2 2 14" xfId="42646" xr:uid="{00000000-0005-0000-0000-0000329A0000}"/>
    <cellStyle name="SAPBEXItemHeader 2 2 15" xfId="42647" xr:uid="{00000000-0005-0000-0000-0000339A0000}"/>
    <cellStyle name="SAPBEXItemHeader 2 2 16" xfId="42648" xr:uid="{00000000-0005-0000-0000-0000349A0000}"/>
    <cellStyle name="SAPBEXItemHeader 2 2 17" xfId="42649" xr:uid="{00000000-0005-0000-0000-0000359A0000}"/>
    <cellStyle name="SAPBEXItemHeader 2 2 18" xfId="42650" xr:uid="{00000000-0005-0000-0000-0000369A0000}"/>
    <cellStyle name="SAPBEXItemHeader 2 2 19" xfId="42651" xr:uid="{00000000-0005-0000-0000-0000379A0000}"/>
    <cellStyle name="SAPBEXItemHeader 2 2 2" xfId="2181" xr:uid="{00000000-0005-0000-0000-0000389A0000}"/>
    <cellStyle name="SAPBEXItemHeader 2 2 2 2" xfId="15745" xr:uid="{00000000-0005-0000-0000-0000399A0000}"/>
    <cellStyle name="SAPBEXItemHeader 2 2 2 2 2" xfId="15746" xr:uid="{00000000-0005-0000-0000-00003A9A0000}"/>
    <cellStyle name="SAPBEXItemHeader 2 2 2 2 2 2" xfId="15747" xr:uid="{00000000-0005-0000-0000-00003B9A0000}"/>
    <cellStyle name="SAPBEXItemHeader 2 2 2 2 2 2 2" xfId="15748" xr:uid="{00000000-0005-0000-0000-00003C9A0000}"/>
    <cellStyle name="SAPBEXItemHeader 2 2 2 2 2 3" xfId="15749" xr:uid="{00000000-0005-0000-0000-00003D9A0000}"/>
    <cellStyle name="SAPBEXItemHeader 2 2 2 2 3" xfId="15750" xr:uid="{00000000-0005-0000-0000-00003E9A0000}"/>
    <cellStyle name="SAPBEXItemHeader 2 2 2 2 3 2" xfId="15751" xr:uid="{00000000-0005-0000-0000-00003F9A0000}"/>
    <cellStyle name="SAPBEXItemHeader 2 2 2 2 3 2 2" xfId="15752" xr:uid="{00000000-0005-0000-0000-0000409A0000}"/>
    <cellStyle name="SAPBEXItemHeader 2 2 2 2 4" xfId="15753" xr:uid="{00000000-0005-0000-0000-0000419A0000}"/>
    <cellStyle name="SAPBEXItemHeader 2 2 2 2 4 2" xfId="15754" xr:uid="{00000000-0005-0000-0000-0000429A0000}"/>
    <cellStyle name="SAPBEXItemHeader 2 2 2 3" xfId="15755" xr:uid="{00000000-0005-0000-0000-0000439A0000}"/>
    <cellStyle name="SAPBEXItemHeader 2 2 2 3 2" xfId="15756" xr:uid="{00000000-0005-0000-0000-0000449A0000}"/>
    <cellStyle name="SAPBEXItemHeader 2 2 2 3 2 2" xfId="15757" xr:uid="{00000000-0005-0000-0000-0000459A0000}"/>
    <cellStyle name="SAPBEXItemHeader 2 2 2 3 3" xfId="15758" xr:uid="{00000000-0005-0000-0000-0000469A0000}"/>
    <cellStyle name="SAPBEXItemHeader 2 2 2 4" xfId="15759" xr:uid="{00000000-0005-0000-0000-0000479A0000}"/>
    <cellStyle name="SAPBEXItemHeader 2 2 2 4 2" xfId="15760" xr:uid="{00000000-0005-0000-0000-0000489A0000}"/>
    <cellStyle name="SAPBEXItemHeader 2 2 2 4 2 2" xfId="15761" xr:uid="{00000000-0005-0000-0000-0000499A0000}"/>
    <cellStyle name="SAPBEXItemHeader 2 2 2 5" xfId="15762" xr:uid="{00000000-0005-0000-0000-00004A9A0000}"/>
    <cellStyle name="SAPBEXItemHeader 2 2 2 5 2" xfId="15763" xr:uid="{00000000-0005-0000-0000-00004B9A0000}"/>
    <cellStyle name="SAPBEXItemHeader 2 2 2 6" xfId="42652" xr:uid="{00000000-0005-0000-0000-00004C9A0000}"/>
    <cellStyle name="SAPBEXItemHeader 2 2 2 7" xfId="42653" xr:uid="{00000000-0005-0000-0000-00004D9A0000}"/>
    <cellStyle name="SAPBEXItemHeader 2 2 20" xfId="42654" xr:uid="{00000000-0005-0000-0000-00004E9A0000}"/>
    <cellStyle name="SAPBEXItemHeader 2 2 21" xfId="42655" xr:uid="{00000000-0005-0000-0000-00004F9A0000}"/>
    <cellStyle name="SAPBEXItemHeader 2 2 22" xfId="42656" xr:uid="{00000000-0005-0000-0000-0000509A0000}"/>
    <cellStyle name="SAPBEXItemHeader 2 2 23" xfId="42657" xr:uid="{00000000-0005-0000-0000-0000519A0000}"/>
    <cellStyle name="SAPBEXItemHeader 2 2 24" xfId="42658" xr:uid="{00000000-0005-0000-0000-0000529A0000}"/>
    <cellStyle name="SAPBEXItemHeader 2 2 25" xfId="42659" xr:uid="{00000000-0005-0000-0000-0000539A0000}"/>
    <cellStyle name="SAPBEXItemHeader 2 2 26" xfId="42660" xr:uid="{00000000-0005-0000-0000-0000549A0000}"/>
    <cellStyle name="SAPBEXItemHeader 2 2 27" xfId="48748" xr:uid="{00000000-0005-0000-0000-0000559A0000}"/>
    <cellStyle name="SAPBEXItemHeader 2 2 3" xfId="42661" xr:uid="{00000000-0005-0000-0000-0000569A0000}"/>
    <cellStyle name="SAPBEXItemHeader 2 2 4" xfId="42662" xr:uid="{00000000-0005-0000-0000-0000579A0000}"/>
    <cellStyle name="SAPBEXItemHeader 2 2 5" xfId="42663" xr:uid="{00000000-0005-0000-0000-0000589A0000}"/>
    <cellStyle name="SAPBEXItemHeader 2 2 6" xfId="42664" xr:uid="{00000000-0005-0000-0000-0000599A0000}"/>
    <cellStyle name="SAPBEXItemHeader 2 2 7" xfId="42665" xr:uid="{00000000-0005-0000-0000-00005A9A0000}"/>
    <cellStyle name="SAPBEXItemHeader 2 2 8" xfId="42666" xr:uid="{00000000-0005-0000-0000-00005B9A0000}"/>
    <cellStyle name="SAPBEXItemHeader 2 2 9" xfId="42667" xr:uid="{00000000-0005-0000-0000-00005C9A0000}"/>
    <cellStyle name="SAPBEXItemHeader 2 20" xfId="42668" xr:uid="{00000000-0005-0000-0000-00005D9A0000}"/>
    <cellStyle name="SAPBEXItemHeader 2 21" xfId="42669" xr:uid="{00000000-0005-0000-0000-00005E9A0000}"/>
    <cellStyle name="SAPBEXItemHeader 2 22" xfId="42670" xr:uid="{00000000-0005-0000-0000-00005F9A0000}"/>
    <cellStyle name="SAPBEXItemHeader 2 23" xfId="42671" xr:uid="{00000000-0005-0000-0000-0000609A0000}"/>
    <cellStyle name="SAPBEXItemHeader 2 24" xfId="42672" xr:uid="{00000000-0005-0000-0000-0000619A0000}"/>
    <cellStyle name="SAPBEXItemHeader 2 25" xfId="42673" xr:uid="{00000000-0005-0000-0000-0000629A0000}"/>
    <cellStyle name="SAPBEXItemHeader 2 26" xfId="42674" xr:uid="{00000000-0005-0000-0000-0000639A0000}"/>
    <cellStyle name="SAPBEXItemHeader 2 27" xfId="42675" xr:uid="{00000000-0005-0000-0000-0000649A0000}"/>
    <cellStyle name="SAPBEXItemHeader 2 28" xfId="42676" xr:uid="{00000000-0005-0000-0000-0000659A0000}"/>
    <cellStyle name="SAPBEXItemHeader 2 29" xfId="42677" xr:uid="{00000000-0005-0000-0000-0000669A0000}"/>
    <cellStyle name="SAPBEXItemHeader 2 3" xfId="1146" xr:uid="{00000000-0005-0000-0000-0000679A0000}"/>
    <cellStyle name="SAPBEXItemHeader 2 3 10" xfId="42678" xr:uid="{00000000-0005-0000-0000-0000689A0000}"/>
    <cellStyle name="SAPBEXItemHeader 2 3 11" xfId="42679" xr:uid="{00000000-0005-0000-0000-0000699A0000}"/>
    <cellStyle name="SAPBEXItemHeader 2 3 12" xfId="42680" xr:uid="{00000000-0005-0000-0000-00006A9A0000}"/>
    <cellStyle name="SAPBEXItemHeader 2 3 13" xfId="42681" xr:uid="{00000000-0005-0000-0000-00006B9A0000}"/>
    <cellStyle name="SAPBEXItemHeader 2 3 14" xfId="42682" xr:uid="{00000000-0005-0000-0000-00006C9A0000}"/>
    <cellStyle name="SAPBEXItemHeader 2 3 15" xfId="42683" xr:uid="{00000000-0005-0000-0000-00006D9A0000}"/>
    <cellStyle name="SAPBEXItemHeader 2 3 16" xfId="42684" xr:uid="{00000000-0005-0000-0000-00006E9A0000}"/>
    <cellStyle name="SAPBEXItemHeader 2 3 17" xfId="42685" xr:uid="{00000000-0005-0000-0000-00006F9A0000}"/>
    <cellStyle name="SAPBEXItemHeader 2 3 18" xfId="42686" xr:uid="{00000000-0005-0000-0000-0000709A0000}"/>
    <cellStyle name="SAPBEXItemHeader 2 3 19" xfId="42687" xr:uid="{00000000-0005-0000-0000-0000719A0000}"/>
    <cellStyle name="SAPBEXItemHeader 2 3 2" xfId="2182" xr:uid="{00000000-0005-0000-0000-0000729A0000}"/>
    <cellStyle name="SAPBEXItemHeader 2 3 2 2" xfId="15764" xr:uid="{00000000-0005-0000-0000-0000739A0000}"/>
    <cellStyle name="SAPBEXItemHeader 2 3 2 2 2" xfId="15765" xr:uid="{00000000-0005-0000-0000-0000749A0000}"/>
    <cellStyle name="SAPBEXItemHeader 2 3 2 2 2 2" xfId="15766" xr:uid="{00000000-0005-0000-0000-0000759A0000}"/>
    <cellStyle name="SAPBEXItemHeader 2 3 2 2 2 2 2" xfId="15767" xr:uid="{00000000-0005-0000-0000-0000769A0000}"/>
    <cellStyle name="SAPBEXItemHeader 2 3 2 2 2 3" xfId="15768" xr:uid="{00000000-0005-0000-0000-0000779A0000}"/>
    <cellStyle name="SAPBEXItemHeader 2 3 2 2 3" xfId="15769" xr:uid="{00000000-0005-0000-0000-0000789A0000}"/>
    <cellStyle name="SAPBEXItemHeader 2 3 2 2 3 2" xfId="15770" xr:uid="{00000000-0005-0000-0000-0000799A0000}"/>
    <cellStyle name="SAPBEXItemHeader 2 3 2 2 3 2 2" xfId="15771" xr:uid="{00000000-0005-0000-0000-00007A9A0000}"/>
    <cellStyle name="SAPBEXItemHeader 2 3 2 2 4" xfId="15772" xr:uid="{00000000-0005-0000-0000-00007B9A0000}"/>
    <cellStyle name="SAPBEXItemHeader 2 3 2 2 4 2" xfId="15773" xr:uid="{00000000-0005-0000-0000-00007C9A0000}"/>
    <cellStyle name="SAPBEXItemHeader 2 3 2 3" xfId="15774" xr:uid="{00000000-0005-0000-0000-00007D9A0000}"/>
    <cellStyle name="SAPBEXItemHeader 2 3 2 3 2" xfId="15775" xr:uid="{00000000-0005-0000-0000-00007E9A0000}"/>
    <cellStyle name="SAPBEXItemHeader 2 3 2 3 2 2" xfId="15776" xr:uid="{00000000-0005-0000-0000-00007F9A0000}"/>
    <cellStyle name="SAPBEXItemHeader 2 3 2 3 3" xfId="15777" xr:uid="{00000000-0005-0000-0000-0000809A0000}"/>
    <cellStyle name="SAPBEXItemHeader 2 3 2 4" xfId="15778" xr:uid="{00000000-0005-0000-0000-0000819A0000}"/>
    <cellStyle name="SAPBEXItemHeader 2 3 2 4 2" xfId="15779" xr:uid="{00000000-0005-0000-0000-0000829A0000}"/>
    <cellStyle name="SAPBEXItemHeader 2 3 2 4 2 2" xfId="15780" xr:uid="{00000000-0005-0000-0000-0000839A0000}"/>
    <cellStyle name="SAPBEXItemHeader 2 3 2 5" xfId="15781" xr:uid="{00000000-0005-0000-0000-0000849A0000}"/>
    <cellStyle name="SAPBEXItemHeader 2 3 2 5 2" xfId="15782" xr:uid="{00000000-0005-0000-0000-0000859A0000}"/>
    <cellStyle name="SAPBEXItemHeader 2 3 2 6" xfId="42688" xr:uid="{00000000-0005-0000-0000-0000869A0000}"/>
    <cellStyle name="SAPBEXItemHeader 2 3 2 7" xfId="42689" xr:uid="{00000000-0005-0000-0000-0000879A0000}"/>
    <cellStyle name="SAPBEXItemHeader 2 3 20" xfId="42690" xr:uid="{00000000-0005-0000-0000-0000889A0000}"/>
    <cellStyle name="SAPBEXItemHeader 2 3 21" xfId="42691" xr:uid="{00000000-0005-0000-0000-0000899A0000}"/>
    <cellStyle name="SAPBEXItemHeader 2 3 22" xfId="42692" xr:uid="{00000000-0005-0000-0000-00008A9A0000}"/>
    <cellStyle name="SAPBEXItemHeader 2 3 23" xfId="42693" xr:uid="{00000000-0005-0000-0000-00008B9A0000}"/>
    <cellStyle name="SAPBEXItemHeader 2 3 24" xfId="42694" xr:uid="{00000000-0005-0000-0000-00008C9A0000}"/>
    <cellStyle name="SAPBEXItemHeader 2 3 25" xfId="42695" xr:uid="{00000000-0005-0000-0000-00008D9A0000}"/>
    <cellStyle name="SAPBEXItemHeader 2 3 26" xfId="42696" xr:uid="{00000000-0005-0000-0000-00008E9A0000}"/>
    <cellStyle name="SAPBEXItemHeader 2 3 27" xfId="48749" xr:uid="{00000000-0005-0000-0000-00008F9A0000}"/>
    <cellStyle name="SAPBEXItemHeader 2 3 3" xfId="42697" xr:uid="{00000000-0005-0000-0000-0000909A0000}"/>
    <cellStyle name="SAPBEXItemHeader 2 3 4" xfId="42698" xr:uid="{00000000-0005-0000-0000-0000919A0000}"/>
    <cellStyle name="SAPBEXItemHeader 2 3 5" xfId="42699" xr:uid="{00000000-0005-0000-0000-0000929A0000}"/>
    <cellStyle name="SAPBEXItemHeader 2 3 6" xfId="42700" xr:uid="{00000000-0005-0000-0000-0000939A0000}"/>
    <cellStyle name="SAPBEXItemHeader 2 3 7" xfId="42701" xr:uid="{00000000-0005-0000-0000-0000949A0000}"/>
    <cellStyle name="SAPBEXItemHeader 2 3 8" xfId="42702" xr:uid="{00000000-0005-0000-0000-0000959A0000}"/>
    <cellStyle name="SAPBEXItemHeader 2 3 9" xfId="42703" xr:uid="{00000000-0005-0000-0000-0000969A0000}"/>
    <cellStyle name="SAPBEXItemHeader 2 30" xfId="42704" xr:uid="{00000000-0005-0000-0000-0000979A0000}"/>
    <cellStyle name="SAPBEXItemHeader 2 31" xfId="42705" xr:uid="{00000000-0005-0000-0000-0000989A0000}"/>
    <cellStyle name="SAPBEXItemHeader 2 32" xfId="48750" xr:uid="{00000000-0005-0000-0000-0000999A0000}"/>
    <cellStyle name="SAPBEXItemHeader 2 4" xfId="1147" xr:uid="{00000000-0005-0000-0000-00009A9A0000}"/>
    <cellStyle name="SAPBEXItemHeader 2 4 10" xfId="42706" xr:uid="{00000000-0005-0000-0000-00009B9A0000}"/>
    <cellStyle name="SAPBEXItemHeader 2 4 11" xfId="42707" xr:uid="{00000000-0005-0000-0000-00009C9A0000}"/>
    <cellStyle name="SAPBEXItemHeader 2 4 12" xfId="42708" xr:uid="{00000000-0005-0000-0000-00009D9A0000}"/>
    <cellStyle name="SAPBEXItemHeader 2 4 13" xfId="42709" xr:uid="{00000000-0005-0000-0000-00009E9A0000}"/>
    <cellStyle name="SAPBEXItemHeader 2 4 14" xfId="42710" xr:uid="{00000000-0005-0000-0000-00009F9A0000}"/>
    <cellStyle name="SAPBEXItemHeader 2 4 15" xfId="42711" xr:uid="{00000000-0005-0000-0000-0000A09A0000}"/>
    <cellStyle name="SAPBEXItemHeader 2 4 16" xfId="42712" xr:uid="{00000000-0005-0000-0000-0000A19A0000}"/>
    <cellStyle name="SAPBEXItemHeader 2 4 17" xfId="42713" xr:uid="{00000000-0005-0000-0000-0000A29A0000}"/>
    <cellStyle name="SAPBEXItemHeader 2 4 18" xfId="42714" xr:uid="{00000000-0005-0000-0000-0000A39A0000}"/>
    <cellStyle name="SAPBEXItemHeader 2 4 19" xfId="42715" xr:uid="{00000000-0005-0000-0000-0000A49A0000}"/>
    <cellStyle name="SAPBEXItemHeader 2 4 2" xfId="2183" xr:uid="{00000000-0005-0000-0000-0000A59A0000}"/>
    <cellStyle name="SAPBEXItemHeader 2 4 2 2" xfId="15783" xr:uid="{00000000-0005-0000-0000-0000A69A0000}"/>
    <cellStyle name="SAPBEXItemHeader 2 4 2 2 2" xfId="15784" xr:uid="{00000000-0005-0000-0000-0000A79A0000}"/>
    <cellStyle name="SAPBEXItemHeader 2 4 2 2 2 2" xfId="15785" xr:uid="{00000000-0005-0000-0000-0000A89A0000}"/>
    <cellStyle name="SAPBEXItemHeader 2 4 2 2 2 2 2" xfId="15786" xr:uid="{00000000-0005-0000-0000-0000A99A0000}"/>
    <cellStyle name="SAPBEXItemHeader 2 4 2 2 2 3" xfId="15787" xr:uid="{00000000-0005-0000-0000-0000AA9A0000}"/>
    <cellStyle name="SAPBEXItemHeader 2 4 2 2 3" xfId="15788" xr:uid="{00000000-0005-0000-0000-0000AB9A0000}"/>
    <cellStyle name="SAPBEXItemHeader 2 4 2 2 3 2" xfId="15789" xr:uid="{00000000-0005-0000-0000-0000AC9A0000}"/>
    <cellStyle name="SAPBEXItemHeader 2 4 2 2 3 2 2" xfId="15790" xr:uid="{00000000-0005-0000-0000-0000AD9A0000}"/>
    <cellStyle name="SAPBEXItemHeader 2 4 2 2 4" xfId="15791" xr:uid="{00000000-0005-0000-0000-0000AE9A0000}"/>
    <cellStyle name="SAPBEXItemHeader 2 4 2 2 4 2" xfId="15792" xr:uid="{00000000-0005-0000-0000-0000AF9A0000}"/>
    <cellStyle name="SAPBEXItemHeader 2 4 2 3" xfId="15793" xr:uid="{00000000-0005-0000-0000-0000B09A0000}"/>
    <cellStyle name="SAPBEXItemHeader 2 4 2 3 2" xfId="15794" xr:uid="{00000000-0005-0000-0000-0000B19A0000}"/>
    <cellStyle name="SAPBEXItemHeader 2 4 2 3 2 2" xfId="15795" xr:uid="{00000000-0005-0000-0000-0000B29A0000}"/>
    <cellStyle name="SAPBEXItemHeader 2 4 2 3 3" xfId="15796" xr:uid="{00000000-0005-0000-0000-0000B39A0000}"/>
    <cellStyle name="SAPBEXItemHeader 2 4 2 4" xfId="15797" xr:uid="{00000000-0005-0000-0000-0000B49A0000}"/>
    <cellStyle name="SAPBEXItemHeader 2 4 2 4 2" xfId="15798" xr:uid="{00000000-0005-0000-0000-0000B59A0000}"/>
    <cellStyle name="SAPBEXItemHeader 2 4 2 4 2 2" xfId="15799" xr:uid="{00000000-0005-0000-0000-0000B69A0000}"/>
    <cellStyle name="SAPBEXItemHeader 2 4 2 5" xfId="15800" xr:uid="{00000000-0005-0000-0000-0000B79A0000}"/>
    <cellStyle name="SAPBEXItemHeader 2 4 2 5 2" xfId="15801" xr:uid="{00000000-0005-0000-0000-0000B89A0000}"/>
    <cellStyle name="SAPBEXItemHeader 2 4 2 6" xfId="42716" xr:uid="{00000000-0005-0000-0000-0000B99A0000}"/>
    <cellStyle name="SAPBEXItemHeader 2 4 2 7" xfId="42717" xr:uid="{00000000-0005-0000-0000-0000BA9A0000}"/>
    <cellStyle name="SAPBEXItemHeader 2 4 20" xfId="42718" xr:uid="{00000000-0005-0000-0000-0000BB9A0000}"/>
    <cellStyle name="SAPBEXItemHeader 2 4 21" xfId="42719" xr:uid="{00000000-0005-0000-0000-0000BC9A0000}"/>
    <cellStyle name="SAPBEXItemHeader 2 4 22" xfId="42720" xr:uid="{00000000-0005-0000-0000-0000BD9A0000}"/>
    <cellStyle name="SAPBEXItemHeader 2 4 23" xfId="42721" xr:uid="{00000000-0005-0000-0000-0000BE9A0000}"/>
    <cellStyle name="SAPBEXItemHeader 2 4 24" xfId="42722" xr:uid="{00000000-0005-0000-0000-0000BF9A0000}"/>
    <cellStyle name="SAPBEXItemHeader 2 4 25" xfId="42723" xr:uid="{00000000-0005-0000-0000-0000C09A0000}"/>
    <cellStyle name="SAPBEXItemHeader 2 4 26" xfId="42724" xr:uid="{00000000-0005-0000-0000-0000C19A0000}"/>
    <cellStyle name="SAPBEXItemHeader 2 4 27" xfId="48751" xr:uid="{00000000-0005-0000-0000-0000C29A0000}"/>
    <cellStyle name="SAPBEXItemHeader 2 4 3" xfId="42725" xr:uid="{00000000-0005-0000-0000-0000C39A0000}"/>
    <cellStyle name="SAPBEXItemHeader 2 4 4" xfId="42726" xr:uid="{00000000-0005-0000-0000-0000C49A0000}"/>
    <cellStyle name="SAPBEXItemHeader 2 4 5" xfId="42727" xr:uid="{00000000-0005-0000-0000-0000C59A0000}"/>
    <cellStyle name="SAPBEXItemHeader 2 4 6" xfId="42728" xr:uid="{00000000-0005-0000-0000-0000C69A0000}"/>
    <cellStyle name="SAPBEXItemHeader 2 4 7" xfId="42729" xr:uid="{00000000-0005-0000-0000-0000C79A0000}"/>
    <cellStyle name="SAPBEXItemHeader 2 4 8" xfId="42730" xr:uid="{00000000-0005-0000-0000-0000C89A0000}"/>
    <cellStyle name="SAPBEXItemHeader 2 4 9" xfId="42731" xr:uid="{00000000-0005-0000-0000-0000C99A0000}"/>
    <cellStyle name="SAPBEXItemHeader 2 5" xfId="1148" xr:uid="{00000000-0005-0000-0000-0000CA9A0000}"/>
    <cellStyle name="SAPBEXItemHeader 2 5 10" xfId="42732" xr:uid="{00000000-0005-0000-0000-0000CB9A0000}"/>
    <cellStyle name="SAPBEXItemHeader 2 5 11" xfId="42733" xr:uid="{00000000-0005-0000-0000-0000CC9A0000}"/>
    <cellStyle name="SAPBEXItemHeader 2 5 12" xfId="42734" xr:uid="{00000000-0005-0000-0000-0000CD9A0000}"/>
    <cellStyle name="SAPBEXItemHeader 2 5 13" xfId="42735" xr:uid="{00000000-0005-0000-0000-0000CE9A0000}"/>
    <cellStyle name="SAPBEXItemHeader 2 5 14" xfId="42736" xr:uid="{00000000-0005-0000-0000-0000CF9A0000}"/>
    <cellStyle name="SAPBEXItemHeader 2 5 15" xfId="42737" xr:uid="{00000000-0005-0000-0000-0000D09A0000}"/>
    <cellStyle name="SAPBEXItemHeader 2 5 16" xfId="42738" xr:uid="{00000000-0005-0000-0000-0000D19A0000}"/>
    <cellStyle name="SAPBEXItemHeader 2 5 17" xfId="42739" xr:uid="{00000000-0005-0000-0000-0000D29A0000}"/>
    <cellStyle name="SAPBEXItemHeader 2 5 18" xfId="42740" xr:uid="{00000000-0005-0000-0000-0000D39A0000}"/>
    <cellStyle name="SAPBEXItemHeader 2 5 19" xfId="42741" xr:uid="{00000000-0005-0000-0000-0000D49A0000}"/>
    <cellStyle name="SAPBEXItemHeader 2 5 2" xfId="2184" xr:uid="{00000000-0005-0000-0000-0000D59A0000}"/>
    <cellStyle name="SAPBEXItemHeader 2 5 2 2" xfId="15802" xr:uid="{00000000-0005-0000-0000-0000D69A0000}"/>
    <cellStyle name="SAPBEXItemHeader 2 5 2 2 2" xfId="15803" xr:uid="{00000000-0005-0000-0000-0000D79A0000}"/>
    <cellStyle name="SAPBEXItemHeader 2 5 2 2 2 2" xfId="15804" xr:uid="{00000000-0005-0000-0000-0000D89A0000}"/>
    <cellStyle name="SAPBEXItemHeader 2 5 2 2 2 2 2" xfId="15805" xr:uid="{00000000-0005-0000-0000-0000D99A0000}"/>
    <cellStyle name="SAPBEXItemHeader 2 5 2 2 2 3" xfId="15806" xr:uid="{00000000-0005-0000-0000-0000DA9A0000}"/>
    <cellStyle name="SAPBEXItemHeader 2 5 2 2 3" xfId="15807" xr:uid="{00000000-0005-0000-0000-0000DB9A0000}"/>
    <cellStyle name="SAPBEXItemHeader 2 5 2 2 3 2" xfId="15808" xr:uid="{00000000-0005-0000-0000-0000DC9A0000}"/>
    <cellStyle name="SAPBEXItemHeader 2 5 2 2 3 2 2" xfId="15809" xr:uid="{00000000-0005-0000-0000-0000DD9A0000}"/>
    <cellStyle name="SAPBEXItemHeader 2 5 2 2 4" xfId="15810" xr:uid="{00000000-0005-0000-0000-0000DE9A0000}"/>
    <cellStyle name="SAPBEXItemHeader 2 5 2 2 4 2" xfId="15811" xr:uid="{00000000-0005-0000-0000-0000DF9A0000}"/>
    <cellStyle name="SAPBEXItemHeader 2 5 2 3" xfId="15812" xr:uid="{00000000-0005-0000-0000-0000E09A0000}"/>
    <cellStyle name="SAPBEXItemHeader 2 5 2 3 2" xfId="15813" xr:uid="{00000000-0005-0000-0000-0000E19A0000}"/>
    <cellStyle name="SAPBEXItemHeader 2 5 2 3 2 2" xfId="15814" xr:uid="{00000000-0005-0000-0000-0000E29A0000}"/>
    <cellStyle name="SAPBEXItemHeader 2 5 2 3 3" xfId="15815" xr:uid="{00000000-0005-0000-0000-0000E39A0000}"/>
    <cellStyle name="SAPBEXItemHeader 2 5 2 4" xfId="15816" xr:uid="{00000000-0005-0000-0000-0000E49A0000}"/>
    <cellStyle name="SAPBEXItemHeader 2 5 2 4 2" xfId="15817" xr:uid="{00000000-0005-0000-0000-0000E59A0000}"/>
    <cellStyle name="SAPBEXItemHeader 2 5 2 4 2 2" xfId="15818" xr:uid="{00000000-0005-0000-0000-0000E69A0000}"/>
    <cellStyle name="SAPBEXItemHeader 2 5 2 5" xfId="15819" xr:uid="{00000000-0005-0000-0000-0000E79A0000}"/>
    <cellStyle name="SAPBEXItemHeader 2 5 2 5 2" xfId="15820" xr:uid="{00000000-0005-0000-0000-0000E89A0000}"/>
    <cellStyle name="SAPBEXItemHeader 2 5 2 6" xfId="42742" xr:uid="{00000000-0005-0000-0000-0000E99A0000}"/>
    <cellStyle name="SAPBEXItemHeader 2 5 2 7" xfId="42743" xr:uid="{00000000-0005-0000-0000-0000EA9A0000}"/>
    <cellStyle name="SAPBEXItemHeader 2 5 20" xfId="42744" xr:uid="{00000000-0005-0000-0000-0000EB9A0000}"/>
    <cellStyle name="SAPBEXItemHeader 2 5 21" xfId="42745" xr:uid="{00000000-0005-0000-0000-0000EC9A0000}"/>
    <cellStyle name="SAPBEXItemHeader 2 5 22" xfId="42746" xr:uid="{00000000-0005-0000-0000-0000ED9A0000}"/>
    <cellStyle name="SAPBEXItemHeader 2 5 23" xfId="42747" xr:uid="{00000000-0005-0000-0000-0000EE9A0000}"/>
    <cellStyle name="SAPBEXItemHeader 2 5 24" xfId="42748" xr:uid="{00000000-0005-0000-0000-0000EF9A0000}"/>
    <cellStyle name="SAPBEXItemHeader 2 5 25" xfId="42749" xr:uid="{00000000-0005-0000-0000-0000F09A0000}"/>
    <cellStyle name="SAPBEXItemHeader 2 5 26" xfId="42750" xr:uid="{00000000-0005-0000-0000-0000F19A0000}"/>
    <cellStyle name="SAPBEXItemHeader 2 5 27" xfId="48752" xr:uid="{00000000-0005-0000-0000-0000F29A0000}"/>
    <cellStyle name="SAPBEXItemHeader 2 5 3" xfId="42751" xr:uid="{00000000-0005-0000-0000-0000F39A0000}"/>
    <cellStyle name="SAPBEXItemHeader 2 5 4" xfId="42752" xr:uid="{00000000-0005-0000-0000-0000F49A0000}"/>
    <cellStyle name="SAPBEXItemHeader 2 5 5" xfId="42753" xr:uid="{00000000-0005-0000-0000-0000F59A0000}"/>
    <cellStyle name="SAPBEXItemHeader 2 5 6" xfId="42754" xr:uid="{00000000-0005-0000-0000-0000F69A0000}"/>
    <cellStyle name="SAPBEXItemHeader 2 5 7" xfId="42755" xr:uid="{00000000-0005-0000-0000-0000F79A0000}"/>
    <cellStyle name="SAPBEXItemHeader 2 5 8" xfId="42756" xr:uid="{00000000-0005-0000-0000-0000F89A0000}"/>
    <cellStyle name="SAPBEXItemHeader 2 5 9" xfId="42757" xr:uid="{00000000-0005-0000-0000-0000F99A0000}"/>
    <cellStyle name="SAPBEXItemHeader 2 6" xfId="1149" xr:uid="{00000000-0005-0000-0000-0000FA9A0000}"/>
    <cellStyle name="SAPBEXItemHeader 2 6 10" xfId="42758" xr:uid="{00000000-0005-0000-0000-0000FB9A0000}"/>
    <cellStyle name="SAPBEXItemHeader 2 6 11" xfId="42759" xr:uid="{00000000-0005-0000-0000-0000FC9A0000}"/>
    <cellStyle name="SAPBEXItemHeader 2 6 12" xfId="42760" xr:uid="{00000000-0005-0000-0000-0000FD9A0000}"/>
    <cellStyle name="SAPBEXItemHeader 2 6 13" xfId="42761" xr:uid="{00000000-0005-0000-0000-0000FE9A0000}"/>
    <cellStyle name="SAPBEXItemHeader 2 6 14" xfId="42762" xr:uid="{00000000-0005-0000-0000-0000FF9A0000}"/>
    <cellStyle name="SAPBEXItemHeader 2 6 15" xfId="42763" xr:uid="{00000000-0005-0000-0000-0000009B0000}"/>
    <cellStyle name="SAPBEXItemHeader 2 6 16" xfId="42764" xr:uid="{00000000-0005-0000-0000-0000019B0000}"/>
    <cellStyle name="SAPBEXItemHeader 2 6 17" xfId="42765" xr:uid="{00000000-0005-0000-0000-0000029B0000}"/>
    <cellStyle name="SAPBEXItemHeader 2 6 18" xfId="42766" xr:uid="{00000000-0005-0000-0000-0000039B0000}"/>
    <cellStyle name="SAPBEXItemHeader 2 6 19" xfId="42767" xr:uid="{00000000-0005-0000-0000-0000049B0000}"/>
    <cellStyle name="SAPBEXItemHeader 2 6 2" xfId="2185" xr:uid="{00000000-0005-0000-0000-0000059B0000}"/>
    <cellStyle name="SAPBEXItemHeader 2 6 2 2" xfId="15821" xr:uid="{00000000-0005-0000-0000-0000069B0000}"/>
    <cellStyle name="SAPBEXItemHeader 2 6 2 2 2" xfId="15822" xr:uid="{00000000-0005-0000-0000-0000079B0000}"/>
    <cellStyle name="SAPBEXItemHeader 2 6 2 2 2 2" xfId="15823" xr:uid="{00000000-0005-0000-0000-0000089B0000}"/>
    <cellStyle name="SAPBEXItemHeader 2 6 2 2 2 2 2" xfId="15824" xr:uid="{00000000-0005-0000-0000-0000099B0000}"/>
    <cellStyle name="SAPBEXItemHeader 2 6 2 2 2 3" xfId="15825" xr:uid="{00000000-0005-0000-0000-00000A9B0000}"/>
    <cellStyle name="SAPBEXItemHeader 2 6 2 2 3" xfId="15826" xr:uid="{00000000-0005-0000-0000-00000B9B0000}"/>
    <cellStyle name="SAPBEXItemHeader 2 6 2 2 3 2" xfId="15827" xr:uid="{00000000-0005-0000-0000-00000C9B0000}"/>
    <cellStyle name="SAPBEXItemHeader 2 6 2 2 3 2 2" xfId="15828" xr:uid="{00000000-0005-0000-0000-00000D9B0000}"/>
    <cellStyle name="SAPBEXItemHeader 2 6 2 2 4" xfId="15829" xr:uid="{00000000-0005-0000-0000-00000E9B0000}"/>
    <cellStyle name="SAPBEXItemHeader 2 6 2 2 4 2" xfId="15830" xr:uid="{00000000-0005-0000-0000-00000F9B0000}"/>
    <cellStyle name="SAPBEXItemHeader 2 6 2 3" xfId="15831" xr:uid="{00000000-0005-0000-0000-0000109B0000}"/>
    <cellStyle name="SAPBEXItemHeader 2 6 2 3 2" xfId="15832" xr:uid="{00000000-0005-0000-0000-0000119B0000}"/>
    <cellStyle name="SAPBEXItemHeader 2 6 2 3 2 2" xfId="15833" xr:uid="{00000000-0005-0000-0000-0000129B0000}"/>
    <cellStyle name="SAPBEXItemHeader 2 6 2 3 3" xfId="15834" xr:uid="{00000000-0005-0000-0000-0000139B0000}"/>
    <cellStyle name="SAPBEXItemHeader 2 6 2 4" xfId="15835" xr:uid="{00000000-0005-0000-0000-0000149B0000}"/>
    <cellStyle name="SAPBEXItemHeader 2 6 2 4 2" xfId="15836" xr:uid="{00000000-0005-0000-0000-0000159B0000}"/>
    <cellStyle name="SAPBEXItemHeader 2 6 2 4 2 2" xfId="15837" xr:uid="{00000000-0005-0000-0000-0000169B0000}"/>
    <cellStyle name="SAPBEXItemHeader 2 6 2 5" xfId="15838" xr:uid="{00000000-0005-0000-0000-0000179B0000}"/>
    <cellStyle name="SAPBEXItemHeader 2 6 2 5 2" xfId="15839" xr:uid="{00000000-0005-0000-0000-0000189B0000}"/>
    <cellStyle name="SAPBEXItemHeader 2 6 2 6" xfId="42768" xr:uid="{00000000-0005-0000-0000-0000199B0000}"/>
    <cellStyle name="SAPBEXItemHeader 2 6 2 7" xfId="42769" xr:uid="{00000000-0005-0000-0000-00001A9B0000}"/>
    <cellStyle name="SAPBEXItemHeader 2 6 20" xfId="42770" xr:uid="{00000000-0005-0000-0000-00001B9B0000}"/>
    <cellStyle name="SAPBEXItemHeader 2 6 21" xfId="42771" xr:uid="{00000000-0005-0000-0000-00001C9B0000}"/>
    <cellStyle name="SAPBEXItemHeader 2 6 22" xfId="42772" xr:uid="{00000000-0005-0000-0000-00001D9B0000}"/>
    <cellStyle name="SAPBEXItemHeader 2 6 23" xfId="42773" xr:uid="{00000000-0005-0000-0000-00001E9B0000}"/>
    <cellStyle name="SAPBEXItemHeader 2 6 24" xfId="42774" xr:uid="{00000000-0005-0000-0000-00001F9B0000}"/>
    <cellStyle name="SAPBEXItemHeader 2 6 25" xfId="42775" xr:uid="{00000000-0005-0000-0000-0000209B0000}"/>
    <cellStyle name="SAPBEXItemHeader 2 6 26" xfId="42776" xr:uid="{00000000-0005-0000-0000-0000219B0000}"/>
    <cellStyle name="SAPBEXItemHeader 2 6 27" xfId="48753" xr:uid="{00000000-0005-0000-0000-0000229B0000}"/>
    <cellStyle name="SAPBEXItemHeader 2 6 3" xfId="42777" xr:uid="{00000000-0005-0000-0000-0000239B0000}"/>
    <cellStyle name="SAPBEXItemHeader 2 6 4" xfId="42778" xr:uid="{00000000-0005-0000-0000-0000249B0000}"/>
    <cellStyle name="SAPBEXItemHeader 2 6 5" xfId="42779" xr:uid="{00000000-0005-0000-0000-0000259B0000}"/>
    <cellStyle name="SAPBEXItemHeader 2 6 6" xfId="42780" xr:uid="{00000000-0005-0000-0000-0000269B0000}"/>
    <cellStyle name="SAPBEXItemHeader 2 6 7" xfId="42781" xr:uid="{00000000-0005-0000-0000-0000279B0000}"/>
    <cellStyle name="SAPBEXItemHeader 2 6 8" xfId="42782" xr:uid="{00000000-0005-0000-0000-0000289B0000}"/>
    <cellStyle name="SAPBEXItemHeader 2 6 9" xfId="42783" xr:uid="{00000000-0005-0000-0000-0000299B0000}"/>
    <cellStyle name="SAPBEXItemHeader 2 7" xfId="2186" xr:uid="{00000000-0005-0000-0000-00002A9B0000}"/>
    <cellStyle name="SAPBEXItemHeader 2 7 2" xfId="15840" xr:uid="{00000000-0005-0000-0000-00002B9B0000}"/>
    <cellStyle name="SAPBEXItemHeader 2 7 2 2" xfId="15841" xr:uid="{00000000-0005-0000-0000-00002C9B0000}"/>
    <cellStyle name="SAPBEXItemHeader 2 7 2 2 2" xfId="15842" xr:uid="{00000000-0005-0000-0000-00002D9B0000}"/>
    <cellStyle name="SAPBEXItemHeader 2 7 2 2 2 2" xfId="15843" xr:uid="{00000000-0005-0000-0000-00002E9B0000}"/>
    <cellStyle name="SAPBEXItemHeader 2 7 2 2 3" xfId="15844" xr:uid="{00000000-0005-0000-0000-00002F9B0000}"/>
    <cellStyle name="SAPBEXItemHeader 2 7 2 3" xfId="15845" xr:uid="{00000000-0005-0000-0000-0000309B0000}"/>
    <cellStyle name="SAPBEXItemHeader 2 7 2 3 2" xfId="15846" xr:uid="{00000000-0005-0000-0000-0000319B0000}"/>
    <cellStyle name="SAPBEXItemHeader 2 7 2 3 2 2" xfId="15847" xr:uid="{00000000-0005-0000-0000-0000329B0000}"/>
    <cellStyle name="SAPBEXItemHeader 2 7 2 4" xfId="15848" xr:uid="{00000000-0005-0000-0000-0000339B0000}"/>
    <cellStyle name="SAPBEXItemHeader 2 7 2 4 2" xfId="15849" xr:uid="{00000000-0005-0000-0000-0000349B0000}"/>
    <cellStyle name="SAPBEXItemHeader 2 7 3" xfId="15850" xr:uid="{00000000-0005-0000-0000-0000359B0000}"/>
    <cellStyle name="SAPBEXItemHeader 2 7 3 2" xfId="15851" xr:uid="{00000000-0005-0000-0000-0000369B0000}"/>
    <cellStyle name="SAPBEXItemHeader 2 7 3 2 2" xfId="15852" xr:uid="{00000000-0005-0000-0000-0000379B0000}"/>
    <cellStyle name="SAPBEXItemHeader 2 7 3 3" xfId="15853" xr:uid="{00000000-0005-0000-0000-0000389B0000}"/>
    <cellStyle name="SAPBEXItemHeader 2 7 4" xfId="15854" xr:uid="{00000000-0005-0000-0000-0000399B0000}"/>
    <cellStyle name="SAPBEXItemHeader 2 7 4 2" xfId="15855" xr:uid="{00000000-0005-0000-0000-00003A9B0000}"/>
    <cellStyle name="SAPBEXItemHeader 2 7 4 2 2" xfId="15856" xr:uid="{00000000-0005-0000-0000-00003B9B0000}"/>
    <cellStyle name="SAPBEXItemHeader 2 7 5" xfId="15857" xr:uid="{00000000-0005-0000-0000-00003C9B0000}"/>
    <cellStyle name="SAPBEXItemHeader 2 7 5 2" xfId="15858" xr:uid="{00000000-0005-0000-0000-00003D9B0000}"/>
    <cellStyle name="SAPBEXItemHeader 2 7 6" xfId="42784" xr:uid="{00000000-0005-0000-0000-00003E9B0000}"/>
    <cellStyle name="SAPBEXItemHeader 2 7 7" xfId="42785" xr:uid="{00000000-0005-0000-0000-00003F9B0000}"/>
    <cellStyle name="SAPBEXItemHeader 2 8" xfId="42786" xr:uid="{00000000-0005-0000-0000-0000409B0000}"/>
    <cellStyle name="SAPBEXItemHeader 2 9" xfId="42787" xr:uid="{00000000-0005-0000-0000-0000419B0000}"/>
    <cellStyle name="SAPBEXItemHeader 20" xfId="42788" xr:uid="{00000000-0005-0000-0000-0000429B0000}"/>
    <cellStyle name="SAPBEXItemHeader 21" xfId="42789" xr:uid="{00000000-0005-0000-0000-0000439B0000}"/>
    <cellStyle name="SAPBEXItemHeader 22" xfId="42790" xr:uid="{00000000-0005-0000-0000-0000449B0000}"/>
    <cellStyle name="SAPBEXItemHeader 23" xfId="42791" xr:uid="{00000000-0005-0000-0000-0000459B0000}"/>
    <cellStyle name="SAPBEXItemHeader 24" xfId="42792" xr:uid="{00000000-0005-0000-0000-0000469B0000}"/>
    <cellStyle name="SAPBEXItemHeader 25" xfId="42793" xr:uid="{00000000-0005-0000-0000-0000479B0000}"/>
    <cellStyle name="SAPBEXItemHeader 26" xfId="42794" xr:uid="{00000000-0005-0000-0000-0000489B0000}"/>
    <cellStyle name="SAPBEXItemHeader 27" xfId="42795" xr:uid="{00000000-0005-0000-0000-0000499B0000}"/>
    <cellStyle name="SAPBEXItemHeader 28" xfId="42796" xr:uid="{00000000-0005-0000-0000-00004A9B0000}"/>
    <cellStyle name="SAPBEXItemHeader 29" xfId="42797" xr:uid="{00000000-0005-0000-0000-00004B9B0000}"/>
    <cellStyle name="SAPBEXItemHeader 3" xfId="1150" xr:uid="{00000000-0005-0000-0000-00004C9B0000}"/>
    <cellStyle name="SAPBEXItemHeader 3 10" xfId="42798" xr:uid="{00000000-0005-0000-0000-00004D9B0000}"/>
    <cellStyle name="SAPBEXItemHeader 3 11" xfId="42799" xr:uid="{00000000-0005-0000-0000-00004E9B0000}"/>
    <cellStyle name="SAPBEXItemHeader 3 12" xfId="42800" xr:uid="{00000000-0005-0000-0000-00004F9B0000}"/>
    <cellStyle name="SAPBEXItemHeader 3 13" xfId="42801" xr:uid="{00000000-0005-0000-0000-0000509B0000}"/>
    <cellStyle name="SAPBEXItemHeader 3 14" xfId="42802" xr:uid="{00000000-0005-0000-0000-0000519B0000}"/>
    <cellStyle name="SAPBEXItemHeader 3 15" xfId="42803" xr:uid="{00000000-0005-0000-0000-0000529B0000}"/>
    <cellStyle name="SAPBEXItemHeader 3 16" xfId="42804" xr:uid="{00000000-0005-0000-0000-0000539B0000}"/>
    <cellStyle name="SAPBEXItemHeader 3 17" xfId="42805" xr:uid="{00000000-0005-0000-0000-0000549B0000}"/>
    <cellStyle name="SAPBEXItemHeader 3 18" xfId="42806" xr:uid="{00000000-0005-0000-0000-0000559B0000}"/>
    <cellStyle name="SAPBEXItemHeader 3 19" xfId="42807" xr:uid="{00000000-0005-0000-0000-0000569B0000}"/>
    <cellStyle name="SAPBEXItemHeader 3 2" xfId="2187" xr:uid="{00000000-0005-0000-0000-0000579B0000}"/>
    <cellStyle name="SAPBEXItemHeader 3 2 2" xfId="15859" xr:uid="{00000000-0005-0000-0000-0000589B0000}"/>
    <cellStyle name="SAPBEXItemHeader 3 2 2 2" xfId="15860" xr:uid="{00000000-0005-0000-0000-0000599B0000}"/>
    <cellStyle name="SAPBEXItemHeader 3 2 2 2 2" xfId="15861" xr:uid="{00000000-0005-0000-0000-00005A9B0000}"/>
    <cellStyle name="SAPBEXItemHeader 3 2 2 2 2 2" xfId="15862" xr:uid="{00000000-0005-0000-0000-00005B9B0000}"/>
    <cellStyle name="SAPBEXItemHeader 3 2 2 2 3" xfId="15863" xr:uid="{00000000-0005-0000-0000-00005C9B0000}"/>
    <cellStyle name="SAPBEXItemHeader 3 2 2 3" xfId="15864" xr:uid="{00000000-0005-0000-0000-00005D9B0000}"/>
    <cellStyle name="SAPBEXItemHeader 3 2 2 3 2" xfId="15865" xr:uid="{00000000-0005-0000-0000-00005E9B0000}"/>
    <cellStyle name="SAPBEXItemHeader 3 2 2 3 2 2" xfId="15866" xr:uid="{00000000-0005-0000-0000-00005F9B0000}"/>
    <cellStyle name="SAPBEXItemHeader 3 2 2 4" xfId="15867" xr:uid="{00000000-0005-0000-0000-0000609B0000}"/>
    <cellStyle name="SAPBEXItemHeader 3 2 2 4 2" xfId="15868" xr:uid="{00000000-0005-0000-0000-0000619B0000}"/>
    <cellStyle name="SAPBEXItemHeader 3 2 3" xfId="15869" xr:uid="{00000000-0005-0000-0000-0000629B0000}"/>
    <cellStyle name="SAPBEXItemHeader 3 2 3 2" xfId="15870" xr:uid="{00000000-0005-0000-0000-0000639B0000}"/>
    <cellStyle name="SAPBEXItemHeader 3 2 3 2 2" xfId="15871" xr:uid="{00000000-0005-0000-0000-0000649B0000}"/>
    <cellStyle name="SAPBEXItemHeader 3 2 3 3" xfId="15872" xr:uid="{00000000-0005-0000-0000-0000659B0000}"/>
    <cellStyle name="SAPBEXItemHeader 3 2 4" xfId="15873" xr:uid="{00000000-0005-0000-0000-0000669B0000}"/>
    <cellStyle name="SAPBEXItemHeader 3 2 4 2" xfId="15874" xr:uid="{00000000-0005-0000-0000-0000679B0000}"/>
    <cellStyle name="SAPBEXItemHeader 3 2 4 2 2" xfId="15875" xr:uid="{00000000-0005-0000-0000-0000689B0000}"/>
    <cellStyle name="SAPBEXItemHeader 3 2 5" xfId="15876" xr:uid="{00000000-0005-0000-0000-0000699B0000}"/>
    <cellStyle name="SAPBEXItemHeader 3 2 5 2" xfId="15877" xr:uid="{00000000-0005-0000-0000-00006A9B0000}"/>
    <cellStyle name="SAPBEXItemHeader 3 2 6" xfId="42808" xr:uid="{00000000-0005-0000-0000-00006B9B0000}"/>
    <cellStyle name="SAPBEXItemHeader 3 2 7" xfId="42809" xr:uid="{00000000-0005-0000-0000-00006C9B0000}"/>
    <cellStyle name="SAPBEXItemHeader 3 20" xfId="42810" xr:uid="{00000000-0005-0000-0000-00006D9B0000}"/>
    <cellStyle name="SAPBEXItemHeader 3 21" xfId="42811" xr:uid="{00000000-0005-0000-0000-00006E9B0000}"/>
    <cellStyle name="SAPBEXItemHeader 3 22" xfId="42812" xr:uid="{00000000-0005-0000-0000-00006F9B0000}"/>
    <cellStyle name="SAPBEXItemHeader 3 23" xfId="42813" xr:uid="{00000000-0005-0000-0000-0000709B0000}"/>
    <cellStyle name="SAPBEXItemHeader 3 24" xfId="42814" xr:uid="{00000000-0005-0000-0000-0000719B0000}"/>
    <cellStyle name="SAPBEXItemHeader 3 25" xfId="42815" xr:uid="{00000000-0005-0000-0000-0000729B0000}"/>
    <cellStyle name="SAPBEXItemHeader 3 26" xfId="42816" xr:uid="{00000000-0005-0000-0000-0000739B0000}"/>
    <cellStyle name="SAPBEXItemHeader 3 27" xfId="48754" xr:uid="{00000000-0005-0000-0000-0000749B0000}"/>
    <cellStyle name="SAPBEXItemHeader 3 3" xfId="42817" xr:uid="{00000000-0005-0000-0000-0000759B0000}"/>
    <cellStyle name="SAPBEXItemHeader 3 4" xfId="42818" xr:uid="{00000000-0005-0000-0000-0000769B0000}"/>
    <cellStyle name="SAPBEXItemHeader 3 5" xfId="42819" xr:uid="{00000000-0005-0000-0000-0000779B0000}"/>
    <cellStyle name="SAPBEXItemHeader 3 6" xfId="42820" xr:uid="{00000000-0005-0000-0000-0000789B0000}"/>
    <cellStyle name="SAPBEXItemHeader 3 7" xfId="42821" xr:uid="{00000000-0005-0000-0000-0000799B0000}"/>
    <cellStyle name="SAPBEXItemHeader 3 8" xfId="42822" xr:uid="{00000000-0005-0000-0000-00007A9B0000}"/>
    <cellStyle name="SAPBEXItemHeader 3 9" xfId="42823" xr:uid="{00000000-0005-0000-0000-00007B9B0000}"/>
    <cellStyle name="SAPBEXItemHeader 30" xfId="42824" xr:uid="{00000000-0005-0000-0000-00007C9B0000}"/>
    <cellStyle name="SAPBEXItemHeader 31" xfId="42825" xr:uid="{00000000-0005-0000-0000-00007D9B0000}"/>
    <cellStyle name="SAPBEXItemHeader 32" xfId="48755" xr:uid="{00000000-0005-0000-0000-00007E9B0000}"/>
    <cellStyle name="SAPBEXItemHeader 4" xfId="1151" xr:uid="{00000000-0005-0000-0000-00007F9B0000}"/>
    <cellStyle name="SAPBEXItemHeader 4 10" xfId="42826" xr:uid="{00000000-0005-0000-0000-0000809B0000}"/>
    <cellStyle name="SAPBEXItemHeader 4 11" xfId="42827" xr:uid="{00000000-0005-0000-0000-0000819B0000}"/>
    <cellStyle name="SAPBEXItemHeader 4 12" xfId="42828" xr:uid="{00000000-0005-0000-0000-0000829B0000}"/>
    <cellStyle name="SAPBEXItemHeader 4 13" xfId="42829" xr:uid="{00000000-0005-0000-0000-0000839B0000}"/>
    <cellStyle name="SAPBEXItemHeader 4 14" xfId="42830" xr:uid="{00000000-0005-0000-0000-0000849B0000}"/>
    <cellStyle name="SAPBEXItemHeader 4 15" xfId="42831" xr:uid="{00000000-0005-0000-0000-0000859B0000}"/>
    <cellStyle name="SAPBEXItemHeader 4 16" xfId="42832" xr:uid="{00000000-0005-0000-0000-0000869B0000}"/>
    <cellStyle name="SAPBEXItemHeader 4 17" xfId="42833" xr:uid="{00000000-0005-0000-0000-0000879B0000}"/>
    <cellStyle name="SAPBEXItemHeader 4 18" xfId="42834" xr:uid="{00000000-0005-0000-0000-0000889B0000}"/>
    <cellStyle name="SAPBEXItemHeader 4 19" xfId="42835" xr:uid="{00000000-0005-0000-0000-0000899B0000}"/>
    <cellStyle name="SAPBEXItemHeader 4 2" xfId="2188" xr:uid="{00000000-0005-0000-0000-00008A9B0000}"/>
    <cellStyle name="SAPBEXItemHeader 4 2 2" xfId="15878" xr:uid="{00000000-0005-0000-0000-00008B9B0000}"/>
    <cellStyle name="SAPBEXItemHeader 4 2 2 2" xfId="15879" xr:uid="{00000000-0005-0000-0000-00008C9B0000}"/>
    <cellStyle name="SAPBEXItemHeader 4 2 2 2 2" xfId="15880" xr:uid="{00000000-0005-0000-0000-00008D9B0000}"/>
    <cellStyle name="SAPBEXItemHeader 4 2 2 2 2 2" xfId="15881" xr:uid="{00000000-0005-0000-0000-00008E9B0000}"/>
    <cellStyle name="SAPBEXItemHeader 4 2 2 2 3" xfId="15882" xr:uid="{00000000-0005-0000-0000-00008F9B0000}"/>
    <cellStyle name="SAPBEXItemHeader 4 2 2 3" xfId="15883" xr:uid="{00000000-0005-0000-0000-0000909B0000}"/>
    <cellStyle name="SAPBEXItemHeader 4 2 2 3 2" xfId="15884" xr:uid="{00000000-0005-0000-0000-0000919B0000}"/>
    <cellStyle name="SAPBEXItemHeader 4 2 2 3 2 2" xfId="15885" xr:uid="{00000000-0005-0000-0000-0000929B0000}"/>
    <cellStyle name="SAPBEXItemHeader 4 2 2 4" xfId="15886" xr:uid="{00000000-0005-0000-0000-0000939B0000}"/>
    <cellStyle name="SAPBEXItemHeader 4 2 2 4 2" xfId="15887" xr:uid="{00000000-0005-0000-0000-0000949B0000}"/>
    <cellStyle name="SAPBEXItemHeader 4 2 3" xfId="15888" xr:uid="{00000000-0005-0000-0000-0000959B0000}"/>
    <cellStyle name="SAPBEXItemHeader 4 2 3 2" xfId="15889" xr:uid="{00000000-0005-0000-0000-0000969B0000}"/>
    <cellStyle name="SAPBEXItemHeader 4 2 3 2 2" xfId="15890" xr:uid="{00000000-0005-0000-0000-0000979B0000}"/>
    <cellStyle name="SAPBEXItemHeader 4 2 3 3" xfId="15891" xr:uid="{00000000-0005-0000-0000-0000989B0000}"/>
    <cellStyle name="SAPBEXItemHeader 4 2 4" xfId="15892" xr:uid="{00000000-0005-0000-0000-0000999B0000}"/>
    <cellStyle name="SAPBEXItemHeader 4 2 4 2" xfId="15893" xr:uid="{00000000-0005-0000-0000-00009A9B0000}"/>
    <cellStyle name="SAPBEXItemHeader 4 2 4 2 2" xfId="15894" xr:uid="{00000000-0005-0000-0000-00009B9B0000}"/>
    <cellStyle name="SAPBEXItemHeader 4 2 5" xfId="15895" xr:uid="{00000000-0005-0000-0000-00009C9B0000}"/>
    <cellStyle name="SAPBEXItemHeader 4 2 5 2" xfId="15896" xr:uid="{00000000-0005-0000-0000-00009D9B0000}"/>
    <cellStyle name="SAPBEXItemHeader 4 2 6" xfId="42836" xr:uid="{00000000-0005-0000-0000-00009E9B0000}"/>
    <cellStyle name="SAPBEXItemHeader 4 2 7" xfId="42837" xr:uid="{00000000-0005-0000-0000-00009F9B0000}"/>
    <cellStyle name="SAPBEXItemHeader 4 20" xfId="42838" xr:uid="{00000000-0005-0000-0000-0000A09B0000}"/>
    <cellStyle name="SAPBEXItemHeader 4 21" xfId="42839" xr:uid="{00000000-0005-0000-0000-0000A19B0000}"/>
    <cellStyle name="SAPBEXItemHeader 4 22" xfId="42840" xr:uid="{00000000-0005-0000-0000-0000A29B0000}"/>
    <cellStyle name="SAPBEXItemHeader 4 23" xfId="42841" xr:uid="{00000000-0005-0000-0000-0000A39B0000}"/>
    <cellStyle name="SAPBEXItemHeader 4 24" xfId="42842" xr:uid="{00000000-0005-0000-0000-0000A49B0000}"/>
    <cellStyle name="SAPBEXItemHeader 4 25" xfId="42843" xr:uid="{00000000-0005-0000-0000-0000A59B0000}"/>
    <cellStyle name="SAPBEXItemHeader 4 26" xfId="42844" xr:uid="{00000000-0005-0000-0000-0000A69B0000}"/>
    <cellStyle name="SAPBEXItemHeader 4 27" xfId="48756" xr:uid="{00000000-0005-0000-0000-0000A79B0000}"/>
    <cellStyle name="SAPBEXItemHeader 4 3" xfId="42845" xr:uid="{00000000-0005-0000-0000-0000A89B0000}"/>
    <cellStyle name="SAPBEXItemHeader 4 4" xfId="42846" xr:uid="{00000000-0005-0000-0000-0000A99B0000}"/>
    <cellStyle name="SAPBEXItemHeader 4 5" xfId="42847" xr:uid="{00000000-0005-0000-0000-0000AA9B0000}"/>
    <cellStyle name="SAPBEXItemHeader 4 6" xfId="42848" xr:uid="{00000000-0005-0000-0000-0000AB9B0000}"/>
    <cellStyle name="SAPBEXItemHeader 4 7" xfId="42849" xr:uid="{00000000-0005-0000-0000-0000AC9B0000}"/>
    <cellStyle name="SAPBEXItemHeader 4 8" xfId="42850" xr:uid="{00000000-0005-0000-0000-0000AD9B0000}"/>
    <cellStyle name="SAPBEXItemHeader 4 9" xfId="42851" xr:uid="{00000000-0005-0000-0000-0000AE9B0000}"/>
    <cellStyle name="SAPBEXItemHeader 5" xfId="1152" xr:uid="{00000000-0005-0000-0000-0000AF9B0000}"/>
    <cellStyle name="SAPBEXItemHeader 5 10" xfId="42852" xr:uid="{00000000-0005-0000-0000-0000B09B0000}"/>
    <cellStyle name="SAPBEXItemHeader 5 11" xfId="42853" xr:uid="{00000000-0005-0000-0000-0000B19B0000}"/>
    <cellStyle name="SAPBEXItemHeader 5 12" xfId="42854" xr:uid="{00000000-0005-0000-0000-0000B29B0000}"/>
    <cellStyle name="SAPBEXItemHeader 5 13" xfId="42855" xr:uid="{00000000-0005-0000-0000-0000B39B0000}"/>
    <cellStyle name="SAPBEXItemHeader 5 14" xfId="42856" xr:uid="{00000000-0005-0000-0000-0000B49B0000}"/>
    <cellStyle name="SAPBEXItemHeader 5 15" xfId="42857" xr:uid="{00000000-0005-0000-0000-0000B59B0000}"/>
    <cellStyle name="SAPBEXItemHeader 5 16" xfId="42858" xr:uid="{00000000-0005-0000-0000-0000B69B0000}"/>
    <cellStyle name="SAPBEXItemHeader 5 17" xfId="42859" xr:uid="{00000000-0005-0000-0000-0000B79B0000}"/>
    <cellStyle name="SAPBEXItemHeader 5 18" xfId="42860" xr:uid="{00000000-0005-0000-0000-0000B89B0000}"/>
    <cellStyle name="SAPBEXItemHeader 5 19" xfId="42861" xr:uid="{00000000-0005-0000-0000-0000B99B0000}"/>
    <cellStyle name="SAPBEXItemHeader 5 2" xfId="2189" xr:uid="{00000000-0005-0000-0000-0000BA9B0000}"/>
    <cellStyle name="SAPBEXItemHeader 5 2 2" xfId="15897" xr:uid="{00000000-0005-0000-0000-0000BB9B0000}"/>
    <cellStyle name="SAPBEXItemHeader 5 2 2 2" xfId="15898" xr:uid="{00000000-0005-0000-0000-0000BC9B0000}"/>
    <cellStyle name="SAPBEXItemHeader 5 2 2 2 2" xfId="15899" xr:uid="{00000000-0005-0000-0000-0000BD9B0000}"/>
    <cellStyle name="SAPBEXItemHeader 5 2 2 2 2 2" xfId="15900" xr:uid="{00000000-0005-0000-0000-0000BE9B0000}"/>
    <cellStyle name="SAPBEXItemHeader 5 2 2 2 3" xfId="15901" xr:uid="{00000000-0005-0000-0000-0000BF9B0000}"/>
    <cellStyle name="SAPBEXItemHeader 5 2 2 3" xfId="15902" xr:uid="{00000000-0005-0000-0000-0000C09B0000}"/>
    <cellStyle name="SAPBEXItemHeader 5 2 2 3 2" xfId="15903" xr:uid="{00000000-0005-0000-0000-0000C19B0000}"/>
    <cellStyle name="SAPBEXItemHeader 5 2 2 3 2 2" xfId="15904" xr:uid="{00000000-0005-0000-0000-0000C29B0000}"/>
    <cellStyle name="SAPBEXItemHeader 5 2 2 4" xfId="15905" xr:uid="{00000000-0005-0000-0000-0000C39B0000}"/>
    <cellStyle name="SAPBEXItemHeader 5 2 2 4 2" xfId="15906" xr:uid="{00000000-0005-0000-0000-0000C49B0000}"/>
    <cellStyle name="SAPBEXItemHeader 5 2 3" xfId="15907" xr:uid="{00000000-0005-0000-0000-0000C59B0000}"/>
    <cellStyle name="SAPBEXItemHeader 5 2 3 2" xfId="15908" xr:uid="{00000000-0005-0000-0000-0000C69B0000}"/>
    <cellStyle name="SAPBEXItemHeader 5 2 3 2 2" xfId="15909" xr:uid="{00000000-0005-0000-0000-0000C79B0000}"/>
    <cellStyle name="SAPBEXItemHeader 5 2 3 3" xfId="15910" xr:uid="{00000000-0005-0000-0000-0000C89B0000}"/>
    <cellStyle name="SAPBEXItemHeader 5 2 4" xfId="15911" xr:uid="{00000000-0005-0000-0000-0000C99B0000}"/>
    <cellStyle name="SAPBEXItemHeader 5 2 4 2" xfId="15912" xr:uid="{00000000-0005-0000-0000-0000CA9B0000}"/>
    <cellStyle name="SAPBEXItemHeader 5 2 4 2 2" xfId="15913" xr:uid="{00000000-0005-0000-0000-0000CB9B0000}"/>
    <cellStyle name="SAPBEXItemHeader 5 2 5" xfId="15914" xr:uid="{00000000-0005-0000-0000-0000CC9B0000}"/>
    <cellStyle name="SAPBEXItemHeader 5 2 5 2" xfId="15915" xr:uid="{00000000-0005-0000-0000-0000CD9B0000}"/>
    <cellStyle name="SAPBEXItemHeader 5 2 6" xfId="42862" xr:uid="{00000000-0005-0000-0000-0000CE9B0000}"/>
    <cellStyle name="SAPBEXItemHeader 5 2 7" xfId="42863" xr:uid="{00000000-0005-0000-0000-0000CF9B0000}"/>
    <cellStyle name="SAPBEXItemHeader 5 20" xfId="42864" xr:uid="{00000000-0005-0000-0000-0000D09B0000}"/>
    <cellStyle name="SAPBEXItemHeader 5 21" xfId="42865" xr:uid="{00000000-0005-0000-0000-0000D19B0000}"/>
    <cellStyle name="SAPBEXItemHeader 5 22" xfId="42866" xr:uid="{00000000-0005-0000-0000-0000D29B0000}"/>
    <cellStyle name="SAPBEXItemHeader 5 23" xfId="42867" xr:uid="{00000000-0005-0000-0000-0000D39B0000}"/>
    <cellStyle name="SAPBEXItemHeader 5 24" xfId="42868" xr:uid="{00000000-0005-0000-0000-0000D49B0000}"/>
    <cellStyle name="SAPBEXItemHeader 5 25" xfId="42869" xr:uid="{00000000-0005-0000-0000-0000D59B0000}"/>
    <cellStyle name="SAPBEXItemHeader 5 26" xfId="42870" xr:uid="{00000000-0005-0000-0000-0000D69B0000}"/>
    <cellStyle name="SAPBEXItemHeader 5 27" xfId="48757" xr:uid="{00000000-0005-0000-0000-0000D79B0000}"/>
    <cellStyle name="SAPBEXItemHeader 5 3" xfId="42871" xr:uid="{00000000-0005-0000-0000-0000D89B0000}"/>
    <cellStyle name="SAPBEXItemHeader 5 4" xfId="42872" xr:uid="{00000000-0005-0000-0000-0000D99B0000}"/>
    <cellStyle name="SAPBEXItemHeader 5 5" xfId="42873" xr:uid="{00000000-0005-0000-0000-0000DA9B0000}"/>
    <cellStyle name="SAPBEXItemHeader 5 6" xfId="42874" xr:uid="{00000000-0005-0000-0000-0000DB9B0000}"/>
    <cellStyle name="SAPBEXItemHeader 5 7" xfId="42875" xr:uid="{00000000-0005-0000-0000-0000DC9B0000}"/>
    <cellStyle name="SAPBEXItemHeader 5 8" xfId="42876" xr:uid="{00000000-0005-0000-0000-0000DD9B0000}"/>
    <cellStyle name="SAPBEXItemHeader 5 9" xfId="42877" xr:uid="{00000000-0005-0000-0000-0000DE9B0000}"/>
    <cellStyle name="SAPBEXItemHeader 6" xfId="1153" xr:uid="{00000000-0005-0000-0000-0000DF9B0000}"/>
    <cellStyle name="SAPBEXItemHeader 6 10" xfId="42878" xr:uid="{00000000-0005-0000-0000-0000E09B0000}"/>
    <cellStyle name="SAPBEXItemHeader 6 11" xfId="42879" xr:uid="{00000000-0005-0000-0000-0000E19B0000}"/>
    <cellStyle name="SAPBEXItemHeader 6 12" xfId="42880" xr:uid="{00000000-0005-0000-0000-0000E29B0000}"/>
    <cellStyle name="SAPBEXItemHeader 6 13" xfId="42881" xr:uid="{00000000-0005-0000-0000-0000E39B0000}"/>
    <cellStyle name="SAPBEXItemHeader 6 14" xfId="42882" xr:uid="{00000000-0005-0000-0000-0000E49B0000}"/>
    <cellStyle name="SAPBEXItemHeader 6 15" xfId="42883" xr:uid="{00000000-0005-0000-0000-0000E59B0000}"/>
    <cellStyle name="SAPBEXItemHeader 6 16" xfId="42884" xr:uid="{00000000-0005-0000-0000-0000E69B0000}"/>
    <cellStyle name="SAPBEXItemHeader 6 17" xfId="42885" xr:uid="{00000000-0005-0000-0000-0000E79B0000}"/>
    <cellStyle name="SAPBEXItemHeader 6 18" xfId="42886" xr:uid="{00000000-0005-0000-0000-0000E89B0000}"/>
    <cellStyle name="SAPBEXItemHeader 6 19" xfId="42887" xr:uid="{00000000-0005-0000-0000-0000E99B0000}"/>
    <cellStyle name="SAPBEXItemHeader 6 2" xfId="2190" xr:uid="{00000000-0005-0000-0000-0000EA9B0000}"/>
    <cellStyle name="SAPBEXItemHeader 6 2 2" xfId="15916" xr:uid="{00000000-0005-0000-0000-0000EB9B0000}"/>
    <cellStyle name="SAPBEXItemHeader 6 2 2 2" xfId="15917" xr:uid="{00000000-0005-0000-0000-0000EC9B0000}"/>
    <cellStyle name="SAPBEXItemHeader 6 2 2 2 2" xfId="15918" xr:uid="{00000000-0005-0000-0000-0000ED9B0000}"/>
    <cellStyle name="SAPBEXItemHeader 6 2 2 2 2 2" xfId="15919" xr:uid="{00000000-0005-0000-0000-0000EE9B0000}"/>
    <cellStyle name="SAPBEXItemHeader 6 2 2 2 3" xfId="15920" xr:uid="{00000000-0005-0000-0000-0000EF9B0000}"/>
    <cellStyle name="SAPBEXItemHeader 6 2 2 3" xfId="15921" xr:uid="{00000000-0005-0000-0000-0000F09B0000}"/>
    <cellStyle name="SAPBEXItemHeader 6 2 2 3 2" xfId="15922" xr:uid="{00000000-0005-0000-0000-0000F19B0000}"/>
    <cellStyle name="SAPBEXItemHeader 6 2 2 3 2 2" xfId="15923" xr:uid="{00000000-0005-0000-0000-0000F29B0000}"/>
    <cellStyle name="SAPBEXItemHeader 6 2 2 4" xfId="15924" xr:uid="{00000000-0005-0000-0000-0000F39B0000}"/>
    <cellStyle name="SAPBEXItemHeader 6 2 2 4 2" xfId="15925" xr:uid="{00000000-0005-0000-0000-0000F49B0000}"/>
    <cellStyle name="SAPBEXItemHeader 6 2 3" xfId="15926" xr:uid="{00000000-0005-0000-0000-0000F59B0000}"/>
    <cellStyle name="SAPBEXItemHeader 6 2 3 2" xfId="15927" xr:uid="{00000000-0005-0000-0000-0000F69B0000}"/>
    <cellStyle name="SAPBEXItemHeader 6 2 3 2 2" xfId="15928" xr:uid="{00000000-0005-0000-0000-0000F79B0000}"/>
    <cellStyle name="SAPBEXItemHeader 6 2 3 3" xfId="15929" xr:uid="{00000000-0005-0000-0000-0000F89B0000}"/>
    <cellStyle name="SAPBEXItemHeader 6 2 4" xfId="15930" xr:uid="{00000000-0005-0000-0000-0000F99B0000}"/>
    <cellStyle name="SAPBEXItemHeader 6 2 4 2" xfId="15931" xr:uid="{00000000-0005-0000-0000-0000FA9B0000}"/>
    <cellStyle name="SAPBEXItemHeader 6 2 4 2 2" xfId="15932" xr:uid="{00000000-0005-0000-0000-0000FB9B0000}"/>
    <cellStyle name="SAPBEXItemHeader 6 2 5" xfId="15933" xr:uid="{00000000-0005-0000-0000-0000FC9B0000}"/>
    <cellStyle name="SAPBEXItemHeader 6 2 5 2" xfId="15934" xr:uid="{00000000-0005-0000-0000-0000FD9B0000}"/>
    <cellStyle name="SAPBEXItemHeader 6 2 6" xfId="42888" xr:uid="{00000000-0005-0000-0000-0000FE9B0000}"/>
    <cellStyle name="SAPBEXItemHeader 6 2 7" xfId="42889" xr:uid="{00000000-0005-0000-0000-0000FF9B0000}"/>
    <cellStyle name="SAPBEXItemHeader 6 20" xfId="42890" xr:uid="{00000000-0005-0000-0000-0000009C0000}"/>
    <cellStyle name="SAPBEXItemHeader 6 21" xfId="42891" xr:uid="{00000000-0005-0000-0000-0000019C0000}"/>
    <cellStyle name="SAPBEXItemHeader 6 22" xfId="42892" xr:uid="{00000000-0005-0000-0000-0000029C0000}"/>
    <cellStyle name="SAPBEXItemHeader 6 23" xfId="42893" xr:uid="{00000000-0005-0000-0000-0000039C0000}"/>
    <cellStyle name="SAPBEXItemHeader 6 24" xfId="42894" xr:uid="{00000000-0005-0000-0000-0000049C0000}"/>
    <cellStyle name="SAPBEXItemHeader 6 25" xfId="42895" xr:uid="{00000000-0005-0000-0000-0000059C0000}"/>
    <cellStyle name="SAPBEXItemHeader 6 26" xfId="42896" xr:uid="{00000000-0005-0000-0000-0000069C0000}"/>
    <cellStyle name="SAPBEXItemHeader 6 27" xfId="48758" xr:uid="{00000000-0005-0000-0000-0000079C0000}"/>
    <cellStyle name="SAPBEXItemHeader 6 3" xfId="42897" xr:uid="{00000000-0005-0000-0000-0000089C0000}"/>
    <cellStyle name="SAPBEXItemHeader 6 4" xfId="42898" xr:uid="{00000000-0005-0000-0000-0000099C0000}"/>
    <cellStyle name="SAPBEXItemHeader 6 5" xfId="42899" xr:uid="{00000000-0005-0000-0000-00000A9C0000}"/>
    <cellStyle name="SAPBEXItemHeader 6 6" xfId="42900" xr:uid="{00000000-0005-0000-0000-00000B9C0000}"/>
    <cellStyle name="SAPBEXItemHeader 6 7" xfId="42901" xr:uid="{00000000-0005-0000-0000-00000C9C0000}"/>
    <cellStyle name="SAPBEXItemHeader 6 8" xfId="42902" xr:uid="{00000000-0005-0000-0000-00000D9C0000}"/>
    <cellStyle name="SAPBEXItemHeader 6 9" xfId="42903" xr:uid="{00000000-0005-0000-0000-00000E9C0000}"/>
    <cellStyle name="SAPBEXItemHeader 7" xfId="2191" xr:uid="{00000000-0005-0000-0000-00000F9C0000}"/>
    <cellStyle name="SAPBEXItemHeader 7 2" xfId="2192" xr:uid="{00000000-0005-0000-0000-0000109C0000}"/>
    <cellStyle name="SAPBEXItemHeader 7 2 2" xfId="15935" xr:uid="{00000000-0005-0000-0000-0000119C0000}"/>
    <cellStyle name="SAPBEXItemHeader 7 2 2 2" xfId="15936" xr:uid="{00000000-0005-0000-0000-0000129C0000}"/>
    <cellStyle name="SAPBEXItemHeader 7 2 2 2 2" xfId="15937" xr:uid="{00000000-0005-0000-0000-0000139C0000}"/>
    <cellStyle name="SAPBEXItemHeader 7 2 2 3" xfId="15938" xr:uid="{00000000-0005-0000-0000-0000149C0000}"/>
    <cellStyle name="SAPBEXItemHeader 7 2 3" xfId="15939" xr:uid="{00000000-0005-0000-0000-0000159C0000}"/>
    <cellStyle name="SAPBEXItemHeader 7 2 3 2" xfId="15940" xr:uid="{00000000-0005-0000-0000-0000169C0000}"/>
    <cellStyle name="SAPBEXItemHeader 7 2 3 2 2" xfId="15941" xr:uid="{00000000-0005-0000-0000-0000179C0000}"/>
    <cellStyle name="SAPBEXItemHeader 7 2 4" xfId="15942" xr:uid="{00000000-0005-0000-0000-0000189C0000}"/>
    <cellStyle name="SAPBEXItemHeader 7 2 4 2" xfId="15943" xr:uid="{00000000-0005-0000-0000-0000199C0000}"/>
    <cellStyle name="SAPBEXItemHeader 7 3" xfId="15944" xr:uid="{00000000-0005-0000-0000-00001A9C0000}"/>
    <cellStyle name="SAPBEXItemHeader 7 3 2" xfId="15945" xr:uid="{00000000-0005-0000-0000-00001B9C0000}"/>
    <cellStyle name="SAPBEXItemHeader 7 3 2 2" xfId="15946" xr:uid="{00000000-0005-0000-0000-00001C9C0000}"/>
    <cellStyle name="SAPBEXItemHeader 7 3 2 2 2" xfId="15947" xr:uid="{00000000-0005-0000-0000-00001D9C0000}"/>
    <cellStyle name="SAPBEXItemHeader 7 3 2 3" xfId="15948" xr:uid="{00000000-0005-0000-0000-00001E9C0000}"/>
    <cellStyle name="SAPBEXItemHeader 7 3 3" xfId="15949" xr:uid="{00000000-0005-0000-0000-00001F9C0000}"/>
    <cellStyle name="SAPBEXItemHeader 7 3 3 2" xfId="15950" xr:uid="{00000000-0005-0000-0000-0000209C0000}"/>
    <cellStyle name="SAPBEXItemHeader 7 3 3 2 2" xfId="15951" xr:uid="{00000000-0005-0000-0000-0000219C0000}"/>
    <cellStyle name="SAPBEXItemHeader 7 3 4" xfId="15952" xr:uid="{00000000-0005-0000-0000-0000229C0000}"/>
    <cellStyle name="SAPBEXItemHeader 7 3 4 2" xfId="15953" xr:uid="{00000000-0005-0000-0000-0000239C0000}"/>
    <cellStyle name="SAPBEXItemHeader 7 3 5" xfId="42904" xr:uid="{00000000-0005-0000-0000-0000249C0000}"/>
    <cellStyle name="SAPBEXItemHeader 7 4" xfId="15954" xr:uid="{00000000-0005-0000-0000-0000259C0000}"/>
    <cellStyle name="SAPBEXItemHeader 7 4 2" xfId="15955" xr:uid="{00000000-0005-0000-0000-0000269C0000}"/>
    <cellStyle name="SAPBEXItemHeader 7 4 2 2" xfId="15956" xr:uid="{00000000-0005-0000-0000-0000279C0000}"/>
    <cellStyle name="SAPBEXItemHeader 7 4 2 2 2" xfId="15957" xr:uid="{00000000-0005-0000-0000-0000289C0000}"/>
    <cellStyle name="SAPBEXItemHeader 7 4 3" xfId="15958" xr:uid="{00000000-0005-0000-0000-0000299C0000}"/>
    <cellStyle name="SAPBEXItemHeader 7 4 3 2" xfId="15959" xr:uid="{00000000-0005-0000-0000-00002A9C0000}"/>
    <cellStyle name="SAPBEXItemHeader 7 5" xfId="15960" xr:uid="{00000000-0005-0000-0000-00002B9C0000}"/>
    <cellStyle name="SAPBEXItemHeader 7 5 2" xfId="15961" xr:uid="{00000000-0005-0000-0000-00002C9C0000}"/>
    <cellStyle name="SAPBEXItemHeader 7 5 2 2" xfId="15962" xr:uid="{00000000-0005-0000-0000-00002D9C0000}"/>
    <cellStyle name="SAPBEXItemHeader 7 5 3" xfId="15963" xr:uid="{00000000-0005-0000-0000-00002E9C0000}"/>
    <cellStyle name="SAPBEXItemHeader 7 6" xfId="15964" xr:uid="{00000000-0005-0000-0000-00002F9C0000}"/>
    <cellStyle name="SAPBEXItemHeader 7 6 2" xfId="15965" xr:uid="{00000000-0005-0000-0000-0000309C0000}"/>
    <cellStyle name="SAPBEXItemHeader 7 6 2 2" xfId="15966" xr:uid="{00000000-0005-0000-0000-0000319C0000}"/>
    <cellStyle name="SAPBEXItemHeader 7 7" xfId="15967" xr:uid="{00000000-0005-0000-0000-0000329C0000}"/>
    <cellStyle name="SAPBEXItemHeader 7 7 2" xfId="15968" xr:uid="{00000000-0005-0000-0000-0000339C0000}"/>
    <cellStyle name="SAPBEXItemHeader 7 8" xfId="48759" xr:uid="{00000000-0005-0000-0000-0000349C0000}"/>
    <cellStyle name="SAPBEXItemHeader 8" xfId="42905" xr:uid="{00000000-0005-0000-0000-0000359C0000}"/>
    <cellStyle name="SAPBEXItemHeader 9" xfId="42906" xr:uid="{00000000-0005-0000-0000-0000369C0000}"/>
    <cellStyle name="SAPBEXresData" xfId="147" xr:uid="{00000000-0005-0000-0000-0000379C0000}"/>
    <cellStyle name="SAPBEXresData 10" xfId="42907" xr:uid="{00000000-0005-0000-0000-0000389C0000}"/>
    <cellStyle name="SAPBEXresData 11" xfId="42908" xr:uid="{00000000-0005-0000-0000-0000399C0000}"/>
    <cellStyle name="SAPBEXresData 12" xfId="42909" xr:uid="{00000000-0005-0000-0000-00003A9C0000}"/>
    <cellStyle name="SAPBEXresData 13" xfId="42910" xr:uid="{00000000-0005-0000-0000-00003B9C0000}"/>
    <cellStyle name="SAPBEXresData 14" xfId="42911" xr:uid="{00000000-0005-0000-0000-00003C9C0000}"/>
    <cellStyle name="SAPBEXresData 15" xfId="42912" xr:uid="{00000000-0005-0000-0000-00003D9C0000}"/>
    <cellStyle name="SAPBEXresData 16" xfId="42913" xr:uid="{00000000-0005-0000-0000-00003E9C0000}"/>
    <cellStyle name="SAPBEXresData 17" xfId="42914" xr:uid="{00000000-0005-0000-0000-00003F9C0000}"/>
    <cellStyle name="SAPBEXresData 18" xfId="42915" xr:uid="{00000000-0005-0000-0000-0000409C0000}"/>
    <cellStyle name="SAPBEXresData 19" xfId="42916" xr:uid="{00000000-0005-0000-0000-0000419C0000}"/>
    <cellStyle name="SAPBEXresData 2" xfId="551" xr:uid="{00000000-0005-0000-0000-0000429C0000}"/>
    <cellStyle name="SAPBEXresData 2 10" xfId="42917" xr:uid="{00000000-0005-0000-0000-0000439C0000}"/>
    <cellStyle name="SAPBEXresData 2 11" xfId="42918" xr:uid="{00000000-0005-0000-0000-0000449C0000}"/>
    <cellStyle name="SAPBEXresData 2 12" xfId="42919" xr:uid="{00000000-0005-0000-0000-0000459C0000}"/>
    <cellStyle name="SAPBEXresData 2 13" xfId="42920" xr:uid="{00000000-0005-0000-0000-0000469C0000}"/>
    <cellStyle name="SAPBEXresData 2 14" xfId="42921" xr:uid="{00000000-0005-0000-0000-0000479C0000}"/>
    <cellStyle name="SAPBEXresData 2 15" xfId="42922" xr:uid="{00000000-0005-0000-0000-0000489C0000}"/>
    <cellStyle name="SAPBEXresData 2 16" xfId="42923" xr:uid="{00000000-0005-0000-0000-0000499C0000}"/>
    <cellStyle name="SAPBEXresData 2 17" xfId="42924" xr:uid="{00000000-0005-0000-0000-00004A9C0000}"/>
    <cellStyle name="SAPBEXresData 2 18" xfId="42925" xr:uid="{00000000-0005-0000-0000-00004B9C0000}"/>
    <cellStyle name="SAPBEXresData 2 19" xfId="42926" xr:uid="{00000000-0005-0000-0000-00004C9C0000}"/>
    <cellStyle name="SAPBEXresData 2 2" xfId="1155" xr:uid="{00000000-0005-0000-0000-00004D9C0000}"/>
    <cellStyle name="SAPBEXresData 2 2 10" xfId="42927" xr:uid="{00000000-0005-0000-0000-00004E9C0000}"/>
    <cellStyle name="SAPBEXresData 2 2 11" xfId="42928" xr:uid="{00000000-0005-0000-0000-00004F9C0000}"/>
    <cellStyle name="SAPBEXresData 2 2 12" xfId="42929" xr:uid="{00000000-0005-0000-0000-0000509C0000}"/>
    <cellStyle name="SAPBEXresData 2 2 13" xfId="42930" xr:uid="{00000000-0005-0000-0000-0000519C0000}"/>
    <cellStyle name="SAPBEXresData 2 2 14" xfId="42931" xr:uid="{00000000-0005-0000-0000-0000529C0000}"/>
    <cellStyle name="SAPBEXresData 2 2 15" xfId="42932" xr:uid="{00000000-0005-0000-0000-0000539C0000}"/>
    <cellStyle name="SAPBEXresData 2 2 16" xfId="42933" xr:uid="{00000000-0005-0000-0000-0000549C0000}"/>
    <cellStyle name="SAPBEXresData 2 2 17" xfId="42934" xr:uid="{00000000-0005-0000-0000-0000559C0000}"/>
    <cellStyle name="SAPBEXresData 2 2 18" xfId="42935" xr:uid="{00000000-0005-0000-0000-0000569C0000}"/>
    <cellStyle name="SAPBEXresData 2 2 19" xfId="42936" xr:uid="{00000000-0005-0000-0000-0000579C0000}"/>
    <cellStyle name="SAPBEXresData 2 2 2" xfId="2193" xr:uid="{00000000-0005-0000-0000-0000589C0000}"/>
    <cellStyle name="SAPBEXresData 2 2 2 2" xfId="15969" xr:uid="{00000000-0005-0000-0000-0000599C0000}"/>
    <cellStyle name="SAPBEXresData 2 2 2 2 2" xfId="15970" xr:uid="{00000000-0005-0000-0000-00005A9C0000}"/>
    <cellStyle name="SAPBEXresData 2 2 2 2 2 2" xfId="15971" xr:uid="{00000000-0005-0000-0000-00005B9C0000}"/>
    <cellStyle name="SAPBEXresData 2 2 2 2 2 2 2" xfId="15972" xr:uid="{00000000-0005-0000-0000-00005C9C0000}"/>
    <cellStyle name="SAPBEXresData 2 2 2 2 2 3" xfId="15973" xr:uid="{00000000-0005-0000-0000-00005D9C0000}"/>
    <cellStyle name="SAPBEXresData 2 2 2 2 3" xfId="15974" xr:uid="{00000000-0005-0000-0000-00005E9C0000}"/>
    <cellStyle name="SAPBEXresData 2 2 2 2 3 2" xfId="15975" xr:uid="{00000000-0005-0000-0000-00005F9C0000}"/>
    <cellStyle name="SAPBEXresData 2 2 2 2 3 2 2" xfId="15976" xr:uid="{00000000-0005-0000-0000-0000609C0000}"/>
    <cellStyle name="SAPBEXresData 2 2 2 2 4" xfId="15977" xr:uid="{00000000-0005-0000-0000-0000619C0000}"/>
    <cellStyle name="SAPBEXresData 2 2 2 2 4 2" xfId="15978" xr:uid="{00000000-0005-0000-0000-0000629C0000}"/>
    <cellStyle name="SAPBEXresData 2 2 2 3" xfId="15979" xr:uid="{00000000-0005-0000-0000-0000639C0000}"/>
    <cellStyle name="SAPBEXresData 2 2 2 3 2" xfId="15980" xr:uid="{00000000-0005-0000-0000-0000649C0000}"/>
    <cellStyle name="SAPBEXresData 2 2 2 3 2 2" xfId="15981" xr:uid="{00000000-0005-0000-0000-0000659C0000}"/>
    <cellStyle name="SAPBEXresData 2 2 2 3 3" xfId="15982" xr:uid="{00000000-0005-0000-0000-0000669C0000}"/>
    <cellStyle name="SAPBEXresData 2 2 2 4" xfId="15983" xr:uid="{00000000-0005-0000-0000-0000679C0000}"/>
    <cellStyle name="SAPBEXresData 2 2 2 4 2" xfId="15984" xr:uid="{00000000-0005-0000-0000-0000689C0000}"/>
    <cellStyle name="SAPBEXresData 2 2 2 4 2 2" xfId="15985" xr:uid="{00000000-0005-0000-0000-0000699C0000}"/>
    <cellStyle name="SAPBEXresData 2 2 2 5" xfId="15986" xr:uid="{00000000-0005-0000-0000-00006A9C0000}"/>
    <cellStyle name="SAPBEXresData 2 2 2 5 2" xfId="15987" xr:uid="{00000000-0005-0000-0000-00006B9C0000}"/>
    <cellStyle name="SAPBEXresData 2 2 2 6" xfId="42937" xr:uid="{00000000-0005-0000-0000-00006C9C0000}"/>
    <cellStyle name="SAPBEXresData 2 2 2 7" xfId="42938" xr:uid="{00000000-0005-0000-0000-00006D9C0000}"/>
    <cellStyle name="SAPBEXresData 2 2 20" xfId="42939" xr:uid="{00000000-0005-0000-0000-00006E9C0000}"/>
    <cellStyle name="SAPBEXresData 2 2 21" xfId="42940" xr:uid="{00000000-0005-0000-0000-00006F9C0000}"/>
    <cellStyle name="SAPBEXresData 2 2 22" xfId="42941" xr:uid="{00000000-0005-0000-0000-0000709C0000}"/>
    <cellStyle name="SAPBEXresData 2 2 23" xfId="42942" xr:uid="{00000000-0005-0000-0000-0000719C0000}"/>
    <cellStyle name="SAPBEXresData 2 2 24" xfId="42943" xr:uid="{00000000-0005-0000-0000-0000729C0000}"/>
    <cellStyle name="SAPBEXresData 2 2 25" xfId="42944" xr:uid="{00000000-0005-0000-0000-0000739C0000}"/>
    <cellStyle name="SAPBEXresData 2 2 26" xfId="42945" xr:uid="{00000000-0005-0000-0000-0000749C0000}"/>
    <cellStyle name="SAPBEXresData 2 2 27" xfId="48760" xr:uid="{00000000-0005-0000-0000-0000759C0000}"/>
    <cellStyle name="SAPBEXresData 2 2 3" xfId="42946" xr:uid="{00000000-0005-0000-0000-0000769C0000}"/>
    <cellStyle name="SAPBEXresData 2 2 4" xfId="42947" xr:uid="{00000000-0005-0000-0000-0000779C0000}"/>
    <cellStyle name="SAPBEXresData 2 2 5" xfId="42948" xr:uid="{00000000-0005-0000-0000-0000789C0000}"/>
    <cellStyle name="SAPBEXresData 2 2 6" xfId="42949" xr:uid="{00000000-0005-0000-0000-0000799C0000}"/>
    <cellStyle name="SAPBEXresData 2 2 7" xfId="42950" xr:uid="{00000000-0005-0000-0000-00007A9C0000}"/>
    <cellStyle name="SAPBEXresData 2 2 8" xfId="42951" xr:uid="{00000000-0005-0000-0000-00007B9C0000}"/>
    <cellStyle name="SAPBEXresData 2 2 9" xfId="42952" xr:uid="{00000000-0005-0000-0000-00007C9C0000}"/>
    <cellStyle name="SAPBEXresData 2 20" xfId="42953" xr:uid="{00000000-0005-0000-0000-00007D9C0000}"/>
    <cellStyle name="SAPBEXresData 2 21" xfId="42954" xr:uid="{00000000-0005-0000-0000-00007E9C0000}"/>
    <cellStyle name="SAPBEXresData 2 22" xfId="42955" xr:uid="{00000000-0005-0000-0000-00007F9C0000}"/>
    <cellStyle name="SAPBEXresData 2 23" xfId="42956" xr:uid="{00000000-0005-0000-0000-0000809C0000}"/>
    <cellStyle name="SAPBEXresData 2 24" xfId="42957" xr:uid="{00000000-0005-0000-0000-0000819C0000}"/>
    <cellStyle name="SAPBEXresData 2 25" xfId="42958" xr:uid="{00000000-0005-0000-0000-0000829C0000}"/>
    <cellStyle name="SAPBEXresData 2 26" xfId="42959" xr:uid="{00000000-0005-0000-0000-0000839C0000}"/>
    <cellStyle name="SAPBEXresData 2 27" xfId="42960" xr:uid="{00000000-0005-0000-0000-0000849C0000}"/>
    <cellStyle name="SAPBEXresData 2 28" xfId="42961" xr:uid="{00000000-0005-0000-0000-0000859C0000}"/>
    <cellStyle name="SAPBEXresData 2 29" xfId="42962" xr:uid="{00000000-0005-0000-0000-0000869C0000}"/>
    <cellStyle name="SAPBEXresData 2 3" xfId="1156" xr:uid="{00000000-0005-0000-0000-0000879C0000}"/>
    <cellStyle name="SAPBEXresData 2 3 10" xfId="42963" xr:uid="{00000000-0005-0000-0000-0000889C0000}"/>
    <cellStyle name="SAPBEXresData 2 3 11" xfId="42964" xr:uid="{00000000-0005-0000-0000-0000899C0000}"/>
    <cellStyle name="SAPBEXresData 2 3 12" xfId="42965" xr:uid="{00000000-0005-0000-0000-00008A9C0000}"/>
    <cellStyle name="SAPBEXresData 2 3 13" xfId="42966" xr:uid="{00000000-0005-0000-0000-00008B9C0000}"/>
    <cellStyle name="SAPBEXresData 2 3 14" xfId="42967" xr:uid="{00000000-0005-0000-0000-00008C9C0000}"/>
    <cellStyle name="SAPBEXresData 2 3 15" xfId="42968" xr:uid="{00000000-0005-0000-0000-00008D9C0000}"/>
    <cellStyle name="SAPBEXresData 2 3 16" xfId="42969" xr:uid="{00000000-0005-0000-0000-00008E9C0000}"/>
    <cellStyle name="SAPBEXresData 2 3 17" xfId="42970" xr:uid="{00000000-0005-0000-0000-00008F9C0000}"/>
    <cellStyle name="SAPBEXresData 2 3 18" xfId="42971" xr:uid="{00000000-0005-0000-0000-0000909C0000}"/>
    <cellStyle name="SAPBEXresData 2 3 19" xfId="42972" xr:uid="{00000000-0005-0000-0000-0000919C0000}"/>
    <cellStyle name="SAPBEXresData 2 3 2" xfId="2194" xr:uid="{00000000-0005-0000-0000-0000929C0000}"/>
    <cellStyle name="SAPBEXresData 2 3 2 2" xfId="15988" xr:uid="{00000000-0005-0000-0000-0000939C0000}"/>
    <cellStyle name="SAPBEXresData 2 3 2 2 2" xfId="15989" xr:uid="{00000000-0005-0000-0000-0000949C0000}"/>
    <cellStyle name="SAPBEXresData 2 3 2 2 2 2" xfId="15990" xr:uid="{00000000-0005-0000-0000-0000959C0000}"/>
    <cellStyle name="SAPBEXresData 2 3 2 2 2 2 2" xfId="15991" xr:uid="{00000000-0005-0000-0000-0000969C0000}"/>
    <cellStyle name="SAPBEXresData 2 3 2 2 2 3" xfId="15992" xr:uid="{00000000-0005-0000-0000-0000979C0000}"/>
    <cellStyle name="SAPBEXresData 2 3 2 2 3" xfId="15993" xr:uid="{00000000-0005-0000-0000-0000989C0000}"/>
    <cellStyle name="SAPBEXresData 2 3 2 2 3 2" xfId="15994" xr:uid="{00000000-0005-0000-0000-0000999C0000}"/>
    <cellStyle name="SAPBEXresData 2 3 2 2 3 2 2" xfId="15995" xr:uid="{00000000-0005-0000-0000-00009A9C0000}"/>
    <cellStyle name="SAPBEXresData 2 3 2 2 4" xfId="15996" xr:uid="{00000000-0005-0000-0000-00009B9C0000}"/>
    <cellStyle name="SAPBEXresData 2 3 2 2 4 2" xfId="15997" xr:uid="{00000000-0005-0000-0000-00009C9C0000}"/>
    <cellStyle name="SAPBEXresData 2 3 2 3" xfId="15998" xr:uid="{00000000-0005-0000-0000-00009D9C0000}"/>
    <cellStyle name="SAPBEXresData 2 3 2 3 2" xfId="15999" xr:uid="{00000000-0005-0000-0000-00009E9C0000}"/>
    <cellStyle name="SAPBEXresData 2 3 2 3 2 2" xfId="16000" xr:uid="{00000000-0005-0000-0000-00009F9C0000}"/>
    <cellStyle name="SAPBEXresData 2 3 2 3 3" xfId="16001" xr:uid="{00000000-0005-0000-0000-0000A09C0000}"/>
    <cellStyle name="SAPBEXresData 2 3 2 4" xfId="16002" xr:uid="{00000000-0005-0000-0000-0000A19C0000}"/>
    <cellStyle name="SAPBEXresData 2 3 2 4 2" xfId="16003" xr:uid="{00000000-0005-0000-0000-0000A29C0000}"/>
    <cellStyle name="SAPBEXresData 2 3 2 4 2 2" xfId="16004" xr:uid="{00000000-0005-0000-0000-0000A39C0000}"/>
    <cellStyle name="SAPBEXresData 2 3 2 5" xfId="16005" xr:uid="{00000000-0005-0000-0000-0000A49C0000}"/>
    <cellStyle name="SAPBEXresData 2 3 2 5 2" xfId="16006" xr:uid="{00000000-0005-0000-0000-0000A59C0000}"/>
    <cellStyle name="SAPBEXresData 2 3 2 6" xfId="42973" xr:uid="{00000000-0005-0000-0000-0000A69C0000}"/>
    <cellStyle name="SAPBEXresData 2 3 2 7" xfId="42974" xr:uid="{00000000-0005-0000-0000-0000A79C0000}"/>
    <cellStyle name="SAPBEXresData 2 3 20" xfId="42975" xr:uid="{00000000-0005-0000-0000-0000A89C0000}"/>
    <cellStyle name="SAPBEXresData 2 3 21" xfId="42976" xr:uid="{00000000-0005-0000-0000-0000A99C0000}"/>
    <cellStyle name="SAPBEXresData 2 3 22" xfId="42977" xr:uid="{00000000-0005-0000-0000-0000AA9C0000}"/>
    <cellStyle name="SAPBEXresData 2 3 23" xfId="42978" xr:uid="{00000000-0005-0000-0000-0000AB9C0000}"/>
    <cellStyle name="SAPBEXresData 2 3 24" xfId="42979" xr:uid="{00000000-0005-0000-0000-0000AC9C0000}"/>
    <cellStyle name="SAPBEXresData 2 3 25" xfId="42980" xr:uid="{00000000-0005-0000-0000-0000AD9C0000}"/>
    <cellStyle name="SAPBEXresData 2 3 26" xfId="42981" xr:uid="{00000000-0005-0000-0000-0000AE9C0000}"/>
    <cellStyle name="SAPBEXresData 2 3 27" xfId="48761" xr:uid="{00000000-0005-0000-0000-0000AF9C0000}"/>
    <cellStyle name="SAPBEXresData 2 3 3" xfId="42982" xr:uid="{00000000-0005-0000-0000-0000B09C0000}"/>
    <cellStyle name="SAPBEXresData 2 3 4" xfId="42983" xr:uid="{00000000-0005-0000-0000-0000B19C0000}"/>
    <cellStyle name="SAPBEXresData 2 3 5" xfId="42984" xr:uid="{00000000-0005-0000-0000-0000B29C0000}"/>
    <cellStyle name="SAPBEXresData 2 3 6" xfId="42985" xr:uid="{00000000-0005-0000-0000-0000B39C0000}"/>
    <cellStyle name="SAPBEXresData 2 3 7" xfId="42986" xr:uid="{00000000-0005-0000-0000-0000B49C0000}"/>
    <cellStyle name="SAPBEXresData 2 3 8" xfId="42987" xr:uid="{00000000-0005-0000-0000-0000B59C0000}"/>
    <cellStyle name="SAPBEXresData 2 3 9" xfId="42988" xr:uid="{00000000-0005-0000-0000-0000B69C0000}"/>
    <cellStyle name="SAPBEXresData 2 30" xfId="42989" xr:uid="{00000000-0005-0000-0000-0000B79C0000}"/>
    <cellStyle name="SAPBEXresData 2 31" xfId="42990" xr:uid="{00000000-0005-0000-0000-0000B89C0000}"/>
    <cellStyle name="SAPBEXresData 2 32" xfId="48762" xr:uid="{00000000-0005-0000-0000-0000B99C0000}"/>
    <cellStyle name="SAPBEXresData 2 4" xfId="1157" xr:uid="{00000000-0005-0000-0000-0000BA9C0000}"/>
    <cellStyle name="SAPBEXresData 2 4 10" xfId="42991" xr:uid="{00000000-0005-0000-0000-0000BB9C0000}"/>
    <cellStyle name="SAPBEXresData 2 4 11" xfId="42992" xr:uid="{00000000-0005-0000-0000-0000BC9C0000}"/>
    <cellStyle name="SAPBEXresData 2 4 12" xfId="42993" xr:uid="{00000000-0005-0000-0000-0000BD9C0000}"/>
    <cellStyle name="SAPBEXresData 2 4 13" xfId="42994" xr:uid="{00000000-0005-0000-0000-0000BE9C0000}"/>
    <cellStyle name="SAPBEXresData 2 4 14" xfId="42995" xr:uid="{00000000-0005-0000-0000-0000BF9C0000}"/>
    <cellStyle name="SAPBEXresData 2 4 15" xfId="42996" xr:uid="{00000000-0005-0000-0000-0000C09C0000}"/>
    <cellStyle name="SAPBEXresData 2 4 16" xfId="42997" xr:uid="{00000000-0005-0000-0000-0000C19C0000}"/>
    <cellStyle name="SAPBEXresData 2 4 17" xfId="42998" xr:uid="{00000000-0005-0000-0000-0000C29C0000}"/>
    <cellStyle name="SAPBEXresData 2 4 18" xfId="42999" xr:uid="{00000000-0005-0000-0000-0000C39C0000}"/>
    <cellStyle name="SAPBEXresData 2 4 19" xfId="43000" xr:uid="{00000000-0005-0000-0000-0000C49C0000}"/>
    <cellStyle name="SAPBEXresData 2 4 2" xfId="2195" xr:uid="{00000000-0005-0000-0000-0000C59C0000}"/>
    <cellStyle name="SAPBEXresData 2 4 2 2" xfId="16007" xr:uid="{00000000-0005-0000-0000-0000C69C0000}"/>
    <cellStyle name="SAPBEXresData 2 4 2 2 2" xfId="16008" xr:uid="{00000000-0005-0000-0000-0000C79C0000}"/>
    <cellStyle name="SAPBEXresData 2 4 2 2 2 2" xfId="16009" xr:uid="{00000000-0005-0000-0000-0000C89C0000}"/>
    <cellStyle name="SAPBEXresData 2 4 2 2 2 2 2" xfId="16010" xr:uid="{00000000-0005-0000-0000-0000C99C0000}"/>
    <cellStyle name="SAPBEXresData 2 4 2 2 2 3" xfId="16011" xr:uid="{00000000-0005-0000-0000-0000CA9C0000}"/>
    <cellStyle name="SAPBEXresData 2 4 2 2 3" xfId="16012" xr:uid="{00000000-0005-0000-0000-0000CB9C0000}"/>
    <cellStyle name="SAPBEXresData 2 4 2 2 3 2" xfId="16013" xr:uid="{00000000-0005-0000-0000-0000CC9C0000}"/>
    <cellStyle name="SAPBEXresData 2 4 2 2 3 2 2" xfId="16014" xr:uid="{00000000-0005-0000-0000-0000CD9C0000}"/>
    <cellStyle name="SAPBEXresData 2 4 2 2 4" xfId="16015" xr:uid="{00000000-0005-0000-0000-0000CE9C0000}"/>
    <cellStyle name="SAPBEXresData 2 4 2 2 4 2" xfId="16016" xr:uid="{00000000-0005-0000-0000-0000CF9C0000}"/>
    <cellStyle name="SAPBEXresData 2 4 2 3" xfId="16017" xr:uid="{00000000-0005-0000-0000-0000D09C0000}"/>
    <cellStyle name="SAPBEXresData 2 4 2 3 2" xfId="16018" xr:uid="{00000000-0005-0000-0000-0000D19C0000}"/>
    <cellStyle name="SAPBEXresData 2 4 2 3 2 2" xfId="16019" xr:uid="{00000000-0005-0000-0000-0000D29C0000}"/>
    <cellStyle name="SAPBEXresData 2 4 2 3 3" xfId="16020" xr:uid="{00000000-0005-0000-0000-0000D39C0000}"/>
    <cellStyle name="SAPBEXresData 2 4 2 4" xfId="16021" xr:uid="{00000000-0005-0000-0000-0000D49C0000}"/>
    <cellStyle name="SAPBEXresData 2 4 2 4 2" xfId="16022" xr:uid="{00000000-0005-0000-0000-0000D59C0000}"/>
    <cellStyle name="SAPBEXresData 2 4 2 4 2 2" xfId="16023" xr:uid="{00000000-0005-0000-0000-0000D69C0000}"/>
    <cellStyle name="SAPBEXresData 2 4 2 5" xfId="16024" xr:uid="{00000000-0005-0000-0000-0000D79C0000}"/>
    <cellStyle name="SAPBEXresData 2 4 2 5 2" xfId="16025" xr:uid="{00000000-0005-0000-0000-0000D89C0000}"/>
    <cellStyle name="SAPBEXresData 2 4 2 6" xfId="43001" xr:uid="{00000000-0005-0000-0000-0000D99C0000}"/>
    <cellStyle name="SAPBEXresData 2 4 2 7" xfId="43002" xr:uid="{00000000-0005-0000-0000-0000DA9C0000}"/>
    <cellStyle name="SAPBEXresData 2 4 20" xfId="43003" xr:uid="{00000000-0005-0000-0000-0000DB9C0000}"/>
    <cellStyle name="SAPBEXresData 2 4 21" xfId="43004" xr:uid="{00000000-0005-0000-0000-0000DC9C0000}"/>
    <cellStyle name="SAPBEXresData 2 4 22" xfId="43005" xr:uid="{00000000-0005-0000-0000-0000DD9C0000}"/>
    <cellStyle name="SAPBEXresData 2 4 23" xfId="43006" xr:uid="{00000000-0005-0000-0000-0000DE9C0000}"/>
    <cellStyle name="SAPBEXresData 2 4 24" xfId="43007" xr:uid="{00000000-0005-0000-0000-0000DF9C0000}"/>
    <cellStyle name="SAPBEXresData 2 4 25" xfId="43008" xr:uid="{00000000-0005-0000-0000-0000E09C0000}"/>
    <cellStyle name="SAPBEXresData 2 4 26" xfId="43009" xr:uid="{00000000-0005-0000-0000-0000E19C0000}"/>
    <cellStyle name="SAPBEXresData 2 4 27" xfId="48763" xr:uid="{00000000-0005-0000-0000-0000E29C0000}"/>
    <cellStyle name="SAPBEXresData 2 4 3" xfId="43010" xr:uid="{00000000-0005-0000-0000-0000E39C0000}"/>
    <cellStyle name="SAPBEXresData 2 4 4" xfId="43011" xr:uid="{00000000-0005-0000-0000-0000E49C0000}"/>
    <cellStyle name="SAPBEXresData 2 4 5" xfId="43012" xr:uid="{00000000-0005-0000-0000-0000E59C0000}"/>
    <cellStyle name="SAPBEXresData 2 4 6" xfId="43013" xr:uid="{00000000-0005-0000-0000-0000E69C0000}"/>
    <cellStyle name="SAPBEXresData 2 4 7" xfId="43014" xr:uid="{00000000-0005-0000-0000-0000E79C0000}"/>
    <cellStyle name="SAPBEXresData 2 4 8" xfId="43015" xr:uid="{00000000-0005-0000-0000-0000E89C0000}"/>
    <cellStyle name="SAPBEXresData 2 4 9" xfId="43016" xr:uid="{00000000-0005-0000-0000-0000E99C0000}"/>
    <cellStyle name="SAPBEXresData 2 5" xfId="1158" xr:uid="{00000000-0005-0000-0000-0000EA9C0000}"/>
    <cellStyle name="SAPBEXresData 2 5 10" xfId="43017" xr:uid="{00000000-0005-0000-0000-0000EB9C0000}"/>
    <cellStyle name="SAPBEXresData 2 5 11" xfId="43018" xr:uid="{00000000-0005-0000-0000-0000EC9C0000}"/>
    <cellStyle name="SAPBEXresData 2 5 12" xfId="43019" xr:uid="{00000000-0005-0000-0000-0000ED9C0000}"/>
    <cellStyle name="SAPBEXresData 2 5 13" xfId="43020" xr:uid="{00000000-0005-0000-0000-0000EE9C0000}"/>
    <cellStyle name="SAPBEXresData 2 5 14" xfId="43021" xr:uid="{00000000-0005-0000-0000-0000EF9C0000}"/>
    <cellStyle name="SAPBEXresData 2 5 15" xfId="43022" xr:uid="{00000000-0005-0000-0000-0000F09C0000}"/>
    <cellStyle name="SAPBEXresData 2 5 16" xfId="43023" xr:uid="{00000000-0005-0000-0000-0000F19C0000}"/>
    <cellStyle name="SAPBEXresData 2 5 17" xfId="43024" xr:uid="{00000000-0005-0000-0000-0000F29C0000}"/>
    <cellStyle name="SAPBEXresData 2 5 18" xfId="43025" xr:uid="{00000000-0005-0000-0000-0000F39C0000}"/>
    <cellStyle name="SAPBEXresData 2 5 19" xfId="43026" xr:uid="{00000000-0005-0000-0000-0000F49C0000}"/>
    <cellStyle name="SAPBEXresData 2 5 2" xfId="2196" xr:uid="{00000000-0005-0000-0000-0000F59C0000}"/>
    <cellStyle name="SAPBEXresData 2 5 2 2" xfId="16026" xr:uid="{00000000-0005-0000-0000-0000F69C0000}"/>
    <cellStyle name="SAPBEXresData 2 5 2 2 2" xfId="16027" xr:uid="{00000000-0005-0000-0000-0000F79C0000}"/>
    <cellStyle name="SAPBEXresData 2 5 2 2 2 2" xfId="16028" xr:uid="{00000000-0005-0000-0000-0000F89C0000}"/>
    <cellStyle name="SAPBEXresData 2 5 2 2 2 2 2" xfId="16029" xr:uid="{00000000-0005-0000-0000-0000F99C0000}"/>
    <cellStyle name="SAPBEXresData 2 5 2 2 2 3" xfId="16030" xr:uid="{00000000-0005-0000-0000-0000FA9C0000}"/>
    <cellStyle name="SAPBEXresData 2 5 2 2 3" xfId="16031" xr:uid="{00000000-0005-0000-0000-0000FB9C0000}"/>
    <cellStyle name="SAPBEXresData 2 5 2 2 3 2" xfId="16032" xr:uid="{00000000-0005-0000-0000-0000FC9C0000}"/>
    <cellStyle name="SAPBEXresData 2 5 2 2 3 2 2" xfId="16033" xr:uid="{00000000-0005-0000-0000-0000FD9C0000}"/>
    <cellStyle name="SAPBEXresData 2 5 2 2 4" xfId="16034" xr:uid="{00000000-0005-0000-0000-0000FE9C0000}"/>
    <cellStyle name="SAPBEXresData 2 5 2 2 4 2" xfId="16035" xr:uid="{00000000-0005-0000-0000-0000FF9C0000}"/>
    <cellStyle name="SAPBEXresData 2 5 2 3" xfId="16036" xr:uid="{00000000-0005-0000-0000-0000009D0000}"/>
    <cellStyle name="SAPBEXresData 2 5 2 3 2" xfId="16037" xr:uid="{00000000-0005-0000-0000-0000019D0000}"/>
    <cellStyle name="SAPBEXresData 2 5 2 3 2 2" xfId="16038" xr:uid="{00000000-0005-0000-0000-0000029D0000}"/>
    <cellStyle name="SAPBEXresData 2 5 2 3 3" xfId="16039" xr:uid="{00000000-0005-0000-0000-0000039D0000}"/>
    <cellStyle name="SAPBEXresData 2 5 2 4" xfId="16040" xr:uid="{00000000-0005-0000-0000-0000049D0000}"/>
    <cellStyle name="SAPBEXresData 2 5 2 4 2" xfId="16041" xr:uid="{00000000-0005-0000-0000-0000059D0000}"/>
    <cellStyle name="SAPBEXresData 2 5 2 4 2 2" xfId="16042" xr:uid="{00000000-0005-0000-0000-0000069D0000}"/>
    <cellStyle name="SAPBEXresData 2 5 2 5" xfId="16043" xr:uid="{00000000-0005-0000-0000-0000079D0000}"/>
    <cellStyle name="SAPBEXresData 2 5 2 5 2" xfId="16044" xr:uid="{00000000-0005-0000-0000-0000089D0000}"/>
    <cellStyle name="SAPBEXresData 2 5 2 6" xfId="43027" xr:uid="{00000000-0005-0000-0000-0000099D0000}"/>
    <cellStyle name="SAPBEXresData 2 5 2 7" xfId="43028" xr:uid="{00000000-0005-0000-0000-00000A9D0000}"/>
    <cellStyle name="SAPBEXresData 2 5 20" xfId="43029" xr:uid="{00000000-0005-0000-0000-00000B9D0000}"/>
    <cellStyle name="SAPBEXresData 2 5 21" xfId="43030" xr:uid="{00000000-0005-0000-0000-00000C9D0000}"/>
    <cellStyle name="SAPBEXresData 2 5 22" xfId="43031" xr:uid="{00000000-0005-0000-0000-00000D9D0000}"/>
    <cellStyle name="SAPBEXresData 2 5 23" xfId="43032" xr:uid="{00000000-0005-0000-0000-00000E9D0000}"/>
    <cellStyle name="SAPBEXresData 2 5 24" xfId="43033" xr:uid="{00000000-0005-0000-0000-00000F9D0000}"/>
    <cellStyle name="SAPBEXresData 2 5 25" xfId="43034" xr:uid="{00000000-0005-0000-0000-0000109D0000}"/>
    <cellStyle name="SAPBEXresData 2 5 26" xfId="43035" xr:uid="{00000000-0005-0000-0000-0000119D0000}"/>
    <cellStyle name="SAPBEXresData 2 5 27" xfId="48764" xr:uid="{00000000-0005-0000-0000-0000129D0000}"/>
    <cellStyle name="SAPBEXresData 2 5 3" xfId="43036" xr:uid="{00000000-0005-0000-0000-0000139D0000}"/>
    <cellStyle name="SAPBEXresData 2 5 4" xfId="43037" xr:uid="{00000000-0005-0000-0000-0000149D0000}"/>
    <cellStyle name="SAPBEXresData 2 5 5" xfId="43038" xr:uid="{00000000-0005-0000-0000-0000159D0000}"/>
    <cellStyle name="SAPBEXresData 2 5 6" xfId="43039" xr:uid="{00000000-0005-0000-0000-0000169D0000}"/>
    <cellStyle name="SAPBEXresData 2 5 7" xfId="43040" xr:uid="{00000000-0005-0000-0000-0000179D0000}"/>
    <cellStyle name="SAPBEXresData 2 5 8" xfId="43041" xr:uid="{00000000-0005-0000-0000-0000189D0000}"/>
    <cellStyle name="SAPBEXresData 2 5 9" xfId="43042" xr:uid="{00000000-0005-0000-0000-0000199D0000}"/>
    <cellStyle name="SAPBEXresData 2 6" xfId="1159" xr:uid="{00000000-0005-0000-0000-00001A9D0000}"/>
    <cellStyle name="SAPBEXresData 2 6 10" xfId="43043" xr:uid="{00000000-0005-0000-0000-00001B9D0000}"/>
    <cellStyle name="SAPBEXresData 2 6 11" xfId="43044" xr:uid="{00000000-0005-0000-0000-00001C9D0000}"/>
    <cellStyle name="SAPBEXresData 2 6 12" xfId="43045" xr:uid="{00000000-0005-0000-0000-00001D9D0000}"/>
    <cellStyle name="SAPBEXresData 2 6 13" xfId="43046" xr:uid="{00000000-0005-0000-0000-00001E9D0000}"/>
    <cellStyle name="SAPBEXresData 2 6 14" xfId="43047" xr:uid="{00000000-0005-0000-0000-00001F9D0000}"/>
    <cellStyle name="SAPBEXresData 2 6 15" xfId="43048" xr:uid="{00000000-0005-0000-0000-0000209D0000}"/>
    <cellStyle name="SAPBEXresData 2 6 16" xfId="43049" xr:uid="{00000000-0005-0000-0000-0000219D0000}"/>
    <cellStyle name="SAPBEXresData 2 6 17" xfId="43050" xr:uid="{00000000-0005-0000-0000-0000229D0000}"/>
    <cellStyle name="SAPBEXresData 2 6 18" xfId="43051" xr:uid="{00000000-0005-0000-0000-0000239D0000}"/>
    <cellStyle name="SAPBEXresData 2 6 19" xfId="43052" xr:uid="{00000000-0005-0000-0000-0000249D0000}"/>
    <cellStyle name="SAPBEXresData 2 6 2" xfId="2197" xr:uid="{00000000-0005-0000-0000-0000259D0000}"/>
    <cellStyle name="SAPBEXresData 2 6 2 2" xfId="16045" xr:uid="{00000000-0005-0000-0000-0000269D0000}"/>
    <cellStyle name="SAPBEXresData 2 6 2 2 2" xfId="16046" xr:uid="{00000000-0005-0000-0000-0000279D0000}"/>
    <cellStyle name="SAPBEXresData 2 6 2 2 2 2" xfId="16047" xr:uid="{00000000-0005-0000-0000-0000289D0000}"/>
    <cellStyle name="SAPBEXresData 2 6 2 2 2 2 2" xfId="16048" xr:uid="{00000000-0005-0000-0000-0000299D0000}"/>
    <cellStyle name="SAPBEXresData 2 6 2 2 2 3" xfId="16049" xr:uid="{00000000-0005-0000-0000-00002A9D0000}"/>
    <cellStyle name="SAPBEXresData 2 6 2 2 3" xfId="16050" xr:uid="{00000000-0005-0000-0000-00002B9D0000}"/>
    <cellStyle name="SAPBEXresData 2 6 2 2 3 2" xfId="16051" xr:uid="{00000000-0005-0000-0000-00002C9D0000}"/>
    <cellStyle name="SAPBEXresData 2 6 2 2 3 2 2" xfId="16052" xr:uid="{00000000-0005-0000-0000-00002D9D0000}"/>
    <cellStyle name="SAPBEXresData 2 6 2 2 4" xfId="16053" xr:uid="{00000000-0005-0000-0000-00002E9D0000}"/>
    <cellStyle name="SAPBEXresData 2 6 2 2 4 2" xfId="16054" xr:uid="{00000000-0005-0000-0000-00002F9D0000}"/>
    <cellStyle name="SAPBEXresData 2 6 2 3" xfId="16055" xr:uid="{00000000-0005-0000-0000-0000309D0000}"/>
    <cellStyle name="SAPBEXresData 2 6 2 3 2" xfId="16056" xr:uid="{00000000-0005-0000-0000-0000319D0000}"/>
    <cellStyle name="SAPBEXresData 2 6 2 3 2 2" xfId="16057" xr:uid="{00000000-0005-0000-0000-0000329D0000}"/>
    <cellStyle name="SAPBEXresData 2 6 2 3 3" xfId="16058" xr:uid="{00000000-0005-0000-0000-0000339D0000}"/>
    <cellStyle name="SAPBEXresData 2 6 2 4" xfId="16059" xr:uid="{00000000-0005-0000-0000-0000349D0000}"/>
    <cellStyle name="SAPBEXresData 2 6 2 4 2" xfId="16060" xr:uid="{00000000-0005-0000-0000-0000359D0000}"/>
    <cellStyle name="SAPBEXresData 2 6 2 4 2 2" xfId="16061" xr:uid="{00000000-0005-0000-0000-0000369D0000}"/>
    <cellStyle name="SAPBEXresData 2 6 2 5" xfId="16062" xr:uid="{00000000-0005-0000-0000-0000379D0000}"/>
    <cellStyle name="SAPBEXresData 2 6 2 5 2" xfId="16063" xr:uid="{00000000-0005-0000-0000-0000389D0000}"/>
    <cellStyle name="SAPBEXresData 2 6 2 6" xfId="43053" xr:uid="{00000000-0005-0000-0000-0000399D0000}"/>
    <cellStyle name="SAPBEXresData 2 6 2 7" xfId="43054" xr:uid="{00000000-0005-0000-0000-00003A9D0000}"/>
    <cellStyle name="SAPBEXresData 2 6 20" xfId="43055" xr:uid="{00000000-0005-0000-0000-00003B9D0000}"/>
    <cellStyle name="SAPBEXresData 2 6 21" xfId="43056" xr:uid="{00000000-0005-0000-0000-00003C9D0000}"/>
    <cellStyle name="SAPBEXresData 2 6 22" xfId="43057" xr:uid="{00000000-0005-0000-0000-00003D9D0000}"/>
    <cellStyle name="SAPBEXresData 2 6 23" xfId="43058" xr:uid="{00000000-0005-0000-0000-00003E9D0000}"/>
    <cellStyle name="SAPBEXresData 2 6 24" xfId="43059" xr:uid="{00000000-0005-0000-0000-00003F9D0000}"/>
    <cellStyle name="SAPBEXresData 2 6 25" xfId="43060" xr:uid="{00000000-0005-0000-0000-0000409D0000}"/>
    <cellStyle name="SAPBEXresData 2 6 26" xfId="43061" xr:uid="{00000000-0005-0000-0000-0000419D0000}"/>
    <cellStyle name="SAPBEXresData 2 6 27" xfId="48765" xr:uid="{00000000-0005-0000-0000-0000429D0000}"/>
    <cellStyle name="SAPBEXresData 2 6 3" xfId="43062" xr:uid="{00000000-0005-0000-0000-0000439D0000}"/>
    <cellStyle name="SAPBEXresData 2 6 4" xfId="43063" xr:uid="{00000000-0005-0000-0000-0000449D0000}"/>
    <cellStyle name="SAPBEXresData 2 6 5" xfId="43064" xr:uid="{00000000-0005-0000-0000-0000459D0000}"/>
    <cellStyle name="SAPBEXresData 2 6 6" xfId="43065" xr:uid="{00000000-0005-0000-0000-0000469D0000}"/>
    <cellStyle name="SAPBEXresData 2 6 7" xfId="43066" xr:uid="{00000000-0005-0000-0000-0000479D0000}"/>
    <cellStyle name="SAPBEXresData 2 6 8" xfId="43067" xr:uid="{00000000-0005-0000-0000-0000489D0000}"/>
    <cellStyle name="SAPBEXresData 2 6 9" xfId="43068" xr:uid="{00000000-0005-0000-0000-0000499D0000}"/>
    <cellStyle name="SAPBEXresData 2 7" xfId="2198" xr:uid="{00000000-0005-0000-0000-00004A9D0000}"/>
    <cellStyle name="SAPBEXresData 2 7 2" xfId="16064" xr:uid="{00000000-0005-0000-0000-00004B9D0000}"/>
    <cellStyle name="SAPBEXresData 2 7 2 2" xfId="16065" xr:uid="{00000000-0005-0000-0000-00004C9D0000}"/>
    <cellStyle name="SAPBEXresData 2 7 2 2 2" xfId="16066" xr:uid="{00000000-0005-0000-0000-00004D9D0000}"/>
    <cellStyle name="SAPBEXresData 2 7 2 2 2 2" xfId="16067" xr:uid="{00000000-0005-0000-0000-00004E9D0000}"/>
    <cellStyle name="SAPBEXresData 2 7 2 2 3" xfId="16068" xr:uid="{00000000-0005-0000-0000-00004F9D0000}"/>
    <cellStyle name="SAPBEXresData 2 7 2 3" xfId="16069" xr:uid="{00000000-0005-0000-0000-0000509D0000}"/>
    <cellStyle name="SAPBEXresData 2 7 2 3 2" xfId="16070" xr:uid="{00000000-0005-0000-0000-0000519D0000}"/>
    <cellStyle name="SAPBEXresData 2 7 2 3 2 2" xfId="16071" xr:uid="{00000000-0005-0000-0000-0000529D0000}"/>
    <cellStyle name="SAPBEXresData 2 7 2 4" xfId="16072" xr:uid="{00000000-0005-0000-0000-0000539D0000}"/>
    <cellStyle name="SAPBEXresData 2 7 2 4 2" xfId="16073" xr:uid="{00000000-0005-0000-0000-0000549D0000}"/>
    <cellStyle name="SAPBEXresData 2 7 3" xfId="16074" xr:uid="{00000000-0005-0000-0000-0000559D0000}"/>
    <cellStyle name="SAPBEXresData 2 7 3 2" xfId="16075" xr:uid="{00000000-0005-0000-0000-0000569D0000}"/>
    <cellStyle name="SAPBEXresData 2 7 3 2 2" xfId="16076" xr:uid="{00000000-0005-0000-0000-0000579D0000}"/>
    <cellStyle name="SAPBEXresData 2 7 3 3" xfId="16077" xr:uid="{00000000-0005-0000-0000-0000589D0000}"/>
    <cellStyle name="SAPBEXresData 2 7 4" xfId="16078" xr:uid="{00000000-0005-0000-0000-0000599D0000}"/>
    <cellStyle name="SAPBEXresData 2 7 4 2" xfId="16079" xr:uid="{00000000-0005-0000-0000-00005A9D0000}"/>
    <cellStyle name="SAPBEXresData 2 7 4 2 2" xfId="16080" xr:uid="{00000000-0005-0000-0000-00005B9D0000}"/>
    <cellStyle name="SAPBEXresData 2 7 5" xfId="16081" xr:uid="{00000000-0005-0000-0000-00005C9D0000}"/>
    <cellStyle name="SAPBEXresData 2 7 5 2" xfId="16082" xr:uid="{00000000-0005-0000-0000-00005D9D0000}"/>
    <cellStyle name="SAPBEXresData 2 7 6" xfId="43069" xr:uid="{00000000-0005-0000-0000-00005E9D0000}"/>
    <cellStyle name="SAPBEXresData 2 7 7" xfId="43070" xr:uid="{00000000-0005-0000-0000-00005F9D0000}"/>
    <cellStyle name="SAPBEXresData 2 8" xfId="43071" xr:uid="{00000000-0005-0000-0000-0000609D0000}"/>
    <cellStyle name="SAPBEXresData 2 9" xfId="43072" xr:uid="{00000000-0005-0000-0000-0000619D0000}"/>
    <cellStyle name="SAPBEXresData 20" xfId="43073" xr:uid="{00000000-0005-0000-0000-0000629D0000}"/>
    <cellStyle name="SAPBEXresData 21" xfId="43074" xr:uid="{00000000-0005-0000-0000-0000639D0000}"/>
    <cellStyle name="SAPBEXresData 22" xfId="43075" xr:uid="{00000000-0005-0000-0000-0000649D0000}"/>
    <cellStyle name="SAPBEXresData 23" xfId="43076" xr:uid="{00000000-0005-0000-0000-0000659D0000}"/>
    <cellStyle name="SAPBEXresData 24" xfId="43077" xr:uid="{00000000-0005-0000-0000-0000669D0000}"/>
    <cellStyle name="SAPBEXresData 25" xfId="43078" xr:uid="{00000000-0005-0000-0000-0000679D0000}"/>
    <cellStyle name="SAPBEXresData 26" xfId="43079" xr:uid="{00000000-0005-0000-0000-0000689D0000}"/>
    <cellStyle name="SAPBEXresData 27" xfId="43080" xr:uid="{00000000-0005-0000-0000-0000699D0000}"/>
    <cellStyle name="SAPBEXresData 28" xfId="43081" xr:uid="{00000000-0005-0000-0000-00006A9D0000}"/>
    <cellStyle name="SAPBEXresData 29" xfId="43082" xr:uid="{00000000-0005-0000-0000-00006B9D0000}"/>
    <cellStyle name="SAPBEXresData 3" xfId="1160" xr:uid="{00000000-0005-0000-0000-00006C9D0000}"/>
    <cellStyle name="SAPBEXresData 3 10" xfId="43083" xr:uid="{00000000-0005-0000-0000-00006D9D0000}"/>
    <cellStyle name="SAPBEXresData 3 11" xfId="43084" xr:uid="{00000000-0005-0000-0000-00006E9D0000}"/>
    <cellStyle name="SAPBEXresData 3 12" xfId="43085" xr:uid="{00000000-0005-0000-0000-00006F9D0000}"/>
    <cellStyle name="SAPBEXresData 3 13" xfId="43086" xr:uid="{00000000-0005-0000-0000-0000709D0000}"/>
    <cellStyle name="SAPBEXresData 3 14" xfId="43087" xr:uid="{00000000-0005-0000-0000-0000719D0000}"/>
    <cellStyle name="SAPBEXresData 3 15" xfId="43088" xr:uid="{00000000-0005-0000-0000-0000729D0000}"/>
    <cellStyle name="SAPBEXresData 3 16" xfId="43089" xr:uid="{00000000-0005-0000-0000-0000739D0000}"/>
    <cellStyle name="SAPBEXresData 3 17" xfId="43090" xr:uid="{00000000-0005-0000-0000-0000749D0000}"/>
    <cellStyle name="SAPBEXresData 3 18" xfId="43091" xr:uid="{00000000-0005-0000-0000-0000759D0000}"/>
    <cellStyle name="SAPBEXresData 3 19" xfId="43092" xr:uid="{00000000-0005-0000-0000-0000769D0000}"/>
    <cellStyle name="SAPBEXresData 3 2" xfId="2199" xr:uid="{00000000-0005-0000-0000-0000779D0000}"/>
    <cellStyle name="SAPBEXresData 3 2 2" xfId="16083" xr:uid="{00000000-0005-0000-0000-0000789D0000}"/>
    <cellStyle name="SAPBEXresData 3 2 2 2" xfId="16084" xr:uid="{00000000-0005-0000-0000-0000799D0000}"/>
    <cellStyle name="SAPBEXresData 3 2 2 2 2" xfId="16085" xr:uid="{00000000-0005-0000-0000-00007A9D0000}"/>
    <cellStyle name="SAPBEXresData 3 2 2 2 2 2" xfId="16086" xr:uid="{00000000-0005-0000-0000-00007B9D0000}"/>
    <cellStyle name="SAPBEXresData 3 2 2 2 3" xfId="16087" xr:uid="{00000000-0005-0000-0000-00007C9D0000}"/>
    <cellStyle name="SAPBEXresData 3 2 2 3" xfId="16088" xr:uid="{00000000-0005-0000-0000-00007D9D0000}"/>
    <cellStyle name="SAPBEXresData 3 2 2 3 2" xfId="16089" xr:uid="{00000000-0005-0000-0000-00007E9D0000}"/>
    <cellStyle name="SAPBEXresData 3 2 2 3 2 2" xfId="16090" xr:uid="{00000000-0005-0000-0000-00007F9D0000}"/>
    <cellStyle name="SAPBEXresData 3 2 2 4" xfId="16091" xr:uid="{00000000-0005-0000-0000-0000809D0000}"/>
    <cellStyle name="SAPBEXresData 3 2 2 4 2" xfId="16092" xr:uid="{00000000-0005-0000-0000-0000819D0000}"/>
    <cellStyle name="SAPBEXresData 3 2 3" xfId="16093" xr:uid="{00000000-0005-0000-0000-0000829D0000}"/>
    <cellStyle name="SAPBEXresData 3 2 3 2" xfId="16094" xr:uid="{00000000-0005-0000-0000-0000839D0000}"/>
    <cellStyle name="SAPBEXresData 3 2 3 2 2" xfId="16095" xr:uid="{00000000-0005-0000-0000-0000849D0000}"/>
    <cellStyle name="SAPBEXresData 3 2 3 3" xfId="16096" xr:uid="{00000000-0005-0000-0000-0000859D0000}"/>
    <cellStyle name="SAPBEXresData 3 2 4" xfId="16097" xr:uid="{00000000-0005-0000-0000-0000869D0000}"/>
    <cellStyle name="SAPBEXresData 3 2 4 2" xfId="16098" xr:uid="{00000000-0005-0000-0000-0000879D0000}"/>
    <cellStyle name="SAPBEXresData 3 2 4 2 2" xfId="16099" xr:uid="{00000000-0005-0000-0000-0000889D0000}"/>
    <cellStyle name="SAPBEXresData 3 2 5" xfId="16100" xr:uid="{00000000-0005-0000-0000-0000899D0000}"/>
    <cellStyle name="SAPBEXresData 3 2 5 2" xfId="16101" xr:uid="{00000000-0005-0000-0000-00008A9D0000}"/>
    <cellStyle name="SAPBEXresData 3 2 6" xfId="43093" xr:uid="{00000000-0005-0000-0000-00008B9D0000}"/>
    <cellStyle name="SAPBEXresData 3 2 7" xfId="43094" xr:uid="{00000000-0005-0000-0000-00008C9D0000}"/>
    <cellStyle name="SAPBEXresData 3 20" xfId="43095" xr:uid="{00000000-0005-0000-0000-00008D9D0000}"/>
    <cellStyle name="SAPBEXresData 3 21" xfId="43096" xr:uid="{00000000-0005-0000-0000-00008E9D0000}"/>
    <cellStyle name="SAPBEXresData 3 22" xfId="43097" xr:uid="{00000000-0005-0000-0000-00008F9D0000}"/>
    <cellStyle name="SAPBEXresData 3 23" xfId="43098" xr:uid="{00000000-0005-0000-0000-0000909D0000}"/>
    <cellStyle name="SAPBEXresData 3 24" xfId="43099" xr:uid="{00000000-0005-0000-0000-0000919D0000}"/>
    <cellStyle name="SAPBEXresData 3 25" xfId="43100" xr:uid="{00000000-0005-0000-0000-0000929D0000}"/>
    <cellStyle name="SAPBEXresData 3 26" xfId="43101" xr:uid="{00000000-0005-0000-0000-0000939D0000}"/>
    <cellStyle name="SAPBEXresData 3 27" xfId="48766" xr:uid="{00000000-0005-0000-0000-0000949D0000}"/>
    <cellStyle name="SAPBEXresData 3 3" xfId="43102" xr:uid="{00000000-0005-0000-0000-0000959D0000}"/>
    <cellStyle name="SAPBEXresData 3 4" xfId="43103" xr:uid="{00000000-0005-0000-0000-0000969D0000}"/>
    <cellStyle name="SAPBEXresData 3 5" xfId="43104" xr:uid="{00000000-0005-0000-0000-0000979D0000}"/>
    <cellStyle name="SAPBEXresData 3 6" xfId="43105" xr:uid="{00000000-0005-0000-0000-0000989D0000}"/>
    <cellStyle name="SAPBEXresData 3 7" xfId="43106" xr:uid="{00000000-0005-0000-0000-0000999D0000}"/>
    <cellStyle name="SAPBEXresData 3 8" xfId="43107" xr:uid="{00000000-0005-0000-0000-00009A9D0000}"/>
    <cellStyle name="SAPBEXresData 3 9" xfId="43108" xr:uid="{00000000-0005-0000-0000-00009B9D0000}"/>
    <cellStyle name="SAPBEXresData 30" xfId="43109" xr:uid="{00000000-0005-0000-0000-00009C9D0000}"/>
    <cellStyle name="SAPBEXresData 31" xfId="43110" xr:uid="{00000000-0005-0000-0000-00009D9D0000}"/>
    <cellStyle name="SAPBEXresData 32" xfId="43111" xr:uid="{00000000-0005-0000-0000-00009E9D0000}"/>
    <cellStyle name="SAPBEXresData 33" xfId="43112" xr:uid="{00000000-0005-0000-0000-00009F9D0000}"/>
    <cellStyle name="SAPBEXresData 34" xfId="48767" xr:uid="{00000000-0005-0000-0000-0000A09D0000}"/>
    <cellStyle name="SAPBEXresData 4" xfId="1161" xr:uid="{00000000-0005-0000-0000-0000A19D0000}"/>
    <cellStyle name="SAPBEXresData 4 10" xfId="43113" xr:uid="{00000000-0005-0000-0000-0000A29D0000}"/>
    <cellStyle name="SAPBEXresData 4 11" xfId="43114" xr:uid="{00000000-0005-0000-0000-0000A39D0000}"/>
    <cellStyle name="SAPBEXresData 4 12" xfId="43115" xr:uid="{00000000-0005-0000-0000-0000A49D0000}"/>
    <cellStyle name="SAPBEXresData 4 13" xfId="43116" xr:uid="{00000000-0005-0000-0000-0000A59D0000}"/>
    <cellStyle name="SAPBEXresData 4 14" xfId="43117" xr:uid="{00000000-0005-0000-0000-0000A69D0000}"/>
    <cellStyle name="SAPBEXresData 4 15" xfId="43118" xr:uid="{00000000-0005-0000-0000-0000A79D0000}"/>
    <cellStyle name="SAPBEXresData 4 16" xfId="43119" xr:uid="{00000000-0005-0000-0000-0000A89D0000}"/>
    <cellStyle name="SAPBEXresData 4 17" xfId="43120" xr:uid="{00000000-0005-0000-0000-0000A99D0000}"/>
    <cellStyle name="SAPBEXresData 4 18" xfId="43121" xr:uid="{00000000-0005-0000-0000-0000AA9D0000}"/>
    <cellStyle name="SAPBEXresData 4 19" xfId="43122" xr:uid="{00000000-0005-0000-0000-0000AB9D0000}"/>
    <cellStyle name="SAPBEXresData 4 2" xfId="2200" xr:uid="{00000000-0005-0000-0000-0000AC9D0000}"/>
    <cellStyle name="SAPBEXresData 4 2 2" xfId="16102" xr:uid="{00000000-0005-0000-0000-0000AD9D0000}"/>
    <cellStyle name="SAPBEXresData 4 2 2 2" xfId="16103" xr:uid="{00000000-0005-0000-0000-0000AE9D0000}"/>
    <cellStyle name="SAPBEXresData 4 2 2 2 2" xfId="16104" xr:uid="{00000000-0005-0000-0000-0000AF9D0000}"/>
    <cellStyle name="SAPBEXresData 4 2 2 2 2 2" xfId="16105" xr:uid="{00000000-0005-0000-0000-0000B09D0000}"/>
    <cellStyle name="SAPBEXresData 4 2 2 2 3" xfId="16106" xr:uid="{00000000-0005-0000-0000-0000B19D0000}"/>
    <cellStyle name="SAPBEXresData 4 2 2 3" xfId="16107" xr:uid="{00000000-0005-0000-0000-0000B29D0000}"/>
    <cellStyle name="SAPBEXresData 4 2 2 3 2" xfId="16108" xr:uid="{00000000-0005-0000-0000-0000B39D0000}"/>
    <cellStyle name="SAPBEXresData 4 2 2 3 2 2" xfId="16109" xr:uid="{00000000-0005-0000-0000-0000B49D0000}"/>
    <cellStyle name="SAPBEXresData 4 2 2 4" xfId="16110" xr:uid="{00000000-0005-0000-0000-0000B59D0000}"/>
    <cellStyle name="SAPBEXresData 4 2 2 4 2" xfId="16111" xr:uid="{00000000-0005-0000-0000-0000B69D0000}"/>
    <cellStyle name="SAPBEXresData 4 2 3" xfId="16112" xr:uid="{00000000-0005-0000-0000-0000B79D0000}"/>
    <cellStyle name="SAPBEXresData 4 2 3 2" xfId="16113" xr:uid="{00000000-0005-0000-0000-0000B89D0000}"/>
    <cellStyle name="SAPBEXresData 4 2 3 2 2" xfId="16114" xr:uid="{00000000-0005-0000-0000-0000B99D0000}"/>
    <cellStyle name="SAPBEXresData 4 2 3 3" xfId="16115" xr:uid="{00000000-0005-0000-0000-0000BA9D0000}"/>
    <cellStyle name="SAPBEXresData 4 2 4" xfId="16116" xr:uid="{00000000-0005-0000-0000-0000BB9D0000}"/>
    <cellStyle name="SAPBEXresData 4 2 4 2" xfId="16117" xr:uid="{00000000-0005-0000-0000-0000BC9D0000}"/>
    <cellStyle name="SAPBEXresData 4 2 4 2 2" xfId="16118" xr:uid="{00000000-0005-0000-0000-0000BD9D0000}"/>
    <cellStyle name="SAPBEXresData 4 2 5" xfId="16119" xr:uid="{00000000-0005-0000-0000-0000BE9D0000}"/>
    <cellStyle name="SAPBEXresData 4 2 5 2" xfId="16120" xr:uid="{00000000-0005-0000-0000-0000BF9D0000}"/>
    <cellStyle name="SAPBEXresData 4 2 6" xfId="43123" xr:uid="{00000000-0005-0000-0000-0000C09D0000}"/>
    <cellStyle name="SAPBEXresData 4 2 7" xfId="43124" xr:uid="{00000000-0005-0000-0000-0000C19D0000}"/>
    <cellStyle name="SAPBEXresData 4 20" xfId="43125" xr:uid="{00000000-0005-0000-0000-0000C29D0000}"/>
    <cellStyle name="SAPBEXresData 4 21" xfId="43126" xr:uid="{00000000-0005-0000-0000-0000C39D0000}"/>
    <cellStyle name="SAPBEXresData 4 22" xfId="43127" xr:uid="{00000000-0005-0000-0000-0000C49D0000}"/>
    <cellStyle name="SAPBEXresData 4 23" xfId="43128" xr:uid="{00000000-0005-0000-0000-0000C59D0000}"/>
    <cellStyle name="SAPBEXresData 4 24" xfId="43129" xr:uid="{00000000-0005-0000-0000-0000C69D0000}"/>
    <cellStyle name="SAPBEXresData 4 25" xfId="43130" xr:uid="{00000000-0005-0000-0000-0000C79D0000}"/>
    <cellStyle name="SAPBEXresData 4 26" xfId="43131" xr:uid="{00000000-0005-0000-0000-0000C89D0000}"/>
    <cellStyle name="SAPBEXresData 4 27" xfId="48768" xr:uid="{00000000-0005-0000-0000-0000C99D0000}"/>
    <cellStyle name="SAPBEXresData 4 3" xfId="43132" xr:uid="{00000000-0005-0000-0000-0000CA9D0000}"/>
    <cellStyle name="SAPBEXresData 4 4" xfId="43133" xr:uid="{00000000-0005-0000-0000-0000CB9D0000}"/>
    <cellStyle name="SAPBEXresData 4 5" xfId="43134" xr:uid="{00000000-0005-0000-0000-0000CC9D0000}"/>
    <cellStyle name="SAPBEXresData 4 6" xfId="43135" xr:uid="{00000000-0005-0000-0000-0000CD9D0000}"/>
    <cellStyle name="SAPBEXresData 4 7" xfId="43136" xr:uid="{00000000-0005-0000-0000-0000CE9D0000}"/>
    <cellStyle name="SAPBEXresData 4 8" xfId="43137" xr:uid="{00000000-0005-0000-0000-0000CF9D0000}"/>
    <cellStyle name="SAPBEXresData 4 9" xfId="43138" xr:uid="{00000000-0005-0000-0000-0000D09D0000}"/>
    <cellStyle name="SAPBEXresData 5" xfId="1162" xr:uid="{00000000-0005-0000-0000-0000D19D0000}"/>
    <cellStyle name="SAPBEXresData 5 10" xfId="43139" xr:uid="{00000000-0005-0000-0000-0000D29D0000}"/>
    <cellStyle name="SAPBEXresData 5 11" xfId="43140" xr:uid="{00000000-0005-0000-0000-0000D39D0000}"/>
    <cellStyle name="SAPBEXresData 5 12" xfId="43141" xr:uid="{00000000-0005-0000-0000-0000D49D0000}"/>
    <cellStyle name="SAPBEXresData 5 13" xfId="43142" xr:uid="{00000000-0005-0000-0000-0000D59D0000}"/>
    <cellStyle name="SAPBEXresData 5 14" xfId="43143" xr:uid="{00000000-0005-0000-0000-0000D69D0000}"/>
    <cellStyle name="SAPBEXresData 5 15" xfId="43144" xr:uid="{00000000-0005-0000-0000-0000D79D0000}"/>
    <cellStyle name="SAPBEXresData 5 16" xfId="43145" xr:uid="{00000000-0005-0000-0000-0000D89D0000}"/>
    <cellStyle name="SAPBEXresData 5 17" xfId="43146" xr:uid="{00000000-0005-0000-0000-0000D99D0000}"/>
    <cellStyle name="SAPBEXresData 5 18" xfId="43147" xr:uid="{00000000-0005-0000-0000-0000DA9D0000}"/>
    <cellStyle name="SAPBEXresData 5 19" xfId="43148" xr:uid="{00000000-0005-0000-0000-0000DB9D0000}"/>
    <cellStyle name="SAPBEXresData 5 2" xfId="2201" xr:uid="{00000000-0005-0000-0000-0000DC9D0000}"/>
    <cellStyle name="SAPBEXresData 5 2 2" xfId="16121" xr:uid="{00000000-0005-0000-0000-0000DD9D0000}"/>
    <cellStyle name="SAPBEXresData 5 2 2 2" xfId="16122" xr:uid="{00000000-0005-0000-0000-0000DE9D0000}"/>
    <cellStyle name="SAPBEXresData 5 2 2 2 2" xfId="16123" xr:uid="{00000000-0005-0000-0000-0000DF9D0000}"/>
    <cellStyle name="SAPBEXresData 5 2 2 2 2 2" xfId="16124" xr:uid="{00000000-0005-0000-0000-0000E09D0000}"/>
    <cellStyle name="SAPBEXresData 5 2 2 2 3" xfId="16125" xr:uid="{00000000-0005-0000-0000-0000E19D0000}"/>
    <cellStyle name="SAPBEXresData 5 2 2 3" xfId="16126" xr:uid="{00000000-0005-0000-0000-0000E29D0000}"/>
    <cellStyle name="SAPBEXresData 5 2 2 3 2" xfId="16127" xr:uid="{00000000-0005-0000-0000-0000E39D0000}"/>
    <cellStyle name="SAPBEXresData 5 2 2 3 2 2" xfId="16128" xr:uid="{00000000-0005-0000-0000-0000E49D0000}"/>
    <cellStyle name="SAPBEXresData 5 2 2 4" xfId="16129" xr:uid="{00000000-0005-0000-0000-0000E59D0000}"/>
    <cellStyle name="SAPBEXresData 5 2 2 4 2" xfId="16130" xr:uid="{00000000-0005-0000-0000-0000E69D0000}"/>
    <cellStyle name="SAPBEXresData 5 2 3" xfId="16131" xr:uid="{00000000-0005-0000-0000-0000E79D0000}"/>
    <cellStyle name="SAPBEXresData 5 2 3 2" xfId="16132" xr:uid="{00000000-0005-0000-0000-0000E89D0000}"/>
    <cellStyle name="SAPBEXresData 5 2 3 2 2" xfId="16133" xr:uid="{00000000-0005-0000-0000-0000E99D0000}"/>
    <cellStyle name="SAPBEXresData 5 2 3 3" xfId="16134" xr:uid="{00000000-0005-0000-0000-0000EA9D0000}"/>
    <cellStyle name="SAPBEXresData 5 2 4" xfId="16135" xr:uid="{00000000-0005-0000-0000-0000EB9D0000}"/>
    <cellStyle name="SAPBEXresData 5 2 4 2" xfId="16136" xr:uid="{00000000-0005-0000-0000-0000EC9D0000}"/>
    <cellStyle name="SAPBEXresData 5 2 4 2 2" xfId="16137" xr:uid="{00000000-0005-0000-0000-0000ED9D0000}"/>
    <cellStyle name="SAPBEXresData 5 2 5" xfId="16138" xr:uid="{00000000-0005-0000-0000-0000EE9D0000}"/>
    <cellStyle name="SAPBEXresData 5 2 5 2" xfId="16139" xr:uid="{00000000-0005-0000-0000-0000EF9D0000}"/>
    <cellStyle name="SAPBEXresData 5 2 6" xfId="43149" xr:uid="{00000000-0005-0000-0000-0000F09D0000}"/>
    <cellStyle name="SAPBEXresData 5 2 7" xfId="43150" xr:uid="{00000000-0005-0000-0000-0000F19D0000}"/>
    <cellStyle name="SAPBEXresData 5 20" xfId="43151" xr:uid="{00000000-0005-0000-0000-0000F29D0000}"/>
    <cellStyle name="SAPBEXresData 5 21" xfId="43152" xr:uid="{00000000-0005-0000-0000-0000F39D0000}"/>
    <cellStyle name="SAPBEXresData 5 22" xfId="43153" xr:uid="{00000000-0005-0000-0000-0000F49D0000}"/>
    <cellStyle name="SAPBEXresData 5 23" xfId="43154" xr:uid="{00000000-0005-0000-0000-0000F59D0000}"/>
    <cellStyle name="SAPBEXresData 5 24" xfId="43155" xr:uid="{00000000-0005-0000-0000-0000F69D0000}"/>
    <cellStyle name="SAPBEXresData 5 25" xfId="43156" xr:uid="{00000000-0005-0000-0000-0000F79D0000}"/>
    <cellStyle name="SAPBEXresData 5 26" xfId="43157" xr:uid="{00000000-0005-0000-0000-0000F89D0000}"/>
    <cellStyle name="SAPBEXresData 5 27" xfId="48769" xr:uid="{00000000-0005-0000-0000-0000F99D0000}"/>
    <cellStyle name="SAPBEXresData 5 3" xfId="43158" xr:uid="{00000000-0005-0000-0000-0000FA9D0000}"/>
    <cellStyle name="SAPBEXresData 5 4" xfId="43159" xr:uid="{00000000-0005-0000-0000-0000FB9D0000}"/>
    <cellStyle name="SAPBEXresData 5 5" xfId="43160" xr:uid="{00000000-0005-0000-0000-0000FC9D0000}"/>
    <cellStyle name="SAPBEXresData 5 6" xfId="43161" xr:uid="{00000000-0005-0000-0000-0000FD9D0000}"/>
    <cellStyle name="SAPBEXresData 5 7" xfId="43162" xr:uid="{00000000-0005-0000-0000-0000FE9D0000}"/>
    <cellStyle name="SAPBEXresData 5 8" xfId="43163" xr:uid="{00000000-0005-0000-0000-0000FF9D0000}"/>
    <cellStyle name="SAPBEXresData 5 9" xfId="43164" xr:uid="{00000000-0005-0000-0000-0000009E0000}"/>
    <cellStyle name="SAPBEXresData 6" xfId="1163" xr:uid="{00000000-0005-0000-0000-0000019E0000}"/>
    <cellStyle name="SAPBEXresData 6 10" xfId="43165" xr:uid="{00000000-0005-0000-0000-0000029E0000}"/>
    <cellStyle name="SAPBEXresData 6 11" xfId="43166" xr:uid="{00000000-0005-0000-0000-0000039E0000}"/>
    <cellStyle name="SAPBEXresData 6 12" xfId="43167" xr:uid="{00000000-0005-0000-0000-0000049E0000}"/>
    <cellStyle name="SAPBEXresData 6 13" xfId="43168" xr:uid="{00000000-0005-0000-0000-0000059E0000}"/>
    <cellStyle name="SAPBEXresData 6 14" xfId="43169" xr:uid="{00000000-0005-0000-0000-0000069E0000}"/>
    <cellStyle name="SAPBEXresData 6 15" xfId="43170" xr:uid="{00000000-0005-0000-0000-0000079E0000}"/>
    <cellStyle name="SAPBEXresData 6 16" xfId="43171" xr:uid="{00000000-0005-0000-0000-0000089E0000}"/>
    <cellStyle name="SAPBEXresData 6 17" xfId="43172" xr:uid="{00000000-0005-0000-0000-0000099E0000}"/>
    <cellStyle name="SAPBEXresData 6 18" xfId="43173" xr:uid="{00000000-0005-0000-0000-00000A9E0000}"/>
    <cellStyle name="SAPBEXresData 6 19" xfId="43174" xr:uid="{00000000-0005-0000-0000-00000B9E0000}"/>
    <cellStyle name="SAPBEXresData 6 2" xfId="2202" xr:uid="{00000000-0005-0000-0000-00000C9E0000}"/>
    <cellStyle name="SAPBEXresData 6 2 2" xfId="16140" xr:uid="{00000000-0005-0000-0000-00000D9E0000}"/>
    <cellStyle name="SAPBEXresData 6 2 2 2" xfId="16141" xr:uid="{00000000-0005-0000-0000-00000E9E0000}"/>
    <cellStyle name="SAPBEXresData 6 2 2 2 2" xfId="16142" xr:uid="{00000000-0005-0000-0000-00000F9E0000}"/>
    <cellStyle name="SAPBEXresData 6 2 2 2 2 2" xfId="16143" xr:uid="{00000000-0005-0000-0000-0000109E0000}"/>
    <cellStyle name="SAPBEXresData 6 2 2 2 3" xfId="16144" xr:uid="{00000000-0005-0000-0000-0000119E0000}"/>
    <cellStyle name="SAPBEXresData 6 2 2 3" xfId="16145" xr:uid="{00000000-0005-0000-0000-0000129E0000}"/>
    <cellStyle name="SAPBEXresData 6 2 2 3 2" xfId="16146" xr:uid="{00000000-0005-0000-0000-0000139E0000}"/>
    <cellStyle name="SAPBEXresData 6 2 2 3 2 2" xfId="16147" xr:uid="{00000000-0005-0000-0000-0000149E0000}"/>
    <cellStyle name="SAPBEXresData 6 2 2 4" xfId="16148" xr:uid="{00000000-0005-0000-0000-0000159E0000}"/>
    <cellStyle name="SAPBEXresData 6 2 2 4 2" xfId="16149" xr:uid="{00000000-0005-0000-0000-0000169E0000}"/>
    <cellStyle name="SAPBEXresData 6 2 3" xfId="16150" xr:uid="{00000000-0005-0000-0000-0000179E0000}"/>
    <cellStyle name="SAPBEXresData 6 2 3 2" xfId="16151" xr:uid="{00000000-0005-0000-0000-0000189E0000}"/>
    <cellStyle name="SAPBEXresData 6 2 3 2 2" xfId="16152" xr:uid="{00000000-0005-0000-0000-0000199E0000}"/>
    <cellStyle name="SAPBEXresData 6 2 3 3" xfId="16153" xr:uid="{00000000-0005-0000-0000-00001A9E0000}"/>
    <cellStyle name="SAPBEXresData 6 2 4" xfId="16154" xr:uid="{00000000-0005-0000-0000-00001B9E0000}"/>
    <cellStyle name="SAPBEXresData 6 2 4 2" xfId="16155" xr:uid="{00000000-0005-0000-0000-00001C9E0000}"/>
    <cellStyle name="SAPBEXresData 6 2 4 2 2" xfId="16156" xr:uid="{00000000-0005-0000-0000-00001D9E0000}"/>
    <cellStyle name="SAPBEXresData 6 2 5" xfId="16157" xr:uid="{00000000-0005-0000-0000-00001E9E0000}"/>
    <cellStyle name="SAPBEXresData 6 2 5 2" xfId="16158" xr:uid="{00000000-0005-0000-0000-00001F9E0000}"/>
    <cellStyle name="SAPBEXresData 6 2 6" xfId="43175" xr:uid="{00000000-0005-0000-0000-0000209E0000}"/>
    <cellStyle name="SAPBEXresData 6 2 7" xfId="43176" xr:uid="{00000000-0005-0000-0000-0000219E0000}"/>
    <cellStyle name="SAPBEXresData 6 20" xfId="43177" xr:uid="{00000000-0005-0000-0000-0000229E0000}"/>
    <cellStyle name="SAPBEXresData 6 21" xfId="43178" xr:uid="{00000000-0005-0000-0000-0000239E0000}"/>
    <cellStyle name="SAPBEXresData 6 22" xfId="43179" xr:uid="{00000000-0005-0000-0000-0000249E0000}"/>
    <cellStyle name="SAPBEXresData 6 23" xfId="43180" xr:uid="{00000000-0005-0000-0000-0000259E0000}"/>
    <cellStyle name="SAPBEXresData 6 24" xfId="43181" xr:uid="{00000000-0005-0000-0000-0000269E0000}"/>
    <cellStyle name="SAPBEXresData 6 25" xfId="43182" xr:uid="{00000000-0005-0000-0000-0000279E0000}"/>
    <cellStyle name="SAPBEXresData 6 26" xfId="43183" xr:uid="{00000000-0005-0000-0000-0000289E0000}"/>
    <cellStyle name="SAPBEXresData 6 27" xfId="48770" xr:uid="{00000000-0005-0000-0000-0000299E0000}"/>
    <cellStyle name="SAPBEXresData 6 3" xfId="43184" xr:uid="{00000000-0005-0000-0000-00002A9E0000}"/>
    <cellStyle name="SAPBEXresData 6 4" xfId="43185" xr:uid="{00000000-0005-0000-0000-00002B9E0000}"/>
    <cellStyle name="SAPBEXresData 6 5" xfId="43186" xr:uid="{00000000-0005-0000-0000-00002C9E0000}"/>
    <cellStyle name="SAPBEXresData 6 6" xfId="43187" xr:uid="{00000000-0005-0000-0000-00002D9E0000}"/>
    <cellStyle name="SAPBEXresData 6 7" xfId="43188" xr:uid="{00000000-0005-0000-0000-00002E9E0000}"/>
    <cellStyle name="SAPBEXresData 6 8" xfId="43189" xr:uid="{00000000-0005-0000-0000-00002F9E0000}"/>
    <cellStyle name="SAPBEXresData 6 9" xfId="43190" xr:uid="{00000000-0005-0000-0000-0000309E0000}"/>
    <cellStyle name="SAPBEXresData 7" xfId="1164" xr:uid="{00000000-0005-0000-0000-0000319E0000}"/>
    <cellStyle name="SAPBEXresData 7 10" xfId="43191" xr:uid="{00000000-0005-0000-0000-0000329E0000}"/>
    <cellStyle name="SAPBEXresData 7 11" xfId="43192" xr:uid="{00000000-0005-0000-0000-0000339E0000}"/>
    <cellStyle name="SAPBEXresData 7 12" xfId="43193" xr:uid="{00000000-0005-0000-0000-0000349E0000}"/>
    <cellStyle name="SAPBEXresData 7 13" xfId="43194" xr:uid="{00000000-0005-0000-0000-0000359E0000}"/>
    <cellStyle name="SAPBEXresData 7 14" xfId="43195" xr:uid="{00000000-0005-0000-0000-0000369E0000}"/>
    <cellStyle name="SAPBEXresData 7 15" xfId="43196" xr:uid="{00000000-0005-0000-0000-0000379E0000}"/>
    <cellStyle name="SAPBEXresData 7 16" xfId="43197" xr:uid="{00000000-0005-0000-0000-0000389E0000}"/>
    <cellStyle name="SAPBEXresData 7 17" xfId="43198" xr:uid="{00000000-0005-0000-0000-0000399E0000}"/>
    <cellStyle name="SAPBEXresData 7 18" xfId="43199" xr:uid="{00000000-0005-0000-0000-00003A9E0000}"/>
    <cellStyle name="SAPBEXresData 7 19" xfId="43200" xr:uid="{00000000-0005-0000-0000-00003B9E0000}"/>
    <cellStyle name="SAPBEXresData 7 2" xfId="2203" xr:uid="{00000000-0005-0000-0000-00003C9E0000}"/>
    <cellStyle name="SAPBEXresData 7 2 2" xfId="16159" xr:uid="{00000000-0005-0000-0000-00003D9E0000}"/>
    <cellStyle name="SAPBEXresData 7 2 2 2" xfId="16160" xr:uid="{00000000-0005-0000-0000-00003E9E0000}"/>
    <cellStyle name="SAPBEXresData 7 2 2 2 2" xfId="16161" xr:uid="{00000000-0005-0000-0000-00003F9E0000}"/>
    <cellStyle name="SAPBEXresData 7 2 2 2 2 2" xfId="16162" xr:uid="{00000000-0005-0000-0000-0000409E0000}"/>
    <cellStyle name="SAPBEXresData 7 2 2 2 3" xfId="16163" xr:uid="{00000000-0005-0000-0000-0000419E0000}"/>
    <cellStyle name="SAPBEXresData 7 2 2 3" xfId="16164" xr:uid="{00000000-0005-0000-0000-0000429E0000}"/>
    <cellStyle name="SAPBEXresData 7 2 2 3 2" xfId="16165" xr:uid="{00000000-0005-0000-0000-0000439E0000}"/>
    <cellStyle name="SAPBEXresData 7 2 2 3 2 2" xfId="16166" xr:uid="{00000000-0005-0000-0000-0000449E0000}"/>
    <cellStyle name="SAPBEXresData 7 2 2 4" xfId="16167" xr:uid="{00000000-0005-0000-0000-0000459E0000}"/>
    <cellStyle name="SAPBEXresData 7 2 2 4 2" xfId="16168" xr:uid="{00000000-0005-0000-0000-0000469E0000}"/>
    <cellStyle name="SAPBEXresData 7 2 3" xfId="16169" xr:uid="{00000000-0005-0000-0000-0000479E0000}"/>
    <cellStyle name="SAPBEXresData 7 2 3 2" xfId="16170" xr:uid="{00000000-0005-0000-0000-0000489E0000}"/>
    <cellStyle name="SAPBEXresData 7 2 3 2 2" xfId="16171" xr:uid="{00000000-0005-0000-0000-0000499E0000}"/>
    <cellStyle name="SAPBEXresData 7 2 3 3" xfId="16172" xr:uid="{00000000-0005-0000-0000-00004A9E0000}"/>
    <cellStyle name="SAPBEXresData 7 2 4" xfId="16173" xr:uid="{00000000-0005-0000-0000-00004B9E0000}"/>
    <cellStyle name="SAPBEXresData 7 2 4 2" xfId="16174" xr:uid="{00000000-0005-0000-0000-00004C9E0000}"/>
    <cellStyle name="SAPBEXresData 7 2 4 2 2" xfId="16175" xr:uid="{00000000-0005-0000-0000-00004D9E0000}"/>
    <cellStyle name="SAPBEXresData 7 2 5" xfId="16176" xr:uid="{00000000-0005-0000-0000-00004E9E0000}"/>
    <cellStyle name="SAPBEXresData 7 2 5 2" xfId="16177" xr:uid="{00000000-0005-0000-0000-00004F9E0000}"/>
    <cellStyle name="SAPBEXresData 7 2 6" xfId="43201" xr:uid="{00000000-0005-0000-0000-0000509E0000}"/>
    <cellStyle name="SAPBEXresData 7 2 7" xfId="43202" xr:uid="{00000000-0005-0000-0000-0000519E0000}"/>
    <cellStyle name="SAPBEXresData 7 20" xfId="43203" xr:uid="{00000000-0005-0000-0000-0000529E0000}"/>
    <cellStyle name="SAPBEXresData 7 21" xfId="43204" xr:uid="{00000000-0005-0000-0000-0000539E0000}"/>
    <cellStyle name="SAPBEXresData 7 22" xfId="43205" xr:uid="{00000000-0005-0000-0000-0000549E0000}"/>
    <cellStyle name="SAPBEXresData 7 23" xfId="43206" xr:uid="{00000000-0005-0000-0000-0000559E0000}"/>
    <cellStyle name="SAPBEXresData 7 24" xfId="43207" xr:uid="{00000000-0005-0000-0000-0000569E0000}"/>
    <cellStyle name="SAPBEXresData 7 25" xfId="43208" xr:uid="{00000000-0005-0000-0000-0000579E0000}"/>
    <cellStyle name="SAPBEXresData 7 26" xfId="43209" xr:uid="{00000000-0005-0000-0000-0000589E0000}"/>
    <cellStyle name="SAPBEXresData 7 27" xfId="48771" xr:uid="{00000000-0005-0000-0000-0000599E0000}"/>
    <cellStyle name="SAPBEXresData 7 3" xfId="43210" xr:uid="{00000000-0005-0000-0000-00005A9E0000}"/>
    <cellStyle name="SAPBEXresData 7 4" xfId="43211" xr:uid="{00000000-0005-0000-0000-00005B9E0000}"/>
    <cellStyle name="SAPBEXresData 7 5" xfId="43212" xr:uid="{00000000-0005-0000-0000-00005C9E0000}"/>
    <cellStyle name="SAPBEXresData 7 6" xfId="43213" xr:uid="{00000000-0005-0000-0000-00005D9E0000}"/>
    <cellStyle name="SAPBEXresData 7 7" xfId="43214" xr:uid="{00000000-0005-0000-0000-00005E9E0000}"/>
    <cellStyle name="SAPBEXresData 7 8" xfId="43215" xr:uid="{00000000-0005-0000-0000-00005F9E0000}"/>
    <cellStyle name="SAPBEXresData 7 9" xfId="43216" xr:uid="{00000000-0005-0000-0000-0000609E0000}"/>
    <cellStyle name="SAPBEXresData 8" xfId="1154" xr:uid="{00000000-0005-0000-0000-0000619E0000}"/>
    <cellStyle name="SAPBEXresData 8 10" xfId="43217" xr:uid="{00000000-0005-0000-0000-0000629E0000}"/>
    <cellStyle name="SAPBEXresData 8 11" xfId="43218" xr:uid="{00000000-0005-0000-0000-0000639E0000}"/>
    <cellStyle name="SAPBEXresData 8 12" xfId="43219" xr:uid="{00000000-0005-0000-0000-0000649E0000}"/>
    <cellStyle name="SAPBEXresData 8 13" xfId="43220" xr:uid="{00000000-0005-0000-0000-0000659E0000}"/>
    <cellStyle name="SAPBEXresData 8 14" xfId="43221" xr:uid="{00000000-0005-0000-0000-0000669E0000}"/>
    <cellStyle name="SAPBEXresData 8 15" xfId="43222" xr:uid="{00000000-0005-0000-0000-0000679E0000}"/>
    <cellStyle name="SAPBEXresData 8 16" xfId="43223" xr:uid="{00000000-0005-0000-0000-0000689E0000}"/>
    <cellStyle name="SAPBEXresData 8 17" xfId="43224" xr:uid="{00000000-0005-0000-0000-0000699E0000}"/>
    <cellStyle name="SAPBEXresData 8 18" xfId="43225" xr:uid="{00000000-0005-0000-0000-00006A9E0000}"/>
    <cellStyle name="SAPBEXresData 8 19" xfId="43226" xr:uid="{00000000-0005-0000-0000-00006B9E0000}"/>
    <cellStyle name="SAPBEXresData 8 2" xfId="2204" xr:uid="{00000000-0005-0000-0000-00006C9E0000}"/>
    <cellStyle name="SAPBEXresData 8 2 2" xfId="16178" xr:uid="{00000000-0005-0000-0000-00006D9E0000}"/>
    <cellStyle name="SAPBEXresData 8 2 2 2" xfId="16179" xr:uid="{00000000-0005-0000-0000-00006E9E0000}"/>
    <cellStyle name="SAPBEXresData 8 2 2 2 2" xfId="16180" xr:uid="{00000000-0005-0000-0000-00006F9E0000}"/>
    <cellStyle name="SAPBEXresData 8 2 2 2 2 2" xfId="16181" xr:uid="{00000000-0005-0000-0000-0000709E0000}"/>
    <cellStyle name="SAPBEXresData 8 2 2 2 3" xfId="16182" xr:uid="{00000000-0005-0000-0000-0000719E0000}"/>
    <cellStyle name="SAPBEXresData 8 2 2 3" xfId="16183" xr:uid="{00000000-0005-0000-0000-0000729E0000}"/>
    <cellStyle name="SAPBEXresData 8 2 2 3 2" xfId="16184" xr:uid="{00000000-0005-0000-0000-0000739E0000}"/>
    <cellStyle name="SAPBEXresData 8 2 2 3 2 2" xfId="16185" xr:uid="{00000000-0005-0000-0000-0000749E0000}"/>
    <cellStyle name="SAPBEXresData 8 2 2 4" xfId="16186" xr:uid="{00000000-0005-0000-0000-0000759E0000}"/>
    <cellStyle name="SAPBEXresData 8 2 2 4 2" xfId="16187" xr:uid="{00000000-0005-0000-0000-0000769E0000}"/>
    <cellStyle name="SAPBEXresData 8 2 3" xfId="16188" xr:uid="{00000000-0005-0000-0000-0000779E0000}"/>
    <cellStyle name="SAPBEXresData 8 2 3 2" xfId="16189" xr:uid="{00000000-0005-0000-0000-0000789E0000}"/>
    <cellStyle name="SAPBEXresData 8 2 3 2 2" xfId="16190" xr:uid="{00000000-0005-0000-0000-0000799E0000}"/>
    <cellStyle name="SAPBEXresData 8 2 3 3" xfId="16191" xr:uid="{00000000-0005-0000-0000-00007A9E0000}"/>
    <cellStyle name="SAPBEXresData 8 2 4" xfId="16192" xr:uid="{00000000-0005-0000-0000-00007B9E0000}"/>
    <cellStyle name="SAPBEXresData 8 2 4 2" xfId="16193" xr:uid="{00000000-0005-0000-0000-00007C9E0000}"/>
    <cellStyle name="SAPBEXresData 8 2 4 2 2" xfId="16194" xr:uid="{00000000-0005-0000-0000-00007D9E0000}"/>
    <cellStyle name="SAPBEXresData 8 2 5" xfId="16195" xr:uid="{00000000-0005-0000-0000-00007E9E0000}"/>
    <cellStyle name="SAPBEXresData 8 2 5 2" xfId="16196" xr:uid="{00000000-0005-0000-0000-00007F9E0000}"/>
    <cellStyle name="SAPBEXresData 8 2 6" xfId="43227" xr:uid="{00000000-0005-0000-0000-0000809E0000}"/>
    <cellStyle name="SAPBEXresData 8 2 7" xfId="43228" xr:uid="{00000000-0005-0000-0000-0000819E0000}"/>
    <cellStyle name="SAPBEXresData 8 20" xfId="43229" xr:uid="{00000000-0005-0000-0000-0000829E0000}"/>
    <cellStyle name="SAPBEXresData 8 21" xfId="43230" xr:uid="{00000000-0005-0000-0000-0000839E0000}"/>
    <cellStyle name="SAPBEXresData 8 22" xfId="43231" xr:uid="{00000000-0005-0000-0000-0000849E0000}"/>
    <cellStyle name="SAPBEXresData 8 23" xfId="43232" xr:uid="{00000000-0005-0000-0000-0000859E0000}"/>
    <cellStyle name="SAPBEXresData 8 24" xfId="43233" xr:uid="{00000000-0005-0000-0000-0000869E0000}"/>
    <cellStyle name="SAPBEXresData 8 25" xfId="43234" xr:uid="{00000000-0005-0000-0000-0000879E0000}"/>
    <cellStyle name="SAPBEXresData 8 26" xfId="43235" xr:uid="{00000000-0005-0000-0000-0000889E0000}"/>
    <cellStyle name="SAPBEXresData 8 27" xfId="48772" xr:uid="{00000000-0005-0000-0000-0000899E0000}"/>
    <cellStyle name="SAPBEXresData 8 3" xfId="43236" xr:uid="{00000000-0005-0000-0000-00008A9E0000}"/>
    <cellStyle name="SAPBEXresData 8 4" xfId="43237" xr:uid="{00000000-0005-0000-0000-00008B9E0000}"/>
    <cellStyle name="SAPBEXresData 8 5" xfId="43238" xr:uid="{00000000-0005-0000-0000-00008C9E0000}"/>
    <cellStyle name="SAPBEXresData 8 6" xfId="43239" xr:uid="{00000000-0005-0000-0000-00008D9E0000}"/>
    <cellStyle name="SAPBEXresData 8 7" xfId="43240" xr:uid="{00000000-0005-0000-0000-00008E9E0000}"/>
    <cellStyle name="SAPBEXresData 8 8" xfId="43241" xr:uid="{00000000-0005-0000-0000-00008F9E0000}"/>
    <cellStyle name="SAPBEXresData 8 9" xfId="43242" xr:uid="{00000000-0005-0000-0000-0000909E0000}"/>
    <cellStyle name="SAPBEXresData 9" xfId="2205" xr:uid="{00000000-0005-0000-0000-0000919E0000}"/>
    <cellStyle name="SAPBEXresData 9 2" xfId="16197" xr:uid="{00000000-0005-0000-0000-0000929E0000}"/>
    <cellStyle name="SAPBEXresData 9 2 2" xfId="16198" xr:uid="{00000000-0005-0000-0000-0000939E0000}"/>
    <cellStyle name="SAPBEXresData 9 2 2 2" xfId="16199" xr:uid="{00000000-0005-0000-0000-0000949E0000}"/>
    <cellStyle name="SAPBEXresData 9 2 2 2 2" xfId="16200" xr:uid="{00000000-0005-0000-0000-0000959E0000}"/>
    <cellStyle name="SAPBEXresData 9 2 2 3" xfId="16201" xr:uid="{00000000-0005-0000-0000-0000969E0000}"/>
    <cellStyle name="SAPBEXresData 9 2 3" xfId="16202" xr:uid="{00000000-0005-0000-0000-0000979E0000}"/>
    <cellStyle name="SAPBEXresData 9 2 3 2" xfId="16203" xr:uid="{00000000-0005-0000-0000-0000989E0000}"/>
    <cellStyle name="SAPBEXresData 9 2 3 2 2" xfId="16204" xr:uid="{00000000-0005-0000-0000-0000999E0000}"/>
    <cellStyle name="SAPBEXresData 9 2 4" xfId="16205" xr:uid="{00000000-0005-0000-0000-00009A9E0000}"/>
    <cellStyle name="SAPBEXresData 9 2 4 2" xfId="16206" xr:uid="{00000000-0005-0000-0000-00009B9E0000}"/>
    <cellStyle name="SAPBEXresData 9 3" xfId="16207" xr:uid="{00000000-0005-0000-0000-00009C9E0000}"/>
    <cellStyle name="SAPBEXresData 9 3 2" xfId="16208" xr:uid="{00000000-0005-0000-0000-00009D9E0000}"/>
    <cellStyle name="SAPBEXresData 9 3 2 2" xfId="16209" xr:uid="{00000000-0005-0000-0000-00009E9E0000}"/>
    <cellStyle name="SAPBEXresData 9 3 3" xfId="16210" xr:uid="{00000000-0005-0000-0000-00009F9E0000}"/>
    <cellStyle name="SAPBEXresData 9 4" xfId="16211" xr:uid="{00000000-0005-0000-0000-0000A09E0000}"/>
    <cellStyle name="SAPBEXresData 9 4 2" xfId="16212" xr:uid="{00000000-0005-0000-0000-0000A19E0000}"/>
    <cellStyle name="SAPBEXresData 9 4 2 2" xfId="16213" xr:uid="{00000000-0005-0000-0000-0000A29E0000}"/>
    <cellStyle name="SAPBEXresData 9 5" xfId="16214" xr:uid="{00000000-0005-0000-0000-0000A39E0000}"/>
    <cellStyle name="SAPBEXresData 9 5 2" xfId="16215" xr:uid="{00000000-0005-0000-0000-0000A49E0000}"/>
    <cellStyle name="SAPBEXresData 9 6" xfId="43243" xr:uid="{00000000-0005-0000-0000-0000A59E0000}"/>
    <cellStyle name="SAPBEXresData 9 7" xfId="43244" xr:uid="{00000000-0005-0000-0000-0000A69E0000}"/>
    <cellStyle name="SAPBEXresDataEmph" xfId="148" xr:uid="{00000000-0005-0000-0000-0000A79E0000}"/>
    <cellStyle name="SAPBEXresDataEmph 2" xfId="444" xr:uid="{00000000-0005-0000-0000-0000A89E0000}"/>
    <cellStyle name="SAPBEXresDataEmph 2 2" xfId="552" xr:uid="{00000000-0005-0000-0000-0000A99E0000}"/>
    <cellStyle name="SAPBEXresDataEmph 2 2 2" xfId="1166" xr:uid="{00000000-0005-0000-0000-0000AA9E0000}"/>
    <cellStyle name="SAPBEXresDataEmph 2 2 2 2" xfId="2206" xr:uid="{00000000-0005-0000-0000-0000AB9E0000}"/>
    <cellStyle name="SAPBEXresDataEmph 2 2 3" xfId="1167" xr:uid="{00000000-0005-0000-0000-0000AC9E0000}"/>
    <cellStyle name="SAPBEXresDataEmph 2 2 3 2" xfId="2207" xr:uid="{00000000-0005-0000-0000-0000AD9E0000}"/>
    <cellStyle name="SAPBEXresDataEmph 2 2 4" xfId="1168" xr:uid="{00000000-0005-0000-0000-0000AE9E0000}"/>
    <cellStyle name="SAPBEXresDataEmph 2 2 4 2" xfId="2208" xr:uid="{00000000-0005-0000-0000-0000AF9E0000}"/>
    <cellStyle name="SAPBEXresDataEmph 2 2 5" xfId="1169" xr:uid="{00000000-0005-0000-0000-0000B09E0000}"/>
    <cellStyle name="SAPBEXresDataEmph 2 2 5 2" xfId="2209" xr:uid="{00000000-0005-0000-0000-0000B19E0000}"/>
    <cellStyle name="SAPBEXresDataEmph 2 2 6" xfId="1170" xr:uid="{00000000-0005-0000-0000-0000B29E0000}"/>
    <cellStyle name="SAPBEXresDataEmph 2 2 6 2" xfId="2210" xr:uid="{00000000-0005-0000-0000-0000B39E0000}"/>
    <cellStyle name="SAPBEXresDataEmph 2 2 7" xfId="2211" xr:uid="{00000000-0005-0000-0000-0000B49E0000}"/>
    <cellStyle name="SAPBEXresDataEmph 2 3" xfId="1171" xr:uid="{00000000-0005-0000-0000-0000B59E0000}"/>
    <cellStyle name="SAPBEXresDataEmph 2 3 2" xfId="2212" xr:uid="{00000000-0005-0000-0000-0000B69E0000}"/>
    <cellStyle name="SAPBEXresDataEmph 2 4" xfId="2213" xr:uid="{00000000-0005-0000-0000-0000B79E0000}"/>
    <cellStyle name="SAPBEXresDataEmph 3" xfId="553" xr:uid="{00000000-0005-0000-0000-0000B89E0000}"/>
    <cellStyle name="SAPBEXresDataEmph 3 2" xfId="1172" xr:uid="{00000000-0005-0000-0000-0000B99E0000}"/>
    <cellStyle name="SAPBEXresDataEmph 3 2 2" xfId="2214" xr:uid="{00000000-0005-0000-0000-0000BA9E0000}"/>
    <cellStyle name="SAPBEXresDataEmph 3 3" xfId="1173" xr:uid="{00000000-0005-0000-0000-0000BB9E0000}"/>
    <cellStyle name="SAPBEXresDataEmph 3 3 2" xfId="2215" xr:uid="{00000000-0005-0000-0000-0000BC9E0000}"/>
    <cellStyle name="SAPBEXresDataEmph 3 4" xfId="1174" xr:uid="{00000000-0005-0000-0000-0000BD9E0000}"/>
    <cellStyle name="SAPBEXresDataEmph 3 4 2" xfId="2216" xr:uid="{00000000-0005-0000-0000-0000BE9E0000}"/>
    <cellStyle name="SAPBEXresDataEmph 3 5" xfId="1175" xr:uid="{00000000-0005-0000-0000-0000BF9E0000}"/>
    <cellStyle name="SAPBEXresDataEmph 3 5 2" xfId="2217" xr:uid="{00000000-0005-0000-0000-0000C09E0000}"/>
    <cellStyle name="SAPBEXresDataEmph 3 6" xfId="1176" xr:uid="{00000000-0005-0000-0000-0000C19E0000}"/>
    <cellStyle name="SAPBEXresDataEmph 3 6 2" xfId="2218" xr:uid="{00000000-0005-0000-0000-0000C29E0000}"/>
    <cellStyle name="SAPBEXresDataEmph 3 7" xfId="2219" xr:uid="{00000000-0005-0000-0000-0000C39E0000}"/>
    <cellStyle name="SAPBEXresDataEmph 4" xfId="1177" xr:uid="{00000000-0005-0000-0000-0000C49E0000}"/>
    <cellStyle name="SAPBEXresDataEmph 4 2" xfId="2220" xr:uid="{00000000-0005-0000-0000-0000C59E0000}"/>
    <cellStyle name="SAPBEXresDataEmph 5" xfId="1165" xr:uid="{00000000-0005-0000-0000-0000C69E0000}"/>
    <cellStyle name="SAPBEXresDataEmph 5 10" xfId="43245" xr:uid="{00000000-0005-0000-0000-0000C79E0000}"/>
    <cellStyle name="SAPBEXresDataEmph 5 11" xfId="43246" xr:uid="{00000000-0005-0000-0000-0000C89E0000}"/>
    <cellStyle name="SAPBEXresDataEmph 5 12" xfId="43247" xr:uid="{00000000-0005-0000-0000-0000C99E0000}"/>
    <cellStyle name="SAPBEXresDataEmph 5 13" xfId="43248" xr:uid="{00000000-0005-0000-0000-0000CA9E0000}"/>
    <cellStyle name="SAPBEXresDataEmph 5 14" xfId="43249" xr:uid="{00000000-0005-0000-0000-0000CB9E0000}"/>
    <cellStyle name="SAPBEXresDataEmph 5 15" xfId="43250" xr:uid="{00000000-0005-0000-0000-0000CC9E0000}"/>
    <cellStyle name="SAPBEXresDataEmph 5 16" xfId="43251" xr:uid="{00000000-0005-0000-0000-0000CD9E0000}"/>
    <cellStyle name="SAPBEXresDataEmph 5 17" xfId="43252" xr:uid="{00000000-0005-0000-0000-0000CE9E0000}"/>
    <cellStyle name="SAPBEXresDataEmph 5 18" xfId="43253" xr:uid="{00000000-0005-0000-0000-0000CF9E0000}"/>
    <cellStyle name="SAPBEXresDataEmph 5 19" xfId="43254" xr:uid="{00000000-0005-0000-0000-0000D09E0000}"/>
    <cellStyle name="SAPBEXresDataEmph 5 2" xfId="2221" xr:uid="{00000000-0005-0000-0000-0000D19E0000}"/>
    <cellStyle name="SAPBEXresDataEmph 5 2 2" xfId="16216" xr:uid="{00000000-0005-0000-0000-0000D29E0000}"/>
    <cellStyle name="SAPBEXresDataEmph 5 2 2 2" xfId="16217" xr:uid="{00000000-0005-0000-0000-0000D39E0000}"/>
    <cellStyle name="SAPBEXresDataEmph 5 2 2 2 2" xfId="16218" xr:uid="{00000000-0005-0000-0000-0000D49E0000}"/>
    <cellStyle name="SAPBEXresDataEmph 5 2 2 2 2 2" xfId="16219" xr:uid="{00000000-0005-0000-0000-0000D59E0000}"/>
    <cellStyle name="SAPBEXresDataEmph 5 2 2 2 3" xfId="16220" xr:uid="{00000000-0005-0000-0000-0000D69E0000}"/>
    <cellStyle name="SAPBEXresDataEmph 5 2 2 3" xfId="16221" xr:uid="{00000000-0005-0000-0000-0000D79E0000}"/>
    <cellStyle name="SAPBEXresDataEmph 5 2 2 3 2" xfId="16222" xr:uid="{00000000-0005-0000-0000-0000D89E0000}"/>
    <cellStyle name="SAPBEXresDataEmph 5 2 2 3 2 2" xfId="16223" xr:uid="{00000000-0005-0000-0000-0000D99E0000}"/>
    <cellStyle name="SAPBEXresDataEmph 5 2 2 4" xfId="16224" xr:uid="{00000000-0005-0000-0000-0000DA9E0000}"/>
    <cellStyle name="SAPBEXresDataEmph 5 2 2 4 2" xfId="16225" xr:uid="{00000000-0005-0000-0000-0000DB9E0000}"/>
    <cellStyle name="SAPBEXresDataEmph 5 2 3" xfId="16226" xr:uid="{00000000-0005-0000-0000-0000DC9E0000}"/>
    <cellStyle name="SAPBEXresDataEmph 5 2 3 2" xfId="16227" xr:uid="{00000000-0005-0000-0000-0000DD9E0000}"/>
    <cellStyle name="SAPBEXresDataEmph 5 2 3 2 2" xfId="16228" xr:uid="{00000000-0005-0000-0000-0000DE9E0000}"/>
    <cellStyle name="SAPBEXresDataEmph 5 2 3 3" xfId="16229" xr:uid="{00000000-0005-0000-0000-0000DF9E0000}"/>
    <cellStyle name="SAPBEXresDataEmph 5 2 4" xfId="16230" xr:uid="{00000000-0005-0000-0000-0000E09E0000}"/>
    <cellStyle name="SAPBEXresDataEmph 5 2 4 2" xfId="16231" xr:uid="{00000000-0005-0000-0000-0000E19E0000}"/>
    <cellStyle name="SAPBEXresDataEmph 5 2 4 2 2" xfId="16232" xr:uid="{00000000-0005-0000-0000-0000E29E0000}"/>
    <cellStyle name="SAPBEXresDataEmph 5 2 5" xfId="16233" xr:uid="{00000000-0005-0000-0000-0000E39E0000}"/>
    <cellStyle name="SAPBEXresDataEmph 5 2 5 2" xfId="16234" xr:uid="{00000000-0005-0000-0000-0000E49E0000}"/>
    <cellStyle name="SAPBEXresDataEmph 5 2 6" xfId="43255" xr:uid="{00000000-0005-0000-0000-0000E59E0000}"/>
    <cellStyle name="SAPBEXresDataEmph 5 2 7" xfId="43256" xr:uid="{00000000-0005-0000-0000-0000E69E0000}"/>
    <cellStyle name="SAPBEXresDataEmph 5 20" xfId="43257" xr:uid="{00000000-0005-0000-0000-0000E79E0000}"/>
    <cellStyle name="SAPBEXresDataEmph 5 21" xfId="43258" xr:uid="{00000000-0005-0000-0000-0000E89E0000}"/>
    <cellStyle name="SAPBEXresDataEmph 5 22" xfId="43259" xr:uid="{00000000-0005-0000-0000-0000E99E0000}"/>
    <cellStyle name="SAPBEXresDataEmph 5 23" xfId="43260" xr:uid="{00000000-0005-0000-0000-0000EA9E0000}"/>
    <cellStyle name="SAPBEXresDataEmph 5 24" xfId="43261" xr:uid="{00000000-0005-0000-0000-0000EB9E0000}"/>
    <cellStyle name="SAPBEXresDataEmph 5 25" xfId="43262" xr:uid="{00000000-0005-0000-0000-0000EC9E0000}"/>
    <cellStyle name="SAPBEXresDataEmph 5 26" xfId="43263" xr:uid="{00000000-0005-0000-0000-0000ED9E0000}"/>
    <cellStyle name="SAPBEXresDataEmph 5 27" xfId="48773" xr:uid="{00000000-0005-0000-0000-0000EE9E0000}"/>
    <cellStyle name="SAPBEXresDataEmph 5 3" xfId="43264" xr:uid="{00000000-0005-0000-0000-0000EF9E0000}"/>
    <cellStyle name="SAPBEXresDataEmph 5 4" xfId="43265" xr:uid="{00000000-0005-0000-0000-0000F09E0000}"/>
    <cellStyle name="SAPBEXresDataEmph 5 5" xfId="43266" xr:uid="{00000000-0005-0000-0000-0000F19E0000}"/>
    <cellStyle name="SAPBEXresDataEmph 5 6" xfId="43267" xr:uid="{00000000-0005-0000-0000-0000F29E0000}"/>
    <cellStyle name="SAPBEXresDataEmph 5 7" xfId="43268" xr:uid="{00000000-0005-0000-0000-0000F39E0000}"/>
    <cellStyle name="SAPBEXresDataEmph 5 8" xfId="43269" xr:uid="{00000000-0005-0000-0000-0000F49E0000}"/>
    <cellStyle name="SAPBEXresDataEmph 5 9" xfId="43270" xr:uid="{00000000-0005-0000-0000-0000F59E0000}"/>
    <cellStyle name="SAPBEXresDataEmph 6" xfId="2222" xr:uid="{00000000-0005-0000-0000-0000F69E0000}"/>
    <cellStyle name="SAPBEXresDataEmph 6 2" xfId="2223" xr:uid="{00000000-0005-0000-0000-0000F79E0000}"/>
    <cellStyle name="SAPBEXresDataEmph 6 3" xfId="16235" xr:uid="{00000000-0005-0000-0000-0000F89E0000}"/>
    <cellStyle name="SAPBEXresDataEmph_20120921_SF-grote-ronde-Liesbethdump2" xfId="445" xr:uid="{00000000-0005-0000-0000-0000F99E0000}"/>
    <cellStyle name="SAPBEXresItem" xfId="149" xr:uid="{00000000-0005-0000-0000-0000FA9E0000}"/>
    <cellStyle name="SAPBEXresItem 10" xfId="43271" xr:uid="{00000000-0005-0000-0000-0000FB9E0000}"/>
    <cellStyle name="SAPBEXresItem 11" xfId="43272" xr:uid="{00000000-0005-0000-0000-0000FC9E0000}"/>
    <cellStyle name="SAPBEXresItem 12" xfId="43273" xr:uid="{00000000-0005-0000-0000-0000FD9E0000}"/>
    <cellStyle name="SAPBEXresItem 13" xfId="43274" xr:uid="{00000000-0005-0000-0000-0000FE9E0000}"/>
    <cellStyle name="SAPBEXresItem 14" xfId="43275" xr:uid="{00000000-0005-0000-0000-0000FF9E0000}"/>
    <cellStyle name="SAPBEXresItem 15" xfId="43276" xr:uid="{00000000-0005-0000-0000-0000009F0000}"/>
    <cellStyle name="SAPBEXresItem 16" xfId="43277" xr:uid="{00000000-0005-0000-0000-0000019F0000}"/>
    <cellStyle name="SAPBEXresItem 17" xfId="43278" xr:uid="{00000000-0005-0000-0000-0000029F0000}"/>
    <cellStyle name="SAPBEXresItem 18" xfId="43279" xr:uid="{00000000-0005-0000-0000-0000039F0000}"/>
    <cellStyle name="SAPBEXresItem 19" xfId="43280" xr:uid="{00000000-0005-0000-0000-0000049F0000}"/>
    <cellStyle name="SAPBEXresItem 2" xfId="554" xr:uid="{00000000-0005-0000-0000-0000059F0000}"/>
    <cellStyle name="SAPBEXresItem 2 10" xfId="43281" xr:uid="{00000000-0005-0000-0000-0000069F0000}"/>
    <cellStyle name="SAPBEXresItem 2 11" xfId="43282" xr:uid="{00000000-0005-0000-0000-0000079F0000}"/>
    <cellStyle name="SAPBEXresItem 2 12" xfId="43283" xr:uid="{00000000-0005-0000-0000-0000089F0000}"/>
    <cellStyle name="SAPBEXresItem 2 13" xfId="43284" xr:uid="{00000000-0005-0000-0000-0000099F0000}"/>
    <cellStyle name="SAPBEXresItem 2 14" xfId="43285" xr:uid="{00000000-0005-0000-0000-00000A9F0000}"/>
    <cellStyle name="SAPBEXresItem 2 15" xfId="43286" xr:uid="{00000000-0005-0000-0000-00000B9F0000}"/>
    <cellStyle name="SAPBEXresItem 2 16" xfId="43287" xr:uid="{00000000-0005-0000-0000-00000C9F0000}"/>
    <cellStyle name="SAPBEXresItem 2 17" xfId="43288" xr:uid="{00000000-0005-0000-0000-00000D9F0000}"/>
    <cellStyle name="SAPBEXresItem 2 18" xfId="43289" xr:uid="{00000000-0005-0000-0000-00000E9F0000}"/>
    <cellStyle name="SAPBEXresItem 2 19" xfId="43290" xr:uid="{00000000-0005-0000-0000-00000F9F0000}"/>
    <cellStyle name="SAPBEXresItem 2 2" xfId="1179" xr:uid="{00000000-0005-0000-0000-0000109F0000}"/>
    <cellStyle name="SAPBEXresItem 2 2 10" xfId="43291" xr:uid="{00000000-0005-0000-0000-0000119F0000}"/>
    <cellStyle name="SAPBEXresItem 2 2 11" xfId="43292" xr:uid="{00000000-0005-0000-0000-0000129F0000}"/>
    <cellStyle name="SAPBEXresItem 2 2 12" xfId="43293" xr:uid="{00000000-0005-0000-0000-0000139F0000}"/>
    <cellStyle name="SAPBEXresItem 2 2 13" xfId="43294" xr:uid="{00000000-0005-0000-0000-0000149F0000}"/>
    <cellStyle name="SAPBEXresItem 2 2 14" xfId="43295" xr:uid="{00000000-0005-0000-0000-0000159F0000}"/>
    <cellStyle name="SAPBEXresItem 2 2 15" xfId="43296" xr:uid="{00000000-0005-0000-0000-0000169F0000}"/>
    <cellStyle name="SAPBEXresItem 2 2 16" xfId="43297" xr:uid="{00000000-0005-0000-0000-0000179F0000}"/>
    <cellStyle name="SAPBEXresItem 2 2 17" xfId="43298" xr:uid="{00000000-0005-0000-0000-0000189F0000}"/>
    <cellStyle name="SAPBEXresItem 2 2 18" xfId="43299" xr:uid="{00000000-0005-0000-0000-0000199F0000}"/>
    <cellStyle name="SAPBEXresItem 2 2 19" xfId="43300" xr:uid="{00000000-0005-0000-0000-00001A9F0000}"/>
    <cellStyle name="SAPBEXresItem 2 2 2" xfId="2224" xr:uid="{00000000-0005-0000-0000-00001B9F0000}"/>
    <cellStyle name="SAPBEXresItem 2 2 2 2" xfId="16236" xr:uid="{00000000-0005-0000-0000-00001C9F0000}"/>
    <cellStyle name="SAPBEXresItem 2 2 2 2 2" xfId="16237" xr:uid="{00000000-0005-0000-0000-00001D9F0000}"/>
    <cellStyle name="SAPBEXresItem 2 2 2 2 2 2" xfId="16238" xr:uid="{00000000-0005-0000-0000-00001E9F0000}"/>
    <cellStyle name="SAPBEXresItem 2 2 2 2 2 2 2" xfId="16239" xr:uid="{00000000-0005-0000-0000-00001F9F0000}"/>
    <cellStyle name="SAPBEXresItem 2 2 2 2 2 3" xfId="16240" xr:uid="{00000000-0005-0000-0000-0000209F0000}"/>
    <cellStyle name="SAPBEXresItem 2 2 2 2 3" xfId="16241" xr:uid="{00000000-0005-0000-0000-0000219F0000}"/>
    <cellStyle name="SAPBEXresItem 2 2 2 2 3 2" xfId="16242" xr:uid="{00000000-0005-0000-0000-0000229F0000}"/>
    <cellStyle name="SAPBEXresItem 2 2 2 2 3 2 2" xfId="16243" xr:uid="{00000000-0005-0000-0000-0000239F0000}"/>
    <cellStyle name="SAPBEXresItem 2 2 2 2 4" xfId="16244" xr:uid="{00000000-0005-0000-0000-0000249F0000}"/>
    <cellStyle name="SAPBEXresItem 2 2 2 2 4 2" xfId="16245" xr:uid="{00000000-0005-0000-0000-0000259F0000}"/>
    <cellStyle name="SAPBEXresItem 2 2 2 3" xfId="16246" xr:uid="{00000000-0005-0000-0000-0000269F0000}"/>
    <cellStyle name="SAPBEXresItem 2 2 2 3 2" xfId="16247" xr:uid="{00000000-0005-0000-0000-0000279F0000}"/>
    <cellStyle name="SAPBEXresItem 2 2 2 3 2 2" xfId="16248" xr:uid="{00000000-0005-0000-0000-0000289F0000}"/>
    <cellStyle name="SAPBEXresItem 2 2 2 3 3" xfId="16249" xr:uid="{00000000-0005-0000-0000-0000299F0000}"/>
    <cellStyle name="SAPBEXresItem 2 2 2 4" xfId="16250" xr:uid="{00000000-0005-0000-0000-00002A9F0000}"/>
    <cellStyle name="SAPBEXresItem 2 2 2 4 2" xfId="16251" xr:uid="{00000000-0005-0000-0000-00002B9F0000}"/>
    <cellStyle name="SAPBEXresItem 2 2 2 4 2 2" xfId="16252" xr:uid="{00000000-0005-0000-0000-00002C9F0000}"/>
    <cellStyle name="SAPBEXresItem 2 2 2 5" xfId="16253" xr:uid="{00000000-0005-0000-0000-00002D9F0000}"/>
    <cellStyle name="SAPBEXresItem 2 2 2 5 2" xfId="16254" xr:uid="{00000000-0005-0000-0000-00002E9F0000}"/>
    <cellStyle name="SAPBEXresItem 2 2 2 6" xfId="43301" xr:uid="{00000000-0005-0000-0000-00002F9F0000}"/>
    <cellStyle name="SAPBEXresItem 2 2 2 7" xfId="43302" xr:uid="{00000000-0005-0000-0000-0000309F0000}"/>
    <cellStyle name="SAPBEXresItem 2 2 20" xfId="43303" xr:uid="{00000000-0005-0000-0000-0000319F0000}"/>
    <cellStyle name="SAPBEXresItem 2 2 21" xfId="43304" xr:uid="{00000000-0005-0000-0000-0000329F0000}"/>
    <cellStyle name="SAPBEXresItem 2 2 22" xfId="43305" xr:uid="{00000000-0005-0000-0000-0000339F0000}"/>
    <cellStyle name="SAPBEXresItem 2 2 23" xfId="43306" xr:uid="{00000000-0005-0000-0000-0000349F0000}"/>
    <cellStyle name="SAPBEXresItem 2 2 24" xfId="43307" xr:uid="{00000000-0005-0000-0000-0000359F0000}"/>
    <cellStyle name="SAPBEXresItem 2 2 25" xfId="43308" xr:uid="{00000000-0005-0000-0000-0000369F0000}"/>
    <cellStyle name="SAPBEXresItem 2 2 26" xfId="43309" xr:uid="{00000000-0005-0000-0000-0000379F0000}"/>
    <cellStyle name="SAPBEXresItem 2 2 27" xfId="48774" xr:uid="{00000000-0005-0000-0000-0000389F0000}"/>
    <cellStyle name="SAPBEXresItem 2 2 3" xfId="43310" xr:uid="{00000000-0005-0000-0000-0000399F0000}"/>
    <cellStyle name="SAPBEXresItem 2 2 4" xfId="43311" xr:uid="{00000000-0005-0000-0000-00003A9F0000}"/>
    <cellStyle name="SAPBEXresItem 2 2 5" xfId="43312" xr:uid="{00000000-0005-0000-0000-00003B9F0000}"/>
    <cellStyle name="SAPBEXresItem 2 2 6" xfId="43313" xr:uid="{00000000-0005-0000-0000-00003C9F0000}"/>
    <cellStyle name="SAPBEXresItem 2 2 7" xfId="43314" xr:uid="{00000000-0005-0000-0000-00003D9F0000}"/>
    <cellStyle name="SAPBEXresItem 2 2 8" xfId="43315" xr:uid="{00000000-0005-0000-0000-00003E9F0000}"/>
    <cellStyle name="SAPBEXresItem 2 2 9" xfId="43316" xr:uid="{00000000-0005-0000-0000-00003F9F0000}"/>
    <cellStyle name="SAPBEXresItem 2 20" xfId="43317" xr:uid="{00000000-0005-0000-0000-0000409F0000}"/>
    <cellStyle name="SAPBEXresItem 2 21" xfId="43318" xr:uid="{00000000-0005-0000-0000-0000419F0000}"/>
    <cellStyle name="SAPBEXresItem 2 22" xfId="43319" xr:uid="{00000000-0005-0000-0000-0000429F0000}"/>
    <cellStyle name="SAPBEXresItem 2 23" xfId="43320" xr:uid="{00000000-0005-0000-0000-0000439F0000}"/>
    <cellStyle name="SAPBEXresItem 2 24" xfId="43321" xr:uid="{00000000-0005-0000-0000-0000449F0000}"/>
    <cellStyle name="SAPBEXresItem 2 25" xfId="43322" xr:uid="{00000000-0005-0000-0000-0000459F0000}"/>
    <cellStyle name="SAPBEXresItem 2 26" xfId="43323" xr:uid="{00000000-0005-0000-0000-0000469F0000}"/>
    <cellStyle name="SAPBEXresItem 2 27" xfId="43324" xr:uid="{00000000-0005-0000-0000-0000479F0000}"/>
    <cellStyle name="SAPBEXresItem 2 28" xfId="43325" xr:uid="{00000000-0005-0000-0000-0000489F0000}"/>
    <cellStyle name="SAPBEXresItem 2 29" xfId="43326" xr:uid="{00000000-0005-0000-0000-0000499F0000}"/>
    <cellStyle name="SAPBEXresItem 2 3" xfId="1180" xr:uid="{00000000-0005-0000-0000-00004A9F0000}"/>
    <cellStyle name="SAPBEXresItem 2 3 10" xfId="43327" xr:uid="{00000000-0005-0000-0000-00004B9F0000}"/>
    <cellStyle name="SAPBEXresItem 2 3 11" xfId="43328" xr:uid="{00000000-0005-0000-0000-00004C9F0000}"/>
    <cellStyle name="SAPBEXresItem 2 3 12" xfId="43329" xr:uid="{00000000-0005-0000-0000-00004D9F0000}"/>
    <cellStyle name="SAPBEXresItem 2 3 13" xfId="43330" xr:uid="{00000000-0005-0000-0000-00004E9F0000}"/>
    <cellStyle name="SAPBEXresItem 2 3 14" xfId="43331" xr:uid="{00000000-0005-0000-0000-00004F9F0000}"/>
    <cellStyle name="SAPBEXresItem 2 3 15" xfId="43332" xr:uid="{00000000-0005-0000-0000-0000509F0000}"/>
    <cellStyle name="SAPBEXresItem 2 3 16" xfId="43333" xr:uid="{00000000-0005-0000-0000-0000519F0000}"/>
    <cellStyle name="SAPBEXresItem 2 3 17" xfId="43334" xr:uid="{00000000-0005-0000-0000-0000529F0000}"/>
    <cellStyle name="SAPBEXresItem 2 3 18" xfId="43335" xr:uid="{00000000-0005-0000-0000-0000539F0000}"/>
    <cellStyle name="SAPBEXresItem 2 3 19" xfId="43336" xr:uid="{00000000-0005-0000-0000-0000549F0000}"/>
    <cellStyle name="SAPBEXresItem 2 3 2" xfId="2225" xr:uid="{00000000-0005-0000-0000-0000559F0000}"/>
    <cellStyle name="SAPBEXresItem 2 3 2 2" xfId="16255" xr:uid="{00000000-0005-0000-0000-0000569F0000}"/>
    <cellStyle name="SAPBEXresItem 2 3 2 2 2" xfId="16256" xr:uid="{00000000-0005-0000-0000-0000579F0000}"/>
    <cellStyle name="SAPBEXresItem 2 3 2 2 2 2" xfId="16257" xr:uid="{00000000-0005-0000-0000-0000589F0000}"/>
    <cellStyle name="SAPBEXresItem 2 3 2 2 2 2 2" xfId="16258" xr:uid="{00000000-0005-0000-0000-0000599F0000}"/>
    <cellStyle name="SAPBEXresItem 2 3 2 2 2 3" xfId="16259" xr:uid="{00000000-0005-0000-0000-00005A9F0000}"/>
    <cellStyle name="SAPBEXresItem 2 3 2 2 3" xfId="16260" xr:uid="{00000000-0005-0000-0000-00005B9F0000}"/>
    <cellStyle name="SAPBEXresItem 2 3 2 2 3 2" xfId="16261" xr:uid="{00000000-0005-0000-0000-00005C9F0000}"/>
    <cellStyle name="SAPBEXresItem 2 3 2 2 3 2 2" xfId="16262" xr:uid="{00000000-0005-0000-0000-00005D9F0000}"/>
    <cellStyle name="SAPBEXresItem 2 3 2 2 4" xfId="16263" xr:uid="{00000000-0005-0000-0000-00005E9F0000}"/>
    <cellStyle name="SAPBEXresItem 2 3 2 2 4 2" xfId="16264" xr:uid="{00000000-0005-0000-0000-00005F9F0000}"/>
    <cellStyle name="SAPBEXresItem 2 3 2 3" xfId="16265" xr:uid="{00000000-0005-0000-0000-0000609F0000}"/>
    <cellStyle name="SAPBEXresItem 2 3 2 3 2" xfId="16266" xr:uid="{00000000-0005-0000-0000-0000619F0000}"/>
    <cellStyle name="SAPBEXresItem 2 3 2 3 2 2" xfId="16267" xr:uid="{00000000-0005-0000-0000-0000629F0000}"/>
    <cellStyle name="SAPBEXresItem 2 3 2 3 3" xfId="16268" xr:uid="{00000000-0005-0000-0000-0000639F0000}"/>
    <cellStyle name="SAPBEXresItem 2 3 2 4" xfId="16269" xr:uid="{00000000-0005-0000-0000-0000649F0000}"/>
    <cellStyle name="SAPBEXresItem 2 3 2 4 2" xfId="16270" xr:uid="{00000000-0005-0000-0000-0000659F0000}"/>
    <cellStyle name="SAPBEXresItem 2 3 2 4 2 2" xfId="16271" xr:uid="{00000000-0005-0000-0000-0000669F0000}"/>
    <cellStyle name="SAPBEXresItem 2 3 2 5" xfId="16272" xr:uid="{00000000-0005-0000-0000-0000679F0000}"/>
    <cellStyle name="SAPBEXresItem 2 3 2 5 2" xfId="16273" xr:uid="{00000000-0005-0000-0000-0000689F0000}"/>
    <cellStyle name="SAPBEXresItem 2 3 2 6" xfId="43337" xr:uid="{00000000-0005-0000-0000-0000699F0000}"/>
    <cellStyle name="SAPBEXresItem 2 3 2 7" xfId="43338" xr:uid="{00000000-0005-0000-0000-00006A9F0000}"/>
    <cellStyle name="SAPBEXresItem 2 3 20" xfId="43339" xr:uid="{00000000-0005-0000-0000-00006B9F0000}"/>
    <cellStyle name="SAPBEXresItem 2 3 21" xfId="43340" xr:uid="{00000000-0005-0000-0000-00006C9F0000}"/>
    <cellStyle name="SAPBEXresItem 2 3 22" xfId="43341" xr:uid="{00000000-0005-0000-0000-00006D9F0000}"/>
    <cellStyle name="SAPBEXresItem 2 3 23" xfId="43342" xr:uid="{00000000-0005-0000-0000-00006E9F0000}"/>
    <cellStyle name="SAPBEXresItem 2 3 24" xfId="43343" xr:uid="{00000000-0005-0000-0000-00006F9F0000}"/>
    <cellStyle name="SAPBEXresItem 2 3 25" xfId="43344" xr:uid="{00000000-0005-0000-0000-0000709F0000}"/>
    <cellStyle name="SAPBEXresItem 2 3 26" xfId="43345" xr:uid="{00000000-0005-0000-0000-0000719F0000}"/>
    <cellStyle name="SAPBEXresItem 2 3 27" xfId="48775" xr:uid="{00000000-0005-0000-0000-0000729F0000}"/>
    <cellStyle name="SAPBEXresItem 2 3 3" xfId="43346" xr:uid="{00000000-0005-0000-0000-0000739F0000}"/>
    <cellStyle name="SAPBEXresItem 2 3 4" xfId="43347" xr:uid="{00000000-0005-0000-0000-0000749F0000}"/>
    <cellStyle name="SAPBEXresItem 2 3 5" xfId="43348" xr:uid="{00000000-0005-0000-0000-0000759F0000}"/>
    <cellStyle name="SAPBEXresItem 2 3 6" xfId="43349" xr:uid="{00000000-0005-0000-0000-0000769F0000}"/>
    <cellStyle name="SAPBEXresItem 2 3 7" xfId="43350" xr:uid="{00000000-0005-0000-0000-0000779F0000}"/>
    <cellStyle name="SAPBEXresItem 2 3 8" xfId="43351" xr:uid="{00000000-0005-0000-0000-0000789F0000}"/>
    <cellStyle name="SAPBEXresItem 2 3 9" xfId="43352" xr:uid="{00000000-0005-0000-0000-0000799F0000}"/>
    <cellStyle name="SAPBEXresItem 2 30" xfId="43353" xr:uid="{00000000-0005-0000-0000-00007A9F0000}"/>
    <cellStyle name="SAPBEXresItem 2 31" xfId="43354" xr:uid="{00000000-0005-0000-0000-00007B9F0000}"/>
    <cellStyle name="SAPBEXresItem 2 32" xfId="48776" xr:uid="{00000000-0005-0000-0000-00007C9F0000}"/>
    <cellStyle name="SAPBEXresItem 2 4" xfId="1181" xr:uid="{00000000-0005-0000-0000-00007D9F0000}"/>
    <cellStyle name="SAPBEXresItem 2 4 10" xfId="43355" xr:uid="{00000000-0005-0000-0000-00007E9F0000}"/>
    <cellStyle name="SAPBEXresItem 2 4 11" xfId="43356" xr:uid="{00000000-0005-0000-0000-00007F9F0000}"/>
    <cellStyle name="SAPBEXresItem 2 4 12" xfId="43357" xr:uid="{00000000-0005-0000-0000-0000809F0000}"/>
    <cellStyle name="SAPBEXresItem 2 4 13" xfId="43358" xr:uid="{00000000-0005-0000-0000-0000819F0000}"/>
    <cellStyle name="SAPBEXresItem 2 4 14" xfId="43359" xr:uid="{00000000-0005-0000-0000-0000829F0000}"/>
    <cellStyle name="SAPBEXresItem 2 4 15" xfId="43360" xr:uid="{00000000-0005-0000-0000-0000839F0000}"/>
    <cellStyle name="SAPBEXresItem 2 4 16" xfId="43361" xr:uid="{00000000-0005-0000-0000-0000849F0000}"/>
    <cellStyle name="SAPBEXresItem 2 4 17" xfId="43362" xr:uid="{00000000-0005-0000-0000-0000859F0000}"/>
    <cellStyle name="SAPBEXresItem 2 4 18" xfId="43363" xr:uid="{00000000-0005-0000-0000-0000869F0000}"/>
    <cellStyle name="SAPBEXresItem 2 4 19" xfId="43364" xr:uid="{00000000-0005-0000-0000-0000879F0000}"/>
    <cellStyle name="SAPBEXresItem 2 4 2" xfId="2226" xr:uid="{00000000-0005-0000-0000-0000889F0000}"/>
    <cellStyle name="SAPBEXresItem 2 4 2 2" xfId="16274" xr:uid="{00000000-0005-0000-0000-0000899F0000}"/>
    <cellStyle name="SAPBEXresItem 2 4 2 2 2" xfId="16275" xr:uid="{00000000-0005-0000-0000-00008A9F0000}"/>
    <cellStyle name="SAPBEXresItem 2 4 2 2 2 2" xfId="16276" xr:uid="{00000000-0005-0000-0000-00008B9F0000}"/>
    <cellStyle name="SAPBEXresItem 2 4 2 2 2 2 2" xfId="16277" xr:uid="{00000000-0005-0000-0000-00008C9F0000}"/>
    <cellStyle name="SAPBEXresItem 2 4 2 2 2 3" xfId="16278" xr:uid="{00000000-0005-0000-0000-00008D9F0000}"/>
    <cellStyle name="SAPBEXresItem 2 4 2 2 3" xfId="16279" xr:uid="{00000000-0005-0000-0000-00008E9F0000}"/>
    <cellStyle name="SAPBEXresItem 2 4 2 2 3 2" xfId="16280" xr:uid="{00000000-0005-0000-0000-00008F9F0000}"/>
    <cellStyle name="SAPBEXresItem 2 4 2 2 3 2 2" xfId="16281" xr:uid="{00000000-0005-0000-0000-0000909F0000}"/>
    <cellStyle name="SAPBEXresItem 2 4 2 2 4" xfId="16282" xr:uid="{00000000-0005-0000-0000-0000919F0000}"/>
    <cellStyle name="SAPBEXresItem 2 4 2 2 4 2" xfId="16283" xr:uid="{00000000-0005-0000-0000-0000929F0000}"/>
    <cellStyle name="SAPBEXresItem 2 4 2 3" xfId="16284" xr:uid="{00000000-0005-0000-0000-0000939F0000}"/>
    <cellStyle name="SAPBEXresItem 2 4 2 3 2" xfId="16285" xr:uid="{00000000-0005-0000-0000-0000949F0000}"/>
    <cellStyle name="SAPBEXresItem 2 4 2 3 2 2" xfId="16286" xr:uid="{00000000-0005-0000-0000-0000959F0000}"/>
    <cellStyle name="SAPBEXresItem 2 4 2 3 3" xfId="16287" xr:uid="{00000000-0005-0000-0000-0000969F0000}"/>
    <cellStyle name="SAPBEXresItem 2 4 2 4" xfId="16288" xr:uid="{00000000-0005-0000-0000-0000979F0000}"/>
    <cellStyle name="SAPBEXresItem 2 4 2 4 2" xfId="16289" xr:uid="{00000000-0005-0000-0000-0000989F0000}"/>
    <cellStyle name="SAPBEXresItem 2 4 2 4 2 2" xfId="16290" xr:uid="{00000000-0005-0000-0000-0000999F0000}"/>
    <cellStyle name="SAPBEXresItem 2 4 2 5" xfId="16291" xr:uid="{00000000-0005-0000-0000-00009A9F0000}"/>
    <cellStyle name="SAPBEXresItem 2 4 2 5 2" xfId="16292" xr:uid="{00000000-0005-0000-0000-00009B9F0000}"/>
    <cellStyle name="SAPBEXresItem 2 4 2 6" xfId="43365" xr:uid="{00000000-0005-0000-0000-00009C9F0000}"/>
    <cellStyle name="SAPBEXresItem 2 4 2 7" xfId="43366" xr:uid="{00000000-0005-0000-0000-00009D9F0000}"/>
    <cellStyle name="SAPBEXresItem 2 4 20" xfId="43367" xr:uid="{00000000-0005-0000-0000-00009E9F0000}"/>
    <cellStyle name="SAPBEXresItem 2 4 21" xfId="43368" xr:uid="{00000000-0005-0000-0000-00009F9F0000}"/>
    <cellStyle name="SAPBEXresItem 2 4 22" xfId="43369" xr:uid="{00000000-0005-0000-0000-0000A09F0000}"/>
    <cellStyle name="SAPBEXresItem 2 4 23" xfId="43370" xr:uid="{00000000-0005-0000-0000-0000A19F0000}"/>
    <cellStyle name="SAPBEXresItem 2 4 24" xfId="43371" xr:uid="{00000000-0005-0000-0000-0000A29F0000}"/>
    <cellStyle name="SAPBEXresItem 2 4 25" xfId="43372" xr:uid="{00000000-0005-0000-0000-0000A39F0000}"/>
    <cellStyle name="SAPBEXresItem 2 4 26" xfId="43373" xr:uid="{00000000-0005-0000-0000-0000A49F0000}"/>
    <cellStyle name="SAPBEXresItem 2 4 27" xfId="48777" xr:uid="{00000000-0005-0000-0000-0000A59F0000}"/>
    <cellStyle name="SAPBEXresItem 2 4 3" xfId="43374" xr:uid="{00000000-0005-0000-0000-0000A69F0000}"/>
    <cellStyle name="SAPBEXresItem 2 4 4" xfId="43375" xr:uid="{00000000-0005-0000-0000-0000A79F0000}"/>
    <cellStyle name="SAPBEXresItem 2 4 5" xfId="43376" xr:uid="{00000000-0005-0000-0000-0000A89F0000}"/>
    <cellStyle name="SAPBEXresItem 2 4 6" xfId="43377" xr:uid="{00000000-0005-0000-0000-0000A99F0000}"/>
    <cellStyle name="SAPBEXresItem 2 4 7" xfId="43378" xr:uid="{00000000-0005-0000-0000-0000AA9F0000}"/>
    <cellStyle name="SAPBEXresItem 2 4 8" xfId="43379" xr:uid="{00000000-0005-0000-0000-0000AB9F0000}"/>
    <cellStyle name="SAPBEXresItem 2 4 9" xfId="43380" xr:uid="{00000000-0005-0000-0000-0000AC9F0000}"/>
    <cellStyle name="SAPBEXresItem 2 5" xfId="1182" xr:uid="{00000000-0005-0000-0000-0000AD9F0000}"/>
    <cellStyle name="SAPBEXresItem 2 5 10" xfId="43381" xr:uid="{00000000-0005-0000-0000-0000AE9F0000}"/>
    <cellStyle name="SAPBEXresItem 2 5 11" xfId="43382" xr:uid="{00000000-0005-0000-0000-0000AF9F0000}"/>
    <cellStyle name="SAPBEXresItem 2 5 12" xfId="43383" xr:uid="{00000000-0005-0000-0000-0000B09F0000}"/>
    <cellStyle name="SAPBEXresItem 2 5 13" xfId="43384" xr:uid="{00000000-0005-0000-0000-0000B19F0000}"/>
    <cellStyle name="SAPBEXresItem 2 5 14" xfId="43385" xr:uid="{00000000-0005-0000-0000-0000B29F0000}"/>
    <cellStyle name="SAPBEXresItem 2 5 15" xfId="43386" xr:uid="{00000000-0005-0000-0000-0000B39F0000}"/>
    <cellStyle name="SAPBEXresItem 2 5 16" xfId="43387" xr:uid="{00000000-0005-0000-0000-0000B49F0000}"/>
    <cellStyle name="SAPBEXresItem 2 5 17" xfId="43388" xr:uid="{00000000-0005-0000-0000-0000B59F0000}"/>
    <cellStyle name="SAPBEXresItem 2 5 18" xfId="43389" xr:uid="{00000000-0005-0000-0000-0000B69F0000}"/>
    <cellStyle name="SAPBEXresItem 2 5 19" xfId="43390" xr:uid="{00000000-0005-0000-0000-0000B79F0000}"/>
    <cellStyle name="SAPBEXresItem 2 5 2" xfId="2227" xr:uid="{00000000-0005-0000-0000-0000B89F0000}"/>
    <cellStyle name="SAPBEXresItem 2 5 2 2" xfId="16293" xr:uid="{00000000-0005-0000-0000-0000B99F0000}"/>
    <cellStyle name="SAPBEXresItem 2 5 2 2 2" xfId="16294" xr:uid="{00000000-0005-0000-0000-0000BA9F0000}"/>
    <cellStyle name="SAPBEXresItem 2 5 2 2 2 2" xfId="16295" xr:uid="{00000000-0005-0000-0000-0000BB9F0000}"/>
    <cellStyle name="SAPBEXresItem 2 5 2 2 2 2 2" xfId="16296" xr:uid="{00000000-0005-0000-0000-0000BC9F0000}"/>
    <cellStyle name="SAPBEXresItem 2 5 2 2 2 3" xfId="16297" xr:uid="{00000000-0005-0000-0000-0000BD9F0000}"/>
    <cellStyle name="SAPBEXresItem 2 5 2 2 3" xfId="16298" xr:uid="{00000000-0005-0000-0000-0000BE9F0000}"/>
    <cellStyle name="SAPBEXresItem 2 5 2 2 3 2" xfId="16299" xr:uid="{00000000-0005-0000-0000-0000BF9F0000}"/>
    <cellStyle name="SAPBEXresItem 2 5 2 2 3 2 2" xfId="16300" xr:uid="{00000000-0005-0000-0000-0000C09F0000}"/>
    <cellStyle name="SAPBEXresItem 2 5 2 2 4" xfId="16301" xr:uid="{00000000-0005-0000-0000-0000C19F0000}"/>
    <cellStyle name="SAPBEXresItem 2 5 2 2 4 2" xfId="16302" xr:uid="{00000000-0005-0000-0000-0000C29F0000}"/>
    <cellStyle name="SAPBEXresItem 2 5 2 3" xfId="16303" xr:uid="{00000000-0005-0000-0000-0000C39F0000}"/>
    <cellStyle name="SAPBEXresItem 2 5 2 3 2" xfId="16304" xr:uid="{00000000-0005-0000-0000-0000C49F0000}"/>
    <cellStyle name="SAPBEXresItem 2 5 2 3 2 2" xfId="16305" xr:uid="{00000000-0005-0000-0000-0000C59F0000}"/>
    <cellStyle name="SAPBEXresItem 2 5 2 3 3" xfId="16306" xr:uid="{00000000-0005-0000-0000-0000C69F0000}"/>
    <cellStyle name="SAPBEXresItem 2 5 2 4" xfId="16307" xr:uid="{00000000-0005-0000-0000-0000C79F0000}"/>
    <cellStyle name="SAPBEXresItem 2 5 2 4 2" xfId="16308" xr:uid="{00000000-0005-0000-0000-0000C89F0000}"/>
    <cellStyle name="SAPBEXresItem 2 5 2 4 2 2" xfId="16309" xr:uid="{00000000-0005-0000-0000-0000C99F0000}"/>
    <cellStyle name="SAPBEXresItem 2 5 2 5" xfId="16310" xr:uid="{00000000-0005-0000-0000-0000CA9F0000}"/>
    <cellStyle name="SAPBEXresItem 2 5 2 5 2" xfId="16311" xr:uid="{00000000-0005-0000-0000-0000CB9F0000}"/>
    <cellStyle name="SAPBEXresItem 2 5 2 6" xfId="43391" xr:uid="{00000000-0005-0000-0000-0000CC9F0000}"/>
    <cellStyle name="SAPBEXresItem 2 5 2 7" xfId="43392" xr:uid="{00000000-0005-0000-0000-0000CD9F0000}"/>
    <cellStyle name="SAPBEXresItem 2 5 20" xfId="43393" xr:uid="{00000000-0005-0000-0000-0000CE9F0000}"/>
    <cellStyle name="SAPBEXresItem 2 5 21" xfId="43394" xr:uid="{00000000-0005-0000-0000-0000CF9F0000}"/>
    <cellStyle name="SAPBEXresItem 2 5 22" xfId="43395" xr:uid="{00000000-0005-0000-0000-0000D09F0000}"/>
    <cellStyle name="SAPBEXresItem 2 5 23" xfId="43396" xr:uid="{00000000-0005-0000-0000-0000D19F0000}"/>
    <cellStyle name="SAPBEXresItem 2 5 24" xfId="43397" xr:uid="{00000000-0005-0000-0000-0000D29F0000}"/>
    <cellStyle name="SAPBEXresItem 2 5 25" xfId="43398" xr:uid="{00000000-0005-0000-0000-0000D39F0000}"/>
    <cellStyle name="SAPBEXresItem 2 5 26" xfId="43399" xr:uid="{00000000-0005-0000-0000-0000D49F0000}"/>
    <cellStyle name="SAPBEXresItem 2 5 27" xfId="48778" xr:uid="{00000000-0005-0000-0000-0000D59F0000}"/>
    <cellStyle name="SAPBEXresItem 2 5 3" xfId="43400" xr:uid="{00000000-0005-0000-0000-0000D69F0000}"/>
    <cellStyle name="SAPBEXresItem 2 5 4" xfId="43401" xr:uid="{00000000-0005-0000-0000-0000D79F0000}"/>
    <cellStyle name="SAPBEXresItem 2 5 5" xfId="43402" xr:uid="{00000000-0005-0000-0000-0000D89F0000}"/>
    <cellStyle name="SAPBEXresItem 2 5 6" xfId="43403" xr:uid="{00000000-0005-0000-0000-0000D99F0000}"/>
    <cellStyle name="SAPBEXresItem 2 5 7" xfId="43404" xr:uid="{00000000-0005-0000-0000-0000DA9F0000}"/>
    <cellStyle name="SAPBEXresItem 2 5 8" xfId="43405" xr:uid="{00000000-0005-0000-0000-0000DB9F0000}"/>
    <cellStyle name="SAPBEXresItem 2 5 9" xfId="43406" xr:uid="{00000000-0005-0000-0000-0000DC9F0000}"/>
    <cellStyle name="SAPBEXresItem 2 6" xfId="1183" xr:uid="{00000000-0005-0000-0000-0000DD9F0000}"/>
    <cellStyle name="SAPBEXresItem 2 6 10" xfId="43407" xr:uid="{00000000-0005-0000-0000-0000DE9F0000}"/>
    <cellStyle name="SAPBEXresItem 2 6 11" xfId="43408" xr:uid="{00000000-0005-0000-0000-0000DF9F0000}"/>
    <cellStyle name="SAPBEXresItem 2 6 12" xfId="43409" xr:uid="{00000000-0005-0000-0000-0000E09F0000}"/>
    <cellStyle name="SAPBEXresItem 2 6 13" xfId="43410" xr:uid="{00000000-0005-0000-0000-0000E19F0000}"/>
    <cellStyle name="SAPBEXresItem 2 6 14" xfId="43411" xr:uid="{00000000-0005-0000-0000-0000E29F0000}"/>
    <cellStyle name="SAPBEXresItem 2 6 15" xfId="43412" xr:uid="{00000000-0005-0000-0000-0000E39F0000}"/>
    <cellStyle name="SAPBEXresItem 2 6 16" xfId="43413" xr:uid="{00000000-0005-0000-0000-0000E49F0000}"/>
    <cellStyle name="SAPBEXresItem 2 6 17" xfId="43414" xr:uid="{00000000-0005-0000-0000-0000E59F0000}"/>
    <cellStyle name="SAPBEXresItem 2 6 18" xfId="43415" xr:uid="{00000000-0005-0000-0000-0000E69F0000}"/>
    <cellStyle name="SAPBEXresItem 2 6 19" xfId="43416" xr:uid="{00000000-0005-0000-0000-0000E79F0000}"/>
    <cellStyle name="SAPBEXresItem 2 6 2" xfId="2228" xr:uid="{00000000-0005-0000-0000-0000E89F0000}"/>
    <cellStyle name="SAPBEXresItem 2 6 2 2" xfId="16312" xr:uid="{00000000-0005-0000-0000-0000E99F0000}"/>
    <cellStyle name="SAPBEXresItem 2 6 2 2 2" xfId="16313" xr:uid="{00000000-0005-0000-0000-0000EA9F0000}"/>
    <cellStyle name="SAPBEXresItem 2 6 2 2 2 2" xfId="16314" xr:uid="{00000000-0005-0000-0000-0000EB9F0000}"/>
    <cellStyle name="SAPBEXresItem 2 6 2 2 2 2 2" xfId="16315" xr:uid="{00000000-0005-0000-0000-0000EC9F0000}"/>
    <cellStyle name="SAPBEXresItem 2 6 2 2 2 3" xfId="16316" xr:uid="{00000000-0005-0000-0000-0000ED9F0000}"/>
    <cellStyle name="SAPBEXresItem 2 6 2 2 3" xfId="16317" xr:uid="{00000000-0005-0000-0000-0000EE9F0000}"/>
    <cellStyle name="SAPBEXresItem 2 6 2 2 3 2" xfId="16318" xr:uid="{00000000-0005-0000-0000-0000EF9F0000}"/>
    <cellStyle name="SAPBEXresItem 2 6 2 2 3 2 2" xfId="16319" xr:uid="{00000000-0005-0000-0000-0000F09F0000}"/>
    <cellStyle name="SAPBEXresItem 2 6 2 2 4" xfId="16320" xr:uid="{00000000-0005-0000-0000-0000F19F0000}"/>
    <cellStyle name="SAPBEXresItem 2 6 2 2 4 2" xfId="16321" xr:uid="{00000000-0005-0000-0000-0000F29F0000}"/>
    <cellStyle name="SAPBEXresItem 2 6 2 3" xfId="16322" xr:uid="{00000000-0005-0000-0000-0000F39F0000}"/>
    <cellStyle name="SAPBEXresItem 2 6 2 3 2" xfId="16323" xr:uid="{00000000-0005-0000-0000-0000F49F0000}"/>
    <cellStyle name="SAPBEXresItem 2 6 2 3 2 2" xfId="16324" xr:uid="{00000000-0005-0000-0000-0000F59F0000}"/>
    <cellStyle name="SAPBEXresItem 2 6 2 3 3" xfId="16325" xr:uid="{00000000-0005-0000-0000-0000F69F0000}"/>
    <cellStyle name="SAPBEXresItem 2 6 2 4" xfId="16326" xr:uid="{00000000-0005-0000-0000-0000F79F0000}"/>
    <cellStyle name="SAPBEXresItem 2 6 2 4 2" xfId="16327" xr:uid="{00000000-0005-0000-0000-0000F89F0000}"/>
    <cellStyle name="SAPBEXresItem 2 6 2 4 2 2" xfId="16328" xr:uid="{00000000-0005-0000-0000-0000F99F0000}"/>
    <cellStyle name="SAPBEXresItem 2 6 2 5" xfId="16329" xr:uid="{00000000-0005-0000-0000-0000FA9F0000}"/>
    <cellStyle name="SAPBEXresItem 2 6 2 5 2" xfId="16330" xr:uid="{00000000-0005-0000-0000-0000FB9F0000}"/>
    <cellStyle name="SAPBEXresItem 2 6 2 6" xfId="43417" xr:uid="{00000000-0005-0000-0000-0000FC9F0000}"/>
    <cellStyle name="SAPBEXresItem 2 6 2 7" xfId="43418" xr:uid="{00000000-0005-0000-0000-0000FD9F0000}"/>
    <cellStyle name="SAPBEXresItem 2 6 20" xfId="43419" xr:uid="{00000000-0005-0000-0000-0000FE9F0000}"/>
    <cellStyle name="SAPBEXresItem 2 6 21" xfId="43420" xr:uid="{00000000-0005-0000-0000-0000FF9F0000}"/>
    <cellStyle name="SAPBEXresItem 2 6 22" xfId="43421" xr:uid="{00000000-0005-0000-0000-000000A00000}"/>
    <cellStyle name="SAPBEXresItem 2 6 23" xfId="43422" xr:uid="{00000000-0005-0000-0000-000001A00000}"/>
    <cellStyle name="SAPBEXresItem 2 6 24" xfId="43423" xr:uid="{00000000-0005-0000-0000-000002A00000}"/>
    <cellStyle name="SAPBEXresItem 2 6 25" xfId="43424" xr:uid="{00000000-0005-0000-0000-000003A00000}"/>
    <cellStyle name="SAPBEXresItem 2 6 26" xfId="43425" xr:uid="{00000000-0005-0000-0000-000004A00000}"/>
    <cellStyle name="SAPBEXresItem 2 6 27" xfId="48779" xr:uid="{00000000-0005-0000-0000-000005A00000}"/>
    <cellStyle name="SAPBEXresItem 2 6 3" xfId="43426" xr:uid="{00000000-0005-0000-0000-000006A00000}"/>
    <cellStyle name="SAPBEXresItem 2 6 4" xfId="43427" xr:uid="{00000000-0005-0000-0000-000007A00000}"/>
    <cellStyle name="SAPBEXresItem 2 6 5" xfId="43428" xr:uid="{00000000-0005-0000-0000-000008A00000}"/>
    <cellStyle name="SAPBEXresItem 2 6 6" xfId="43429" xr:uid="{00000000-0005-0000-0000-000009A00000}"/>
    <cellStyle name="SAPBEXresItem 2 6 7" xfId="43430" xr:uid="{00000000-0005-0000-0000-00000AA00000}"/>
    <cellStyle name="SAPBEXresItem 2 6 8" xfId="43431" xr:uid="{00000000-0005-0000-0000-00000BA00000}"/>
    <cellStyle name="SAPBEXresItem 2 6 9" xfId="43432" xr:uid="{00000000-0005-0000-0000-00000CA00000}"/>
    <cellStyle name="SAPBEXresItem 2 7" xfId="2229" xr:uid="{00000000-0005-0000-0000-00000DA00000}"/>
    <cellStyle name="SAPBEXresItem 2 7 2" xfId="16331" xr:uid="{00000000-0005-0000-0000-00000EA00000}"/>
    <cellStyle name="SAPBEXresItem 2 7 2 2" xfId="16332" xr:uid="{00000000-0005-0000-0000-00000FA00000}"/>
    <cellStyle name="SAPBEXresItem 2 7 2 2 2" xfId="16333" xr:uid="{00000000-0005-0000-0000-000010A00000}"/>
    <cellStyle name="SAPBEXresItem 2 7 2 2 2 2" xfId="16334" xr:uid="{00000000-0005-0000-0000-000011A00000}"/>
    <cellStyle name="SAPBEXresItem 2 7 2 2 3" xfId="16335" xr:uid="{00000000-0005-0000-0000-000012A00000}"/>
    <cellStyle name="SAPBEXresItem 2 7 2 3" xfId="16336" xr:uid="{00000000-0005-0000-0000-000013A00000}"/>
    <cellStyle name="SAPBEXresItem 2 7 2 3 2" xfId="16337" xr:uid="{00000000-0005-0000-0000-000014A00000}"/>
    <cellStyle name="SAPBEXresItem 2 7 2 3 2 2" xfId="16338" xr:uid="{00000000-0005-0000-0000-000015A00000}"/>
    <cellStyle name="SAPBEXresItem 2 7 2 4" xfId="16339" xr:uid="{00000000-0005-0000-0000-000016A00000}"/>
    <cellStyle name="SAPBEXresItem 2 7 2 4 2" xfId="16340" xr:uid="{00000000-0005-0000-0000-000017A00000}"/>
    <cellStyle name="SAPBEXresItem 2 7 3" xfId="16341" xr:uid="{00000000-0005-0000-0000-000018A00000}"/>
    <cellStyle name="SAPBEXresItem 2 7 3 2" xfId="16342" xr:uid="{00000000-0005-0000-0000-000019A00000}"/>
    <cellStyle name="SAPBEXresItem 2 7 3 2 2" xfId="16343" xr:uid="{00000000-0005-0000-0000-00001AA00000}"/>
    <cellStyle name="SAPBEXresItem 2 7 3 3" xfId="16344" xr:uid="{00000000-0005-0000-0000-00001BA00000}"/>
    <cellStyle name="SAPBEXresItem 2 7 4" xfId="16345" xr:uid="{00000000-0005-0000-0000-00001CA00000}"/>
    <cellStyle name="SAPBEXresItem 2 7 4 2" xfId="16346" xr:uid="{00000000-0005-0000-0000-00001DA00000}"/>
    <cellStyle name="SAPBEXresItem 2 7 4 2 2" xfId="16347" xr:uid="{00000000-0005-0000-0000-00001EA00000}"/>
    <cellStyle name="SAPBEXresItem 2 7 5" xfId="16348" xr:uid="{00000000-0005-0000-0000-00001FA00000}"/>
    <cellStyle name="SAPBEXresItem 2 7 5 2" xfId="16349" xr:uid="{00000000-0005-0000-0000-000020A00000}"/>
    <cellStyle name="SAPBEXresItem 2 7 6" xfId="43433" xr:uid="{00000000-0005-0000-0000-000021A00000}"/>
    <cellStyle name="SAPBEXresItem 2 7 7" xfId="43434" xr:uid="{00000000-0005-0000-0000-000022A00000}"/>
    <cellStyle name="SAPBEXresItem 2 8" xfId="43435" xr:uid="{00000000-0005-0000-0000-000023A00000}"/>
    <cellStyle name="SAPBEXresItem 2 9" xfId="43436" xr:uid="{00000000-0005-0000-0000-000024A00000}"/>
    <cellStyle name="SAPBEXresItem 20" xfId="43437" xr:uid="{00000000-0005-0000-0000-000025A00000}"/>
    <cellStyle name="SAPBEXresItem 21" xfId="43438" xr:uid="{00000000-0005-0000-0000-000026A00000}"/>
    <cellStyle name="SAPBEXresItem 22" xfId="43439" xr:uid="{00000000-0005-0000-0000-000027A00000}"/>
    <cellStyle name="SAPBEXresItem 23" xfId="43440" xr:uid="{00000000-0005-0000-0000-000028A00000}"/>
    <cellStyle name="SAPBEXresItem 24" xfId="43441" xr:uid="{00000000-0005-0000-0000-000029A00000}"/>
    <cellStyle name="SAPBEXresItem 25" xfId="43442" xr:uid="{00000000-0005-0000-0000-00002AA00000}"/>
    <cellStyle name="SAPBEXresItem 26" xfId="43443" xr:uid="{00000000-0005-0000-0000-00002BA00000}"/>
    <cellStyle name="SAPBEXresItem 27" xfId="43444" xr:uid="{00000000-0005-0000-0000-00002CA00000}"/>
    <cellStyle name="SAPBEXresItem 28" xfId="43445" xr:uid="{00000000-0005-0000-0000-00002DA00000}"/>
    <cellStyle name="SAPBEXresItem 29" xfId="43446" xr:uid="{00000000-0005-0000-0000-00002EA00000}"/>
    <cellStyle name="SAPBEXresItem 3" xfId="1184" xr:uid="{00000000-0005-0000-0000-00002FA00000}"/>
    <cellStyle name="SAPBEXresItem 3 10" xfId="43447" xr:uid="{00000000-0005-0000-0000-000030A00000}"/>
    <cellStyle name="SAPBEXresItem 3 11" xfId="43448" xr:uid="{00000000-0005-0000-0000-000031A00000}"/>
    <cellStyle name="SAPBEXresItem 3 12" xfId="43449" xr:uid="{00000000-0005-0000-0000-000032A00000}"/>
    <cellStyle name="SAPBEXresItem 3 13" xfId="43450" xr:uid="{00000000-0005-0000-0000-000033A00000}"/>
    <cellStyle name="SAPBEXresItem 3 14" xfId="43451" xr:uid="{00000000-0005-0000-0000-000034A00000}"/>
    <cellStyle name="SAPBEXresItem 3 15" xfId="43452" xr:uid="{00000000-0005-0000-0000-000035A00000}"/>
    <cellStyle name="SAPBEXresItem 3 16" xfId="43453" xr:uid="{00000000-0005-0000-0000-000036A00000}"/>
    <cellStyle name="SAPBEXresItem 3 17" xfId="43454" xr:uid="{00000000-0005-0000-0000-000037A00000}"/>
    <cellStyle name="SAPBEXresItem 3 18" xfId="43455" xr:uid="{00000000-0005-0000-0000-000038A00000}"/>
    <cellStyle name="SAPBEXresItem 3 19" xfId="43456" xr:uid="{00000000-0005-0000-0000-000039A00000}"/>
    <cellStyle name="SAPBEXresItem 3 2" xfId="2230" xr:uid="{00000000-0005-0000-0000-00003AA00000}"/>
    <cellStyle name="SAPBEXresItem 3 2 2" xfId="16350" xr:uid="{00000000-0005-0000-0000-00003BA00000}"/>
    <cellStyle name="SAPBEXresItem 3 2 2 2" xfId="16351" xr:uid="{00000000-0005-0000-0000-00003CA00000}"/>
    <cellStyle name="SAPBEXresItem 3 2 2 2 2" xfId="16352" xr:uid="{00000000-0005-0000-0000-00003DA00000}"/>
    <cellStyle name="SAPBEXresItem 3 2 2 2 2 2" xfId="16353" xr:uid="{00000000-0005-0000-0000-00003EA00000}"/>
    <cellStyle name="SAPBEXresItem 3 2 2 2 3" xfId="16354" xr:uid="{00000000-0005-0000-0000-00003FA00000}"/>
    <cellStyle name="SAPBEXresItem 3 2 2 3" xfId="16355" xr:uid="{00000000-0005-0000-0000-000040A00000}"/>
    <cellStyle name="SAPBEXresItem 3 2 2 3 2" xfId="16356" xr:uid="{00000000-0005-0000-0000-000041A00000}"/>
    <cellStyle name="SAPBEXresItem 3 2 2 3 2 2" xfId="16357" xr:uid="{00000000-0005-0000-0000-000042A00000}"/>
    <cellStyle name="SAPBEXresItem 3 2 2 4" xfId="16358" xr:uid="{00000000-0005-0000-0000-000043A00000}"/>
    <cellStyle name="SAPBEXresItem 3 2 2 4 2" xfId="16359" xr:uid="{00000000-0005-0000-0000-000044A00000}"/>
    <cellStyle name="SAPBEXresItem 3 2 3" xfId="16360" xr:uid="{00000000-0005-0000-0000-000045A00000}"/>
    <cellStyle name="SAPBEXresItem 3 2 3 2" xfId="16361" xr:uid="{00000000-0005-0000-0000-000046A00000}"/>
    <cellStyle name="SAPBEXresItem 3 2 3 2 2" xfId="16362" xr:uid="{00000000-0005-0000-0000-000047A00000}"/>
    <cellStyle name="SAPBEXresItem 3 2 3 3" xfId="16363" xr:uid="{00000000-0005-0000-0000-000048A00000}"/>
    <cellStyle name="SAPBEXresItem 3 2 4" xfId="16364" xr:uid="{00000000-0005-0000-0000-000049A00000}"/>
    <cellStyle name="SAPBEXresItem 3 2 4 2" xfId="16365" xr:uid="{00000000-0005-0000-0000-00004AA00000}"/>
    <cellStyle name="SAPBEXresItem 3 2 4 2 2" xfId="16366" xr:uid="{00000000-0005-0000-0000-00004BA00000}"/>
    <cellStyle name="SAPBEXresItem 3 2 5" xfId="16367" xr:uid="{00000000-0005-0000-0000-00004CA00000}"/>
    <cellStyle name="SAPBEXresItem 3 2 5 2" xfId="16368" xr:uid="{00000000-0005-0000-0000-00004DA00000}"/>
    <cellStyle name="SAPBEXresItem 3 2 6" xfId="43457" xr:uid="{00000000-0005-0000-0000-00004EA00000}"/>
    <cellStyle name="SAPBEXresItem 3 2 7" xfId="43458" xr:uid="{00000000-0005-0000-0000-00004FA00000}"/>
    <cellStyle name="SAPBEXresItem 3 20" xfId="43459" xr:uid="{00000000-0005-0000-0000-000050A00000}"/>
    <cellStyle name="SAPBEXresItem 3 21" xfId="43460" xr:uid="{00000000-0005-0000-0000-000051A00000}"/>
    <cellStyle name="SAPBEXresItem 3 22" xfId="43461" xr:uid="{00000000-0005-0000-0000-000052A00000}"/>
    <cellStyle name="SAPBEXresItem 3 23" xfId="43462" xr:uid="{00000000-0005-0000-0000-000053A00000}"/>
    <cellStyle name="SAPBEXresItem 3 24" xfId="43463" xr:uid="{00000000-0005-0000-0000-000054A00000}"/>
    <cellStyle name="SAPBEXresItem 3 25" xfId="43464" xr:uid="{00000000-0005-0000-0000-000055A00000}"/>
    <cellStyle name="SAPBEXresItem 3 26" xfId="43465" xr:uid="{00000000-0005-0000-0000-000056A00000}"/>
    <cellStyle name="SAPBEXresItem 3 27" xfId="48780" xr:uid="{00000000-0005-0000-0000-000057A00000}"/>
    <cellStyle name="SAPBEXresItem 3 3" xfId="43466" xr:uid="{00000000-0005-0000-0000-000058A00000}"/>
    <cellStyle name="SAPBEXresItem 3 4" xfId="43467" xr:uid="{00000000-0005-0000-0000-000059A00000}"/>
    <cellStyle name="SAPBEXresItem 3 5" xfId="43468" xr:uid="{00000000-0005-0000-0000-00005AA00000}"/>
    <cellStyle name="SAPBEXresItem 3 6" xfId="43469" xr:uid="{00000000-0005-0000-0000-00005BA00000}"/>
    <cellStyle name="SAPBEXresItem 3 7" xfId="43470" xr:uid="{00000000-0005-0000-0000-00005CA00000}"/>
    <cellStyle name="SAPBEXresItem 3 8" xfId="43471" xr:uid="{00000000-0005-0000-0000-00005DA00000}"/>
    <cellStyle name="SAPBEXresItem 3 9" xfId="43472" xr:uid="{00000000-0005-0000-0000-00005EA00000}"/>
    <cellStyle name="SAPBEXresItem 30" xfId="43473" xr:uid="{00000000-0005-0000-0000-00005FA00000}"/>
    <cellStyle name="SAPBEXresItem 31" xfId="43474" xr:uid="{00000000-0005-0000-0000-000060A00000}"/>
    <cellStyle name="SAPBEXresItem 32" xfId="43475" xr:uid="{00000000-0005-0000-0000-000061A00000}"/>
    <cellStyle name="SAPBEXresItem 33" xfId="43476" xr:uid="{00000000-0005-0000-0000-000062A00000}"/>
    <cellStyle name="SAPBEXresItem 34" xfId="48781" xr:uid="{00000000-0005-0000-0000-000063A00000}"/>
    <cellStyle name="SAPBEXresItem 4" xfId="1185" xr:uid="{00000000-0005-0000-0000-000064A00000}"/>
    <cellStyle name="SAPBEXresItem 4 10" xfId="43477" xr:uid="{00000000-0005-0000-0000-000065A00000}"/>
    <cellStyle name="SAPBEXresItem 4 11" xfId="43478" xr:uid="{00000000-0005-0000-0000-000066A00000}"/>
    <cellStyle name="SAPBEXresItem 4 12" xfId="43479" xr:uid="{00000000-0005-0000-0000-000067A00000}"/>
    <cellStyle name="SAPBEXresItem 4 13" xfId="43480" xr:uid="{00000000-0005-0000-0000-000068A00000}"/>
    <cellStyle name="SAPBEXresItem 4 14" xfId="43481" xr:uid="{00000000-0005-0000-0000-000069A00000}"/>
    <cellStyle name="SAPBEXresItem 4 15" xfId="43482" xr:uid="{00000000-0005-0000-0000-00006AA00000}"/>
    <cellStyle name="SAPBEXresItem 4 16" xfId="43483" xr:uid="{00000000-0005-0000-0000-00006BA00000}"/>
    <cellStyle name="SAPBEXresItem 4 17" xfId="43484" xr:uid="{00000000-0005-0000-0000-00006CA00000}"/>
    <cellStyle name="SAPBEXresItem 4 18" xfId="43485" xr:uid="{00000000-0005-0000-0000-00006DA00000}"/>
    <cellStyle name="SAPBEXresItem 4 19" xfId="43486" xr:uid="{00000000-0005-0000-0000-00006EA00000}"/>
    <cellStyle name="SAPBEXresItem 4 2" xfId="2231" xr:uid="{00000000-0005-0000-0000-00006FA00000}"/>
    <cellStyle name="SAPBEXresItem 4 2 2" xfId="16369" xr:uid="{00000000-0005-0000-0000-000070A00000}"/>
    <cellStyle name="SAPBEXresItem 4 2 2 2" xfId="16370" xr:uid="{00000000-0005-0000-0000-000071A00000}"/>
    <cellStyle name="SAPBEXresItem 4 2 2 2 2" xfId="16371" xr:uid="{00000000-0005-0000-0000-000072A00000}"/>
    <cellStyle name="SAPBEXresItem 4 2 2 2 2 2" xfId="16372" xr:uid="{00000000-0005-0000-0000-000073A00000}"/>
    <cellStyle name="SAPBEXresItem 4 2 2 2 3" xfId="16373" xr:uid="{00000000-0005-0000-0000-000074A00000}"/>
    <cellStyle name="SAPBEXresItem 4 2 2 3" xfId="16374" xr:uid="{00000000-0005-0000-0000-000075A00000}"/>
    <cellStyle name="SAPBEXresItem 4 2 2 3 2" xfId="16375" xr:uid="{00000000-0005-0000-0000-000076A00000}"/>
    <cellStyle name="SAPBEXresItem 4 2 2 3 2 2" xfId="16376" xr:uid="{00000000-0005-0000-0000-000077A00000}"/>
    <cellStyle name="SAPBEXresItem 4 2 2 4" xfId="16377" xr:uid="{00000000-0005-0000-0000-000078A00000}"/>
    <cellStyle name="SAPBEXresItem 4 2 2 4 2" xfId="16378" xr:uid="{00000000-0005-0000-0000-000079A00000}"/>
    <cellStyle name="SAPBEXresItem 4 2 3" xfId="16379" xr:uid="{00000000-0005-0000-0000-00007AA00000}"/>
    <cellStyle name="SAPBEXresItem 4 2 3 2" xfId="16380" xr:uid="{00000000-0005-0000-0000-00007BA00000}"/>
    <cellStyle name="SAPBEXresItem 4 2 3 2 2" xfId="16381" xr:uid="{00000000-0005-0000-0000-00007CA00000}"/>
    <cellStyle name="SAPBEXresItem 4 2 3 3" xfId="16382" xr:uid="{00000000-0005-0000-0000-00007DA00000}"/>
    <cellStyle name="SAPBEXresItem 4 2 4" xfId="16383" xr:uid="{00000000-0005-0000-0000-00007EA00000}"/>
    <cellStyle name="SAPBEXresItem 4 2 4 2" xfId="16384" xr:uid="{00000000-0005-0000-0000-00007FA00000}"/>
    <cellStyle name="SAPBEXresItem 4 2 4 2 2" xfId="16385" xr:uid="{00000000-0005-0000-0000-000080A00000}"/>
    <cellStyle name="SAPBEXresItem 4 2 5" xfId="16386" xr:uid="{00000000-0005-0000-0000-000081A00000}"/>
    <cellStyle name="SAPBEXresItem 4 2 5 2" xfId="16387" xr:uid="{00000000-0005-0000-0000-000082A00000}"/>
    <cellStyle name="SAPBEXresItem 4 2 6" xfId="43487" xr:uid="{00000000-0005-0000-0000-000083A00000}"/>
    <cellStyle name="SAPBEXresItem 4 2 7" xfId="43488" xr:uid="{00000000-0005-0000-0000-000084A00000}"/>
    <cellStyle name="SAPBEXresItem 4 20" xfId="43489" xr:uid="{00000000-0005-0000-0000-000085A00000}"/>
    <cellStyle name="SAPBEXresItem 4 21" xfId="43490" xr:uid="{00000000-0005-0000-0000-000086A00000}"/>
    <cellStyle name="SAPBEXresItem 4 22" xfId="43491" xr:uid="{00000000-0005-0000-0000-000087A00000}"/>
    <cellStyle name="SAPBEXresItem 4 23" xfId="43492" xr:uid="{00000000-0005-0000-0000-000088A00000}"/>
    <cellStyle name="SAPBEXresItem 4 24" xfId="43493" xr:uid="{00000000-0005-0000-0000-000089A00000}"/>
    <cellStyle name="SAPBEXresItem 4 25" xfId="43494" xr:uid="{00000000-0005-0000-0000-00008AA00000}"/>
    <cellStyle name="SAPBEXresItem 4 26" xfId="43495" xr:uid="{00000000-0005-0000-0000-00008BA00000}"/>
    <cellStyle name="SAPBEXresItem 4 27" xfId="48782" xr:uid="{00000000-0005-0000-0000-00008CA00000}"/>
    <cellStyle name="SAPBEXresItem 4 3" xfId="43496" xr:uid="{00000000-0005-0000-0000-00008DA00000}"/>
    <cellStyle name="SAPBEXresItem 4 4" xfId="43497" xr:uid="{00000000-0005-0000-0000-00008EA00000}"/>
    <cellStyle name="SAPBEXresItem 4 5" xfId="43498" xr:uid="{00000000-0005-0000-0000-00008FA00000}"/>
    <cellStyle name="SAPBEXresItem 4 6" xfId="43499" xr:uid="{00000000-0005-0000-0000-000090A00000}"/>
    <cellStyle name="SAPBEXresItem 4 7" xfId="43500" xr:uid="{00000000-0005-0000-0000-000091A00000}"/>
    <cellStyle name="SAPBEXresItem 4 8" xfId="43501" xr:uid="{00000000-0005-0000-0000-000092A00000}"/>
    <cellStyle name="SAPBEXresItem 4 9" xfId="43502" xr:uid="{00000000-0005-0000-0000-000093A00000}"/>
    <cellStyle name="SAPBEXresItem 5" xfId="1186" xr:uid="{00000000-0005-0000-0000-000094A00000}"/>
    <cellStyle name="SAPBEXresItem 5 10" xfId="43503" xr:uid="{00000000-0005-0000-0000-000095A00000}"/>
    <cellStyle name="SAPBEXresItem 5 11" xfId="43504" xr:uid="{00000000-0005-0000-0000-000096A00000}"/>
    <cellStyle name="SAPBEXresItem 5 12" xfId="43505" xr:uid="{00000000-0005-0000-0000-000097A00000}"/>
    <cellStyle name="SAPBEXresItem 5 13" xfId="43506" xr:uid="{00000000-0005-0000-0000-000098A00000}"/>
    <cellStyle name="SAPBEXresItem 5 14" xfId="43507" xr:uid="{00000000-0005-0000-0000-000099A00000}"/>
    <cellStyle name="SAPBEXresItem 5 15" xfId="43508" xr:uid="{00000000-0005-0000-0000-00009AA00000}"/>
    <cellStyle name="SAPBEXresItem 5 16" xfId="43509" xr:uid="{00000000-0005-0000-0000-00009BA00000}"/>
    <cellStyle name="SAPBEXresItem 5 17" xfId="43510" xr:uid="{00000000-0005-0000-0000-00009CA00000}"/>
    <cellStyle name="SAPBEXresItem 5 18" xfId="43511" xr:uid="{00000000-0005-0000-0000-00009DA00000}"/>
    <cellStyle name="SAPBEXresItem 5 19" xfId="43512" xr:uid="{00000000-0005-0000-0000-00009EA00000}"/>
    <cellStyle name="SAPBEXresItem 5 2" xfId="2232" xr:uid="{00000000-0005-0000-0000-00009FA00000}"/>
    <cellStyle name="SAPBEXresItem 5 2 2" xfId="16388" xr:uid="{00000000-0005-0000-0000-0000A0A00000}"/>
    <cellStyle name="SAPBEXresItem 5 2 2 2" xfId="16389" xr:uid="{00000000-0005-0000-0000-0000A1A00000}"/>
    <cellStyle name="SAPBEXresItem 5 2 2 2 2" xfId="16390" xr:uid="{00000000-0005-0000-0000-0000A2A00000}"/>
    <cellStyle name="SAPBEXresItem 5 2 2 2 2 2" xfId="16391" xr:uid="{00000000-0005-0000-0000-0000A3A00000}"/>
    <cellStyle name="SAPBEXresItem 5 2 2 2 3" xfId="16392" xr:uid="{00000000-0005-0000-0000-0000A4A00000}"/>
    <cellStyle name="SAPBEXresItem 5 2 2 3" xfId="16393" xr:uid="{00000000-0005-0000-0000-0000A5A00000}"/>
    <cellStyle name="SAPBEXresItem 5 2 2 3 2" xfId="16394" xr:uid="{00000000-0005-0000-0000-0000A6A00000}"/>
    <cellStyle name="SAPBEXresItem 5 2 2 3 2 2" xfId="16395" xr:uid="{00000000-0005-0000-0000-0000A7A00000}"/>
    <cellStyle name="SAPBEXresItem 5 2 2 4" xfId="16396" xr:uid="{00000000-0005-0000-0000-0000A8A00000}"/>
    <cellStyle name="SAPBEXresItem 5 2 2 4 2" xfId="16397" xr:uid="{00000000-0005-0000-0000-0000A9A00000}"/>
    <cellStyle name="SAPBEXresItem 5 2 3" xfId="16398" xr:uid="{00000000-0005-0000-0000-0000AAA00000}"/>
    <cellStyle name="SAPBEXresItem 5 2 3 2" xfId="16399" xr:uid="{00000000-0005-0000-0000-0000ABA00000}"/>
    <cellStyle name="SAPBEXresItem 5 2 3 2 2" xfId="16400" xr:uid="{00000000-0005-0000-0000-0000ACA00000}"/>
    <cellStyle name="SAPBEXresItem 5 2 3 3" xfId="16401" xr:uid="{00000000-0005-0000-0000-0000ADA00000}"/>
    <cellStyle name="SAPBEXresItem 5 2 4" xfId="16402" xr:uid="{00000000-0005-0000-0000-0000AEA00000}"/>
    <cellStyle name="SAPBEXresItem 5 2 4 2" xfId="16403" xr:uid="{00000000-0005-0000-0000-0000AFA00000}"/>
    <cellStyle name="SAPBEXresItem 5 2 4 2 2" xfId="16404" xr:uid="{00000000-0005-0000-0000-0000B0A00000}"/>
    <cellStyle name="SAPBEXresItem 5 2 5" xfId="16405" xr:uid="{00000000-0005-0000-0000-0000B1A00000}"/>
    <cellStyle name="SAPBEXresItem 5 2 5 2" xfId="16406" xr:uid="{00000000-0005-0000-0000-0000B2A00000}"/>
    <cellStyle name="SAPBEXresItem 5 2 6" xfId="43513" xr:uid="{00000000-0005-0000-0000-0000B3A00000}"/>
    <cellStyle name="SAPBEXresItem 5 2 7" xfId="43514" xr:uid="{00000000-0005-0000-0000-0000B4A00000}"/>
    <cellStyle name="SAPBEXresItem 5 20" xfId="43515" xr:uid="{00000000-0005-0000-0000-0000B5A00000}"/>
    <cellStyle name="SAPBEXresItem 5 21" xfId="43516" xr:uid="{00000000-0005-0000-0000-0000B6A00000}"/>
    <cellStyle name="SAPBEXresItem 5 22" xfId="43517" xr:uid="{00000000-0005-0000-0000-0000B7A00000}"/>
    <cellStyle name="SAPBEXresItem 5 23" xfId="43518" xr:uid="{00000000-0005-0000-0000-0000B8A00000}"/>
    <cellStyle name="SAPBEXresItem 5 24" xfId="43519" xr:uid="{00000000-0005-0000-0000-0000B9A00000}"/>
    <cellStyle name="SAPBEXresItem 5 25" xfId="43520" xr:uid="{00000000-0005-0000-0000-0000BAA00000}"/>
    <cellStyle name="SAPBEXresItem 5 26" xfId="43521" xr:uid="{00000000-0005-0000-0000-0000BBA00000}"/>
    <cellStyle name="SAPBEXresItem 5 27" xfId="48783" xr:uid="{00000000-0005-0000-0000-0000BCA00000}"/>
    <cellStyle name="SAPBEXresItem 5 3" xfId="43522" xr:uid="{00000000-0005-0000-0000-0000BDA00000}"/>
    <cellStyle name="SAPBEXresItem 5 4" xfId="43523" xr:uid="{00000000-0005-0000-0000-0000BEA00000}"/>
    <cellStyle name="SAPBEXresItem 5 5" xfId="43524" xr:uid="{00000000-0005-0000-0000-0000BFA00000}"/>
    <cellStyle name="SAPBEXresItem 5 6" xfId="43525" xr:uid="{00000000-0005-0000-0000-0000C0A00000}"/>
    <cellStyle name="SAPBEXresItem 5 7" xfId="43526" xr:uid="{00000000-0005-0000-0000-0000C1A00000}"/>
    <cellStyle name="SAPBEXresItem 5 8" xfId="43527" xr:uid="{00000000-0005-0000-0000-0000C2A00000}"/>
    <cellStyle name="SAPBEXresItem 5 9" xfId="43528" xr:uid="{00000000-0005-0000-0000-0000C3A00000}"/>
    <cellStyle name="SAPBEXresItem 6" xfId="1187" xr:uid="{00000000-0005-0000-0000-0000C4A00000}"/>
    <cellStyle name="SAPBEXresItem 6 10" xfId="43529" xr:uid="{00000000-0005-0000-0000-0000C5A00000}"/>
    <cellStyle name="SAPBEXresItem 6 11" xfId="43530" xr:uid="{00000000-0005-0000-0000-0000C6A00000}"/>
    <cellStyle name="SAPBEXresItem 6 12" xfId="43531" xr:uid="{00000000-0005-0000-0000-0000C7A00000}"/>
    <cellStyle name="SAPBEXresItem 6 13" xfId="43532" xr:uid="{00000000-0005-0000-0000-0000C8A00000}"/>
    <cellStyle name="SAPBEXresItem 6 14" xfId="43533" xr:uid="{00000000-0005-0000-0000-0000C9A00000}"/>
    <cellStyle name="SAPBEXresItem 6 15" xfId="43534" xr:uid="{00000000-0005-0000-0000-0000CAA00000}"/>
    <cellStyle name="SAPBEXresItem 6 16" xfId="43535" xr:uid="{00000000-0005-0000-0000-0000CBA00000}"/>
    <cellStyle name="SAPBEXresItem 6 17" xfId="43536" xr:uid="{00000000-0005-0000-0000-0000CCA00000}"/>
    <cellStyle name="SAPBEXresItem 6 18" xfId="43537" xr:uid="{00000000-0005-0000-0000-0000CDA00000}"/>
    <cellStyle name="SAPBEXresItem 6 19" xfId="43538" xr:uid="{00000000-0005-0000-0000-0000CEA00000}"/>
    <cellStyle name="SAPBEXresItem 6 2" xfId="2233" xr:uid="{00000000-0005-0000-0000-0000CFA00000}"/>
    <cellStyle name="SAPBEXresItem 6 2 2" xfId="16407" xr:uid="{00000000-0005-0000-0000-0000D0A00000}"/>
    <cellStyle name="SAPBEXresItem 6 2 2 2" xfId="16408" xr:uid="{00000000-0005-0000-0000-0000D1A00000}"/>
    <cellStyle name="SAPBEXresItem 6 2 2 2 2" xfId="16409" xr:uid="{00000000-0005-0000-0000-0000D2A00000}"/>
    <cellStyle name="SAPBEXresItem 6 2 2 2 2 2" xfId="16410" xr:uid="{00000000-0005-0000-0000-0000D3A00000}"/>
    <cellStyle name="SAPBEXresItem 6 2 2 2 3" xfId="16411" xr:uid="{00000000-0005-0000-0000-0000D4A00000}"/>
    <cellStyle name="SAPBEXresItem 6 2 2 3" xfId="16412" xr:uid="{00000000-0005-0000-0000-0000D5A00000}"/>
    <cellStyle name="SAPBEXresItem 6 2 2 3 2" xfId="16413" xr:uid="{00000000-0005-0000-0000-0000D6A00000}"/>
    <cellStyle name="SAPBEXresItem 6 2 2 3 2 2" xfId="16414" xr:uid="{00000000-0005-0000-0000-0000D7A00000}"/>
    <cellStyle name="SAPBEXresItem 6 2 2 4" xfId="16415" xr:uid="{00000000-0005-0000-0000-0000D8A00000}"/>
    <cellStyle name="SAPBEXresItem 6 2 2 4 2" xfId="16416" xr:uid="{00000000-0005-0000-0000-0000D9A00000}"/>
    <cellStyle name="SAPBEXresItem 6 2 3" xfId="16417" xr:uid="{00000000-0005-0000-0000-0000DAA00000}"/>
    <cellStyle name="SAPBEXresItem 6 2 3 2" xfId="16418" xr:uid="{00000000-0005-0000-0000-0000DBA00000}"/>
    <cellStyle name="SAPBEXresItem 6 2 3 2 2" xfId="16419" xr:uid="{00000000-0005-0000-0000-0000DCA00000}"/>
    <cellStyle name="SAPBEXresItem 6 2 3 3" xfId="16420" xr:uid="{00000000-0005-0000-0000-0000DDA00000}"/>
    <cellStyle name="SAPBEXresItem 6 2 4" xfId="16421" xr:uid="{00000000-0005-0000-0000-0000DEA00000}"/>
    <cellStyle name="SAPBEXresItem 6 2 4 2" xfId="16422" xr:uid="{00000000-0005-0000-0000-0000DFA00000}"/>
    <cellStyle name="SAPBEXresItem 6 2 4 2 2" xfId="16423" xr:uid="{00000000-0005-0000-0000-0000E0A00000}"/>
    <cellStyle name="SAPBEXresItem 6 2 5" xfId="16424" xr:uid="{00000000-0005-0000-0000-0000E1A00000}"/>
    <cellStyle name="SAPBEXresItem 6 2 5 2" xfId="16425" xr:uid="{00000000-0005-0000-0000-0000E2A00000}"/>
    <cellStyle name="SAPBEXresItem 6 2 6" xfId="43539" xr:uid="{00000000-0005-0000-0000-0000E3A00000}"/>
    <cellStyle name="SAPBEXresItem 6 2 7" xfId="43540" xr:uid="{00000000-0005-0000-0000-0000E4A00000}"/>
    <cellStyle name="SAPBEXresItem 6 20" xfId="43541" xr:uid="{00000000-0005-0000-0000-0000E5A00000}"/>
    <cellStyle name="SAPBEXresItem 6 21" xfId="43542" xr:uid="{00000000-0005-0000-0000-0000E6A00000}"/>
    <cellStyle name="SAPBEXresItem 6 22" xfId="43543" xr:uid="{00000000-0005-0000-0000-0000E7A00000}"/>
    <cellStyle name="SAPBEXresItem 6 23" xfId="43544" xr:uid="{00000000-0005-0000-0000-0000E8A00000}"/>
    <cellStyle name="SAPBEXresItem 6 24" xfId="43545" xr:uid="{00000000-0005-0000-0000-0000E9A00000}"/>
    <cellStyle name="SAPBEXresItem 6 25" xfId="43546" xr:uid="{00000000-0005-0000-0000-0000EAA00000}"/>
    <cellStyle name="SAPBEXresItem 6 26" xfId="43547" xr:uid="{00000000-0005-0000-0000-0000EBA00000}"/>
    <cellStyle name="SAPBEXresItem 6 27" xfId="48784" xr:uid="{00000000-0005-0000-0000-0000ECA00000}"/>
    <cellStyle name="SAPBEXresItem 6 3" xfId="43548" xr:uid="{00000000-0005-0000-0000-0000EDA00000}"/>
    <cellStyle name="SAPBEXresItem 6 4" xfId="43549" xr:uid="{00000000-0005-0000-0000-0000EEA00000}"/>
    <cellStyle name="SAPBEXresItem 6 5" xfId="43550" xr:uid="{00000000-0005-0000-0000-0000EFA00000}"/>
    <cellStyle name="SAPBEXresItem 6 6" xfId="43551" xr:uid="{00000000-0005-0000-0000-0000F0A00000}"/>
    <cellStyle name="SAPBEXresItem 6 7" xfId="43552" xr:uid="{00000000-0005-0000-0000-0000F1A00000}"/>
    <cellStyle name="SAPBEXresItem 6 8" xfId="43553" xr:uid="{00000000-0005-0000-0000-0000F2A00000}"/>
    <cellStyle name="SAPBEXresItem 6 9" xfId="43554" xr:uid="{00000000-0005-0000-0000-0000F3A00000}"/>
    <cellStyle name="SAPBEXresItem 7" xfId="1188" xr:uid="{00000000-0005-0000-0000-0000F4A00000}"/>
    <cellStyle name="SAPBEXresItem 7 10" xfId="43555" xr:uid="{00000000-0005-0000-0000-0000F5A00000}"/>
    <cellStyle name="SAPBEXresItem 7 11" xfId="43556" xr:uid="{00000000-0005-0000-0000-0000F6A00000}"/>
    <cellStyle name="SAPBEXresItem 7 12" xfId="43557" xr:uid="{00000000-0005-0000-0000-0000F7A00000}"/>
    <cellStyle name="SAPBEXresItem 7 13" xfId="43558" xr:uid="{00000000-0005-0000-0000-0000F8A00000}"/>
    <cellStyle name="SAPBEXresItem 7 14" xfId="43559" xr:uid="{00000000-0005-0000-0000-0000F9A00000}"/>
    <cellStyle name="SAPBEXresItem 7 15" xfId="43560" xr:uid="{00000000-0005-0000-0000-0000FAA00000}"/>
    <cellStyle name="SAPBEXresItem 7 16" xfId="43561" xr:uid="{00000000-0005-0000-0000-0000FBA00000}"/>
    <cellStyle name="SAPBEXresItem 7 17" xfId="43562" xr:uid="{00000000-0005-0000-0000-0000FCA00000}"/>
    <cellStyle name="SAPBEXresItem 7 18" xfId="43563" xr:uid="{00000000-0005-0000-0000-0000FDA00000}"/>
    <cellStyle name="SAPBEXresItem 7 19" xfId="43564" xr:uid="{00000000-0005-0000-0000-0000FEA00000}"/>
    <cellStyle name="SAPBEXresItem 7 2" xfId="2234" xr:uid="{00000000-0005-0000-0000-0000FFA00000}"/>
    <cellStyle name="SAPBEXresItem 7 2 2" xfId="16426" xr:uid="{00000000-0005-0000-0000-000000A10000}"/>
    <cellStyle name="SAPBEXresItem 7 2 2 2" xfId="16427" xr:uid="{00000000-0005-0000-0000-000001A10000}"/>
    <cellStyle name="SAPBEXresItem 7 2 2 2 2" xfId="16428" xr:uid="{00000000-0005-0000-0000-000002A10000}"/>
    <cellStyle name="SAPBEXresItem 7 2 2 2 2 2" xfId="16429" xr:uid="{00000000-0005-0000-0000-000003A10000}"/>
    <cellStyle name="SAPBEXresItem 7 2 2 2 3" xfId="16430" xr:uid="{00000000-0005-0000-0000-000004A10000}"/>
    <cellStyle name="SAPBEXresItem 7 2 2 3" xfId="16431" xr:uid="{00000000-0005-0000-0000-000005A10000}"/>
    <cellStyle name="SAPBEXresItem 7 2 2 3 2" xfId="16432" xr:uid="{00000000-0005-0000-0000-000006A10000}"/>
    <cellStyle name="SAPBEXresItem 7 2 2 3 2 2" xfId="16433" xr:uid="{00000000-0005-0000-0000-000007A10000}"/>
    <cellStyle name="SAPBEXresItem 7 2 2 4" xfId="16434" xr:uid="{00000000-0005-0000-0000-000008A10000}"/>
    <cellStyle name="SAPBEXresItem 7 2 2 4 2" xfId="16435" xr:uid="{00000000-0005-0000-0000-000009A10000}"/>
    <cellStyle name="SAPBEXresItem 7 2 3" xfId="16436" xr:uid="{00000000-0005-0000-0000-00000AA10000}"/>
    <cellStyle name="SAPBEXresItem 7 2 3 2" xfId="16437" xr:uid="{00000000-0005-0000-0000-00000BA10000}"/>
    <cellStyle name="SAPBEXresItem 7 2 3 2 2" xfId="16438" xr:uid="{00000000-0005-0000-0000-00000CA10000}"/>
    <cellStyle name="SAPBEXresItem 7 2 3 3" xfId="16439" xr:uid="{00000000-0005-0000-0000-00000DA10000}"/>
    <cellStyle name="SAPBEXresItem 7 2 4" xfId="16440" xr:uid="{00000000-0005-0000-0000-00000EA10000}"/>
    <cellStyle name="SAPBEXresItem 7 2 4 2" xfId="16441" xr:uid="{00000000-0005-0000-0000-00000FA10000}"/>
    <cellStyle name="SAPBEXresItem 7 2 4 2 2" xfId="16442" xr:uid="{00000000-0005-0000-0000-000010A10000}"/>
    <cellStyle name="SAPBEXresItem 7 2 5" xfId="16443" xr:uid="{00000000-0005-0000-0000-000011A10000}"/>
    <cellStyle name="SAPBEXresItem 7 2 5 2" xfId="16444" xr:uid="{00000000-0005-0000-0000-000012A10000}"/>
    <cellStyle name="SAPBEXresItem 7 2 6" xfId="43565" xr:uid="{00000000-0005-0000-0000-000013A10000}"/>
    <cellStyle name="SAPBEXresItem 7 2 7" xfId="43566" xr:uid="{00000000-0005-0000-0000-000014A10000}"/>
    <cellStyle name="SAPBEXresItem 7 20" xfId="43567" xr:uid="{00000000-0005-0000-0000-000015A10000}"/>
    <cellStyle name="SAPBEXresItem 7 21" xfId="43568" xr:uid="{00000000-0005-0000-0000-000016A10000}"/>
    <cellStyle name="SAPBEXresItem 7 22" xfId="43569" xr:uid="{00000000-0005-0000-0000-000017A10000}"/>
    <cellStyle name="SAPBEXresItem 7 23" xfId="43570" xr:uid="{00000000-0005-0000-0000-000018A10000}"/>
    <cellStyle name="SAPBEXresItem 7 24" xfId="43571" xr:uid="{00000000-0005-0000-0000-000019A10000}"/>
    <cellStyle name="SAPBEXresItem 7 25" xfId="43572" xr:uid="{00000000-0005-0000-0000-00001AA10000}"/>
    <cellStyle name="SAPBEXresItem 7 26" xfId="43573" xr:uid="{00000000-0005-0000-0000-00001BA10000}"/>
    <cellStyle name="SAPBEXresItem 7 27" xfId="48785" xr:uid="{00000000-0005-0000-0000-00001CA10000}"/>
    <cellStyle name="SAPBEXresItem 7 3" xfId="43574" xr:uid="{00000000-0005-0000-0000-00001DA10000}"/>
    <cellStyle name="SAPBEXresItem 7 4" xfId="43575" xr:uid="{00000000-0005-0000-0000-00001EA10000}"/>
    <cellStyle name="SAPBEXresItem 7 5" xfId="43576" xr:uid="{00000000-0005-0000-0000-00001FA10000}"/>
    <cellStyle name="SAPBEXresItem 7 6" xfId="43577" xr:uid="{00000000-0005-0000-0000-000020A10000}"/>
    <cellStyle name="SAPBEXresItem 7 7" xfId="43578" xr:uid="{00000000-0005-0000-0000-000021A10000}"/>
    <cellStyle name="SAPBEXresItem 7 8" xfId="43579" xr:uid="{00000000-0005-0000-0000-000022A10000}"/>
    <cellStyle name="SAPBEXresItem 7 9" xfId="43580" xr:uid="{00000000-0005-0000-0000-000023A10000}"/>
    <cellStyle name="SAPBEXresItem 8" xfId="1178" xr:uid="{00000000-0005-0000-0000-000024A10000}"/>
    <cellStyle name="SAPBEXresItem 8 10" xfId="43581" xr:uid="{00000000-0005-0000-0000-000025A10000}"/>
    <cellStyle name="SAPBEXresItem 8 11" xfId="43582" xr:uid="{00000000-0005-0000-0000-000026A10000}"/>
    <cellStyle name="SAPBEXresItem 8 12" xfId="43583" xr:uid="{00000000-0005-0000-0000-000027A10000}"/>
    <cellStyle name="SAPBEXresItem 8 13" xfId="43584" xr:uid="{00000000-0005-0000-0000-000028A10000}"/>
    <cellStyle name="SAPBEXresItem 8 14" xfId="43585" xr:uid="{00000000-0005-0000-0000-000029A10000}"/>
    <cellStyle name="SAPBEXresItem 8 15" xfId="43586" xr:uid="{00000000-0005-0000-0000-00002AA10000}"/>
    <cellStyle name="SAPBEXresItem 8 16" xfId="43587" xr:uid="{00000000-0005-0000-0000-00002BA10000}"/>
    <cellStyle name="SAPBEXresItem 8 17" xfId="43588" xr:uid="{00000000-0005-0000-0000-00002CA10000}"/>
    <cellStyle name="SAPBEXresItem 8 18" xfId="43589" xr:uid="{00000000-0005-0000-0000-00002DA10000}"/>
    <cellStyle name="SAPBEXresItem 8 19" xfId="43590" xr:uid="{00000000-0005-0000-0000-00002EA10000}"/>
    <cellStyle name="SAPBEXresItem 8 2" xfId="2235" xr:uid="{00000000-0005-0000-0000-00002FA10000}"/>
    <cellStyle name="SAPBEXresItem 8 2 2" xfId="16445" xr:uid="{00000000-0005-0000-0000-000030A10000}"/>
    <cellStyle name="SAPBEXresItem 8 2 2 2" xfId="16446" xr:uid="{00000000-0005-0000-0000-000031A10000}"/>
    <cellStyle name="SAPBEXresItem 8 2 2 2 2" xfId="16447" xr:uid="{00000000-0005-0000-0000-000032A10000}"/>
    <cellStyle name="SAPBEXresItem 8 2 2 2 2 2" xfId="16448" xr:uid="{00000000-0005-0000-0000-000033A10000}"/>
    <cellStyle name="SAPBEXresItem 8 2 2 2 3" xfId="16449" xr:uid="{00000000-0005-0000-0000-000034A10000}"/>
    <cellStyle name="SAPBEXresItem 8 2 2 3" xfId="16450" xr:uid="{00000000-0005-0000-0000-000035A10000}"/>
    <cellStyle name="SAPBEXresItem 8 2 2 3 2" xfId="16451" xr:uid="{00000000-0005-0000-0000-000036A10000}"/>
    <cellStyle name="SAPBEXresItem 8 2 2 3 2 2" xfId="16452" xr:uid="{00000000-0005-0000-0000-000037A10000}"/>
    <cellStyle name="SAPBEXresItem 8 2 2 4" xfId="16453" xr:uid="{00000000-0005-0000-0000-000038A10000}"/>
    <cellStyle name="SAPBEXresItem 8 2 2 4 2" xfId="16454" xr:uid="{00000000-0005-0000-0000-000039A10000}"/>
    <cellStyle name="SAPBEXresItem 8 2 3" xfId="16455" xr:uid="{00000000-0005-0000-0000-00003AA10000}"/>
    <cellStyle name="SAPBEXresItem 8 2 3 2" xfId="16456" xr:uid="{00000000-0005-0000-0000-00003BA10000}"/>
    <cellStyle name="SAPBEXresItem 8 2 3 2 2" xfId="16457" xr:uid="{00000000-0005-0000-0000-00003CA10000}"/>
    <cellStyle name="SAPBEXresItem 8 2 3 3" xfId="16458" xr:uid="{00000000-0005-0000-0000-00003DA10000}"/>
    <cellStyle name="SAPBEXresItem 8 2 4" xfId="16459" xr:uid="{00000000-0005-0000-0000-00003EA10000}"/>
    <cellStyle name="SAPBEXresItem 8 2 4 2" xfId="16460" xr:uid="{00000000-0005-0000-0000-00003FA10000}"/>
    <cellStyle name="SAPBEXresItem 8 2 4 2 2" xfId="16461" xr:uid="{00000000-0005-0000-0000-000040A10000}"/>
    <cellStyle name="SAPBEXresItem 8 2 5" xfId="16462" xr:uid="{00000000-0005-0000-0000-000041A10000}"/>
    <cellStyle name="SAPBEXresItem 8 2 5 2" xfId="16463" xr:uid="{00000000-0005-0000-0000-000042A10000}"/>
    <cellStyle name="SAPBEXresItem 8 2 6" xfId="43591" xr:uid="{00000000-0005-0000-0000-000043A10000}"/>
    <cellStyle name="SAPBEXresItem 8 2 7" xfId="43592" xr:uid="{00000000-0005-0000-0000-000044A10000}"/>
    <cellStyle name="SAPBEXresItem 8 20" xfId="43593" xr:uid="{00000000-0005-0000-0000-000045A10000}"/>
    <cellStyle name="SAPBEXresItem 8 21" xfId="43594" xr:uid="{00000000-0005-0000-0000-000046A10000}"/>
    <cellStyle name="SAPBEXresItem 8 22" xfId="43595" xr:uid="{00000000-0005-0000-0000-000047A10000}"/>
    <cellStyle name="SAPBEXresItem 8 23" xfId="43596" xr:uid="{00000000-0005-0000-0000-000048A10000}"/>
    <cellStyle name="SAPBEXresItem 8 24" xfId="43597" xr:uid="{00000000-0005-0000-0000-000049A10000}"/>
    <cellStyle name="SAPBEXresItem 8 25" xfId="43598" xr:uid="{00000000-0005-0000-0000-00004AA10000}"/>
    <cellStyle name="SAPBEXresItem 8 26" xfId="43599" xr:uid="{00000000-0005-0000-0000-00004BA10000}"/>
    <cellStyle name="SAPBEXresItem 8 27" xfId="48786" xr:uid="{00000000-0005-0000-0000-00004CA10000}"/>
    <cellStyle name="SAPBEXresItem 8 3" xfId="43600" xr:uid="{00000000-0005-0000-0000-00004DA10000}"/>
    <cellStyle name="SAPBEXresItem 8 4" xfId="43601" xr:uid="{00000000-0005-0000-0000-00004EA10000}"/>
    <cellStyle name="SAPBEXresItem 8 5" xfId="43602" xr:uid="{00000000-0005-0000-0000-00004FA10000}"/>
    <cellStyle name="SAPBEXresItem 8 6" xfId="43603" xr:uid="{00000000-0005-0000-0000-000050A10000}"/>
    <cellStyle name="SAPBEXresItem 8 7" xfId="43604" xr:uid="{00000000-0005-0000-0000-000051A10000}"/>
    <cellStyle name="SAPBEXresItem 8 8" xfId="43605" xr:uid="{00000000-0005-0000-0000-000052A10000}"/>
    <cellStyle name="SAPBEXresItem 8 9" xfId="43606" xr:uid="{00000000-0005-0000-0000-000053A10000}"/>
    <cellStyle name="SAPBEXresItem 9" xfId="2236" xr:uid="{00000000-0005-0000-0000-000054A10000}"/>
    <cellStyle name="SAPBEXresItem 9 2" xfId="2237" xr:uid="{00000000-0005-0000-0000-000055A10000}"/>
    <cellStyle name="SAPBEXresItem 9 2 2" xfId="16464" xr:uid="{00000000-0005-0000-0000-000056A10000}"/>
    <cellStyle name="SAPBEXresItem 9 2 2 2" xfId="16465" xr:uid="{00000000-0005-0000-0000-000057A10000}"/>
    <cellStyle name="SAPBEXresItem 9 2 2 2 2" xfId="16466" xr:uid="{00000000-0005-0000-0000-000058A10000}"/>
    <cellStyle name="SAPBEXresItem 9 2 2 3" xfId="16467" xr:uid="{00000000-0005-0000-0000-000059A10000}"/>
    <cellStyle name="SAPBEXresItem 9 2 3" xfId="16468" xr:uid="{00000000-0005-0000-0000-00005AA10000}"/>
    <cellStyle name="SAPBEXresItem 9 2 3 2" xfId="16469" xr:uid="{00000000-0005-0000-0000-00005BA10000}"/>
    <cellStyle name="SAPBEXresItem 9 2 3 2 2" xfId="16470" xr:uid="{00000000-0005-0000-0000-00005CA10000}"/>
    <cellStyle name="SAPBEXresItem 9 2 4" xfId="16471" xr:uid="{00000000-0005-0000-0000-00005DA10000}"/>
    <cellStyle name="SAPBEXresItem 9 2 4 2" xfId="16472" xr:uid="{00000000-0005-0000-0000-00005EA10000}"/>
    <cellStyle name="SAPBEXresItem 9 3" xfId="16473" xr:uid="{00000000-0005-0000-0000-00005FA10000}"/>
    <cellStyle name="SAPBEXresItem 9 3 2" xfId="16474" xr:uid="{00000000-0005-0000-0000-000060A10000}"/>
    <cellStyle name="SAPBEXresItem 9 3 2 2" xfId="16475" xr:uid="{00000000-0005-0000-0000-000061A10000}"/>
    <cellStyle name="SAPBEXresItem 9 3 2 2 2" xfId="16476" xr:uid="{00000000-0005-0000-0000-000062A10000}"/>
    <cellStyle name="SAPBEXresItem 9 3 2 3" xfId="16477" xr:uid="{00000000-0005-0000-0000-000063A10000}"/>
    <cellStyle name="SAPBEXresItem 9 3 3" xfId="16478" xr:uid="{00000000-0005-0000-0000-000064A10000}"/>
    <cellStyle name="SAPBEXresItem 9 3 3 2" xfId="16479" xr:uid="{00000000-0005-0000-0000-000065A10000}"/>
    <cellStyle name="SAPBEXresItem 9 3 3 2 2" xfId="16480" xr:uid="{00000000-0005-0000-0000-000066A10000}"/>
    <cellStyle name="SAPBEXresItem 9 3 4" xfId="16481" xr:uid="{00000000-0005-0000-0000-000067A10000}"/>
    <cellStyle name="SAPBEXresItem 9 3 4 2" xfId="16482" xr:uid="{00000000-0005-0000-0000-000068A10000}"/>
    <cellStyle name="SAPBEXresItem 9 3 5" xfId="43607" xr:uid="{00000000-0005-0000-0000-000069A10000}"/>
    <cellStyle name="SAPBEXresItem 9 4" xfId="16483" xr:uid="{00000000-0005-0000-0000-00006AA10000}"/>
    <cellStyle name="SAPBEXresItem 9 4 2" xfId="16484" xr:uid="{00000000-0005-0000-0000-00006BA10000}"/>
    <cellStyle name="SAPBEXresItem 9 4 2 2" xfId="16485" xr:uid="{00000000-0005-0000-0000-00006CA10000}"/>
    <cellStyle name="SAPBEXresItem 9 4 2 2 2" xfId="16486" xr:uid="{00000000-0005-0000-0000-00006DA10000}"/>
    <cellStyle name="SAPBEXresItem 9 4 3" xfId="16487" xr:uid="{00000000-0005-0000-0000-00006EA10000}"/>
    <cellStyle name="SAPBEXresItem 9 4 3 2" xfId="16488" xr:uid="{00000000-0005-0000-0000-00006FA10000}"/>
    <cellStyle name="SAPBEXresItem 9 5" xfId="16489" xr:uid="{00000000-0005-0000-0000-000070A10000}"/>
    <cellStyle name="SAPBEXresItem 9 5 2" xfId="16490" xr:uid="{00000000-0005-0000-0000-000071A10000}"/>
    <cellStyle name="SAPBEXresItem 9 5 2 2" xfId="16491" xr:uid="{00000000-0005-0000-0000-000072A10000}"/>
    <cellStyle name="SAPBEXresItem 9 5 3" xfId="16492" xr:uid="{00000000-0005-0000-0000-000073A10000}"/>
    <cellStyle name="SAPBEXresItem 9 6" xfId="16493" xr:uid="{00000000-0005-0000-0000-000074A10000}"/>
    <cellStyle name="SAPBEXresItem 9 6 2" xfId="16494" xr:uid="{00000000-0005-0000-0000-000075A10000}"/>
    <cellStyle name="SAPBEXresItem 9 6 2 2" xfId="16495" xr:uid="{00000000-0005-0000-0000-000076A10000}"/>
    <cellStyle name="SAPBEXresItem 9 7" xfId="16496" xr:uid="{00000000-0005-0000-0000-000077A10000}"/>
    <cellStyle name="SAPBEXresItem 9 7 2" xfId="16497" xr:uid="{00000000-0005-0000-0000-000078A10000}"/>
    <cellStyle name="SAPBEXresItem 9 8" xfId="48787" xr:uid="{00000000-0005-0000-0000-000079A10000}"/>
    <cellStyle name="SAPBEXresItemX" xfId="150" xr:uid="{00000000-0005-0000-0000-00007AA10000}"/>
    <cellStyle name="SAPBEXresItemX 10" xfId="43608" xr:uid="{00000000-0005-0000-0000-00007BA10000}"/>
    <cellStyle name="SAPBEXresItemX 11" xfId="43609" xr:uid="{00000000-0005-0000-0000-00007CA10000}"/>
    <cellStyle name="SAPBEXresItemX 12" xfId="43610" xr:uid="{00000000-0005-0000-0000-00007DA10000}"/>
    <cellStyle name="SAPBEXresItemX 13" xfId="43611" xr:uid="{00000000-0005-0000-0000-00007EA10000}"/>
    <cellStyle name="SAPBEXresItemX 14" xfId="43612" xr:uid="{00000000-0005-0000-0000-00007FA10000}"/>
    <cellStyle name="SAPBEXresItemX 15" xfId="43613" xr:uid="{00000000-0005-0000-0000-000080A10000}"/>
    <cellStyle name="SAPBEXresItemX 16" xfId="43614" xr:uid="{00000000-0005-0000-0000-000081A10000}"/>
    <cellStyle name="SAPBEXresItemX 17" xfId="43615" xr:uid="{00000000-0005-0000-0000-000082A10000}"/>
    <cellStyle name="SAPBEXresItemX 18" xfId="43616" xr:uid="{00000000-0005-0000-0000-000083A10000}"/>
    <cellStyle name="SAPBEXresItemX 19" xfId="43617" xr:uid="{00000000-0005-0000-0000-000084A10000}"/>
    <cellStyle name="SAPBEXresItemX 2" xfId="555" xr:uid="{00000000-0005-0000-0000-000085A10000}"/>
    <cellStyle name="SAPBEXresItemX 2 10" xfId="43618" xr:uid="{00000000-0005-0000-0000-000086A10000}"/>
    <cellStyle name="SAPBEXresItemX 2 11" xfId="43619" xr:uid="{00000000-0005-0000-0000-000087A10000}"/>
    <cellStyle name="SAPBEXresItemX 2 12" xfId="43620" xr:uid="{00000000-0005-0000-0000-000088A10000}"/>
    <cellStyle name="SAPBEXresItemX 2 13" xfId="43621" xr:uid="{00000000-0005-0000-0000-000089A10000}"/>
    <cellStyle name="SAPBEXresItemX 2 14" xfId="43622" xr:uid="{00000000-0005-0000-0000-00008AA10000}"/>
    <cellStyle name="SAPBEXresItemX 2 15" xfId="43623" xr:uid="{00000000-0005-0000-0000-00008BA10000}"/>
    <cellStyle name="SAPBEXresItemX 2 16" xfId="43624" xr:uid="{00000000-0005-0000-0000-00008CA10000}"/>
    <cellStyle name="SAPBEXresItemX 2 17" xfId="43625" xr:uid="{00000000-0005-0000-0000-00008DA10000}"/>
    <cellStyle name="SAPBEXresItemX 2 18" xfId="43626" xr:uid="{00000000-0005-0000-0000-00008EA10000}"/>
    <cellStyle name="SAPBEXresItemX 2 19" xfId="43627" xr:uid="{00000000-0005-0000-0000-00008FA10000}"/>
    <cellStyle name="SAPBEXresItemX 2 2" xfId="1190" xr:uid="{00000000-0005-0000-0000-000090A10000}"/>
    <cellStyle name="SAPBEXresItemX 2 2 10" xfId="43628" xr:uid="{00000000-0005-0000-0000-000091A10000}"/>
    <cellStyle name="SAPBEXresItemX 2 2 11" xfId="43629" xr:uid="{00000000-0005-0000-0000-000092A10000}"/>
    <cellStyle name="SAPBEXresItemX 2 2 12" xfId="43630" xr:uid="{00000000-0005-0000-0000-000093A10000}"/>
    <cellStyle name="SAPBEXresItemX 2 2 13" xfId="43631" xr:uid="{00000000-0005-0000-0000-000094A10000}"/>
    <cellStyle name="SAPBEXresItemX 2 2 14" xfId="43632" xr:uid="{00000000-0005-0000-0000-000095A10000}"/>
    <cellStyle name="SAPBEXresItemX 2 2 15" xfId="43633" xr:uid="{00000000-0005-0000-0000-000096A10000}"/>
    <cellStyle name="SAPBEXresItemX 2 2 16" xfId="43634" xr:uid="{00000000-0005-0000-0000-000097A10000}"/>
    <cellStyle name="SAPBEXresItemX 2 2 17" xfId="43635" xr:uid="{00000000-0005-0000-0000-000098A10000}"/>
    <cellStyle name="SAPBEXresItemX 2 2 18" xfId="43636" xr:uid="{00000000-0005-0000-0000-000099A10000}"/>
    <cellStyle name="SAPBEXresItemX 2 2 19" xfId="43637" xr:uid="{00000000-0005-0000-0000-00009AA10000}"/>
    <cellStyle name="SAPBEXresItemX 2 2 2" xfId="2238" xr:uid="{00000000-0005-0000-0000-00009BA10000}"/>
    <cellStyle name="SAPBEXresItemX 2 2 2 2" xfId="16498" xr:uid="{00000000-0005-0000-0000-00009CA10000}"/>
    <cellStyle name="SAPBEXresItemX 2 2 2 2 2" xfId="16499" xr:uid="{00000000-0005-0000-0000-00009DA10000}"/>
    <cellStyle name="SAPBEXresItemX 2 2 2 2 2 2" xfId="16500" xr:uid="{00000000-0005-0000-0000-00009EA10000}"/>
    <cellStyle name="SAPBEXresItemX 2 2 2 2 2 2 2" xfId="16501" xr:uid="{00000000-0005-0000-0000-00009FA10000}"/>
    <cellStyle name="SAPBEXresItemX 2 2 2 2 2 3" xfId="16502" xr:uid="{00000000-0005-0000-0000-0000A0A10000}"/>
    <cellStyle name="SAPBEXresItemX 2 2 2 2 3" xfId="16503" xr:uid="{00000000-0005-0000-0000-0000A1A10000}"/>
    <cellStyle name="SAPBEXresItemX 2 2 2 2 3 2" xfId="16504" xr:uid="{00000000-0005-0000-0000-0000A2A10000}"/>
    <cellStyle name="SAPBEXresItemX 2 2 2 2 3 2 2" xfId="16505" xr:uid="{00000000-0005-0000-0000-0000A3A10000}"/>
    <cellStyle name="SAPBEXresItemX 2 2 2 2 4" xfId="16506" xr:uid="{00000000-0005-0000-0000-0000A4A10000}"/>
    <cellStyle name="SAPBEXresItemX 2 2 2 2 4 2" xfId="16507" xr:uid="{00000000-0005-0000-0000-0000A5A10000}"/>
    <cellStyle name="SAPBEXresItemX 2 2 2 3" xfId="16508" xr:uid="{00000000-0005-0000-0000-0000A6A10000}"/>
    <cellStyle name="SAPBEXresItemX 2 2 2 3 2" xfId="16509" xr:uid="{00000000-0005-0000-0000-0000A7A10000}"/>
    <cellStyle name="SAPBEXresItemX 2 2 2 3 2 2" xfId="16510" xr:uid="{00000000-0005-0000-0000-0000A8A10000}"/>
    <cellStyle name="SAPBEXresItemX 2 2 2 3 3" xfId="16511" xr:uid="{00000000-0005-0000-0000-0000A9A10000}"/>
    <cellStyle name="SAPBEXresItemX 2 2 2 4" xfId="16512" xr:uid="{00000000-0005-0000-0000-0000AAA10000}"/>
    <cellStyle name="SAPBEXresItemX 2 2 2 4 2" xfId="16513" xr:uid="{00000000-0005-0000-0000-0000ABA10000}"/>
    <cellStyle name="SAPBEXresItemX 2 2 2 4 2 2" xfId="16514" xr:uid="{00000000-0005-0000-0000-0000ACA10000}"/>
    <cellStyle name="SAPBEXresItemX 2 2 2 5" xfId="16515" xr:uid="{00000000-0005-0000-0000-0000ADA10000}"/>
    <cellStyle name="SAPBEXresItemX 2 2 2 5 2" xfId="16516" xr:uid="{00000000-0005-0000-0000-0000AEA10000}"/>
    <cellStyle name="SAPBEXresItemX 2 2 2 6" xfId="43638" xr:uid="{00000000-0005-0000-0000-0000AFA10000}"/>
    <cellStyle name="SAPBEXresItemX 2 2 2 7" xfId="43639" xr:uid="{00000000-0005-0000-0000-0000B0A10000}"/>
    <cellStyle name="SAPBEXresItemX 2 2 20" xfId="43640" xr:uid="{00000000-0005-0000-0000-0000B1A10000}"/>
    <cellStyle name="SAPBEXresItemX 2 2 21" xfId="43641" xr:uid="{00000000-0005-0000-0000-0000B2A10000}"/>
    <cellStyle name="SAPBEXresItemX 2 2 22" xfId="43642" xr:uid="{00000000-0005-0000-0000-0000B3A10000}"/>
    <cellStyle name="SAPBEXresItemX 2 2 23" xfId="43643" xr:uid="{00000000-0005-0000-0000-0000B4A10000}"/>
    <cellStyle name="SAPBEXresItemX 2 2 24" xfId="43644" xr:uid="{00000000-0005-0000-0000-0000B5A10000}"/>
    <cellStyle name="SAPBEXresItemX 2 2 25" xfId="43645" xr:uid="{00000000-0005-0000-0000-0000B6A10000}"/>
    <cellStyle name="SAPBEXresItemX 2 2 26" xfId="43646" xr:uid="{00000000-0005-0000-0000-0000B7A10000}"/>
    <cellStyle name="SAPBEXresItemX 2 2 27" xfId="48788" xr:uid="{00000000-0005-0000-0000-0000B8A10000}"/>
    <cellStyle name="SAPBEXresItemX 2 2 3" xfId="43647" xr:uid="{00000000-0005-0000-0000-0000B9A10000}"/>
    <cellStyle name="SAPBEXresItemX 2 2 4" xfId="43648" xr:uid="{00000000-0005-0000-0000-0000BAA10000}"/>
    <cellStyle name="SAPBEXresItemX 2 2 5" xfId="43649" xr:uid="{00000000-0005-0000-0000-0000BBA10000}"/>
    <cellStyle name="SAPBEXresItemX 2 2 6" xfId="43650" xr:uid="{00000000-0005-0000-0000-0000BCA10000}"/>
    <cellStyle name="SAPBEXresItemX 2 2 7" xfId="43651" xr:uid="{00000000-0005-0000-0000-0000BDA10000}"/>
    <cellStyle name="SAPBEXresItemX 2 2 8" xfId="43652" xr:uid="{00000000-0005-0000-0000-0000BEA10000}"/>
    <cellStyle name="SAPBEXresItemX 2 2 9" xfId="43653" xr:uid="{00000000-0005-0000-0000-0000BFA10000}"/>
    <cellStyle name="SAPBEXresItemX 2 20" xfId="43654" xr:uid="{00000000-0005-0000-0000-0000C0A10000}"/>
    <cellStyle name="SAPBEXresItemX 2 21" xfId="43655" xr:uid="{00000000-0005-0000-0000-0000C1A10000}"/>
    <cellStyle name="SAPBEXresItemX 2 22" xfId="43656" xr:uid="{00000000-0005-0000-0000-0000C2A10000}"/>
    <cellStyle name="SAPBEXresItemX 2 23" xfId="43657" xr:uid="{00000000-0005-0000-0000-0000C3A10000}"/>
    <cellStyle name="SAPBEXresItemX 2 24" xfId="43658" xr:uid="{00000000-0005-0000-0000-0000C4A10000}"/>
    <cellStyle name="SAPBEXresItemX 2 25" xfId="43659" xr:uid="{00000000-0005-0000-0000-0000C5A10000}"/>
    <cellStyle name="SAPBEXresItemX 2 26" xfId="43660" xr:uid="{00000000-0005-0000-0000-0000C6A10000}"/>
    <cellStyle name="SAPBEXresItemX 2 27" xfId="43661" xr:uid="{00000000-0005-0000-0000-0000C7A10000}"/>
    <cellStyle name="SAPBEXresItemX 2 28" xfId="43662" xr:uid="{00000000-0005-0000-0000-0000C8A10000}"/>
    <cellStyle name="SAPBEXresItemX 2 29" xfId="43663" xr:uid="{00000000-0005-0000-0000-0000C9A10000}"/>
    <cellStyle name="SAPBEXresItemX 2 3" xfId="1191" xr:uid="{00000000-0005-0000-0000-0000CAA10000}"/>
    <cellStyle name="SAPBEXresItemX 2 3 10" xfId="43664" xr:uid="{00000000-0005-0000-0000-0000CBA10000}"/>
    <cellStyle name="SAPBEXresItemX 2 3 11" xfId="43665" xr:uid="{00000000-0005-0000-0000-0000CCA10000}"/>
    <cellStyle name="SAPBEXresItemX 2 3 12" xfId="43666" xr:uid="{00000000-0005-0000-0000-0000CDA10000}"/>
    <cellStyle name="SAPBEXresItemX 2 3 13" xfId="43667" xr:uid="{00000000-0005-0000-0000-0000CEA10000}"/>
    <cellStyle name="SAPBEXresItemX 2 3 14" xfId="43668" xr:uid="{00000000-0005-0000-0000-0000CFA10000}"/>
    <cellStyle name="SAPBEXresItemX 2 3 15" xfId="43669" xr:uid="{00000000-0005-0000-0000-0000D0A10000}"/>
    <cellStyle name="SAPBEXresItemX 2 3 16" xfId="43670" xr:uid="{00000000-0005-0000-0000-0000D1A10000}"/>
    <cellStyle name="SAPBEXresItemX 2 3 17" xfId="43671" xr:uid="{00000000-0005-0000-0000-0000D2A10000}"/>
    <cellStyle name="SAPBEXresItemX 2 3 18" xfId="43672" xr:uid="{00000000-0005-0000-0000-0000D3A10000}"/>
    <cellStyle name="SAPBEXresItemX 2 3 19" xfId="43673" xr:uid="{00000000-0005-0000-0000-0000D4A10000}"/>
    <cellStyle name="SAPBEXresItemX 2 3 2" xfId="2239" xr:uid="{00000000-0005-0000-0000-0000D5A10000}"/>
    <cellStyle name="SAPBEXresItemX 2 3 2 2" xfId="16517" xr:uid="{00000000-0005-0000-0000-0000D6A10000}"/>
    <cellStyle name="SAPBEXresItemX 2 3 2 2 2" xfId="16518" xr:uid="{00000000-0005-0000-0000-0000D7A10000}"/>
    <cellStyle name="SAPBEXresItemX 2 3 2 2 2 2" xfId="16519" xr:uid="{00000000-0005-0000-0000-0000D8A10000}"/>
    <cellStyle name="SAPBEXresItemX 2 3 2 2 2 2 2" xfId="16520" xr:uid="{00000000-0005-0000-0000-0000D9A10000}"/>
    <cellStyle name="SAPBEXresItemX 2 3 2 2 2 3" xfId="16521" xr:uid="{00000000-0005-0000-0000-0000DAA10000}"/>
    <cellStyle name="SAPBEXresItemX 2 3 2 2 3" xfId="16522" xr:uid="{00000000-0005-0000-0000-0000DBA10000}"/>
    <cellStyle name="SAPBEXresItemX 2 3 2 2 3 2" xfId="16523" xr:uid="{00000000-0005-0000-0000-0000DCA10000}"/>
    <cellStyle name="SAPBEXresItemX 2 3 2 2 3 2 2" xfId="16524" xr:uid="{00000000-0005-0000-0000-0000DDA10000}"/>
    <cellStyle name="SAPBEXresItemX 2 3 2 2 4" xfId="16525" xr:uid="{00000000-0005-0000-0000-0000DEA10000}"/>
    <cellStyle name="SAPBEXresItemX 2 3 2 2 4 2" xfId="16526" xr:uid="{00000000-0005-0000-0000-0000DFA10000}"/>
    <cellStyle name="SAPBEXresItemX 2 3 2 3" xfId="16527" xr:uid="{00000000-0005-0000-0000-0000E0A10000}"/>
    <cellStyle name="SAPBEXresItemX 2 3 2 3 2" xfId="16528" xr:uid="{00000000-0005-0000-0000-0000E1A10000}"/>
    <cellStyle name="SAPBEXresItemX 2 3 2 3 2 2" xfId="16529" xr:uid="{00000000-0005-0000-0000-0000E2A10000}"/>
    <cellStyle name="SAPBEXresItemX 2 3 2 3 3" xfId="16530" xr:uid="{00000000-0005-0000-0000-0000E3A10000}"/>
    <cellStyle name="SAPBEXresItemX 2 3 2 4" xfId="16531" xr:uid="{00000000-0005-0000-0000-0000E4A10000}"/>
    <cellStyle name="SAPBEXresItemX 2 3 2 4 2" xfId="16532" xr:uid="{00000000-0005-0000-0000-0000E5A10000}"/>
    <cellStyle name="SAPBEXresItemX 2 3 2 4 2 2" xfId="16533" xr:uid="{00000000-0005-0000-0000-0000E6A10000}"/>
    <cellStyle name="SAPBEXresItemX 2 3 2 5" xfId="16534" xr:uid="{00000000-0005-0000-0000-0000E7A10000}"/>
    <cellStyle name="SAPBEXresItemX 2 3 2 5 2" xfId="16535" xr:uid="{00000000-0005-0000-0000-0000E8A10000}"/>
    <cellStyle name="SAPBEXresItemX 2 3 2 6" xfId="43674" xr:uid="{00000000-0005-0000-0000-0000E9A10000}"/>
    <cellStyle name="SAPBEXresItemX 2 3 2 7" xfId="43675" xr:uid="{00000000-0005-0000-0000-0000EAA10000}"/>
    <cellStyle name="SAPBEXresItemX 2 3 20" xfId="43676" xr:uid="{00000000-0005-0000-0000-0000EBA10000}"/>
    <cellStyle name="SAPBEXresItemX 2 3 21" xfId="43677" xr:uid="{00000000-0005-0000-0000-0000ECA10000}"/>
    <cellStyle name="SAPBEXresItemX 2 3 22" xfId="43678" xr:uid="{00000000-0005-0000-0000-0000EDA10000}"/>
    <cellStyle name="SAPBEXresItemX 2 3 23" xfId="43679" xr:uid="{00000000-0005-0000-0000-0000EEA10000}"/>
    <cellStyle name="SAPBEXresItemX 2 3 24" xfId="43680" xr:uid="{00000000-0005-0000-0000-0000EFA10000}"/>
    <cellStyle name="SAPBEXresItemX 2 3 25" xfId="43681" xr:uid="{00000000-0005-0000-0000-0000F0A10000}"/>
    <cellStyle name="SAPBEXresItemX 2 3 26" xfId="43682" xr:uid="{00000000-0005-0000-0000-0000F1A10000}"/>
    <cellStyle name="SAPBEXresItemX 2 3 27" xfId="48789" xr:uid="{00000000-0005-0000-0000-0000F2A10000}"/>
    <cellStyle name="SAPBEXresItemX 2 3 3" xfId="43683" xr:uid="{00000000-0005-0000-0000-0000F3A10000}"/>
    <cellStyle name="SAPBEXresItemX 2 3 4" xfId="43684" xr:uid="{00000000-0005-0000-0000-0000F4A10000}"/>
    <cellStyle name="SAPBEXresItemX 2 3 5" xfId="43685" xr:uid="{00000000-0005-0000-0000-0000F5A10000}"/>
    <cellStyle name="SAPBEXresItemX 2 3 6" xfId="43686" xr:uid="{00000000-0005-0000-0000-0000F6A10000}"/>
    <cellStyle name="SAPBEXresItemX 2 3 7" xfId="43687" xr:uid="{00000000-0005-0000-0000-0000F7A10000}"/>
    <cellStyle name="SAPBEXresItemX 2 3 8" xfId="43688" xr:uid="{00000000-0005-0000-0000-0000F8A10000}"/>
    <cellStyle name="SAPBEXresItemX 2 3 9" xfId="43689" xr:uid="{00000000-0005-0000-0000-0000F9A10000}"/>
    <cellStyle name="SAPBEXresItemX 2 30" xfId="43690" xr:uid="{00000000-0005-0000-0000-0000FAA10000}"/>
    <cellStyle name="SAPBEXresItemX 2 31" xfId="43691" xr:uid="{00000000-0005-0000-0000-0000FBA10000}"/>
    <cellStyle name="SAPBEXresItemX 2 32" xfId="48790" xr:uid="{00000000-0005-0000-0000-0000FCA10000}"/>
    <cellStyle name="SAPBEXresItemX 2 4" xfId="1192" xr:uid="{00000000-0005-0000-0000-0000FDA10000}"/>
    <cellStyle name="SAPBEXresItemX 2 4 10" xfId="43692" xr:uid="{00000000-0005-0000-0000-0000FEA10000}"/>
    <cellStyle name="SAPBEXresItemX 2 4 11" xfId="43693" xr:uid="{00000000-0005-0000-0000-0000FFA10000}"/>
    <cellStyle name="SAPBEXresItemX 2 4 12" xfId="43694" xr:uid="{00000000-0005-0000-0000-000000A20000}"/>
    <cellStyle name="SAPBEXresItemX 2 4 13" xfId="43695" xr:uid="{00000000-0005-0000-0000-000001A20000}"/>
    <cellStyle name="SAPBEXresItemX 2 4 14" xfId="43696" xr:uid="{00000000-0005-0000-0000-000002A20000}"/>
    <cellStyle name="SAPBEXresItemX 2 4 15" xfId="43697" xr:uid="{00000000-0005-0000-0000-000003A20000}"/>
    <cellStyle name="SAPBEXresItemX 2 4 16" xfId="43698" xr:uid="{00000000-0005-0000-0000-000004A20000}"/>
    <cellStyle name="SAPBEXresItemX 2 4 17" xfId="43699" xr:uid="{00000000-0005-0000-0000-000005A20000}"/>
    <cellStyle name="SAPBEXresItemX 2 4 18" xfId="43700" xr:uid="{00000000-0005-0000-0000-000006A20000}"/>
    <cellStyle name="SAPBEXresItemX 2 4 19" xfId="43701" xr:uid="{00000000-0005-0000-0000-000007A20000}"/>
    <cellStyle name="SAPBEXresItemX 2 4 2" xfId="2240" xr:uid="{00000000-0005-0000-0000-000008A20000}"/>
    <cellStyle name="SAPBEXresItemX 2 4 2 2" xfId="16536" xr:uid="{00000000-0005-0000-0000-000009A20000}"/>
    <cellStyle name="SAPBEXresItemX 2 4 2 2 2" xfId="16537" xr:uid="{00000000-0005-0000-0000-00000AA20000}"/>
    <cellStyle name="SAPBEXresItemX 2 4 2 2 2 2" xfId="16538" xr:uid="{00000000-0005-0000-0000-00000BA20000}"/>
    <cellStyle name="SAPBEXresItemX 2 4 2 2 2 2 2" xfId="16539" xr:uid="{00000000-0005-0000-0000-00000CA20000}"/>
    <cellStyle name="SAPBEXresItemX 2 4 2 2 2 3" xfId="16540" xr:uid="{00000000-0005-0000-0000-00000DA20000}"/>
    <cellStyle name="SAPBEXresItemX 2 4 2 2 3" xfId="16541" xr:uid="{00000000-0005-0000-0000-00000EA20000}"/>
    <cellStyle name="SAPBEXresItemX 2 4 2 2 3 2" xfId="16542" xr:uid="{00000000-0005-0000-0000-00000FA20000}"/>
    <cellStyle name="SAPBEXresItemX 2 4 2 2 3 2 2" xfId="16543" xr:uid="{00000000-0005-0000-0000-000010A20000}"/>
    <cellStyle name="SAPBEXresItemX 2 4 2 2 4" xfId="16544" xr:uid="{00000000-0005-0000-0000-000011A20000}"/>
    <cellStyle name="SAPBEXresItemX 2 4 2 2 4 2" xfId="16545" xr:uid="{00000000-0005-0000-0000-000012A20000}"/>
    <cellStyle name="SAPBEXresItemX 2 4 2 3" xfId="16546" xr:uid="{00000000-0005-0000-0000-000013A20000}"/>
    <cellStyle name="SAPBEXresItemX 2 4 2 3 2" xfId="16547" xr:uid="{00000000-0005-0000-0000-000014A20000}"/>
    <cellStyle name="SAPBEXresItemX 2 4 2 3 2 2" xfId="16548" xr:uid="{00000000-0005-0000-0000-000015A20000}"/>
    <cellStyle name="SAPBEXresItemX 2 4 2 3 3" xfId="16549" xr:uid="{00000000-0005-0000-0000-000016A20000}"/>
    <cellStyle name="SAPBEXresItemX 2 4 2 4" xfId="16550" xr:uid="{00000000-0005-0000-0000-000017A20000}"/>
    <cellStyle name="SAPBEXresItemX 2 4 2 4 2" xfId="16551" xr:uid="{00000000-0005-0000-0000-000018A20000}"/>
    <cellStyle name="SAPBEXresItemX 2 4 2 4 2 2" xfId="16552" xr:uid="{00000000-0005-0000-0000-000019A20000}"/>
    <cellStyle name="SAPBEXresItemX 2 4 2 5" xfId="16553" xr:uid="{00000000-0005-0000-0000-00001AA20000}"/>
    <cellStyle name="SAPBEXresItemX 2 4 2 5 2" xfId="16554" xr:uid="{00000000-0005-0000-0000-00001BA20000}"/>
    <cellStyle name="SAPBEXresItemX 2 4 2 6" xfId="43702" xr:uid="{00000000-0005-0000-0000-00001CA20000}"/>
    <cellStyle name="SAPBEXresItemX 2 4 2 7" xfId="43703" xr:uid="{00000000-0005-0000-0000-00001DA20000}"/>
    <cellStyle name="SAPBEXresItemX 2 4 20" xfId="43704" xr:uid="{00000000-0005-0000-0000-00001EA20000}"/>
    <cellStyle name="SAPBEXresItemX 2 4 21" xfId="43705" xr:uid="{00000000-0005-0000-0000-00001FA20000}"/>
    <cellStyle name="SAPBEXresItemX 2 4 22" xfId="43706" xr:uid="{00000000-0005-0000-0000-000020A20000}"/>
    <cellStyle name="SAPBEXresItemX 2 4 23" xfId="43707" xr:uid="{00000000-0005-0000-0000-000021A20000}"/>
    <cellStyle name="SAPBEXresItemX 2 4 24" xfId="43708" xr:uid="{00000000-0005-0000-0000-000022A20000}"/>
    <cellStyle name="SAPBEXresItemX 2 4 25" xfId="43709" xr:uid="{00000000-0005-0000-0000-000023A20000}"/>
    <cellStyle name="SAPBEXresItemX 2 4 26" xfId="43710" xr:uid="{00000000-0005-0000-0000-000024A20000}"/>
    <cellStyle name="SAPBEXresItemX 2 4 27" xfId="48791" xr:uid="{00000000-0005-0000-0000-000025A20000}"/>
    <cellStyle name="SAPBEXresItemX 2 4 3" xfId="43711" xr:uid="{00000000-0005-0000-0000-000026A20000}"/>
    <cellStyle name="SAPBEXresItemX 2 4 4" xfId="43712" xr:uid="{00000000-0005-0000-0000-000027A20000}"/>
    <cellStyle name="SAPBEXresItemX 2 4 5" xfId="43713" xr:uid="{00000000-0005-0000-0000-000028A20000}"/>
    <cellStyle name="SAPBEXresItemX 2 4 6" xfId="43714" xr:uid="{00000000-0005-0000-0000-000029A20000}"/>
    <cellStyle name="SAPBEXresItemX 2 4 7" xfId="43715" xr:uid="{00000000-0005-0000-0000-00002AA20000}"/>
    <cellStyle name="SAPBEXresItemX 2 4 8" xfId="43716" xr:uid="{00000000-0005-0000-0000-00002BA20000}"/>
    <cellStyle name="SAPBEXresItemX 2 4 9" xfId="43717" xr:uid="{00000000-0005-0000-0000-00002CA20000}"/>
    <cellStyle name="SAPBEXresItemX 2 5" xfId="1193" xr:uid="{00000000-0005-0000-0000-00002DA20000}"/>
    <cellStyle name="SAPBEXresItemX 2 5 10" xfId="43718" xr:uid="{00000000-0005-0000-0000-00002EA20000}"/>
    <cellStyle name="SAPBEXresItemX 2 5 11" xfId="43719" xr:uid="{00000000-0005-0000-0000-00002FA20000}"/>
    <cellStyle name="SAPBEXresItemX 2 5 12" xfId="43720" xr:uid="{00000000-0005-0000-0000-000030A20000}"/>
    <cellStyle name="SAPBEXresItemX 2 5 13" xfId="43721" xr:uid="{00000000-0005-0000-0000-000031A20000}"/>
    <cellStyle name="SAPBEXresItemX 2 5 14" xfId="43722" xr:uid="{00000000-0005-0000-0000-000032A20000}"/>
    <cellStyle name="SAPBEXresItemX 2 5 15" xfId="43723" xr:uid="{00000000-0005-0000-0000-000033A20000}"/>
    <cellStyle name="SAPBEXresItemX 2 5 16" xfId="43724" xr:uid="{00000000-0005-0000-0000-000034A20000}"/>
    <cellStyle name="SAPBEXresItemX 2 5 17" xfId="43725" xr:uid="{00000000-0005-0000-0000-000035A20000}"/>
    <cellStyle name="SAPBEXresItemX 2 5 18" xfId="43726" xr:uid="{00000000-0005-0000-0000-000036A20000}"/>
    <cellStyle name="SAPBEXresItemX 2 5 19" xfId="43727" xr:uid="{00000000-0005-0000-0000-000037A20000}"/>
    <cellStyle name="SAPBEXresItemX 2 5 2" xfId="2241" xr:uid="{00000000-0005-0000-0000-000038A20000}"/>
    <cellStyle name="SAPBEXresItemX 2 5 2 2" xfId="16555" xr:uid="{00000000-0005-0000-0000-000039A20000}"/>
    <cellStyle name="SAPBEXresItemX 2 5 2 2 2" xfId="16556" xr:uid="{00000000-0005-0000-0000-00003AA20000}"/>
    <cellStyle name="SAPBEXresItemX 2 5 2 2 2 2" xfId="16557" xr:uid="{00000000-0005-0000-0000-00003BA20000}"/>
    <cellStyle name="SAPBEXresItemX 2 5 2 2 2 2 2" xfId="16558" xr:uid="{00000000-0005-0000-0000-00003CA20000}"/>
    <cellStyle name="SAPBEXresItemX 2 5 2 2 2 3" xfId="16559" xr:uid="{00000000-0005-0000-0000-00003DA20000}"/>
    <cellStyle name="SAPBEXresItemX 2 5 2 2 3" xfId="16560" xr:uid="{00000000-0005-0000-0000-00003EA20000}"/>
    <cellStyle name="SAPBEXresItemX 2 5 2 2 3 2" xfId="16561" xr:uid="{00000000-0005-0000-0000-00003FA20000}"/>
    <cellStyle name="SAPBEXresItemX 2 5 2 2 3 2 2" xfId="16562" xr:uid="{00000000-0005-0000-0000-000040A20000}"/>
    <cellStyle name="SAPBEXresItemX 2 5 2 2 4" xfId="16563" xr:uid="{00000000-0005-0000-0000-000041A20000}"/>
    <cellStyle name="SAPBEXresItemX 2 5 2 2 4 2" xfId="16564" xr:uid="{00000000-0005-0000-0000-000042A20000}"/>
    <cellStyle name="SAPBEXresItemX 2 5 2 3" xfId="16565" xr:uid="{00000000-0005-0000-0000-000043A20000}"/>
    <cellStyle name="SAPBEXresItemX 2 5 2 3 2" xfId="16566" xr:uid="{00000000-0005-0000-0000-000044A20000}"/>
    <cellStyle name="SAPBEXresItemX 2 5 2 3 2 2" xfId="16567" xr:uid="{00000000-0005-0000-0000-000045A20000}"/>
    <cellStyle name="SAPBEXresItemX 2 5 2 3 3" xfId="16568" xr:uid="{00000000-0005-0000-0000-000046A20000}"/>
    <cellStyle name="SAPBEXresItemX 2 5 2 4" xfId="16569" xr:uid="{00000000-0005-0000-0000-000047A20000}"/>
    <cellStyle name="SAPBEXresItemX 2 5 2 4 2" xfId="16570" xr:uid="{00000000-0005-0000-0000-000048A20000}"/>
    <cellStyle name="SAPBEXresItemX 2 5 2 4 2 2" xfId="16571" xr:uid="{00000000-0005-0000-0000-000049A20000}"/>
    <cellStyle name="SAPBEXresItemX 2 5 2 5" xfId="16572" xr:uid="{00000000-0005-0000-0000-00004AA20000}"/>
    <cellStyle name="SAPBEXresItemX 2 5 2 5 2" xfId="16573" xr:uid="{00000000-0005-0000-0000-00004BA20000}"/>
    <cellStyle name="SAPBEXresItemX 2 5 2 6" xfId="43728" xr:uid="{00000000-0005-0000-0000-00004CA20000}"/>
    <cellStyle name="SAPBEXresItemX 2 5 2 7" xfId="43729" xr:uid="{00000000-0005-0000-0000-00004DA20000}"/>
    <cellStyle name="SAPBEXresItemX 2 5 20" xfId="43730" xr:uid="{00000000-0005-0000-0000-00004EA20000}"/>
    <cellStyle name="SAPBEXresItemX 2 5 21" xfId="43731" xr:uid="{00000000-0005-0000-0000-00004FA20000}"/>
    <cellStyle name="SAPBEXresItemX 2 5 22" xfId="43732" xr:uid="{00000000-0005-0000-0000-000050A20000}"/>
    <cellStyle name="SAPBEXresItemX 2 5 23" xfId="43733" xr:uid="{00000000-0005-0000-0000-000051A20000}"/>
    <cellStyle name="SAPBEXresItemX 2 5 24" xfId="43734" xr:uid="{00000000-0005-0000-0000-000052A20000}"/>
    <cellStyle name="SAPBEXresItemX 2 5 25" xfId="43735" xr:uid="{00000000-0005-0000-0000-000053A20000}"/>
    <cellStyle name="SAPBEXresItemX 2 5 26" xfId="43736" xr:uid="{00000000-0005-0000-0000-000054A20000}"/>
    <cellStyle name="SAPBEXresItemX 2 5 27" xfId="48792" xr:uid="{00000000-0005-0000-0000-000055A20000}"/>
    <cellStyle name="SAPBEXresItemX 2 5 3" xfId="43737" xr:uid="{00000000-0005-0000-0000-000056A20000}"/>
    <cellStyle name="SAPBEXresItemX 2 5 4" xfId="43738" xr:uid="{00000000-0005-0000-0000-000057A20000}"/>
    <cellStyle name="SAPBEXresItemX 2 5 5" xfId="43739" xr:uid="{00000000-0005-0000-0000-000058A20000}"/>
    <cellStyle name="SAPBEXresItemX 2 5 6" xfId="43740" xr:uid="{00000000-0005-0000-0000-000059A20000}"/>
    <cellStyle name="SAPBEXresItemX 2 5 7" xfId="43741" xr:uid="{00000000-0005-0000-0000-00005AA20000}"/>
    <cellStyle name="SAPBEXresItemX 2 5 8" xfId="43742" xr:uid="{00000000-0005-0000-0000-00005BA20000}"/>
    <cellStyle name="SAPBEXresItemX 2 5 9" xfId="43743" xr:uid="{00000000-0005-0000-0000-00005CA20000}"/>
    <cellStyle name="SAPBEXresItemX 2 6" xfId="1194" xr:uid="{00000000-0005-0000-0000-00005DA20000}"/>
    <cellStyle name="SAPBEXresItemX 2 6 10" xfId="43744" xr:uid="{00000000-0005-0000-0000-00005EA20000}"/>
    <cellStyle name="SAPBEXresItemX 2 6 11" xfId="43745" xr:uid="{00000000-0005-0000-0000-00005FA20000}"/>
    <cellStyle name="SAPBEXresItemX 2 6 12" xfId="43746" xr:uid="{00000000-0005-0000-0000-000060A20000}"/>
    <cellStyle name="SAPBEXresItemX 2 6 13" xfId="43747" xr:uid="{00000000-0005-0000-0000-000061A20000}"/>
    <cellStyle name="SAPBEXresItemX 2 6 14" xfId="43748" xr:uid="{00000000-0005-0000-0000-000062A20000}"/>
    <cellStyle name="SAPBEXresItemX 2 6 15" xfId="43749" xr:uid="{00000000-0005-0000-0000-000063A20000}"/>
    <cellStyle name="SAPBEXresItemX 2 6 16" xfId="43750" xr:uid="{00000000-0005-0000-0000-000064A20000}"/>
    <cellStyle name="SAPBEXresItemX 2 6 17" xfId="43751" xr:uid="{00000000-0005-0000-0000-000065A20000}"/>
    <cellStyle name="SAPBEXresItemX 2 6 18" xfId="43752" xr:uid="{00000000-0005-0000-0000-000066A20000}"/>
    <cellStyle name="SAPBEXresItemX 2 6 19" xfId="43753" xr:uid="{00000000-0005-0000-0000-000067A20000}"/>
    <cellStyle name="SAPBEXresItemX 2 6 2" xfId="2242" xr:uid="{00000000-0005-0000-0000-000068A20000}"/>
    <cellStyle name="SAPBEXresItemX 2 6 2 2" xfId="16574" xr:uid="{00000000-0005-0000-0000-000069A20000}"/>
    <cellStyle name="SAPBEXresItemX 2 6 2 2 2" xfId="16575" xr:uid="{00000000-0005-0000-0000-00006AA20000}"/>
    <cellStyle name="SAPBEXresItemX 2 6 2 2 2 2" xfId="16576" xr:uid="{00000000-0005-0000-0000-00006BA20000}"/>
    <cellStyle name="SAPBEXresItemX 2 6 2 2 2 2 2" xfId="16577" xr:uid="{00000000-0005-0000-0000-00006CA20000}"/>
    <cellStyle name="SAPBEXresItemX 2 6 2 2 2 3" xfId="16578" xr:uid="{00000000-0005-0000-0000-00006DA20000}"/>
    <cellStyle name="SAPBEXresItemX 2 6 2 2 3" xfId="16579" xr:uid="{00000000-0005-0000-0000-00006EA20000}"/>
    <cellStyle name="SAPBEXresItemX 2 6 2 2 3 2" xfId="16580" xr:uid="{00000000-0005-0000-0000-00006FA20000}"/>
    <cellStyle name="SAPBEXresItemX 2 6 2 2 3 2 2" xfId="16581" xr:uid="{00000000-0005-0000-0000-000070A20000}"/>
    <cellStyle name="SAPBEXresItemX 2 6 2 2 4" xfId="16582" xr:uid="{00000000-0005-0000-0000-000071A20000}"/>
    <cellStyle name="SAPBEXresItemX 2 6 2 2 4 2" xfId="16583" xr:uid="{00000000-0005-0000-0000-000072A20000}"/>
    <cellStyle name="SAPBEXresItemX 2 6 2 3" xfId="16584" xr:uid="{00000000-0005-0000-0000-000073A20000}"/>
    <cellStyle name="SAPBEXresItemX 2 6 2 3 2" xfId="16585" xr:uid="{00000000-0005-0000-0000-000074A20000}"/>
    <cellStyle name="SAPBEXresItemX 2 6 2 3 2 2" xfId="16586" xr:uid="{00000000-0005-0000-0000-000075A20000}"/>
    <cellStyle name="SAPBEXresItemX 2 6 2 3 3" xfId="16587" xr:uid="{00000000-0005-0000-0000-000076A20000}"/>
    <cellStyle name="SAPBEXresItemX 2 6 2 4" xfId="16588" xr:uid="{00000000-0005-0000-0000-000077A20000}"/>
    <cellStyle name="SAPBEXresItemX 2 6 2 4 2" xfId="16589" xr:uid="{00000000-0005-0000-0000-000078A20000}"/>
    <cellStyle name="SAPBEXresItemX 2 6 2 4 2 2" xfId="16590" xr:uid="{00000000-0005-0000-0000-000079A20000}"/>
    <cellStyle name="SAPBEXresItemX 2 6 2 5" xfId="16591" xr:uid="{00000000-0005-0000-0000-00007AA20000}"/>
    <cellStyle name="SAPBEXresItemX 2 6 2 5 2" xfId="16592" xr:uid="{00000000-0005-0000-0000-00007BA20000}"/>
    <cellStyle name="SAPBEXresItemX 2 6 2 6" xfId="43754" xr:uid="{00000000-0005-0000-0000-00007CA20000}"/>
    <cellStyle name="SAPBEXresItemX 2 6 2 7" xfId="43755" xr:uid="{00000000-0005-0000-0000-00007DA20000}"/>
    <cellStyle name="SAPBEXresItemX 2 6 20" xfId="43756" xr:uid="{00000000-0005-0000-0000-00007EA20000}"/>
    <cellStyle name="SAPBEXresItemX 2 6 21" xfId="43757" xr:uid="{00000000-0005-0000-0000-00007FA20000}"/>
    <cellStyle name="SAPBEXresItemX 2 6 22" xfId="43758" xr:uid="{00000000-0005-0000-0000-000080A20000}"/>
    <cellStyle name="SAPBEXresItemX 2 6 23" xfId="43759" xr:uid="{00000000-0005-0000-0000-000081A20000}"/>
    <cellStyle name="SAPBEXresItemX 2 6 24" xfId="43760" xr:uid="{00000000-0005-0000-0000-000082A20000}"/>
    <cellStyle name="SAPBEXresItemX 2 6 25" xfId="43761" xr:uid="{00000000-0005-0000-0000-000083A20000}"/>
    <cellStyle name="SAPBEXresItemX 2 6 26" xfId="43762" xr:uid="{00000000-0005-0000-0000-000084A20000}"/>
    <cellStyle name="SAPBEXresItemX 2 6 27" xfId="48793" xr:uid="{00000000-0005-0000-0000-000085A20000}"/>
    <cellStyle name="SAPBEXresItemX 2 6 3" xfId="43763" xr:uid="{00000000-0005-0000-0000-000086A20000}"/>
    <cellStyle name="SAPBEXresItemX 2 6 4" xfId="43764" xr:uid="{00000000-0005-0000-0000-000087A20000}"/>
    <cellStyle name="SAPBEXresItemX 2 6 5" xfId="43765" xr:uid="{00000000-0005-0000-0000-000088A20000}"/>
    <cellStyle name="SAPBEXresItemX 2 6 6" xfId="43766" xr:uid="{00000000-0005-0000-0000-000089A20000}"/>
    <cellStyle name="SAPBEXresItemX 2 6 7" xfId="43767" xr:uid="{00000000-0005-0000-0000-00008AA20000}"/>
    <cellStyle name="SAPBEXresItemX 2 6 8" xfId="43768" xr:uid="{00000000-0005-0000-0000-00008BA20000}"/>
    <cellStyle name="SAPBEXresItemX 2 6 9" xfId="43769" xr:uid="{00000000-0005-0000-0000-00008CA20000}"/>
    <cellStyle name="SAPBEXresItemX 2 7" xfId="2243" xr:uid="{00000000-0005-0000-0000-00008DA20000}"/>
    <cellStyle name="SAPBEXresItemX 2 7 2" xfId="16593" xr:uid="{00000000-0005-0000-0000-00008EA20000}"/>
    <cellStyle name="SAPBEXresItemX 2 7 2 2" xfId="16594" xr:uid="{00000000-0005-0000-0000-00008FA20000}"/>
    <cellStyle name="SAPBEXresItemX 2 7 2 2 2" xfId="16595" xr:uid="{00000000-0005-0000-0000-000090A20000}"/>
    <cellStyle name="SAPBEXresItemX 2 7 2 2 2 2" xfId="16596" xr:uid="{00000000-0005-0000-0000-000091A20000}"/>
    <cellStyle name="SAPBEXresItemX 2 7 2 2 3" xfId="16597" xr:uid="{00000000-0005-0000-0000-000092A20000}"/>
    <cellStyle name="SAPBEXresItemX 2 7 2 3" xfId="16598" xr:uid="{00000000-0005-0000-0000-000093A20000}"/>
    <cellStyle name="SAPBEXresItemX 2 7 2 3 2" xfId="16599" xr:uid="{00000000-0005-0000-0000-000094A20000}"/>
    <cellStyle name="SAPBEXresItemX 2 7 2 3 2 2" xfId="16600" xr:uid="{00000000-0005-0000-0000-000095A20000}"/>
    <cellStyle name="SAPBEXresItemX 2 7 2 4" xfId="16601" xr:uid="{00000000-0005-0000-0000-000096A20000}"/>
    <cellStyle name="SAPBEXresItemX 2 7 2 4 2" xfId="16602" xr:uid="{00000000-0005-0000-0000-000097A20000}"/>
    <cellStyle name="SAPBEXresItemX 2 7 3" xfId="16603" xr:uid="{00000000-0005-0000-0000-000098A20000}"/>
    <cellStyle name="SAPBEXresItemX 2 7 3 2" xfId="16604" xr:uid="{00000000-0005-0000-0000-000099A20000}"/>
    <cellStyle name="SAPBEXresItemX 2 7 3 2 2" xfId="16605" xr:uid="{00000000-0005-0000-0000-00009AA20000}"/>
    <cellStyle name="SAPBEXresItemX 2 7 3 3" xfId="16606" xr:uid="{00000000-0005-0000-0000-00009BA20000}"/>
    <cellStyle name="SAPBEXresItemX 2 7 4" xfId="16607" xr:uid="{00000000-0005-0000-0000-00009CA20000}"/>
    <cellStyle name="SAPBEXresItemX 2 7 4 2" xfId="16608" xr:uid="{00000000-0005-0000-0000-00009DA20000}"/>
    <cellStyle name="SAPBEXresItemX 2 7 4 2 2" xfId="16609" xr:uid="{00000000-0005-0000-0000-00009EA20000}"/>
    <cellStyle name="SAPBEXresItemX 2 7 5" xfId="16610" xr:uid="{00000000-0005-0000-0000-00009FA20000}"/>
    <cellStyle name="SAPBEXresItemX 2 7 5 2" xfId="16611" xr:uid="{00000000-0005-0000-0000-0000A0A20000}"/>
    <cellStyle name="SAPBEXresItemX 2 7 6" xfId="43770" xr:uid="{00000000-0005-0000-0000-0000A1A20000}"/>
    <cellStyle name="SAPBEXresItemX 2 7 7" xfId="43771" xr:uid="{00000000-0005-0000-0000-0000A2A20000}"/>
    <cellStyle name="SAPBEXresItemX 2 8" xfId="43772" xr:uid="{00000000-0005-0000-0000-0000A3A20000}"/>
    <cellStyle name="SAPBEXresItemX 2 9" xfId="43773" xr:uid="{00000000-0005-0000-0000-0000A4A20000}"/>
    <cellStyle name="SAPBEXresItemX 20" xfId="43774" xr:uid="{00000000-0005-0000-0000-0000A5A20000}"/>
    <cellStyle name="SAPBEXresItemX 21" xfId="43775" xr:uid="{00000000-0005-0000-0000-0000A6A20000}"/>
    <cellStyle name="SAPBEXresItemX 22" xfId="43776" xr:uid="{00000000-0005-0000-0000-0000A7A20000}"/>
    <cellStyle name="SAPBEXresItemX 23" xfId="43777" xr:uid="{00000000-0005-0000-0000-0000A8A20000}"/>
    <cellStyle name="SAPBEXresItemX 24" xfId="43778" xr:uid="{00000000-0005-0000-0000-0000A9A20000}"/>
    <cellStyle name="SAPBEXresItemX 25" xfId="43779" xr:uid="{00000000-0005-0000-0000-0000AAA20000}"/>
    <cellStyle name="SAPBEXresItemX 26" xfId="43780" xr:uid="{00000000-0005-0000-0000-0000ABA20000}"/>
    <cellStyle name="SAPBEXresItemX 27" xfId="43781" xr:uid="{00000000-0005-0000-0000-0000ACA20000}"/>
    <cellStyle name="SAPBEXresItemX 28" xfId="43782" xr:uid="{00000000-0005-0000-0000-0000ADA20000}"/>
    <cellStyle name="SAPBEXresItemX 29" xfId="43783" xr:uid="{00000000-0005-0000-0000-0000AEA20000}"/>
    <cellStyle name="SAPBEXresItemX 3" xfId="1195" xr:uid="{00000000-0005-0000-0000-0000AFA20000}"/>
    <cellStyle name="SAPBEXresItemX 3 10" xfId="43784" xr:uid="{00000000-0005-0000-0000-0000B0A20000}"/>
    <cellStyle name="SAPBEXresItemX 3 11" xfId="43785" xr:uid="{00000000-0005-0000-0000-0000B1A20000}"/>
    <cellStyle name="SAPBEXresItemX 3 12" xfId="43786" xr:uid="{00000000-0005-0000-0000-0000B2A20000}"/>
    <cellStyle name="SAPBEXresItemX 3 13" xfId="43787" xr:uid="{00000000-0005-0000-0000-0000B3A20000}"/>
    <cellStyle name="SAPBEXresItemX 3 14" xfId="43788" xr:uid="{00000000-0005-0000-0000-0000B4A20000}"/>
    <cellStyle name="SAPBEXresItemX 3 15" xfId="43789" xr:uid="{00000000-0005-0000-0000-0000B5A20000}"/>
    <cellStyle name="SAPBEXresItemX 3 16" xfId="43790" xr:uid="{00000000-0005-0000-0000-0000B6A20000}"/>
    <cellStyle name="SAPBEXresItemX 3 17" xfId="43791" xr:uid="{00000000-0005-0000-0000-0000B7A20000}"/>
    <cellStyle name="SAPBEXresItemX 3 18" xfId="43792" xr:uid="{00000000-0005-0000-0000-0000B8A20000}"/>
    <cellStyle name="SAPBEXresItemX 3 19" xfId="43793" xr:uid="{00000000-0005-0000-0000-0000B9A20000}"/>
    <cellStyle name="SAPBEXresItemX 3 2" xfId="2244" xr:uid="{00000000-0005-0000-0000-0000BAA20000}"/>
    <cellStyle name="SAPBEXresItemX 3 2 2" xfId="16612" xr:uid="{00000000-0005-0000-0000-0000BBA20000}"/>
    <cellStyle name="SAPBEXresItemX 3 2 2 2" xfId="16613" xr:uid="{00000000-0005-0000-0000-0000BCA20000}"/>
    <cellStyle name="SAPBEXresItemX 3 2 2 2 2" xfId="16614" xr:uid="{00000000-0005-0000-0000-0000BDA20000}"/>
    <cellStyle name="SAPBEXresItemX 3 2 2 2 2 2" xfId="16615" xr:uid="{00000000-0005-0000-0000-0000BEA20000}"/>
    <cellStyle name="SAPBEXresItemX 3 2 2 2 3" xfId="16616" xr:uid="{00000000-0005-0000-0000-0000BFA20000}"/>
    <cellStyle name="SAPBEXresItemX 3 2 2 3" xfId="16617" xr:uid="{00000000-0005-0000-0000-0000C0A20000}"/>
    <cellStyle name="SAPBEXresItemX 3 2 2 3 2" xfId="16618" xr:uid="{00000000-0005-0000-0000-0000C1A20000}"/>
    <cellStyle name="SAPBEXresItemX 3 2 2 3 2 2" xfId="16619" xr:uid="{00000000-0005-0000-0000-0000C2A20000}"/>
    <cellStyle name="SAPBEXresItemX 3 2 2 4" xfId="16620" xr:uid="{00000000-0005-0000-0000-0000C3A20000}"/>
    <cellStyle name="SAPBEXresItemX 3 2 2 4 2" xfId="16621" xr:uid="{00000000-0005-0000-0000-0000C4A20000}"/>
    <cellStyle name="SAPBEXresItemX 3 2 3" xfId="16622" xr:uid="{00000000-0005-0000-0000-0000C5A20000}"/>
    <cellStyle name="SAPBEXresItemX 3 2 3 2" xfId="16623" xr:uid="{00000000-0005-0000-0000-0000C6A20000}"/>
    <cellStyle name="SAPBEXresItemX 3 2 3 2 2" xfId="16624" xr:uid="{00000000-0005-0000-0000-0000C7A20000}"/>
    <cellStyle name="SAPBEXresItemX 3 2 3 3" xfId="16625" xr:uid="{00000000-0005-0000-0000-0000C8A20000}"/>
    <cellStyle name="SAPBEXresItemX 3 2 4" xfId="16626" xr:uid="{00000000-0005-0000-0000-0000C9A20000}"/>
    <cellStyle name="SAPBEXresItemX 3 2 4 2" xfId="16627" xr:uid="{00000000-0005-0000-0000-0000CAA20000}"/>
    <cellStyle name="SAPBEXresItemX 3 2 4 2 2" xfId="16628" xr:uid="{00000000-0005-0000-0000-0000CBA20000}"/>
    <cellStyle name="SAPBEXresItemX 3 2 5" xfId="16629" xr:uid="{00000000-0005-0000-0000-0000CCA20000}"/>
    <cellStyle name="SAPBEXresItemX 3 2 5 2" xfId="16630" xr:uid="{00000000-0005-0000-0000-0000CDA20000}"/>
    <cellStyle name="SAPBEXresItemX 3 2 6" xfId="43794" xr:uid="{00000000-0005-0000-0000-0000CEA20000}"/>
    <cellStyle name="SAPBEXresItemX 3 2 7" xfId="43795" xr:uid="{00000000-0005-0000-0000-0000CFA20000}"/>
    <cellStyle name="SAPBEXresItemX 3 20" xfId="43796" xr:uid="{00000000-0005-0000-0000-0000D0A20000}"/>
    <cellStyle name="SAPBEXresItemX 3 21" xfId="43797" xr:uid="{00000000-0005-0000-0000-0000D1A20000}"/>
    <cellStyle name="SAPBEXresItemX 3 22" xfId="43798" xr:uid="{00000000-0005-0000-0000-0000D2A20000}"/>
    <cellStyle name="SAPBEXresItemX 3 23" xfId="43799" xr:uid="{00000000-0005-0000-0000-0000D3A20000}"/>
    <cellStyle name="SAPBEXresItemX 3 24" xfId="43800" xr:uid="{00000000-0005-0000-0000-0000D4A20000}"/>
    <cellStyle name="SAPBEXresItemX 3 25" xfId="43801" xr:uid="{00000000-0005-0000-0000-0000D5A20000}"/>
    <cellStyle name="SAPBEXresItemX 3 26" xfId="43802" xr:uid="{00000000-0005-0000-0000-0000D6A20000}"/>
    <cellStyle name="SAPBEXresItemX 3 27" xfId="48794" xr:uid="{00000000-0005-0000-0000-0000D7A20000}"/>
    <cellStyle name="SAPBEXresItemX 3 3" xfId="43803" xr:uid="{00000000-0005-0000-0000-0000D8A20000}"/>
    <cellStyle name="SAPBEXresItemX 3 4" xfId="43804" xr:uid="{00000000-0005-0000-0000-0000D9A20000}"/>
    <cellStyle name="SAPBEXresItemX 3 5" xfId="43805" xr:uid="{00000000-0005-0000-0000-0000DAA20000}"/>
    <cellStyle name="SAPBEXresItemX 3 6" xfId="43806" xr:uid="{00000000-0005-0000-0000-0000DBA20000}"/>
    <cellStyle name="SAPBEXresItemX 3 7" xfId="43807" xr:uid="{00000000-0005-0000-0000-0000DCA20000}"/>
    <cellStyle name="SAPBEXresItemX 3 8" xfId="43808" xr:uid="{00000000-0005-0000-0000-0000DDA20000}"/>
    <cellStyle name="SAPBEXresItemX 3 9" xfId="43809" xr:uid="{00000000-0005-0000-0000-0000DEA20000}"/>
    <cellStyle name="SAPBEXresItemX 30" xfId="43810" xr:uid="{00000000-0005-0000-0000-0000DFA20000}"/>
    <cellStyle name="SAPBEXresItemX 31" xfId="43811" xr:uid="{00000000-0005-0000-0000-0000E0A20000}"/>
    <cellStyle name="SAPBEXresItemX 32" xfId="43812" xr:uid="{00000000-0005-0000-0000-0000E1A20000}"/>
    <cellStyle name="SAPBEXresItemX 33" xfId="43813" xr:uid="{00000000-0005-0000-0000-0000E2A20000}"/>
    <cellStyle name="SAPBEXresItemX 34" xfId="48795" xr:uid="{00000000-0005-0000-0000-0000E3A20000}"/>
    <cellStyle name="SAPBEXresItemX 4" xfId="1196" xr:uid="{00000000-0005-0000-0000-0000E4A20000}"/>
    <cellStyle name="SAPBEXresItemX 4 10" xfId="43814" xr:uid="{00000000-0005-0000-0000-0000E5A20000}"/>
    <cellStyle name="SAPBEXresItemX 4 11" xfId="43815" xr:uid="{00000000-0005-0000-0000-0000E6A20000}"/>
    <cellStyle name="SAPBEXresItemX 4 12" xfId="43816" xr:uid="{00000000-0005-0000-0000-0000E7A20000}"/>
    <cellStyle name="SAPBEXresItemX 4 13" xfId="43817" xr:uid="{00000000-0005-0000-0000-0000E8A20000}"/>
    <cellStyle name="SAPBEXresItemX 4 14" xfId="43818" xr:uid="{00000000-0005-0000-0000-0000E9A20000}"/>
    <cellStyle name="SAPBEXresItemX 4 15" xfId="43819" xr:uid="{00000000-0005-0000-0000-0000EAA20000}"/>
    <cellStyle name="SAPBEXresItemX 4 16" xfId="43820" xr:uid="{00000000-0005-0000-0000-0000EBA20000}"/>
    <cellStyle name="SAPBEXresItemX 4 17" xfId="43821" xr:uid="{00000000-0005-0000-0000-0000ECA20000}"/>
    <cellStyle name="SAPBEXresItemX 4 18" xfId="43822" xr:uid="{00000000-0005-0000-0000-0000EDA20000}"/>
    <cellStyle name="SAPBEXresItemX 4 19" xfId="43823" xr:uid="{00000000-0005-0000-0000-0000EEA20000}"/>
    <cellStyle name="SAPBEXresItemX 4 2" xfId="2245" xr:uid="{00000000-0005-0000-0000-0000EFA20000}"/>
    <cellStyle name="SAPBEXresItemX 4 2 2" xfId="16631" xr:uid="{00000000-0005-0000-0000-0000F0A20000}"/>
    <cellStyle name="SAPBEXresItemX 4 2 2 2" xfId="16632" xr:uid="{00000000-0005-0000-0000-0000F1A20000}"/>
    <cellStyle name="SAPBEXresItemX 4 2 2 2 2" xfId="16633" xr:uid="{00000000-0005-0000-0000-0000F2A20000}"/>
    <cellStyle name="SAPBEXresItemX 4 2 2 2 2 2" xfId="16634" xr:uid="{00000000-0005-0000-0000-0000F3A20000}"/>
    <cellStyle name="SAPBEXresItemX 4 2 2 2 3" xfId="16635" xr:uid="{00000000-0005-0000-0000-0000F4A20000}"/>
    <cellStyle name="SAPBEXresItemX 4 2 2 3" xfId="16636" xr:uid="{00000000-0005-0000-0000-0000F5A20000}"/>
    <cellStyle name="SAPBEXresItemX 4 2 2 3 2" xfId="16637" xr:uid="{00000000-0005-0000-0000-0000F6A20000}"/>
    <cellStyle name="SAPBEXresItemX 4 2 2 3 2 2" xfId="16638" xr:uid="{00000000-0005-0000-0000-0000F7A20000}"/>
    <cellStyle name="SAPBEXresItemX 4 2 2 4" xfId="16639" xr:uid="{00000000-0005-0000-0000-0000F8A20000}"/>
    <cellStyle name="SAPBEXresItemX 4 2 2 4 2" xfId="16640" xr:uid="{00000000-0005-0000-0000-0000F9A20000}"/>
    <cellStyle name="SAPBEXresItemX 4 2 3" xfId="16641" xr:uid="{00000000-0005-0000-0000-0000FAA20000}"/>
    <cellStyle name="SAPBEXresItemX 4 2 3 2" xfId="16642" xr:uid="{00000000-0005-0000-0000-0000FBA20000}"/>
    <cellStyle name="SAPBEXresItemX 4 2 3 2 2" xfId="16643" xr:uid="{00000000-0005-0000-0000-0000FCA20000}"/>
    <cellStyle name="SAPBEXresItemX 4 2 3 3" xfId="16644" xr:uid="{00000000-0005-0000-0000-0000FDA20000}"/>
    <cellStyle name="SAPBEXresItemX 4 2 4" xfId="16645" xr:uid="{00000000-0005-0000-0000-0000FEA20000}"/>
    <cellStyle name="SAPBEXresItemX 4 2 4 2" xfId="16646" xr:uid="{00000000-0005-0000-0000-0000FFA20000}"/>
    <cellStyle name="SAPBEXresItemX 4 2 4 2 2" xfId="16647" xr:uid="{00000000-0005-0000-0000-000000A30000}"/>
    <cellStyle name="SAPBEXresItemX 4 2 5" xfId="16648" xr:uid="{00000000-0005-0000-0000-000001A30000}"/>
    <cellStyle name="SAPBEXresItemX 4 2 5 2" xfId="16649" xr:uid="{00000000-0005-0000-0000-000002A30000}"/>
    <cellStyle name="SAPBEXresItemX 4 2 6" xfId="43824" xr:uid="{00000000-0005-0000-0000-000003A30000}"/>
    <cellStyle name="SAPBEXresItemX 4 2 7" xfId="43825" xr:uid="{00000000-0005-0000-0000-000004A30000}"/>
    <cellStyle name="SAPBEXresItemX 4 20" xfId="43826" xr:uid="{00000000-0005-0000-0000-000005A30000}"/>
    <cellStyle name="SAPBEXresItemX 4 21" xfId="43827" xr:uid="{00000000-0005-0000-0000-000006A30000}"/>
    <cellStyle name="SAPBEXresItemX 4 22" xfId="43828" xr:uid="{00000000-0005-0000-0000-000007A30000}"/>
    <cellStyle name="SAPBEXresItemX 4 23" xfId="43829" xr:uid="{00000000-0005-0000-0000-000008A30000}"/>
    <cellStyle name="SAPBEXresItemX 4 24" xfId="43830" xr:uid="{00000000-0005-0000-0000-000009A30000}"/>
    <cellStyle name="SAPBEXresItemX 4 25" xfId="43831" xr:uid="{00000000-0005-0000-0000-00000AA30000}"/>
    <cellStyle name="SAPBEXresItemX 4 26" xfId="43832" xr:uid="{00000000-0005-0000-0000-00000BA30000}"/>
    <cellStyle name="SAPBEXresItemX 4 27" xfId="48796" xr:uid="{00000000-0005-0000-0000-00000CA30000}"/>
    <cellStyle name="SAPBEXresItemX 4 3" xfId="43833" xr:uid="{00000000-0005-0000-0000-00000DA30000}"/>
    <cellStyle name="SAPBEXresItemX 4 4" xfId="43834" xr:uid="{00000000-0005-0000-0000-00000EA30000}"/>
    <cellStyle name="SAPBEXresItemX 4 5" xfId="43835" xr:uid="{00000000-0005-0000-0000-00000FA30000}"/>
    <cellStyle name="SAPBEXresItemX 4 6" xfId="43836" xr:uid="{00000000-0005-0000-0000-000010A30000}"/>
    <cellStyle name="SAPBEXresItemX 4 7" xfId="43837" xr:uid="{00000000-0005-0000-0000-000011A30000}"/>
    <cellStyle name="SAPBEXresItemX 4 8" xfId="43838" xr:uid="{00000000-0005-0000-0000-000012A30000}"/>
    <cellStyle name="SAPBEXresItemX 4 9" xfId="43839" xr:uid="{00000000-0005-0000-0000-000013A30000}"/>
    <cellStyle name="SAPBEXresItemX 5" xfId="1197" xr:uid="{00000000-0005-0000-0000-000014A30000}"/>
    <cellStyle name="SAPBEXresItemX 5 10" xfId="43840" xr:uid="{00000000-0005-0000-0000-000015A30000}"/>
    <cellStyle name="SAPBEXresItemX 5 11" xfId="43841" xr:uid="{00000000-0005-0000-0000-000016A30000}"/>
    <cellStyle name="SAPBEXresItemX 5 12" xfId="43842" xr:uid="{00000000-0005-0000-0000-000017A30000}"/>
    <cellStyle name="SAPBEXresItemX 5 13" xfId="43843" xr:uid="{00000000-0005-0000-0000-000018A30000}"/>
    <cellStyle name="SAPBEXresItemX 5 14" xfId="43844" xr:uid="{00000000-0005-0000-0000-000019A30000}"/>
    <cellStyle name="SAPBEXresItemX 5 15" xfId="43845" xr:uid="{00000000-0005-0000-0000-00001AA30000}"/>
    <cellStyle name="SAPBEXresItemX 5 16" xfId="43846" xr:uid="{00000000-0005-0000-0000-00001BA30000}"/>
    <cellStyle name="SAPBEXresItemX 5 17" xfId="43847" xr:uid="{00000000-0005-0000-0000-00001CA30000}"/>
    <cellStyle name="SAPBEXresItemX 5 18" xfId="43848" xr:uid="{00000000-0005-0000-0000-00001DA30000}"/>
    <cellStyle name="SAPBEXresItemX 5 19" xfId="43849" xr:uid="{00000000-0005-0000-0000-00001EA30000}"/>
    <cellStyle name="SAPBEXresItemX 5 2" xfId="2246" xr:uid="{00000000-0005-0000-0000-00001FA30000}"/>
    <cellStyle name="SAPBEXresItemX 5 2 2" xfId="16650" xr:uid="{00000000-0005-0000-0000-000020A30000}"/>
    <cellStyle name="SAPBEXresItemX 5 2 2 2" xfId="16651" xr:uid="{00000000-0005-0000-0000-000021A30000}"/>
    <cellStyle name="SAPBEXresItemX 5 2 2 2 2" xfId="16652" xr:uid="{00000000-0005-0000-0000-000022A30000}"/>
    <cellStyle name="SAPBEXresItemX 5 2 2 2 2 2" xfId="16653" xr:uid="{00000000-0005-0000-0000-000023A30000}"/>
    <cellStyle name="SAPBEXresItemX 5 2 2 2 3" xfId="16654" xr:uid="{00000000-0005-0000-0000-000024A30000}"/>
    <cellStyle name="SAPBEXresItemX 5 2 2 3" xfId="16655" xr:uid="{00000000-0005-0000-0000-000025A30000}"/>
    <cellStyle name="SAPBEXresItemX 5 2 2 3 2" xfId="16656" xr:uid="{00000000-0005-0000-0000-000026A30000}"/>
    <cellStyle name="SAPBEXresItemX 5 2 2 3 2 2" xfId="16657" xr:uid="{00000000-0005-0000-0000-000027A30000}"/>
    <cellStyle name="SAPBEXresItemX 5 2 2 4" xfId="16658" xr:uid="{00000000-0005-0000-0000-000028A30000}"/>
    <cellStyle name="SAPBEXresItemX 5 2 2 4 2" xfId="16659" xr:uid="{00000000-0005-0000-0000-000029A30000}"/>
    <cellStyle name="SAPBEXresItemX 5 2 3" xfId="16660" xr:uid="{00000000-0005-0000-0000-00002AA30000}"/>
    <cellStyle name="SAPBEXresItemX 5 2 3 2" xfId="16661" xr:uid="{00000000-0005-0000-0000-00002BA30000}"/>
    <cellStyle name="SAPBEXresItemX 5 2 3 2 2" xfId="16662" xr:uid="{00000000-0005-0000-0000-00002CA30000}"/>
    <cellStyle name="SAPBEXresItemX 5 2 3 3" xfId="16663" xr:uid="{00000000-0005-0000-0000-00002DA30000}"/>
    <cellStyle name="SAPBEXresItemX 5 2 4" xfId="16664" xr:uid="{00000000-0005-0000-0000-00002EA30000}"/>
    <cellStyle name="SAPBEXresItemX 5 2 4 2" xfId="16665" xr:uid="{00000000-0005-0000-0000-00002FA30000}"/>
    <cellStyle name="SAPBEXresItemX 5 2 4 2 2" xfId="16666" xr:uid="{00000000-0005-0000-0000-000030A30000}"/>
    <cellStyle name="SAPBEXresItemX 5 2 5" xfId="16667" xr:uid="{00000000-0005-0000-0000-000031A30000}"/>
    <cellStyle name="SAPBEXresItemX 5 2 5 2" xfId="16668" xr:uid="{00000000-0005-0000-0000-000032A30000}"/>
    <cellStyle name="SAPBEXresItemX 5 2 6" xfId="43850" xr:uid="{00000000-0005-0000-0000-000033A30000}"/>
    <cellStyle name="SAPBEXresItemX 5 2 7" xfId="43851" xr:uid="{00000000-0005-0000-0000-000034A30000}"/>
    <cellStyle name="SAPBEXresItemX 5 20" xfId="43852" xr:uid="{00000000-0005-0000-0000-000035A30000}"/>
    <cellStyle name="SAPBEXresItemX 5 21" xfId="43853" xr:uid="{00000000-0005-0000-0000-000036A30000}"/>
    <cellStyle name="SAPBEXresItemX 5 22" xfId="43854" xr:uid="{00000000-0005-0000-0000-000037A30000}"/>
    <cellStyle name="SAPBEXresItemX 5 23" xfId="43855" xr:uid="{00000000-0005-0000-0000-000038A30000}"/>
    <cellStyle name="SAPBEXresItemX 5 24" xfId="43856" xr:uid="{00000000-0005-0000-0000-000039A30000}"/>
    <cellStyle name="SAPBEXresItemX 5 25" xfId="43857" xr:uid="{00000000-0005-0000-0000-00003AA30000}"/>
    <cellStyle name="SAPBEXresItemX 5 26" xfId="43858" xr:uid="{00000000-0005-0000-0000-00003BA30000}"/>
    <cellStyle name="SAPBEXresItemX 5 27" xfId="48797" xr:uid="{00000000-0005-0000-0000-00003CA30000}"/>
    <cellStyle name="SAPBEXresItemX 5 3" xfId="43859" xr:uid="{00000000-0005-0000-0000-00003DA30000}"/>
    <cellStyle name="SAPBEXresItemX 5 4" xfId="43860" xr:uid="{00000000-0005-0000-0000-00003EA30000}"/>
    <cellStyle name="SAPBEXresItemX 5 5" xfId="43861" xr:uid="{00000000-0005-0000-0000-00003FA30000}"/>
    <cellStyle name="SAPBEXresItemX 5 6" xfId="43862" xr:uid="{00000000-0005-0000-0000-000040A30000}"/>
    <cellStyle name="SAPBEXresItemX 5 7" xfId="43863" xr:uid="{00000000-0005-0000-0000-000041A30000}"/>
    <cellStyle name="SAPBEXresItemX 5 8" xfId="43864" xr:uid="{00000000-0005-0000-0000-000042A30000}"/>
    <cellStyle name="SAPBEXresItemX 5 9" xfId="43865" xr:uid="{00000000-0005-0000-0000-000043A30000}"/>
    <cellStyle name="SAPBEXresItemX 6" xfId="1198" xr:uid="{00000000-0005-0000-0000-000044A30000}"/>
    <cellStyle name="SAPBEXresItemX 6 10" xfId="43866" xr:uid="{00000000-0005-0000-0000-000045A30000}"/>
    <cellStyle name="SAPBEXresItemX 6 11" xfId="43867" xr:uid="{00000000-0005-0000-0000-000046A30000}"/>
    <cellStyle name="SAPBEXresItemX 6 12" xfId="43868" xr:uid="{00000000-0005-0000-0000-000047A30000}"/>
    <cellStyle name="SAPBEXresItemX 6 13" xfId="43869" xr:uid="{00000000-0005-0000-0000-000048A30000}"/>
    <cellStyle name="SAPBEXresItemX 6 14" xfId="43870" xr:uid="{00000000-0005-0000-0000-000049A30000}"/>
    <cellStyle name="SAPBEXresItemX 6 15" xfId="43871" xr:uid="{00000000-0005-0000-0000-00004AA30000}"/>
    <cellStyle name="SAPBEXresItemX 6 16" xfId="43872" xr:uid="{00000000-0005-0000-0000-00004BA30000}"/>
    <cellStyle name="SAPBEXresItemX 6 17" xfId="43873" xr:uid="{00000000-0005-0000-0000-00004CA30000}"/>
    <cellStyle name="SAPBEXresItemX 6 18" xfId="43874" xr:uid="{00000000-0005-0000-0000-00004DA30000}"/>
    <cellStyle name="SAPBEXresItemX 6 19" xfId="43875" xr:uid="{00000000-0005-0000-0000-00004EA30000}"/>
    <cellStyle name="SAPBEXresItemX 6 2" xfId="2247" xr:uid="{00000000-0005-0000-0000-00004FA30000}"/>
    <cellStyle name="SAPBEXresItemX 6 2 2" xfId="16669" xr:uid="{00000000-0005-0000-0000-000050A30000}"/>
    <cellStyle name="SAPBEXresItemX 6 2 2 2" xfId="16670" xr:uid="{00000000-0005-0000-0000-000051A30000}"/>
    <cellStyle name="SAPBEXresItemX 6 2 2 2 2" xfId="16671" xr:uid="{00000000-0005-0000-0000-000052A30000}"/>
    <cellStyle name="SAPBEXresItemX 6 2 2 2 2 2" xfId="16672" xr:uid="{00000000-0005-0000-0000-000053A30000}"/>
    <cellStyle name="SAPBEXresItemX 6 2 2 2 3" xfId="16673" xr:uid="{00000000-0005-0000-0000-000054A30000}"/>
    <cellStyle name="SAPBEXresItemX 6 2 2 3" xfId="16674" xr:uid="{00000000-0005-0000-0000-000055A30000}"/>
    <cellStyle name="SAPBEXresItemX 6 2 2 3 2" xfId="16675" xr:uid="{00000000-0005-0000-0000-000056A30000}"/>
    <cellStyle name="SAPBEXresItemX 6 2 2 3 2 2" xfId="16676" xr:uid="{00000000-0005-0000-0000-000057A30000}"/>
    <cellStyle name="SAPBEXresItemX 6 2 2 4" xfId="16677" xr:uid="{00000000-0005-0000-0000-000058A30000}"/>
    <cellStyle name="SAPBEXresItemX 6 2 2 4 2" xfId="16678" xr:uid="{00000000-0005-0000-0000-000059A30000}"/>
    <cellStyle name="SAPBEXresItemX 6 2 3" xfId="16679" xr:uid="{00000000-0005-0000-0000-00005AA30000}"/>
    <cellStyle name="SAPBEXresItemX 6 2 3 2" xfId="16680" xr:uid="{00000000-0005-0000-0000-00005BA30000}"/>
    <cellStyle name="SAPBEXresItemX 6 2 3 2 2" xfId="16681" xr:uid="{00000000-0005-0000-0000-00005CA30000}"/>
    <cellStyle name="SAPBEXresItemX 6 2 3 3" xfId="16682" xr:uid="{00000000-0005-0000-0000-00005DA30000}"/>
    <cellStyle name="SAPBEXresItemX 6 2 4" xfId="16683" xr:uid="{00000000-0005-0000-0000-00005EA30000}"/>
    <cellStyle name="SAPBEXresItemX 6 2 4 2" xfId="16684" xr:uid="{00000000-0005-0000-0000-00005FA30000}"/>
    <cellStyle name="SAPBEXresItemX 6 2 4 2 2" xfId="16685" xr:uid="{00000000-0005-0000-0000-000060A30000}"/>
    <cellStyle name="SAPBEXresItemX 6 2 5" xfId="16686" xr:uid="{00000000-0005-0000-0000-000061A30000}"/>
    <cellStyle name="SAPBEXresItemX 6 2 5 2" xfId="16687" xr:uid="{00000000-0005-0000-0000-000062A30000}"/>
    <cellStyle name="SAPBEXresItemX 6 2 6" xfId="43876" xr:uid="{00000000-0005-0000-0000-000063A30000}"/>
    <cellStyle name="SAPBEXresItemX 6 2 7" xfId="43877" xr:uid="{00000000-0005-0000-0000-000064A30000}"/>
    <cellStyle name="SAPBEXresItemX 6 20" xfId="43878" xr:uid="{00000000-0005-0000-0000-000065A30000}"/>
    <cellStyle name="SAPBEXresItemX 6 21" xfId="43879" xr:uid="{00000000-0005-0000-0000-000066A30000}"/>
    <cellStyle name="SAPBEXresItemX 6 22" xfId="43880" xr:uid="{00000000-0005-0000-0000-000067A30000}"/>
    <cellStyle name="SAPBEXresItemX 6 23" xfId="43881" xr:uid="{00000000-0005-0000-0000-000068A30000}"/>
    <cellStyle name="SAPBEXresItemX 6 24" xfId="43882" xr:uid="{00000000-0005-0000-0000-000069A30000}"/>
    <cellStyle name="SAPBEXresItemX 6 25" xfId="43883" xr:uid="{00000000-0005-0000-0000-00006AA30000}"/>
    <cellStyle name="SAPBEXresItemX 6 26" xfId="43884" xr:uid="{00000000-0005-0000-0000-00006BA30000}"/>
    <cellStyle name="SAPBEXresItemX 6 27" xfId="48798" xr:uid="{00000000-0005-0000-0000-00006CA30000}"/>
    <cellStyle name="SAPBEXresItemX 6 3" xfId="43885" xr:uid="{00000000-0005-0000-0000-00006DA30000}"/>
    <cellStyle name="SAPBEXresItemX 6 4" xfId="43886" xr:uid="{00000000-0005-0000-0000-00006EA30000}"/>
    <cellStyle name="SAPBEXresItemX 6 5" xfId="43887" xr:uid="{00000000-0005-0000-0000-00006FA30000}"/>
    <cellStyle name="SAPBEXresItemX 6 6" xfId="43888" xr:uid="{00000000-0005-0000-0000-000070A30000}"/>
    <cellStyle name="SAPBEXresItemX 6 7" xfId="43889" xr:uid="{00000000-0005-0000-0000-000071A30000}"/>
    <cellStyle name="SAPBEXresItemX 6 8" xfId="43890" xr:uid="{00000000-0005-0000-0000-000072A30000}"/>
    <cellStyle name="SAPBEXresItemX 6 9" xfId="43891" xr:uid="{00000000-0005-0000-0000-000073A30000}"/>
    <cellStyle name="SAPBEXresItemX 7" xfId="1199" xr:uid="{00000000-0005-0000-0000-000074A30000}"/>
    <cellStyle name="SAPBEXresItemX 7 10" xfId="43892" xr:uid="{00000000-0005-0000-0000-000075A30000}"/>
    <cellStyle name="SAPBEXresItemX 7 11" xfId="43893" xr:uid="{00000000-0005-0000-0000-000076A30000}"/>
    <cellStyle name="SAPBEXresItemX 7 12" xfId="43894" xr:uid="{00000000-0005-0000-0000-000077A30000}"/>
    <cellStyle name="SAPBEXresItemX 7 13" xfId="43895" xr:uid="{00000000-0005-0000-0000-000078A30000}"/>
    <cellStyle name="SAPBEXresItemX 7 14" xfId="43896" xr:uid="{00000000-0005-0000-0000-000079A30000}"/>
    <cellStyle name="SAPBEXresItemX 7 15" xfId="43897" xr:uid="{00000000-0005-0000-0000-00007AA30000}"/>
    <cellStyle name="SAPBEXresItemX 7 16" xfId="43898" xr:uid="{00000000-0005-0000-0000-00007BA30000}"/>
    <cellStyle name="SAPBEXresItemX 7 17" xfId="43899" xr:uid="{00000000-0005-0000-0000-00007CA30000}"/>
    <cellStyle name="SAPBEXresItemX 7 18" xfId="43900" xr:uid="{00000000-0005-0000-0000-00007DA30000}"/>
    <cellStyle name="SAPBEXresItemX 7 19" xfId="43901" xr:uid="{00000000-0005-0000-0000-00007EA30000}"/>
    <cellStyle name="SAPBEXresItemX 7 2" xfId="2248" xr:uid="{00000000-0005-0000-0000-00007FA30000}"/>
    <cellStyle name="SAPBEXresItemX 7 2 2" xfId="16688" xr:uid="{00000000-0005-0000-0000-000080A30000}"/>
    <cellStyle name="SAPBEXresItemX 7 2 2 2" xfId="16689" xr:uid="{00000000-0005-0000-0000-000081A30000}"/>
    <cellStyle name="SAPBEXresItemX 7 2 2 2 2" xfId="16690" xr:uid="{00000000-0005-0000-0000-000082A30000}"/>
    <cellStyle name="SAPBEXresItemX 7 2 2 2 2 2" xfId="16691" xr:uid="{00000000-0005-0000-0000-000083A30000}"/>
    <cellStyle name="SAPBEXresItemX 7 2 2 2 3" xfId="16692" xr:uid="{00000000-0005-0000-0000-000084A30000}"/>
    <cellStyle name="SAPBEXresItemX 7 2 2 3" xfId="16693" xr:uid="{00000000-0005-0000-0000-000085A30000}"/>
    <cellStyle name="SAPBEXresItemX 7 2 2 3 2" xfId="16694" xr:uid="{00000000-0005-0000-0000-000086A30000}"/>
    <cellStyle name="SAPBEXresItemX 7 2 2 3 2 2" xfId="16695" xr:uid="{00000000-0005-0000-0000-000087A30000}"/>
    <cellStyle name="SAPBEXresItemX 7 2 2 4" xfId="16696" xr:uid="{00000000-0005-0000-0000-000088A30000}"/>
    <cellStyle name="SAPBEXresItemX 7 2 2 4 2" xfId="16697" xr:uid="{00000000-0005-0000-0000-000089A30000}"/>
    <cellStyle name="SAPBEXresItemX 7 2 3" xfId="16698" xr:uid="{00000000-0005-0000-0000-00008AA30000}"/>
    <cellStyle name="SAPBEXresItemX 7 2 3 2" xfId="16699" xr:uid="{00000000-0005-0000-0000-00008BA30000}"/>
    <cellStyle name="SAPBEXresItemX 7 2 3 2 2" xfId="16700" xr:uid="{00000000-0005-0000-0000-00008CA30000}"/>
    <cellStyle name="SAPBEXresItemX 7 2 3 3" xfId="16701" xr:uid="{00000000-0005-0000-0000-00008DA30000}"/>
    <cellStyle name="SAPBEXresItemX 7 2 4" xfId="16702" xr:uid="{00000000-0005-0000-0000-00008EA30000}"/>
    <cellStyle name="SAPBEXresItemX 7 2 4 2" xfId="16703" xr:uid="{00000000-0005-0000-0000-00008FA30000}"/>
    <cellStyle name="SAPBEXresItemX 7 2 4 2 2" xfId="16704" xr:uid="{00000000-0005-0000-0000-000090A30000}"/>
    <cellStyle name="SAPBEXresItemX 7 2 5" xfId="16705" xr:uid="{00000000-0005-0000-0000-000091A30000}"/>
    <cellStyle name="SAPBEXresItemX 7 2 5 2" xfId="16706" xr:uid="{00000000-0005-0000-0000-000092A30000}"/>
    <cellStyle name="SAPBEXresItemX 7 2 6" xfId="43902" xr:uid="{00000000-0005-0000-0000-000093A30000}"/>
    <cellStyle name="SAPBEXresItemX 7 2 7" xfId="43903" xr:uid="{00000000-0005-0000-0000-000094A30000}"/>
    <cellStyle name="SAPBEXresItemX 7 20" xfId="43904" xr:uid="{00000000-0005-0000-0000-000095A30000}"/>
    <cellStyle name="SAPBEXresItemX 7 21" xfId="43905" xr:uid="{00000000-0005-0000-0000-000096A30000}"/>
    <cellStyle name="SAPBEXresItemX 7 22" xfId="43906" xr:uid="{00000000-0005-0000-0000-000097A30000}"/>
    <cellStyle name="SAPBEXresItemX 7 23" xfId="43907" xr:uid="{00000000-0005-0000-0000-000098A30000}"/>
    <cellStyle name="SAPBEXresItemX 7 24" xfId="43908" xr:uid="{00000000-0005-0000-0000-000099A30000}"/>
    <cellStyle name="SAPBEXresItemX 7 25" xfId="43909" xr:uid="{00000000-0005-0000-0000-00009AA30000}"/>
    <cellStyle name="SAPBEXresItemX 7 26" xfId="43910" xr:uid="{00000000-0005-0000-0000-00009BA30000}"/>
    <cellStyle name="SAPBEXresItemX 7 27" xfId="48799" xr:uid="{00000000-0005-0000-0000-00009CA30000}"/>
    <cellStyle name="SAPBEXresItemX 7 3" xfId="43911" xr:uid="{00000000-0005-0000-0000-00009DA30000}"/>
    <cellStyle name="SAPBEXresItemX 7 4" xfId="43912" xr:uid="{00000000-0005-0000-0000-00009EA30000}"/>
    <cellStyle name="SAPBEXresItemX 7 5" xfId="43913" xr:uid="{00000000-0005-0000-0000-00009FA30000}"/>
    <cellStyle name="SAPBEXresItemX 7 6" xfId="43914" xr:uid="{00000000-0005-0000-0000-0000A0A30000}"/>
    <cellStyle name="SAPBEXresItemX 7 7" xfId="43915" xr:uid="{00000000-0005-0000-0000-0000A1A30000}"/>
    <cellStyle name="SAPBEXresItemX 7 8" xfId="43916" xr:uid="{00000000-0005-0000-0000-0000A2A30000}"/>
    <cellStyle name="SAPBEXresItemX 7 9" xfId="43917" xr:uid="{00000000-0005-0000-0000-0000A3A30000}"/>
    <cellStyle name="SAPBEXresItemX 8" xfId="1189" xr:uid="{00000000-0005-0000-0000-0000A4A30000}"/>
    <cellStyle name="SAPBEXresItemX 8 10" xfId="43918" xr:uid="{00000000-0005-0000-0000-0000A5A30000}"/>
    <cellStyle name="SAPBEXresItemX 8 11" xfId="43919" xr:uid="{00000000-0005-0000-0000-0000A6A30000}"/>
    <cellStyle name="SAPBEXresItemX 8 12" xfId="43920" xr:uid="{00000000-0005-0000-0000-0000A7A30000}"/>
    <cellStyle name="SAPBEXresItemX 8 13" xfId="43921" xr:uid="{00000000-0005-0000-0000-0000A8A30000}"/>
    <cellStyle name="SAPBEXresItemX 8 14" xfId="43922" xr:uid="{00000000-0005-0000-0000-0000A9A30000}"/>
    <cellStyle name="SAPBEXresItemX 8 15" xfId="43923" xr:uid="{00000000-0005-0000-0000-0000AAA30000}"/>
    <cellStyle name="SAPBEXresItemX 8 16" xfId="43924" xr:uid="{00000000-0005-0000-0000-0000ABA30000}"/>
    <cellStyle name="SAPBEXresItemX 8 17" xfId="43925" xr:uid="{00000000-0005-0000-0000-0000ACA30000}"/>
    <cellStyle name="SAPBEXresItemX 8 18" xfId="43926" xr:uid="{00000000-0005-0000-0000-0000ADA30000}"/>
    <cellStyle name="SAPBEXresItemX 8 19" xfId="43927" xr:uid="{00000000-0005-0000-0000-0000AEA30000}"/>
    <cellStyle name="SAPBEXresItemX 8 2" xfId="2249" xr:uid="{00000000-0005-0000-0000-0000AFA30000}"/>
    <cellStyle name="SAPBEXresItemX 8 2 2" xfId="16707" xr:uid="{00000000-0005-0000-0000-0000B0A30000}"/>
    <cellStyle name="SAPBEXresItemX 8 2 2 2" xfId="16708" xr:uid="{00000000-0005-0000-0000-0000B1A30000}"/>
    <cellStyle name="SAPBEXresItemX 8 2 2 2 2" xfId="16709" xr:uid="{00000000-0005-0000-0000-0000B2A30000}"/>
    <cellStyle name="SAPBEXresItemX 8 2 2 2 2 2" xfId="16710" xr:uid="{00000000-0005-0000-0000-0000B3A30000}"/>
    <cellStyle name="SAPBEXresItemX 8 2 2 2 3" xfId="16711" xr:uid="{00000000-0005-0000-0000-0000B4A30000}"/>
    <cellStyle name="SAPBEXresItemX 8 2 2 3" xfId="16712" xr:uid="{00000000-0005-0000-0000-0000B5A30000}"/>
    <cellStyle name="SAPBEXresItemX 8 2 2 3 2" xfId="16713" xr:uid="{00000000-0005-0000-0000-0000B6A30000}"/>
    <cellStyle name="SAPBEXresItemX 8 2 2 3 2 2" xfId="16714" xr:uid="{00000000-0005-0000-0000-0000B7A30000}"/>
    <cellStyle name="SAPBEXresItemX 8 2 2 4" xfId="16715" xr:uid="{00000000-0005-0000-0000-0000B8A30000}"/>
    <cellStyle name="SAPBEXresItemX 8 2 2 4 2" xfId="16716" xr:uid="{00000000-0005-0000-0000-0000B9A30000}"/>
    <cellStyle name="SAPBEXresItemX 8 2 3" xfId="16717" xr:uid="{00000000-0005-0000-0000-0000BAA30000}"/>
    <cellStyle name="SAPBEXresItemX 8 2 3 2" xfId="16718" xr:uid="{00000000-0005-0000-0000-0000BBA30000}"/>
    <cellStyle name="SAPBEXresItemX 8 2 3 2 2" xfId="16719" xr:uid="{00000000-0005-0000-0000-0000BCA30000}"/>
    <cellStyle name="SAPBEXresItemX 8 2 3 3" xfId="16720" xr:uid="{00000000-0005-0000-0000-0000BDA30000}"/>
    <cellStyle name="SAPBEXresItemX 8 2 4" xfId="16721" xr:uid="{00000000-0005-0000-0000-0000BEA30000}"/>
    <cellStyle name="SAPBEXresItemX 8 2 4 2" xfId="16722" xr:uid="{00000000-0005-0000-0000-0000BFA30000}"/>
    <cellStyle name="SAPBEXresItemX 8 2 4 2 2" xfId="16723" xr:uid="{00000000-0005-0000-0000-0000C0A30000}"/>
    <cellStyle name="SAPBEXresItemX 8 2 5" xfId="16724" xr:uid="{00000000-0005-0000-0000-0000C1A30000}"/>
    <cellStyle name="SAPBEXresItemX 8 2 5 2" xfId="16725" xr:uid="{00000000-0005-0000-0000-0000C2A30000}"/>
    <cellStyle name="SAPBEXresItemX 8 2 6" xfId="43928" xr:uid="{00000000-0005-0000-0000-0000C3A30000}"/>
    <cellStyle name="SAPBEXresItemX 8 2 7" xfId="43929" xr:uid="{00000000-0005-0000-0000-0000C4A30000}"/>
    <cellStyle name="SAPBEXresItemX 8 20" xfId="43930" xr:uid="{00000000-0005-0000-0000-0000C5A30000}"/>
    <cellStyle name="SAPBEXresItemX 8 21" xfId="43931" xr:uid="{00000000-0005-0000-0000-0000C6A30000}"/>
    <cellStyle name="SAPBEXresItemX 8 22" xfId="43932" xr:uid="{00000000-0005-0000-0000-0000C7A30000}"/>
    <cellStyle name="SAPBEXresItemX 8 23" xfId="43933" xr:uid="{00000000-0005-0000-0000-0000C8A30000}"/>
    <cellStyle name="SAPBEXresItemX 8 24" xfId="43934" xr:uid="{00000000-0005-0000-0000-0000C9A30000}"/>
    <cellStyle name="SAPBEXresItemX 8 25" xfId="43935" xr:uid="{00000000-0005-0000-0000-0000CAA30000}"/>
    <cellStyle name="SAPBEXresItemX 8 26" xfId="43936" xr:uid="{00000000-0005-0000-0000-0000CBA30000}"/>
    <cellStyle name="SAPBEXresItemX 8 27" xfId="48800" xr:uid="{00000000-0005-0000-0000-0000CCA30000}"/>
    <cellStyle name="SAPBEXresItemX 8 3" xfId="43937" xr:uid="{00000000-0005-0000-0000-0000CDA30000}"/>
    <cellStyle name="SAPBEXresItemX 8 4" xfId="43938" xr:uid="{00000000-0005-0000-0000-0000CEA30000}"/>
    <cellStyle name="SAPBEXresItemX 8 5" xfId="43939" xr:uid="{00000000-0005-0000-0000-0000CFA30000}"/>
    <cellStyle name="SAPBEXresItemX 8 6" xfId="43940" xr:uid="{00000000-0005-0000-0000-0000D0A30000}"/>
    <cellStyle name="SAPBEXresItemX 8 7" xfId="43941" xr:uid="{00000000-0005-0000-0000-0000D1A30000}"/>
    <cellStyle name="SAPBEXresItemX 8 8" xfId="43942" xr:uid="{00000000-0005-0000-0000-0000D2A30000}"/>
    <cellStyle name="SAPBEXresItemX 8 9" xfId="43943" xr:uid="{00000000-0005-0000-0000-0000D3A30000}"/>
    <cellStyle name="SAPBEXresItemX 9" xfId="2250" xr:uid="{00000000-0005-0000-0000-0000D4A30000}"/>
    <cellStyle name="SAPBEXresItemX 9 2" xfId="16726" xr:uid="{00000000-0005-0000-0000-0000D5A30000}"/>
    <cellStyle name="SAPBEXresItemX 9 2 2" xfId="16727" xr:uid="{00000000-0005-0000-0000-0000D6A30000}"/>
    <cellStyle name="SAPBEXresItemX 9 2 2 2" xfId="16728" xr:uid="{00000000-0005-0000-0000-0000D7A30000}"/>
    <cellStyle name="SAPBEXresItemX 9 2 2 2 2" xfId="16729" xr:uid="{00000000-0005-0000-0000-0000D8A30000}"/>
    <cellStyle name="SAPBEXresItemX 9 2 2 3" xfId="16730" xr:uid="{00000000-0005-0000-0000-0000D9A30000}"/>
    <cellStyle name="SAPBEXresItemX 9 2 3" xfId="16731" xr:uid="{00000000-0005-0000-0000-0000DAA30000}"/>
    <cellStyle name="SAPBEXresItemX 9 2 3 2" xfId="16732" xr:uid="{00000000-0005-0000-0000-0000DBA30000}"/>
    <cellStyle name="SAPBEXresItemX 9 2 3 2 2" xfId="16733" xr:uid="{00000000-0005-0000-0000-0000DCA30000}"/>
    <cellStyle name="SAPBEXresItemX 9 2 4" xfId="16734" xr:uid="{00000000-0005-0000-0000-0000DDA30000}"/>
    <cellStyle name="SAPBEXresItemX 9 2 4 2" xfId="16735" xr:uid="{00000000-0005-0000-0000-0000DEA30000}"/>
    <cellStyle name="SAPBEXresItemX 9 3" xfId="16736" xr:uid="{00000000-0005-0000-0000-0000DFA30000}"/>
    <cellStyle name="SAPBEXresItemX 9 3 2" xfId="16737" xr:uid="{00000000-0005-0000-0000-0000E0A30000}"/>
    <cellStyle name="SAPBEXresItemX 9 3 2 2" xfId="16738" xr:uid="{00000000-0005-0000-0000-0000E1A30000}"/>
    <cellStyle name="SAPBEXresItemX 9 3 3" xfId="16739" xr:uid="{00000000-0005-0000-0000-0000E2A30000}"/>
    <cellStyle name="SAPBEXresItemX 9 4" xfId="16740" xr:uid="{00000000-0005-0000-0000-0000E3A30000}"/>
    <cellStyle name="SAPBEXresItemX 9 4 2" xfId="16741" xr:uid="{00000000-0005-0000-0000-0000E4A30000}"/>
    <cellStyle name="SAPBEXresItemX 9 4 2 2" xfId="16742" xr:uid="{00000000-0005-0000-0000-0000E5A30000}"/>
    <cellStyle name="SAPBEXresItemX 9 5" xfId="16743" xr:uid="{00000000-0005-0000-0000-0000E6A30000}"/>
    <cellStyle name="SAPBEXresItemX 9 5 2" xfId="16744" xr:uid="{00000000-0005-0000-0000-0000E7A30000}"/>
    <cellStyle name="SAPBEXresItemX 9 6" xfId="43944" xr:uid="{00000000-0005-0000-0000-0000E8A30000}"/>
    <cellStyle name="SAPBEXresItemX 9 7" xfId="43945" xr:uid="{00000000-0005-0000-0000-0000E9A30000}"/>
    <cellStyle name="SAPBEXstdData" xfId="151" xr:uid="{00000000-0005-0000-0000-0000EAA30000}"/>
    <cellStyle name="SAPBEXstdData 10" xfId="16745" xr:uid="{00000000-0005-0000-0000-0000EBA30000}"/>
    <cellStyle name="SAPBEXstdData 10 2" xfId="16746" xr:uid="{00000000-0005-0000-0000-0000ECA30000}"/>
    <cellStyle name="SAPBEXstdData 10 2 2" xfId="16747" xr:uid="{00000000-0005-0000-0000-0000EDA30000}"/>
    <cellStyle name="SAPBEXstdData 10 2 2 2" xfId="16748" xr:uid="{00000000-0005-0000-0000-0000EEA30000}"/>
    <cellStyle name="SAPBEXstdData 10 2 3" xfId="16749" xr:uid="{00000000-0005-0000-0000-0000EFA30000}"/>
    <cellStyle name="SAPBEXstdData 10 3" xfId="16750" xr:uid="{00000000-0005-0000-0000-0000F0A30000}"/>
    <cellStyle name="SAPBEXstdData 10 3 2" xfId="16751" xr:uid="{00000000-0005-0000-0000-0000F1A30000}"/>
    <cellStyle name="SAPBEXstdData 10 3 2 2" xfId="16752" xr:uid="{00000000-0005-0000-0000-0000F2A30000}"/>
    <cellStyle name="SAPBEXstdData 10 4" xfId="16753" xr:uid="{00000000-0005-0000-0000-0000F3A30000}"/>
    <cellStyle name="SAPBEXstdData 10 4 2" xfId="16754" xr:uid="{00000000-0005-0000-0000-0000F4A30000}"/>
    <cellStyle name="SAPBEXstdData 10 5" xfId="43946" xr:uid="{00000000-0005-0000-0000-0000F5A30000}"/>
    <cellStyle name="SAPBEXstdData 10 6" xfId="43947" xr:uid="{00000000-0005-0000-0000-0000F6A30000}"/>
    <cellStyle name="SAPBEXstdData 10 7" xfId="43948" xr:uid="{00000000-0005-0000-0000-0000F7A30000}"/>
    <cellStyle name="SAPBEXstdData 11" xfId="43949" xr:uid="{00000000-0005-0000-0000-0000F8A30000}"/>
    <cellStyle name="SAPBEXstdData 12" xfId="43950" xr:uid="{00000000-0005-0000-0000-0000F9A30000}"/>
    <cellStyle name="SAPBEXstdData 13" xfId="43951" xr:uid="{00000000-0005-0000-0000-0000FAA30000}"/>
    <cellStyle name="SAPBEXstdData 14" xfId="43952" xr:uid="{00000000-0005-0000-0000-0000FBA30000}"/>
    <cellStyle name="SAPBEXstdData 15" xfId="43953" xr:uid="{00000000-0005-0000-0000-0000FCA30000}"/>
    <cellStyle name="SAPBEXstdData 16" xfId="43954" xr:uid="{00000000-0005-0000-0000-0000FDA30000}"/>
    <cellStyle name="SAPBEXstdData 17" xfId="43955" xr:uid="{00000000-0005-0000-0000-0000FEA30000}"/>
    <cellStyle name="SAPBEXstdData 18" xfId="43956" xr:uid="{00000000-0005-0000-0000-0000FFA30000}"/>
    <cellStyle name="SAPBEXstdData 19" xfId="43957" xr:uid="{00000000-0005-0000-0000-000000A40000}"/>
    <cellStyle name="SAPBEXstdData 2" xfId="446" xr:uid="{00000000-0005-0000-0000-000001A40000}"/>
    <cellStyle name="SAPBEXstdData 2 10" xfId="43958" xr:uid="{00000000-0005-0000-0000-000002A40000}"/>
    <cellStyle name="SAPBEXstdData 2 11" xfId="43959" xr:uid="{00000000-0005-0000-0000-000003A40000}"/>
    <cellStyle name="SAPBEXstdData 2 12" xfId="43960" xr:uid="{00000000-0005-0000-0000-000004A40000}"/>
    <cellStyle name="SAPBEXstdData 2 13" xfId="43961" xr:uid="{00000000-0005-0000-0000-000005A40000}"/>
    <cellStyle name="SAPBEXstdData 2 14" xfId="43962" xr:uid="{00000000-0005-0000-0000-000006A40000}"/>
    <cellStyle name="SAPBEXstdData 2 15" xfId="43963" xr:uid="{00000000-0005-0000-0000-000007A40000}"/>
    <cellStyle name="SAPBEXstdData 2 16" xfId="43964" xr:uid="{00000000-0005-0000-0000-000008A40000}"/>
    <cellStyle name="SAPBEXstdData 2 17" xfId="43965" xr:uid="{00000000-0005-0000-0000-000009A40000}"/>
    <cellStyle name="SAPBEXstdData 2 18" xfId="43966" xr:uid="{00000000-0005-0000-0000-00000AA40000}"/>
    <cellStyle name="SAPBEXstdData 2 19" xfId="43967" xr:uid="{00000000-0005-0000-0000-00000BA40000}"/>
    <cellStyle name="SAPBEXstdData 2 2" xfId="556" xr:uid="{00000000-0005-0000-0000-00000CA40000}"/>
    <cellStyle name="SAPBEXstdData 2 2 10" xfId="43968" xr:uid="{00000000-0005-0000-0000-00000DA40000}"/>
    <cellStyle name="SAPBEXstdData 2 2 11" xfId="43969" xr:uid="{00000000-0005-0000-0000-00000EA40000}"/>
    <cellStyle name="SAPBEXstdData 2 2 12" xfId="43970" xr:uid="{00000000-0005-0000-0000-00000FA40000}"/>
    <cellStyle name="SAPBEXstdData 2 2 13" xfId="43971" xr:uid="{00000000-0005-0000-0000-000010A40000}"/>
    <cellStyle name="SAPBEXstdData 2 2 14" xfId="43972" xr:uid="{00000000-0005-0000-0000-000011A40000}"/>
    <cellStyle name="SAPBEXstdData 2 2 15" xfId="43973" xr:uid="{00000000-0005-0000-0000-000012A40000}"/>
    <cellStyle name="SAPBEXstdData 2 2 16" xfId="43974" xr:uid="{00000000-0005-0000-0000-000013A40000}"/>
    <cellStyle name="SAPBEXstdData 2 2 17" xfId="43975" xr:uid="{00000000-0005-0000-0000-000014A40000}"/>
    <cellStyle name="SAPBEXstdData 2 2 18" xfId="43976" xr:uid="{00000000-0005-0000-0000-000015A40000}"/>
    <cellStyle name="SAPBEXstdData 2 2 19" xfId="43977" xr:uid="{00000000-0005-0000-0000-000016A40000}"/>
    <cellStyle name="SAPBEXstdData 2 2 2" xfId="1201" xr:uid="{00000000-0005-0000-0000-000017A40000}"/>
    <cellStyle name="SAPBEXstdData 2 2 2 10" xfId="43978" xr:uid="{00000000-0005-0000-0000-000018A40000}"/>
    <cellStyle name="SAPBEXstdData 2 2 2 11" xfId="43979" xr:uid="{00000000-0005-0000-0000-000019A40000}"/>
    <cellStyle name="SAPBEXstdData 2 2 2 12" xfId="43980" xr:uid="{00000000-0005-0000-0000-00001AA40000}"/>
    <cellStyle name="SAPBEXstdData 2 2 2 13" xfId="43981" xr:uid="{00000000-0005-0000-0000-00001BA40000}"/>
    <cellStyle name="SAPBEXstdData 2 2 2 14" xfId="43982" xr:uid="{00000000-0005-0000-0000-00001CA40000}"/>
    <cellStyle name="SAPBEXstdData 2 2 2 15" xfId="43983" xr:uid="{00000000-0005-0000-0000-00001DA40000}"/>
    <cellStyle name="SAPBEXstdData 2 2 2 16" xfId="43984" xr:uid="{00000000-0005-0000-0000-00001EA40000}"/>
    <cellStyle name="SAPBEXstdData 2 2 2 17" xfId="43985" xr:uid="{00000000-0005-0000-0000-00001FA40000}"/>
    <cellStyle name="SAPBEXstdData 2 2 2 18" xfId="43986" xr:uid="{00000000-0005-0000-0000-000020A40000}"/>
    <cellStyle name="SAPBEXstdData 2 2 2 19" xfId="43987" xr:uid="{00000000-0005-0000-0000-000021A40000}"/>
    <cellStyle name="SAPBEXstdData 2 2 2 2" xfId="2251" xr:uid="{00000000-0005-0000-0000-000022A40000}"/>
    <cellStyle name="SAPBEXstdData 2 2 2 2 2" xfId="16755" xr:uid="{00000000-0005-0000-0000-000023A40000}"/>
    <cellStyle name="SAPBEXstdData 2 2 2 2 2 2" xfId="16756" xr:uid="{00000000-0005-0000-0000-000024A40000}"/>
    <cellStyle name="SAPBEXstdData 2 2 2 2 2 2 2" xfId="16757" xr:uid="{00000000-0005-0000-0000-000025A40000}"/>
    <cellStyle name="SAPBEXstdData 2 2 2 2 2 2 2 2" xfId="16758" xr:uid="{00000000-0005-0000-0000-000026A40000}"/>
    <cellStyle name="SAPBEXstdData 2 2 2 2 2 2 3" xfId="16759" xr:uid="{00000000-0005-0000-0000-000027A40000}"/>
    <cellStyle name="SAPBEXstdData 2 2 2 2 2 3" xfId="16760" xr:uid="{00000000-0005-0000-0000-000028A40000}"/>
    <cellStyle name="SAPBEXstdData 2 2 2 2 2 3 2" xfId="16761" xr:uid="{00000000-0005-0000-0000-000029A40000}"/>
    <cellStyle name="SAPBEXstdData 2 2 2 2 2 3 2 2" xfId="16762" xr:uid="{00000000-0005-0000-0000-00002AA40000}"/>
    <cellStyle name="SAPBEXstdData 2 2 2 2 2 4" xfId="16763" xr:uid="{00000000-0005-0000-0000-00002BA40000}"/>
    <cellStyle name="SAPBEXstdData 2 2 2 2 2 4 2" xfId="16764" xr:uid="{00000000-0005-0000-0000-00002CA40000}"/>
    <cellStyle name="SAPBEXstdData 2 2 2 2 3" xfId="16765" xr:uid="{00000000-0005-0000-0000-00002DA40000}"/>
    <cellStyle name="SAPBEXstdData 2 2 2 2 3 2" xfId="16766" xr:uid="{00000000-0005-0000-0000-00002EA40000}"/>
    <cellStyle name="SAPBEXstdData 2 2 2 2 3 2 2" xfId="16767" xr:uid="{00000000-0005-0000-0000-00002FA40000}"/>
    <cellStyle name="SAPBEXstdData 2 2 2 2 3 3" xfId="16768" xr:uid="{00000000-0005-0000-0000-000030A40000}"/>
    <cellStyle name="SAPBEXstdData 2 2 2 2 4" xfId="16769" xr:uid="{00000000-0005-0000-0000-000031A40000}"/>
    <cellStyle name="SAPBEXstdData 2 2 2 2 4 2" xfId="16770" xr:uid="{00000000-0005-0000-0000-000032A40000}"/>
    <cellStyle name="SAPBEXstdData 2 2 2 2 4 2 2" xfId="16771" xr:uid="{00000000-0005-0000-0000-000033A40000}"/>
    <cellStyle name="SAPBEXstdData 2 2 2 2 5" xfId="16772" xr:uid="{00000000-0005-0000-0000-000034A40000}"/>
    <cellStyle name="SAPBEXstdData 2 2 2 2 5 2" xfId="16773" xr:uid="{00000000-0005-0000-0000-000035A40000}"/>
    <cellStyle name="SAPBEXstdData 2 2 2 2 6" xfId="43988" xr:uid="{00000000-0005-0000-0000-000036A40000}"/>
    <cellStyle name="SAPBEXstdData 2 2 2 2 7" xfId="43989" xr:uid="{00000000-0005-0000-0000-000037A40000}"/>
    <cellStyle name="SAPBEXstdData 2 2 2 2 8" xfId="49939" xr:uid="{00000000-0005-0000-0000-000038A40000}"/>
    <cellStyle name="SAPBEXstdData 2 2 2 20" xfId="43990" xr:uid="{00000000-0005-0000-0000-000039A40000}"/>
    <cellStyle name="SAPBEXstdData 2 2 2 21" xfId="43991" xr:uid="{00000000-0005-0000-0000-00003AA40000}"/>
    <cellStyle name="SAPBEXstdData 2 2 2 22" xfId="43992" xr:uid="{00000000-0005-0000-0000-00003BA40000}"/>
    <cellStyle name="SAPBEXstdData 2 2 2 23" xfId="43993" xr:uid="{00000000-0005-0000-0000-00003CA40000}"/>
    <cellStyle name="SAPBEXstdData 2 2 2 24" xfId="43994" xr:uid="{00000000-0005-0000-0000-00003DA40000}"/>
    <cellStyle name="SAPBEXstdData 2 2 2 25" xfId="43995" xr:uid="{00000000-0005-0000-0000-00003EA40000}"/>
    <cellStyle name="SAPBEXstdData 2 2 2 26" xfId="43996" xr:uid="{00000000-0005-0000-0000-00003FA40000}"/>
    <cellStyle name="SAPBEXstdData 2 2 2 27" xfId="43997" xr:uid="{00000000-0005-0000-0000-000040A40000}"/>
    <cellStyle name="SAPBEXstdData 2 2 2 28" xfId="48801" xr:uid="{00000000-0005-0000-0000-000041A40000}"/>
    <cellStyle name="SAPBEXstdData 2 2 2 29" xfId="49422" xr:uid="{00000000-0005-0000-0000-000042A40000}"/>
    <cellStyle name="SAPBEXstdData 2 2 2 3" xfId="43998" xr:uid="{00000000-0005-0000-0000-000043A40000}"/>
    <cellStyle name="SAPBEXstdData 2 2 2 4" xfId="43999" xr:uid="{00000000-0005-0000-0000-000044A40000}"/>
    <cellStyle name="SAPBEXstdData 2 2 2 5" xfId="44000" xr:uid="{00000000-0005-0000-0000-000045A40000}"/>
    <cellStyle name="SAPBEXstdData 2 2 2 6" xfId="44001" xr:uid="{00000000-0005-0000-0000-000046A40000}"/>
    <cellStyle name="SAPBEXstdData 2 2 2 7" xfId="44002" xr:uid="{00000000-0005-0000-0000-000047A40000}"/>
    <cellStyle name="SAPBEXstdData 2 2 2 8" xfId="44003" xr:uid="{00000000-0005-0000-0000-000048A40000}"/>
    <cellStyle name="SAPBEXstdData 2 2 2 9" xfId="44004" xr:uid="{00000000-0005-0000-0000-000049A40000}"/>
    <cellStyle name="SAPBEXstdData 2 2 20" xfId="44005" xr:uid="{00000000-0005-0000-0000-00004AA40000}"/>
    <cellStyle name="SAPBEXstdData 2 2 21" xfId="44006" xr:uid="{00000000-0005-0000-0000-00004BA40000}"/>
    <cellStyle name="SAPBEXstdData 2 2 22" xfId="44007" xr:uid="{00000000-0005-0000-0000-00004CA40000}"/>
    <cellStyle name="SAPBEXstdData 2 2 23" xfId="44008" xr:uid="{00000000-0005-0000-0000-00004DA40000}"/>
    <cellStyle name="SAPBEXstdData 2 2 24" xfId="44009" xr:uid="{00000000-0005-0000-0000-00004EA40000}"/>
    <cellStyle name="SAPBEXstdData 2 2 25" xfId="44010" xr:uid="{00000000-0005-0000-0000-00004FA40000}"/>
    <cellStyle name="SAPBEXstdData 2 2 26" xfId="44011" xr:uid="{00000000-0005-0000-0000-000050A40000}"/>
    <cellStyle name="SAPBEXstdData 2 2 27" xfId="44012" xr:uid="{00000000-0005-0000-0000-000051A40000}"/>
    <cellStyle name="SAPBEXstdData 2 2 28" xfId="44013" xr:uid="{00000000-0005-0000-0000-000052A40000}"/>
    <cellStyle name="SAPBEXstdData 2 2 29" xfId="44014" xr:uid="{00000000-0005-0000-0000-000053A40000}"/>
    <cellStyle name="SAPBEXstdData 2 2 3" xfId="1202" xr:uid="{00000000-0005-0000-0000-000054A40000}"/>
    <cellStyle name="SAPBEXstdData 2 2 3 10" xfId="44015" xr:uid="{00000000-0005-0000-0000-000055A40000}"/>
    <cellStyle name="SAPBEXstdData 2 2 3 11" xfId="44016" xr:uid="{00000000-0005-0000-0000-000056A40000}"/>
    <cellStyle name="SAPBEXstdData 2 2 3 12" xfId="44017" xr:uid="{00000000-0005-0000-0000-000057A40000}"/>
    <cellStyle name="SAPBEXstdData 2 2 3 13" xfId="44018" xr:uid="{00000000-0005-0000-0000-000058A40000}"/>
    <cellStyle name="SAPBEXstdData 2 2 3 14" xfId="44019" xr:uid="{00000000-0005-0000-0000-000059A40000}"/>
    <cellStyle name="SAPBEXstdData 2 2 3 15" xfId="44020" xr:uid="{00000000-0005-0000-0000-00005AA40000}"/>
    <cellStyle name="SAPBEXstdData 2 2 3 16" xfId="44021" xr:uid="{00000000-0005-0000-0000-00005BA40000}"/>
    <cellStyle name="SAPBEXstdData 2 2 3 17" xfId="44022" xr:uid="{00000000-0005-0000-0000-00005CA40000}"/>
    <cellStyle name="SAPBEXstdData 2 2 3 18" xfId="44023" xr:uid="{00000000-0005-0000-0000-00005DA40000}"/>
    <cellStyle name="SAPBEXstdData 2 2 3 19" xfId="44024" xr:uid="{00000000-0005-0000-0000-00005EA40000}"/>
    <cellStyle name="SAPBEXstdData 2 2 3 2" xfId="2252" xr:uid="{00000000-0005-0000-0000-00005FA40000}"/>
    <cellStyle name="SAPBEXstdData 2 2 3 2 2" xfId="16774" xr:uid="{00000000-0005-0000-0000-000060A40000}"/>
    <cellStyle name="SAPBEXstdData 2 2 3 2 2 2" xfId="16775" xr:uid="{00000000-0005-0000-0000-000061A40000}"/>
    <cellStyle name="SAPBEXstdData 2 2 3 2 2 2 2" xfId="16776" xr:uid="{00000000-0005-0000-0000-000062A40000}"/>
    <cellStyle name="SAPBEXstdData 2 2 3 2 2 2 2 2" xfId="16777" xr:uid="{00000000-0005-0000-0000-000063A40000}"/>
    <cellStyle name="SAPBEXstdData 2 2 3 2 2 2 3" xfId="16778" xr:uid="{00000000-0005-0000-0000-000064A40000}"/>
    <cellStyle name="SAPBEXstdData 2 2 3 2 2 3" xfId="16779" xr:uid="{00000000-0005-0000-0000-000065A40000}"/>
    <cellStyle name="SAPBEXstdData 2 2 3 2 2 3 2" xfId="16780" xr:uid="{00000000-0005-0000-0000-000066A40000}"/>
    <cellStyle name="SAPBEXstdData 2 2 3 2 2 3 2 2" xfId="16781" xr:uid="{00000000-0005-0000-0000-000067A40000}"/>
    <cellStyle name="SAPBEXstdData 2 2 3 2 2 4" xfId="16782" xr:uid="{00000000-0005-0000-0000-000068A40000}"/>
    <cellStyle name="SAPBEXstdData 2 2 3 2 2 4 2" xfId="16783" xr:uid="{00000000-0005-0000-0000-000069A40000}"/>
    <cellStyle name="SAPBEXstdData 2 2 3 2 3" xfId="16784" xr:uid="{00000000-0005-0000-0000-00006AA40000}"/>
    <cellStyle name="SAPBEXstdData 2 2 3 2 3 2" xfId="16785" xr:uid="{00000000-0005-0000-0000-00006BA40000}"/>
    <cellStyle name="SAPBEXstdData 2 2 3 2 3 2 2" xfId="16786" xr:uid="{00000000-0005-0000-0000-00006CA40000}"/>
    <cellStyle name="SAPBEXstdData 2 2 3 2 3 3" xfId="16787" xr:uid="{00000000-0005-0000-0000-00006DA40000}"/>
    <cellStyle name="SAPBEXstdData 2 2 3 2 4" xfId="16788" xr:uid="{00000000-0005-0000-0000-00006EA40000}"/>
    <cellStyle name="SAPBEXstdData 2 2 3 2 4 2" xfId="16789" xr:uid="{00000000-0005-0000-0000-00006FA40000}"/>
    <cellStyle name="SAPBEXstdData 2 2 3 2 4 2 2" xfId="16790" xr:uid="{00000000-0005-0000-0000-000070A40000}"/>
    <cellStyle name="SAPBEXstdData 2 2 3 2 5" xfId="16791" xr:uid="{00000000-0005-0000-0000-000071A40000}"/>
    <cellStyle name="SAPBEXstdData 2 2 3 2 5 2" xfId="16792" xr:uid="{00000000-0005-0000-0000-000072A40000}"/>
    <cellStyle name="SAPBEXstdData 2 2 3 2 6" xfId="44025" xr:uid="{00000000-0005-0000-0000-000073A40000}"/>
    <cellStyle name="SAPBEXstdData 2 2 3 2 7" xfId="44026" xr:uid="{00000000-0005-0000-0000-000074A40000}"/>
    <cellStyle name="SAPBEXstdData 2 2 3 2 8" xfId="49940" xr:uid="{00000000-0005-0000-0000-000075A40000}"/>
    <cellStyle name="SAPBEXstdData 2 2 3 20" xfId="44027" xr:uid="{00000000-0005-0000-0000-000076A40000}"/>
    <cellStyle name="SAPBEXstdData 2 2 3 21" xfId="44028" xr:uid="{00000000-0005-0000-0000-000077A40000}"/>
    <cellStyle name="SAPBEXstdData 2 2 3 22" xfId="44029" xr:uid="{00000000-0005-0000-0000-000078A40000}"/>
    <cellStyle name="SAPBEXstdData 2 2 3 23" xfId="44030" xr:uid="{00000000-0005-0000-0000-000079A40000}"/>
    <cellStyle name="SAPBEXstdData 2 2 3 24" xfId="44031" xr:uid="{00000000-0005-0000-0000-00007AA40000}"/>
    <cellStyle name="SAPBEXstdData 2 2 3 25" xfId="44032" xr:uid="{00000000-0005-0000-0000-00007BA40000}"/>
    <cellStyle name="SAPBEXstdData 2 2 3 26" xfId="44033" xr:uid="{00000000-0005-0000-0000-00007CA40000}"/>
    <cellStyle name="SAPBEXstdData 2 2 3 27" xfId="44034" xr:uid="{00000000-0005-0000-0000-00007DA40000}"/>
    <cellStyle name="SAPBEXstdData 2 2 3 28" xfId="48802" xr:uid="{00000000-0005-0000-0000-00007EA40000}"/>
    <cellStyle name="SAPBEXstdData 2 2 3 29" xfId="49423" xr:uid="{00000000-0005-0000-0000-00007FA40000}"/>
    <cellStyle name="SAPBEXstdData 2 2 3 3" xfId="44035" xr:uid="{00000000-0005-0000-0000-000080A40000}"/>
    <cellStyle name="SAPBEXstdData 2 2 3 4" xfId="44036" xr:uid="{00000000-0005-0000-0000-000081A40000}"/>
    <cellStyle name="SAPBEXstdData 2 2 3 5" xfId="44037" xr:uid="{00000000-0005-0000-0000-000082A40000}"/>
    <cellStyle name="SAPBEXstdData 2 2 3 6" xfId="44038" xr:uid="{00000000-0005-0000-0000-000083A40000}"/>
    <cellStyle name="SAPBEXstdData 2 2 3 7" xfId="44039" xr:uid="{00000000-0005-0000-0000-000084A40000}"/>
    <cellStyle name="SAPBEXstdData 2 2 3 8" xfId="44040" xr:uid="{00000000-0005-0000-0000-000085A40000}"/>
    <cellStyle name="SAPBEXstdData 2 2 3 9" xfId="44041" xr:uid="{00000000-0005-0000-0000-000086A40000}"/>
    <cellStyle name="SAPBEXstdData 2 2 30" xfId="44042" xr:uid="{00000000-0005-0000-0000-000087A40000}"/>
    <cellStyle name="SAPBEXstdData 2 2 31" xfId="44043" xr:uid="{00000000-0005-0000-0000-000088A40000}"/>
    <cellStyle name="SAPBEXstdData 2 2 32" xfId="44044" xr:uid="{00000000-0005-0000-0000-000089A40000}"/>
    <cellStyle name="SAPBEXstdData 2 2 33" xfId="48803" xr:uid="{00000000-0005-0000-0000-00008AA40000}"/>
    <cellStyle name="SAPBEXstdData 2 2 34" xfId="49421" xr:uid="{00000000-0005-0000-0000-00008BA40000}"/>
    <cellStyle name="SAPBEXstdData 2 2 4" xfId="1203" xr:uid="{00000000-0005-0000-0000-00008CA40000}"/>
    <cellStyle name="SAPBEXstdData 2 2 4 10" xfId="44045" xr:uid="{00000000-0005-0000-0000-00008DA40000}"/>
    <cellStyle name="SAPBEXstdData 2 2 4 11" xfId="44046" xr:uid="{00000000-0005-0000-0000-00008EA40000}"/>
    <cellStyle name="SAPBEXstdData 2 2 4 12" xfId="44047" xr:uid="{00000000-0005-0000-0000-00008FA40000}"/>
    <cellStyle name="SAPBEXstdData 2 2 4 13" xfId="44048" xr:uid="{00000000-0005-0000-0000-000090A40000}"/>
    <cellStyle name="SAPBEXstdData 2 2 4 14" xfId="44049" xr:uid="{00000000-0005-0000-0000-000091A40000}"/>
    <cellStyle name="SAPBEXstdData 2 2 4 15" xfId="44050" xr:uid="{00000000-0005-0000-0000-000092A40000}"/>
    <cellStyle name="SAPBEXstdData 2 2 4 16" xfId="44051" xr:uid="{00000000-0005-0000-0000-000093A40000}"/>
    <cellStyle name="SAPBEXstdData 2 2 4 17" xfId="44052" xr:uid="{00000000-0005-0000-0000-000094A40000}"/>
    <cellStyle name="SAPBEXstdData 2 2 4 18" xfId="44053" xr:uid="{00000000-0005-0000-0000-000095A40000}"/>
    <cellStyle name="SAPBEXstdData 2 2 4 19" xfId="44054" xr:uid="{00000000-0005-0000-0000-000096A40000}"/>
    <cellStyle name="SAPBEXstdData 2 2 4 2" xfId="2253" xr:uid="{00000000-0005-0000-0000-000097A40000}"/>
    <cellStyle name="SAPBEXstdData 2 2 4 2 2" xfId="16793" xr:uid="{00000000-0005-0000-0000-000098A40000}"/>
    <cellStyle name="SAPBEXstdData 2 2 4 2 2 2" xfId="16794" xr:uid="{00000000-0005-0000-0000-000099A40000}"/>
    <cellStyle name="SAPBEXstdData 2 2 4 2 2 2 2" xfId="16795" xr:uid="{00000000-0005-0000-0000-00009AA40000}"/>
    <cellStyle name="SAPBEXstdData 2 2 4 2 2 2 2 2" xfId="16796" xr:uid="{00000000-0005-0000-0000-00009BA40000}"/>
    <cellStyle name="SAPBEXstdData 2 2 4 2 2 2 3" xfId="16797" xr:uid="{00000000-0005-0000-0000-00009CA40000}"/>
    <cellStyle name="SAPBEXstdData 2 2 4 2 2 3" xfId="16798" xr:uid="{00000000-0005-0000-0000-00009DA40000}"/>
    <cellStyle name="SAPBEXstdData 2 2 4 2 2 3 2" xfId="16799" xr:uid="{00000000-0005-0000-0000-00009EA40000}"/>
    <cellStyle name="SAPBEXstdData 2 2 4 2 2 3 2 2" xfId="16800" xr:uid="{00000000-0005-0000-0000-00009FA40000}"/>
    <cellStyle name="SAPBEXstdData 2 2 4 2 2 4" xfId="16801" xr:uid="{00000000-0005-0000-0000-0000A0A40000}"/>
    <cellStyle name="SAPBEXstdData 2 2 4 2 2 4 2" xfId="16802" xr:uid="{00000000-0005-0000-0000-0000A1A40000}"/>
    <cellStyle name="SAPBEXstdData 2 2 4 2 3" xfId="16803" xr:uid="{00000000-0005-0000-0000-0000A2A40000}"/>
    <cellStyle name="SAPBEXstdData 2 2 4 2 3 2" xfId="16804" xr:uid="{00000000-0005-0000-0000-0000A3A40000}"/>
    <cellStyle name="SAPBEXstdData 2 2 4 2 3 2 2" xfId="16805" xr:uid="{00000000-0005-0000-0000-0000A4A40000}"/>
    <cellStyle name="SAPBEXstdData 2 2 4 2 3 3" xfId="16806" xr:uid="{00000000-0005-0000-0000-0000A5A40000}"/>
    <cellStyle name="SAPBEXstdData 2 2 4 2 4" xfId="16807" xr:uid="{00000000-0005-0000-0000-0000A6A40000}"/>
    <cellStyle name="SAPBEXstdData 2 2 4 2 4 2" xfId="16808" xr:uid="{00000000-0005-0000-0000-0000A7A40000}"/>
    <cellStyle name="SAPBEXstdData 2 2 4 2 4 2 2" xfId="16809" xr:uid="{00000000-0005-0000-0000-0000A8A40000}"/>
    <cellStyle name="SAPBEXstdData 2 2 4 2 5" xfId="16810" xr:uid="{00000000-0005-0000-0000-0000A9A40000}"/>
    <cellStyle name="SAPBEXstdData 2 2 4 2 5 2" xfId="16811" xr:uid="{00000000-0005-0000-0000-0000AAA40000}"/>
    <cellStyle name="SAPBEXstdData 2 2 4 2 6" xfId="44055" xr:uid="{00000000-0005-0000-0000-0000ABA40000}"/>
    <cellStyle name="SAPBEXstdData 2 2 4 2 7" xfId="44056" xr:uid="{00000000-0005-0000-0000-0000ACA40000}"/>
    <cellStyle name="SAPBEXstdData 2 2 4 2 8" xfId="49941" xr:uid="{00000000-0005-0000-0000-0000ADA40000}"/>
    <cellStyle name="SAPBEXstdData 2 2 4 20" xfId="44057" xr:uid="{00000000-0005-0000-0000-0000AEA40000}"/>
    <cellStyle name="SAPBEXstdData 2 2 4 21" xfId="44058" xr:uid="{00000000-0005-0000-0000-0000AFA40000}"/>
    <cellStyle name="SAPBEXstdData 2 2 4 22" xfId="44059" xr:uid="{00000000-0005-0000-0000-0000B0A40000}"/>
    <cellStyle name="SAPBEXstdData 2 2 4 23" xfId="44060" xr:uid="{00000000-0005-0000-0000-0000B1A40000}"/>
    <cellStyle name="SAPBEXstdData 2 2 4 24" xfId="44061" xr:uid="{00000000-0005-0000-0000-0000B2A40000}"/>
    <cellStyle name="SAPBEXstdData 2 2 4 25" xfId="44062" xr:uid="{00000000-0005-0000-0000-0000B3A40000}"/>
    <cellStyle name="SAPBEXstdData 2 2 4 26" xfId="44063" xr:uid="{00000000-0005-0000-0000-0000B4A40000}"/>
    <cellStyle name="SAPBEXstdData 2 2 4 27" xfId="44064" xr:uid="{00000000-0005-0000-0000-0000B5A40000}"/>
    <cellStyle name="SAPBEXstdData 2 2 4 28" xfId="48804" xr:uid="{00000000-0005-0000-0000-0000B6A40000}"/>
    <cellStyle name="SAPBEXstdData 2 2 4 29" xfId="49424" xr:uid="{00000000-0005-0000-0000-0000B7A40000}"/>
    <cellStyle name="SAPBEXstdData 2 2 4 3" xfId="44065" xr:uid="{00000000-0005-0000-0000-0000B8A40000}"/>
    <cellStyle name="SAPBEXstdData 2 2 4 4" xfId="44066" xr:uid="{00000000-0005-0000-0000-0000B9A40000}"/>
    <cellStyle name="SAPBEXstdData 2 2 4 5" xfId="44067" xr:uid="{00000000-0005-0000-0000-0000BAA40000}"/>
    <cellStyle name="SAPBEXstdData 2 2 4 6" xfId="44068" xr:uid="{00000000-0005-0000-0000-0000BBA40000}"/>
    <cellStyle name="SAPBEXstdData 2 2 4 7" xfId="44069" xr:uid="{00000000-0005-0000-0000-0000BCA40000}"/>
    <cellStyle name="SAPBEXstdData 2 2 4 8" xfId="44070" xr:uid="{00000000-0005-0000-0000-0000BDA40000}"/>
    <cellStyle name="SAPBEXstdData 2 2 4 9" xfId="44071" xr:uid="{00000000-0005-0000-0000-0000BEA40000}"/>
    <cellStyle name="SAPBEXstdData 2 2 5" xfId="1204" xr:uid="{00000000-0005-0000-0000-0000BFA40000}"/>
    <cellStyle name="SAPBEXstdData 2 2 5 10" xfId="44072" xr:uid="{00000000-0005-0000-0000-0000C0A40000}"/>
    <cellStyle name="SAPBEXstdData 2 2 5 11" xfId="44073" xr:uid="{00000000-0005-0000-0000-0000C1A40000}"/>
    <cellStyle name="SAPBEXstdData 2 2 5 12" xfId="44074" xr:uid="{00000000-0005-0000-0000-0000C2A40000}"/>
    <cellStyle name="SAPBEXstdData 2 2 5 13" xfId="44075" xr:uid="{00000000-0005-0000-0000-0000C3A40000}"/>
    <cellStyle name="SAPBEXstdData 2 2 5 14" xfId="44076" xr:uid="{00000000-0005-0000-0000-0000C4A40000}"/>
    <cellStyle name="SAPBEXstdData 2 2 5 15" xfId="44077" xr:uid="{00000000-0005-0000-0000-0000C5A40000}"/>
    <cellStyle name="SAPBEXstdData 2 2 5 16" xfId="44078" xr:uid="{00000000-0005-0000-0000-0000C6A40000}"/>
    <cellStyle name="SAPBEXstdData 2 2 5 17" xfId="44079" xr:uid="{00000000-0005-0000-0000-0000C7A40000}"/>
    <cellStyle name="SAPBEXstdData 2 2 5 18" xfId="44080" xr:uid="{00000000-0005-0000-0000-0000C8A40000}"/>
    <cellStyle name="SAPBEXstdData 2 2 5 19" xfId="44081" xr:uid="{00000000-0005-0000-0000-0000C9A40000}"/>
    <cellStyle name="SAPBEXstdData 2 2 5 2" xfId="2254" xr:uid="{00000000-0005-0000-0000-0000CAA40000}"/>
    <cellStyle name="SAPBEXstdData 2 2 5 2 2" xfId="16812" xr:uid="{00000000-0005-0000-0000-0000CBA40000}"/>
    <cellStyle name="SAPBEXstdData 2 2 5 2 2 2" xfId="16813" xr:uid="{00000000-0005-0000-0000-0000CCA40000}"/>
    <cellStyle name="SAPBEXstdData 2 2 5 2 2 2 2" xfId="16814" xr:uid="{00000000-0005-0000-0000-0000CDA40000}"/>
    <cellStyle name="SAPBEXstdData 2 2 5 2 2 2 2 2" xfId="16815" xr:uid="{00000000-0005-0000-0000-0000CEA40000}"/>
    <cellStyle name="SAPBEXstdData 2 2 5 2 2 2 3" xfId="16816" xr:uid="{00000000-0005-0000-0000-0000CFA40000}"/>
    <cellStyle name="SAPBEXstdData 2 2 5 2 2 3" xfId="16817" xr:uid="{00000000-0005-0000-0000-0000D0A40000}"/>
    <cellStyle name="SAPBEXstdData 2 2 5 2 2 3 2" xfId="16818" xr:uid="{00000000-0005-0000-0000-0000D1A40000}"/>
    <cellStyle name="SAPBEXstdData 2 2 5 2 2 3 2 2" xfId="16819" xr:uid="{00000000-0005-0000-0000-0000D2A40000}"/>
    <cellStyle name="SAPBEXstdData 2 2 5 2 2 4" xfId="16820" xr:uid="{00000000-0005-0000-0000-0000D3A40000}"/>
    <cellStyle name="SAPBEXstdData 2 2 5 2 2 4 2" xfId="16821" xr:uid="{00000000-0005-0000-0000-0000D4A40000}"/>
    <cellStyle name="SAPBEXstdData 2 2 5 2 3" xfId="16822" xr:uid="{00000000-0005-0000-0000-0000D5A40000}"/>
    <cellStyle name="SAPBEXstdData 2 2 5 2 3 2" xfId="16823" xr:uid="{00000000-0005-0000-0000-0000D6A40000}"/>
    <cellStyle name="SAPBEXstdData 2 2 5 2 3 2 2" xfId="16824" xr:uid="{00000000-0005-0000-0000-0000D7A40000}"/>
    <cellStyle name="SAPBEXstdData 2 2 5 2 3 3" xfId="16825" xr:uid="{00000000-0005-0000-0000-0000D8A40000}"/>
    <cellStyle name="SAPBEXstdData 2 2 5 2 4" xfId="16826" xr:uid="{00000000-0005-0000-0000-0000D9A40000}"/>
    <cellStyle name="SAPBEXstdData 2 2 5 2 4 2" xfId="16827" xr:uid="{00000000-0005-0000-0000-0000DAA40000}"/>
    <cellStyle name="SAPBEXstdData 2 2 5 2 4 2 2" xfId="16828" xr:uid="{00000000-0005-0000-0000-0000DBA40000}"/>
    <cellStyle name="SAPBEXstdData 2 2 5 2 5" xfId="16829" xr:uid="{00000000-0005-0000-0000-0000DCA40000}"/>
    <cellStyle name="SAPBEXstdData 2 2 5 2 5 2" xfId="16830" xr:uid="{00000000-0005-0000-0000-0000DDA40000}"/>
    <cellStyle name="SAPBEXstdData 2 2 5 2 6" xfId="44082" xr:uid="{00000000-0005-0000-0000-0000DEA40000}"/>
    <cellStyle name="SAPBEXstdData 2 2 5 2 7" xfId="44083" xr:uid="{00000000-0005-0000-0000-0000DFA40000}"/>
    <cellStyle name="SAPBEXstdData 2 2 5 2 8" xfId="49942" xr:uid="{00000000-0005-0000-0000-0000E0A40000}"/>
    <cellStyle name="SAPBEXstdData 2 2 5 20" xfId="44084" xr:uid="{00000000-0005-0000-0000-0000E1A40000}"/>
    <cellStyle name="SAPBEXstdData 2 2 5 21" xfId="44085" xr:uid="{00000000-0005-0000-0000-0000E2A40000}"/>
    <cellStyle name="SAPBEXstdData 2 2 5 22" xfId="44086" xr:uid="{00000000-0005-0000-0000-0000E3A40000}"/>
    <cellStyle name="SAPBEXstdData 2 2 5 23" xfId="44087" xr:uid="{00000000-0005-0000-0000-0000E4A40000}"/>
    <cellStyle name="SAPBEXstdData 2 2 5 24" xfId="44088" xr:uid="{00000000-0005-0000-0000-0000E5A40000}"/>
    <cellStyle name="SAPBEXstdData 2 2 5 25" xfId="44089" xr:uid="{00000000-0005-0000-0000-0000E6A40000}"/>
    <cellStyle name="SAPBEXstdData 2 2 5 26" xfId="44090" xr:uid="{00000000-0005-0000-0000-0000E7A40000}"/>
    <cellStyle name="SAPBEXstdData 2 2 5 27" xfId="44091" xr:uid="{00000000-0005-0000-0000-0000E8A40000}"/>
    <cellStyle name="SAPBEXstdData 2 2 5 28" xfId="48805" xr:uid="{00000000-0005-0000-0000-0000E9A40000}"/>
    <cellStyle name="SAPBEXstdData 2 2 5 29" xfId="49425" xr:uid="{00000000-0005-0000-0000-0000EAA40000}"/>
    <cellStyle name="SAPBEXstdData 2 2 5 3" xfId="44092" xr:uid="{00000000-0005-0000-0000-0000EBA40000}"/>
    <cellStyle name="SAPBEXstdData 2 2 5 4" xfId="44093" xr:uid="{00000000-0005-0000-0000-0000ECA40000}"/>
    <cellStyle name="SAPBEXstdData 2 2 5 5" xfId="44094" xr:uid="{00000000-0005-0000-0000-0000EDA40000}"/>
    <cellStyle name="SAPBEXstdData 2 2 5 6" xfId="44095" xr:uid="{00000000-0005-0000-0000-0000EEA40000}"/>
    <cellStyle name="SAPBEXstdData 2 2 5 7" xfId="44096" xr:uid="{00000000-0005-0000-0000-0000EFA40000}"/>
    <cellStyle name="SAPBEXstdData 2 2 5 8" xfId="44097" xr:uid="{00000000-0005-0000-0000-0000F0A40000}"/>
    <cellStyle name="SAPBEXstdData 2 2 5 9" xfId="44098" xr:uid="{00000000-0005-0000-0000-0000F1A40000}"/>
    <cellStyle name="SAPBEXstdData 2 2 6" xfId="1205" xr:uid="{00000000-0005-0000-0000-0000F2A40000}"/>
    <cellStyle name="SAPBEXstdData 2 2 6 10" xfId="44099" xr:uid="{00000000-0005-0000-0000-0000F3A40000}"/>
    <cellStyle name="SAPBEXstdData 2 2 6 11" xfId="44100" xr:uid="{00000000-0005-0000-0000-0000F4A40000}"/>
    <cellStyle name="SAPBEXstdData 2 2 6 12" xfId="44101" xr:uid="{00000000-0005-0000-0000-0000F5A40000}"/>
    <cellStyle name="SAPBEXstdData 2 2 6 13" xfId="44102" xr:uid="{00000000-0005-0000-0000-0000F6A40000}"/>
    <cellStyle name="SAPBEXstdData 2 2 6 14" xfId="44103" xr:uid="{00000000-0005-0000-0000-0000F7A40000}"/>
    <cellStyle name="SAPBEXstdData 2 2 6 15" xfId="44104" xr:uid="{00000000-0005-0000-0000-0000F8A40000}"/>
    <cellStyle name="SAPBEXstdData 2 2 6 16" xfId="44105" xr:uid="{00000000-0005-0000-0000-0000F9A40000}"/>
    <cellStyle name="SAPBEXstdData 2 2 6 17" xfId="44106" xr:uid="{00000000-0005-0000-0000-0000FAA40000}"/>
    <cellStyle name="SAPBEXstdData 2 2 6 18" xfId="44107" xr:uid="{00000000-0005-0000-0000-0000FBA40000}"/>
    <cellStyle name="SAPBEXstdData 2 2 6 19" xfId="44108" xr:uid="{00000000-0005-0000-0000-0000FCA40000}"/>
    <cellStyle name="SAPBEXstdData 2 2 6 2" xfId="2255" xr:uid="{00000000-0005-0000-0000-0000FDA40000}"/>
    <cellStyle name="SAPBEXstdData 2 2 6 2 2" xfId="16831" xr:uid="{00000000-0005-0000-0000-0000FEA40000}"/>
    <cellStyle name="SAPBEXstdData 2 2 6 2 2 2" xfId="16832" xr:uid="{00000000-0005-0000-0000-0000FFA40000}"/>
    <cellStyle name="SAPBEXstdData 2 2 6 2 2 2 2" xfId="16833" xr:uid="{00000000-0005-0000-0000-000000A50000}"/>
    <cellStyle name="SAPBEXstdData 2 2 6 2 2 2 2 2" xfId="16834" xr:uid="{00000000-0005-0000-0000-000001A50000}"/>
    <cellStyle name="SAPBEXstdData 2 2 6 2 2 2 3" xfId="16835" xr:uid="{00000000-0005-0000-0000-000002A50000}"/>
    <cellStyle name="SAPBEXstdData 2 2 6 2 2 3" xfId="16836" xr:uid="{00000000-0005-0000-0000-000003A50000}"/>
    <cellStyle name="SAPBEXstdData 2 2 6 2 2 3 2" xfId="16837" xr:uid="{00000000-0005-0000-0000-000004A50000}"/>
    <cellStyle name="SAPBEXstdData 2 2 6 2 2 3 2 2" xfId="16838" xr:uid="{00000000-0005-0000-0000-000005A50000}"/>
    <cellStyle name="SAPBEXstdData 2 2 6 2 2 4" xfId="16839" xr:uid="{00000000-0005-0000-0000-000006A50000}"/>
    <cellStyle name="SAPBEXstdData 2 2 6 2 2 4 2" xfId="16840" xr:uid="{00000000-0005-0000-0000-000007A50000}"/>
    <cellStyle name="SAPBEXstdData 2 2 6 2 3" xfId="16841" xr:uid="{00000000-0005-0000-0000-000008A50000}"/>
    <cellStyle name="SAPBEXstdData 2 2 6 2 3 2" xfId="16842" xr:uid="{00000000-0005-0000-0000-000009A50000}"/>
    <cellStyle name="SAPBEXstdData 2 2 6 2 3 2 2" xfId="16843" xr:uid="{00000000-0005-0000-0000-00000AA50000}"/>
    <cellStyle name="SAPBEXstdData 2 2 6 2 3 3" xfId="16844" xr:uid="{00000000-0005-0000-0000-00000BA50000}"/>
    <cellStyle name="SAPBEXstdData 2 2 6 2 4" xfId="16845" xr:uid="{00000000-0005-0000-0000-00000CA50000}"/>
    <cellStyle name="SAPBEXstdData 2 2 6 2 4 2" xfId="16846" xr:uid="{00000000-0005-0000-0000-00000DA50000}"/>
    <cellStyle name="SAPBEXstdData 2 2 6 2 4 2 2" xfId="16847" xr:uid="{00000000-0005-0000-0000-00000EA50000}"/>
    <cellStyle name="SAPBEXstdData 2 2 6 2 5" xfId="16848" xr:uid="{00000000-0005-0000-0000-00000FA50000}"/>
    <cellStyle name="SAPBEXstdData 2 2 6 2 5 2" xfId="16849" xr:uid="{00000000-0005-0000-0000-000010A50000}"/>
    <cellStyle name="SAPBEXstdData 2 2 6 2 6" xfId="44109" xr:uid="{00000000-0005-0000-0000-000011A50000}"/>
    <cellStyle name="SAPBEXstdData 2 2 6 2 7" xfId="44110" xr:uid="{00000000-0005-0000-0000-000012A50000}"/>
    <cellStyle name="SAPBEXstdData 2 2 6 2 8" xfId="49943" xr:uid="{00000000-0005-0000-0000-000013A50000}"/>
    <cellStyle name="SAPBEXstdData 2 2 6 20" xfId="44111" xr:uid="{00000000-0005-0000-0000-000014A50000}"/>
    <cellStyle name="SAPBEXstdData 2 2 6 21" xfId="44112" xr:uid="{00000000-0005-0000-0000-000015A50000}"/>
    <cellStyle name="SAPBEXstdData 2 2 6 22" xfId="44113" xr:uid="{00000000-0005-0000-0000-000016A50000}"/>
    <cellStyle name="SAPBEXstdData 2 2 6 23" xfId="44114" xr:uid="{00000000-0005-0000-0000-000017A50000}"/>
    <cellStyle name="SAPBEXstdData 2 2 6 24" xfId="44115" xr:uid="{00000000-0005-0000-0000-000018A50000}"/>
    <cellStyle name="SAPBEXstdData 2 2 6 25" xfId="44116" xr:uid="{00000000-0005-0000-0000-000019A50000}"/>
    <cellStyle name="SAPBEXstdData 2 2 6 26" xfId="44117" xr:uid="{00000000-0005-0000-0000-00001AA50000}"/>
    <cellStyle name="SAPBEXstdData 2 2 6 27" xfId="44118" xr:uid="{00000000-0005-0000-0000-00001BA50000}"/>
    <cellStyle name="SAPBEXstdData 2 2 6 28" xfId="48806" xr:uid="{00000000-0005-0000-0000-00001CA50000}"/>
    <cellStyle name="SAPBEXstdData 2 2 6 29" xfId="49426" xr:uid="{00000000-0005-0000-0000-00001DA50000}"/>
    <cellStyle name="SAPBEXstdData 2 2 6 3" xfId="44119" xr:uid="{00000000-0005-0000-0000-00001EA50000}"/>
    <cellStyle name="SAPBEXstdData 2 2 6 4" xfId="44120" xr:uid="{00000000-0005-0000-0000-00001FA50000}"/>
    <cellStyle name="SAPBEXstdData 2 2 6 5" xfId="44121" xr:uid="{00000000-0005-0000-0000-000020A50000}"/>
    <cellStyle name="SAPBEXstdData 2 2 6 6" xfId="44122" xr:uid="{00000000-0005-0000-0000-000021A50000}"/>
    <cellStyle name="SAPBEXstdData 2 2 6 7" xfId="44123" xr:uid="{00000000-0005-0000-0000-000022A50000}"/>
    <cellStyle name="SAPBEXstdData 2 2 6 8" xfId="44124" xr:uid="{00000000-0005-0000-0000-000023A50000}"/>
    <cellStyle name="SAPBEXstdData 2 2 6 9" xfId="44125" xr:uid="{00000000-0005-0000-0000-000024A50000}"/>
    <cellStyle name="SAPBEXstdData 2 2 7" xfId="2256" xr:uid="{00000000-0005-0000-0000-000025A50000}"/>
    <cellStyle name="SAPBEXstdData 2 2 7 2" xfId="16850" xr:uid="{00000000-0005-0000-0000-000026A50000}"/>
    <cellStyle name="SAPBEXstdData 2 2 7 2 2" xfId="16851" xr:uid="{00000000-0005-0000-0000-000027A50000}"/>
    <cellStyle name="SAPBEXstdData 2 2 7 2 2 2" xfId="16852" xr:uid="{00000000-0005-0000-0000-000028A50000}"/>
    <cellStyle name="SAPBEXstdData 2 2 7 2 2 2 2" xfId="16853" xr:uid="{00000000-0005-0000-0000-000029A50000}"/>
    <cellStyle name="SAPBEXstdData 2 2 7 2 2 3" xfId="16854" xr:uid="{00000000-0005-0000-0000-00002AA50000}"/>
    <cellStyle name="SAPBEXstdData 2 2 7 2 3" xfId="16855" xr:uid="{00000000-0005-0000-0000-00002BA50000}"/>
    <cellStyle name="SAPBEXstdData 2 2 7 2 3 2" xfId="16856" xr:uid="{00000000-0005-0000-0000-00002CA50000}"/>
    <cellStyle name="SAPBEXstdData 2 2 7 2 3 2 2" xfId="16857" xr:uid="{00000000-0005-0000-0000-00002DA50000}"/>
    <cellStyle name="SAPBEXstdData 2 2 7 2 4" xfId="16858" xr:uid="{00000000-0005-0000-0000-00002EA50000}"/>
    <cellStyle name="SAPBEXstdData 2 2 7 2 4 2" xfId="16859" xr:uid="{00000000-0005-0000-0000-00002FA50000}"/>
    <cellStyle name="SAPBEXstdData 2 2 7 3" xfId="16860" xr:uid="{00000000-0005-0000-0000-000030A50000}"/>
    <cellStyle name="SAPBEXstdData 2 2 7 3 2" xfId="16861" xr:uid="{00000000-0005-0000-0000-000031A50000}"/>
    <cellStyle name="SAPBEXstdData 2 2 7 3 2 2" xfId="16862" xr:uid="{00000000-0005-0000-0000-000032A50000}"/>
    <cellStyle name="SAPBEXstdData 2 2 7 3 3" xfId="16863" xr:uid="{00000000-0005-0000-0000-000033A50000}"/>
    <cellStyle name="SAPBEXstdData 2 2 7 4" xfId="16864" xr:uid="{00000000-0005-0000-0000-000034A50000}"/>
    <cellStyle name="SAPBEXstdData 2 2 7 4 2" xfId="16865" xr:uid="{00000000-0005-0000-0000-000035A50000}"/>
    <cellStyle name="SAPBEXstdData 2 2 7 4 2 2" xfId="16866" xr:uid="{00000000-0005-0000-0000-000036A50000}"/>
    <cellStyle name="SAPBEXstdData 2 2 7 5" xfId="16867" xr:uid="{00000000-0005-0000-0000-000037A50000}"/>
    <cellStyle name="SAPBEXstdData 2 2 7 5 2" xfId="16868" xr:uid="{00000000-0005-0000-0000-000038A50000}"/>
    <cellStyle name="SAPBEXstdData 2 2 7 6" xfId="44126" xr:uid="{00000000-0005-0000-0000-000039A50000}"/>
    <cellStyle name="SAPBEXstdData 2 2 7 7" xfId="44127" xr:uid="{00000000-0005-0000-0000-00003AA50000}"/>
    <cellStyle name="SAPBEXstdData 2 2 7 8" xfId="49938" xr:uid="{00000000-0005-0000-0000-00003BA50000}"/>
    <cellStyle name="SAPBEXstdData 2 2 8" xfId="44128" xr:uid="{00000000-0005-0000-0000-00003CA50000}"/>
    <cellStyle name="SAPBEXstdData 2 2 9" xfId="44129" xr:uid="{00000000-0005-0000-0000-00003DA50000}"/>
    <cellStyle name="SAPBEXstdData 2 20" xfId="44130" xr:uid="{00000000-0005-0000-0000-00003EA50000}"/>
    <cellStyle name="SAPBEXstdData 2 21" xfId="44131" xr:uid="{00000000-0005-0000-0000-00003FA50000}"/>
    <cellStyle name="SAPBEXstdData 2 22" xfId="44132" xr:uid="{00000000-0005-0000-0000-000040A50000}"/>
    <cellStyle name="SAPBEXstdData 2 23" xfId="44133" xr:uid="{00000000-0005-0000-0000-000041A50000}"/>
    <cellStyle name="SAPBEXstdData 2 24" xfId="44134" xr:uid="{00000000-0005-0000-0000-000042A50000}"/>
    <cellStyle name="SAPBEXstdData 2 25" xfId="44135" xr:uid="{00000000-0005-0000-0000-000043A50000}"/>
    <cellStyle name="SAPBEXstdData 2 26" xfId="44136" xr:uid="{00000000-0005-0000-0000-000044A50000}"/>
    <cellStyle name="SAPBEXstdData 2 27" xfId="44137" xr:uid="{00000000-0005-0000-0000-000045A50000}"/>
    <cellStyle name="SAPBEXstdData 2 28" xfId="44138" xr:uid="{00000000-0005-0000-0000-000046A50000}"/>
    <cellStyle name="SAPBEXstdData 2 29" xfId="44139" xr:uid="{00000000-0005-0000-0000-000047A50000}"/>
    <cellStyle name="SAPBEXstdData 2 3" xfId="1206" xr:uid="{00000000-0005-0000-0000-000048A50000}"/>
    <cellStyle name="SAPBEXstdData 2 3 10" xfId="44140" xr:uid="{00000000-0005-0000-0000-000049A50000}"/>
    <cellStyle name="SAPBEXstdData 2 3 11" xfId="44141" xr:uid="{00000000-0005-0000-0000-00004AA50000}"/>
    <cellStyle name="SAPBEXstdData 2 3 12" xfId="44142" xr:uid="{00000000-0005-0000-0000-00004BA50000}"/>
    <cellStyle name="SAPBEXstdData 2 3 13" xfId="44143" xr:uid="{00000000-0005-0000-0000-00004CA50000}"/>
    <cellStyle name="SAPBEXstdData 2 3 14" xfId="44144" xr:uid="{00000000-0005-0000-0000-00004DA50000}"/>
    <cellStyle name="SAPBEXstdData 2 3 15" xfId="44145" xr:uid="{00000000-0005-0000-0000-00004EA50000}"/>
    <cellStyle name="SAPBEXstdData 2 3 16" xfId="44146" xr:uid="{00000000-0005-0000-0000-00004FA50000}"/>
    <cellStyle name="SAPBEXstdData 2 3 17" xfId="44147" xr:uid="{00000000-0005-0000-0000-000050A50000}"/>
    <cellStyle name="SAPBEXstdData 2 3 18" xfId="44148" xr:uid="{00000000-0005-0000-0000-000051A50000}"/>
    <cellStyle name="SAPBEXstdData 2 3 19" xfId="44149" xr:uid="{00000000-0005-0000-0000-000052A50000}"/>
    <cellStyle name="SAPBEXstdData 2 3 2" xfId="2257" xr:uid="{00000000-0005-0000-0000-000053A50000}"/>
    <cellStyle name="SAPBEXstdData 2 3 2 2" xfId="16869" xr:uid="{00000000-0005-0000-0000-000054A50000}"/>
    <cellStyle name="SAPBEXstdData 2 3 2 2 2" xfId="16870" xr:uid="{00000000-0005-0000-0000-000055A50000}"/>
    <cellStyle name="SAPBEXstdData 2 3 2 2 2 2" xfId="16871" xr:uid="{00000000-0005-0000-0000-000056A50000}"/>
    <cellStyle name="SAPBEXstdData 2 3 2 2 2 2 2" xfId="16872" xr:uid="{00000000-0005-0000-0000-000057A50000}"/>
    <cellStyle name="SAPBEXstdData 2 3 2 2 2 3" xfId="16873" xr:uid="{00000000-0005-0000-0000-000058A50000}"/>
    <cellStyle name="SAPBEXstdData 2 3 2 2 3" xfId="16874" xr:uid="{00000000-0005-0000-0000-000059A50000}"/>
    <cellStyle name="SAPBEXstdData 2 3 2 2 3 2" xfId="16875" xr:uid="{00000000-0005-0000-0000-00005AA50000}"/>
    <cellStyle name="SAPBEXstdData 2 3 2 2 3 2 2" xfId="16876" xr:uid="{00000000-0005-0000-0000-00005BA50000}"/>
    <cellStyle name="SAPBEXstdData 2 3 2 2 4" xfId="16877" xr:uid="{00000000-0005-0000-0000-00005CA50000}"/>
    <cellStyle name="SAPBEXstdData 2 3 2 2 4 2" xfId="16878" xr:uid="{00000000-0005-0000-0000-00005DA50000}"/>
    <cellStyle name="SAPBEXstdData 2 3 2 3" xfId="16879" xr:uid="{00000000-0005-0000-0000-00005EA50000}"/>
    <cellStyle name="SAPBEXstdData 2 3 2 3 2" xfId="16880" xr:uid="{00000000-0005-0000-0000-00005FA50000}"/>
    <cellStyle name="SAPBEXstdData 2 3 2 3 2 2" xfId="16881" xr:uid="{00000000-0005-0000-0000-000060A50000}"/>
    <cellStyle name="SAPBEXstdData 2 3 2 3 3" xfId="16882" xr:uid="{00000000-0005-0000-0000-000061A50000}"/>
    <cellStyle name="SAPBEXstdData 2 3 2 4" xfId="16883" xr:uid="{00000000-0005-0000-0000-000062A50000}"/>
    <cellStyle name="SAPBEXstdData 2 3 2 4 2" xfId="16884" xr:uid="{00000000-0005-0000-0000-000063A50000}"/>
    <cellStyle name="SAPBEXstdData 2 3 2 4 2 2" xfId="16885" xr:uid="{00000000-0005-0000-0000-000064A50000}"/>
    <cellStyle name="SAPBEXstdData 2 3 2 5" xfId="16886" xr:uid="{00000000-0005-0000-0000-000065A50000}"/>
    <cellStyle name="SAPBEXstdData 2 3 2 5 2" xfId="16887" xr:uid="{00000000-0005-0000-0000-000066A50000}"/>
    <cellStyle name="SAPBEXstdData 2 3 2 6" xfId="44150" xr:uid="{00000000-0005-0000-0000-000067A50000}"/>
    <cellStyle name="SAPBEXstdData 2 3 2 7" xfId="44151" xr:uid="{00000000-0005-0000-0000-000068A50000}"/>
    <cellStyle name="SAPBEXstdData 2 3 2 8" xfId="49944" xr:uid="{00000000-0005-0000-0000-000069A50000}"/>
    <cellStyle name="SAPBEXstdData 2 3 20" xfId="44152" xr:uid="{00000000-0005-0000-0000-00006AA50000}"/>
    <cellStyle name="SAPBEXstdData 2 3 21" xfId="44153" xr:uid="{00000000-0005-0000-0000-00006BA50000}"/>
    <cellStyle name="SAPBEXstdData 2 3 22" xfId="44154" xr:uid="{00000000-0005-0000-0000-00006CA50000}"/>
    <cellStyle name="SAPBEXstdData 2 3 23" xfId="44155" xr:uid="{00000000-0005-0000-0000-00006DA50000}"/>
    <cellStyle name="SAPBEXstdData 2 3 24" xfId="44156" xr:uid="{00000000-0005-0000-0000-00006EA50000}"/>
    <cellStyle name="SAPBEXstdData 2 3 25" xfId="44157" xr:uid="{00000000-0005-0000-0000-00006FA50000}"/>
    <cellStyle name="SAPBEXstdData 2 3 26" xfId="44158" xr:uid="{00000000-0005-0000-0000-000070A50000}"/>
    <cellStyle name="SAPBEXstdData 2 3 27" xfId="44159" xr:uid="{00000000-0005-0000-0000-000071A50000}"/>
    <cellStyle name="SAPBEXstdData 2 3 28" xfId="48807" xr:uid="{00000000-0005-0000-0000-000072A50000}"/>
    <cellStyle name="SAPBEXstdData 2 3 29" xfId="49427" xr:uid="{00000000-0005-0000-0000-000073A50000}"/>
    <cellStyle name="SAPBEXstdData 2 3 3" xfId="44160" xr:uid="{00000000-0005-0000-0000-000074A50000}"/>
    <cellStyle name="SAPBEXstdData 2 3 4" xfId="44161" xr:uid="{00000000-0005-0000-0000-000075A50000}"/>
    <cellStyle name="SAPBEXstdData 2 3 5" xfId="44162" xr:uid="{00000000-0005-0000-0000-000076A50000}"/>
    <cellStyle name="SAPBEXstdData 2 3 6" xfId="44163" xr:uid="{00000000-0005-0000-0000-000077A50000}"/>
    <cellStyle name="SAPBEXstdData 2 3 7" xfId="44164" xr:uid="{00000000-0005-0000-0000-000078A50000}"/>
    <cellStyle name="SAPBEXstdData 2 3 8" xfId="44165" xr:uid="{00000000-0005-0000-0000-000079A50000}"/>
    <cellStyle name="SAPBEXstdData 2 3 9" xfId="44166" xr:uid="{00000000-0005-0000-0000-00007AA50000}"/>
    <cellStyle name="SAPBEXstdData 2 30" xfId="44167" xr:uid="{00000000-0005-0000-0000-00007BA50000}"/>
    <cellStyle name="SAPBEXstdData 2 31" xfId="44168" xr:uid="{00000000-0005-0000-0000-00007CA50000}"/>
    <cellStyle name="SAPBEXstdData 2 32" xfId="44169" xr:uid="{00000000-0005-0000-0000-00007DA50000}"/>
    <cellStyle name="SAPBEXstdData 2 33" xfId="48808" xr:uid="{00000000-0005-0000-0000-00007EA50000}"/>
    <cellStyle name="SAPBEXstdData 2 34" xfId="49420" xr:uid="{00000000-0005-0000-0000-00007FA50000}"/>
    <cellStyle name="SAPBEXstdData 2 4" xfId="1207" xr:uid="{00000000-0005-0000-0000-000080A50000}"/>
    <cellStyle name="SAPBEXstdData 2 4 10" xfId="44170" xr:uid="{00000000-0005-0000-0000-000081A50000}"/>
    <cellStyle name="SAPBEXstdData 2 4 11" xfId="44171" xr:uid="{00000000-0005-0000-0000-000082A50000}"/>
    <cellStyle name="SAPBEXstdData 2 4 12" xfId="44172" xr:uid="{00000000-0005-0000-0000-000083A50000}"/>
    <cellStyle name="SAPBEXstdData 2 4 13" xfId="44173" xr:uid="{00000000-0005-0000-0000-000084A50000}"/>
    <cellStyle name="SAPBEXstdData 2 4 14" xfId="44174" xr:uid="{00000000-0005-0000-0000-000085A50000}"/>
    <cellStyle name="SAPBEXstdData 2 4 15" xfId="44175" xr:uid="{00000000-0005-0000-0000-000086A50000}"/>
    <cellStyle name="SAPBEXstdData 2 4 16" xfId="44176" xr:uid="{00000000-0005-0000-0000-000087A50000}"/>
    <cellStyle name="SAPBEXstdData 2 4 17" xfId="44177" xr:uid="{00000000-0005-0000-0000-000088A50000}"/>
    <cellStyle name="SAPBEXstdData 2 4 18" xfId="44178" xr:uid="{00000000-0005-0000-0000-000089A50000}"/>
    <cellStyle name="SAPBEXstdData 2 4 19" xfId="44179" xr:uid="{00000000-0005-0000-0000-00008AA50000}"/>
    <cellStyle name="SAPBEXstdData 2 4 2" xfId="2258" xr:uid="{00000000-0005-0000-0000-00008BA50000}"/>
    <cellStyle name="SAPBEXstdData 2 4 2 2" xfId="16888" xr:uid="{00000000-0005-0000-0000-00008CA50000}"/>
    <cellStyle name="SAPBEXstdData 2 4 2 2 2" xfId="16889" xr:uid="{00000000-0005-0000-0000-00008DA50000}"/>
    <cellStyle name="SAPBEXstdData 2 4 2 2 2 2" xfId="16890" xr:uid="{00000000-0005-0000-0000-00008EA50000}"/>
    <cellStyle name="SAPBEXstdData 2 4 2 2 2 2 2" xfId="16891" xr:uid="{00000000-0005-0000-0000-00008FA50000}"/>
    <cellStyle name="SAPBEXstdData 2 4 2 2 2 3" xfId="16892" xr:uid="{00000000-0005-0000-0000-000090A50000}"/>
    <cellStyle name="SAPBEXstdData 2 4 2 2 3" xfId="16893" xr:uid="{00000000-0005-0000-0000-000091A50000}"/>
    <cellStyle name="SAPBEXstdData 2 4 2 2 3 2" xfId="16894" xr:uid="{00000000-0005-0000-0000-000092A50000}"/>
    <cellStyle name="SAPBEXstdData 2 4 2 2 3 2 2" xfId="16895" xr:uid="{00000000-0005-0000-0000-000093A50000}"/>
    <cellStyle name="SAPBEXstdData 2 4 2 2 4" xfId="16896" xr:uid="{00000000-0005-0000-0000-000094A50000}"/>
    <cellStyle name="SAPBEXstdData 2 4 2 2 4 2" xfId="16897" xr:uid="{00000000-0005-0000-0000-000095A50000}"/>
    <cellStyle name="SAPBEXstdData 2 4 2 3" xfId="16898" xr:uid="{00000000-0005-0000-0000-000096A50000}"/>
    <cellStyle name="SAPBEXstdData 2 4 2 3 2" xfId="16899" xr:uid="{00000000-0005-0000-0000-000097A50000}"/>
    <cellStyle name="SAPBEXstdData 2 4 2 3 2 2" xfId="16900" xr:uid="{00000000-0005-0000-0000-000098A50000}"/>
    <cellStyle name="SAPBEXstdData 2 4 2 3 3" xfId="16901" xr:uid="{00000000-0005-0000-0000-000099A50000}"/>
    <cellStyle name="SAPBEXstdData 2 4 2 4" xfId="16902" xr:uid="{00000000-0005-0000-0000-00009AA50000}"/>
    <cellStyle name="SAPBEXstdData 2 4 2 4 2" xfId="16903" xr:uid="{00000000-0005-0000-0000-00009BA50000}"/>
    <cellStyle name="SAPBEXstdData 2 4 2 4 2 2" xfId="16904" xr:uid="{00000000-0005-0000-0000-00009CA50000}"/>
    <cellStyle name="SAPBEXstdData 2 4 2 5" xfId="16905" xr:uid="{00000000-0005-0000-0000-00009DA50000}"/>
    <cellStyle name="SAPBEXstdData 2 4 2 5 2" xfId="16906" xr:uid="{00000000-0005-0000-0000-00009EA50000}"/>
    <cellStyle name="SAPBEXstdData 2 4 2 6" xfId="44180" xr:uid="{00000000-0005-0000-0000-00009FA50000}"/>
    <cellStyle name="SAPBEXstdData 2 4 2 7" xfId="44181" xr:uid="{00000000-0005-0000-0000-0000A0A50000}"/>
    <cellStyle name="SAPBEXstdData 2 4 2 8" xfId="49945" xr:uid="{00000000-0005-0000-0000-0000A1A50000}"/>
    <cellStyle name="SAPBEXstdData 2 4 20" xfId="44182" xr:uid="{00000000-0005-0000-0000-0000A2A50000}"/>
    <cellStyle name="SAPBEXstdData 2 4 21" xfId="44183" xr:uid="{00000000-0005-0000-0000-0000A3A50000}"/>
    <cellStyle name="SAPBEXstdData 2 4 22" xfId="44184" xr:uid="{00000000-0005-0000-0000-0000A4A50000}"/>
    <cellStyle name="SAPBEXstdData 2 4 23" xfId="44185" xr:uid="{00000000-0005-0000-0000-0000A5A50000}"/>
    <cellStyle name="SAPBEXstdData 2 4 24" xfId="44186" xr:uid="{00000000-0005-0000-0000-0000A6A50000}"/>
    <cellStyle name="SAPBEXstdData 2 4 25" xfId="44187" xr:uid="{00000000-0005-0000-0000-0000A7A50000}"/>
    <cellStyle name="SAPBEXstdData 2 4 26" xfId="44188" xr:uid="{00000000-0005-0000-0000-0000A8A50000}"/>
    <cellStyle name="SAPBEXstdData 2 4 27" xfId="44189" xr:uid="{00000000-0005-0000-0000-0000A9A50000}"/>
    <cellStyle name="SAPBEXstdData 2 4 28" xfId="48809" xr:uid="{00000000-0005-0000-0000-0000AAA50000}"/>
    <cellStyle name="SAPBEXstdData 2 4 29" xfId="49428" xr:uid="{00000000-0005-0000-0000-0000ABA50000}"/>
    <cellStyle name="SAPBEXstdData 2 4 3" xfId="44190" xr:uid="{00000000-0005-0000-0000-0000ACA50000}"/>
    <cellStyle name="SAPBEXstdData 2 4 4" xfId="44191" xr:uid="{00000000-0005-0000-0000-0000ADA50000}"/>
    <cellStyle name="SAPBEXstdData 2 4 5" xfId="44192" xr:uid="{00000000-0005-0000-0000-0000AEA50000}"/>
    <cellStyle name="SAPBEXstdData 2 4 6" xfId="44193" xr:uid="{00000000-0005-0000-0000-0000AFA50000}"/>
    <cellStyle name="SAPBEXstdData 2 4 7" xfId="44194" xr:uid="{00000000-0005-0000-0000-0000B0A50000}"/>
    <cellStyle name="SAPBEXstdData 2 4 8" xfId="44195" xr:uid="{00000000-0005-0000-0000-0000B1A50000}"/>
    <cellStyle name="SAPBEXstdData 2 4 9" xfId="44196" xr:uid="{00000000-0005-0000-0000-0000B2A50000}"/>
    <cellStyle name="SAPBEXstdData 2 5" xfId="1208" xr:uid="{00000000-0005-0000-0000-0000B3A50000}"/>
    <cellStyle name="SAPBEXstdData 2 5 10" xfId="44197" xr:uid="{00000000-0005-0000-0000-0000B4A50000}"/>
    <cellStyle name="SAPBEXstdData 2 5 11" xfId="44198" xr:uid="{00000000-0005-0000-0000-0000B5A50000}"/>
    <cellStyle name="SAPBEXstdData 2 5 12" xfId="44199" xr:uid="{00000000-0005-0000-0000-0000B6A50000}"/>
    <cellStyle name="SAPBEXstdData 2 5 13" xfId="44200" xr:uid="{00000000-0005-0000-0000-0000B7A50000}"/>
    <cellStyle name="SAPBEXstdData 2 5 14" xfId="44201" xr:uid="{00000000-0005-0000-0000-0000B8A50000}"/>
    <cellStyle name="SAPBEXstdData 2 5 15" xfId="44202" xr:uid="{00000000-0005-0000-0000-0000B9A50000}"/>
    <cellStyle name="SAPBEXstdData 2 5 16" xfId="44203" xr:uid="{00000000-0005-0000-0000-0000BAA50000}"/>
    <cellStyle name="SAPBEXstdData 2 5 17" xfId="44204" xr:uid="{00000000-0005-0000-0000-0000BBA50000}"/>
    <cellStyle name="SAPBEXstdData 2 5 18" xfId="44205" xr:uid="{00000000-0005-0000-0000-0000BCA50000}"/>
    <cellStyle name="SAPBEXstdData 2 5 19" xfId="44206" xr:uid="{00000000-0005-0000-0000-0000BDA50000}"/>
    <cellStyle name="SAPBEXstdData 2 5 2" xfId="2259" xr:uid="{00000000-0005-0000-0000-0000BEA50000}"/>
    <cellStyle name="SAPBEXstdData 2 5 2 2" xfId="16907" xr:uid="{00000000-0005-0000-0000-0000BFA50000}"/>
    <cellStyle name="SAPBEXstdData 2 5 2 2 2" xfId="16908" xr:uid="{00000000-0005-0000-0000-0000C0A50000}"/>
    <cellStyle name="SAPBEXstdData 2 5 2 2 2 2" xfId="16909" xr:uid="{00000000-0005-0000-0000-0000C1A50000}"/>
    <cellStyle name="SAPBEXstdData 2 5 2 2 2 2 2" xfId="16910" xr:uid="{00000000-0005-0000-0000-0000C2A50000}"/>
    <cellStyle name="SAPBEXstdData 2 5 2 2 2 3" xfId="16911" xr:uid="{00000000-0005-0000-0000-0000C3A50000}"/>
    <cellStyle name="SAPBEXstdData 2 5 2 2 3" xfId="16912" xr:uid="{00000000-0005-0000-0000-0000C4A50000}"/>
    <cellStyle name="SAPBEXstdData 2 5 2 2 3 2" xfId="16913" xr:uid="{00000000-0005-0000-0000-0000C5A50000}"/>
    <cellStyle name="SAPBEXstdData 2 5 2 2 3 2 2" xfId="16914" xr:uid="{00000000-0005-0000-0000-0000C6A50000}"/>
    <cellStyle name="SAPBEXstdData 2 5 2 2 4" xfId="16915" xr:uid="{00000000-0005-0000-0000-0000C7A50000}"/>
    <cellStyle name="SAPBEXstdData 2 5 2 2 4 2" xfId="16916" xr:uid="{00000000-0005-0000-0000-0000C8A50000}"/>
    <cellStyle name="SAPBEXstdData 2 5 2 3" xfId="16917" xr:uid="{00000000-0005-0000-0000-0000C9A50000}"/>
    <cellStyle name="SAPBEXstdData 2 5 2 3 2" xfId="16918" xr:uid="{00000000-0005-0000-0000-0000CAA50000}"/>
    <cellStyle name="SAPBEXstdData 2 5 2 3 2 2" xfId="16919" xr:uid="{00000000-0005-0000-0000-0000CBA50000}"/>
    <cellStyle name="SAPBEXstdData 2 5 2 3 3" xfId="16920" xr:uid="{00000000-0005-0000-0000-0000CCA50000}"/>
    <cellStyle name="SAPBEXstdData 2 5 2 4" xfId="16921" xr:uid="{00000000-0005-0000-0000-0000CDA50000}"/>
    <cellStyle name="SAPBEXstdData 2 5 2 4 2" xfId="16922" xr:uid="{00000000-0005-0000-0000-0000CEA50000}"/>
    <cellStyle name="SAPBEXstdData 2 5 2 4 2 2" xfId="16923" xr:uid="{00000000-0005-0000-0000-0000CFA50000}"/>
    <cellStyle name="SAPBEXstdData 2 5 2 5" xfId="16924" xr:uid="{00000000-0005-0000-0000-0000D0A50000}"/>
    <cellStyle name="SAPBEXstdData 2 5 2 5 2" xfId="16925" xr:uid="{00000000-0005-0000-0000-0000D1A50000}"/>
    <cellStyle name="SAPBEXstdData 2 5 2 6" xfId="44207" xr:uid="{00000000-0005-0000-0000-0000D2A50000}"/>
    <cellStyle name="SAPBEXstdData 2 5 2 7" xfId="44208" xr:uid="{00000000-0005-0000-0000-0000D3A50000}"/>
    <cellStyle name="SAPBEXstdData 2 5 2 8" xfId="49946" xr:uid="{00000000-0005-0000-0000-0000D4A50000}"/>
    <cellStyle name="SAPBEXstdData 2 5 20" xfId="44209" xr:uid="{00000000-0005-0000-0000-0000D5A50000}"/>
    <cellStyle name="SAPBEXstdData 2 5 21" xfId="44210" xr:uid="{00000000-0005-0000-0000-0000D6A50000}"/>
    <cellStyle name="SAPBEXstdData 2 5 22" xfId="44211" xr:uid="{00000000-0005-0000-0000-0000D7A50000}"/>
    <cellStyle name="SAPBEXstdData 2 5 23" xfId="44212" xr:uid="{00000000-0005-0000-0000-0000D8A50000}"/>
    <cellStyle name="SAPBEXstdData 2 5 24" xfId="44213" xr:uid="{00000000-0005-0000-0000-0000D9A50000}"/>
    <cellStyle name="SAPBEXstdData 2 5 25" xfId="44214" xr:uid="{00000000-0005-0000-0000-0000DAA50000}"/>
    <cellStyle name="SAPBEXstdData 2 5 26" xfId="44215" xr:uid="{00000000-0005-0000-0000-0000DBA50000}"/>
    <cellStyle name="SAPBEXstdData 2 5 27" xfId="44216" xr:uid="{00000000-0005-0000-0000-0000DCA50000}"/>
    <cellStyle name="SAPBEXstdData 2 5 28" xfId="48810" xr:uid="{00000000-0005-0000-0000-0000DDA50000}"/>
    <cellStyle name="SAPBEXstdData 2 5 29" xfId="49429" xr:uid="{00000000-0005-0000-0000-0000DEA50000}"/>
    <cellStyle name="SAPBEXstdData 2 5 3" xfId="44217" xr:uid="{00000000-0005-0000-0000-0000DFA50000}"/>
    <cellStyle name="SAPBEXstdData 2 5 4" xfId="44218" xr:uid="{00000000-0005-0000-0000-0000E0A50000}"/>
    <cellStyle name="SAPBEXstdData 2 5 5" xfId="44219" xr:uid="{00000000-0005-0000-0000-0000E1A50000}"/>
    <cellStyle name="SAPBEXstdData 2 5 6" xfId="44220" xr:uid="{00000000-0005-0000-0000-0000E2A50000}"/>
    <cellStyle name="SAPBEXstdData 2 5 7" xfId="44221" xr:uid="{00000000-0005-0000-0000-0000E3A50000}"/>
    <cellStyle name="SAPBEXstdData 2 5 8" xfId="44222" xr:uid="{00000000-0005-0000-0000-0000E4A50000}"/>
    <cellStyle name="SAPBEXstdData 2 5 9" xfId="44223" xr:uid="{00000000-0005-0000-0000-0000E5A50000}"/>
    <cellStyle name="SAPBEXstdData 2 6" xfId="1209" xr:uid="{00000000-0005-0000-0000-0000E6A50000}"/>
    <cellStyle name="SAPBEXstdData 2 6 10" xfId="44224" xr:uid="{00000000-0005-0000-0000-0000E7A50000}"/>
    <cellStyle name="SAPBEXstdData 2 6 11" xfId="44225" xr:uid="{00000000-0005-0000-0000-0000E8A50000}"/>
    <cellStyle name="SAPBEXstdData 2 6 12" xfId="44226" xr:uid="{00000000-0005-0000-0000-0000E9A50000}"/>
    <cellStyle name="SAPBEXstdData 2 6 13" xfId="44227" xr:uid="{00000000-0005-0000-0000-0000EAA50000}"/>
    <cellStyle name="SAPBEXstdData 2 6 14" xfId="44228" xr:uid="{00000000-0005-0000-0000-0000EBA50000}"/>
    <cellStyle name="SAPBEXstdData 2 6 15" xfId="44229" xr:uid="{00000000-0005-0000-0000-0000ECA50000}"/>
    <cellStyle name="SAPBEXstdData 2 6 16" xfId="44230" xr:uid="{00000000-0005-0000-0000-0000EDA50000}"/>
    <cellStyle name="SAPBEXstdData 2 6 17" xfId="44231" xr:uid="{00000000-0005-0000-0000-0000EEA50000}"/>
    <cellStyle name="SAPBEXstdData 2 6 18" xfId="44232" xr:uid="{00000000-0005-0000-0000-0000EFA50000}"/>
    <cellStyle name="SAPBEXstdData 2 6 19" xfId="44233" xr:uid="{00000000-0005-0000-0000-0000F0A50000}"/>
    <cellStyle name="SAPBEXstdData 2 6 2" xfId="2260" xr:uid="{00000000-0005-0000-0000-0000F1A50000}"/>
    <cellStyle name="SAPBEXstdData 2 6 2 2" xfId="16926" xr:uid="{00000000-0005-0000-0000-0000F2A50000}"/>
    <cellStyle name="SAPBEXstdData 2 6 2 2 2" xfId="16927" xr:uid="{00000000-0005-0000-0000-0000F3A50000}"/>
    <cellStyle name="SAPBEXstdData 2 6 2 2 2 2" xfId="16928" xr:uid="{00000000-0005-0000-0000-0000F4A50000}"/>
    <cellStyle name="SAPBEXstdData 2 6 2 2 2 2 2" xfId="16929" xr:uid="{00000000-0005-0000-0000-0000F5A50000}"/>
    <cellStyle name="SAPBEXstdData 2 6 2 2 2 3" xfId="16930" xr:uid="{00000000-0005-0000-0000-0000F6A50000}"/>
    <cellStyle name="SAPBEXstdData 2 6 2 2 3" xfId="16931" xr:uid="{00000000-0005-0000-0000-0000F7A50000}"/>
    <cellStyle name="SAPBEXstdData 2 6 2 2 3 2" xfId="16932" xr:uid="{00000000-0005-0000-0000-0000F8A50000}"/>
    <cellStyle name="SAPBEXstdData 2 6 2 2 3 2 2" xfId="16933" xr:uid="{00000000-0005-0000-0000-0000F9A50000}"/>
    <cellStyle name="SAPBEXstdData 2 6 2 2 4" xfId="16934" xr:uid="{00000000-0005-0000-0000-0000FAA50000}"/>
    <cellStyle name="SAPBEXstdData 2 6 2 2 4 2" xfId="16935" xr:uid="{00000000-0005-0000-0000-0000FBA50000}"/>
    <cellStyle name="SAPBEXstdData 2 6 2 3" xfId="16936" xr:uid="{00000000-0005-0000-0000-0000FCA50000}"/>
    <cellStyle name="SAPBEXstdData 2 6 2 3 2" xfId="16937" xr:uid="{00000000-0005-0000-0000-0000FDA50000}"/>
    <cellStyle name="SAPBEXstdData 2 6 2 3 2 2" xfId="16938" xr:uid="{00000000-0005-0000-0000-0000FEA50000}"/>
    <cellStyle name="SAPBEXstdData 2 6 2 3 3" xfId="16939" xr:uid="{00000000-0005-0000-0000-0000FFA50000}"/>
    <cellStyle name="SAPBEXstdData 2 6 2 4" xfId="16940" xr:uid="{00000000-0005-0000-0000-000000A60000}"/>
    <cellStyle name="SAPBEXstdData 2 6 2 4 2" xfId="16941" xr:uid="{00000000-0005-0000-0000-000001A60000}"/>
    <cellStyle name="SAPBEXstdData 2 6 2 4 2 2" xfId="16942" xr:uid="{00000000-0005-0000-0000-000002A60000}"/>
    <cellStyle name="SAPBEXstdData 2 6 2 5" xfId="16943" xr:uid="{00000000-0005-0000-0000-000003A60000}"/>
    <cellStyle name="SAPBEXstdData 2 6 2 5 2" xfId="16944" xr:uid="{00000000-0005-0000-0000-000004A60000}"/>
    <cellStyle name="SAPBEXstdData 2 6 2 6" xfId="44234" xr:uid="{00000000-0005-0000-0000-000005A60000}"/>
    <cellStyle name="SAPBEXstdData 2 6 2 7" xfId="44235" xr:uid="{00000000-0005-0000-0000-000006A60000}"/>
    <cellStyle name="SAPBEXstdData 2 6 2 8" xfId="49947" xr:uid="{00000000-0005-0000-0000-000007A60000}"/>
    <cellStyle name="SAPBEXstdData 2 6 20" xfId="44236" xr:uid="{00000000-0005-0000-0000-000008A60000}"/>
    <cellStyle name="SAPBEXstdData 2 6 21" xfId="44237" xr:uid="{00000000-0005-0000-0000-000009A60000}"/>
    <cellStyle name="SAPBEXstdData 2 6 22" xfId="44238" xr:uid="{00000000-0005-0000-0000-00000AA60000}"/>
    <cellStyle name="SAPBEXstdData 2 6 23" xfId="44239" xr:uid="{00000000-0005-0000-0000-00000BA60000}"/>
    <cellStyle name="SAPBEXstdData 2 6 24" xfId="44240" xr:uid="{00000000-0005-0000-0000-00000CA60000}"/>
    <cellStyle name="SAPBEXstdData 2 6 25" xfId="44241" xr:uid="{00000000-0005-0000-0000-00000DA60000}"/>
    <cellStyle name="SAPBEXstdData 2 6 26" xfId="44242" xr:uid="{00000000-0005-0000-0000-00000EA60000}"/>
    <cellStyle name="SAPBEXstdData 2 6 27" xfId="44243" xr:uid="{00000000-0005-0000-0000-00000FA60000}"/>
    <cellStyle name="SAPBEXstdData 2 6 28" xfId="48811" xr:uid="{00000000-0005-0000-0000-000010A60000}"/>
    <cellStyle name="SAPBEXstdData 2 6 29" xfId="49430" xr:uid="{00000000-0005-0000-0000-000011A60000}"/>
    <cellStyle name="SAPBEXstdData 2 6 3" xfId="44244" xr:uid="{00000000-0005-0000-0000-000012A60000}"/>
    <cellStyle name="SAPBEXstdData 2 6 4" xfId="44245" xr:uid="{00000000-0005-0000-0000-000013A60000}"/>
    <cellStyle name="SAPBEXstdData 2 6 5" xfId="44246" xr:uid="{00000000-0005-0000-0000-000014A60000}"/>
    <cellStyle name="SAPBEXstdData 2 6 6" xfId="44247" xr:uid="{00000000-0005-0000-0000-000015A60000}"/>
    <cellStyle name="SAPBEXstdData 2 6 7" xfId="44248" xr:uid="{00000000-0005-0000-0000-000016A60000}"/>
    <cellStyle name="SAPBEXstdData 2 6 8" xfId="44249" xr:uid="{00000000-0005-0000-0000-000017A60000}"/>
    <cellStyle name="SAPBEXstdData 2 6 9" xfId="44250" xr:uid="{00000000-0005-0000-0000-000018A60000}"/>
    <cellStyle name="SAPBEXstdData 2 7" xfId="2261" xr:uid="{00000000-0005-0000-0000-000019A60000}"/>
    <cellStyle name="SAPBEXstdData 2 7 2" xfId="16945" xr:uid="{00000000-0005-0000-0000-00001AA60000}"/>
    <cellStyle name="SAPBEXstdData 2 7 2 2" xfId="16946" xr:uid="{00000000-0005-0000-0000-00001BA60000}"/>
    <cellStyle name="SAPBEXstdData 2 7 2 2 2" xfId="16947" xr:uid="{00000000-0005-0000-0000-00001CA60000}"/>
    <cellStyle name="SAPBEXstdData 2 7 2 2 2 2" xfId="16948" xr:uid="{00000000-0005-0000-0000-00001DA60000}"/>
    <cellStyle name="SAPBEXstdData 2 7 2 2 3" xfId="16949" xr:uid="{00000000-0005-0000-0000-00001EA60000}"/>
    <cellStyle name="SAPBEXstdData 2 7 2 3" xfId="16950" xr:uid="{00000000-0005-0000-0000-00001FA60000}"/>
    <cellStyle name="SAPBEXstdData 2 7 2 3 2" xfId="16951" xr:uid="{00000000-0005-0000-0000-000020A60000}"/>
    <cellStyle name="SAPBEXstdData 2 7 2 3 2 2" xfId="16952" xr:uid="{00000000-0005-0000-0000-000021A60000}"/>
    <cellStyle name="SAPBEXstdData 2 7 2 4" xfId="16953" xr:uid="{00000000-0005-0000-0000-000022A60000}"/>
    <cellStyle name="SAPBEXstdData 2 7 2 4 2" xfId="16954" xr:uid="{00000000-0005-0000-0000-000023A60000}"/>
    <cellStyle name="SAPBEXstdData 2 7 3" xfId="16955" xr:uid="{00000000-0005-0000-0000-000024A60000}"/>
    <cellStyle name="SAPBEXstdData 2 7 3 2" xfId="16956" xr:uid="{00000000-0005-0000-0000-000025A60000}"/>
    <cellStyle name="SAPBEXstdData 2 7 3 2 2" xfId="16957" xr:uid="{00000000-0005-0000-0000-000026A60000}"/>
    <cellStyle name="SAPBEXstdData 2 7 3 3" xfId="16958" xr:uid="{00000000-0005-0000-0000-000027A60000}"/>
    <cellStyle name="SAPBEXstdData 2 7 4" xfId="16959" xr:uid="{00000000-0005-0000-0000-000028A60000}"/>
    <cellStyle name="SAPBEXstdData 2 7 4 2" xfId="16960" xr:uid="{00000000-0005-0000-0000-000029A60000}"/>
    <cellStyle name="SAPBEXstdData 2 7 4 2 2" xfId="16961" xr:uid="{00000000-0005-0000-0000-00002AA60000}"/>
    <cellStyle name="SAPBEXstdData 2 7 5" xfId="16962" xr:uid="{00000000-0005-0000-0000-00002BA60000}"/>
    <cellStyle name="SAPBEXstdData 2 7 5 2" xfId="16963" xr:uid="{00000000-0005-0000-0000-00002CA60000}"/>
    <cellStyle name="SAPBEXstdData 2 7 6" xfId="44251" xr:uid="{00000000-0005-0000-0000-00002DA60000}"/>
    <cellStyle name="SAPBEXstdData 2 7 7" xfId="44252" xr:uid="{00000000-0005-0000-0000-00002EA60000}"/>
    <cellStyle name="SAPBEXstdData 2 7 8" xfId="49937" xr:uid="{00000000-0005-0000-0000-00002FA60000}"/>
    <cellStyle name="SAPBEXstdData 2 8" xfId="44253" xr:uid="{00000000-0005-0000-0000-000030A60000}"/>
    <cellStyle name="SAPBEXstdData 2 9" xfId="44254" xr:uid="{00000000-0005-0000-0000-000031A60000}"/>
    <cellStyle name="SAPBEXstdData 20" xfId="44255" xr:uid="{00000000-0005-0000-0000-000032A60000}"/>
    <cellStyle name="SAPBEXstdData 21" xfId="44256" xr:uid="{00000000-0005-0000-0000-000033A60000}"/>
    <cellStyle name="SAPBEXstdData 22" xfId="44257" xr:uid="{00000000-0005-0000-0000-000034A60000}"/>
    <cellStyle name="SAPBEXstdData 23" xfId="44258" xr:uid="{00000000-0005-0000-0000-000035A60000}"/>
    <cellStyle name="SAPBEXstdData 24" xfId="44259" xr:uid="{00000000-0005-0000-0000-000036A60000}"/>
    <cellStyle name="SAPBEXstdData 25" xfId="44260" xr:uid="{00000000-0005-0000-0000-000037A60000}"/>
    <cellStyle name="SAPBEXstdData 26" xfId="44261" xr:uid="{00000000-0005-0000-0000-000038A60000}"/>
    <cellStyle name="SAPBEXstdData 27" xfId="44262" xr:uid="{00000000-0005-0000-0000-000039A60000}"/>
    <cellStyle name="SAPBEXstdData 28" xfId="44263" xr:uid="{00000000-0005-0000-0000-00003AA60000}"/>
    <cellStyle name="SAPBEXstdData 29" xfId="44264" xr:uid="{00000000-0005-0000-0000-00003BA60000}"/>
    <cellStyle name="SAPBEXstdData 3" xfId="557" xr:uid="{00000000-0005-0000-0000-00003CA60000}"/>
    <cellStyle name="SAPBEXstdData 3 10" xfId="44265" xr:uid="{00000000-0005-0000-0000-00003DA60000}"/>
    <cellStyle name="SAPBEXstdData 3 11" xfId="44266" xr:uid="{00000000-0005-0000-0000-00003EA60000}"/>
    <cellStyle name="SAPBEXstdData 3 12" xfId="44267" xr:uid="{00000000-0005-0000-0000-00003FA60000}"/>
    <cellStyle name="SAPBEXstdData 3 13" xfId="44268" xr:uid="{00000000-0005-0000-0000-000040A60000}"/>
    <cellStyle name="SAPBEXstdData 3 14" xfId="44269" xr:uid="{00000000-0005-0000-0000-000041A60000}"/>
    <cellStyle name="SAPBEXstdData 3 15" xfId="44270" xr:uid="{00000000-0005-0000-0000-000042A60000}"/>
    <cellStyle name="SAPBEXstdData 3 16" xfId="44271" xr:uid="{00000000-0005-0000-0000-000043A60000}"/>
    <cellStyle name="SAPBEXstdData 3 17" xfId="44272" xr:uid="{00000000-0005-0000-0000-000044A60000}"/>
    <cellStyle name="SAPBEXstdData 3 18" xfId="44273" xr:uid="{00000000-0005-0000-0000-000045A60000}"/>
    <cellStyle name="SAPBEXstdData 3 19" xfId="44274" xr:uid="{00000000-0005-0000-0000-000046A60000}"/>
    <cellStyle name="SAPBEXstdData 3 2" xfId="1210" xr:uid="{00000000-0005-0000-0000-000047A60000}"/>
    <cellStyle name="SAPBEXstdData 3 2 10" xfId="44275" xr:uid="{00000000-0005-0000-0000-000048A60000}"/>
    <cellStyle name="SAPBEXstdData 3 2 11" xfId="44276" xr:uid="{00000000-0005-0000-0000-000049A60000}"/>
    <cellStyle name="SAPBEXstdData 3 2 12" xfId="44277" xr:uid="{00000000-0005-0000-0000-00004AA60000}"/>
    <cellStyle name="SAPBEXstdData 3 2 13" xfId="44278" xr:uid="{00000000-0005-0000-0000-00004BA60000}"/>
    <cellStyle name="SAPBEXstdData 3 2 14" xfId="44279" xr:uid="{00000000-0005-0000-0000-00004CA60000}"/>
    <cellStyle name="SAPBEXstdData 3 2 15" xfId="44280" xr:uid="{00000000-0005-0000-0000-00004DA60000}"/>
    <cellStyle name="SAPBEXstdData 3 2 16" xfId="44281" xr:uid="{00000000-0005-0000-0000-00004EA60000}"/>
    <cellStyle name="SAPBEXstdData 3 2 17" xfId="44282" xr:uid="{00000000-0005-0000-0000-00004FA60000}"/>
    <cellStyle name="SAPBEXstdData 3 2 18" xfId="44283" xr:uid="{00000000-0005-0000-0000-000050A60000}"/>
    <cellStyle name="SAPBEXstdData 3 2 19" xfId="44284" xr:uid="{00000000-0005-0000-0000-000051A60000}"/>
    <cellStyle name="SAPBEXstdData 3 2 2" xfId="2262" xr:uid="{00000000-0005-0000-0000-000052A60000}"/>
    <cellStyle name="SAPBEXstdData 3 2 2 2" xfId="16964" xr:uid="{00000000-0005-0000-0000-000053A60000}"/>
    <cellStyle name="SAPBEXstdData 3 2 2 2 2" xfId="16965" xr:uid="{00000000-0005-0000-0000-000054A60000}"/>
    <cellStyle name="SAPBEXstdData 3 2 2 2 2 2" xfId="16966" xr:uid="{00000000-0005-0000-0000-000055A60000}"/>
    <cellStyle name="SAPBEXstdData 3 2 2 2 2 2 2" xfId="16967" xr:uid="{00000000-0005-0000-0000-000056A60000}"/>
    <cellStyle name="SAPBEXstdData 3 2 2 2 2 3" xfId="16968" xr:uid="{00000000-0005-0000-0000-000057A60000}"/>
    <cellStyle name="SAPBEXstdData 3 2 2 2 3" xfId="16969" xr:uid="{00000000-0005-0000-0000-000058A60000}"/>
    <cellStyle name="SAPBEXstdData 3 2 2 2 3 2" xfId="16970" xr:uid="{00000000-0005-0000-0000-000059A60000}"/>
    <cellStyle name="SAPBEXstdData 3 2 2 2 3 2 2" xfId="16971" xr:uid="{00000000-0005-0000-0000-00005AA60000}"/>
    <cellStyle name="SAPBEXstdData 3 2 2 2 4" xfId="16972" xr:uid="{00000000-0005-0000-0000-00005BA60000}"/>
    <cellStyle name="SAPBEXstdData 3 2 2 2 4 2" xfId="16973" xr:uid="{00000000-0005-0000-0000-00005CA60000}"/>
    <cellStyle name="SAPBEXstdData 3 2 2 3" xfId="16974" xr:uid="{00000000-0005-0000-0000-00005DA60000}"/>
    <cellStyle name="SAPBEXstdData 3 2 2 3 2" xfId="16975" xr:uid="{00000000-0005-0000-0000-00005EA60000}"/>
    <cellStyle name="SAPBEXstdData 3 2 2 3 2 2" xfId="16976" xr:uid="{00000000-0005-0000-0000-00005FA60000}"/>
    <cellStyle name="SAPBEXstdData 3 2 2 3 3" xfId="16977" xr:uid="{00000000-0005-0000-0000-000060A60000}"/>
    <cellStyle name="SAPBEXstdData 3 2 2 4" xfId="16978" xr:uid="{00000000-0005-0000-0000-000061A60000}"/>
    <cellStyle name="SAPBEXstdData 3 2 2 4 2" xfId="16979" xr:uid="{00000000-0005-0000-0000-000062A60000}"/>
    <cellStyle name="SAPBEXstdData 3 2 2 4 2 2" xfId="16980" xr:uid="{00000000-0005-0000-0000-000063A60000}"/>
    <cellStyle name="SAPBEXstdData 3 2 2 5" xfId="16981" xr:uid="{00000000-0005-0000-0000-000064A60000}"/>
    <cellStyle name="SAPBEXstdData 3 2 2 5 2" xfId="16982" xr:uid="{00000000-0005-0000-0000-000065A60000}"/>
    <cellStyle name="SAPBEXstdData 3 2 2 6" xfId="44285" xr:uid="{00000000-0005-0000-0000-000066A60000}"/>
    <cellStyle name="SAPBEXstdData 3 2 2 7" xfId="44286" xr:uid="{00000000-0005-0000-0000-000067A60000}"/>
    <cellStyle name="SAPBEXstdData 3 2 2 8" xfId="49949" xr:uid="{00000000-0005-0000-0000-000068A60000}"/>
    <cellStyle name="SAPBEXstdData 3 2 20" xfId="44287" xr:uid="{00000000-0005-0000-0000-000069A60000}"/>
    <cellStyle name="SAPBEXstdData 3 2 21" xfId="44288" xr:uid="{00000000-0005-0000-0000-00006AA60000}"/>
    <cellStyle name="SAPBEXstdData 3 2 22" xfId="44289" xr:uid="{00000000-0005-0000-0000-00006BA60000}"/>
    <cellStyle name="SAPBEXstdData 3 2 23" xfId="44290" xr:uid="{00000000-0005-0000-0000-00006CA60000}"/>
    <cellStyle name="SAPBEXstdData 3 2 24" xfId="44291" xr:uid="{00000000-0005-0000-0000-00006DA60000}"/>
    <cellStyle name="SAPBEXstdData 3 2 25" xfId="44292" xr:uid="{00000000-0005-0000-0000-00006EA60000}"/>
    <cellStyle name="SAPBEXstdData 3 2 26" xfId="44293" xr:uid="{00000000-0005-0000-0000-00006FA60000}"/>
    <cellStyle name="SAPBEXstdData 3 2 27" xfId="44294" xr:uid="{00000000-0005-0000-0000-000070A60000}"/>
    <cellStyle name="SAPBEXstdData 3 2 28" xfId="48812" xr:uid="{00000000-0005-0000-0000-000071A60000}"/>
    <cellStyle name="SAPBEXstdData 3 2 29" xfId="49432" xr:uid="{00000000-0005-0000-0000-000072A60000}"/>
    <cellStyle name="SAPBEXstdData 3 2 3" xfId="44295" xr:uid="{00000000-0005-0000-0000-000073A60000}"/>
    <cellStyle name="SAPBEXstdData 3 2 4" xfId="44296" xr:uid="{00000000-0005-0000-0000-000074A60000}"/>
    <cellStyle name="SAPBEXstdData 3 2 5" xfId="44297" xr:uid="{00000000-0005-0000-0000-000075A60000}"/>
    <cellStyle name="SAPBEXstdData 3 2 6" xfId="44298" xr:uid="{00000000-0005-0000-0000-000076A60000}"/>
    <cellStyle name="SAPBEXstdData 3 2 7" xfId="44299" xr:uid="{00000000-0005-0000-0000-000077A60000}"/>
    <cellStyle name="SAPBEXstdData 3 2 8" xfId="44300" xr:uid="{00000000-0005-0000-0000-000078A60000}"/>
    <cellStyle name="SAPBEXstdData 3 2 9" xfId="44301" xr:uid="{00000000-0005-0000-0000-000079A60000}"/>
    <cellStyle name="SAPBEXstdData 3 20" xfId="44302" xr:uid="{00000000-0005-0000-0000-00007AA60000}"/>
    <cellStyle name="SAPBEXstdData 3 21" xfId="44303" xr:uid="{00000000-0005-0000-0000-00007BA60000}"/>
    <cellStyle name="SAPBEXstdData 3 22" xfId="44304" xr:uid="{00000000-0005-0000-0000-00007CA60000}"/>
    <cellStyle name="SAPBEXstdData 3 23" xfId="44305" xr:uid="{00000000-0005-0000-0000-00007DA60000}"/>
    <cellStyle name="SAPBEXstdData 3 24" xfId="44306" xr:uid="{00000000-0005-0000-0000-00007EA60000}"/>
    <cellStyle name="SAPBEXstdData 3 25" xfId="44307" xr:uid="{00000000-0005-0000-0000-00007FA60000}"/>
    <cellStyle name="SAPBEXstdData 3 26" xfId="44308" xr:uid="{00000000-0005-0000-0000-000080A60000}"/>
    <cellStyle name="SAPBEXstdData 3 27" xfId="44309" xr:uid="{00000000-0005-0000-0000-000081A60000}"/>
    <cellStyle name="SAPBEXstdData 3 28" xfId="44310" xr:uid="{00000000-0005-0000-0000-000082A60000}"/>
    <cellStyle name="SAPBEXstdData 3 29" xfId="44311" xr:uid="{00000000-0005-0000-0000-000083A60000}"/>
    <cellStyle name="SAPBEXstdData 3 3" xfId="1211" xr:uid="{00000000-0005-0000-0000-000084A60000}"/>
    <cellStyle name="SAPBEXstdData 3 3 10" xfId="44312" xr:uid="{00000000-0005-0000-0000-000085A60000}"/>
    <cellStyle name="SAPBEXstdData 3 3 11" xfId="44313" xr:uid="{00000000-0005-0000-0000-000086A60000}"/>
    <cellStyle name="SAPBEXstdData 3 3 12" xfId="44314" xr:uid="{00000000-0005-0000-0000-000087A60000}"/>
    <cellStyle name="SAPBEXstdData 3 3 13" xfId="44315" xr:uid="{00000000-0005-0000-0000-000088A60000}"/>
    <cellStyle name="SAPBEXstdData 3 3 14" xfId="44316" xr:uid="{00000000-0005-0000-0000-000089A60000}"/>
    <cellStyle name="SAPBEXstdData 3 3 15" xfId="44317" xr:uid="{00000000-0005-0000-0000-00008AA60000}"/>
    <cellStyle name="SAPBEXstdData 3 3 16" xfId="44318" xr:uid="{00000000-0005-0000-0000-00008BA60000}"/>
    <cellStyle name="SAPBEXstdData 3 3 17" xfId="44319" xr:uid="{00000000-0005-0000-0000-00008CA60000}"/>
    <cellStyle name="SAPBEXstdData 3 3 18" xfId="44320" xr:uid="{00000000-0005-0000-0000-00008DA60000}"/>
    <cellStyle name="SAPBEXstdData 3 3 19" xfId="44321" xr:uid="{00000000-0005-0000-0000-00008EA60000}"/>
    <cellStyle name="SAPBEXstdData 3 3 2" xfId="2263" xr:uid="{00000000-0005-0000-0000-00008FA60000}"/>
    <cellStyle name="SAPBEXstdData 3 3 2 2" xfId="16983" xr:uid="{00000000-0005-0000-0000-000090A60000}"/>
    <cellStyle name="SAPBEXstdData 3 3 2 2 2" xfId="16984" xr:uid="{00000000-0005-0000-0000-000091A60000}"/>
    <cellStyle name="SAPBEXstdData 3 3 2 2 2 2" xfId="16985" xr:uid="{00000000-0005-0000-0000-000092A60000}"/>
    <cellStyle name="SAPBEXstdData 3 3 2 2 2 2 2" xfId="16986" xr:uid="{00000000-0005-0000-0000-000093A60000}"/>
    <cellStyle name="SAPBEXstdData 3 3 2 2 2 3" xfId="16987" xr:uid="{00000000-0005-0000-0000-000094A60000}"/>
    <cellStyle name="SAPBEXstdData 3 3 2 2 3" xfId="16988" xr:uid="{00000000-0005-0000-0000-000095A60000}"/>
    <cellStyle name="SAPBEXstdData 3 3 2 2 3 2" xfId="16989" xr:uid="{00000000-0005-0000-0000-000096A60000}"/>
    <cellStyle name="SAPBEXstdData 3 3 2 2 3 2 2" xfId="16990" xr:uid="{00000000-0005-0000-0000-000097A60000}"/>
    <cellStyle name="SAPBEXstdData 3 3 2 2 4" xfId="16991" xr:uid="{00000000-0005-0000-0000-000098A60000}"/>
    <cellStyle name="SAPBEXstdData 3 3 2 2 4 2" xfId="16992" xr:uid="{00000000-0005-0000-0000-000099A60000}"/>
    <cellStyle name="SAPBEXstdData 3 3 2 3" xfId="16993" xr:uid="{00000000-0005-0000-0000-00009AA60000}"/>
    <cellStyle name="SAPBEXstdData 3 3 2 3 2" xfId="16994" xr:uid="{00000000-0005-0000-0000-00009BA60000}"/>
    <cellStyle name="SAPBEXstdData 3 3 2 3 2 2" xfId="16995" xr:uid="{00000000-0005-0000-0000-00009CA60000}"/>
    <cellStyle name="SAPBEXstdData 3 3 2 3 3" xfId="16996" xr:uid="{00000000-0005-0000-0000-00009DA60000}"/>
    <cellStyle name="SAPBEXstdData 3 3 2 4" xfId="16997" xr:uid="{00000000-0005-0000-0000-00009EA60000}"/>
    <cellStyle name="SAPBEXstdData 3 3 2 4 2" xfId="16998" xr:uid="{00000000-0005-0000-0000-00009FA60000}"/>
    <cellStyle name="SAPBEXstdData 3 3 2 4 2 2" xfId="16999" xr:uid="{00000000-0005-0000-0000-0000A0A60000}"/>
    <cellStyle name="SAPBEXstdData 3 3 2 5" xfId="17000" xr:uid="{00000000-0005-0000-0000-0000A1A60000}"/>
    <cellStyle name="SAPBEXstdData 3 3 2 5 2" xfId="17001" xr:uid="{00000000-0005-0000-0000-0000A2A60000}"/>
    <cellStyle name="SAPBEXstdData 3 3 2 6" xfId="44322" xr:uid="{00000000-0005-0000-0000-0000A3A60000}"/>
    <cellStyle name="SAPBEXstdData 3 3 2 7" xfId="44323" xr:uid="{00000000-0005-0000-0000-0000A4A60000}"/>
    <cellStyle name="SAPBEXstdData 3 3 2 8" xfId="49950" xr:uid="{00000000-0005-0000-0000-0000A5A60000}"/>
    <cellStyle name="SAPBEXstdData 3 3 20" xfId="44324" xr:uid="{00000000-0005-0000-0000-0000A6A60000}"/>
    <cellStyle name="SAPBEXstdData 3 3 21" xfId="44325" xr:uid="{00000000-0005-0000-0000-0000A7A60000}"/>
    <cellStyle name="SAPBEXstdData 3 3 22" xfId="44326" xr:uid="{00000000-0005-0000-0000-0000A8A60000}"/>
    <cellStyle name="SAPBEXstdData 3 3 23" xfId="44327" xr:uid="{00000000-0005-0000-0000-0000A9A60000}"/>
    <cellStyle name="SAPBEXstdData 3 3 24" xfId="44328" xr:uid="{00000000-0005-0000-0000-0000AAA60000}"/>
    <cellStyle name="SAPBEXstdData 3 3 25" xfId="44329" xr:uid="{00000000-0005-0000-0000-0000ABA60000}"/>
    <cellStyle name="SAPBEXstdData 3 3 26" xfId="44330" xr:uid="{00000000-0005-0000-0000-0000ACA60000}"/>
    <cellStyle name="SAPBEXstdData 3 3 27" xfId="44331" xr:uid="{00000000-0005-0000-0000-0000ADA60000}"/>
    <cellStyle name="SAPBEXstdData 3 3 28" xfId="48813" xr:uid="{00000000-0005-0000-0000-0000AEA60000}"/>
    <cellStyle name="SAPBEXstdData 3 3 29" xfId="49433" xr:uid="{00000000-0005-0000-0000-0000AFA60000}"/>
    <cellStyle name="SAPBEXstdData 3 3 3" xfId="44332" xr:uid="{00000000-0005-0000-0000-0000B0A60000}"/>
    <cellStyle name="SAPBEXstdData 3 3 4" xfId="44333" xr:uid="{00000000-0005-0000-0000-0000B1A60000}"/>
    <cellStyle name="SAPBEXstdData 3 3 5" xfId="44334" xr:uid="{00000000-0005-0000-0000-0000B2A60000}"/>
    <cellStyle name="SAPBEXstdData 3 3 6" xfId="44335" xr:uid="{00000000-0005-0000-0000-0000B3A60000}"/>
    <cellStyle name="SAPBEXstdData 3 3 7" xfId="44336" xr:uid="{00000000-0005-0000-0000-0000B4A60000}"/>
    <cellStyle name="SAPBEXstdData 3 3 8" xfId="44337" xr:uid="{00000000-0005-0000-0000-0000B5A60000}"/>
    <cellStyle name="SAPBEXstdData 3 3 9" xfId="44338" xr:uid="{00000000-0005-0000-0000-0000B6A60000}"/>
    <cellStyle name="SAPBEXstdData 3 30" xfId="44339" xr:uid="{00000000-0005-0000-0000-0000B7A60000}"/>
    <cellStyle name="SAPBEXstdData 3 31" xfId="44340" xr:uid="{00000000-0005-0000-0000-0000B8A60000}"/>
    <cellStyle name="SAPBEXstdData 3 32" xfId="44341" xr:uid="{00000000-0005-0000-0000-0000B9A60000}"/>
    <cellStyle name="SAPBEXstdData 3 33" xfId="48814" xr:uid="{00000000-0005-0000-0000-0000BAA60000}"/>
    <cellStyle name="SAPBEXstdData 3 34" xfId="49431" xr:uid="{00000000-0005-0000-0000-0000BBA60000}"/>
    <cellStyle name="SAPBEXstdData 3 4" xfId="1212" xr:uid="{00000000-0005-0000-0000-0000BCA60000}"/>
    <cellStyle name="SAPBEXstdData 3 4 10" xfId="44342" xr:uid="{00000000-0005-0000-0000-0000BDA60000}"/>
    <cellStyle name="SAPBEXstdData 3 4 11" xfId="44343" xr:uid="{00000000-0005-0000-0000-0000BEA60000}"/>
    <cellStyle name="SAPBEXstdData 3 4 12" xfId="44344" xr:uid="{00000000-0005-0000-0000-0000BFA60000}"/>
    <cellStyle name="SAPBEXstdData 3 4 13" xfId="44345" xr:uid="{00000000-0005-0000-0000-0000C0A60000}"/>
    <cellStyle name="SAPBEXstdData 3 4 14" xfId="44346" xr:uid="{00000000-0005-0000-0000-0000C1A60000}"/>
    <cellStyle name="SAPBEXstdData 3 4 15" xfId="44347" xr:uid="{00000000-0005-0000-0000-0000C2A60000}"/>
    <cellStyle name="SAPBEXstdData 3 4 16" xfId="44348" xr:uid="{00000000-0005-0000-0000-0000C3A60000}"/>
    <cellStyle name="SAPBEXstdData 3 4 17" xfId="44349" xr:uid="{00000000-0005-0000-0000-0000C4A60000}"/>
    <cellStyle name="SAPBEXstdData 3 4 18" xfId="44350" xr:uid="{00000000-0005-0000-0000-0000C5A60000}"/>
    <cellStyle name="SAPBEXstdData 3 4 19" xfId="44351" xr:uid="{00000000-0005-0000-0000-0000C6A60000}"/>
    <cellStyle name="SAPBEXstdData 3 4 2" xfId="2264" xr:uid="{00000000-0005-0000-0000-0000C7A60000}"/>
    <cellStyle name="SAPBEXstdData 3 4 2 2" xfId="17002" xr:uid="{00000000-0005-0000-0000-0000C8A60000}"/>
    <cellStyle name="SAPBEXstdData 3 4 2 2 2" xfId="17003" xr:uid="{00000000-0005-0000-0000-0000C9A60000}"/>
    <cellStyle name="SAPBEXstdData 3 4 2 2 2 2" xfId="17004" xr:uid="{00000000-0005-0000-0000-0000CAA60000}"/>
    <cellStyle name="SAPBEXstdData 3 4 2 2 2 2 2" xfId="17005" xr:uid="{00000000-0005-0000-0000-0000CBA60000}"/>
    <cellStyle name="SAPBEXstdData 3 4 2 2 2 3" xfId="17006" xr:uid="{00000000-0005-0000-0000-0000CCA60000}"/>
    <cellStyle name="SAPBEXstdData 3 4 2 2 3" xfId="17007" xr:uid="{00000000-0005-0000-0000-0000CDA60000}"/>
    <cellStyle name="SAPBEXstdData 3 4 2 2 3 2" xfId="17008" xr:uid="{00000000-0005-0000-0000-0000CEA60000}"/>
    <cellStyle name="SAPBEXstdData 3 4 2 2 3 2 2" xfId="17009" xr:uid="{00000000-0005-0000-0000-0000CFA60000}"/>
    <cellStyle name="SAPBEXstdData 3 4 2 2 4" xfId="17010" xr:uid="{00000000-0005-0000-0000-0000D0A60000}"/>
    <cellStyle name="SAPBEXstdData 3 4 2 2 4 2" xfId="17011" xr:uid="{00000000-0005-0000-0000-0000D1A60000}"/>
    <cellStyle name="SAPBEXstdData 3 4 2 3" xfId="17012" xr:uid="{00000000-0005-0000-0000-0000D2A60000}"/>
    <cellStyle name="SAPBEXstdData 3 4 2 3 2" xfId="17013" xr:uid="{00000000-0005-0000-0000-0000D3A60000}"/>
    <cellStyle name="SAPBEXstdData 3 4 2 3 2 2" xfId="17014" xr:uid="{00000000-0005-0000-0000-0000D4A60000}"/>
    <cellStyle name="SAPBEXstdData 3 4 2 3 3" xfId="17015" xr:uid="{00000000-0005-0000-0000-0000D5A60000}"/>
    <cellStyle name="SAPBEXstdData 3 4 2 4" xfId="17016" xr:uid="{00000000-0005-0000-0000-0000D6A60000}"/>
    <cellStyle name="SAPBEXstdData 3 4 2 4 2" xfId="17017" xr:uid="{00000000-0005-0000-0000-0000D7A60000}"/>
    <cellStyle name="SAPBEXstdData 3 4 2 4 2 2" xfId="17018" xr:uid="{00000000-0005-0000-0000-0000D8A60000}"/>
    <cellStyle name="SAPBEXstdData 3 4 2 5" xfId="17019" xr:uid="{00000000-0005-0000-0000-0000D9A60000}"/>
    <cellStyle name="SAPBEXstdData 3 4 2 5 2" xfId="17020" xr:uid="{00000000-0005-0000-0000-0000DAA60000}"/>
    <cellStyle name="SAPBEXstdData 3 4 2 6" xfId="44352" xr:uid="{00000000-0005-0000-0000-0000DBA60000}"/>
    <cellStyle name="SAPBEXstdData 3 4 2 7" xfId="44353" xr:uid="{00000000-0005-0000-0000-0000DCA60000}"/>
    <cellStyle name="SAPBEXstdData 3 4 2 8" xfId="49951" xr:uid="{00000000-0005-0000-0000-0000DDA60000}"/>
    <cellStyle name="SAPBEXstdData 3 4 20" xfId="44354" xr:uid="{00000000-0005-0000-0000-0000DEA60000}"/>
    <cellStyle name="SAPBEXstdData 3 4 21" xfId="44355" xr:uid="{00000000-0005-0000-0000-0000DFA60000}"/>
    <cellStyle name="SAPBEXstdData 3 4 22" xfId="44356" xr:uid="{00000000-0005-0000-0000-0000E0A60000}"/>
    <cellStyle name="SAPBEXstdData 3 4 23" xfId="44357" xr:uid="{00000000-0005-0000-0000-0000E1A60000}"/>
    <cellStyle name="SAPBEXstdData 3 4 24" xfId="44358" xr:uid="{00000000-0005-0000-0000-0000E2A60000}"/>
    <cellStyle name="SAPBEXstdData 3 4 25" xfId="44359" xr:uid="{00000000-0005-0000-0000-0000E3A60000}"/>
    <cellStyle name="SAPBEXstdData 3 4 26" xfId="44360" xr:uid="{00000000-0005-0000-0000-0000E4A60000}"/>
    <cellStyle name="SAPBEXstdData 3 4 27" xfId="44361" xr:uid="{00000000-0005-0000-0000-0000E5A60000}"/>
    <cellStyle name="SAPBEXstdData 3 4 28" xfId="48815" xr:uid="{00000000-0005-0000-0000-0000E6A60000}"/>
    <cellStyle name="SAPBEXstdData 3 4 29" xfId="49434" xr:uid="{00000000-0005-0000-0000-0000E7A60000}"/>
    <cellStyle name="SAPBEXstdData 3 4 3" xfId="44362" xr:uid="{00000000-0005-0000-0000-0000E8A60000}"/>
    <cellStyle name="SAPBEXstdData 3 4 4" xfId="44363" xr:uid="{00000000-0005-0000-0000-0000E9A60000}"/>
    <cellStyle name="SAPBEXstdData 3 4 5" xfId="44364" xr:uid="{00000000-0005-0000-0000-0000EAA60000}"/>
    <cellStyle name="SAPBEXstdData 3 4 6" xfId="44365" xr:uid="{00000000-0005-0000-0000-0000EBA60000}"/>
    <cellStyle name="SAPBEXstdData 3 4 7" xfId="44366" xr:uid="{00000000-0005-0000-0000-0000ECA60000}"/>
    <cellStyle name="SAPBEXstdData 3 4 8" xfId="44367" xr:uid="{00000000-0005-0000-0000-0000EDA60000}"/>
    <cellStyle name="SAPBEXstdData 3 4 9" xfId="44368" xr:uid="{00000000-0005-0000-0000-0000EEA60000}"/>
    <cellStyle name="SAPBEXstdData 3 5" xfId="1213" xr:uid="{00000000-0005-0000-0000-0000EFA60000}"/>
    <cellStyle name="SAPBEXstdData 3 5 10" xfId="44369" xr:uid="{00000000-0005-0000-0000-0000F0A60000}"/>
    <cellStyle name="SAPBEXstdData 3 5 11" xfId="44370" xr:uid="{00000000-0005-0000-0000-0000F1A60000}"/>
    <cellStyle name="SAPBEXstdData 3 5 12" xfId="44371" xr:uid="{00000000-0005-0000-0000-0000F2A60000}"/>
    <cellStyle name="SAPBEXstdData 3 5 13" xfId="44372" xr:uid="{00000000-0005-0000-0000-0000F3A60000}"/>
    <cellStyle name="SAPBEXstdData 3 5 14" xfId="44373" xr:uid="{00000000-0005-0000-0000-0000F4A60000}"/>
    <cellStyle name="SAPBEXstdData 3 5 15" xfId="44374" xr:uid="{00000000-0005-0000-0000-0000F5A60000}"/>
    <cellStyle name="SAPBEXstdData 3 5 16" xfId="44375" xr:uid="{00000000-0005-0000-0000-0000F6A60000}"/>
    <cellStyle name="SAPBEXstdData 3 5 17" xfId="44376" xr:uid="{00000000-0005-0000-0000-0000F7A60000}"/>
    <cellStyle name="SAPBEXstdData 3 5 18" xfId="44377" xr:uid="{00000000-0005-0000-0000-0000F8A60000}"/>
    <cellStyle name="SAPBEXstdData 3 5 19" xfId="44378" xr:uid="{00000000-0005-0000-0000-0000F9A60000}"/>
    <cellStyle name="SAPBEXstdData 3 5 2" xfId="2265" xr:uid="{00000000-0005-0000-0000-0000FAA60000}"/>
    <cellStyle name="SAPBEXstdData 3 5 2 2" xfId="17021" xr:uid="{00000000-0005-0000-0000-0000FBA60000}"/>
    <cellStyle name="SAPBEXstdData 3 5 2 2 2" xfId="17022" xr:uid="{00000000-0005-0000-0000-0000FCA60000}"/>
    <cellStyle name="SAPBEXstdData 3 5 2 2 2 2" xfId="17023" xr:uid="{00000000-0005-0000-0000-0000FDA60000}"/>
    <cellStyle name="SAPBEXstdData 3 5 2 2 2 2 2" xfId="17024" xr:uid="{00000000-0005-0000-0000-0000FEA60000}"/>
    <cellStyle name="SAPBEXstdData 3 5 2 2 2 3" xfId="17025" xr:uid="{00000000-0005-0000-0000-0000FFA60000}"/>
    <cellStyle name="SAPBEXstdData 3 5 2 2 3" xfId="17026" xr:uid="{00000000-0005-0000-0000-000000A70000}"/>
    <cellStyle name="SAPBEXstdData 3 5 2 2 3 2" xfId="17027" xr:uid="{00000000-0005-0000-0000-000001A70000}"/>
    <cellStyle name="SAPBEXstdData 3 5 2 2 3 2 2" xfId="17028" xr:uid="{00000000-0005-0000-0000-000002A70000}"/>
    <cellStyle name="SAPBEXstdData 3 5 2 2 4" xfId="17029" xr:uid="{00000000-0005-0000-0000-000003A70000}"/>
    <cellStyle name="SAPBEXstdData 3 5 2 2 4 2" xfId="17030" xr:uid="{00000000-0005-0000-0000-000004A70000}"/>
    <cellStyle name="SAPBEXstdData 3 5 2 3" xfId="17031" xr:uid="{00000000-0005-0000-0000-000005A70000}"/>
    <cellStyle name="SAPBEXstdData 3 5 2 3 2" xfId="17032" xr:uid="{00000000-0005-0000-0000-000006A70000}"/>
    <cellStyle name="SAPBEXstdData 3 5 2 3 2 2" xfId="17033" xr:uid="{00000000-0005-0000-0000-000007A70000}"/>
    <cellStyle name="SAPBEXstdData 3 5 2 3 3" xfId="17034" xr:uid="{00000000-0005-0000-0000-000008A70000}"/>
    <cellStyle name="SAPBEXstdData 3 5 2 4" xfId="17035" xr:uid="{00000000-0005-0000-0000-000009A70000}"/>
    <cellStyle name="SAPBEXstdData 3 5 2 4 2" xfId="17036" xr:uid="{00000000-0005-0000-0000-00000AA70000}"/>
    <cellStyle name="SAPBEXstdData 3 5 2 4 2 2" xfId="17037" xr:uid="{00000000-0005-0000-0000-00000BA70000}"/>
    <cellStyle name="SAPBEXstdData 3 5 2 5" xfId="17038" xr:uid="{00000000-0005-0000-0000-00000CA70000}"/>
    <cellStyle name="SAPBEXstdData 3 5 2 5 2" xfId="17039" xr:uid="{00000000-0005-0000-0000-00000DA70000}"/>
    <cellStyle name="SAPBEXstdData 3 5 2 6" xfId="44379" xr:uid="{00000000-0005-0000-0000-00000EA70000}"/>
    <cellStyle name="SAPBEXstdData 3 5 2 7" xfId="44380" xr:uid="{00000000-0005-0000-0000-00000FA70000}"/>
    <cellStyle name="SAPBEXstdData 3 5 2 8" xfId="49952" xr:uid="{00000000-0005-0000-0000-000010A70000}"/>
    <cellStyle name="SAPBEXstdData 3 5 20" xfId="44381" xr:uid="{00000000-0005-0000-0000-000011A70000}"/>
    <cellStyle name="SAPBEXstdData 3 5 21" xfId="44382" xr:uid="{00000000-0005-0000-0000-000012A70000}"/>
    <cellStyle name="SAPBEXstdData 3 5 22" xfId="44383" xr:uid="{00000000-0005-0000-0000-000013A70000}"/>
    <cellStyle name="SAPBEXstdData 3 5 23" xfId="44384" xr:uid="{00000000-0005-0000-0000-000014A70000}"/>
    <cellStyle name="SAPBEXstdData 3 5 24" xfId="44385" xr:uid="{00000000-0005-0000-0000-000015A70000}"/>
    <cellStyle name="SAPBEXstdData 3 5 25" xfId="44386" xr:uid="{00000000-0005-0000-0000-000016A70000}"/>
    <cellStyle name="SAPBEXstdData 3 5 26" xfId="44387" xr:uid="{00000000-0005-0000-0000-000017A70000}"/>
    <cellStyle name="SAPBEXstdData 3 5 27" xfId="44388" xr:uid="{00000000-0005-0000-0000-000018A70000}"/>
    <cellStyle name="SAPBEXstdData 3 5 28" xfId="48816" xr:uid="{00000000-0005-0000-0000-000019A70000}"/>
    <cellStyle name="SAPBEXstdData 3 5 29" xfId="49435" xr:uid="{00000000-0005-0000-0000-00001AA70000}"/>
    <cellStyle name="SAPBEXstdData 3 5 3" xfId="44389" xr:uid="{00000000-0005-0000-0000-00001BA70000}"/>
    <cellStyle name="SAPBEXstdData 3 5 4" xfId="44390" xr:uid="{00000000-0005-0000-0000-00001CA70000}"/>
    <cellStyle name="SAPBEXstdData 3 5 5" xfId="44391" xr:uid="{00000000-0005-0000-0000-00001DA70000}"/>
    <cellStyle name="SAPBEXstdData 3 5 6" xfId="44392" xr:uid="{00000000-0005-0000-0000-00001EA70000}"/>
    <cellStyle name="SAPBEXstdData 3 5 7" xfId="44393" xr:uid="{00000000-0005-0000-0000-00001FA70000}"/>
    <cellStyle name="SAPBEXstdData 3 5 8" xfId="44394" xr:uid="{00000000-0005-0000-0000-000020A70000}"/>
    <cellStyle name="SAPBEXstdData 3 5 9" xfId="44395" xr:uid="{00000000-0005-0000-0000-000021A70000}"/>
    <cellStyle name="SAPBEXstdData 3 6" xfId="1214" xr:uid="{00000000-0005-0000-0000-000022A70000}"/>
    <cellStyle name="SAPBEXstdData 3 6 10" xfId="44396" xr:uid="{00000000-0005-0000-0000-000023A70000}"/>
    <cellStyle name="SAPBEXstdData 3 6 11" xfId="44397" xr:uid="{00000000-0005-0000-0000-000024A70000}"/>
    <cellStyle name="SAPBEXstdData 3 6 12" xfId="44398" xr:uid="{00000000-0005-0000-0000-000025A70000}"/>
    <cellStyle name="SAPBEXstdData 3 6 13" xfId="44399" xr:uid="{00000000-0005-0000-0000-000026A70000}"/>
    <cellStyle name="SAPBEXstdData 3 6 14" xfId="44400" xr:uid="{00000000-0005-0000-0000-000027A70000}"/>
    <cellStyle name="SAPBEXstdData 3 6 15" xfId="44401" xr:uid="{00000000-0005-0000-0000-000028A70000}"/>
    <cellStyle name="SAPBEXstdData 3 6 16" xfId="44402" xr:uid="{00000000-0005-0000-0000-000029A70000}"/>
    <cellStyle name="SAPBEXstdData 3 6 17" xfId="44403" xr:uid="{00000000-0005-0000-0000-00002AA70000}"/>
    <cellStyle name="SAPBEXstdData 3 6 18" xfId="44404" xr:uid="{00000000-0005-0000-0000-00002BA70000}"/>
    <cellStyle name="SAPBEXstdData 3 6 19" xfId="44405" xr:uid="{00000000-0005-0000-0000-00002CA70000}"/>
    <cellStyle name="SAPBEXstdData 3 6 2" xfId="2266" xr:uid="{00000000-0005-0000-0000-00002DA70000}"/>
    <cellStyle name="SAPBEXstdData 3 6 2 2" xfId="17040" xr:uid="{00000000-0005-0000-0000-00002EA70000}"/>
    <cellStyle name="SAPBEXstdData 3 6 2 2 2" xfId="17041" xr:uid="{00000000-0005-0000-0000-00002FA70000}"/>
    <cellStyle name="SAPBEXstdData 3 6 2 2 2 2" xfId="17042" xr:uid="{00000000-0005-0000-0000-000030A70000}"/>
    <cellStyle name="SAPBEXstdData 3 6 2 2 2 2 2" xfId="17043" xr:uid="{00000000-0005-0000-0000-000031A70000}"/>
    <cellStyle name="SAPBEXstdData 3 6 2 2 2 3" xfId="17044" xr:uid="{00000000-0005-0000-0000-000032A70000}"/>
    <cellStyle name="SAPBEXstdData 3 6 2 2 3" xfId="17045" xr:uid="{00000000-0005-0000-0000-000033A70000}"/>
    <cellStyle name="SAPBEXstdData 3 6 2 2 3 2" xfId="17046" xr:uid="{00000000-0005-0000-0000-000034A70000}"/>
    <cellStyle name="SAPBEXstdData 3 6 2 2 3 2 2" xfId="17047" xr:uid="{00000000-0005-0000-0000-000035A70000}"/>
    <cellStyle name="SAPBEXstdData 3 6 2 2 4" xfId="17048" xr:uid="{00000000-0005-0000-0000-000036A70000}"/>
    <cellStyle name="SAPBEXstdData 3 6 2 2 4 2" xfId="17049" xr:uid="{00000000-0005-0000-0000-000037A70000}"/>
    <cellStyle name="SAPBEXstdData 3 6 2 3" xfId="17050" xr:uid="{00000000-0005-0000-0000-000038A70000}"/>
    <cellStyle name="SAPBEXstdData 3 6 2 3 2" xfId="17051" xr:uid="{00000000-0005-0000-0000-000039A70000}"/>
    <cellStyle name="SAPBEXstdData 3 6 2 3 2 2" xfId="17052" xr:uid="{00000000-0005-0000-0000-00003AA70000}"/>
    <cellStyle name="SAPBEXstdData 3 6 2 3 3" xfId="17053" xr:uid="{00000000-0005-0000-0000-00003BA70000}"/>
    <cellStyle name="SAPBEXstdData 3 6 2 4" xfId="17054" xr:uid="{00000000-0005-0000-0000-00003CA70000}"/>
    <cellStyle name="SAPBEXstdData 3 6 2 4 2" xfId="17055" xr:uid="{00000000-0005-0000-0000-00003DA70000}"/>
    <cellStyle name="SAPBEXstdData 3 6 2 4 2 2" xfId="17056" xr:uid="{00000000-0005-0000-0000-00003EA70000}"/>
    <cellStyle name="SAPBEXstdData 3 6 2 5" xfId="17057" xr:uid="{00000000-0005-0000-0000-00003FA70000}"/>
    <cellStyle name="SAPBEXstdData 3 6 2 5 2" xfId="17058" xr:uid="{00000000-0005-0000-0000-000040A70000}"/>
    <cellStyle name="SAPBEXstdData 3 6 2 6" xfId="44406" xr:uid="{00000000-0005-0000-0000-000041A70000}"/>
    <cellStyle name="SAPBEXstdData 3 6 2 7" xfId="44407" xr:uid="{00000000-0005-0000-0000-000042A70000}"/>
    <cellStyle name="SAPBEXstdData 3 6 2 8" xfId="49953" xr:uid="{00000000-0005-0000-0000-000043A70000}"/>
    <cellStyle name="SAPBEXstdData 3 6 20" xfId="44408" xr:uid="{00000000-0005-0000-0000-000044A70000}"/>
    <cellStyle name="SAPBEXstdData 3 6 21" xfId="44409" xr:uid="{00000000-0005-0000-0000-000045A70000}"/>
    <cellStyle name="SAPBEXstdData 3 6 22" xfId="44410" xr:uid="{00000000-0005-0000-0000-000046A70000}"/>
    <cellStyle name="SAPBEXstdData 3 6 23" xfId="44411" xr:uid="{00000000-0005-0000-0000-000047A70000}"/>
    <cellStyle name="SAPBEXstdData 3 6 24" xfId="44412" xr:uid="{00000000-0005-0000-0000-000048A70000}"/>
    <cellStyle name="SAPBEXstdData 3 6 25" xfId="44413" xr:uid="{00000000-0005-0000-0000-000049A70000}"/>
    <cellStyle name="SAPBEXstdData 3 6 26" xfId="44414" xr:uid="{00000000-0005-0000-0000-00004AA70000}"/>
    <cellStyle name="SAPBEXstdData 3 6 27" xfId="44415" xr:uid="{00000000-0005-0000-0000-00004BA70000}"/>
    <cellStyle name="SAPBEXstdData 3 6 28" xfId="48817" xr:uid="{00000000-0005-0000-0000-00004CA70000}"/>
    <cellStyle name="SAPBEXstdData 3 6 29" xfId="49436" xr:uid="{00000000-0005-0000-0000-00004DA70000}"/>
    <cellStyle name="SAPBEXstdData 3 6 3" xfId="44416" xr:uid="{00000000-0005-0000-0000-00004EA70000}"/>
    <cellStyle name="SAPBEXstdData 3 6 4" xfId="44417" xr:uid="{00000000-0005-0000-0000-00004FA70000}"/>
    <cellStyle name="SAPBEXstdData 3 6 5" xfId="44418" xr:uid="{00000000-0005-0000-0000-000050A70000}"/>
    <cellStyle name="SAPBEXstdData 3 6 6" xfId="44419" xr:uid="{00000000-0005-0000-0000-000051A70000}"/>
    <cellStyle name="SAPBEXstdData 3 6 7" xfId="44420" xr:uid="{00000000-0005-0000-0000-000052A70000}"/>
    <cellStyle name="SAPBEXstdData 3 6 8" xfId="44421" xr:uid="{00000000-0005-0000-0000-000053A70000}"/>
    <cellStyle name="SAPBEXstdData 3 6 9" xfId="44422" xr:uid="{00000000-0005-0000-0000-000054A70000}"/>
    <cellStyle name="SAPBEXstdData 3 7" xfId="2267" xr:uid="{00000000-0005-0000-0000-000055A70000}"/>
    <cellStyle name="SAPBEXstdData 3 7 2" xfId="17059" xr:uid="{00000000-0005-0000-0000-000056A70000}"/>
    <cellStyle name="SAPBEXstdData 3 7 2 2" xfId="17060" xr:uid="{00000000-0005-0000-0000-000057A70000}"/>
    <cellStyle name="SAPBEXstdData 3 7 2 2 2" xfId="17061" xr:uid="{00000000-0005-0000-0000-000058A70000}"/>
    <cellStyle name="SAPBEXstdData 3 7 2 2 2 2" xfId="17062" xr:uid="{00000000-0005-0000-0000-000059A70000}"/>
    <cellStyle name="SAPBEXstdData 3 7 2 2 3" xfId="17063" xr:uid="{00000000-0005-0000-0000-00005AA70000}"/>
    <cellStyle name="SAPBEXstdData 3 7 2 3" xfId="17064" xr:uid="{00000000-0005-0000-0000-00005BA70000}"/>
    <cellStyle name="SAPBEXstdData 3 7 2 3 2" xfId="17065" xr:uid="{00000000-0005-0000-0000-00005CA70000}"/>
    <cellStyle name="SAPBEXstdData 3 7 2 3 2 2" xfId="17066" xr:uid="{00000000-0005-0000-0000-00005DA70000}"/>
    <cellStyle name="SAPBEXstdData 3 7 2 4" xfId="17067" xr:uid="{00000000-0005-0000-0000-00005EA70000}"/>
    <cellStyle name="SAPBEXstdData 3 7 2 4 2" xfId="17068" xr:uid="{00000000-0005-0000-0000-00005FA70000}"/>
    <cellStyle name="SAPBEXstdData 3 7 3" xfId="17069" xr:uid="{00000000-0005-0000-0000-000060A70000}"/>
    <cellStyle name="SAPBEXstdData 3 7 3 2" xfId="17070" xr:uid="{00000000-0005-0000-0000-000061A70000}"/>
    <cellStyle name="SAPBEXstdData 3 7 3 2 2" xfId="17071" xr:uid="{00000000-0005-0000-0000-000062A70000}"/>
    <cellStyle name="SAPBEXstdData 3 7 3 3" xfId="17072" xr:uid="{00000000-0005-0000-0000-000063A70000}"/>
    <cellStyle name="SAPBEXstdData 3 7 4" xfId="17073" xr:uid="{00000000-0005-0000-0000-000064A70000}"/>
    <cellStyle name="SAPBEXstdData 3 7 4 2" xfId="17074" xr:uid="{00000000-0005-0000-0000-000065A70000}"/>
    <cellStyle name="SAPBEXstdData 3 7 4 2 2" xfId="17075" xr:uid="{00000000-0005-0000-0000-000066A70000}"/>
    <cellStyle name="SAPBEXstdData 3 7 5" xfId="17076" xr:uid="{00000000-0005-0000-0000-000067A70000}"/>
    <cellStyle name="SAPBEXstdData 3 7 5 2" xfId="17077" xr:uid="{00000000-0005-0000-0000-000068A70000}"/>
    <cellStyle name="SAPBEXstdData 3 7 6" xfId="44423" xr:uid="{00000000-0005-0000-0000-000069A70000}"/>
    <cellStyle name="SAPBEXstdData 3 7 7" xfId="44424" xr:uid="{00000000-0005-0000-0000-00006AA70000}"/>
    <cellStyle name="SAPBEXstdData 3 7 8" xfId="49948" xr:uid="{00000000-0005-0000-0000-00006BA70000}"/>
    <cellStyle name="SAPBEXstdData 3 8" xfId="44425" xr:uid="{00000000-0005-0000-0000-00006CA70000}"/>
    <cellStyle name="SAPBEXstdData 3 9" xfId="44426" xr:uid="{00000000-0005-0000-0000-00006DA70000}"/>
    <cellStyle name="SAPBEXstdData 30" xfId="44427" xr:uid="{00000000-0005-0000-0000-00006EA70000}"/>
    <cellStyle name="SAPBEXstdData 31" xfId="44428" xr:uid="{00000000-0005-0000-0000-00006FA70000}"/>
    <cellStyle name="SAPBEXstdData 32" xfId="44429" xr:uid="{00000000-0005-0000-0000-000070A70000}"/>
    <cellStyle name="SAPBEXstdData 33" xfId="44430" xr:uid="{00000000-0005-0000-0000-000071A70000}"/>
    <cellStyle name="SAPBEXstdData 34" xfId="44431" xr:uid="{00000000-0005-0000-0000-000072A70000}"/>
    <cellStyle name="SAPBEXstdData 35" xfId="44432" xr:uid="{00000000-0005-0000-0000-000073A70000}"/>
    <cellStyle name="SAPBEXstdData 36" xfId="48818" xr:uid="{00000000-0005-0000-0000-000074A70000}"/>
    <cellStyle name="SAPBEXstdData 37" xfId="49419" xr:uid="{00000000-0005-0000-0000-000075A70000}"/>
    <cellStyle name="SAPBEXstdData 4" xfId="1215" xr:uid="{00000000-0005-0000-0000-000076A70000}"/>
    <cellStyle name="SAPBEXstdData 4 10" xfId="44433" xr:uid="{00000000-0005-0000-0000-000077A70000}"/>
    <cellStyle name="SAPBEXstdData 4 11" xfId="44434" xr:uid="{00000000-0005-0000-0000-000078A70000}"/>
    <cellStyle name="SAPBEXstdData 4 12" xfId="44435" xr:uid="{00000000-0005-0000-0000-000079A70000}"/>
    <cellStyle name="SAPBEXstdData 4 13" xfId="44436" xr:uid="{00000000-0005-0000-0000-00007AA70000}"/>
    <cellStyle name="SAPBEXstdData 4 14" xfId="44437" xr:uid="{00000000-0005-0000-0000-00007BA70000}"/>
    <cellStyle name="SAPBEXstdData 4 15" xfId="44438" xr:uid="{00000000-0005-0000-0000-00007CA70000}"/>
    <cellStyle name="SAPBEXstdData 4 16" xfId="44439" xr:uid="{00000000-0005-0000-0000-00007DA70000}"/>
    <cellStyle name="SAPBEXstdData 4 17" xfId="44440" xr:uid="{00000000-0005-0000-0000-00007EA70000}"/>
    <cellStyle name="SAPBEXstdData 4 18" xfId="44441" xr:uid="{00000000-0005-0000-0000-00007FA70000}"/>
    <cellStyle name="SAPBEXstdData 4 19" xfId="44442" xr:uid="{00000000-0005-0000-0000-000080A70000}"/>
    <cellStyle name="SAPBEXstdData 4 2" xfId="2268" xr:uid="{00000000-0005-0000-0000-000081A70000}"/>
    <cellStyle name="SAPBEXstdData 4 2 2" xfId="17078" xr:uid="{00000000-0005-0000-0000-000082A70000}"/>
    <cellStyle name="SAPBEXstdData 4 2 2 2" xfId="17079" xr:uid="{00000000-0005-0000-0000-000083A70000}"/>
    <cellStyle name="SAPBEXstdData 4 2 2 2 2" xfId="17080" xr:uid="{00000000-0005-0000-0000-000084A70000}"/>
    <cellStyle name="SAPBEXstdData 4 2 2 2 2 2" xfId="17081" xr:uid="{00000000-0005-0000-0000-000085A70000}"/>
    <cellStyle name="SAPBEXstdData 4 2 2 2 3" xfId="17082" xr:uid="{00000000-0005-0000-0000-000086A70000}"/>
    <cellStyle name="SAPBEXstdData 4 2 2 3" xfId="17083" xr:uid="{00000000-0005-0000-0000-000087A70000}"/>
    <cellStyle name="SAPBEXstdData 4 2 2 3 2" xfId="17084" xr:uid="{00000000-0005-0000-0000-000088A70000}"/>
    <cellStyle name="SAPBEXstdData 4 2 2 3 2 2" xfId="17085" xr:uid="{00000000-0005-0000-0000-000089A70000}"/>
    <cellStyle name="SAPBEXstdData 4 2 2 4" xfId="17086" xr:uid="{00000000-0005-0000-0000-00008AA70000}"/>
    <cellStyle name="SAPBEXstdData 4 2 2 4 2" xfId="17087" xr:uid="{00000000-0005-0000-0000-00008BA70000}"/>
    <cellStyle name="SAPBEXstdData 4 2 3" xfId="17088" xr:uid="{00000000-0005-0000-0000-00008CA70000}"/>
    <cellStyle name="SAPBEXstdData 4 2 3 2" xfId="17089" xr:uid="{00000000-0005-0000-0000-00008DA70000}"/>
    <cellStyle name="SAPBEXstdData 4 2 3 2 2" xfId="17090" xr:uid="{00000000-0005-0000-0000-00008EA70000}"/>
    <cellStyle name="SAPBEXstdData 4 2 3 3" xfId="17091" xr:uid="{00000000-0005-0000-0000-00008FA70000}"/>
    <cellStyle name="SAPBEXstdData 4 2 4" xfId="17092" xr:uid="{00000000-0005-0000-0000-000090A70000}"/>
    <cellStyle name="SAPBEXstdData 4 2 4 2" xfId="17093" xr:uid="{00000000-0005-0000-0000-000091A70000}"/>
    <cellStyle name="SAPBEXstdData 4 2 4 2 2" xfId="17094" xr:uid="{00000000-0005-0000-0000-000092A70000}"/>
    <cellStyle name="SAPBEXstdData 4 2 5" xfId="17095" xr:uid="{00000000-0005-0000-0000-000093A70000}"/>
    <cellStyle name="SAPBEXstdData 4 2 5 2" xfId="17096" xr:uid="{00000000-0005-0000-0000-000094A70000}"/>
    <cellStyle name="SAPBEXstdData 4 2 6" xfId="44443" xr:uid="{00000000-0005-0000-0000-000095A70000}"/>
    <cellStyle name="SAPBEXstdData 4 2 7" xfId="44444" xr:uid="{00000000-0005-0000-0000-000096A70000}"/>
    <cellStyle name="SAPBEXstdData 4 2 8" xfId="49954" xr:uid="{00000000-0005-0000-0000-000097A70000}"/>
    <cellStyle name="SAPBEXstdData 4 20" xfId="44445" xr:uid="{00000000-0005-0000-0000-000098A70000}"/>
    <cellStyle name="SAPBEXstdData 4 21" xfId="44446" xr:uid="{00000000-0005-0000-0000-000099A70000}"/>
    <cellStyle name="SAPBEXstdData 4 22" xfId="44447" xr:uid="{00000000-0005-0000-0000-00009AA70000}"/>
    <cellStyle name="SAPBEXstdData 4 23" xfId="44448" xr:uid="{00000000-0005-0000-0000-00009BA70000}"/>
    <cellStyle name="SAPBEXstdData 4 24" xfId="44449" xr:uid="{00000000-0005-0000-0000-00009CA70000}"/>
    <cellStyle name="SAPBEXstdData 4 25" xfId="44450" xr:uid="{00000000-0005-0000-0000-00009DA70000}"/>
    <cellStyle name="SAPBEXstdData 4 26" xfId="44451" xr:uid="{00000000-0005-0000-0000-00009EA70000}"/>
    <cellStyle name="SAPBEXstdData 4 27" xfId="44452" xr:uid="{00000000-0005-0000-0000-00009FA70000}"/>
    <cellStyle name="SAPBEXstdData 4 28" xfId="48819" xr:uid="{00000000-0005-0000-0000-0000A0A70000}"/>
    <cellStyle name="SAPBEXstdData 4 29" xfId="49437" xr:uid="{00000000-0005-0000-0000-0000A1A70000}"/>
    <cellStyle name="SAPBEXstdData 4 3" xfId="44453" xr:uid="{00000000-0005-0000-0000-0000A2A70000}"/>
    <cellStyle name="SAPBEXstdData 4 4" xfId="44454" xr:uid="{00000000-0005-0000-0000-0000A3A70000}"/>
    <cellStyle name="SAPBEXstdData 4 5" xfId="44455" xr:uid="{00000000-0005-0000-0000-0000A4A70000}"/>
    <cellStyle name="SAPBEXstdData 4 6" xfId="44456" xr:uid="{00000000-0005-0000-0000-0000A5A70000}"/>
    <cellStyle name="SAPBEXstdData 4 7" xfId="44457" xr:uid="{00000000-0005-0000-0000-0000A6A70000}"/>
    <cellStyle name="SAPBEXstdData 4 8" xfId="44458" xr:uid="{00000000-0005-0000-0000-0000A7A70000}"/>
    <cellStyle name="SAPBEXstdData 4 9" xfId="44459" xr:uid="{00000000-0005-0000-0000-0000A8A70000}"/>
    <cellStyle name="SAPBEXstdData 5" xfId="1216" xr:uid="{00000000-0005-0000-0000-0000A9A70000}"/>
    <cellStyle name="SAPBEXstdData 5 10" xfId="44460" xr:uid="{00000000-0005-0000-0000-0000AAA70000}"/>
    <cellStyle name="SAPBEXstdData 5 11" xfId="44461" xr:uid="{00000000-0005-0000-0000-0000ABA70000}"/>
    <cellStyle name="SAPBEXstdData 5 12" xfId="44462" xr:uid="{00000000-0005-0000-0000-0000ACA70000}"/>
    <cellStyle name="SAPBEXstdData 5 13" xfId="44463" xr:uid="{00000000-0005-0000-0000-0000ADA70000}"/>
    <cellStyle name="SAPBEXstdData 5 14" xfId="44464" xr:uid="{00000000-0005-0000-0000-0000AEA70000}"/>
    <cellStyle name="SAPBEXstdData 5 15" xfId="44465" xr:uid="{00000000-0005-0000-0000-0000AFA70000}"/>
    <cellStyle name="SAPBEXstdData 5 16" xfId="44466" xr:uid="{00000000-0005-0000-0000-0000B0A70000}"/>
    <cellStyle name="SAPBEXstdData 5 17" xfId="44467" xr:uid="{00000000-0005-0000-0000-0000B1A70000}"/>
    <cellStyle name="SAPBEXstdData 5 18" xfId="44468" xr:uid="{00000000-0005-0000-0000-0000B2A70000}"/>
    <cellStyle name="SAPBEXstdData 5 19" xfId="44469" xr:uid="{00000000-0005-0000-0000-0000B3A70000}"/>
    <cellStyle name="SAPBEXstdData 5 2" xfId="2269" xr:uid="{00000000-0005-0000-0000-0000B4A70000}"/>
    <cellStyle name="SAPBEXstdData 5 2 2" xfId="17097" xr:uid="{00000000-0005-0000-0000-0000B5A70000}"/>
    <cellStyle name="SAPBEXstdData 5 2 2 2" xfId="17098" xr:uid="{00000000-0005-0000-0000-0000B6A70000}"/>
    <cellStyle name="SAPBEXstdData 5 2 2 2 2" xfId="17099" xr:uid="{00000000-0005-0000-0000-0000B7A70000}"/>
    <cellStyle name="SAPBEXstdData 5 2 2 2 2 2" xfId="17100" xr:uid="{00000000-0005-0000-0000-0000B8A70000}"/>
    <cellStyle name="SAPBEXstdData 5 2 2 2 3" xfId="17101" xr:uid="{00000000-0005-0000-0000-0000B9A70000}"/>
    <cellStyle name="SAPBEXstdData 5 2 2 3" xfId="17102" xr:uid="{00000000-0005-0000-0000-0000BAA70000}"/>
    <cellStyle name="SAPBEXstdData 5 2 2 3 2" xfId="17103" xr:uid="{00000000-0005-0000-0000-0000BBA70000}"/>
    <cellStyle name="SAPBEXstdData 5 2 2 3 2 2" xfId="17104" xr:uid="{00000000-0005-0000-0000-0000BCA70000}"/>
    <cellStyle name="SAPBEXstdData 5 2 2 4" xfId="17105" xr:uid="{00000000-0005-0000-0000-0000BDA70000}"/>
    <cellStyle name="SAPBEXstdData 5 2 2 4 2" xfId="17106" xr:uid="{00000000-0005-0000-0000-0000BEA70000}"/>
    <cellStyle name="SAPBEXstdData 5 2 3" xfId="17107" xr:uid="{00000000-0005-0000-0000-0000BFA70000}"/>
    <cellStyle name="SAPBEXstdData 5 2 3 2" xfId="17108" xr:uid="{00000000-0005-0000-0000-0000C0A70000}"/>
    <cellStyle name="SAPBEXstdData 5 2 3 2 2" xfId="17109" xr:uid="{00000000-0005-0000-0000-0000C1A70000}"/>
    <cellStyle name="SAPBEXstdData 5 2 3 3" xfId="17110" xr:uid="{00000000-0005-0000-0000-0000C2A70000}"/>
    <cellStyle name="SAPBEXstdData 5 2 4" xfId="17111" xr:uid="{00000000-0005-0000-0000-0000C3A70000}"/>
    <cellStyle name="SAPBEXstdData 5 2 4 2" xfId="17112" xr:uid="{00000000-0005-0000-0000-0000C4A70000}"/>
    <cellStyle name="SAPBEXstdData 5 2 4 2 2" xfId="17113" xr:uid="{00000000-0005-0000-0000-0000C5A70000}"/>
    <cellStyle name="SAPBEXstdData 5 2 5" xfId="17114" xr:uid="{00000000-0005-0000-0000-0000C6A70000}"/>
    <cellStyle name="SAPBEXstdData 5 2 5 2" xfId="17115" xr:uid="{00000000-0005-0000-0000-0000C7A70000}"/>
    <cellStyle name="SAPBEXstdData 5 2 6" xfId="44470" xr:uid="{00000000-0005-0000-0000-0000C8A70000}"/>
    <cellStyle name="SAPBEXstdData 5 2 7" xfId="44471" xr:uid="{00000000-0005-0000-0000-0000C9A70000}"/>
    <cellStyle name="SAPBEXstdData 5 2 8" xfId="49955" xr:uid="{00000000-0005-0000-0000-0000CAA70000}"/>
    <cellStyle name="SAPBEXstdData 5 20" xfId="44472" xr:uid="{00000000-0005-0000-0000-0000CBA70000}"/>
    <cellStyle name="SAPBEXstdData 5 21" xfId="44473" xr:uid="{00000000-0005-0000-0000-0000CCA70000}"/>
    <cellStyle name="SAPBEXstdData 5 22" xfId="44474" xr:uid="{00000000-0005-0000-0000-0000CDA70000}"/>
    <cellStyle name="SAPBEXstdData 5 23" xfId="44475" xr:uid="{00000000-0005-0000-0000-0000CEA70000}"/>
    <cellStyle name="SAPBEXstdData 5 24" xfId="44476" xr:uid="{00000000-0005-0000-0000-0000CFA70000}"/>
    <cellStyle name="SAPBEXstdData 5 25" xfId="44477" xr:uid="{00000000-0005-0000-0000-0000D0A70000}"/>
    <cellStyle name="SAPBEXstdData 5 26" xfId="44478" xr:uid="{00000000-0005-0000-0000-0000D1A70000}"/>
    <cellStyle name="SAPBEXstdData 5 27" xfId="44479" xr:uid="{00000000-0005-0000-0000-0000D2A70000}"/>
    <cellStyle name="SAPBEXstdData 5 28" xfId="48820" xr:uid="{00000000-0005-0000-0000-0000D3A70000}"/>
    <cellStyle name="SAPBEXstdData 5 29" xfId="49438" xr:uid="{00000000-0005-0000-0000-0000D4A70000}"/>
    <cellStyle name="SAPBEXstdData 5 3" xfId="44480" xr:uid="{00000000-0005-0000-0000-0000D5A70000}"/>
    <cellStyle name="SAPBEXstdData 5 4" xfId="44481" xr:uid="{00000000-0005-0000-0000-0000D6A70000}"/>
    <cellStyle name="SAPBEXstdData 5 5" xfId="44482" xr:uid="{00000000-0005-0000-0000-0000D7A70000}"/>
    <cellStyle name="SAPBEXstdData 5 6" xfId="44483" xr:uid="{00000000-0005-0000-0000-0000D8A70000}"/>
    <cellStyle name="SAPBEXstdData 5 7" xfId="44484" xr:uid="{00000000-0005-0000-0000-0000D9A70000}"/>
    <cellStyle name="SAPBEXstdData 5 8" xfId="44485" xr:uid="{00000000-0005-0000-0000-0000DAA70000}"/>
    <cellStyle name="SAPBEXstdData 5 9" xfId="44486" xr:uid="{00000000-0005-0000-0000-0000DBA70000}"/>
    <cellStyle name="SAPBEXstdData 6" xfId="1217" xr:uid="{00000000-0005-0000-0000-0000DCA70000}"/>
    <cellStyle name="SAPBEXstdData 6 10" xfId="44487" xr:uid="{00000000-0005-0000-0000-0000DDA70000}"/>
    <cellStyle name="SAPBEXstdData 6 11" xfId="44488" xr:uid="{00000000-0005-0000-0000-0000DEA70000}"/>
    <cellStyle name="SAPBEXstdData 6 12" xfId="44489" xr:uid="{00000000-0005-0000-0000-0000DFA70000}"/>
    <cellStyle name="SAPBEXstdData 6 13" xfId="44490" xr:uid="{00000000-0005-0000-0000-0000E0A70000}"/>
    <cellStyle name="SAPBEXstdData 6 14" xfId="44491" xr:uid="{00000000-0005-0000-0000-0000E1A70000}"/>
    <cellStyle name="SAPBEXstdData 6 15" xfId="44492" xr:uid="{00000000-0005-0000-0000-0000E2A70000}"/>
    <cellStyle name="SAPBEXstdData 6 16" xfId="44493" xr:uid="{00000000-0005-0000-0000-0000E3A70000}"/>
    <cellStyle name="SAPBEXstdData 6 17" xfId="44494" xr:uid="{00000000-0005-0000-0000-0000E4A70000}"/>
    <cellStyle name="SAPBEXstdData 6 18" xfId="44495" xr:uid="{00000000-0005-0000-0000-0000E5A70000}"/>
    <cellStyle name="SAPBEXstdData 6 19" xfId="44496" xr:uid="{00000000-0005-0000-0000-0000E6A70000}"/>
    <cellStyle name="SAPBEXstdData 6 2" xfId="2270" xr:uid="{00000000-0005-0000-0000-0000E7A70000}"/>
    <cellStyle name="SAPBEXstdData 6 2 2" xfId="17116" xr:uid="{00000000-0005-0000-0000-0000E8A70000}"/>
    <cellStyle name="SAPBEXstdData 6 2 2 2" xfId="17117" xr:uid="{00000000-0005-0000-0000-0000E9A70000}"/>
    <cellStyle name="SAPBEXstdData 6 2 2 2 2" xfId="17118" xr:uid="{00000000-0005-0000-0000-0000EAA70000}"/>
    <cellStyle name="SAPBEXstdData 6 2 2 2 2 2" xfId="17119" xr:uid="{00000000-0005-0000-0000-0000EBA70000}"/>
    <cellStyle name="SAPBEXstdData 6 2 2 2 3" xfId="17120" xr:uid="{00000000-0005-0000-0000-0000ECA70000}"/>
    <cellStyle name="SAPBEXstdData 6 2 2 3" xfId="17121" xr:uid="{00000000-0005-0000-0000-0000EDA70000}"/>
    <cellStyle name="SAPBEXstdData 6 2 2 3 2" xfId="17122" xr:uid="{00000000-0005-0000-0000-0000EEA70000}"/>
    <cellStyle name="SAPBEXstdData 6 2 2 3 2 2" xfId="17123" xr:uid="{00000000-0005-0000-0000-0000EFA70000}"/>
    <cellStyle name="SAPBEXstdData 6 2 2 4" xfId="17124" xr:uid="{00000000-0005-0000-0000-0000F0A70000}"/>
    <cellStyle name="SAPBEXstdData 6 2 2 4 2" xfId="17125" xr:uid="{00000000-0005-0000-0000-0000F1A70000}"/>
    <cellStyle name="SAPBEXstdData 6 2 3" xfId="17126" xr:uid="{00000000-0005-0000-0000-0000F2A70000}"/>
    <cellStyle name="SAPBEXstdData 6 2 3 2" xfId="17127" xr:uid="{00000000-0005-0000-0000-0000F3A70000}"/>
    <cellStyle name="SAPBEXstdData 6 2 3 2 2" xfId="17128" xr:uid="{00000000-0005-0000-0000-0000F4A70000}"/>
    <cellStyle name="SAPBEXstdData 6 2 3 3" xfId="17129" xr:uid="{00000000-0005-0000-0000-0000F5A70000}"/>
    <cellStyle name="SAPBEXstdData 6 2 4" xfId="17130" xr:uid="{00000000-0005-0000-0000-0000F6A70000}"/>
    <cellStyle name="SAPBEXstdData 6 2 4 2" xfId="17131" xr:uid="{00000000-0005-0000-0000-0000F7A70000}"/>
    <cellStyle name="SAPBEXstdData 6 2 4 2 2" xfId="17132" xr:uid="{00000000-0005-0000-0000-0000F8A70000}"/>
    <cellStyle name="SAPBEXstdData 6 2 5" xfId="17133" xr:uid="{00000000-0005-0000-0000-0000F9A70000}"/>
    <cellStyle name="SAPBEXstdData 6 2 5 2" xfId="17134" xr:uid="{00000000-0005-0000-0000-0000FAA70000}"/>
    <cellStyle name="SAPBEXstdData 6 2 6" xfId="44497" xr:uid="{00000000-0005-0000-0000-0000FBA70000}"/>
    <cellStyle name="SAPBEXstdData 6 2 7" xfId="44498" xr:uid="{00000000-0005-0000-0000-0000FCA70000}"/>
    <cellStyle name="SAPBEXstdData 6 2 8" xfId="49956" xr:uid="{00000000-0005-0000-0000-0000FDA70000}"/>
    <cellStyle name="SAPBEXstdData 6 20" xfId="44499" xr:uid="{00000000-0005-0000-0000-0000FEA70000}"/>
    <cellStyle name="SAPBEXstdData 6 21" xfId="44500" xr:uid="{00000000-0005-0000-0000-0000FFA70000}"/>
    <cellStyle name="SAPBEXstdData 6 22" xfId="44501" xr:uid="{00000000-0005-0000-0000-000000A80000}"/>
    <cellStyle name="SAPBEXstdData 6 23" xfId="44502" xr:uid="{00000000-0005-0000-0000-000001A80000}"/>
    <cellStyle name="SAPBEXstdData 6 24" xfId="44503" xr:uid="{00000000-0005-0000-0000-000002A80000}"/>
    <cellStyle name="SAPBEXstdData 6 25" xfId="44504" xr:uid="{00000000-0005-0000-0000-000003A80000}"/>
    <cellStyle name="SAPBEXstdData 6 26" xfId="44505" xr:uid="{00000000-0005-0000-0000-000004A80000}"/>
    <cellStyle name="SAPBEXstdData 6 27" xfId="44506" xr:uid="{00000000-0005-0000-0000-000005A80000}"/>
    <cellStyle name="SAPBEXstdData 6 28" xfId="48821" xr:uid="{00000000-0005-0000-0000-000006A80000}"/>
    <cellStyle name="SAPBEXstdData 6 29" xfId="49439" xr:uid="{00000000-0005-0000-0000-000007A80000}"/>
    <cellStyle name="SAPBEXstdData 6 3" xfId="44507" xr:uid="{00000000-0005-0000-0000-000008A80000}"/>
    <cellStyle name="SAPBEXstdData 6 4" xfId="44508" xr:uid="{00000000-0005-0000-0000-000009A80000}"/>
    <cellStyle name="SAPBEXstdData 6 5" xfId="44509" xr:uid="{00000000-0005-0000-0000-00000AA80000}"/>
    <cellStyle name="SAPBEXstdData 6 6" xfId="44510" xr:uid="{00000000-0005-0000-0000-00000BA80000}"/>
    <cellStyle name="SAPBEXstdData 6 7" xfId="44511" xr:uid="{00000000-0005-0000-0000-00000CA80000}"/>
    <cellStyle name="SAPBEXstdData 6 8" xfId="44512" xr:uid="{00000000-0005-0000-0000-00000DA80000}"/>
    <cellStyle name="SAPBEXstdData 6 9" xfId="44513" xr:uid="{00000000-0005-0000-0000-00000EA80000}"/>
    <cellStyle name="SAPBEXstdData 7" xfId="1218" xr:uid="{00000000-0005-0000-0000-00000FA80000}"/>
    <cellStyle name="SAPBEXstdData 7 10" xfId="44514" xr:uid="{00000000-0005-0000-0000-000010A80000}"/>
    <cellStyle name="SAPBEXstdData 7 11" xfId="44515" xr:uid="{00000000-0005-0000-0000-000011A80000}"/>
    <cellStyle name="SAPBEXstdData 7 12" xfId="44516" xr:uid="{00000000-0005-0000-0000-000012A80000}"/>
    <cellStyle name="SAPBEXstdData 7 13" xfId="44517" xr:uid="{00000000-0005-0000-0000-000013A80000}"/>
    <cellStyle name="SAPBEXstdData 7 14" xfId="44518" xr:uid="{00000000-0005-0000-0000-000014A80000}"/>
    <cellStyle name="SAPBEXstdData 7 15" xfId="44519" xr:uid="{00000000-0005-0000-0000-000015A80000}"/>
    <cellStyle name="SAPBEXstdData 7 16" xfId="44520" xr:uid="{00000000-0005-0000-0000-000016A80000}"/>
    <cellStyle name="SAPBEXstdData 7 17" xfId="44521" xr:uid="{00000000-0005-0000-0000-000017A80000}"/>
    <cellStyle name="SAPBEXstdData 7 18" xfId="44522" xr:uid="{00000000-0005-0000-0000-000018A80000}"/>
    <cellStyle name="SAPBEXstdData 7 19" xfId="44523" xr:uid="{00000000-0005-0000-0000-000019A80000}"/>
    <cellStyle name="SAPBEXstdData 7 2" xfId="2271" xr:uid="{00000000-0005-0000-0000-00001AA80000}"/>
    <cellStyle name="SAPBEXstdData 7 2 2" xfId="17135" xr:uid="{00000000-0005-0000-0000-00001BA80000}"/>
    <cellStyle name="SAPBEXstdData 7 2 2 2" xfId="17136" xr:uid="{00000000-0005-0000-0000-00001CA80000}"/>
    <cellStyle name="SAPBEXstdData 7 2 2 2 2" xfId="17137" xr:uid="{00000000-0005-0000-0000-00001DA80000}"/>
    <cellStyle name="SAPBEXstdData 7 2 2 2 2 2" xfId="17138" xr:uid="{00000000-0005-0000-0000-00001EA80000}"/>
    <cellStyle name="SAPBEXstdData 7 2 2 2 3" xfId="17139" xr:uid="{00000000-0005-0000-0000-00001FA80000}"/>
    <cellStyle name="SAPBEXstdData 7 2 2 3" xfId="17140" xr:uid="{00000000-0005-0000-0000-000020A80000}"/>
    <cellStyle name="SAPBEXstdData 7 2 2 3 2" xfId="17141" xr:uid="{00000000-0005-0000-0000-000021A80000}"/>
    <cellStyle name="SAPBEXstdData 7 2 2 3 2 2" xfId="17142" xr:uid="{00000000-0005-0000-0000-000022A80000}"/>
    <cellStyle name="SAPBEXstdData 7 2 2 4" xfId="17143" xr:uid="{00000000-0005-0000-0000-000023A80000}"/>
    <cellStyle name="SAPBEXstdData 7 2 2 4 2" xfId="17144" xr:uid="{00000000-0005-0000-0000-000024A80000}"/>
    <cellStyle name="SAPBEXstdData 7 2 3" xfId="17145" xr:uid="{00000000-0005-0000-0000-000025A80000}"/>
    <cellStyle name="SAPBEXstdData 7 2 3 2" xfId="17146" xr:uid="{00000000-0005-0000-0000-000026A80000}"/>
    <cellStyle name="SAPBEXstdData 7 2 3 2 2" xfId="17147" xr:uid="{00000000-0005-0000-0000-000027A80000}"/>
    <cellStyle name="SAPBEXstdData 7 2 3 3" xfId="17148" xr:uid="{00000000-0005-0000-0000-000028A80000}"/>
    <cellStyle name="SAPBEXstdData 7 2 4" xfId="17149" xr:uid="{00000000-0005-0000-0000-000029A80000}"/>
    <cellStyle name="SAPBEXstdData 7 2 4 2" xfId="17150" xr:uid="{00000000-0005-0000-0000-00002AA80000}"/>
    <cellStyle name="SAPBEXstdData 7 2 4 2 2" xfId="17151" xr:uid="{00000000-0005-0000-0000-00002BA80000}"/>
    <cellStyle name="SAPBEXstdData 7 2 5" xfId="17152" xr:uid="{00000000-0005-0000-0000-00002CA80000}"/>
    <cellStyle name="SAPBEXstdData 7 2 5 2" xfId="17153" xr:uid="{00000000-0005-0000-0000-00002DA80000}"/>
    <cellStyle name="SAPBEXstdData 7 2 6" xfId="44524" xr:uid="{00000000-0005-0000-0000-00002EA80000}"/>
    <cellStyle name="SAPBEXstdData 7 2 7" xfId="44525" xr:uid="{00000000-0005-0000-0000-00002FA80000}"/>
    <cellStyle name="SAPBEXstdData 7 2 8" xfId="49957" xr:uid="{00000000-0005-0000-0000-000030A80000}"/>
    <cellStyle name="SAPBEXstdData 7 20" xfId="44526" xr:uid="{00000000-0005-0000-0000-000031A80000}"/>
    <cellStyle name="SAPBEXstdData 7 21" xfId="44527" xr:uid="{00000000-0005-0000-0000-000032A80000}"/>
    <cellStyle name="SAPBEXstdData 7 22" xfId="44528" xr:uid="{00000000-0005-0000-0000-000033A80000}"/>
    <cellStyle name="SAPBEXstdData 7 23" xfId="44529" xr:uid="{00000000-0005-0000-0000-000034A80000}"/>
    <cellStyle name="SAPBEXstdData 7 24" xfId="44530" xr:uid="{00000000-0005-0000-0000-000035A80000}"/>
    <cellStyle name="SAPBEXstdData 7 25" xfId="44531" xr:uid="{00000000-0005-0000-0000-000036A80000}"/>
    <cellStyle name="SAPBEXstdData 7 26" xfId="44532" xr:uid="{00000000-0005-0000-0000-000037A80000}"/>
    <cellStyle name="SAPBEXstdData 7 27" xfId="44533" xr:uid="{00000000-0005-0000-0000-000038A80000}"/>
    <cellStyle name="SAPBEXstdData 7 28" xfId="48822" xr:uid="{00000000-0005-0000-0000-000039A80000}"/>
    <cellStyle name="SAPBEXstdData 7 29" xfId="49440" xr:uid="{00000000-0005-0000-0000-00003AA80000}"/>
    <cellStyle name="SAPBEXstdData 7 3" xfId="44534" xr:uid="{00000000-0005-0000-0000-00003BA80000}"/>
    <cellStyle name="SAPBEXstdData 7 4" xfId="44535" xr:uid="{00000000-0005-0000-0000-00003CA80000}"/>
    <cellStyle name="SAPBEXstdData 7 5" xfId="44536" xr:uid="{00000000-0005-0000-0000-00003DA80000}"/>
    <cellStyle name="SAPBEXstdData 7 6" xfId="44537" xr:uid="{00000000-0005-0000-0000-00003EA80000}"/>
    <cellStyle name="SAPBEXstdData 7 7" xfId="44538" xr:uid="{00000000-0005-0000-0000-00003FA80000}"/>
    <cellStyle name="SAPBEXstdData 7 8" xfId="44539" xr:uid="{00000000-0005-0000-0000-000040A80000}"/>
    <cellStyle name="SAPBEXstdData 7 9" xfId="44540" xr:uid="{00000000-0005-0000-0000-000041A80000}"/>
    <cellStyle name="SAPBEXstdData 8" xfId="1200" xr:uid="{00000000-0005-0000-0000-000042A80000}"/>
    <cellStyle name="SAPBEXstdData 8 10" xfId="44541" xr:uid="{00000000-0005-0000-0000-000043A80000}"/>
    <cellStyle name="SAPBEXstdData 8 11" xfId="44542" xr:uid="{00000000-0005-0000-0000-000044A80000}"/>
    <cellStyle name="SAPBEXstdData 8 12" xfId="44543" xr:uid="{00000000-0005-0000-0000-000045A80000}"/>
    <cellStyle name="SAPBEXstdData 8 13" xfId="44544" xr:uid="{00000000-0005-0000-0000-000046A80000}"/>
    <cellStyle name="SAPBEXstdData 8 14" xfId="44545" xr:uid="{00000000-0005-0000-0000-000047A80000}"/>
    <cellStyle name="SAPBEXstdData 8 15" xfId="44546" xr:uid="{00000000-0005-0000-0000-000048A80000}"/>
    <cellStyle name="SAPBEXstdData 8 16" xfId="44547" xr:uid="{00000000-0005-0000-0000-000049A80000}"/>
    <cellStyle name="SAPBEXstdData 8 17" xfId="44548" xr:uid="{00000000-0005-0000-0000-00004AA80000}"/>
    <cellStyle name="SAPBEXstdData 8 18" xfId="44549" xr:uid="{00000000-0005-0000-0000-00004BA80000}"/>
    <cellStyle name="SAPBEXstdData 8 19" xfId="44550" xr:uid="{00000000-0005-0000-0000-00004CA80000}"/>
    <cellStyle name="SAPBEXstdData 8 2" xfId="2272" xr:uid="{00000000-0005-0000-0000-00004DA80000}"/>
    <cellStyle name="SAPBEXstdData 8 2 2" xfId="17154" xr:uid="{00000000-0005-0000-0000-00004EA80000}"/>
    <cellStyle name="SAPBEXstdData 8 2 2 2" xfId="17155" xr:uid="{00000000-0005-0000-0000-00004FA80000}"/>
    <cellStyle name="SAPBEXstdData 8 2 2 2 2" xfId="17156" xr:uid="{00000000-0005-0000-0000-000050A80000}"/>
    <cellStyle name="SAPBEXstdData 8 2 2 2 2 2" xfId="17157" xr:uid="{00000000-0005-0000-0000-000051A80000}"/>
    <cellStyle name="SAPBEXstdData 8 2 2 2 3" xfId="17158" xr:uid="{00000000-0005-0000-0000-000052A80000}"/>
    <cellStyle name="SAPBEXstdData 8 2 2 3" xfId="17159" xr:uid="{00000000-0005-0000-0000-000053A80000}"/>
    <cellStyle name="SAPBEXstdData 8 2 2 3 2" xfId="17160" xr:uid="{00000000-0005-0000-0000-000054A80000}"/>
    <cellStyle name="SAPBEXstdData 8 2 2 3 2 2" xfId="17161" xr:uid="{00000000-0005-0000-0000-000055A80000}"/>
    <cellStyle name="SAPBEXstdData 8 2 2 4" xfId="17162" xr:uid="{00000000-0005-0000-0000-000056A80000}"/>
    <cellStyle name="SAPBEXstdData 8 2 2 4 2" xfId="17163" xr:uid="{00000000-0005-0000-0000-000057A80000}"/>
    <cellStyle name="SAPBEXstdData 8 2 3" xfId="17164" xr:uid="{00000000-0005-0000-0000-000058A80000}"/>
    <cellStyle name="SAPBEXstdData 8 2 3 2" xfId="17165" xr:uid="{00000000-0005-0000-0000-000059A80000}"/>
    <cellStyle name="SAPBEXstdData 8 2 3 2 2" xfId="17166" xr:uid="{00000000-0005-0000-0000-00005AA80000}"/>
    <cellStyle name="SAPBEXstdData 8 2 3 3" xfId="17167" xr:uid="{00000000-0005-0000-0000-00005BA80000}"/>
    <cellStyle name="SAPBEXstdData 8 2 4" xfId="17168" xr:uid="{00000000-0005-0000-0000-00005CA80000}"/>
    <cellStyle name="SAPBEXstdData 8 2 4 2" xfId="17169" xr:uid="{00000000-0005-0000-0000-00005DA80000}"/>
    <cellStyle name="SAPBEXstdData 8 2 4 2 2" xfId="17170" xr:uid="{00000000-0005-0000-0000-00005EA80000}"/>
    <cellStyle name="SAPBEXstdData 8 2 5" xfId="17171" xr:uid="{00000000-0005-0000-0000-00005FA80000}"/>
    <cellStyle name="SAPBEXstdData 8 2 5 2" xfId="17172" xr:uid="{00000000-0005-0000-0000-000060A80000}"/>
    <cellStyle name="SAPBEXstdData 8 2 6" xfId="44551" xr:uid="{00000000-0005-0000-0000-000061A80000}"/>
    <cellStyle name="SAPBEXstdData 8 2 7" xfId="44552" xr:uid="{00000000-0005-0000-0000-000062A80000}"/>
    <cellStyle name="SAPBEXstdData 8 20" xfId="44553" xr:uid="{00000000-0005-0000-0000-000063A80000}"/>
    <cellStyle name="SAPBEXstdData 8 21" xfId="44554" xr:uid="{00000000-0005-0000-0000-000064A80000}"/>
    <cellStyle name="SAPBEXstdData 8 22" xfId="44555" xr:uid="{00000000-0005-0000-0000-000065A80000}"/>
    <cellStyle name="SAPBEXstdData 8 23" xfId="44556" xr:uid="{00000000-0005-0000-0000-000066A80000}"/>
    <cellStyle name="SAPBEXstdData 8 24" xfId="44557" xr:uid="{00000000-0005-0000-0000-000067A80000}"/>
    <cellStyle name="SAPBEXstdData 8 25" xfId="44558" xr:uid="{00000000-0005-0000-0000-000068A80000}"/>
    <cellStyle name="SAPBEXstdData 8 26" xfId="44559" xr:uid="{00000000-0005-0000-0000-000069A80000}"/>
    <cellStyle name="SAPBEXstdData 8 27" xfId="48823" xr:uid="{00000000-0005-0000-0000-00006AA80000}"/>
    <cellStyle name="SAPBEXstdData 8 3" xfId="44560" xr:uid="{00000000-0005-0000-0000-00006BA80000}"/>
    <cellStyle name="SAPBEXstdData 8 4" xfId="44561" xr:uid="{00000000-0005-0000-0000-00006CA80000}"/>
    <cellStyle name="SAPBEXstdData 8 5" xfId="44562" xr:uid="{00000000-0005-0000-0000-00006DA80000}"/>
    <cellStyle name="SAPBEXstdData 8 6" xfId="44563" xr:uid="{00000000-0005-0000-0000-00006EA80000}"/>
    <cellStyle name="SAPBEXstdData 8 7" xfId="44564" xr:uid="{00000000-0005-0000-0000-00006FA80000}"/>
    <cellStyle name="SAPBEXstdData 8 8" xfId="44565" xr:uid="{00000000-0005-0000-0000-000070A80000}"/>
    <cellStyle name="SAPBEXstdData 8 9" xfId="44566" xr:uid="{00000000-0005-0000-0000-000071A80000}"/>
    <cellStyle name="SAPBEXstdData 9" xfId="2273" xr:uid="{00000000-0005-0000-0000-000072A80000}"/>
    <cellStyle name="SAPBEXstdData 9 10" xfId="44567" xr:uid="{00000000-0005-0000-0000-000073A80000}"/>
    <cellStyle name="SAPBEXstdData 9 11" xfId="44568" xr:uid="{00000000-0005-0000-0000-000074A80000}"/>
    <cellStyle name="SAPBEXstdData 9 12" xfId="44569" xr:uid="{00000000-0005-0000-0000-000075A80000}"/>
    <cellStyle name="SAPBEXstdData 9 13" xfId="44570" xr:uid="{00000000-0005-0000-0000-000076A80000}"/>
    <cellStyle name="SAPBEXstdData 9 14" xfId="44571" xr:uid="{00000000-0005-0000-0000-000077A80000}"/>
    <cellStyle name="SAPBEXstdData 9 15" xfId="44572" xr:uid="{00000000-0005-0000-0000-000078A80000}"/>
    <cellStyle name="SAPBEXstdData 9 16" xfId="44573" xr:uid="{00000000-0005-0000-0000-000079A80000}"/>
    <cellStyle name="SAPBEXstdData 9 17" xfId="44574" xr:uid="{00000000-0005-0000-0000-00007AA80000}"/>
    <cellStyle name="SAPBEXstdData 9 18" xfId="44575" xr:uid="{00000000-0005-0000-0000-00007BA80000}"/>
    <cellStyle name="SAPBEXstdData 9 19" xfId="44576" xr:uid="{00000000-0005-0000-0000-00007CA80000}"/>
    <cellStyle name="SAPBEXstdData 9 2" xfId="17173" xr:uid="{00000000-0005-0000-0000-00007DA80000}"/>
    <cellStyle name="SAPBEXstdData 9 2 2" xfId="17174" xr:uid="{00000000-0005-0000-0000-00007EA80000}"/>
    <cellStyle name="SAPBEXstdData 9 2 2 2" xfId="17175" xr:uid="{00000000-0005-0000-0000-00007FA80000}"/>
    <cellStyle name="SAPBEXstdData 9 2 2 2 2" xfId="17176" xr:uid="{00000000-0005-0000-0000-000080A80000}"/>
    <cellStyle name="SAPBEXstdData 9 2 2 3" xfId="17177" xr:uid="{00000000-0005-0000-0000-000081A80000}"/>
    <cellStyle name="SAPBEXstdData 9 2 3" xfId="17178" xr:uid="{00000000-0005-0000-0000-000082A80000}"/>
    <cellStyle name="SAPBEXstdData 9 2 3 2" xfId="17179" xr:uid="{00000000-0005-0000-0000-000083A80000}"/>
    <cellStyle name="SAPBEXstdData 9 2 3 2 2" xfId="17180" xr:uid="{00000000-0005-0000-0000-000084A80000}"/>
    <cellStyle name="SAPBEXstdData 9 2 4" xfId="17181" xr:uid="{00000000-0005-0000-0000-000085A80000}"/>
    <cellStyle name="SAPBEXstdData 9 2 4 2" xfId="17182" xr:uid="{00000000-0005-0000-0000-000086A80000}"/>
    <cellStyle name="SAPBEXstdData 9 2 5" xfId="44577" xr:uid="{00000000-0005-0000-0000-000087A80000}"/>
    <cellStyle name="SAPBEXstdData 9 2 6" xfId="44578" xr:uid="{00000000-0005-0000-0000-000088A80000}"/>
    <cellStyle name="SAPBEXstdData 9 2 7" xfId="44579" xr:uid="{00000000-0005-0000-0000-000089A80000}"/>
    <cellStyle name="SAPBEXstdData 9 20" xfId="44580" xr:uid="{00000000-0005-0000-0000-00008AA80000}"/>
    <cellStyle name="SAPBEXstdData 9 21" xfId="44581" xr:uid="{00000000-0005-0000-0000-00008BA80000}"/>
    <cellStyle name="SAPBEXstdData 9 22" xfId="44582" xr:uid="{00000000-0005-0000-0000-00008CA80000}"/>
    <cellStyle name="SAPBEXstdData 9 23" xfId="44583" xr:uid="{00000000-0005-0000-0000-00008DA80000}"/>
    <cellStyle name="SAPBEXstdData 9 24" xfId="44584" xr:uid="{00000000-0005-0000-0000-00008EA80000}"/>
    <cellStyle name="SAPBEXstdData 9 25" xfId="44585" xr:uid="{00000000-0005-0000-0000-00008FA80000}"/>
    <cellStyle name="SAPBEXstdData 9 26" xfId="44586" xr:uid="{00000000-0005-0000-0000-000090A80000}"/>
    <cellStyle name="SAPBEXstdData 9 27" xfId="44587" xr:uid="{00000000-0005-0000-0000-000091A80000}"/>
    <cellStyle name="SAPBEXstdData 9 28" xfId="48824" xr:uid="{00000000-0005-0000-0000-000092A80000}"/>
    <cellStyle name="SAPBEXstdData 9 29" xfId="49936" xr:uid="{00000000-0005-0000-0000-000093A80000}"/>
    <cellStyle name="SAPBEXstdData 9 3" xfId="44588" xr:uid="{00000000-0005-0000-0000-000094A80000}"/>
    <cellStyle name="SAPBEXstdData 9 4" xfId="44589" xr:uid="{00000000-0005-0000-0000-000095A80000}"/>
    <cellStyle name="SAPBEXstdData 9 5" xfId="44590" xr:uid="{00000000-0005-0000-0000-000096A80000}"/>
    <cellStyle name="SAPBEXstdData 9 6" xfId="44591" xr:uid="{00000000-0005-0000-0000-000097A80000}"/>
    <cellStyle name="SAPBEXstdData 9 7" xfId="44592" xr:uid="{00000000-0005-0000-0000-000098A80000}"/>
    <cellStyle name="SAPBEXstdData 9 8" xfId="44593" xr:uid="{00000000-0005-0000-0000-000099A80000}"/>
    <cellStyle name="SAPBEXstdData 9 9" xfId="44594" xr:uid="{00000000-0005-0000-0000-00009AA80000}"/>
    <cellStyle name="SAPBEXstdData_20120921_SF-grote-ronde-Liesbethdump2" xfId="447" xr:uid="{00000000-0005-0000-0000-00009BA80000}"/>
    <cellStyle name="SAPBEXstdDataEmph" xfId="152" xr:uid="{00000000-0005-0000-0000-00009CA80000}"/>
    <cellStyle name="SAPBEXstdDataEmph 10" xfId="17183" xr:uid="{00000000-0005-0000-0000-00009DA80000}"/>
    <cellStyle name="SAPBEXstdDataEmph 10 2" xfId="17184" xr:uid="{00000000-0005-0000-0000-00009EA80000}"/>
    <cellStyle name="SAPBEXstdDataEmph 10 2 2" xfId="17185" xr:uid="{00000000-0005-0000-0000-00009FA80000}"/>
    <cellStyle name="SAPBEXstdDataEmph 10 2 2 2" xfId="17186" xr:uid="{00000000-0005-0000-0000-0000A0A80000}"/>
    <cellStyle name="SAPBEXstdDataEmph 10 2 3" xfId="17187" xr:uid="{00000000-0005-0000-0000-0000A1A80000}"/>
    <cellStyle name="SAPBEXstdDataEmph 10 3" xfId="17188" xr:uid="{00000000-0005-0000-0000-0000A2A80000}"/>
    <cellStyle name="SAPBEXstdDataEmph 10 3 2" xfId="17189" xr:uid="{00000000-0005-0000-0000-0000A3A80000}"/>
    <cellStyle name="SAPBEXstdDataEmph 10 3 2 2" xfId="17190" xr:uid="{00000000-0005-0000-0000-0000A4A80000}"/>
    <cellStyle name="SAPBEXstdDataEmph 10 4" xfId="17191" xr:uid="{00000000-0005-0000-0000-0000A5A80000}"/>
    <cellStyle name="SAPBEXstdDataEmph 10 4 2" xfId="17192" xr:uid="{00000000-0005-0000-0000-0000A6A80000}"/>
    <cellStyle name="SAPBEXstdDataEmph 10 5" xfId="44595" xr:uid="{00000000-0005-0000-0000-0000A7A80000}"/>
    <cellStyle name="SAPBEXstdDataEmph 10 6" xfId="44596" xr:uid="{00000000-0005-0000-0000-0000A8A80000}"/>
    <cellStyle name="SAPBEXstdDataEmph 10 7" xfId="44597" xr:uid="{00000000-0005-0000-0000-0000A9A80000}"/>
    <cellStyle name="SAPBEXstdDataEmph 10 8" xfId="49958" xr:uid="{00000000-0005-0000-0000-0000AAA80000}"/>
    <cellStyle name="SAPBEXstdDataEmph 11" xfId="44598" xr:uid="{00000000-0005-0000-0000-0000ABA80000}"/>
    <cellStyle name="SAPBEXstdDataEmph 12" xfId="44599" xr:uid="{00000000-0005-0000-0000-0000ACA80000}"/>
    <cellStyle name="SAPBEXstdDataEmph 13" xfId="44600" xr:uid="{00000000-0005-0000-0000-0000ADA80000}"/>
    <cellStyle name="SAPBEXstdDataEmph 14" xfId="44601" xr:uid="{00000000-0005-0000-0000-0000AEA80000}"/>
    <cellStyle name="SAPBEXstdDataEmph 15" xfId="44602" xr:uid="{00000000-0005-0000-0000-0000AFA80000}"/>
    <cellStyle name="SAPBEXstdDataEmph 16" xfId="44603" xr:uid="{00000000-0005-0000-0000-0000B0A80000}"/>
    <cellStyle name="SAPBEXstdDataEmph 17" xfId="44604" xr:uid="{00000000-0005-0000-0000-0000B1A80000}"/>
    <cellStyle name="SAPBEXstdDataEmph 18" xfId="44605" xr:uid="{00000000-0005-0000-0000-0000B2A80000}"/>
    <cellStyle name="SAPBEXstdDataEmph 19" xfId="44606" xr:uid="{00000000-0005-0000-0000-0000B3A80000}"/>
    <cellStyle name="SAPBEXstdDataEmph 2" xfId="448" xr:uid="{00000000-0005-0000-0000-0000B4A80000}"/>
    <cellStyle name="SAPBEXstdDataEmph 2 10" xfId="44607" xr:uid="{00000000-0005-0000-0000-0000B5A80000}"/>
    <cellStyle name="SAPBEXstdDataEmph 2 11" xfId="44608" xr:uid="{00000000-0005-0000-0000-0000B6A80000}"/>
    <cellStyle name="SAPBEXstdDataEmph 2 12" xfId="44609" xr:uid="{00000000-0005-0000-0000-0000B7A80000}"/>
    <cellStyle name="SAPBEXstdDataEmph 2 13" xfId="44610" xr:uid="{00000000-0005-0000-0000-0000B8A80000}"/>
    <cellStyle name="SAPBEXstdDataEmph 2 14" xfId="44611" xr:uid="{00000000-0005-0000-0000-0000B9A80000}"/>
    <cellStyle name="SAPBEXstdDataEmph 2 15" xfId="44612" xr:uid="{00000000-0005-0000-0000-0000BAA80000}"/>
    <cellStyle name="SAPBEXstdDataEmph 2 16" xfId="44613" xr:uid="{00000000-0005-0000-0000-0000BBA80000}"/>
    <cellStyle name="SAPBEXstdDataEmph 2 17" xfId="44614" xr:uid="{00000000-0005-0000-0000-0000BCA80000}"/>
    <cellStyle name="SAPBEXstdDataEmph 2 18" xfId="44615" xr:uid="{00000000-0005-0000-0000-0000BDA80000}"/>
    <cellStyle name="SAPBEXstdDataEmph 2 19" xfId="44616" xr:uid="{00000000-0005-0000-0000-0000BEA80000}"/>
    <cellStyle name="SAPBEXstdDataEmph 2 2" xfId="558" xr:uid="{00000000-0005-0000-0000-0000BFA80000}"/>
    <cellStyle name="SAPBEXstdDataEmph 2 2 10" xfId="44617" xr:uid="{00000000-0005-0000-0000-0000C0A80000}"/>
    <cellStyle name="SAPBEXstdDataEmph 2 2 11" xfId="44618" xr:uid="{00000000-0005-0000-0000-0000C1A80000}"/>
    <cellStyle name="SAPBEXstdDataEmph 2 2 12" xfId="44619" xr:uid="{00000000-0005-0000-0000-0000C2A80000}"/>
    <cellStyle name="SAPBEXstdDataEmph 2 2 13" xfId="44620" xr:uid="{00000000-0005-0000-0000-0000C3A80000}"/>
    <cellStyle name="SAPBEXstdDataEmph 2 2 14" xfId="44621" xr:uid="{00000000-0005-0000-0000-0000C4A80000}"/>
    <cellStyle name="SAPBEXstdDataEmph 2 2 15" xfId="44622" xr:uid="{00000000-0005-0000-0000-0000C5A80000}"/>
    <cellStyle name="SAPBEXstdDataEmph 2 2 16" xfId="44623" xr:uid="{00000000-0005-0000-0000-0000C6A80000}"/>
    <cellStyle name="SAPBEXstdDataEmph 2 2 17" xfId="44624" xr:uid="{00000000-0005-0000-0000-0000C7A80000}"/>
    <cellStyle name="SAPBEXstdDataEmph 2 2 18" xfId="44625" xr:uid="{00000000-0005-0000-0000-0000C8A80000}"/>
    <cellStyle name="SAPBEXstdDataEmph 2 2 19" xfId="44626" xr:uid="{00000000-0005-0000-0000-0000C9A80000}"/>
    <cellStyle name="SAPBEXstdDataEmph 2 2 2" xfId="1220" xr:uid="{00000000-0005-0000-0000-0000CAA80000}"/>
    <cellStyle name="SAPBEXstdDataEmph 2 2 2 10" xfId="44627" xr:uid="{00000000-0005-0000-0000-0000CBA80000}"/>
    <cellStyle name="SAPBEXstdDataEmph 2 2 2 11" xfId="44628" xr:uid="{00000000-0005-0000-0000-0000CCA80000}"/>
    <cellStyle name="SAPBEXstdDataEmph 2 2 2 12" xfId="44629" xr:uid="{00000000-0005-0000-0000-0000CDA80000}"/>
    <cellStyle name="SAPBEXstdDataEmph 2 2 2 13" xfId="44630" xr:uid="{00000000-0005-0000-0000-0000CEA80000}"/>
    <cellStyle name="SAPBEXstdDataEmph 2 2 2 14" xfId="44631" xr:uid="{00000000-0005-0000-0000-0000CFA80000}"/>
    <cellStyle name="SAPBEXstdDataEmph 2 2 2 15" xfId="44632" xr:uid="{00000000-0005-0000-0000-0000D0A80000}"/>
    <cellStyle name="SAPBEXstdDataEmph 2 2 2 16" xfId="44633" xr:uid="{00000000-0005-0000-0000-0000D1A80000}"/>
    <cellStyle name="SAPBEXstdDataEmph 2 2 2 17" xfId="44634" xr:uid="{00000000-0005-0000-0000-0000D2A80000}"/>
    <cellStyle name="SAPBEXstdDataEmph 2 2 2 18" xfId="44635" xr:uid="{00000000-0005-0000-0000-0000D3A80000}"/>
    <cellStyle name="SAPBEXstdDataEmph 2 2 2 19" xfId="44636" xr:uid="{00000000-0005-0000-0000-0000D4A80000}"/>
    <cellStyle name="SAPBEXstdDataEmph 2 2 2 2" xfId="2274" xr:uid="{00000000-0005-0000-0000-0000D5A80000}"/>
    <cellStyle name="SAPBEXstdDataEmph 2 2 2 2 2" xfId="17193" xr:uid="{00000000-0005-0000-0000-0000D6A80000}"/>
    <cellStyle name="SAPBEXstdDataEmph 2 2 2 2 2 2" xfId="17194" xr:uid="{00000000-0005-0000-0000-0000D7A80000}"/>
    <cellStyle name="SAPBEXstdDataEmph 2 2 2 2 2 2 2" xfId="17195" xr:uid="{00000000-0005-0000-0000-0000D8A80000}"/>
    <cellStyle name="SAPBEXstdDataEmph 2 2 2 2 2 2 2 2" xfId="17196" xr:uid="{00000000-0005-0000-0000-0000D9A80000}"/>
    <cellStyle name="SAPBEXstdDataEmph 2 2 2 2 2 2 3" xfId="17197" xr:uid="{00000000-0005-0000-0000-0000DAA80000}"/>
    <cellStyle name="SAPBEXstdDataEmph 2 2 2 2 2 3" xfId="17198" xr:uid="{00000000-0005-0000-0000-0000DBA80000}"/>
    <cellStyle name="SAPBEXstdDataEmph 2 2 2 2 2 3 2" xfId="17199" xr:uid="{00000000-0005-0000-0000-0000DCA80000}"/>
    <cellStyle name="SAPBEXstdDataEmph 2 2 2 2 2 3 2 2" xfId="17200" xr:uid="{00000000-0005-0000-0000-0000DDA80000}"/>
    <cellStyle name="SAPBEXstdDataEmph 2 2 2 2 2 4" xfId="17201" xr:uid="{00000000-0005-0000-0000-0000DEA80000}"/>
    <cellStyle name="SAPBEXstdDataEmph 2 2 2 2 2 4 2" xfId="17202" xr:uid="{00000000-0005-0000-0000-0000DFA80000}"/>
    <cellStyle name="SAPBEXstdDataEmph 2 2 2 2 3" xfId="17203" xr:uid="{00000000-0005-0000-0000-0000E0A80000}"/>
    <cellStyle name="SAPBEXstdDataEmph 2 2 2 2 3 2" xfId="17204" xr:uid="{00000000-0005-0000-0000-0000E1A80000}"/>
    <cellStyle name="SAPBEXstdDataEmph 2 2 2 2 3 2 2" xfId="17205" xr:uid="{00000000-0005-0000-0000-0000E2A80000}"/>
    <cellStyle name="SAPBEXstdDataEmph 2 2 2 2 3 3" xfId="17206" xr:uid="{00000000-0005-0000-0000-0000E3A80000}"/>
    <cellStyle name="SAPBEXstdDataEmph 2 2 2 2 4" xfId="17207" xr:uid="{00000000-0005-0000-0000-0000E4A80000}"/>
    <cellStyle name="SAPBEXstdDataEmph 2 2 2 2 4 2" xfId="17208" xr:uid="{00000000-0005-0000-0000-0000E5A80000}"/>
    <cellStyle name="SAPBEXstdDataEmph 2 2 2 2 4 2 2" xfId="17209" xr:uid="{00000000-0005-0000-0000-0000E6A80000}"/>
    <cellStyle name="SAPBEXstdDataEmph 2 2 2 2 5" xfId="17210" xr:uid="{00000000-0005-0000-0000-0000E7A80000}"/>
    <cellStyle name="SAPBEXstdDataEmph 2 2 2 2 5 2" xfId="17211" xr:uid="{00000000-0005-0000-0000-0000E8A80000}"/>
    <cellStyle name="SAPBEXstdDataEmph 2 2 2 2 6" xfId="44637" xr:uid="{00000000-0005-0000-0000-0000E9A80000}"/>
    <cellStyle name="SAPBEXstdDataEmph 2 2 2 2 7" xfId="44638" xr:uid="{00000000-0005-0000-0000-0000EAA80000}"/>
    <cellStyle name="SAPBEXstdDataEmph 2 2 2 2 8" xfId="49961" xr:uid="{00000000-0005-0000-0000-0000EBA80000}"/>
    <cellStyle name="SAPBEXstdDataEmph 2 2 2 20" xfId="44639" xr:uid="{00000000-0005-0000-0000-0000ECA80000}"/>
    <cellStyle name="SAPBEXstdDataEmph 2 2 2 21" xfId="44640" xr:uid="{00000000-0005-0000-0000-0000EDA80000}"/>
    <cellStyle name="SAPBEXstdDataEmph 2 2 2 22" xfId="44641" xr:uid="{00000000-0005-0000-0000-0000EEA80000}"/>
    <cellStyle name="SAPBEXstdDataEmph 2 2 2 23" xfId="44642" xr:uid="{00000000-0005-0000-0000-0000EFA80000}"/>
    <cellStyle name="SAPBEXstdDataEmph 2 2 2 24" xfId="44643" xr:uid="{00000000-0005-0000-0000-0000F0A80000}"/>
    <cellStyle name="SAPBEXstdDataEmph 2 2 2 25" xfId="44644" xr:uid="{00000000-0005-0000-0000-0000F1A80000}"/>
    <cellStyle name="SAPBEXstdDataEmph 2 2 2 26" xfId="44645" xr:uid="{00000000-0005-0000-0000-0000F2A80000}"/>
    <cellStyle name="SAPBEXstdDataEmph 2 2 2 27" xfId="44646" xr:uid="{00000000-0005-0000-0000-0000F3A80000}"/>
    <cellStyle name="SAPBEXstdDataEmph 2 2 2 28" xfId="48825" xr:uid="{00000000-0005-0000-0000-0000F4A80000}"/>
    <cellStyle name="SAPBEXstdDataEmph 2 2 2 29" xfId="49444" xr:uid="{00000000-0005-0000-0000-0000F5A80000}"/>
    <cellStyle name="SAPBEXstdDataEmph 2 2 2 3" xfId="44647" xr:uid="{00000000-0005-0000-0000-0000F6A80000}"/>
    <cellStyle name="SAPBEXstdDataEmph 2 2 2 4" xfId="44648" xr:uid="{00000000-0005-0000-0000-0000F7A80000}"/>
    <cellStyle name="SAPBEXstdDataEmph 2 2 2 5" xfId="44649" xr:uid="{00000000-0005-0000-0000-0000F8A80000}"/>
    <cellStyle name="SAPBEXstdDataEmph 2 2 2 6" xfId="44650" xr:uid="{00000000-0005-0000-0000-0000F9A80000}"/>
    <cellStyle name="SAPBEXstdDataEmph 2 2 2 7" xfId="44651" xr:uid="{00000000-0005-0000-0000-0000FAA80000}"/>
    <cellStyle name="SAPBEXstdDataEmph 2 2 2 8" xfId="44652" xr:uid="{00000000-0005-0000-0000-0000FBA80000}"/>
    <cellStyle name="SAPBEXstdDataEmph 2 2 2 9" xfId="44653" xr:uid="{00000000-0005-0000-0000-0000FCA80000}"/>
    <cellStyle name="SAPBEXstdDataEmph 2 2 20" xfId="44654" xr:uid="{00000000-0005-0000-0000-0000FDA80000}"/>
    <cellStyle name="SAPBEXstdDataEmph 2 2 21" xfId="44655" xr:uid="{00000000-0005-0000-0000-0000FEA80000}"/>
    <cellStyle name="SAPBEXstdDataEmph 2 2 22" xfId="44656" xr:uid="{00000000-0005-0000-0000-0000FFA80000}"/>
    <cellStyle name="SAPBEXstdDataEmph 2 2 23" xfId="44657" xr:uid="{00000000-0005-0000-0000-000000A90000}"/>
    <cellStyle name="SAPBEXstdDataEmph 2 2 24" xfId="44658" xr:uid="{00000000-0005-0000-0000-000001A90000}"/>
    <cellStyle name="SAPBEXstdDataEmph 2 2 25" xfId="44659" xr:uid="{00000000-0005-0000-0000-000002A90000}"/>
    <cellStyle name="SAPBEXstdDataEmph 2 2 26" xfId="44660" xr:uid="{00000000-0005-0000-0000-000003A90000}"/>
    <cellStyle name="SAPBEXstdDataEmph 2 2 27" xfId="44661" xr:uid="{00000000-0005-0000-0000-000004A90000}"/>
    <cellStyle name="SAPBEXstdDataEmph 2 2 28" xfId="44662" xr:uid="{00000000-0005-0000-0000-000005A90000}"/>
    <cellStyle name="SAPBEXstdDataEmph 2 2 29" xfId="44663" xr:uid="{00000000-0005-0000-0000-000006A90000}"/>
    <cellStyle name="SAPBEXstdDataEmph 2 2 3" xfId="1221" xr:uid="{00000000-0005-0000-0000-000007A90000}"/>
    <cellStyle name="SAPBEXstdDataEmph 2 2 3 10" xfId="44664" xr:uid="{00000000-0005-0000-0000-000008A90000}"/>
    <cellStyle name="SAPBEXstdDataEmph 2 2 3 11" xfId="44665" xr:uid="{00000000-0005-0000-0000-000009A90000}"/>
    <cellStyle name="SAPBEXstdDataEmph 2 2 3 12" xfId="44666" xr:uid="{00000000-0005-0000-0000-00000AA90000}"/>
    <cellStyle name="SAPBEXstdDataEmph 2 2 3 13" xfId="44667" xr:uid="{00000000-0005-0000-0000-00000BA90000}"/>
    <cellStyle name="SAPBEXstdDataEmph 2 2 3 14" xfId="44668" xr:uid="{00000000-0005-0000-0000-00000CA90000}"/>
    <cellStyle name="SAPBEXstdDataEmph 2 2 3 15" xfId="44669" xr:uid="{00000000-0005-0000-0000-00000DA90000}"/>
    <cellStyle name="SAPBEXstdDataEmph 2 2 3 16" xfId="44670" xr:uid="{00000000-0005-0000-0000-00000EA90000}"/>
    <cellStyle name="SAPBEXstdDataEmph 2 2 3 17" xfId="44671" xr:uid="{00000000-0005-0000-0000-00000FA90000}"/>
    <cellStyle name="SAPBEXstdDataEmph 2 2 3 18" xfId="44672" xr:uid="{00000000-0005-0000-0000-000010A90000}"/>
    <cellStyle name="SAPBEXstdDataEmph 2 2 3 19" xfId="44673" xr:uid="{00000000-0005-0000-0000-000011A90000}"/>
    <cellStyle name="SAPBEXstdDataEmph 2 2 3 2" xfId="2275" xr:uid="{00000000-0005-0000-0000-000012A90000}"/>
    <cellStyle name="SAPBEXstdDataEmph 2 2 3 2 2" xfId="17212" xr:uid="{00000000-0005-0000-0000-000013A90000}"/>
    <cellStyle name="SAPBEXstdDataEmph 2 2 3 2 2 2" xfId="17213" xr:uid="{00000000-0005-0000-0000-000014A90000}"/>
    <cellStyle name="SAPBEXstdDataEmph 2 2 3 2 2 2 2" xfId="17214" xr:uid="{00000000-0005-0000-0000-000015A90000}"/>
    <cellStyle name="SAPBEXstdDataEmph 2 2 3 2 2 2 2 2" xfId="17215" xr:uid="{00000000-0005-0000-0000-000016A90000}"/>
    <cellStyle name="SAPBEXstdDataEmph 2 2 3 2 2 2 3" xfId="17216" xr:uid="{00000000-0005-0000-0000-000017A90000}"/>
    <cellStyle name="SAPBEXstdDataEmph 2 2 3 2 2 3" xfId="17217" xr:uid="{00000000-0005-0000-0000-000018A90000}"/>
    <cellStyle name="SAPBEXstdDataEmph 2 2 3 2 2 3 2" xfId="17218" xr:uid="{00000000-0005-0000-0000-000019A90000}"/>
    <cellStyle name="SAPBEXstdDataEmph 2 2 3 2 2 3 2 2" xfId="17219" xr:uid="{00000000-0005-0000-0000-00001AA90000}"/>
    <cellStyle name="SAPBEXstdDataEmph 2 2 3 2 2 4" xfId="17220" xr:uid="{00000000-0005-0000-0000-00001BA90000}"/>
    <cellStyle name="SAPBEXstdDataEmph 2 2 3 2 2 4 2" xfId="17221" xr:uid="{00000000-0005-0000-0000-00001CA90000}"/>
    <cellStyle name="SAPBEXstdDataEmph 2 2 3 2 3" xfId="17222" xr:uid="{00000000-0005-0000-0000-00001DA90000}"/>
    <cellStyle name="SAPBEXstdDataEmph 2 2 3 2 3 2" xfId="17223" xr:uid="{00000000-0005-0000-0000-00001EA90000}"/>
    <cellStyle name="SAPBEXstdDataEmph 2 2 3 2 3 2 2" xfId="17224" xr:uid="{00000000-0005-0000-0000-00001FA90000}"/>
    <cellStyle name="SAPBEXstdDataEmph 2 2 3 2 3 3" xfId="17225" xr:uid="{00000000-0005-0000-0000-000020A90000}"/>
    <cellStyle name="SAPBEXstdDataEmph 2 2 3 2 4" xfId="17226" xr:uid="{00000000-0005-0000-0000-000021A90000}"/>
    <cellStyle name="SAPBEXstdDataEmph 2 2 3 2 4 2" xfId="17227" xr:uid="{00000000-0005-0000-0000-000022A90000}"/>
    <cellStyle name="SAPBEXstdDataEmph 2 2 3 2 4 2 2" xfId="17228" xr:uid="{00000000-0005-0000-0000-000023A90000}"/>
    <cellStyle name="SAPBEXstdDataEmph 2 2 3 2 5" xfId="17229" xr:uid="{00000000-0005-0000-0000-000024A90000}"/>
    <cellStyle name="SAPBEXstdDataEmph 2 2 3 2 5 2" xfId="17230" xr:uid="{00000000-0005-0000-0000-000025A90000}"/>
    <cellStyle name="SAPBEXstdDataEmph 2 2 3 2 6" xfId="44674" xr:uid="{00000000-0005-0000-0000-000026A90000}"/>
    <cellStyle name="SAPBEXstdDataEmph 2 2 3 2 7" xfId="44675" xr:uid="{00000000-0005-0000-0000-000027A90000}"/>
    <cellStyle name="SAPBEXstdDataEmph 2 2 3 2 8" xfId="49962" xr:uid="{00000000-0005-0000-0000-000028A90000}"/>
    <cellStyle name="SAPBEXstdDataEmph 2 2 3 20" xfId="44676" xr:uid="{00000000-0005-0000-0000-000029A90000}"/>
    <cellStyle name="SAPBEXstdDataEmph 2 2 3 21" xfId="44677" xr:uid="{00000000-0005-0000-0000-00002AA90000}"/>
    <cellStyle name="SAPBEXstdDataEmph 2 2 3 22" xfId="44678" xr:uid="{00000000-0005-0000-0000-00002BA90000}"/>
    <cellStyle name="SAPBEXstdDataEmph 2 2 3 23" xfId="44679" xr:uid="{00000000-0005-0000-0000-00002CA90000}"/>
    <cellStyle name="SAPBEXstdDataEmph 2 2 3 24" xfId="44680" xr:uid="{00000000-0005-0000-0000-00002DA90000}"/>
    <cellStyle name="SAPBEXstdDataEmph 2 2 3 25" xfId="44681" xr:uid="{00000000-0005-0000-0000-00002EA90000}"/>
    <cellStyle name="SAPBEXstdDataEmph 2 2 3 26" xfId="44682" xr:uid="{00000000-0005-0000-0000-00002FA90000}"/>
    <cellStyle name="SAPBEXstdDataEmph 2 2 3 27" xfId="44683" xr:uid="{00000000-0005-0000-0000-000030A90000}"/>
    <cellStyle name="SAPBEXstdDataEmph 2 2 3 28" xfId="48826" xr:uid="{00000000-0005-0000-0000-000031A90000}"/>
    <cellStyle name="SAPBEXstdDataEmph 2 2 3 29" xfId="49445" xr:uid="{00000000-0005-0000-0000-000032A90000}"/>
    <cellStyle name="SAPBEXstdDataEmph 2 2 3 3" xfId="44684" xr:uid="{00000000-0005-0000-0000-000033A90000}"/>
    <cellStyle name="SAPBEXstdDataEmph 2 2 3 4" xfId="44685" xr:uid="{00000000-0005-0000-0000-000034A90000}"/>
    <cellStyle name="SAPBEXstdDataEmph 2 2 3 5" xfId="44686" xr:uid="{00000000-0005-0000-0000-000035A90000}"/>
    <cellStyle name="SAPBEXstdDataEmph 2 2 3 6" xfId="44687" xr:uid="{00000000-0005-0000-0000-000036A90000}"/>
    <cellStyle name="SAPBEXstdDataEmph 2 2 3 7" xfId="44688" xr:uid="{00000000-0005-0000-0000-000037A90000}"/>
    <cellStyle name="SAPBEXstdDataEmph 2 2 3 8" xfId="44689" xr:uid="{00000000-0005-0000-0000-000038A90000}"/>
    <cellStyle name="SAPBEXstdDataEmph 2 2 3 9" xfId="44690" xr:uid="{00000000-0005-0000-0000-000039A90000}"/>
    <cellStyle name="SAPBEXstdDataEmph 2 2 30" xfId="44691" xr:uid="{00000000-0005-0000-0000-00003AA90000}"/>
    <cellStyle name="SAPBEXstdDataEmph 2 2 31" xfId="44692" xr:uid="{00000000-0005-0000-0000-00003BA90000}"/>
    <cellStyle name="SAPBEXstdDataEmph 2 2 32" xfId="44693" xr:uid="{00000000-0005-0000-0000-00003CA90000}"/>
    <cellStyle name="SAPBEXstdDataEmph 2 2 33" xfId="48827" xr:uid="{00000000-0005-0000-0000-00003DA90000}"/>
    <cellStyle name="SAPBEXstdDataEmph 2 2 34" xfId="49443" xr:uid="{00000000-0005-0000-0000-00003EA90000}"/>
    <cellStyle name="SAPBEXstdDataEmph 2 2 4" xfId="1222" xr:uid="{00000000-0005-0000-0000-00003FA90000}"/>
    <cellStyle name="SAPBEXstdDataEmph 2 2 4 10" xfId="44694" xr:uid="{00000000-0005-0000-0000-000040A90000}"/>
    <cellStyle name="SAPBEXstdDataEmph 2 2 4 11" xfId="44695" xr:uid="{00000000-0005-0000-0000-000041A90000}"/>
    <cellStyle name="SAPBEXstdDataEmph 2 2 4 12" xfId="44696" xr:uid="{00000000-0005-0000-0000-000042A90000}"/>
    <cellStyle name="SAPBEXstdDataEmph 2 2 4 13" xfId="44697" xr:uid="{00000000-0005-0000-0000-000043A90000}"/>
    <cellStyle name="SAPBEXstdDataEmph 2 2 4 14" xfId="44698" xr:uid="{00000000-0005-0000-0000-000044A90000}"/>
    <cellStyle name="SAPBEXstdDataEmph 2 2 4 15" xfId="44699" xr:uid="{00000000-0005-0000-0000-000045A90000}"/>
    <cellStyle name="SAPBEXstdDataEmph 2 2 4 16" xfId="44700" xr:uid="{00000000-0005-0000-0000-000046A90000}"/>
    <cellStyle name="SAPBEXstdDataEmph 2 2 4 17" xfId="44701" xr:uid="{00000000-0005-0000-0000-000047A90000}"/>
    <cellStyle name="SAPBEXstdDataEmph 2 2 4 18" xfId="44702" xr:uid="{00000000-0005-0000-0000-000048A90000}"/>
    <cellStyle name="SAPBEXstdDataEmph 2 2 4 19" xfId="44703" xr:uid="{00000000-0005-0000-0000-000049A90000}"/>
    <cellStyle name="SAPBEXstdDataEmph 2 2 4 2" xfId="2276" xr:uid="{00000000-0005-0000-0000-00004AA90000}"/>
    <cellStyle name="SAPBEXstdDataEmph 2 2 4 2 2" xfId="17231" xr:uid="{00000000-0005-0000-0000-00004BA90000}"/>
    <cellStyle name="SAPBEXstdDataEmph 2 2 4 2 2 2" xfId="17232" xr:uid="{00000000-0005-0000-0000-00004CA90000}"/>
    <cellStyle name="SAPBEXstdDataEmph 2 2 4 2 2 2 2" xfId="17233" xr:uid="{00000000-0005-0000-0000-00004DA90000}"/>
    <cellStyle name="SAPBEXstdDataEmph 2 2 4 2 2 2 2 2" xfId="17234" xr:uid="{00000000-0005-0000-0000-00004EA90000}"/>
    <cellStyle name="SAPBEXstdDataEmph 2 2 4 2 2 2 3" xfId="17235" xr:uid="{00000000-0005-0000-0000-00004FA90000}"/>
    <cellStyle name="SAPBEXstdDataEmph 2 2 4 2 2 3" xfId="17236" xr:uid="{00000000-0005-0000-0000-000050A90000}"/>
    <cellStyle name="SAPBEXstdDataEmph 2 2 4 2 2 3 2" xfId="17237" xr:uid="{00000000-0005-0000-0000-000051A90000}"/>
    <cellStyle name="SAPBEXstdDataEmph 2 2 4 2 2 3 2 2" xfId="17238" xr:uid="{00000000-0005-0000-0000-000052A90000}"/>
    <cellStyle name="SAPBEXstdDataEmph 2 2 4 2 2 4" xfId="17239" xr:uid="{00000000-0005-0000-0000-000053A90000}"/>
    <cellStyle name="SAPBEXstdDataEmph 2 2 4 2 2 4 2" xfId="17240" xr:uid="{00000000-0005-0000-0000-000054A90000}"/>
    <cellStyle name="SAPBEXstdDataEmph 2 2 4 2 3" xfId="17241" xr:uid="{00000000-0005-0000-0000-000055A90000}"/>
    <cellStyle name="SAPBEXstdDataEmph 2 2 4 2 3 2" xfId="17242" xr:uid="{00000000-0005-0000-0000-000056A90000}"/>
    <cellStyle name="SAPBEXstdDataEmph 2 2 4 2 3 2 2" xfId="17243" xr:uid="{00000000-0005-0000-0000-000057A90000}"/>
    <cellStyle name="SAPBEXstdDataEmph 2 2 4 2 3 3" xfId="17244" xr:uid="{00000000-0005-0000-0000-000058A90000}"/>
    <cellStyle name="SAPBEXstdDataEmph 2 2 4 2 4" xfId="17245" xr:uid="{00000000-0005-0000-0000-000059A90000}"/>
    <cellStyle name="SAPBEXstdDataEmph 2 2 4 2 4 2" xfId="17246" xr:uid="{00000000-0005-0000-0000-00005AA90000}"/>
    <cellStyle name="SAPBEXstdDataEmph 2 2 4 2 4 2 2" xfId="17247" xr:uid="{00000000-0005-0000-0000-00005BA90000}"/>
    <cellStyle name="SAPBEXstdDataEmph 2 2 4 2 5" xfId="17248" xr:uid="{00000000-0005-0000-0000-00005CA90000}"/>
    <cellStyle name="SAPBEXstdDataEmph 2 2 4 2 5 2" xfId="17249" xr:uid="{00000000-0005-0000-0000-00005DA90000}"/>
    <cellStyle name="SAPBEXstdDataEmph 2 2 4 2 6" xfId="44704" xr:uid="{00000000-0005-0000-0000-00005EA90000}"/>
    <cellStyle name="SAPBEXstdDataEmph 2 2 4 2 7" xfId="44705" xr:uid="{00000000-0005-0000-0000-00005FA90000}"/>
    <cellStyle name="SAPBEXstdDataEmph 2 2 4 2 8" xfId="49963" xr:uid="{00000000-0005-0000-0000-000060A90000}"/>
    <cellStyle name="SAPBEXstdDataEmph 2 2 4 20" xfId="44706" xr:uid="{00000000-0005-0000-0000-000061A90000}"/>
    <cellStyle name="SAPBEXstdDataEmph 2 2 4 21" xfId="44707" xr:uid="{00000000-0005-0000-0000-000062A90000}"/>
    <cellStyle name="SAPBEXstdDataEmph 2 2 4 22" xfId="44708" xr:uid="{00000000-0005-0000-0000-000063A90000}"/>
    <cellStyle name="SAPBEXstdDataEmph 2 2 4 23" xfId="44709" xr:uid="{00000000-0005-0000-0000-000064A90000}"/>
    <cellStyle name="SAPBEXstdDataEmph 2 2 4 24" xfId="44710" xr:uid="{00000000-0005-0000-0000-000065A90000}"/>
    <cellStyle name="SAPBEXstdDataEmph 2 2 4 25" xfId="44711" xr:uid="{00000000-0005-0000-0000-000066A90000}"/>
    <cellStyle name="SAPBEXstdDataEmph 2 2 4 26" xfId="44712" xr:uid="{00000000-0005-0000-0000-000067A90000}"/>
    <cellStyle name="SAPBEXstdDataEmph 2 2 4 27" xfId="44713" xr:uid="{00000000-0005-0000-0000-000068A90000}"/>
    <cellStyle name="SAPBEXstdDataEmph 2 2 4 28" xfId="48828" xr:uid="{00000000-0005-0000-0000-000069A90000}"/>
    <cellStyle name="SAPBEXstdDataEmph 2 2 4 29" xfId="49446" xr:uid="{00000000-0005-0000-0000-00006AA90000}"/>
    <cellStyle name="SAPBEXstdDataEmph 2 2 4 3" xfId="44714" xr:uid="{00000000-0005-0000-0000-00006BA90000}"/>
    <cellStyle name="SAPBEXstdDataEmph 2 2 4 4" xfId="44715" xr:uid="{00000000-0005-0000-0000-00006CA90000}"/>
    <cellStyle name="SAPBEXstdDataEmph 2 2 4 5" xfId="44716" xr:uid="{00000000-0005-0000-0000-00006DA90000}"/>
    <cellStyle name="SAPBEXstdDataEmph 2 2 4 6" xfId="44717" xr:uid="{00000000-0005-0000-0000-00006EA90000}"/>
    <cellStyle name="SAPBEXstdDataEmph 2 2 4 7" xfId="44718" xr:uid="{00000000-0005-0000-0000-00006FA90000}"/>
    <cellStyle name="SAPBEXstdDataEmph 2 2 4 8" xfId="44719" xr:uid="{00000000-0005-0000-0000-000070A90000}"/>
    <cellStyle name="SAPBEXstdDataEmph 2 2 4 9" xfId="44720" xr:uid="{00000000-0005-0000-0000-000071A90000}"/>
    <cellStyle name="SAPBEXstdDataEmph 2 2 5" xfId="1223" xr:uid="{00000000-0005-0000-0000-000072A90000}"/>
    <cellStyle name="SAPBEXstdDataEmph 2 2 5 10" xfId="44721" xr:uid="{00000000-0005-0000-0000-000073A90000}"/>
    <cellStyle name="SAPBEXstdDataEmph 2 2 5 11" xfId="44722" xr:uid="{00000000-0005-0000-0000-000074A90000}"/>
    <cellStyle name="SAPBEXstdDataEmph 2 2 5 12" xfId="44723" xr:uid="{00000000-0005-0000-0000-000075A90000}"/>
    <cellStyle name="SAPBEXstdDataEmph 2 2 5 13" xfId="44724" xr:uid="{00000000-0005-0000-0000-000076A90000}"/>
    <cellStyle name="SAPBEXstdDataEmph 2 2 5 14" xfId="44725" xr:uid="{00000000-0005-0000-0000-000077A90000}"/>
    <cellStyle name="SAPBEXstdDataEmph 2 2 5 15" xfId="44726" xr:uid="{00000000-0005-0000-0000-000078A90000}"/>
    <cellStyle name="SAPBEXstdDataEmph 2 2 5 16" xfId="44727" xr:uid="{00000000-0005-0000-0000-000079A90000}"/>
    <cellStyle name="SAPBEXstdDataEmph 2 2 5 17" xfId="44728" xr:uid="{00000000-0005-0000-0000-00007AA90000}"/>
    <cellStyle name="SAPBEXstdDataEmph 2 2 5 18" xfId="44729" xr:uid="{00000000-0005-0000-0000-00007BA90000}"/>
    <cellStyle name="SAPBEXstdDataEmph 2 2 5 19" xfId="44730" xr:uid="{00000000-0005-0000-0000-00007CA90000}"/>
    <cellStyle name="SAPBEXstdDataEmph 2 2 5 2" xfId="2277" xr:uid="{00000000-0005-0000-0000-00007DA90000}"/>
    <cellStyle name="SAPBEXstdDataEmph 2 2 5 2 2" xfId="17250" xr:uid="{00000000-0005-0000-0000-00007EA90000}"/>
    <cellStyle name="SAPBEXstdDataEmph 2 2 5 2 2 2" xfId="17251" xr:uid="{00000000-0005-0000-0000-00007FA90000}"/>
    <cellStyle name="SAPBEXstdDataEmph 2 2 5 2 2 2 2" xfId="17252" xr:uid="{00000000-0005-0000-0000-000080A90000}"/>
    <cellStyle name="SAPBEXstdDataEmph 2 2 5 2 2 2 2 2" xfId="17253" xr:uid="{00000000-0005-0000-0000-000081A90000}"/>
    <cellStyle name="SAPBEXstdDataEmph 2 2 5 2 2 2 3" xfId="17254" xr:uid="{00000000-0005-0000-0000-000082A90000}"/>
    <cellStyle name="SAPBEXstdDataEmph 2 2 5 2 2 3" xfId="17255" xr:uid="{00000000-0005-0000-0000-000083A90000}"/>
    <cellStyle name="SAPBEXstdDataEmph 2 2 5 2 2 3 2" xfId="17256" xr:uid="{00000000-0005-0000-0000-000084A90000}"/>
    <cellStyle name="SAPBEXstdDataEmph 2 2 5 2 2 3 2 2" xfId="17257" xr:uid="{00000000-0005-0000-0000-000085A90000}"/>
    <cellStyle name="SAPBEXstdDataEmph 2 2 5 2 2 4" xfId="17258" xr:uid="{00000000-0005-0000-0000-000086A90000}"/>
    <cellStyle name="SAPBEXstdDataEmph 2 2 5 2 2 4 2" xfId="17259" xr:uid="{00000000-0005-0000-0000-000087A90000}"/>
    <cellStyle name="SAPBEXstdDataEmph 2 2 5 2 3" xfId="17260" xr:uid="{00000000-0005-0000-0000-000088A90000}"/>
    <cellStyle name="SAPBEXstdDataEmph 2 2 5 2 3 2" xfId="17261" xr:uid="{00000000-0005-0000-0000-000089A90000}"/>
    <cellStyle name="SAPBEXstdDataEmph 2 2 5 2 3 2 2" xfId="17262" xr:uid="{00000000-0005-0000-0000-00008AA90000}"/>
    <cellStyle name="SAPBEXstdDataEmph 2 2 5 2 3 3" xfId="17263" xr:uid="{00000000-0005-0000-0000-00008BA90000}"/>
    <cellStyle name="SAPBEXstdDataEmph 2 2 5 2 4" xfId="17264" xr:uid="{00000000-0005-0000-0000-00008CA90000}"/>
    <cellStyle name="SAPBEXstdDataEmph 2 2 5 2 4 2" xfId="17265" xr:uid="{00000000-0005-0000-0000-00008DA90000}"/>
    <cellStyle name="SAPBEXstdDataEmph 2 2 5 2 4 2 2" xfId="17266" xr:uid="{00000000-0005-0000-0000-00008EA90000}"/>
    <cellStyle name="SAPBEXstdDataEmph 2 2 5 2 5" xfId="17267" xr:uid="{00000000-0005-0000-0000-00008FA90000}"/>
    <cellStyle name="SAPBEXstdDataEmph 2 2 5 2 5 2" xfId="17268" xr:uid="{00000000-0005-0000-0000-000090A90000}"/>
    <cellStyle name="SAPBEXstdDataEmph 2 2 5 2 6" xfId="44731" xr:uid="{00000000-0005-0000-0000-000091A90000}"/>
    <cellStyle name="SAPBEXstdDataEmph 2 2 5 2 7" xfId="44732" xr:uid="{00000000-0005-0000-0000-000092A90000}"/>
    <cellStyle name="SAPBEXstdDataEmph 2 2 5 2 8" xfId="49964" xr:uid="{00000000-0005-0000-0000-000093A90000}"/>
    <cellStyle name="SAPBEXstdDataEmph 2 2 5 20" xfId="44733" xr:uid="{00000000-0005-0000-0000-000094A90000}"/>
    <cellStyle name="SAPBEXstdDataEmph 2 2 5 21" xfId="44734" xr:uid="{00000000-0005-0000-0000-000095A90000}"/>
    <cellStyle name="SAPBEXstdDataEmph 2 2 5 22" xfId="44735" xr:uid="{00000000-0005-0000-0000-000096A90000}"/>
    <cellStyle name="SAPBEXstdDataEmph 2 2 5 23" xfId="44736" xr:uid="{00000000-0005-0000-0000-000097A90000}"/>
    <cellStyle name="SAPBEXstdDataEmph 2 2 5 24" xfId="44737" xr:uid="{00000000-0005-0000-0000-000098A90000}"/>
    <cellStyle name="SAPBEXstdDataEmph 2 2 5 25" xfId="44738" xr:uid="{00000000-0005-0000-0000-000099A90000}"/>
    <cellStyle name="SAPBEXstdDataEmph 2 2 5 26" xfId="44739" xr:uid="{00000000-0005-0000-0000-00009AA90000}"/>
    <cellStyle name="SAPBEXstdDataEmph 2 2 5 27" xfId="44740" xr:uid="{00000000-0005-0000-0000-00009BA90000}"/>
    <cellStyle name="SAPBEXstdDataEmph 2 2 5 28" xfId="48829" xr:uid="{00000000-0005-0000-0000-00009CA90000}"/>
    <cellStyle name="SAPBEXstdDataEmph 2 2 5 29" xfId="49447" xr:uid="{00000000-0005-0000-0000-00009DA90000}"/>
    <cellStyle name="SAPBEXstdDataEmph 2 2 5 3" xfId="44741" xr:uid="{00000000-0005-0000-0000-00009EA90000}"/>
    <cellStyle name="SAPBEXstdDataEmph 2 2 5 4" xfId="44742" xr:uid="{00000000-0005-0000-0000-00009FA90000}"/>
    <cellStyle name="SAPBEXstdDataEmph 2 2 5 5" xfId="44743" xr:uid="{00000000-0005-0000-0000-0000A0A90000}"/>
    <cellStyle name="SAPBEXstdDataEmph 2 2 5 6" xfId="44744" xr:uid="{00000000-0005-0000-0000-0000A1A90000}"/>
    <cellStyle name="SAPBEXstdDataEmph 2 2 5 7" xfId="44745" xr:uid="{00000000-0005-0000-0000-0000A2A90000}"/>
    <cellStyle name="SAPBEXstdDataEmph 2 2 5 8" xfId="44746" xr:uid="{00000000-0005-0000-0000-0000A3A90000}"/>
    <cellStyle name="SAPBEXstdDataEmph 2 2 5 9" xfId="44747" xr:uid="{00000000-0005-0000-0000-0000A4A90000}"/>
    <cellStyle name="SAPBEXstdDataEmph 2 2 6" xfId="1224" xr:uid="{00000000-0005-0000-0000-0000A5A90000}"/>
    <cellStyle name="SAPBEXstdDataEmph 2 2 6 10" xfId="44748" xr:uid="{00000000-0005-0000-0000-0000A6A90000}"/>
    <cellStyle name="SAPBEXstdDataEmph 2 2 6 11" xfId="44749" xr:uid="{00000000-0005-0000-0000-0000A7A90000}"/>
    <cellStyle name="SAPBEXstdDataEmph 2 2 6 12" xfId="44750" xr:uid="{00000000-0005-0000-0000-0000A8A90000}"/>
    <cellStyle name="SAPBEXstdDataEmph 2 2 6 13" xfId="44751" xr:uid="{00000000-0005-0000-0000-0000A9A90000}"/>
    <cellStyle name="SAPBEXstdDataEmph 2 2 6 14" xfId="44752" xr:uid="{00000000-0005-0000-0000-0000AAA90000}"/>
    <cellStyle name="SAPBEXstdDataEmph 2 2 6 15" xfId="44753" xr:uid="{00000000-0005-0000-0000-0000ABA90000}"/>
    <cellStyle name="SAPBEXstdDataEmph 2 2 6 16" xfId="44754" xr:uid="{00000000-0005-0000-0000-0000ACA90000}"/>
    <cellStyle name="SAPBEXstdDataEmph 2 2 6 17" xfId="44755" xr:uid="{00000000-0005-0000-0000-0000ADA90000}"/>
    <cellStyle name="SAPBEXstdDataEmph 2 2 6 18" xfId="44756" xr:uid="{00000000-0005-0000-0000-0000AEA90000}"/>
    <cellStyle name="SAPBEXstdDataEmph 2 2 6 19" xfId="44757" xr:uid="{00000000-0005-0000-0000-0000AFA90000}"/>
    <cellStyle name="SAPBEXstdDataEmph 2 2 6 2" xfId="2278" xr:uid="{00000000-0005-0000-0000-0000B0A90000}"/>
    <cellStyle name="SAPBEXstdDataEmph 2 2 6 2 2" xfId="17269" xr:uid="{00000000-0005-0000-0000-0000B1A90000}"/>
    <cellStyle name="SAPBEXstdDataEmph 2 2 6 2 2 2" xfId="17270" xr:uid="{00000000-0005-0000-0000-0000B2A90000}"/>
    <cellStyle name="SAPBEXstdDataEmph 2 2 6 2 2 2 2" xfId="17271" xr:uid="{00000000-0005-0000-0000-0000B3A90000}"/>
    <cellStyle name="SAPBEXstdDataEmph 2 2 6 2 2 2 2 2" xfId="17272" xr:uid="{00000000-0005-0000-0000-0000B4A90000}"/>
    <cellStyle name="SAPBEXstdDataEmph 2 2 6 2 2 2 3" xfId="17273" xr:uid="{00000000-0005-0000-0000-0000B5A90000}"/>
    <cellStyle name="SAPBEXstdDataEmph 2 2 6 2 2 3" xfId="17274" xr:uid="{00000000-0005-0000-0000-0000B6A90000}"/>
    <cellStyle name="SAPBEXstdDataEmph 2 2 6 2 2 3 2" xfId="17275" xr:uid="{00000000-0005-0000-0000-0000B7A90000}"/>
    <cellStyle name="SAPBEXstdDataEmph 2 2 6 2 2 3 2 2" xfId="17276" xr:uid="{00000000-0005-0000-0000-0000B8A90000}"/>
    <cellStyle name="SAPBEXstdDataEmph 2 2 6 2 2 4" xfId="17277" xr:uid="{00000000-0005-0000-0000-0000B9A90000}"/>
    <cellStyle name="SAPBEXstdDataEmph 2 2 6 2 2 4 2" xfId="17278" xr:uid="{00000000-0005-0000-0000-0000BAA90000}"/>
    <cellStyle name="SAPBEXstdDataEmph 2 2 6 2 3" xfId="17279" xr:uid="{00000000-0005-0000-0000-0000BBA90000}"/>
    <cellStyle name="SAPBEXstdDataEmph 2 2 6 2 3 2" xfId="17280" xr:uid="{00000000-0005-0000-0000-0000BCA90000}"/>
    <cellStyle name="SAPBEXstdDataEmph 2 2 6 2 3 2 2" xfId="17281" xr:uid="{00000000-0005-0000-0000-0000BDA90000}"/>
    <cellStyle name="SAPBEXstdDataEmph 2 2 6 2 3 3" xfId="17282" xr:uid="{00000000-0005-0000-0000-0000BEA90000}"/>
    <cellStyle name="SAPBEXstdDataEmph 2 2 6 2 4" xfId="17283" xr:uid="{00000000-0005-0000-0000-0000BFA90000}"/>
    <cellStyle name="SAPBEXstdDataEmph 2 2 6 2 4 2" xfId="17284" xr:uid="{00000000-0005-0000-0000-0000C0A90000}"/>
    <cellStyle name="SAPBEXstdDataEmph 2 2 6 2 4 2 2" xfId="17285" xr:uid="{00000000-0005-0000-0000-0000C1A90000}"/>
    <cellStyle name="SAPBEXstdDataEmph 2 2 6 2 5" xfId="17286" xr:uid="{00000000-0005-0000-0000-0000C2A90000}"/>
    <cellStyle name="SAPBEXstdDataEmph 2 2 6 2 5 2" xfId="17287" xr:uid="{00000000-0005-0000-0000-0000C3A90000}"/>
    <cellStyle name="SAPBEXstdDataEmph 2 2 6 2 6" xfId="44758" xr:uid="{00000000-0005-0000-0000-0000C4A90000}"/>
    <cellStyle name="SAPBEXstdDataEmph 2 2 6 2 7" xfId="44759" xr:uid="{00000000-0005-0000-0000-0000C5A90000}"/>
    <cellStyle name="SAPBEXstdDataEmph 2 2 6 2 8" xfId="49965" xr:uid="{00000000-0005-0000-0000-0000C6A90000}"/>
    <cellStyle name="SAPBEXstdDataEmph 2 2 6 20" xfId="44760" xr:uid="{00000000-0005-0000-0000-0000C7A90000}"/>
    <cellStyle name="SAPBEXstdDataEmph 2 2 6 21" xfId="44761" xr:uid="{00000000-0005-0000-0000-0000C8A90000}"/>
    <cellStyle name="SAPBEXstdDataEmph 2 2 6 22" xfId="44762" xr:uid="{00000000-0005-0000-0000-0000C9A90000}"/>
    <cellStyle name="SAPBEXstdDataEmph 2 2 6 23" xfId="44763" xr:uid="{00000000-0005-0000-0000-0000CAA90000}"/>
    <cellStyle name="SAPBEXstdDataEmph 2 2 6 24" xfId="44764" xr:uid="{00000000-0005-0000-0000-0000CBA90000}"/>
    <cellStyle name="SAPBEXstdDataEmph 2 2 6 25" xfId="44765" xr:uid="{00000000-0005-0000-0000-0000CCA90000}"/>
    <cellStyle name="SAPBEXstdDataEmph 2 2 6 26" xfId="44766" xr:uid="{00000000-0005-0000-0000-0000CDA90000}"/>
    <cellStyle name="SAPBEXstdDataEmph 2 2 6 27" xfId="44767" xr:uid="{00000000-0005-0000-0000-0000CEA90000}"/>
    <cellStyle name="SAPBEXstdDataEmph 2 2 6 28" xfId="48830" xr:uid="{00000000-0005-0000-0000-0000CFA90000}"/>
    <cellStyle name="SAPBEXstdDataEmph 2 2 6 29" xfId="49448" xr:uid="{00000000-0005-0000-0000-0000D0A90000}"/>
    <cellStyle name="SAPBEXstdDataEmph 2 2 6 3" xfId="44768" xr:uid="{00000000-0005-0000-0000-0000D1A90000}"/>
    <cellStyle name="SAPBEXstdDataEmph 2 2 6 4" xfId="44769" xr:uid="{00000000-0005-0000-0000-0000D2A90000}"/>
    <cellStyle name="SAPBEXstdDataEmph 2 2 6 5" xfId="44770" xr:uid="{00000000-0005-0000-0000-0000D3A90000}"/>
    <cellStyle name="SAPBEXstdDataEmph 2 2 6 6" xfId="44771" xr:uid="{00000000-0005-0000-0000-0000D4A90000}"/>
    <cellStyle name="SAPBEXstdDataEmph 2 2 6 7" xfId="44772" xr:uid="{00000000-0005-0000-0000-0000D5A90000}"/>
    <cellStyle name="SAPBEXstdDataEmph 2 2 6 8" xfId="44773" xr:uid="{00000000-0005-0000-0000-0000D6A90000}"/>
    <cellStyle name="SAPBEXstdDataEmph 2 2 6 9" xfId="44774" xr:uid="{00000000-0005-0000-0000-0000D7A90000}"/>
    <cellStyle name="SAPBEXstdDataEmph 2 2 7" xfId="2279" xr:uid="{00000000-0005-0000-0000-0000D8A90000}"/>
    <cellStyle name="SAPBEXstdDataEmph 2 2 7 2" xfId="17288" xr:uid="{00000000-0005-0000-0000-0000D9A90000}"/>
    <cellStyle name="SAPBEXstdDataEmph 2 2 7 2 2" xfId="17289" xr:uid="{00000000-0005-0000-0000-0000DAA90000}"/>
    <cellStyle name="SAPBEXstdDataEmph 2 2 7 2 2 2" xfId="17290" xr:uid="{00000000-0005-0000-0000-0000DBA90000}"/>
    <cellStyle name="SAPBEXstdDataEmph 2 2 7 2 2 2 2" xfId="17291" xr:uid="{00000000-0005-0000-0000-0000DCA90000}"/>
    <cellStyle name="SAPBEXstdDataEmph 2 2 7 2 2 3" xfId="17292" xr:uid="{00000000-0005-0000-0000-0000DDA90000}"/>
    <cellStyle name="SAPBEXstdDataEmph 2 2 7 2 3" xfId="17293" xr:uid="{00000000-0005-0000-0000-0000DEA90000}"/>
    <cellStyle name="SAPBEXstdDataEmph 2 2 7 2 3 2" xfId="17294" xr:uid="{00000000-0005-0000-0000-0000DFA90000}"/>
    <cellStyle name="SAPBEXstdDataEmph 2 2 7 2 3 2 2" xfId="17295" xr:uid="{00000000-0005-0000-0000-0000E0A90000}"/>
    <cellStyle name="SAPBEXstdDataEmph 2 2 7 2 4" xfId="17296" xr:uid="{00000000-0005-0000-0000-0000E1A90000}"/>
    <cellStyle name="SAPBEXstdDataEmph 2 2 7 2 4 2" xfId="17297" xr:uid="{00000000-0005-0000-0000-0000E2A90000}"/>
    <cellStyle name="SAPBEXstdDataEmph 2 2 7 3" xfId="17298" xr:uid="{00000000-0005-0000-0000-0000E3A90000}"/>
    <cellStyle name="SAPBEXstdDataEmph 2 2 7 3 2" xfId="17299" xr:uid="{00000000-0005-0000-0000-0000E4A90000}"/>
    <cellStyle name="SAPBEXstdDataEmph 2 2 7 3 2 2" xfId="17300" xr:uid="{00000000-0005-0000-0000-0000E5A90000}"/>
    <cellStyle name="SAPBEXstdDataEmph 2 2 7 3 3" xfId="17301" xr:uid="{00000000-0005-0000-0000-0000E6A90000}"/>
    <cellStyle name="SAPBEXstdDataEmph 2 2 7 4" xfId="17302" xr:uid="{00000000-0005-0000-0000-0000E7A90000}"/>
    <cellStyle name="SAPBEXstdDataEmph 2 2 7 4 2" xfId="17303" xr:uid="{00000000-0005-0000-0000-0000E8A90000}"/>
    <cellStyle name="SAPBEXstdDataEmph 2 2 7 4 2 2" xfId="17304" xr:uid="{00000000-0005-0000-0000-0000E9A90000}"/>
    <cellStyle name="SAPBEXstdDataEmph 2 2 7 5" xfId="17305" xr:uid="{00000000-0005-0000-0000-0000EAA90000}"/>
    <cellStyle name="SAPBEXstdDataEmph 2 2 7 5 2" xfId="17306" xr:uid="{00000000-0005-0000-0000-0000EBA90000}"/>
    <cellStyle name="SAPBEXstdDataEmph 2 2 7 6" xfId="44775" xr:uid="{00000000-0005-0000-0000-0000ECA90000}"/>
    <cellStyle name="SAPBEXstdDataEmph 2 2 7 7" xfId="44776" xr:uid="{00000000-0005-0000-0000-0000EDA90000}"/>
    <cellStyle name="SAPBEXstdDataEmph 2 2 7 8" xfId="49960" xr:uid="{00000000-0005-0000-0000-0000EEA90000}"/>
    <cellStyle name="SAPBEXstdDataEmph 2 2 8" xfId="44777" xr:uid="{00000000-0005-0000-0000-0000EFA90000}"/>
    <cellStyle name="SAPBEXstdDataEmph 2 2 9" xfId="44778" xr:uid="{00000000-0005-0000-0000-0000F0A90000}"/>
    <cellStyle name="SAPBEXstdDataEmph 2 20" xfId="44779" xr:uid="{00000000-0005-0000-0000-0000F1A90000}"/>
    <cellStyle name="SAPBEXstdDataEmph 2 21" xfId="44780" xr:uid="{00000000-0005-0000-0000-0000F2A90000}"/>
    <cellStyle name="SAPBEXstdDataEmph 2 22" xfId="44781" xr:uid="{00000000-0005-0000-0000-0000F3A90000}"/>
    <cellStyle name="SAPBEXstdDataEmph 2 23" xfId="44782" xr:uid="{00000000-0005-0000-0000-0000F4A90000}"/>
    <cellStyle name="SAPBEXstdDataEmph 2 24" xfId="44783" xr:uid="{00000000-0005-0000-0000-0000F5A90000}"/>
    <cellStyle name="SAPBEXstdDataEmph 2 25" xfId="44784" xr:uid="{00000000-0005-0000-0000-0000F6A90000}"/>
    <cellStyle name="SAPBEXstdDataEmph 2 26" xfId="44785" xr:uid="{00000000-0005-0000-0000-0000F7A90000}"/>
    <cellStyle name="SAPBEXstdDataEmph 2 27" xfId="44786" xr:uid="{00000000-0005-0000-0000-0000F8A90000}"/>
    <cellStyle name="SAPBEXstdDataEmph 2 28" xfId="44787" xr:uid="{00000000-0005-0000-0000-0000F9A90000}"/>
    <cellStyle name="SAPBEXstdDataEmph 2 29" xfId="44788" xr:uid="{00000000-0005-0000-0000-0000FAA90000}"/>
    <cellStyle name="SAPBEXstdDataEmph 2 3" xfId="1225" xr:uid="{00000000-0005-0000-0000-0000FBA90000}"/>
    <cellStyle name="SAPBEXstdDataEmph 2 3 10" xfId="44789" xr:uid="{00000000-0005-0000-0000-0000FCA90000}"/>
    <cellStyle name="SAPBEXstdDataEmph 2 3 11" xfId="44790" xr:uid="{00000000-0005-0000-0000-0000FDA90000}"/>
    <cellStyle name="SAPBEXstdDataEmph 2 3 12" xfId="44791" xr:uid="{00000000-0005-0000-0000-0000FEA90000}"/>
    <cellStyle name="SAPBEXstdDataEmph 2 3 13" xfId="44792" xr:uid="{00000000-0005-0000-0000-0000FFA90000}"/>
    <cellStyle name="SAPBEXstdDataEmph 2 3 14" xfId="44793" xr:uid="{00000000-0005-0000-0000-000000AA0000}"/>
    <cellStyle name="SAPBEXstdDataEmph 2 3 15" xfId="44794" xr:uid="{00000000-0005-0000-0000-000001AA0000}"/>
    <cellStyle name="SAPBEXstdDataEmph 2 3 16" xfId="44795" xr:uid="{00000000-0005-0000-0000-000002AA0000}"/>
    <cellStyle name="SAPBEXstdDataEmph 2 3 17" xfId="44796" xr:uid="{00000000-0005-0000-0000-000003AA0000}"/>
    <cellStyle name="SAPBEXstdDataEmph 2 3 18" xfId="44797" xr:uid="{00000000-0005-0000-0000-000004AA0000}"/>
    <cellStyle name="SAPBEXstdDataEmph 2 3 19" xfId="44798" xr:uid="{00000000-0005-0000-0000-000005AA0000}"/>
    <cellStyle name="SAPBEXstdDataEmph 2 3 2" xfId="2280" xr:uid="{00000000-0005-0000-0000-000006AA0000}"/>
    <cellStyle name="SAPBEXstdDataEmph 2 3 2 2" xfId="17307" xr:uid="{00000000-0005-0000-0000-000007AA0000}"/>
    <cellStyle name="SAPBEXstdDataEmph 2 3 2 2 2" xfId="17308" xr:uid="{00000000-0005-0000-0000-000008AA0000}"/>
    <cellStyle name="SAPBEXstdDataEmph 2 3 2 2 2 2" xfId="17309" xr:uid="{00000000-0005-0000-0000-000009AA0000}"/>
    <cellStyle name="SAPBEXstdDataEmph 2 3 2 2 2 2 2" xfId="17310" xr:uid="{00000000-0005-0000-0000-00000AAA0000}"/>
    <cellStyle name="SAPBEXstdDataEmph 2 3 2 2 2 3" xfId="17311" xr:uid="{00000000-0005-0000-0000-00000BAA0000}"/>
    <cellStyle name="SAPBEXstdDataEmph 2 3 2 2 3" xfId="17312" xr:uid="{00000000-0005-0000-0000-00000CAA0000}"/>
    <cellStyle name="SAPBEXstdDataEmph 2 3 2 2 3 2" xfId="17313" xr:uid="{00000000-0005-0000-0000-00000DAA0000}"/>
    <cellStyle name="SAPBEXstdDataEmph 2 3 2 2 3 2 2" xfId="17314" xr:uid="{00000000-0005-0000-0000-00000EAA0000}"/>
    <cellStyle name="SAPBEXstdDataEmph 2 3 2 2 4" xfId="17315" xr:uid="{00000000-0005-0000-0000-00000FAA0000}"/>
    <cellStyle name="SAPBEXstdDataEmph 2 3 2 2 4 2" xfId="17316" xr:uid="{00000000-0005-0000-0000-000010AA0000}"/>
    <cellStyle name="SAPBEXstdDataEmph 2 3 2 3" xfId="17317" xr:uid="{00000000-0005-0000-0000-000011AA0000}"/>
    <cellStyle name="SAPBEXstdDataEmph 2 3 2 3 2" xfId="17318" xr:uid="{00000000-0005-0000-0000-000012AA0000}"/>
    <cellStyle name="SAPBEXstdDataEmph 2 3 2 3 2 2" xfId="17319" xr:uid="{00000000-0005-0000-0000-000013AA0000}"/>
    <cellStyle name="SAPBEXstdDataEmph 2 3 2 3 3" xfId="17320" xr:uid="{00000000-0005-0000-0000-000014AA0000}"/>
    <cellStyle name="SAPBEXstdDataEmph 2 3 2 4" xfId="17321" xr:uid="{00000000-0005-0000-0000-000015AA0000}"/>
    <cellStyle name="SAPBEXstdDataEmph 2 3 2 4 2" xfId="17322" xr:uid="{00000000-0005-0000-0000-000016AA0000}"/>
    <cellStyle name="SAPBEXstdDataEmph 2 3 2 4 2 2" xfId="17323" xr:uid="{00000000-0005-0000-0000-000017AA0000}"/>
    <cellStyle name="SAPBEXstdDataEmph 2 3 2 5" xfId="17324" xr:uid="{00000000-0005-0000-0000-000018AA0000}"/>
    <cellStyle name="SAPBEXstdDataEmph 2 3 2 5 2" xfId="17325" xr:uid="{00000000-0005-0000-0000-000019AA0000}"/>
    <cellStyle name="SAPBEXstdDataEmph 2 3 2 6" xfId="44799" xr:uid="{00000000-0005-0000-0000-00001AAA0000}"/>
    <cellStyle name="SAPBEXstdDataEmph 2 3 2 7" xfId="44800" xr:uid="{00000000-0005-0000-0000-00001BAA0000}"/>
    <cellStyle name="SAPBEXstdDataEmph 2 3 2 8" xfId="49966" xr:uid="{00000000-0005-0000-0000-00001CAA0000}"/>
    <cellStyle name="SAPBEXstdDataEmph 2 3 20" xfId="44801" xr:uid="{00000000-0005-0000-0000-00001DAA0000}"/>
    <cellStyle name="SAPBEXstdDataEmph 2 3 21" xfId="44802" xr:uid="{00000000-0005-0000-0000-00001EAA0000}"/>
    <cellStyle name="SAPBEXstdDataEmph 2 3 22" xfId="44803" xr:uid="{00000000-0005-0000-0000-00001FAA0000}"/>
    <cellStyle name="SAPBEXstdDataEmph 2 3 23" xfId="44804" xr:uid="{00000000-0005-0000-0000-000020AA0000}"/>
    <cellStyle name="SAPBEXstdDataEmph 2 3 24" xfId="44805" xr:uid="{00000000-0005-0000-0000-000021AA0000}"/>
    <cellStyle name="SAPBEXstdDataEmph 2 3 25" xfId="44806" xr:uid="{00000000-0005-0000-0000-000022AA0000}"/>
    <cellStyle name="SAPBEXstdDataEmph 2 3 26" xfId="44807" xr:uid="{00000000-0005-0000-0000-000023AA0000}"/>
    <cellStyle name="SAPBEXstdDataEmph 2 3 27" xfId="44808" xr:uid="{00000000-0005-0000-0000-000024AA0000}"/>
    <cellStyle name="SAPBEXstdDataEmph 2 3 28" xfId="48831" xr:uid="{00000000-0005-0000-0000-000025AA0000}"/>
    <cellStyle name="SAPBEXstdDataEmph 2 3 29" xfId="49449" xr:uid="{00000000-0005-0000-0000-000026AA0000}"/>
    <cellStyle name="SAPBEXstdDataEmph 2 3 3" xfId="44809" xr:uid="{00000000-0005-0000-0000-000027AA0000}"/>
    <cellStyle name="SAPBEXstdDataEmph 2 3 4" xfId="44810" xr:uid="{00000000-0005-0000-0000-000028AA0000}"/>
    <cellStyle name="SAPBEXstdDataEmph 2 3 5" xfId="44811" xr:uid="{00000000-0005-0000-0000-000029AA0000}"/>
    <cellStyle name="SAPBEXstdDataEmph 2 3 6" xfId="44812" xr:uid="{00000000-0005-0000-0000-00002AAA0000}"/>
    <cellStyle name="SAPBEXstdDataEmph 2 3 7" xfId="44813" xr:uid="{00000000-0005-0000-0000-00002BAA0000}"/>
    <cellStyle name="SAPBEXstdDataEmph 2 3 8" xfId="44814" xr:uid="{00000000-0005-0000-0000-00002CAA0000}"/>
    <cellStyle name="SAPBEXstdDataEmph 2 3 9" xfId="44815" xr:uid="{00000000-0005-0000-0000-00002DAA0000}"/>
    <cellStyle name="SAPBEXstdDataEmph 2 30" xfId="44816" xr:uid="{00000000-0005-0000-0000-00002EAA0000}"/>
    <cellStyle name="SAPBEXstdDataEmph 2 31" xfId="44817" xr:uid="{00000000-0005-0000-0000-00002FAA0000}"/>
    <cellStyle name="SAPBEXstdDataEmph 2 32" xfId="44818" xr:uid="{00000000-0005-0000-0000-000030AA0000}"/>
    <cellStyle name="SAPBEXstdDataEmph 2 33" xfId="48832" xr:uid="{00000000-0005-0000-0000-000031AA0000}"/>
    <cellStyle name="SAPBEXstdDataEmph 2 34" xfId="49442" xr:uid="{00000000-0005-0000-0000-000032AA0000}"/>
    <cellStyle name="SAPBEXstdDataEmph 2 4" xfId="1226" xr:uid="{00000000-0005-0000-0000-000033AA0000}"/>
    <cellStyle name="SAPBEXstdDataEmph 2 4 10" xfId="44819" xr:uid="{00000000-0005-0000-0000-000034AA0000}"/>
    <cellStyle name="SAPBEXstdDataEmph 2 4 11" xfId="44820" xr:uid="{00000000-0005-0000-0000-000035AA0000}"/>
    <cellStyle name="SAPBEXstdDataEmph 2 4 12" xfId="44821" xr:uid="{00000000-0005-0000-0000-000036AA0000}"/>
    <cellStyle name="SAPBEXstdDataEmph 2 4 13" xfId="44822" xr:uid="{00000000-0005-0000-0000-000037AA0000}"/>
    <cellStyle name="SAPBEXstdDataEmph 2 4 14" xfId="44823" xr:uid="{00000000-0005-0000-0000-000038AA0000}"/>
    <cellStyle name="SAPBEXstdDataEmph 2 4 15" xfId="44824" xr:uid="{00000000-0005-0000-0000-000039AA0000}"/>
    <cellStyle name="SAPBEXstdDataEmph 2 4 16" xfId="44825" xr:uid="{00000000-0005-0000-0000-00003AAA0000}"/>
    <cellStyle name="SAPBEXstdDataEmph 2 4 17" xfId="44826" xr:uid="{00000000-0005-0000-0000-00003BAA0000}"/>
    <cellStyle name="SAPBEXstdDataEmph 2 4 18" xfId="44827" xr:uid="{00000000-0005-0000-0000-00003CAA0000}"/>
    <cellStyle name="SAPBEXstdDataEmph 2 4 19" xfId="44828" xr:uid="{00000000-0005-0000-0000-00003DAA0000}"/>
    <cellStyle name="SAPBEXstdDataEmph 2 4 2" xfId="2281" xr:uid="{00000000-0005-0000-0000-00003EAA0000}"/>
    <cellStyle name="SAPBEXstdDataEmph 2 4 2 2" xfId="17326" xr:uid="{00000000-0005-0000-0000-00003FAA0000}"/>
    <cellStyle name="SAPBEXstdDataEmph 2 4 2 2 2" xfId="17327" xr:uid="{00000000-0005-0000-0000-000040AA0000}"/>
    <cellStyle name="SAPBEXstdDataEmph 2 4 2 2 2 2" xfId="17328" xr:uid="{00000000-0005-0000-0000-000041AA0000}"/>
    <cellStyle name="SAPBEXstdDataEmph 2 4 2 2 2 2 2" xfId="17329" xr:uid="{00000000-0005-0000-0000-000042AA0000}"/>
    <cellStyle name="SAPBEXstdDataEmph 2 4 2 2 2 3" xfId="17330" xr:uid="{00000000-0005-0000-0000-000043AA0000}"/>
    <cellStyle name="SAPBEXstdDataEmph 2 4 2 2 3" xfId="17331" xr:uid="{00000000-0005-0000-0000-000044AA0000}"/>
    <cellStyle name="SAPBEXstdDataEmph 2 4 2 2 3 2" xfId="17332" xr:uid="{00000000-0005-0000-0000-000045AA0000}"/>
    <cellStyle name="SAPBEXstdDataEmph 2 4 2 2 3 2 2" xfId="17333" xr:uid="{00000000-0005-0000-0000-000046AA0000}"/>
    <cellStyle name="SAPBEXstdDataEmph 2 4 2 2 4" xfId="17334" xr:uid="{00000000-0005-0000-0000-000047AA0000}"/>
    <cellStyle name="SAPBEXstdDataEmph 2 4 2 2 4 2" xfId="17335" xr:uid="{00000000-0005-0000-0000-000048AA0000}"/>
    <cellStyle name="SAPBEXstdDataEmph 2 4 2 3" xfId="17336" xr:uid="{00000000-0005-0000-0000-000049AA0000}"/>
    <cellStyle name="SAPBEXstdDataEmph 2 4 2 3 2" xfId="17337" xr:uid="{00000000-0005-0000-0000-00004AAA0000}"/>
    <cellStyle name="SAPBEXstdDataEmph 2 4 2 3 2 2" xfId="17338" xr:uid="{00000000-0005-0000-0000-00004BAA0000}"/>
    <cellStyle name="SAPBEXstdDataEmph 2 4 2 3 3" xfId="17339" xr:uid="{00000000-0005-0000-0000-00004CAA0000}"/>
    <cellStyle name="SAPBEXstdDataEmph 2 4 2 4" xfId="17340" xr:uid="{00000000-0005-0000-0000-00004DAA0000}"/>
    <cellStyle name="SAPBEXstdDataEmph 2 4 2 4 2" xfId="17341" xr:uid="{00000000-0005-0000-0000-00004EAA0000}"/>
    <cellStyle name="SAPBEXstdDataEmph 2 4 2 4 2 2" xfId="17342" xr:uid="{00000000-0005-0000-0000-00004FAA0000}"/>
    <cellStyle name="SAPBEXstdDataEmph 2 4 2 5" xfId="17343" xr:uid="{00000000-0005-0000-0000-000050AA0000}"/>
    <cellStyle name="SAPBEXstdDataEmph 2 4 2 5 2" xfId="17344" xr:uid="{00000000-0005-0000-0000-000051AA0000}"/>
    <cellStyle name="SAPBEXstdDataEmph 2 4 2 6" xfId="44829" xr:uid="{00000000-0005-0000-0000-000052AA0000}"/>
    <cellStyle name="SAPBEXstdDataEmph 2 4 2 7" xfId="44830" xr:uid="{00000000-0005-0000-0000-000053AA0000}"/>
    <cellStyle name="SAPBEXstdDataEmph 2 4 2 8" xfId="49967" xr:uid="{00000000-0005-0000-0000-000054AA0000}"/>
    <cellStyle name="SAPBEXstdDataEmph 2 4 20" xfId="44831" xr:uid="{00000000-0005-0000-0000-000055AA0000}"/>
    <cellStyle name="SAPBEXstdDataEmph 2 4 21" xfId="44832" xr:uid="{00000000-0005-0000-0000-000056AA0000}"/>
    <cellStyle name="SAPBEXstdDataEmph 2 4 22" xfId="44833" xr:uid="{00000000-0005-0000-0000-000057AA0000}"/>
    <cellStyle name="SAPBEXstdDataEmph 2 4 23" xfId="44834" xr:uid="{00000000-0005-0000-0000-000058AA0000}"/>
    <cellStyle name="SAPBEXstdDataEmph 2 4 24" xfId="44835" xr:uid="{00000000-0005-0000-0000-000059AA0000}"/>
    <cellStyle name="SAPBEXstdDataEmph 2 4 25" xfId="44836" xr:uid="{00000000-0005-0000-0000-00005AAA0000}"/>
    <cellStyle name="SAPBEXstdDataEmph 2 4 26" xfId="44837" xr:uid="{00000000-0005-0000-0000-00005BAA0000}"/>
    <cellStyle name="SAPBEXstdDataEmph 2 4 27" xfId="44838" xr:uid="{00000000-0005-0000-0000-00005CAA0000}"/>
    <cellStyle name="SAPBEXstdDataEmph 2 4 28" xfId="48833" xr:uid="{00000000-0005-0000-0000-00005DAA0000}"/>
    <cellStyle name="SAPBEXstdDataEmph 2 4 29" xfId="49450" xr:uid="{00000000-0005-0000-0000-00005EAA0000}"/>
    <cellStyle name="SAPBEXstdDataEmph 2 4 3" xfId="44839" xr:uid="{00000000-0005-0000-0000-00005FAA0000}"/>
    <cellStyle name="SAPBEXstdDataEmph 2 4 4" xfId="44840" xr:uid="{00000000-0005-0000-0000-000060AA0000}"/>
    <cellStyle name="SAPBEXstdDataEmph 2 4 5" xfId="44841" xr:uid="{00000000-0005-0000-0000-000061AA0000}"/>
    <cellStyle name="SAPBEXstdDataEmph 2 4 6" xfId="44842" xr:uid="{00000000-0005-0000-0000-000062AA0000}"/>
    <cellStyle name="SAPBEXstdDataEmph 2 4 7" xfId="44843" xr:uid="{00000000-0005-0000-0000-000063AA0000}"/>
    <cellStyle name="SAPBEXstdDataEmph 2 4 8" xfId="44844" xr:uid="{00000000-0005-0000-0000-000064AA0000}"/>
    <cellStyle name="SAPBEXstdDataEmph 2 4 9" xfId="44845" xr:uid="{00000000-0005-0000-0000-000065AA0000}"/>
    <cellStyle name="SAPBEXstdDataEmph 2 5" xfId="1227" xr:uid="{00000000-0005-0000-0000-000066AA0000}"/>
    <cellStyle name="SAPBEXstdDataEmph 2 5 10" xfId="44846" xr:uid="{00000000-0005-0000-0000-000067AA0000}"/>
    <cellStyle name="SAPBEXstdDataEmph 2 5 11" xfId="44847" xr:uid="{00000000-0005-0000-0000-000068AA0000}"/>
    <cellStyle name="SAPBEXstdDataEmph 2 5 12" xfId="44848" xr:uid="{00000000-0005-0000-0000-000069AA0000}"/>
    <cellStyle name="SAPBEXstdDataEmph 2 5 13" xfId="44849" xr:uid="{00000000-0005-0000-0000-00006AAA0000}"/>
    <cellStyle name="SAPBEXstdDataEmph 2 5 14" xfId="44850" xr:uid="{00000000-0005-0000-0000-00006BAA0000}"/>
    <cellStyle name="SAPBEXstdDataEmph 2 5 15" xfId="44851" xr:uid="{00000000-0005-0000-0000-00006CAA0000}"/>
    <cellStyle name="SAPBEXstdDataEmph 2 5 16" xfId="44852" xr:uid="{00000000-0005-0000-0000-00006DAA0000}"/>
    <cellStyle name="SAPBEXstdDataEmph 2 5 17" xfId="44853" xr:uid="{00000000-0005-0000-0000-00006EAA0000}"/>
    <cellStyle name="SAPBEXstdDataEmph 2 5 18" xfId="44854" xr:uid="{00000000-0005-0000-0000-00006FAA0000}"/>
    <cellStyle name="SAPBEXstdDataEmph 2 5 19" xfId="44855" xr:uid="{00000000-0005-0000-0000-000070AA0000}"/>
    <cellStyle name="SAPBEXstdDataEmph 2 5 2" xfId="2282" xr:uid="{00000000-0005-0000-0000-000071AA0000}"/>
    <cellStyle name="SAPBEXstdDataEmph 2 5 2 2" xfId="17345" xr:uid="{00000000-0005-0000-0000-000072AA0000}"/>
    <cellStyle name="SAPBEXstdDataEmph 2 5 2 2 2" xfId="17346" xr:uid="{00000000-0005-0000-0000-000073AA0000}"/>
    <cellStyle name="SAPBEXstdDataEmph 2 5 2 2 2 2" xfId="17347" xr:uid="{00000000-0005-0000-0000-000074AA0000}"/>
    <cellStyle name="SAPBEXstdDataEmph 2 5 2 2 2 2 2" xfId="17348" xr:uid="{00000000-0005-0000-0000-000075AA0000}"/>
    <cellStyle name="SAPBEXstdDataEmph 2 5 2 2 2 3" xfId="17349" xr:uid="{00000000-0005-0000-0000-000076AA0000}"/>
    <cellStyle name="SAPBEXstdDataEmph 2 5 2 2 3" xfId="17350" xr:uid="{00000000-0005-0000-0000-000077AA0000}"/>
    <cellStyle name="SAPBEXstdDataEmph 2 5 2 2 3 2" xfId="17351" xr:uid="{00000000-0005-0000-0000-000078AA0000}"/>
    <cellStyle name="SAPBEXstdDataEmph 2 5 2 2 3 2 2" xfId="17352" xr:uid="{00000000-0005-0000-0000-000079AA0000}"/>
    <cellStyle name="SAPBEXstdDataEmph 2 5 2 2 4" xfId="17353" xr:uid="{00000000-0005-0000-0000-00007AAA0000}"/>
    <cellStyle name="SAPBEXstdDataEmph 2 5 2 2 4 2" xfId="17354" xr:uid="{00000000-0005-0000-0000-00007BAA0000}"/>
    <cellStyle name="SAPBEXstdDataEmph 2 5 2 3" xfId="17355" xr:uid="{00000000-0005-0000-0000-00007CAA0000}"/>
    <cellStyle name="SAPBEXstdDataEmph 2 5 2 3 2" xfId="17356" xr:uid="{00000000-0005-0000-0000-00007DAA0000}"/>
    <cellStyle name="SAPBEXstdDataEmph 2 5 2 3 2 2" xfId="17357" xr:uid="{00000000-0005-0000-0000-00007EAA0000}"/>
    <cellStyle name="SAPBEXstdDataEmph 2 5 2 3 3" xfId="17358" xr:uid="{00000000-0005-0000-0000-00007FAA0000}"/>
    <cellStyle name="SAPBEXstdDataEmph 2 5 2 4" xfId="17359" xr:uid="{00000000-0005-0000-0000-000080AA0000}"/>
    <cellStyle name="SAPBEXstdDataEmph 2 5 2 4 2" xfId="17360" xr:uid="{00000000-0005-0000-0000-000081AA0000}"/>
    <cellStyle name="SAPBEXstdDataEmph 2 5 2 4 2 2" xfId="17361" xr:uid="{00000000-0005-0000-0000-000082AA0000}"/>
    <cellStyle name="SAPBEXstdDataEmph 2 5 2 5" xfId="17362" xr:uid="{00000000-0005-0000-0000-000083AA0000}"/>
    <cellStyle name="SAPBEXstdDataEmph 2 5 2 5 2" xfId="17363" xr:uid="{00000000-0005-0000-0000-000084AA0000}"/>
    <cellStyle name="SAPBEXstdDataEmph 2 5 2 6" xfId="44856" xr:uid="{00000000-0005-0000-0000-000085AA0000}"/>
    <cellStyle name="SAPBEXstdDataEmph 2 5 2 7" xfId="44857" xr:uid="{00000000-0005-0000-0000-000086AA0000}"/>
    <cellStyle name="SAPBEXstdDataEmph 2 5 2 8" xfId="49968" xr:uid="{00000000-0005-0000-0000-000087AA0000}"/>
    <cellStyle name="SAPBEXstdDataEmph 2 5 20" xfId="44858" xr:uid="{00000000-0005-0000-0000-000088AA0000}"/>
    <cellStyle name="SAPBEXstdDataEmph 2 5 21" xfId="44859" xr:uid="{00000000-0005-0000-0000-000089AA0000}"/>
    <cellStyle name="SAPBEXstdDataEmph 2 5 22" xfId="44860" xr:uid="{00000000-0005-0000-0000-00008AAA0000}"/>
    <cellStyle name="SAPBEXstdDataEmph 2 5 23" xfId="44861" xr:uid="{00000000-0005-0000-0000-00008BAA0000}"/>
    <cellStyle name="SAPBEXstdDataEmph 2 5 24" xfId="44862" xr:uid="{00000000-0005-0000-0000-00008CAA0000}"/>
    <cellStyle name="SAPBEXstdDataEmph 2 5 25" xfId="44863" xr:uid="{00000000-0005-0000-0000-00008DAA0000}"/>
    <cellStyle name="SAPBEXstdDataEmph 2 5 26" xfId="44864" xr:uid="{00000000-0005-0000-0000-00008EAA0000}"/>
    <cellStyle name="SAPBEXstdDataEmph 2 5 27" xfId="44865" xr:uid="{00000000-0005-0000-0000-00008FAA0000}"/>
    <cellStyle name="SAPBEXstdDataEmph 2 5 28" xfId="48834" xr:uid="{00000000-0005-0000-0000-000090AA0000}"/>
    <cellStyle name="SAPBEXstdDataEmph 2 5 29" xfId="49451" xr:uid="{00000000-0005-0000-0000-000091AA0000}"/>
    <cellStyle name="SAPBEXstdDataEmph 2 5 3" xfId="44866" xr:uid="{00000000-0005-0000-0000-000092AA0000}"/>
    <cellStyle name="SAPBEXstdDataEmph 2 5 4" xfId="44867" xr:uid="{00000000-0005-0000-0000-000093AA0000}"/>
    <cellStyle name="SAPBEXstdDataEmph 2 5 5" xfId="44868" xr:uid="{00000000-0005-0000-0000-000094AA0000}"/>
    <cellStyle name="SAPBEXstdDataEmph 2 5 6" xfId="44869" xr:uid="{00000000-0005-0000-0000-000095AA0000}"/>
    <cellStyle name="SAPBEXstdDataEmph 2 5 7" xfId="44870" xr:uid="{00000000-0005-0000-0000-000096AA0000}"/>
    <cellStyle name="SAPBEXstdDataEmph 2 5 8" xfId="44871" xr:uid="{00000000-0005-0000-0000-000097AA0000}"/>
    <cellStyle name="SAPBEXstdDataEmph 2 5 9" xfId="44872" xr:uid="{00000000-0005-0000-0000-000098AA0000}"/>
    <cellStyle name="SAPBEXstdDataEmph 2 6" xfId="1228" xr:uid="{00000000-0005-0000-0000-000099AA0000}"/>
    <cellStyle name="SAPBEXstdDataEmph 2 6 10" xfId="44873" xr:uid="{00000000-0005-0000-0000-00009AAA0000}"/>
    <cellStyle name="SAPBEXstdDataEmph 2 6 11" xfId="44874" xr:uid="{00000000-0005-0000-0000-00009BAA0000}"/>
    <cellStyle name="SAPBEXstdDataEmph 2 6 12" xfId="44875" xr:uid="{00000000-0005-0000-0000-00009CAA0000}"/>
    <cellStyle name="SAPBEXstdDataEmph 2 6 13" xfId="44876" xr:uid="{00000000-0005-0000-0000-00009DAA0000}"/>
    <cellStyle name="SAPBEXstdDataEmph 2 6 14" xfId="44877" xr:uid="{00000000-0005-0000-0000-00009EAA0000}"/>
    <cellStyle name="SAPBEXstdDataEmph 2 6 15" xfId="44878" xr:uid="{00000000-0005-0000-0000-00009FAA0000}"/>
    <cellStyle name="SAPBEXstdDataEmph 2 6 16" xfId="44879" xr:uid="{00000000-0005-0000-0000-0000A0AA0000}"/>
    <cellStyle name="SAPBEXstdDataEmph 2 6 17" xfId="44880" xr:uid="{00000000-0005-0000-0000-0000A1AA0000}"/>
    <cellStyle name="SAPBEXstdDataEmph 2 6 18" xfId="44881" xr:uid="{00000000-0005-0000-0000-0000A2AA0000}"/>
    <cellStyle name="SAPBEXstdDataEmph 2 6 19" xfId="44882" xr:uid="{00000000-0005-0000-0000-0000A3AA0000}"/>
    <cellStyle name="SAPBEXstdDataEmph 2 6 2" xfId="2283" xr:uid="{00000000-0005-0000-0000-0000A4AA0000}"/>
    <cellStyle name="SAPBEXstdDataEmph 2 6 2 2" xfId="17364" xr:uid="{00000000-0005-0000-0000-0000A5AA0000}"/>
    <cellStyle name="SAPBEXstdDataEmph 2 6 2 2 2" xfId="17365" xr:uid="{00000000-0005-0000-0000-0000A6AA0000}"/>
    <cellStyle name="SAPBEXstdDataEmph 2 6 2 2 2 2" xfId="17366" xr:uid="{00000000-0005-0000-0000-0000A7AA0000}"/>
    <cellStyle name="SAPBEXstdDataEmph 2 6 2 2 2 2 2" xfId="17367" xr:uid="{00000000-0005-0000-0000-0000A8AA0000}"/>
    <cellStyle name="SAPBEXstdDataEmph 2 6 2 2 2 3" xfId="17368" xr:uid="{00000000-0005-0000-0000-0000A9AA0000}"/>
    <cellStyle name="SAPBEXstdDataEmph 2 6 2 2 3" xfId="17369" xr:uid="{00000000-0005-0000-0000-0000AAAA0000}"/>
    <cellStyle name="SAPBEXstdDataEmph 2 6 2 2 3 2" xfId="17370" xr:uid="{00000000-0005-0000-0000-0000ABAA0000}"/>
    <cellStyle name="SAPBEXstdDataEmph 2 6 2 2 3 2 2" xfId="17371" xr:uid="{00000000-0005-0000-0000-0000ACAA0000}"/>
    <cellStyle name="SAPBEXstdDataEmph 2 6 2 2 4" xfId="17372" xr:uid="{00000000-0005-0000-0000-0000ADAA0000}"/>
    <cellStyle name="SAPBEXstdDataEmph 2 6 2 2 4 2" xfId="17373" xr:uid="{00000000-0005-0000-0000-0000AEAA0000}"/>
    <cellStyle name="SAPBEXstdDataEmph 2 6 2 3" xfId="17374" xr:uid="{00000000-0005-0000-0000-0000AFAA0000}"/>
    <cellStyle name="SAPBEXstdDataEmph 2 6 2 3 2" xfId="17375" xr:uid="{00000000-0005-0000-0000-0000B0AA0000}"/>
    <cellStyle name="SAPBEXstdDataEmph 2 6 2 3 2 2" xfId="17376" xr:uid="{00000000-0005-0000-0000-0000B1AA0000}"/>
    <cellStyle name="SAPBEXstdDataEmph 2 6 2 3 3" xfId="17377" xr:uid="{00000000-0005-0000-0000-0000B2AA0000}"/>
    <cellStyle name="SAPBEXstdDataEmph 2 6 2 4" xfId="17378" xr:uid="{00000000-0005-0000-0000-0000B3AA0000}"/>
    <cellStyle name="SAPBEXstdDataEmph 2 6 2 4 2" xfId="17379" xr:uid="{00000000-0005-0000-0000-0000B4AA0000}"/>
    <cellStyle name="SAPBEXstdDataEmph 2 6 2 4 2 2" xfId="17380" xr:uid="{00000000-0005-0000-0000-0000B5AA0000}"/>
    <cellStyle name="SAPBEXstdDataEmph 2 6 2 5" xfId="17381" xr:uid="{00000000-0005-0000-0000-0000B6AA0000}"/>
    <cellStyle name="SAPBEXstdDataEmph 2 6 2 5 2" xfId="17382" xr:uid="{00000000-0005-0000-0000-0000B7AA0000}"/>
    <cellStyle name="SAPBEXstdDataEmph 2 6 2 6" xfId="44883" xr:uid="{00000000-0005-0000-0000-0000B8AA0000}"/>
    <cellStyle name="SAPBEXstdDataEmph 2 6 2 7" xfId="44884" xr:uid="{00000000-0005-0000-0000-0000B9AA0000}"/>
    <cellStyle name="SAPBEXstdDataEmph 2 6 2 8" xfId="49969" xr:uid="{00000000-0005-0000-0000-0000BAAA0000}"/>
    <cellStyle name="SAPBEXstdDataEmph 2 6 20" xfId="44885" xr:uid="{00000000-0005-0000-0000-0000BBAA0000}"/>
    <cellStyle name="SAPBEXstdDataEmph 2 6 21" xfId="44886" xr:uid="{00000000-0005-0000-0000-0000BCAA0000}"/>
    <cellStyle name="SAPBEXstdDataEmph 2 6 22" xfId="44887" xr:uid="{00000000-0005-0000-0000-0000BDAA0000}"/>
    <cellStyle name="SAPBEXstdDataEmph 2 6 23" xfId="44888" xr:uid="{00000000-0005-0000-0000-0000BEAA0000}"/>
    <cellStyle name="SAPBEXstdDataEmph 2 6 24" xfId="44889" xr:uid="{00000000-0005-0000-0000-0000BFAA0000}"/>
    <cellStyle name="SAPBEXstdDataEmph 2 6 25" xfId="44890" xr:uid="{00000000-0005-0000-0000-0000C0AA0000}"/>
    <cellStyle name="SAPBEXstdDataEmph 2 6 26" xfId="44891" xr:uid="{00000000-0005-0000-0000-0000C1AA0000}"/>
    <cellStyle name="SAPBEXstdDataEmph 2 6 27" xfId="44892" xr:uid="{00000000-0005-0000-0000-0000C2AA0000}"/>
    <cellStyle name="SAPBEXstdDataEmph 2 6 28" xfId="48835" xr:uid="{00000000-0005-0000-0000-0000C3AA0000}"/>
    <cellStyle name="SAPBEXstdDataEmph 2 6 29" xfId="49452" xr:uid="{00000000-0005-0000-0000-0000C4AA0000}"/>
    <cellStyle name="SAPBEXstdDataEmph 2 6 3" xfId="44893" xr:uid="{00000000-0005-0000-0000-0000C5AA0000}"/>
    <cellStyle name="SAPBEXstdDataEmph 2 6 4" xfId="44894" xr:uid="{00000000-0005-0000-0000-0000C6AA0000}"/>
    <cellStyle name="SAPBEXstdDataEmph 2 6 5" xfId="44895" xr:uid="{00000000-0005-0000-0000-0000C7AA0000}"/>
    <cellStyle name="SAPBEXstdDataEmph 2 6 6" xfId="44896" xr:uid="{00000000-0005-0000-0000-0000C8AA0000}"/>
    <cellStyle name="SAPBEXstdDataEmph 2 6 7" xfId="44897" xr:uid="{00000000-0005-0000-0000-0000C9AA0000}"/>
    <cellStyle name="SAPBEXstdDataEmph 2 6 8" xfId="44898" xr:uid="{00000000-0005-0000-0000-0000CAAA0000}"/>
    <cellStyle name="SAPBEXstdDataEmph 2 6 9" xfId="44899" xr:uid="{00000000-0005-0000-0000-0000CBAA0000}"/>
    <cellStyle name="SAPBEXstdDataEmph 2 7" xfId="2284" xr:uid="{00000000-0005-0000-0000-0000CCAA0000}"/>
    <cellStyle name="SAPBEXstdDataEmph 2 7 2" xfId="17383" xr:uid="{00000000-0005-0000-0000-0000CDAA0000}"/>
    <cellStyle name="SAPBEXstdDataEmph 2 7 2 2" xfId="17384" xr:uid="{00000000-0005-0000-0000-0000CEAA0000}"/>
    <cellStyle name="SAPBEXstdDataEmph 2 7 2 2 2" xfId="17385" xr:uid="{00000000-0005-0000-0000-0000CFAA0000}"/>
    <cellStyle name="SAPBEXstdDataEmph 2 7 2 2 2 2" xfId="17386" xr:uid="{00000000-0005-0000-0000-0000D0AA0000}"/>
    <cellStyle name="SAPBEXstdDataEmph 2 7 2 2 3" xfId="17387" xr:uid="{00000000-0005-0000-0000-0000D1AA0000}"/>
    <cellStyle name="SAPBEXstdDataEmph 2 7 2 3" xfId="17388" xr:uid="{00000000-0005-0000-0000-0000D2AA0000}"/>
    <cellStyle name="SAPBEXstdDataEmph 2 7 2 3 2" xfId="17389" xr:uid="{00000000-0005-0000-0000-0000D3AA0000}"/>
    <cellStyle name="SAPBEXstdDataEmph 2 7 2 3 2 2" xfId="17390" xr:uid="{00000000-0005-0000-0000-0000D4AA0000}"/>
    <cellStyle name="SAPBEXstdDataEmph 2 7 2 4" xfId="17391" xr:uid="{00000000-0005-0000-0000-0000D5AA0000}"/>
    <cellStyle name="SAPBEXstdDataEmph 2 7 2 4 2" xfId="17392" xr:uid="{00000000-0005-0000-0000-0000D6AA0000}"/>
    <cellStyle name="SAPBEXstdDataEmph 2 7 3" xfId="17393" xr:uid="{00000000-0005-0000-0000-0000D7AA0000}"/>
    <cellStyle name="SAPBEXstdDataEmph 2 7 3 2" xfId="17394" xr:uid="{00000000-0005-0000-0000-0000D8AA0000}"/>
    <cellStyle name="SAPBEXstdDataEmph 2 7 3 2 2" xfId="17395" xr:uid="{00000000-0005-0000-0000-0000D9AA0000}"/>
    <cellStyle name="SAPBEXstdDataEmph 2 7 3 3" xfId="17396" xr:uid="{00000000-0005-0000-0000-0000DAAA0000}"/>
    <cellStyle name="SAPBEXstdDataEmph 2 7 4" xfId="17397" xr:uid="{00000000-0005-0000-0000-0000DBAA0000}"/>
    <cellStyle name="SAPBEXstdDataEmph 2 7 4 2" xfId="17398" xr:uid="{00000000-0005-0000-0000-0000DCAA0000}"/>
    <cellStyle name="SAPBEXstdDataEmph 2 7 4 2 2" xfId="17399" xr:uid="{00000000-0005-0000-0000-0000DDAA0000}"/>
    <cellStyle name="SAPBEXstdDataEmph 2 7 5" xfId="17400" xr:uid="{00000000-0005-0000-0000-0000DEAA0000}"/>
    <cellStyle name="SAPBEXstdDataEmph 2 7 5 2" xfId="17401" xr:uid="{00000000-0005-0000-0000-0000DFAA0000}"/>
    <cellStyle name="SAPBEXstdDataEmph 2 7 6" xfId="44900" xr:uid="{00000000-0005-0000-0000-0000E0AA0000}"/>
    <cellStyle name="SAPBEXstdDataEmph 2 7 7" xfId="44901" xr:uid="{00000000-0005-0000-0000-0000E1AA0000}"/>
    <cellStyle name="SAPBEXstdDataEmph 2 7 8" xfId="49959" xr:uid="{00000000-0005-0000-0000-0000E2AA0000}"/>
    <cellStyle name="SAPBEXstdDataEmph 2 8" xfId="44902" xr:uid="{00000000-0005-0000-0000-0000E3AA0000}"/>
    <cellStyle name="SAPBEXstdDataEmph 2 9" xfId="44903" xr:uid="{00000000-0005-0000-0000-0000E4AA0000}"/>
    <cellStyle name="SAPBEXstdDataEmph 20" xfId="44904" xr:uid="{00000000-0005-0000-0000-0000E5AA0000}"/>
    <cellStyle name="SAPBEXstdDataEmph 21" xfId="44905" xr:uid="{00000000-0005-0000-0000-0000E6AA0000}"/>
    <cellStyle name="SAPBEXstdDataEmph 22" xfId="44906" xr:uid="{00000000-0005-0000-0000-0000E7AA0000}"/>
    <cellStyle name="SAPBEXstdDataEmph 23" xfId="44907" xr:uid="{00000000-0005-0000-0000-0000E8AA0000}"/>
    <cellStyle name="SAPBEXstdDataEmph 24" xfId="44908" xr:uid="{00000000-0005-0000-0000-0000E9AA0000}"/>
    <cellStyle name="SAPBEXstdDataEmph 25" xfId="44909" xr:uid="{00000000-0005-0000-0000-0000EAAA0000}"/>
    <cellStyle name="SAPBEXstdDataEmph 26" xfId="44910" xr:uid="{00000000-0005-0000-0000-0000EBAA0000}"/>
    <cellStyle name="SAPBEXstdDataEmph 27" xfId="44911" xr:uid="{00000000-0005-0000-0000-0000ECAA0000}"/>
    <cellStyle name="SAPBEXstdDataEmph 28" xfId="44912" xr:uid="{00000000-0005-0000-0000-0000EDAA0000}"/>
    <cellStyle name="SAPBEXstdDataEmph 29" xfId="44913" xr:uid="{00000000-0005-0000-0000-0000EEAA0000}"/>
    <cellStyle name="SAPBEXstdDataEmph 3" xfId="559" xr:uid="{00000000-0005-0000-0000-0000EFAA0000}"/>
    <cellStyle name="SAPBEXstdDataEmph 3 10" xfId="44914" xr:uid="{00000000-0005-0000-0000-0000F0AA0000}"/>
    <cellStyle name="SAPBEXstdDataEmph 3 11" xfId="44915" xr:uid="{00000000-0005-0000-0000-0000F1AA0000}"/>
    <cellStyle name="SAPBEXstdDataEmph 3 12" xfId="44916" xr:uid="{00000000-0005-0000-0000-0000F2AA0000}"/>
    <cellStyle name="SAPBEXstdDataEmph 3 13" xfId="44917" xr:uid="{00000000-0005-0000-0000-0000F3AA0000}"/>
    <cellStyle name="SAPBEXstdDataEmph 3 14" xfId="44918" xr:uid="{00000000-0005-0000-0000-0000F4AA0000}"/>
    <cellStyle name="SAPBEXstdDataEmph 3 15" xfId="44919" xr:uid="{00000000-0005-0000-0000-0000F5AA0000}"/>
    <cellStyle name="SAPBEXstdDataEmph 3 16" xfId="44920" xr:uid="{00000000-0005-0000-0000-0000F6AA0000}"/>
    <cellStyle name="SAPBEXstdDataEmph 3 17" xfId="44921" xr:uid="{00000000-0005-0000-0000-0000F7AA0000}"/>
    <cellStyle name="SAPBEXstdDataEmph 3 18" xfId="44922" xr:uid="{00000000-0005-0000-0000-0000F8AA0000}"/>
    <cellStyle name="SAPBEXstdDataEmph 3 19" xfId="44923" xr:uid="{00000000-0005-0000-0000-0000F9AA0000}"/>
    <cellStyle name="SAPBEXstdDataEmph 3 2" xfId="1229" xr:uid="{00000000-0005-0000-0000-0000FAAA0000}"/>
    <cellStyle name="SAPBEXstdDataEmph 3 2 10" xfId="44924" xr:uid="{00000000-0005-0000-0000-0000FBAA0000}"/>
    <cellStyle name="SAPBEXstdDataEmph 3 2 11" xfId="44925" xr:uid="{00000000-0005-0000-0000-0000FCAA0000}"/>
    <cellStyle name="SAPBEXstdDataEmph 3 2 12" xfId="44926" xr:uid="{00000000-0005-0000-0000-0000FDAA0000}"/>
    <cellStyle name="SAPBEXstdDataEmph 3 2 13" xfId="44927" xr:uid="{00000000-0005-0000-0000-0000FEAA0000}"/>
    <cellStyle name="SAPBEXstdDataEmph 3 2 14" xfId="44928" xr:uid="{00000000-0005-0000-0000-0000FFAA0000}"/>
    <cellStyle name="SAPBEXstdDataEmph 3 2 15" xfId="44929" xr:uid="{00000000-0005-0000-0000-000000AB0000}"/>
    <cellStyle name="SAPBEXstdDataEmph 3 2 16" xfId="44930" xr:uid="{00000000-0005-0000-0000-000001AB0000}"/>
    <cellStyle name="SAPBEXstdDataEmph 3 2 17" xfId="44931" xr:uid="{00000000-0005-0000-0000-000002AB0000}"/>
    <cellStyle name="SAPBEXstdDataEmph 3 2 18" xfId="44932" xr:uid="{00000000-0005-0000-0000-000003AB0000}"/>
    <cellStyle name="SAPBEXstdDataEmph 3 2 19" xfId="44933" xr:uid="{00000000-0005-0000-0000-000004AB0000}"/>
    <cellStyle name="SAPBEXstdDataEmph 3 2 2" xfId="2285" xr:uid="{00000000-0005-0000-0000-000005AB0000}"/>
    <cellStyle name="SAPBEXstdDataEmph 3 2 2 2" xfId="17402" xr:uid="{00000000-0005-0000-0000-000006AB0000}"/>
    <cellStyle name="SAPBEXstdDataEmph 3 2 2 2 2" xfId="17403" xr:uid="{00000000-0005-0000-0000-000007AB0000}"/>
    <cellStyle name="SAPBEXstdDataEmph 3 2 2 2 2 2" xfId="17404" xr:uid="{00000000-0005-0000-0000-000008AB0000}"/>
    <cellStyle name="SAPBEXstdDataEmph 3 2 2 2 2 2 2" xfId="17405" xr:uid="{00000000-0005-0000-0000-000009AB0000}"/>
    <cellStyle name="SAPBEXstdDataEmph 3 2 2 2 2 3" xfId="17406" xr:uid="{00000000-0005-0000-0000-00000AAB0000}"/>
    <cellStyle name="SAPBEXstdDataEmph 3 2 2 2 3" xfId="17407" xr:uid="{00000000-0005-0000-0000-00000BAB0000}"/>
    <cellStyle name="SAPBEXstdDataEmph 3 2 2 2 3 2" xfId="17408" xr:uid="{00000000-0005-0000-0000-00000CAB0000}"/>
    <cellStyle name="SAPBEXstdDataEmph 3 2 2 2 3 2 2" xfId="17409" xr:uid="{00000000-0005-0000-0000-00000DAB0000}"/>
    <cellStyle name="SAPBEXstdDataEmph 3 2 2 2 4" xfId="17410" xr:uid="{00000000-0005-0000-0000-00000EAB0000}"/>
    <cellStyle name="SAPBEXstdDataEmph 3 2 2 2 4 2" xfId="17411" xr:uid="{00000000-0005-0000-0000-00000FAB0000}"/>
    <cellStyle name="SAPBEXstdDataEmph 3 2 2 3" xfId="17412" xr:uid="{00000000-0005-0000-0000-000010AB0000}"/>
    <cellStyle name="SAPBEXstdDataEmph 3 2 2 3 2" xfId="17413" xr:uid="{00000000-0005-0000-0000-000011AB0000}"/>
    <cellStyle name="SAPBEXstdDataEmph 3 2 2 3 2 2" xfId="17414" xr:uid="{00000000-0005-0000-0000-000012AB0000}"/>
    <cellStyle name="SAPBEXstdDataEmph 3 2 2 3 3" xfId="17415" xr:uid="{00000000-0005-0000-0000-000013AB0000}"/>
    <cellStyle name="SAPBEXstdDataEmph 3 2 2 4" xfId="17416" xr:uid="{00000000-0005-0000-0000-000014AB0000}"/>
    <cellStyle name="SAPBEXstdDataEmph 3 2 2 4 2" xfId="17417" xr:uid="{00000000-0005-0000-0000-000015AB0000}"/>
    <cellStyle name="SAPBEXstdDataEmph 3 2 2 4 2 2" xfId="17418" xr:uid="{00000000-0005-0000-0000-000016AB0000}"/>
    <cellStyle name="SAPBEXstdDataEmph 3 2 2 5" xfId="17419" xr:uid="{00000000-0005-0000-0000-000017AB0000}"/>
    <cellStyle name="SAPBEXstdDataEmph 3 2 2 5 2" xfId="17420" xr:uid="{00000000-0005-0000-0000-000018AB0000}"/>
    <cellStyle name="SAPBEXstdDataEmph 3 2 2 6" xfId="44934" xr:uid="{00000000-0005-0000-0000-000019AB0000}"/>
    <cellStyle name="SAPBEXstdDataEmph 3 2 2 7" xfId="44935" xr:uid="{00000000-0005-0000-0000-00001AAB0000}"/>
    <cellStyle name="SAPBEXstdDataEmph 3 2 2 8" xfId="49971" xr:uid="{00000000-0005-0000-0000-00001BAB0000}"/>
    <cellStyle name="SAPBEXstdDataEmph 3 2 20" xfId="44936" xr:uid="{00000000-0005-0000-0000-00001CAB0000}"/>
    <cellStyle name="SAPBEXstdDataEmph 3 2 21" xfId="44937" xr:uid="{00000000-0005-0000-0000-00001DAB0000}"/>
    <cellStyle name="SAPBEXstdDataEmph 3 2 22" xfId="44938" xr:uid="{00000000-0005-0000-0000-00001EAB0000}"/>
    <cellStyle name="SAPBEXstdDataEmph 3 2 23" xfId="44939" xr:uid="{00000000-0005-0000-0000-00001FAB0000}"/>
    <cellStyle name="SAPBEXstdDataEmph 3 2 24" xfId="44940" xr:uid="{00000000-0005-0000-0000-000020AB0000}"/>
    <cellStyle name="SAPBEXstdDataEmph 3 2 25" xfId="44941" xr:uid="{00000000-0005-0000-0000-000021AB0000}"/>
    <cellStyle name="SAPBEXstdDataEmph 3 2 26" xfId="44942" xr:uid="{00000000-0005-0000-0000-000022AB0000}"/>
    <cellStyle name="SAPBEXstdDataEmph 3 2 27" xfId="44943" xr:uid="{00000000-0005-0000-0000-000023AB0000}"/>
    <cellStyle name="SAPBEXstdDataEmph 3 2 28" xfId="48836" xr:uid="{00000000-0005-0000-0000-000024AB0000}"/>
    <cellStyle name="SAPBEXstdDataEmph 3 2 29" xfId="49454" xr:uid="{00000000-0005-0000-0000-000025AB0000}"/>
    <cellStyle name="SAPBEXstdDataEmph 3 2 3" xfId="44944" xr:uid="{00000000-0005-0000-0000-000026AB0000}"/>
    <cellStyle name="SAPBEXstdDataEmph 3 2 4" xfId="44945" xr:uid="{00000000-0005-0000-0000-000027AB0000}"/>
    <cellStyle name="SAPBEXstdDataEmph 3 2 5" xfId="44946" xr:uid="{00000000-0005-0000-0000-000028AB0000}"/>
    <cellStyle name="SAPBEXstdDataEmph 3 2 6" xfId="44947" xr:uid="{00000000-0005-0000-0000-000029AB0000}"/>
    <cellStyle name="SAPBEXstdDataEmph 3 2 7" xfId="44948" xr:uid="{00000000-0005-0000-0000-00002AAB0000}"/>
    <cellStyle name="SAPBEXstdDataEmph 3 2 8" xfId="44949" xr:uid="{00000000-0005-0000-0000-00002BAB0000}"/>
    <cellStyle name="SAPBEXstdDataEmph 3 2 9" xfId="44950" xr:uid="{00000000-0005-0000-0000-00002CAB0000}"/>
    <cellStyle name="SAPBEXstdDataEmph 3 20" xfId="44951" xr:uid="{00000000-0005-0000-0000-00002DAB0000}"/>
    <cellStyle name="SAPBEXstdDataEmph 3 21" xfId="44952" xr:uid="{00000000-0005-0000-0000-00002EAB0000}"/>
    <cellStyle name="SAPBEXstdDataEmph 3 22" xfId="44953" xr:uid="{00000000-0005-0000-0000-00002FAB0000}"/>
    <cellStyle name="SAPBEXstdDataEmph 3 23" xfId="44954" xr:uid="{00000000-0005-0000-0000-000030AB0000}"/>
    <cellStyle name="SAPBEXstdDataEmph 3 24" xfId="44955" xr:uid="{00000000-0005-0000-0000-000031AB0000}"/>
    <cellStyle name="SAPBEXstdDataEmph 3 25" xfId="44956" xr:uid="{00000000-0005-0000-0000-000032AB0000}"/>
    <cellStyle name="SAPBEXstdDataEmph 3 26" xfId="44957" xr:uid="{00000000-0005-0000-0000-000033AB0000}"/>
    <cellStyle name="SAPBEXstdDataEmph 3 27" xfId="44958" xr:uid="{00000000-0005-0000-0000-000034AB0000}"/>
    <cellStyle name="SAPBEXstdDataEmph 3 28" xfId="44959" xr:uid="{00000000-0005-0000-0000-000035AB0000}"/>
    <cellStyle name="SAPBEXstdDataEmph 3 29" xfId="44960" xr:uid="{00000000-0005-0000-0000-000036AB0000}"/>
    <cellStyle name="SAPBEXstdDataEmph 3 3" xfId="1230" xr:uid="{00000000-0005-0000-0000-000037AB0000}"/>
    <cellStyle name="SAPBEXstdDataEmph 3 3 10" xfId="44961" xr:uid="{00000000-0005-0000-0000-000038AB0000}"/>
    <cellStyle name="SAPBEXstdDataEmph 3 3 11" xfId="44962" xr:uid="{00000000-0005-0000-0000-000039AB0000}"/>
    <cellStyle name="SAPBEXstdDataEmph 3 3 12" xfId="44963" xr:uid="{00000000-0005-0000-0000-00003AAB0000}"/>
    <cellStyle name="SAPBEXstdDataEmph 3 3 13" xfId="44964" xr:uid="{00000000-0005-0000-0000-00003BAB0000}"/>
    <cellStyle name="SAPBEXstdDataEmph 3 3 14" xfId="44965" xr:uid="{00000000-0005-0000-0000-00003CAB0000}"/>
    <cellStyle name="SAPBEXstdDataEmph 3 3 15" xfId="44966" xr:uid="{00000000-0005-0000-0000-00003DAB0000}"/>
    <cellStyle name="SAPBEXstdDataEmph 3 3 16" xfId="44967" xr:uid="{00000000-0005-0000-0000-00003EAB0000}"/>
    <cellStyle name="SAPBEXstdDataEmph 3 3 17" xfId="44968" xr:uid="{00000000-0005-0000-0000-00003FAB0000}"/>
    <cellStyle name="SAPBEXstdDataEmph 3 3 18" xfId="44969" xr:uid="{00000000-0005-0000-0000-000040AB0000}"/>
    <cellStyle name="SAPBEXstdDataEmph 3 3 19" xfId="44970" xr:uid="{00000000-0005-0000-0000-000041AB0000}"/>
    <cellStyle name="SAPBEXstdDataEmph 3 3 2" xfId="2286" xr:uid="{00000000-0005-0000-0000-000042AB0000}"/>
    <cellStyle name="SAPBEXstdDataEmph 3 3 2 2" xfId="17421" xr:uid="{00000000-0005-0000-0000-000043AB0000}"/>
    <cellStyle name="SAPBEXstdDataEmph 3 3 2 2 2" xfId="17422" xr:uid="{00000000-0005-0000-0000-000044AB0000}"/>
    <cellStyle name="SAPBEXstdDataEmph 3 3 2 2 2 2" xfId="17423" xr:uid="{00000000-0005-0000-0000-000045AB0000}"/>
    <cellStyle name="SAPBEXstdDataEmph 3 3 2 2 2 2 2" xfId="17424" xr:uid="{00000000-0005-0000-0000-000046AB0000}"/>
    <cellStyle name="SAPBEXstdDataEmph 3 3 2 2 2 3" xfId="17425" xr:uid="{00000000-0005-0000-0000-000047AB0000}"/>
    <cellStyle name="SAPBEXstdDataEmph 3 3 2 2 3" xfId="17426" xr:uid="{00000000-0005-0000-0000-000048AB0000}"/>
    <cellStyle name="SAPBEXstdDataEmph 3 3 2 2 3 2" xfId="17427" xr:uid="{00000000-0005-0000-0000-000049AB0000}"/>
    <cellStyle name="SAPBEXstdDataEmph 3 3 2 2 3 2 2" xfId="17428" xr:uid="{00000000-0005-0000-0000-00004AAB0000}"/>
    <cellStyle name="SAPBEXstdDataEmph 3 3 2 2 4" xfId="17429" xr:uid="{00000000-0005-0000-0000-00004BAB0000}"/>
    <cellStyle name="SAPBEXstdDataEmph 3 3 2 2 4 2" xfId="17430" xr:uid="{00000000-0005-0000-0000-00004CAB0000}"/>
    <cellStyle name="SAPBEXstdDataEmph 3 3 2 3" xfId="17431" xr:uid="{00000000-0005-0000-0000-00004DAB0000}"/>
    <cellStyle name="SAPBEXstdDataEmph 3 3 2 3 2" xfId="17432" xr:uid="{00000000-0005-0000-0000-00004EAB0000}"/>
    <cellStyle name="SAPBEXstdDataEmph 3 3 2 3 2 2" xfId="17433" xr:uid="{00000000-0005-0000-0000-00004FAB0000}"/>
    <cellStyle name="SAPBEXstdDataEmph 3 3 2 3 3" xfId="17434" xr:uid="{00000000-0005-0000-0000-000050AB0000}"/>
    <cellStyle name="SAPBEXstdDataEmph 3 3 2 4" xfId="17435" xr:uid="{00000000-0005-0000-0000-000051AB0000}"/>
    <cellStyle name="SAPBEXstdDataEmph 3 3 2 4 2" xfId="17436" xr:uid="{00000000-0005-0000-0000-000052AB0000}"/>
    <cellStyle name="SAPBEXstdDataEmph 3 3 2 4 2 2" xfId="17437" xr:uid="{00000000-0005-0000-0000-000053AB0000}"/>
    <cellStyle name="SAPBEXstdDataEmph 3 3 2 5" xfId="17438" xr:uid="{00000000-0005-0000-0000-000054AB0000}"/>
    <cellStyle name="SAPBEXstdDataEmph 3 3 2 5 2" xfId="17439" xr:uid="{00000000-0005-0000-0000-000055AB0000}"/>
    <cellStyle name="SAPBEXstdDataEmph 3 3 2 6" xfId="44971" xr:uid="{00000000-0005-0000-0000-000056AB0000}"/>
    <cellStyle name="SAPBEXstdDataEmph 3 3 2 7" xfId="44972" xr:uid="{00000000-0005-0000-0000-000057AB0000}"/>
    <cellStyle name="SAPBEXstdDataEmph 3 3 2 8" xfId="49972" xr:uid="{00000000-0005-0000-0000-000058AB0000}"/>
    <cellStyle name="SAPBEXstdDataEmph 3 3 20" xfId="44973" xr:uid="{00000000-0005-0000-0000-000059AB0000}"/>
    <cellStyle name="SAPBEXstdDataEmph 3 3 21" xfId="44974" xr:uid="{00000000-0005-0000-0000-00005AAB0000}"/>
    <cellStyle name="SAPBEXstdDataEmph 3 3 22" xfId="44975" xr:uid="{00000000-0005-0000-0000-00005BAB0000}"/>
    <cellStyle name="SAPBEXstdDataEmph 3 3 23" xfId="44976" xr:uid="{00000000-0005-0000-0000-00005CAB0000}"/>
    <cellStyle name="SAPBEXstdDataEmph 3 3 24" xfId="44977" xr:uid="{00000000-0005-0000-0000-00005DAB0000}"/>
    <cellStyle name="SAPBEXstdDataEmph 3 3 25" xfId="44978" xr:uid="{00000000-0005-0000-0000-00005EAB0000}"/>
    <cellStyle name="SAPBEXstdDataEmph 3 3 26" xfId="44979" xr:uid="{00000000-0005-0000-0000-00005FAB0000}"/>
    <cellStyle name="SAPBEXstdDataEmph 3 3 27" xfId="44980" xr:uid="{00000000-0005-0000-0000-000060AB0000}"/>
    <cellStyle name="SAPBEXstdDataEmph 3 3 28" xfId="48837" xr:uid="{00000000-0005-0000-0000-000061AB0000}"/>
    <cellStyle name="SAPBEXstdDataEmph 3 3 29" xfId="49455" xr:uid="{00000000-0005-0000-0000-000062AB0000}"/>
    <cellStyle name="SAPBEXstdDataEmph 3 3 3" xfId="44981" xr:uid="{00000000-0005-0000-0000-000063AB0000}"/>
    <cellStyle name="SAPBEXstdDataEmph 3 3 4" xfId="44982" xr:uid="{00000000-0005-0000-0000-000064AB0000}"/>
    <cellStyle name="SAPBEXstdDataEmph 3 3 5" xfId="44983" xr:uid="{00000000-0005-0000-0000-000065AB0000}"/>
    <cellStyle name="SAPBEXstdDataEmph 3 3 6" xfId="44984" xr:uid="{00000000-0005-0000-0000-000066AB0000}"/>
    <cellStyle name="SAPBEXstdDataEmph 3 3 7" xfId="44985" xr:uid="{00000000-0005-0000-0000-000067AB0000}"/>
    <cellStyle name="SAPBEXstdDataEmph 3 3 8" xfId="44986" xr:uid="{00000000-0005-0000-0000-000068AB0000}"/>
    <cellStyle name="SAPBEXstdDataEmph 3 3 9" xfId="44987" xr:uid="{00000000-0005-0000-0000-000069AB0000}"/>
    <cellStyle name="SAPBEXstdDataEmph 3 30" xfId="44988" xr:uid="{00000000-0005-0000-0000-00006AAB0000}"/>
    <cellStyle name="SAPBEXstdDataEmph 3 31" xfId="44989" xr:uid="{00000000-0005-0000-0000-00006BAB0000}"/>
    <cellStyle name="SAPBEXstdDataEmph 3 32" xfId="44990" xr:uid="{00000000-0005-0000-0000-00006CAB0000}"/>
    <cellStyle name="SAPBEXstdDataEmph 3 33" xfId="48838" xr:uid="{00000000-0005-0000-0000-00006DAB0000}"/>
    <cellStyle name="SAPBEXstdDataEmph 3 34" xfId="49453" xr:uid="{00000000-0005-0000-0000-00006EAB0000}"/>
    <cellStyle name="SAPBEXstdDataEmph 3 4" xfId="1231" xr:uid="{00000000-0005-0000-0000-00006FAB0000}"/>
    <cellStyle name="SAPBEXstdDataEmph 3 4 10" xfId="44991" xr:uid="{00000000-0005-0000-0000-000070AB0000}"/>
    <cellStyle name="SAPBEXstdDataEmph 3 4 11" xfId="44992" xr:uid="{00000000-0005-0000-0000-000071AB0000}"/>
    <cellStyle name="SAPBEXstdDataEmph 3 4 12" xfId="44993" xr:uid="{00000000-0005-0000-0000-000072AB0000}"/>
    <cellStyle name="SAPBEXstdDataEmph 3 4 13" xfId="44994" xr:uid="{00000000-0005-0000-0000-000073AB0000}"/>
    <cellStyle name="SAPBEXstdDataEmph 3 4 14" xfId="44995" xr:uid="{00000000-0005-0000-0000-000074AB0000}"/>
    <cellStyle name="SAPBEXstdDataEmph 3 4 15" xfId="44996" xr:uid="{00000000-0005-0000-0000-000075AB0000}"/>
    <cellStyle name="SAPBEXstdDataEmph 3 4 16" xfId="44997" xr:uid="{00000000-0005-0000-0000-000076AB0000}"/>
    <cellStyle name="SAPBEXstdDataEmph 3 4 17" xfId="44998" xr:uid="{00000000-0005-0000-0000-000077AB0000}"/>
    <cellStyle name="SAPBEXstdDataEmph 3 4 18" xfId="44999" xr:uid="{00000000-0005-0000-0000-000078AB0000}"/>
    <cellStyle name="SAPBEXstdDataEmph 3 4 19" xfId="45000" xr:uid="{00000000-0005-0000-0000-000079AB0000}"/>
    <cellStyle name="SAPBEXstdDataEmph 3 4 2" xfId="2287" xr:uid="{00000000-0005-0000-0000-00007AAB0000}"/>
    <cellStyle name="SAPBEXstdDataEmph 3 4 2 2" xfId="17440" xr:uid="{00000000-0005-0000-0000-00007BAB0000}"/>
    <cellStyle name="SAPBEXstdDataEmph 3 4 2 2 2" xfId="17441" xr:uid="{00000000-0005-0000-0000-00007CAB0000}"/>
    <cellStyle name="SAPBEXstdDataEmph 3 4 2 2 2 2" xfId="17442" xr:uid="{00000000-0005-0000-0000-00007DAB0000}"/>
    <cellStyle name="SAPBEXstdDataEmph 3 4 2 2 2 2 2" xfId="17443" xr:uid="{00000000-0005-0000-0000-00007EAB0000}"/>
    <cellStyle name="SAPBEXstdDataEmph 3 4 2 2 2 3" xfId="17444" xr:uid="{00000000-0005-0000-0000-00007FAB0000}"/>
    <cellStyle name="SAPBEXstdDataEmph 3 4 2 2 3" xfId="17445" xr:uid="{00000000-0005-0000-0000-000080AB0000}"/>
    <cellStyle name="SAPBEXstdDataEmph 3 4 2 2 3 2" xfId="17446" xr:uid="{00000000-0005-0000-0000-000081AB0000}"/>
    <cellStyle name="SAPBEXstdDataEmph 3 4 2 2 3 2 2" xfId="17447" xr:uid="{00000000-0005-0000-0000-000082AB0000}"/>
    <cellStyle name="SAPBEXstdDataEmph 3 4 2 2 4" xfId="17448" xr:uid="{00000000-0005-0000-0000-000083AB0000}"/>
    <cellStyle name="SAPBEXstdDataEmph 3 4 2 2 4 2" xfId="17449" xr:uid="{00000000-0005-0000-0000-000084AB0000}"/>
    <cellStyle name="SAPBEXstdDataEmph 3 4 2 3" xfId="17450" xr:uid="{00000000-0005-0000-0000-000085AB0000}"/>
    <cellStyle name="SAPBEXstdDataEmph 3 4 2 3 2" xfId="17451" xr:uid="{00000000-0005-0000-0000-000086AB0000}"/>
    <cellStyle name="SAPBEXstdDataEmph 3 4 2 3 2 2" xfId="17452" xr:uid="{00000000-0005-0000-0000-000087AB0000}"/>
    <cellStyle name="SAPBEXstdDataEmph 3 4 2 3 3" xfId="17453" xr:uid="{00000000-0005-0000-0000-000088AB0000}"/>
    <cellStyle name="SAPBEXstdDataEmph 3 4 2 4" xfId="17454" xr:uid="{00000000-0005-0000-0000-000089AB0000}"/>
    <cellStyle name="SAPBEXstdDataEmph 3 4 2 4 2" xfId="17455" xr:uid="{00000000-0005-0000-0000-00008AAB0000}"/>
    <cellStyle name="SAPBEXstdDataEmph 3 4 2 4 2 2" xfId="17456" xr:uid="{00000000-0005-0000-0000-00008BAB0000}"/>
    <cellStyle name="SAPBEXstdDataEmph 3 4 2 5" xfId="17457" xr:uid="{00000000-0005-0000-0000-00008CAB0000}"/>
    <cellStyle name="SAPBEXstdDataEmph 3 4 2 5 2" xfId="17458" xr:uid="{00000000-0005-0000-0000-00008DAB0000}"/>
    <cellStyle name="SAPBEXstdDataEmph 3 4 2 6" xfId="45001" xr:uid="{00000000-0005-0000-0000-00008EAB0000}"/>
    <cellStyle name="SAPBEXstdDataEmph 3 4 2 7" xfId="45002" xr:uid="{00000000-0005-0000-0000-00008FAB0000}"/>
    <cellStyle name="SAPBEXstdDataEmph 3 4 2 8" xfId="49973" xr:uid="{00000000-0005-0000-0000-000090AB0000}"/>
    <cellStyle name="SAPBEXstdDataEmph 3 4 20" xfId="45003" xr:uid="{00000000-0005-0000-0000-000091AB0000}"/>
    <cellStyle name="SAPBEXstdDataEmph 3 4 21" xfId="45004" xr:uid="{00000000-0005-0000-0000-000092AB0000}"/>
    <cellStyle name="SAPBEXstdDataEmph 3 4 22" xfId="45005" xr:uid="{00000000-0005-0000-0000-000093AB0000}"/>
    <cellStyle name="SAPBEXstdDataEmph 3 4 23" xfId="45006" xr:uid="{00000000-0005-0000-0000-000094AB0000}"/>
    <cellStyle name="SAPBEXstdDataEmph 3 4 24" xfId="45007" xr:uid="{00000000-0005-0000-0000-000095AB0000}"/>
    <cellStyle name="SAPBEXstdDataEmph 3 4 25" xfId="45008" xr:uid="{00000000-0005-0000-0000-000096AB0000}"/>
    <cellStyle name="SAPBEXstdDataEmph 3 4 26" xfId="45009" xr:uid="{00000000-0005-0000-0000-000097AB0000}"/>
    <cellStyle name="SAPBEXstdDataEmph 3 4 27" xfId="45010" xr:uid="{00000000-0005-0000-0000-000098AB0000}"/>
    <cellStyle name="SAPBEXstdDataEmph 3 4 28" xfId="48839" xr:uid="{00000000-0005-0000-0000-000099AB0000}"/>
    <cellStyle name="SAPBEXstdDataEmph 3 4 29" xfId="49456" xr:uid="{00000000-0005-0000-0000-00009AAB0000}"/>
    <cellStyle name="SAPBEXstdDataEmph 3 4 3" xfId="45011" xr:uid="{00000000-0005-0000-0000-00009BAB0000}"/>
    <cellStyle name="SAPBEXstdDataEmph 3 4 4" xfId="45012" xr:uid="{00000000-0005-0000-0000-00009CAB0000}"/>
    <cellStyle name="SAPBEXstdDataEmph 3 4 5" xfId="45013" xr:uid="{00000000-0005-0000-0000-00009DAB0000}"/>
    <cellStyle name="SAPBEXstdDataEmph 3 4 6" xfId="45014" xr:uid="{00000000-0005-0000-0000-00009EAB0000}"/>
    <cellStyle name="SAPBEXstdDataEmph 3 4 7" xfId="45015" xr:uid="{00000000-0005-0000-0000-00009FAB0000}"/>
    <cellStyle name="SAPBEXstdDataEmph 3 4 8" xfId="45016" xr:uid="{00000000-0005-0000-0000-0000A0AB0000}"/>
    <cellStyle name="SAPBEXstdDataEmph 3 4 9" xfId="45017" xr:uid="{00000000-0005-0000-0000-0000A1AB0000}"/>
    <cellStyle name="SAPBEXstdDataEmph 3 5" xfId="1232" xr:uid="{00000000-0005-0000-0000-0000A2AB0000}"/>
    <cellStyle name="SAPBEXstdDataEmph 3 5 10" xfId="45018" xr:uid="{00000000-0005-0000-0000-0000A3AB0000}"/>
    <cellStyle name="SAPBEXstdDataEmph 3 5 11" xfId="45019" xr:uid="{00000000-0005-0000-0000-0000A4AB0000}"/>
    <cellStyle name="SAPBEXstdDataEmph 3 5 12" xfId="45020" xr:uid="{00000000-0005-0000-0000-0000A5AB0000}"/>
    <cellStyle name="SAPBEXstdDataEmph 3 5 13" xfId="45021" xr:uid="{00000000-0005-0000-0000-0000A6AB0000}"/>
    <cellStyle name="SAPBEXstdDataEmph 3 5 14" xfId="45022" xr:uid="{00000000-0005-0000-0000-0000A7AB0000}"/>
    <cellStyle name="SAPBEXstdDataEmph 3 5 15" xfId="45023" xr:uid="{00000000-0005-0000-0000-0000A8AB0000}"/>
    <cellStyle name="SAPBEXstdDataEmph 3 5 16" xfId="45024" xr:uid="{00000000-0005-0000-0000-0000A9AB0000}"/>
    <cellStyle name="SAPBEXstdDataEmph 3 5 17" xfId="45025" xr:uid="{00000000-0005-0000-0000-0000AAAB0000}"/>
    <cellStyle name="SAPBEXstdDataEmph 3 5 18" xfId="45026" xr:uid="{00000000-0005-0000-0000-0000ABAB0000}"/>
    <cellStyle name="SAPBEXstdDataEmph 3 5 19" xfId="45027" xr:uid="{00000000-0005-0000-0000-0000ACAB0000}"/>
    <cellStyle name="SAPBEXstdDataEmph 3 5 2" xfId="2288" xr:uid="{00000000-0005-0000-0000-0000ADAB0000}"/>
    <cellStyle name="SAPBEXstdDataEmph 3 5 2 2" xfId="17459" xr:uid="{00000000-0005-0000-0000-0000AEAB0000}"/>
    <cellStyle name="SAPBEXstdDataEmph 3 5 2 2 2" xfId="17460" xr:uid="{00000000-0005-0000-0000-0000AFAB0000}"/>
    <cellStyle name="SAPBEXstdDataEmph 3 5 2 2 2 2" xfId="17461" xr:uid="{00000000-0005-0000-0000-0000B0AB0000}"/>
    <cellStyle name="SAPBEXstdDataEmph 3 5 2 2 2 2 2" xfId="17462" xr:uid="{00000000-0005-0000-0000-0000B1AB0000}"/>
    <cellStyle name="SAPBEXstdDataEmph 3 5 2 2 2 3" xfId="17463" xr:uid="{00000000-0005-0000-0000-0000B2AB0000}"/>
    <cellStyle name="SAPBEXstdDataEmph 3 5 2 2 3" xfId="17464" xr:uid="{00000000-0005-0000-0000-0000B3AB0000}"/>
    <cellStyle name="SAPBEXstdDataEmph 3 5 2 2 3 2" xfId="17465" xr:uid="{00000000-0005-0000-0000-0000B4AB0000}"/>
    <cellStyle name="SAPBEXstdDataEmph 3 5 2 2 3 2 2" xfId="17466" xr:uid="{00000000-0005-0000-0000-0000B5AB0000}"/>
    <cellStyle name="SAPBEXstdDataEmph 3 5 2 2 4" xfId="17467" xr:uid="{00000000-0005-0000-0000-0000B6AB0000}"/>
    <cellStyle name="SAPBEXstdDataEmph 3 5 2 2 4 2" xfId="17468" xr:uid="{00000000-0005-0000-0000-0000B7AB0000}"/>
    <cellStyle name="SAPBEXstdDataEmph 3 5 2 3" xfId="17469" xr:uid="{00000000-0005-0000-0000-0000B8AB0000}"/>
    <cellStyle name="SAPBEXstdDataEmph 3 5 2 3 2" xfId="17470" xr:uid="{00000000-0005-0000-0000-0000B9AB0000}"/>
    <cellStyle name="SAPBEXstdDataEmph 3 5 2 3 2 2" xfId="17471" xr:uid="{00000000-0005-0000-0000-0000BAAB0000}"/>
    <cellStyle name="SAPBEXstdDataEmph 3 5 2 3 3" xfId="17472" xr:uid="{00000000-0005-0000-0000-0000BBAB0000}"/>
    <cellStyle name="SAPBEXstdDataEmph 3 5 2 4" xfId="17473" xr:uid="{00000000-0005-0000-0000-0000BCAB0000}"/>
    <cellStyle name="SAPBEXstdDataEmph 3 5 2 4 2" xfId="17474" xr:uid="{00000000-0005-0000-0000-0000BDAB0000}"/>
    <cellStyle name="SAPBEXstdDataEmph 3 5 2 4 2 2" xfId="17475" xr:uid="{00000000-0005-0000-0000-0000BEAB0000}"/>
    <cellStyle name="SAPBEXstdDataEmph 3 5 2 5" xfId="17476" xr:uid="{00000000-0005-0000-0000-0000BFAB0000}"/>
    <cellStyle name="SAPBEXstdDataEmph 3 5 2 5 2" xfId="17477" xr:uid="{00000000-0005-0000-0000-0000C0AB0000}"/>
    <cellStyle name="SAPBEXstdDataEmph 3 5 2 6" xfId="45028" xr:uid="{00000000-0005-0000-0000-0000C1AB0000}"/>
    <cellStyle name="SAPBEXstdDataEmph 3 5 2 7" xfId="45029" xr:uid="{00000000-0005-0000-0000-0000C2AB0000}"/>
    <cellStyle name="SAPBEXstdDataEmph 3 5 2 8" xfId="49974" xr:uid="{00000000-0005-0000-0000-0000C3AB0000}"/>
    <cellStyle name="SAPBEXstdDataEmph 3 5 20" xfId="45030" xr:uid="{00000000-0005-0000-0000-0000C4AB0000}"/>
    <cellStyle name="SAPBEXstdDataEmph 3 5 21" xfId="45031" xr:uid="{00000000-0005-0000-0000-0000C5AB0000}"/>
    <cellStyle name="SAPBEXstdDataEmph 3 5 22" xfId="45032" xr:uid="{00000000-0005-0000-0000-0000C6AB0000}"/>
    <cellStyle name="SAPBEXstdDataEmph 3 5 23" xfId="45033" xr:uid="{00000000-0005-0000-0000-0000C7AB0000}"/>
    <cellStyle name="SAPBEXstdDataEmph 3 5 24" xfId="45034" xr:uid="{00000000-0005-0000-0000-0000C8AB0000}"/>
    <cellStyle name="SAPBEXstdDataEmph 3 5 25" xfId="45035" xr:uid="{00000000-0005-0000-0000-0000C9AB0000}"/>
    <cellStyle name="SAPBEXstdDataEmph 3 5 26" xfId="45036" xr:uid="{00000000-0005-0000-0000-0000CAAB0000}"/>
    <cellStyle name="SAPBEXstdDataEmph 3 5 27" xfId="45037" xr:uid="{00000000-0005-0000-0000-0000CBAB0000}"/>
    <cellStyle name="SAPBEXstdDataEmph 3 5 28" xfId="48840" xr:uid="{00000000-0005-0000-0000-0000CCAB0000}"/>
    <cellStyle name="SAPBEXstdDataEmph 3 5 29" xfId="49457" xr:uid="{00000000-0005-0000-0000-0000CDAB0000}"/>
    <cellStyle name="SAPBEXstdDataEmph 3 5 3" xfId="45038" xr:uid="{00000000-0005-0000-0000-0000CEAB0000}"/>
    <cellStyle name="SAPBEXstdDataEmph 3 5 4" xfId="45039" xr:uid="{00000000-0005-0000-0000-0000CFAB0000}"/>
    <cellStyle name="SAPBEXstdDataEmph 3 5 5" xfId="45040" xr:uid="{00000000-0005-0000-0000-0000D0AB0000}"/>
    <cellStyle name="SAPBEXstdDataEmph 3 5 6" xfId="45041" xr:uid="{00000000-0005-0000-0000-0000D1AB0000}"/>
    <cellStyle name="SAPBEXstdDataEmph 3 5 7" xfId="45042" xr:uid="{00000000-0005-0000-0000-0000D2AB0000}"/>
    <cellStyle name="SAPBEXstdDataEmph 3 5 8" xfId="45043" xr:uid="{00000000-0005-0000-0000-0000D3AB0000}"/>
    <cellStyle name="SAPBEXstdDataEmph 3 5 9" xfId="45044" xr:uid="{00000000-0005-0000-0000-0000D4AB0000}"/>
    <cellStyle name="SAPBEXstdDataEmph 3 6" xfId="1233" xr:uid="{00000000-0005-0000-0000-0000D5AB0000}"/>
    <cellStyle name="SAPBEXstdDataEmph 3 6 10" xfId="45045" xr:uid="{00000000-0005-0000-0000-0000D6AB0000}"/>
    <cellStyle name="SAPBEXstdDataEmph 3 6 11" xfId="45046" xr:uid="{00000000-0005-0000-0000-0000D7AB0000}"/>
    <cellStyle name="SAPBEXstdDataEmph 3 6 12" xfId="45047" xr:uid="{00000000-0005-0000-0000-0000D8AB0000}"/>
    <cellStyle name="SAPBEXstdDataEmph 3 6 13" xfId="45048" xr:uid="{00000000-0005-0000-0000-0000D9AB0000}"/>
    <cellStyle name="SAPBEXstdDataEmph 3 6 14" xfId="45049" xr:uid="{00000000-0005-0000-0000-0000DAAB0000}"/>
    <cellStyle name="SAPBEXstdDataEmph 3 6 15" xfId="45050" xr:uid="{00000000-0005-0000-0000-0000DBAB0000}"/>
    <cellStyle name="SAPBEXstdDataEmph 3 6 16" xfId="45051" xr:uid="{00000000-0005-0000-0000-0000DCAB0000}"/>
    <cellStyle name="SAPBEXstdDataEmph 3 6 17" xfId="45052" xr:uid="{00000000-0005-0000-0000-0000DDAB0000}"/>
    <cellStyle name="SAPBEXstdDataEmph 3 6 18" xfId="45053" xr:uid="{00000000-0005-0000-0000-0000DEAB0000}"/>
    <cellStyle name="SAPBEXstdDataEmph 3 6 19" xfId="45054" xr:uid="{00000000-0005-0000-0000-0000DFAB0000}"/>
    <cellStyle name="SAPBEXstdDataEmph 3 6 2" xfId="2289" xr:uid="{00000000-0005-0000-0000-0000E0AB0000}"/>
    <cellStyle name="SAPBEXstdDataEmph 3 6 2 2" xfId="17478" xr:uid="{00000000-0005-0000-0000-0000E1AB0000}"/>
    <cellStyle name="SAPBEXstdDataEmph 3 6 2 2 2" xfId="17479" xr:uid="{00000000-0005-0000-0000-0000E2AB0000}"/>
    <cellStyle name="SAPBEXstdDataEmph 3 6 2 2 2 2" xfId="17480" xr:uid="{00000000-0005-0000-0000-0000E3AB0000}"/>
    <cellStyle name="SAPBEXstdDataEmph 3 6 2 2 2 2 2" xfId="17481" xr:uid="{00000000-0005-0000-0000-0000E4AB0000}"/>
    <cellStyle name="SAPBEXstdDataEmph 3 6 2 2 2 3" xfId="17482" xr:uid="{00000000-0005-0000-0000-0000E5AB0000}"/>
    <cellStyle name="SAPBEXstdDataEmph 3 6 2 2 3" xfId="17483" xr:uid="{00000000-0005-0000-0000-0000E6AB0000}"/>
    <cellStyle name="SAPBEXstdDataEmph 3 6 2 2 3 2" xfId="17484" xr:uid="{00000000-0005-0000-0000-0000E7AB0000}"/>
    <cellStyle name="SAPBEXstdDataEmph 3 6 2 2 3 2 2" xfId="17485" xr:uid="{00000000-0005-0000-0000-0000E8AB0000}"/>
    <cellStyle name="SAPBEXstdDataEmph 3 6 2 2 4" xfId="17486" xr:uid="{00000000-0005-0000-0000-0000E9AB0000}"/>
    <cellStyle name="SAPBEXstdDataEmph 3 6 2 2 4 2" xfId="17487" xr:uid="{00000000-0005-0000-0000-0000EAAB0000}"/>
    <cellStyle name="SAPBEXstdDataEmph 3 6 2 3" xfId="17488" xr:uid="{00000000-0005-0000-0000-0000EBAB0000}"/>
    <cellStyle name="SAPBEXstdDataEmph 3 6 2 3 2" xfId="17489" xr:uid="{00000000-0005-0000-0000-0000ECAB0000}"/>
    <cellStyle name="SAPBEXstdDataEmph 3 6 2 3 2 2" xfId="17490" xr:uid="{00000000-0005-0000-0000-0000EDAB0000}"/>
    <cellStyle name="SAPBEXstdDataEmph 3 6 2 3 3" xfId="17491" xr:uid="{00000000-0005-0000-0000-0000EEAB0000}"/>
    <cellStyle name="SAPBEXstdDataEmph 3 6 2 4" xfId="17492" xr:uid="{00000000-0005-0000-0000-0000EFAB0000}"/>
    <cellStyle name="SAPBEXstdDataEmph 3 6 2 4 2" xfId="17493" xr:uid="{00000000-0005-0000-0000-0000F0AB0000}"/>
    <cellStyle name="SAPBEXstdDataEmph 3 6 2 4 2 2" xfId="17494" xr:uid="{00000000-0005-0000-0000-0000F1AB0000}"/>
    <cellStyle name="SAPBEXstdDataEmph 3 6 2 5" xfId="17495" xr:uid="{00000000-0005-0000-0000-0000F2AB0000}"/>
    <cellStyle name="SAPBEXstdDataEmph 3 6 2 5 2" xfId="17496" xr:uid="{00000000-0005-0000-0000-0000F3AB0000}"/>
    <cellStyle name="SAPBEXstdDataEmph 3 6 2 6" xfId="45055" xr:uid="{00000000-0005-0000-0000-0000F4AB0000}"/>
    <cellStyle name="SAPBEXstdDataEmph 3 6 2 7" xfId="45056" xr:uid="{00000000-0005-0000-0000-0000F5AB0000}"/>
    <cellStyle name="SAPBEXstdDataEmph 3 6 2 8" xfId="49975" xr:uid="{00000000-0005-0000-0000-0000F6AB0000}"/>
    <cellStyle name="SAPBEXstdDataEmph 3 6 20" xfId="45057" xr:uid="{00000000-0005-0000-0000-0000F7AB0000}"/>
    <cellStyle name="SAPBEXstdDataEmph 3 6 21" xfId="45058" xr:uid="{00000000-0005-0000-0000-0000F8AB0000}"/>
    <cellStyle name="SAPBEXstdDataEmph 3 6 22" xfId="45059" xr:uid="{00000000-0005-0000-0000-0000F9AB0000}"/>
    <cellStyle name="SAPBEXstdDataEmph 3 6 23" xfId="45060" xr:uid="{00000000-0005-0000-0000-0000FAAB0000}"/>
    <cellStyle name="SAPBEXstdDataEmph 3 6 24" xfId="45061" xr:uid="{00000000-0005-0000-0000-0000FBAB0000}"/>
    <cellStyle name="SAPBEXstdDataEmph 3 6 25" xfId="45062" xr:uid="{00000000-0005-0000-0000-0000FCAB0000}"/>
    <cellStyle name="SAPBEXstdDataEmph 3 6 26" xfId="45063" xr:uid="{00000000-0005-0000-0000-0000FDAB0000}"/>
    <cellStyle name="SAPBEXstdDataEmph 3 6 27" xfId="45064" xr:uid="{00000000-0005-0000-0000-0000FEAB0000}"/>
    <cellStyle name="SAPBEXstdDataEmph 3 6 28" xfId="48841" xr:uid="{00000000-0005-0000-0000-0000FFAB0000}"/>
    <cellStyle name="SAPBEXstdDataEmph 3 6 29" xfId="49458" xr:uid="{00000000-0005-0000-0000-000000AC0000}"/>
    <cellStyle name="SAPBEXstdDataEmph 3 6 3" xfId="45065" xr:uid="{00000000-0005-0000-0000-000001AC0000}"/>
    <cellStyle name="SAPBEXstdDataEmph 3 6 4" xfId="45066" xr:uid="{00000000-0005-0000-0000-000002AC0000}"/>
    <cellStyle name="SAPBEXstdDataEmph 3 6 5" xfId="45067" xr:uid="{00000000-0005-0000-0000-000003AC0000}"/>
    <cellStyle name="SAPBEXstdDataEmph 3 6 6" xfId="45068" xr:uid="{00000000-0005-0000-0000-000004AC0000}"/>
    <cellStyle name="SAPBEXstdDataEmph 3 6 7" xfId="45069" xr:uid="{00000000-0005-0000-0000-000005AC0000}"/>
    <cellStyle name="SAPBEXstdDataEmph 3 6 8" xfId="45070" xr:uid="{00000000-0005-0000-0000-000006AC0000}"/>
    <cellStyle name="SAPBEXstdDataEmph 3 6 9" xfId="45071" xr:uid="{00000000-0005-0000-0000-000007AC0000}"/>
    <cellStyle name="SAPBEXstdDataEmph 3 7" xfId="2290" xr:uid="{00000000-0005-0000-0000-000008AC0000}"/>
    <cellStyle name="SAPBEXstdDataEmph 3 7 2" xfId="17497" xr:uid="{00000000-0005-0000-0000-000009AC0000}"/>
    <cellStyle name="SAPBEXstdDataEmph 3 7 2 2" xfId="17498" xr:uid="{00000000-0005-0000-0000-00000AAC0000}"/>
    <cellStyle name="SAPBEXstdDataEmph 3 7 2 2 2" xfId="17499" xr:uid="{00000000-0005-0000-0000-00000BAC0000}"/>
    <cellStyle name="SAPBEXstdDataEmph 3 7 2 2 2 2" xfId="17500" xr:uid="{00000000-0005-0000-0000-00000CAC0000}"/>
    <cellStyle name="SAPBEXstdDataEmph 3 7 2 2 3" xfId="17501" xr:uid="{00000000-0005-0000-0000-00000DAC0000}"/>
    <cellStyle name="SAPBEXstdDataEmph 3 7 2 3" xfId="17502" xr:uid="{00000000-0005-0000-0000-00000EAC0000}"/>
    <cellStyle name="SAPBEXstdDataEmph 3 7 2 3 2" xfId="17503" xr:uid="{00000000-0005-0000-0000-00000FAC0000}"/>
    <cellStyle name="SAPBEXstdDataEmph 3 7 2 3 2 2" xfId="17504" xr:uid="{00000000-0005-0000-0000-000010AC0000}"/>
    <cellStyle name="SAPBEXstdDataEmph 3 7 2 4" xfId="17505" xr:uid="{00000000-0005-0000-0000-000011AC0000}"/>
    <cellStyle name="SAPBEXstdDataEmph 3 7 2 4 2" xfId="17506" xr:uid="{00000000-0005-0000-0000-000012AC0000}"/>
    <cellStyle name="SAPBEXstdDataEmph 3 7 3" xfId="17507" xr:uid="{00000000-0005-0000-0000-000013AC0000}"/>
    <cellStyle name="SAPBEXstdDataEmph 3 7 3 2" xfId="17508" xr:uid="{00000000-0005-0000-0000-000014AC0000}"/>
    <cellStyle name="SAPBEXstdDataEmph 3 7 3 2 2" xfId="17509" xr:uid="{00000000-0005-0000-0000-000015AC0000}"/>
    <cellStyle name="SAPBEXstdDataEmph 3 7 3 3" xfId="17510" xr:uid="{00000000-0005-0000-0000-000016AC0000}"/>
    <cellStyle name="SAPBEXstdDataEmph 3 7 4" xfId="17511" xr:uid="{00000000-0005-0000-0000-000017AC0000}"/>
    <cellStyle name="SAPBEXstdDataEmph 3 7 4 2" xfId="17512" xr:uid="{00000000-0005-0000-0000-000018AC0000}"/>
    <cellStyle name="SAPBEXstdDataEmph 3 7 4 2 2" xfId="17513" xr:uid="{00000000-0005-0000-0000-000019AC0000}"/>
    <cellStyle name="SAPBEXstdDataEmph 3 7 5" xfId="17514" xr:uid="{00000000-0005-0000-0000-00001AAC0000}"/>
    <cellStyle name="SAPBEXstdDataEmph 3 7 5 2" xfId="17515" xr:uid="{00000000-0005-0000-0000-00001BAC0000}"/>
    <cellStyle name="SAPBEXstdDataEmph 3 7 6" xfId="45072" xr:uid="{00000000-0005-0000-0000-00001CAC0000}"/>
    <cellStyle name="SAPBEXstdDataEmph 3 7 7" xfId="45073" xr:uid="{00000000-0005-0000-0000-00001DAC0000}"/>
    <cellStyle name="SAPBEXstdDataEmph 3 7 8" xfId="49970" xr:uid="{00000000-0005-0000-0000-00001EAC0000}"/>
    <cellStyle name="SAPBEXstdDataEmph 3 8" xfId="45074" xr:uid="{00000000-0005-0000-0000-00001FAC0000}"/>
    <cellStyle name="SAPBEXstdDataEmph 3 9" xfId="45075" xr:uid="{00000000-0005-0000-0000-000020AC0000}"/>
    <cellStyle name="SAPBEXstdDataEmph 30" xfId="45076" xr:uid="{00000000-0005-0000-0000-000021AC0000}"/>
    <cellStyle name="SAPBEXstdDataEmph 31" xfId="45077" xr:uid="{00000000-0005-0000-0000-000022AC0000}"/>
    <cellStyle name="SAPBEXstdDataEmph 32" xfId="45078" xr:uid="{00000000-0005-0000-0000-000023AC0000}"/>
    <cellStyle name="SAPBEXstdDataEmph 33" xfId="45079" xr:uid="{00000000-0005-0000-0000-000024AC0000}"/>
    <cellStyle name="SAPBEXstdDataEmph 34" xfId="45080" xr:uid="{00000000-0005-0000-0000-000025AC0000}"/>
    <cellStyle name="SAPBEXstdDataEmph 35" xfId="45081" xr:uid="{00000000-0005-0000-0000-000026AC0000}"/>
    <cellStyle name="SAPBEXstdDataEmph 36" xfId="48842" xr:uid="{00000000-0005-0000-0000-000027AC0000}"/>
    <cellStyle name="SAPBEXstdDataEmph 37" xfId="49441" xr:uid="{00000000-0005-0000-0000-000028AC0000}"/>
    <cellStyle name="SAPBEXstdDataEmph 4" xfId="1234" xr:uid="{00000000-0005-0000-0000-000029AC0000}"/>
    <cellStyle name="SAPBEXstdDataEmph 4 10" xfId="45082" xr:uid="{00000000-0005-0000-0000-00002AAC0000}"/>
    <cellStyle name="SAPBEXstdDataEmph 4 11" xfId="45083" xr:uid="{00000000-0005-0000-0000-00002BAC0000}"/>
    <cellStyle name="SAPBEXstdDataEmph 4 12" xfId="45084" xr:uid="{00000000-0005-0000-0000-00002CAC0000}"/>
    <cellStyle name="SAPBEXstdDataEmph 4 13" xfId="45085" xr:uid="{00000000-0005-0000-0000-00002DAC0000}"/>
    <cellStyle name="SAPBEXstdDataEmph 4 14" xfId="45086" xr:uid="{00000000-0005-0000-0000-00002EAC0000}"/>
    <cellStyle name="SAPBEXstdDataEmph 4 15" xfId="45087" xr:uid="{00000000-0005-0000-0000-00002FAC0000}"/>
    <cellStyle name="SAPBEXstdDataEmph 4 16" xfId="45088" xr:uid="{00000000-0005-0000-0000-000030AC0000}"/>
    <cellStyle name="SAPBEXstdDataEmph 4 17" xfId="45089" xr:uid="{00000000-0005-0000-0000-000031AC0000}"/>
    <cellStyle name="SAPBEXstdDataEmph 4 18" xfId="45090" xr:uid="{00000000-0005-0000-0000-000032AC0000}"/>
    <cellStyle name="SAPBEXstdDataEmph 4 19" xfId="45091" xr:uid="{00000000-0005-0000-0000-000033AC0000}"/>
    <cellStyle name="SAPBEXstdDataEmph 4 2" xfId="2291" xr:uid="{00000000-0005-0000-0000-000034AC0000}"/>
    <cellStyle name="SAPBEXstdDataEmph 4 2 2" xfId="17516" xr:uid="{00000000-0005-0000-0000-000035AC0000}"/>
    <cellStyle name="SAPBEXstdDataEmph 4 2 2 2" xfId="17517" xr:uid="{00000000-0005-0000-0000-000036AC0000}"/>
    <cellStyle name="SAPBEXstdDataEmph 4 2 2 2 2" xfId="17518" xr:uid="{00000000-0005-0000-0000-000037AC0000}"/>
    <cellStyle name="SAPBEXstdDataEmph 4 2 2 2 2 2" xfId="17519" xr:uid="{00000000-0005-0000-0000-000038AC0000}"/>
    <cellStyle name="SAPBEXstdDataEmph 4 2 2 2 3" xfId="17520" xr:uid="{00000000-0005-0000-0000-000039AC0000}"/>
    <cellStyle name="SAPBEXstdDataEmph 4 2 2 3" xfId="17521" xr:uid="{00000000-0005-0000-0000-00003AAC0000}"/>
    <cellStyle name="SAPBEXstdDataEmph 4 2 2 3 2" xfId="17522" xr:uid="{00000000-0005-0000-0000-00003BAC0000}"/>
    <cellStyle name="SAPBEXstdDataEmph 4 2 2 3 2 2" xfId="17523" xr:uid="{00000000-0005-0000-0000-00003CAC0000}"/>
    <cellStyle name="SAPBEXstdDataEmph 4 2 2 4" xfId="17524" xr:uid="{00000000-0005-0000-0000-00003DAC0000}"/>
    <cellStyle name="SAPBEXstdDataEmph 4 2 2 4 2" xfId="17525" xr:uid="{00000000-0005-0000-0000-00003EAC0000}"/>
    <cellStyle name="SAPBEXstdDataEmph 4 2 3" xfId="17526" xr:uid="{00000000-0005-0000-0000-00003FAC0000}"/>
    <cellStyle name="SAPBEXstdDataEmph 4 2 3 2" xfId="17527" xr:uid="{00000000-0005-0000-0000-000040AC0000}"/>
    <cellStyle name="SAPBEXstdDataEmph 4 2 3 2 2" xfId="17528" xr:uid="{00000000-0005-0000-0000-000041AC0000}"/>
    <cellStyle name="SAPBEXstdDataEmph 4 2 3 3" xfId="17529" xr:uid="{00000000-0005-0000-0000-000042AC0000}"/>
    <cellStyle name="SAPBEXstdDataEmph 4 2 4" xfId="17530" xr:uid="{00000000-0005-0000-0000-000043AC0000}"/>
    <cellStyle name="SAPBEXstdDataEmph 4 2 4 2" xfId="17531" xr:uid="{00000000-0005-0000-0000-000044AC0000}"/>
    <cellStyle name="SAPBEXstdDataEmph 4 2 4 2 2" xfId="17532" xr:uid="{00000000-0005-0000-0000-000045AC0000}"/>
    <cellStyle name="SAPBEXstdDataEmph 4 2 5" xfId="17533" xr:uid="{00000000-0005-0000-0000-000046AC0000}"/>
    <cellStyle name="SAPBEXstdDataEmph 4 2 5 2" xfId="17534" xr:uid="{00000000-0005-0000-0000-000047AC0000}"/>
    <cellStyle name="SAPBEXstdDataEmph 4 2 6" xfId="45092" xr:uid="{00000000-0005-0000-0000-000048AC0000}"/>
    <cellStyle name="SAPBEXstdDataEmph 4 2 7" xfId="45093" xr:uid="{00000000-0005-0000-0000-000049AC0000}"/>
    <cellStyle name="SAPBEXstdDataEmph 4 2 8" xfId="49976" xr:uid="{00000000-0005-0000-0000-00004AAC0000}"/>
    <cellStyle name="SAPBEXstdDataEmph 4 20" xfId="45094" xr:uid="{00000000-0005-0000-0000-00004BAC0000}"/>
    <cellStyle name="SAPBEXstdDataEmph 4 21" xfId="45095" xr:uid="{00000000-0005-0000-0000-00004CAC0000}"/>
    <cellStyle name="SAPBEXstdDataEmph 4 22" xfId="45096" xr:uid="{00000000-0005-0000-0000-00004DAC0000}"/>
    <cellStyle name="SAPBEXstdDataEmph 4 23" xfId="45097" xr:uid="{00000000-0005-0000-0000-00004EAC0000}"/>
    <cellStyle name="SAPBEXstdDataEmph 4 24" xfId="45098" xr:uid="{00000000-0005-0000-0000-00004FAC0000}"/>
    <cellStyle name="SAPBEXstdDataEmph 4 25" xfId="45099" xr:uid="{00000000-0005-0000-0000-000050AC0000}"/>
    <cellStyle name="SAPBEXstdDataEmph 4 26" xfId="45100" xr:uid="{00000000-0005-0000-0000-000051AC0000}"/>
    <cellStyle name="SAPBEXstdDataEmph 4 27" xfId="45101" xr:uid="{00000000-0005-0000-0000-000052AC0000}"/>
    <cellStyle name="SAPBEXstdDataEmph 4 28" xfId="48843" xr:uid="{00000000-0005-0000-0000-000053AC0000}"/>
    <cellStyle name="SAPBEXstdDataEmph 4 29" xfId="49459" xr:uid="{00000000-0005-0000-0000-000054AC0000}"/>
    <cellStyle name="SAPBEXstdDataEmph 4 3" xfId="45102" xr:uid="{00000000-0005-0000-0000-000055AC0000}"/>
    <cellStyle name="SAPBEXstdDataEmph 4 4" xfId="45103" xr:uid="{00000000-0005-0000-0000-000056AC0000}"/>
    <cellStyle name="SAPBEXstdDataEmph 4 5" xfId="45104" xr:uid="{00000000-0005-0000-0000-000057AC0000}"/>
    <cellStyle name="SAPBEXstdDataEmph 4 6" xfId="45105" xr:uid="{00000000-0005-0000-0000-000058AC0000}"/>
    <cellStyle name="SAPBEXstdDataEmph 4 7" xfId="45106" xr:uid="{00000000-0005-0000-0000-000059AC0000}"/>
    <cellStyle name="SAPBEXstdDataEmph 4 8" xfId="45107" xr:uid="{00000000-0005-0000-0000-00005AAC0000}"/>
    <cellStyle name="SAPBEXstdDataEmph 4 9" xfId="45108" xr:uid="{00000000-0005-0000-0000-00005BAC0000}"/>
    <cellStyle name="SAPBEXstdDataEmph 5" xfId="1235" xr:uid="{00000000-0005-0000-0000-00005CAC0000}"/>
    <cellStyle name="SAPBEXstdDataEmph 5 10" xfId="45109" xr:uid="{00000000-0005-0000-0000-00005DAC0000}"/>
    <cellStyle name="SAPBEXstdDataEmph 5 11" xfId="45110" xr:uid="{00000000-0005-0000-0000-00005EAC0000}"/>
    <cellStyle name="SAPBEXstdDataEmph 5 12" xfId="45111" xr:uid="{00000000-0005-0000-0000-00005FAC0000}"/>
    <cellStyle name="SAPBEXstdDataEmph 5 13" xfId="45112" xr:uid="{00000000-0005-0000-0000-000060AC0000}"/>
    <cellStyle name="SAPBEXstdDataEmph 5 14" xfId="45113" xr:uid="{00000000-0005-0000-0000-000061AC0000}"/>
    <cellStyle name="SAPBEXstdDataEmph 5 15" xfId="45114" xr:uid="{00000000-0005-0000-0000-000062AC0000}"/>
    <cellStyle name="SAPBEXstdDataEmph 5 16" xfId="45115" xr:uid="{00000000-0005-0000-0000-000063AC0000}"/>
    <cellStyle name="SAPBEXstdDataEmph 5 17" xfId="45116" xr:uid="{00000000-0005-0000-0000-000064AC0000}"/>
    <cellStyle name="SAPBEXstdDataEmph 5 18" xfId="45117" xr:uid="{00000000-0005-0000-0000-000065AC0000}"/>
    <cellStyle name="SAPBEXstdDataEmph 5 19" xfId="45118" xr:uid="{00000000-0005-0000-0000-000066AC0000}"/>
    <cellStyle name="SAPBEXstdDataEmph 5 2" xfId="2292" xr:uid="{00000000-0005-0000-0000-000067AC0000}"/>
    <cellStyle name="SAPBEXstdDataEmph 5 2 2" xfId="17535" xr:uid="{00000000-0005-0000-0000-000068AC0000}"/>
    <cellStyle name="SAPBEXstdDataEmph 5 2 2 2" xfId="17536" xr:uid="{00000000-0005-0000-0000-000069AC0000}"/>
    <cellStyle name="SAPBEXstdDataEmph 5 2 2 2 2" xfId="17537" xr:uid="{00000000-0005-0000-0000-00006AAC0000}"/>
    <cellStyle name="SAPBEXstdDataEmph 5 2 2 2 2 2" xfId="17538" xr:uid="{00000000-0005-0000-0000-00006BAC0000}"/>
    <cellStyle name="SAPBEXstdDataEmph 5 2 2 2 3" xfId="17539" xr:uid="{00000000-0005-0000-0000-00006CAC0000}"/>
    <cellStyle name="SAPBEXstdDataEmph 5 2 2 3" xfId="17540" xr:uid="{00000000-0005-0000-0000-00006DAC0000}"/>
    <cellStyle name="SAPBEXstdDataEmph 5 2 2 3 2" xfId="17541" xr:uid="{00000000-0005-0000-0000-00006EAC0000}"/>
    <cellStyle name="SAPBEXstdDataEmph 5 2 2 3 2 2" xfId="17542" xr:uid="{00000000-0005-0000-0000-00006FAC0000}"/>
    <cellStyle name="SAPBEXstdDataEmph 5 2 2 4" xfId="17543" xr:uid="{00000000-0005-0000-0000-000070AC0000}"/>
    <cellStyle name="SAPBEXstdDataEmph 5 2 2 4 2" xfId="17544" xr:uid="{00000000-0005-0000-0000-000071AC0000}"/>
    <cellStyle name="SAPBEXstdDataEmph 5 2 3" xfId="17545" xr:uid="{00000000-0005-0000-0000-000072AC0000}"/>
    <cellStyle name="SAPBEXstdDataEmph 5 2 3 2" xfId="17546" xr:uid="{00000000-0005-0000-0000-000073AC0000}"/>
    <cellStyle name="SAPBEXstdDataEmph 5 2 3 2 2" xfId="17547" xr:uid="{00000000-0005-0000-0000-000074AC0000}"/>
    <cellStyle name="SAPBEXstdDataEmph 5 2 3 3" xfId="17548" xr:uid="{00000000-0005-0000-0000-000075AC0000}"/>
    <cellStyle name="SAPBEXstdDataEmph 5 2 4" xfId="17549" xr:uid="{00000000-0005-0000-0000-000076AC0000}"/>
    <cellStyle name="SAPBEXstdDataEmph 5 2 4 2" xfId="17550" xr:uid="{00000000-0005-0000-0000-000077AC0000}"/>
    <cellStyle name="SAPBEXstdDataEmph 5 2 4 2 2" xfId="17551" xr:uid="{00000000-0005-0000-0000-000078AC0000}"/>
    <cellStyle name="SAPBEXstdDataEmph 5 2 5" xfId="17552" xr:uid="{00000000-0005-0000-0000-000079AC0000}"/>
    <cellStyle name="SAPBEXstdDataEmph 5 2 5 2" xfId="17553" xr:uid="{00000000-0005-0000-0000-00007AAC0000}"/>
    <cellStyle name="SAPBEXstdDataEmph 5 2 6" xfId="45119" xr:uid="{00000000-0005-0000-0000-00007BAC0000}"/>
    <cellStyle name="SAPBEXstdDataEmph 5 2 7" xfId="45120" xr:uid="{00000000-0005-0000-0000-00007CAC0000}"/>
    <cellStyle name="SAPBEXstdDataEmph 5 2 8" xfId="49977" xr:uid="{00000000-0005-0000-0000-00007DAC0000}"/>
    <cellStyle name="SAPBEXstdDataEmph 5 20" xfId="45121" xr:uid="{00000000-0005-0000-0000-00007EAC0000}"/>
    <cellStyle name="SAPBEXstdDataEmph 5 21" xfId="45122" xr:uid="{00000000-0005-0000-0000-00007FAC0000}"/>
    <cellStyle name="SAPBEXstdDataEmph 5 22" xfId="45123" xr:uid="{00000000-0005-0000-0000-000080AC0000}"/>
    <cellStyle name="SAPBEXstdDataEmph 5 23" xfId="45124" xr:uid="{00000000-0005-0000-0000-000081AC0000}"/>
    <cellStyle name="SAPBEXstdDataEmph 5 24" xfId="45125" xr:uid="{00000000-0005-0000-0000-000082AC0000}"/>
    <cellStyle name="SAPBEXstdDataEmph 5 25" xfId="45126" xr:uid="{00000000-0005-0000-0000-000083AC0000}"/>
    <cellStyle name="SAPBEXstdDataEmph 5 26" xfId="45127" xr:uid="{00000000-0005-0000-0000-000084AC0000}"/>
    <cellStyle name="SAPBEXstdDataEmph 5 27" xfId="45128" xr:uid="{00000000-0005-0000-0000-000085AC0000}"/>
    <cellStyle name="SAPBEXstdDataEmph 5 28" xfId="48844" xr:uid="{00000000-0005-0000-0000-000086AC0000}"/>
    <cellStyle name="SAPBEXstdDataEmph 5 29" xfId="49460" xr:uid="{00000000-0005-0000-0000-000087AC0000}"/>
    <cellStyle name="SAPBEXstdDataEmph 5 3" xfId="45129" xr:uid="{00000000-0005-0000-0000-000088AC0000}"/>
    <cellStyle name="SAPBEXstdDataEmph 5 4" xfId="45130" xr:uid="{00000000-0005-0000-0000-000089AC0000}"/>
    <cellStyle name="SAPBEXstdDataEmph 5 5" xfId="45131" xr:uid="{00000000-0005-0000-0000-00008AAC0000}"/>
    <cellStyle name="SAPBEXstdDataEmph 5 6" xfId="45132" xr:uid="{00000000-0005-0000-0000-00008BAC0000}"/>
    <cellStyle name="SAPBEXstdDataEmph 5 7" xfId="45133" xr:uid="{00000000-0005-0000-0000-00008CAC0000}"/>
    <cellStyle name="SAPBEXstdDataEmph 5 8" xfId="45134" xr:uid="{00000000-0005-0000-0000-00008DAC0000}"/>
    <cellStyle name="SAPBEXstdDataEmph 5 9" xfId="45135" xr:uid="{00000000-0005-0000-0000-00008EAC0000}"/>
    <cellStyle name="SAPBEXstdDataEmph 6" xfId="1236" xr:uid="{00000000-0005-0000-0000-00008FAC0000}"/>
    <cellStyle name="SAPBEXstdDataEmph 6 10" xfId="45136" xr:uid="{00000000-0005-0000-0000-000090AC0000}"/>
    <cellStyle name="SAPBEXstdDataEmph 6 11" xfId="45137" xr:uid="{00000000-0005-0000-0000-000091AC0000}"/>
    <cellStyle name="SAPBEXstdDataEmph 6 12" xfId="45138" xr:uid="{00000000-0005-0000-0000-000092AC0000}"/>
    <cellStyle name="SAPBEXstdDataEmph 6 13" xfId="45139" xr:uid="{00000000-0005-0000-0000-000093AC0000}"/>
    <cellStyle name="SAPBEXstdDataEmph 6 14" xfId="45140" xr:uid="{00000000-0005-0000-0000-000094AC0000}"/>
    <cellStyle name="SAPBEXstdDataEmph 6 15" xfId="45141" xr:uid="{00000000-0005-0000-0000-000095AC0000}"/>
    <cellStyle name="SAPBEXstdDataEmph 6 16" xfId="45142" xr:uid="{00000000-0005-0000-0000-000096AC0000}"/>
    <cellStyle name="SAPBEXstdDataEmph 6 17" xfId="45143" xr:uid="{00000000-0005-0000-0000-000097AC0000}"/>
    <cellStyle name="SAPBEXstdDataEmph 6 18" xfId="45144" xr:uid="{00000000-0005-0000-0000-000098AC0000}"/>
    <cellStyle name="SAPBEXstdDataEmph 6 19" xfId="45145" xr:uid="{00000000-0005-0000-0000-000099AC0000}"/>
    <cellStyle name="SAPBEXstdDataEmph 6 2" xfId="2293" xr:uid="{00000000-0005-0000-0000-00009AAC0000}"/>
    <cellStyle name="SAPBEXstdDataEmph 6 2 2" xfId="17554" xr:uid="{00000000-0005-0000-0000-00009BAC0000}"/>
    <cellStyle name="SAPBEXstdDataEmph 6 2 2 2" xfId="17555" xr:uid="{00000000-0005-0000-0000-00009CAC0000}"/>
    <cellStyle name="SAPBEXstdDataEmph 6 2 2 2 2" xfId="17556" xr:uid="{00000000-0005-0000-0000-00009DAC0000}"/>
    <cellStyle name="SAPBEXstdDataEmph 6 2 2 2 2 2" xfId="17557" xr:uid="{00000000-0005-0000-0000-00009EAC0000}"/>
    <cellStyle name="SAPBEXstdDataEmph 6 2 2 2 3" xfId="17558" xr:uid="{00000000-0005-0000-0000-00009FAC0000}"/>
    <cellStyle name="SAPBEXstdDataEmph 6 2 2 3" xfId="17559" xr:uid="{00000000-0005-0000-0000-0000A0AC0000}"/>
    <cellStyle name="SAPBEXstdDataEmph 6 2 2 3 2" xfId="17560" xr:uid="{00000000-0005-0000-0000-0000A1AC0000}"/>
    <cellStyle name="SAPBEXstdDataEmph 6 2 2 3 2 2" xfId="17561" xr:uid="{00000000-0005-0000-0000-0000A2AC0000}"/>
    <cellStyle name="SAPBEXstdDataEmph 6 2 2 4" xfId="17562" xr:uid="{00000000-0005-0000-0000-0000A3AC0000}"/>
    <cellStyle name="SAPBEXstdDataEmph 6 2 2 4 2" xfId="17563" xr:uid="{00000000-0005-0000-0000-0000A4AC0000}"/>
    <cellStyle name="SAPBEXstdDataEmph 6 2 3" xfId="17564" xr:uid="{00000000-0005-0000-0000-0000A5AC0000}"/>
    <cellStyle name="SAPBEXstdDataEmph 6 2 3 2" xfId="17565" xr:uid="{00000000-0005-0000-0000-0000A6AC0000}"/>
    <cellStyle name="SAPBEXstdDataEmph 6 2 3 2 2" xfId="17566" xr:uid="{00000000-0005-0000-0000-0000A7AC0000}"/>
    <cellStyle name="SAPBEXstdDataEmph 6 2 3 3" xfId="17567" xr:uid="{00000000-0005-0000-0000-0000A8AC0000}"/>
    <cellStyle name="SAPBEXstdDataEmph 6 2 4" xfId="17568" xr:uid="{00000000-0005-0000-0000-0000A9AC0000}"/>
    <cellStyle name="SAPBEXstdDataEmph 6 2 4 2" xfId="17569" xr:uid="{00000000-0005-0000-0000-0000AAAC0000}"/>
    <cellStyle name="SAPBEXstdDataEmph 6 2 4 2 2" xfId="17570" xr:uid="{00000000-0005-0000-0000-0000ABAC0000}"/>
    <cellStyle name="SAPBEXstdDataEmph 6 2 5" xfId="17571" xr:uid="{00000000-0005-0000-0000-0000ACAC0000}"/>
    <cellStyle name="SAPBEXstdDataEmph 6 2 5 2" xfId="17572" xr:uid="{00000000-0005-0000-0000-0000ADAC0000}"/>
    <cellStyle name="SAPBEXstdDataEmph 6 2 6" xfId="45146" xr:uid="{00000000-0005-0000-0000-0000AEAC0000}"/>
    <cellStyle name="SAPBEXstdDataEmph 6 2 7" xfId="45147" xr:uid="{00000000-0005-0000-0000-0000AFAC0000}"/>
    <cellStyle name="SAPBEXstdDataEmph 6 2 8" xfId="49978" xr:uid="{00000000-0005-0000-0000-0000B0AC0000}"/>
    <cellStyle name="SAPBEXstdDataEmph 6 20" xfId="45148" xr:uid="{00000000-0005-0000-0000-0000B1AC0000}"/>
    <cellStyle name="SAPBEXstdDataEmph 6 21" xfId="45149" xr:uid="{00000000-0005-0000-0000-0000B2AC0000}"/>
    <cellStyle name="SAPBEXstdDataEmph 6 22" xfId="45150" xr:uid="{00000000-0005-0000-0000-0000B3AC0000}"/>
    <cellStyle name="SAPBEXstdDataEmph 6 23" xfId="45151" xr:uid="{00000000-0005-0000-0000-0000B4AC0000}"/>
    <cellStyle name="SAPBEXstdDataEmph 6 24" xfId="45152" xr:uid="{00000000-0005-0000-0000-0000B5AC0000}"/>
    <cellStyle name="SAPBEXstdDataEmph 6 25" xfId="45153" xr:uid="{00000000-0005-0000-0000-0000B6AC0000}"/>
    <cellStyle name="SAPBEXstdDataEmph 6 26" xfId="45154" xr:uid="{00000000-0005-0000-0000-0000B7AC0000}"/>
    <cellStyle name="SAPBEXstdDataEmph 6 27" xfId="45155" xr:uid="{00000000-0005-0000-0000-0000B8AC0000}"/>
    <cellStyle name="SAPBEXstdDataEmph 6 28" xfId="48845" xr:uid="{00000000-0005-0000-0000-0000B9AC0000}"/>
    <cellStyle name="SAPBEXstdDataEmph 6 29" xfId="49461" xr:uid="{00000000-0005-0000-0000-0000BAAC0000}"/>
    <cellStyle name="SAPBEXstdDataEmph 6 3" xfId="45156" xr:uid="{00000000-0005-0000-0000-0000BBAC0000}"/>
    <cellStyle name="SAPBEXstdDataEmph 6 4" xfId="45157" xr:uid="{00000000-0005-0000-0000-0000BCAC0000}"/>
    <cellStyle name="SAPBEXstdDataEmph 6 5" xfId="45158" xr:uid="{00000000-0005-0000-0000-0000BDAC0000}"/>
    <cellStyle name="SAPBEXstdDataEmph 6 6" xfId="45159" xr:uid="{00000000-0005-0000-0000-0000BEAC0000}"/>
    <cellStyle name="SAPBEXstdDataEmph 6 7" xfId="45160" xr:uid="{00000000-0005-0000-0000-0000BFAC0000}"/>
    <cellStyle name="SAPBEXstdDataEmph 6 8" xfId="45161" xr:uid="{00000000-0005-0000-0000-0000C0AC0000}"/>
    <cellStyle name="SAPBEXstdDataEmph 6 9" xfId="45162" xr:uid="{00000000-0005-0000-0000-0000C1AC0000}"/>
    <cellStyle name="SAPBEXstdDataEmph 7" xfId="1237" xr:uid="{00000000-0005-0000-0000-0000C2AC0000}"/>
    <cellStyle name="SAPBEXstdDataEmph 7 10" xfId="45163" xr:uid="{00000000-0005-0000-0000-0000C3AC0000}"/>
    <cellStyle name="SAPBEXstdDataEmph 7 11" xfId="45164" xr:uid="{00000000-0005-0000-0000-0000C4AC0000}"/>
    <cellStyle name="SAPBEXstdDataEmph 7 12" xfId="45165" xr:uid="{00000000-0005-0000-0000-0000C5AC0000}"/>
    <cellStyle name="SAPBEXstdDataEmph 7 13" xfId="45166" xr:uid="{00000000-0005-0000-0000-0000C6AC0000}"/>
    <cellStyle name="SAPBEXstdDataEmph 7 14" xfId="45167" xr:uid="{00000000-0005-0000-0000-0000C7AC0000}"/>
    <cellStyle name="SAPBEXstdDataEmph 7 15" xfId="45168" xr:uid="{00000000-0005-0000-0000-0000C8AC0000}"/>
    <cellStyle name="SAPBEXstdDataEmph 7 16" xfId="45169" xr:uid="{00000000-0005-0000-0000-0000C9AC0000}"/>
    <cellStyle name="SAPBEXstdDataEmph 7 17" xfId="45170" xr:uid="{00000000-0005-0000-0000-0000CAAC0000}"/>
    <cellStyle name="SAPBEXstdDataEmph 7 18" xfId="45171" xr:uid="{00000000-0005-0000-0000-0000CBAC0000}"/>
    <cellStyle name="SAPBEXstdDataEmph 7 19" xfId="45172" xr:uid="{00000000-0005-0000-0000-0000CCAC0000}"/>
    <cellStyle name="SAPBEXstdDataEmph 7 2" xfId="2294" xr:uid="{00000000-0005-0000-0000-0000CDAC0000}"/>
    <cellStyle name="SAPBEXstdDataEmph 7 2 2" xfId="17573" xr:uid="{00000000-0005-0000-0000-0000CEAC0000}"/>
    <cellStyle name="SAPBEXstdDataEmph 7 2 2 2" xfId="17574" xr:uid="{00000000-0005-0000-0000-0000CFAC0000}"/>
    <cellStyle name="SAPBEXstdDataEmph 7 2 2 2 2" xfId="17575" xr:uid="{00000000-0005-0000-0000-0000D0AC0000}"/>
    <cellStyle name="SAPBEXstdDataEmph 7 2 2 2 2 2" xfId="17576" xr:uid="{00000000-0005-0000-0000-0000D1AC0000}"/>
    <cellStyle name="SAPBEXstdDataEmph 7 2 2 2 3" xfId="17577" xr:uid="{00000000-0005-0000-0000-0000D2AC0000}"/>
    <cellStyle name="SAPBEXstdDataEmph 7 2 2 3" xfId="17578" xr:uid="{00000000-0005-0000-0000-0000D3AC0000}"/>
    <cellStyle name="SAPBEXstdDataEmph 7 2 2 3 2" xfId="17579" xr:uid="{00000000-0005-0000-0000-0000D4AC0000}"/>
    <cellStyle name="SAPBEXstdDataEmph 7 2 2 3 2 2" xfId="17580" xr:uid="{00000000-0005-0000-0000-0000D5AC0000}"/>
    <cellStyle name="SAPBEXstdDataEmph 7 2 2 4" xfId="17581" xr:uid="{00000000-0005-0000-0000-0000D6AC0000}"/>
    <cellStyle name="SAPBEXstdDataEmph 7 2 2 4 2" xfId="17582" xr:uid="{00000000-0005-0000-0000-0000D7AC0000}"/>
    <cellStyle name="SAPBEXstdDataEmph 7 2 3" xfId="17583" xr:uid="{00000000-0005-0000-0000-0000D8AC0000}"/>
    <cellStyle name="SAPBEXstdDataEmph 7 2 3 2" xfId="17584" xr:uid="{00000000-0005-0000-0000-0000D9AC0000}"/>
    <cellStyle name="SAPBEXstdDataEmph 7 2 3 2 2" xfId="17585" xr:uid="{00000000-0005-0000-0000-0000DAAC0000}"/>
    <cellStyle name="SAPBEXstdDataEmph 7 2 3 3" xfId="17586" xr:uid="{00000000-0005-0000-0000-0000DBAC0000}"/>
    <cellStyle name="SAPBEXstdDataEmph 7 2 4" xfId="17587" xr:uid="{00000000-0005-0000-0000-0000DCAC0000}"/>
    <cellStyle name="SAPBEXstdDataEmph 7 2 4 2" xfId="17588" xr:uid="{00000000-0005-0000-0000-0000DDAC0000}"/>
    <cellStyle name="SAPBEXstdDataEmph 7 2 4 2 2" xfId="17589" xr:uid="{00000000-0005-0000-0000-0000DEAC0000}"/>
    <cellStyle name="SAPBEXstdDataEmph 7 2 5" xfId="17590" xr:uid="{00000000-0005-0000-0000-0000DFAC0000}"/>
    <cellStyle name="SAPBEXstdDataEmph 7 2 5 2" xfId="17591" xr:uid="{00000000-0005-0000-0000-0000E0AC0000}"/>
    <cellStyle name="SAPBEXstdDataEmph 7 2 6" xfId="45173" xr:uid="{00000000-0005-0000-0000-0000E1AC0000}"/>
    <cellStyle name="SAPBEXstdDataEmph 7 2 7" xfId="45174" xr:uid="{00000000-0005-0000-0000-0000E2AC0000}"/>
    <cellStyle name="SAPBEXstdDataEmph 7 2 8" xfId="49979" xr:uid="{00000000-0005-0000-0000-0000E3AC0000}"/>
    <cellStyle name="SAPBEXstdDataEmph 7 20" xfId="45175" xr:uid="{00000000-0005-0000-0000-0000E4AC0000}"/>
    <cellStyle name="SAPBEXstdDataEmph 7 21" xfId="45176" xr:uid="{00000000-0005-0000-0000-0000E5AC0000}"/>
    <cellStyle name="SAPBEXstdDataEmph 7 22" xfId="45177" xr:uid="{00000000-0005-0000-0000-0000E6AC0000}"/>
    <cellStyle name="SAPBEXstdDataEmph 7 23" xfId="45178" xr:uid="{00000000-0005-0000-0000-0000E7AC0000}"/>
    <cellStyle name="SAPBEXstdDataEmph 7 24" xfId="45179" xr:uid="{00000000-0005-0000-0000-0000E8AC0000}"/>
    <cellStyle name="SAPBEXstdDataEmph 7 25" xfId="45180" xr:uid="{00000000-0005-0000-0000-0000E9AC0000}"/>
    <cellStyle name="SAPBEXstdDataEmph 7 26" xfId="45181" xr:uid="{00000000-0005-0000-0000-0000EAAC0000}"/>
    <cellStyle name="SAPBEXstdDataEmph 7 27" xfId="45182" xr:uid="{00000000-0005-0000-0000-0000EBAC0000}"/>
    <cellStyle name="SAPBEXstdDataEmph 7 28" xfId="48846" xr:uid="{00000000-0005-0000-0000-0000ECAC0000}"/>
    <cellStyle name="SAPBEXstdDataEmph 7 29" xfId="49462" xr:uid="{00000000-0005-0000-0000-0000EDAC0000}"/>
    <cellStyle name="SAPBEXstdDataEmph 7 3" xfId="45183" xr:uid="{00000000-0005-0000-0000-0000EEAC0000}"/>
    <cellStyle name="SAPBEXstdDataEmph 7 4" xfId="45184" xr:uid="{00000000-0005-0000-0000-0000EFAC0000}"/>
    <cellStyle name="SAPBEXstdDataEmph 7 5" xfId="45185" xr:uid="{00000000-0005-0000-0000-0000F0AC0000}"/>
    <cellStyle name="SAPBEXstdDataEmph 7 6" xfId="45186" xr:uid="{00000000-0005-0000-0000-0000F1AC0000}"/>
    <cellStyle name="SAPBEXstdDataEmph 7 7" xfId="45187" xr:uid="{00000000-0005-0000-0000-0000F2AC0000}"/>
    <cellStyle name="SAPBEXstdDataEmph 7 8" xfId="45188" xr:uid="{00000000-0005-0000-0000-0000F3AC0000}"/>
    <cellStyle name="SAPBEXstdDataEmph 7 9" xfId="45189" xr:uid="{00000000-0005-0000-0000-0000F4AC0000}"/>
    <cellStyle name="SAPBEXstdDataEmph 8" xfId="1219" xr:uid="{00000000-0005-0000-0000-0000F5AC0000}"/>
    <cellStyle name="SAPBEXstdDataEmph 8 10" xfId="45190" xr:uid="{00000000-0005-0000-0000-0000F6AC0000}"/>
    <cellStyle name="SAPBEXstdDataEmph 8 11" xfId="45191" xr:uid="{00000000-0005-0000-0000-0000F7AC0000}"/>
    <cellStyle name="SAPBEXstdDataEmph 8 12" xfId="45192" xr:uid="{00000000-0005-0000-0000-0000F8AC0000}"/>
    <cellStyle name="SAPBEXstdDataEmph 8 13" xfId="45193" xr:uid="{00000000-0005-0000-0000-0000F9AC0000}"/>
    <cellStyle name="SAPBEXstdDataEmph 8 14" xfId="45194" xr:uid="{00000000-0005-0000-0000-0000FAAC0000}"/>
    <cellStyle name="SAPBEXstdDataEmph 8 15" xfId="45195" xr:uid="{00000000-0005-0000-0000-0000FBAC0000}"/>
    <cellStyle name="SAPBEXstdDataEmph 8 16" xfId="45196" xr:uid="{00000000-0005-0000-0000-0000FCAC0000}"/>
    <cellStyle name="SAPBEXstdDataEmph 8 17" xfId="45197" xr:uid="{00000000-0005-0000-0000-0000FDAC0000}"/>
    <cellStyle name="SAPBEXstdDataEmph 8 18" xfId="45198" xr:uid="{00000000-0005-0000-0000-0000FEAC0000}"/>
    <cellStyle name="SAPBEXstdDataEmph 8 19" xfId="45199" xr:uid="{00000000-0005-0000-0000-0000FFAC0000}"/>
    <cellStyle name="SAPBEXstdDataEmph 8 2" xfId="2295" xr:uid="{00000000-0005-0000-0000-000000AD0000}"/>
    <cellStyle name="SAPBEXstdDataEmph 8 2 2" xfId="17592" xr:uid="{00000000-0005-0000-0000-000001AD0000}"/>
    <cellStyle name="SAPBEXstdDataEmph 8 2 2 2" xfId="17593" xr:uid="{00000000-0005-0000-0000-000002AD0000}"/>
    <cellStyle name="SAPBEXstdDataEmph 8 2 2 2 2" xfId="17594" xr:uid="{00000000-0005-0000-0000-000003AD0000}"/>
    <cellStyle name="SAPBEXstdDataEmph 8 2 2 2 2 2" xfId="17595" xr:uid="{00000000-0005-0000-0000-000004AD0000}"/>
    <cellStyle name="SAPBEXstdDataEmph 8 2 2 2 3" xfId="17596" xr:uid="{00000000-0005-0000-0000-000005AD0000}"/>
    <cellStyle name="SAPBEXstdDataEmph 8 2 2 3" xfId="17597" xr:uid="{00000000-0005-0000-0000-000006AD0000}"/>
    <cellStyle name="SAPBEXstdDataEmph 8 2 2 3 2" xfId="17598" xr:uid="{00000000-0005-0000-0000-000007AD0000}"/>
    <cellStyle name="SAPBEXstdDataEmph 8 2 2 3 2 2" xfId="17599" xr:uid="{00000000-0005-0000-0000-000008AD0000}"/>
    <cellStyle name="SAPBEXstdDataEmph 8 2 2 4" xfId="17600" xr:uid="{00000000-0005-0000-0000-000009AD0000}"/>
    <cellStyle name="SAPBEXstdDataEmph 8 2 2 4 2" xfId="17601" xr:uid="{00000000-0005-0000-0000-00000AAD0000}"/>
    <cellStyle name="SAPBEXstdDataEmph 8 2 3" xfId="17602" xr:uid="{00000000-0005-0000-0000-00000BAD0000}"/>
    <cellStyle name="SAPBEXstdDataEmph 8 2 3 2" xfId="17603" xr:uid="{00000000-0005-0000-0000-00000CAD0000}"/>
    <cellStyle name="SAPBEXstdDataEmph 8 2 3 2 2" xfId="17604" xr:uid="{00000000-0005-0000-0000-00000DAD0000}"/>
    <cellStyle name="SAPBEXstdDataEmph 8 2 3 3" xfId="17605" xr:uid="{00000000-0005-0000-0000-00000EAD0000}"/>
    <cellStyle name="SAPBEXstdDataEmph 8 2 4" xfId="17606" xr:uid="{00000000-0005-0000-0000-00000FAD0000}"/>
    <cellStyle name="SAPBEXstdDataEmph 8 2 4 2" xfId="17607" xr:uid="{00000000-0005-0000-0000-000010AD0000}"/>
    <cellStyle name="SAPBEXstdDataEmph 8 2 4 2 2" xfId="17608" xr:uid="{00000000-0005-0000-0000-000011AD0000}"/>
    <cellStyle name="SAPBEXstdDataEmph 8 2 5" xfId="17609" xr:uid="{00000000-0005-0000-0000-000012AD0000}"/>
    <cellStyle name="SAPBEXstdDataEmph 8 2 5 2" xfId="17610" xr:uid="{00000000-0005-0000-0000-000013AD0000}"/>
    <cellStyle name="SAPBEXstdDataEmph 8 2 6" xfId="45200" xr:uid="{00000000-0005-0000-0000-000014AD0000}"/>
    <cellStyle name="SAPBEXstdDataEmph 8 2 7" xfId="45201" xr:uid="{00000000-0005-0000-0000-000015AD0000}"/>
    <cellStyle name="SAPBEXstdDataEmph 8 20" xfId="45202" xr:uid="{00000000-0005-0000-0000-000016AD0000}"/>
    <cellStyle name="SAPBEXstdDataEmph 8 21" xfId="45203" xr:uid="{00000000-0005-0000-0000-000017AD0000}"/>
    <cellStyle name="SAPBEXstdDataEmph 8 22" xfId="45204" xr:uid="{00000000-0005-0000-0000-000018AD0000}"/>
    <cellStyle name="SAPBEXstdDataEmph 8 23" xfId="45205" xr:uid="{00000000-0005-0000-0000-000019AD0000}"/>
    <cellStyle name="SAPBEXstdDataEmph 8 24" xfId="45206" xr:uid="{00000000-0005-0000-0000-00001AAD0000}"/>
    <cellStyle name="SAPBEXstdDataEmph 8 25" xfId="45207" xr:uid="{00000000-0005-0000-0000-00001BAD0000}"/>
    <cellStyle name="SAPBEXstdDataEmph 8 26" xfId="45208" xr:uid="{00000000-0005-0000-0000-00001CAD0000}"/>
    <cellStyle name="SAPBEXstdDataEmph 8 27" xfId="48847" xr:uid="{00000000-0005-0000-0000-00001DAD0000}"/>
    <cellStyle name="SAPBEXstdDataEmph 8 3" xfId="45209" xr:uid="{00000000-0005-0000-0000-00001EAD0000}"/>
    <cellStyle name="SAPBEXstdDataEmph 8 4" xfId="45210" xr:uid="{00000000-0005-0000-0000-00001FAD0000}"/>
    <cellStyle name="SAPBEXstdDataEmph 8 5" xfId="45211" xr:uid="{00000000-0005-0000-0000-000020AD0000}"/>
    <cellStyle name="SAPBEXstdDataEmph 8 6" xfId="45212" xr:uid="{00000000-0005-0000-0000-000021AD0000}"/>
    <cellStyle name="SAPBEXstdDataEmph 8 7" xfId="45213" xr:uid="{00000000-0005-0000-0000-000022AD0000}"/>
    <cellStyle name="SAPBEXstdDataEmph 8 8" xfId="45214" xr:uid="{00000000-0005-0000-0000-000023AD0000}"/>
    <cellStyle name="SAPBEXstdDataEmph 8 9" xfId="45215" xr:uid="{00000000-0005-0000-0000-000024AD0000}"/>
    <cellStyle name="SAPBEXstdDataEmph 9" xfId="2296" xr:uid="{00000000-0005-0000-0000-000025AD0000}"/>
    <cellStyle name="SAPBEXstdDataEmph 9 10" xfId="45216" xr:uid="{00000000-0005-0000-0000-000026AD0000}"/>
    <cellStyle name="SAPBEXstdDataEmph 9 11" xfId="45217" xr:uid="{00000000-0005-0000-0000-000027AD0000}"/>
    <cellStyle name="SAPBEXstdDataEmph 9 12" xfId="45218" xr:uid="{00000000-0005-0000-0000-000028AD0000}"/>
    <cellStyle name="SAPBEXstdDataEmph 9 13" xfId="45219" xr:uid="{00000000-0005-0000-0000-000029AD0000}"/>
    <cellStyle name="SAPBEXstdDataEmph 9 14" xfId="45220" xr:uid="{00000000-0005-0000-0000-00002AAD0000}"/>
    <cellStyle name="SAPBEXstdDataEmph 9 15" xfId="45221" xr:uid="{00000000-0005-0000-0000-00002BAD0000}"/>
    <cellStyle name="SAPBEXstdDataEmph 9 16" xfId="45222" xr:uid="{00000000-0005-0000-0000-00002CAD0000}"/>
    <cellStyle name="SAPBEXstdDataEmph 9 17" xfId="45223" xr:uid="{00000000-0005-0000-0000-00002DAD0000}"/>
    <cellStyle name="SAPBEXstdDataEmph 9 18" xfId="45224" xr:uid="{00000000-0005-0000-0000-00002EAD0000}"/>
    <cellStyle name="SAPBEXstdDataEmph 9 19" xfId="45225" xr:uid="{00000000-0005-0000-0000-00002FAD0000}"/>
    <cellStyle name="SAPBEXstdDataEmph 9 2" xfId="2297" xr:uid="{00000000-0005-0000-0000-000030AD0000}"/>
    <cellStyle name="SAPBEXstdDataEmph 9 2 2" xfId="17611" xr:uid="{00000000-0005-0000-0000-000031AD0000}"/>
    <cellStyle name="SAPBEXstdDataEmph 9 2 2 2" xfId="17612" xr:uid="{00000000-0005-0000-0000-000032AD0000}"/>
    <cellStyle name="SAPBEXstdDataEmph 9 2 2 2 2" xfId="17613" xr:uid="{00000000-0005-0000-0000-000033AD0000}"/>
    <cellStyle name="SAPBEXstdDataEmph 9 2 2 2 2 2" xfId="17614" xr:uid="{00000000-0005-0000-0000-000034AD0000}"/>
    <cellStyle name="SAPBEXstdDataEmph 9 2 2 2 3" xfId="17615" xr:uid="{00000000-0005-0000-0000-000035AD0000}"/>
    <cellStyle name="SAPBEXstdDataEmph 9 2 2 3" xfId="17616" xr:uid="{00000000-0005-0000-0000-000036AD0000}"/>
    <cellStyle name="SAPBEXstdDataEmph 9 2 2 3 2" xfId="17617" xr:uid="{00000000-0005-0000-0000-000037AD0000}"/>
    <cellStyle name="SAPBEXstdDataEmph 9 2 2 3 2 2" xfId="17618" xr:uid="{00000000-0005-0000-0000-000038AD0000}"/>
    <cellStyle name="SAPBEXstdDataEmph 9 2 2 4" xfId="17619" xr:uid="{00000000-0005-0000-0000-000039AD0000}"/>
    <cellStyle name="SAPBEXstdDataEmph 9 2 2 4 2" xfId="17620" xr:uid="{00000000-0005-0000-0000-00003AAD0000}"/>
    <cellStyle name="SAPBEXstdDataEmph 9 2 3" xfId="17621" xr:uid="{00000000-0005-0000-0000-00003BAD0000}"/>
    <cellStyle name="SAPBEXstdDataEmph 9 2 3 2" xfId="17622" xr:uid="{00000000-0005-0000-0000-00003CAD0000}"/>
    <cellStyle name="SAPBEXstdDataEmph 9 2 3 2 2" xfId="17623" xr:uid="{00000000-0005-0000-0000-00003DAD0000}"/>
    <cellStyle name="SAPBEXstdDataEmph 9 2 3 3" xfId="17624" xr:uid="{00000000-0005-0000-0000-00003EAD0000}"/>
    <cellStyle name="SAPBEXstdDataEmph 9 2 4" xfId="17625" xr:uid="{00000000-0005-0000-0000-00003FAD0000}"/>
    <cellStyle name="SAPBEXstdDataEmph 9 2 4 2" xfId="17626" xr:uid="{00000000-0005-0000-0000-000040AD0000}"/>
    <cellStyle name="SAPBEXstdDataEmph 9 2 4 2 2" xfId="17627" xr:uid="{00000000-0005-0000-0000-000041AD0000}"/>
    <cellStyle name="SAPBEXstdDataEmph 9 2 5" xfId="17628" xr:uid="{00000000-0005-0000-0000-000042AD0000}"/>
    <cellStyle name="SAPBEXstdDataEmph 9 2 5 2" xfId="17629" xr:uid="{00000000-0005-0000-0000-000043AD0000}"/>
    <cellStyle name="SAPBEXstdDataEmph 9 2 6" xfId="45226" xr:uid="{00000000-0005-0000-0000-000044AD0000}"/>
    <cellStyle name="SAPBEXstdDataEmph 9 2 7" xfId="45227" xr:uid="{00000000-0005-0000-0000-000045AD0000}"/>
    <cellStyle name="SAPBEXstdDataEmph 9 2 8" xfId="49980" xr:uid="{00000000-0005-0000-0000-000046AD0000}"/>
    <cellStyle name="SAPBEXstdDataEmph 9 20" xfId="45228" xr:uid="{00000000-0005-0000-0000-000047AD0000}"/>
    <cellStyle name="SAPBEXstdDataEmph 9 21" xfId="45229" xr:uid="{00000000-0005-0000-0000-000048AD0000}"/>
    <cellStyle name="SAPBEXstdDataEmph 9 22" xfId="45230" xr:uid="{00000000-0005-0000-0000-000049AD0000}"/>
    <cellStyle name="SAPBEXstdDataEmph 9 23" xfId="45231" xr:uid="{00000000-0005-0000-0000-00004AAD0000}"/>
    <cellStyle name="SAPBEXstdDataEmph 9 24" xfId="45232" xr:uid="{00000000-0005-0000-0000-00004BAD0000}"/>
    <cellStyle name="SAPBEXstdDataEmph 9 25" xfId="45233" xr:uid="{00000000-0005-0000-0000-00004CAD0000}"/>
    <cellStyle name="SAPBEXstdDataEmph 9 26" xfId="45234" xr:uid="{00000000-0005-0000-0000-00004DAD0000}"/>
    <cellStyle name="SAPBEXstdDataEmph 9 27" xfId="45235" xr:uid="{00000000-0005-0000-0000-00004EAD0000}"/>
    <cellStyle name="SAPBEXstdDataEmph 9 28" xfId="45236" xr:uid="{00000000-0005-0000-0000-00004FAD0000}"/>
    <cellStyle name="SAPBEXstdDataEmph 9 29" xfId="48848" xr:uid="{00000000-0005-0000-0000-000050AD0000}"/>
    <cellStyle name="SAPBEXstdDataEmph 9 3" xfId="17630" xr:uid="{00000000-0005-0000-0000-000051AD0000}"/>
    <cellStyle name="SAPBEXstdDataEmph 9 3 2" xfId="17631" xr:uid="{00000000-0005-0000-0000-000052AD0000}"/>
    <cellStyle name="SAPBEXstdDataEmph 9 3 2 2" xfId="17632" xr:uid="{00000000-0005-0000-0000-000053AD0000}"/>
    <cellStyle name="SAPBEXstdDataEmph 9 3 2 2 2" xfId="17633" xr:uid="{00000000-0005-0000-0000-000054AD0000}"/>
    <cellStyle name="SAPBEXstdDataEmph 9 3 3" xfId="17634" xr:uid="{00000000-0005-0000-0000-000055AD0000}"/>
    <cellStyle name="SAPBEXstdDataEmph 9 3 3 2" xfId="17635" xr:uid="{00000000-0005-0000-0000-000056AD0000}"/>
    <cellStyle name="SAPBEXstdDataEmph 9 3 4" xfId="45237" xr:uid="{00000000-0005-0000-0000-000057AD0000}"/>
    <cellStyle name="SAPBEXstdDataEmph 9 30" xfId="49463" xr:uid="{00000000-0005-0000-0000-000058AD0000}"/>
    <cellStyle name="SAPBEXstdDataEmph 9 4" xfId="45238" xr:uid="{00000000-0005-0000-0000-000059AD0000}"/>
    <cellStyle name="SAPBEXstdDataEmph 9 5" xfId="45239" xr:uid="{00000000-0005-0000-0000-00005AAD0000}"/>
    <cellStyle name="SAPBEXstdDataEmph 9 6" xfId="45240" xr:uid="{00000000-0005-0000-0000-00005BAD0000}"/>
    <cellStyle name="SAPBEXstdDataEmph 9 7" xfId="45241" xr:uid="{00000000-0005-0000-0000-00005CAD0000}"/>
    <cellStyle name="SAPBEXstdDataEmph 9 8" xfId="45242" xr:uid="{00000000-0005-0000-0000-00005DAD0000}"/>
    <cellStyle name="SAPBEXstdDataEmph 9 9" xfId="45243" xr:uid="{00000000-0005-0000-0000-00005EAD0000}"/>
    <cellStyle name="SAPBEXstdDataEmph_20120921_SF-grote-ronde-Liesbethdump2" xfId="449" xr:uid="{00000000-0005-0000-0000-00005FAD0000}"/>
    <cellStyle name="SAPBEXstdItem" xfId="153" xr:uid="{00000000-0005-0000-0000-000060AD0000}"/>
    <cellStyle name="SAPBEXstdItem 10" xfId="45244" xr:uid="{00000000-0005-0000-0000-000061AD0000}"/>
    <cellStyle name="SAPBEXstdItem 10 2" xfId="49981" xr:uid="{00000000-0005-0000-0000-000062AD0000}"/>
    <cellStyle name="SAPBEXstdItem 11" xfId="45245" xr:uid="{00000000-0005-0000-0000-000063AD0000}"/>
    <cellStyle name="SAPBEXstdItem 12" xfId="45246" xr:uid="{00000000-0005-0000-0000-000064AD0000}"/>
    <cellStyle name="SAPBEXstdItem 13" xfId="45247" xr:uid="{00000000-0005-0000-0000-000065AD0000}"/>
    <cellStyle name="SAPBEXstdItem 14" xfId="45248" xr:uid="{00000000-0005-0000-0000-000066AD0000}"/>
    <cellStyle name="SAPBEXstdItem 15" xfId="45249" xr:uid="{00000000-0005-0000-0000-000067AD0000}"/>
    <cellStyle name="SAPBEXstdItem 16" xfId="45250" xr:uid="{00000000-0005-0000-0000-000068AD0000}"/>
    <cellStyle name="SAPBEXstdItem 17" xfId="45251" xr:uid="{00000000-0005-0000-0000-000069AD0000}"/>
    <cellStyle name="SAPBEXstdItem 18" xfId="45252" xr:uid="{00000000-0005-0000-0000-00006AAD0000}"/>
    <cellStyle name="SAPBEXstdItem 19" xfId="45253" xr:uid="{00000000-0005-0000-0000-00006BAD0000}"/>
    <cellStyle name="SAPBEXstdItem 2" xfId="226" xr:uid="{00000000-0005-0000-0000-00006CAD0000}"/>
    <cellStyle name="SAPBEXstdItem 2 10" xfId="45254" xr:uid="{00000000-0005-0000-0000-00006DAD0000}"/>
    <cellStyle name="SAPBEXstdItem 2 11" xfId="45255" xr:uid="{00000000-0005-0000-0000-00006EAD0000}"/>
    <cellStyle name="SAPBEXstdItem 2 12" xfId="45256" xr:uid="{00000000-0005-0000-0000-00006FAD0000}"/>
    <cellStyle name="SAPBEXstdItem 2 13" xfId="45257" xr:uid="{00000000-0005-0000-0000-000070AD0000}"/>
    <cellStyle name="SAPBEXstdItem 2 14" xfId="45258" xr:uid="{00000000-0005-0000-0000-000071AD0000}"/>
    <cellStyle name="SAPBEXstdItem 2 15" xfId="45259" xr:uid="{00000000-0005-0000-0000-000072AD0000}"/>
    <cellStyle name="SAPBEXstdItem 2 16" xfId="45260" xr:uid="{00000000-0005-0000-0000-000073AD0000}"/>
    <cellStyle name="SAPBEXstdItem 2 17" xfId="45261" xr:uid="{00000000-0005-0000-0000-000074AD0000}"/>
    <cellStyle name="SAPBEXstdItem 2 18" xfId="45262" xr:uid="{00000000-0005-0000-0000-000075AD0000}"/>
    <cellStyle name="SAPBEXstdItem 2 19" xfId="45263" xr:uid="{00000000-0005-0000-0000-000076AD0000}"/>
    <cellStyle name="SAPBEXstdItem 2 2" xfId="560" xr:uid="{00000000-0005-0000-0000-000077AD0000}"/>
    <cellStyle name="SAPBEXstdItem 2 2 10" xfId="45264" xr:uid="{00000000-0005-0000-0000-000078AD0000}"/>
    <cellStyle name="SAPBEXstdItem 2 2 11" xfId="45265" xr:uid="{00000000-0005-0000-0000-000079AD0000}"/>
    <cellStyle name="SAPBEXstdItem 2 2 12" xfId="45266" xr:uid="{00000000-0005-0000-0000-00007AAD0000}"/>
    <cellStyle name="SAPBEXstdItem 2 2 13" xfId="45267" xr:uid="{00000000-0005-0000-0000-00007BAD0000}"/>
    <cellStyle name="SAPBEXstdItem 2 2 14" xfId="45268" xr:uid="{00000000-0005-0000-0000-00007CAD0000}"/>
    <cellStyle name="SAPBEXstdItem 2 2 15" xfId="45269" xr:uid="{00000000-0005-0000-0000-00007DAD0000}"/>
    <cellStyle name="SAPBEXstdItem 2 2 16" xfId="45270" xr:uid="{00000000-0005-0000-0000-00007EAD0000}"/>
    <cellStyle name="SAPBEXstdItem 2 2 17" xfId="45271" xr:uid="{00000000-0005-0000-0000-00007FAD0000}"/>
    <cellStyle name="SAPBEXstdItem 2 2 18" xfId="45272" xr:uid="{00000000-0005-0000-0000-000080AD0000}"/>
    <cellStyle name="SAPBEXstdItem 2 2 19" xfId="45273" xr:uid="{00000000-0005-0000-0000-000081AD0000}"/>
    <cellStyle name="SAPBEXstdItem 2 2 2" xfId="1239" xr:uid="{00000000-0005-0000-0000-000082AD0000}"/>
    <cellStyle name="SAPBEXstdItem 2 2 2 10" xfId="45274" xr:uid="{00000000-0005-0000-0000-000083AD0000}"/>
    <cellStyle name="SAPBEXstdItem 2 2 2 11" xfId="45275" xr:uid="{00000000-0005-0000-0000-000084AD0000}"/>
    <cellStyle name="SAPBEXstdItem 2 2 2 12" xfId="45276" xr:uid="{00000000-0005-0000-0000-000085AD0000}"/>
    <cellStyle name="SAPBEXstdItem 2 2 2 13" xfId="45277" xr:uid="{00000000-0005-0000-0000-000086AD0000}"/>
    <cellStyle name="SAPBEXstdItem 2 2 2 14" xfId="45278" xr:uid="{00000000-0005-0000-0000-000087AD0000}"/>
    <cellStyle name="SAPBEXstdItem 2 2 2 15" xfId="45279" xr:uid="{00000000-0005-0000-0000-000088AD0000}"/>
    <cellStyle name="SAPBEXstdItem 2 2 2 16" xfId="45280" xr:uid="{00000000-0005-0000-0000-000089AD0000}"/>
    <cellStyle name="SAPBEXstdItem 2 2 2 17" xfId="45281" xr:uid="{00000000-0005-0000-0000-00008AAD0000}"/>
    <cellStyle name="SAPBEXstdItem 2 2 2 18" xfId="45282" xr:uid="{00000000-0005-0000-0000-00008BAD0000}"/>
    <cellStyle name="SAPBEXstdItem 2 2 2 19" xfId="45283" xr:uid="{00000000-0005-0000-0000-00008CAD0000}"/>
    <cellStyle name="SAPBEXstdItem 2 2 2 2" xfId="2298" xr:uid="{00000000-0005-0000-0000-00008DAD0000}"/>
    <cellStyle name="SAPBEXstdItem 2 2 2 2 2" xfId="17636" xr:uid="{00000000-0005-0000-0000-00008EAD0000}"/>
    <cellStyle name="SAPBEXstdItem 2 2 2 2 2 2" xfId="17637" xr:uid="{00000000-0005-0000-0000-00008FAD0000}"/>
    <cellStyle name="SAPBEXstdItem 2 2 2 2 2 2 2" xfId="17638" xr:uid="{00000000-0005-0000-0000-000090AD0000}"/>
    <cellStyle name="SAPBEXstdItem 2 2 2 2 2 2 2 2" xfId="17639" xr:uid="{00000000-0005-0000-0000-000091AD0000}"/>
    <cellStyle name="SAPBEXstdItem 2 2 2 2 2 2 3" xfId="17640" xr:uid="{00000000-0005-0000-0000-000092AD0000}"/>
    <cellStyle name="SAPBEXstdItem 2 2 2 2 2 3" xfId="17641" xr:uid="{00000000-0005-0000-0000-000093AD0000}"/>
    <cellStyle name="SAPBEXstdItem 2 2 2 2 2 3 2" xfId="17642" xr:uid="{00000000-0005-0000-0000-000094AD0000}"/>
    <cellStyle name="SAPBEXstdItem 2 2 2 2 2 3 2 2" xfId="17643" xr:uid="{00000000-0005-0000-0000-000095AD0000}"/>
    <cellStyle name="SAPBEXstdItem 2 2 2 2 2 4" xfId="17644" xr:uid="{00000000-0005-0000-0000-000096AD0000}"/>
    <cellStyle name="SAPBEXstdItem 2 2 2 2 2 4 2" xfId="17645" xr:uid="{00000000-0005-0000-0000-000097AD0000}"/>
    <cellStyle name="SAPBEXstdItem 2 2 2 2 3" xfId="17646" xr:uid="{00000000-0005-0000-0000-000098AD0000}"/>
    <cellStyle name="SAPBEXstdItem 2 2 2 2 3 2" xfId="17647" xr:uid="{00000000-0005-0000-0000-000099AD0000}"/>
    <cellStyle name="SAPBEXstdItem 2 2 2 2 3 2 2" xfId="17648" xr:uid="{00000000-0005-0000-0000-00009AAD0000}"/>
    <cellStyle name="SAPBEXstdItem 2 2 2 2 3 3" xfId="17649" xr:uid="{00000000-0005-0000-0000-00009BAD0000}"/>
    <cellStyle name="SAPBEXstdItem 2 2 2 2 4" xfId="17650" xr:uid="{00000000-0005-0000-0000-00009CAD0000}"/>
    <cellStyle name="SAPBEXstdItem 2 2 2 2 4 2" xfId="17651" xr:uid="{00000000-0005-0000-0000-00009DAD0000}"/>
    <cellStyle name="SAPBEXstdItem 2 2 2 2 4 2 2" xfId="17652" xr:uid="{00000000-0005-0000-0000-00009EAD0000}"/>
    <cellStyle name="SAPBEXstdItem 2 2 2 2 5" xfId="17653" xr:uid="{00000000-0005-0000-0000-00009FAD0000}"/>
    <cellStyle name="SAPBEXstdItem 2 2 2 2 5 2" xfId="17654" xr:uid="{00000000-0005-0000-0000-0000A0AD0000}"/>
    <cellStyle name="SAPBEXstdItem 2 2 2 2 6" xfId="45284" xr:uid="{00000000-0005-0000-0000-0000A1AD0000}"/>
    <cellStyle name="SAPBEXstdItem 2 2 2 2 7" xfId="45285" xr:uid="{00000000-0005-0000-0000-0000A2AD0000}"/>
    <cellStyle name="SAPBEXstdItem 2 2 2 2 8" xfId="49983" xr:uid="{00000000-0005-0000-0000-0000A3AD0000}"/>
    <cellStyle name="SAPBEXstdItem 2 2 2 20" xfId="45286" xr:uid="{00000000-0005-0000-0000-0000A4AD0000}"/>
    <cellStyle name="SAPBEXstdItem 2 2 2 21" xfId="45287" xr:uid="{00000000-0005-0000-0000-0000A5AD0000}"/>
    <cellStyle name="SAPBEXstdItem 2 2 2 22" xfId="45288" xr:uid="{00000000-0005-0000-0000-0000A6AD0000}"/>
    <cellStyle name="SAPBEXstdItem 2 2 2 23" xfId="45289" xr:uid="{00000000-0005-0000-0000-0000A7AD0000}"/>
    <cellStyle name="SAPBEXstdItem 2 2 2 24" xfId="45290" xr:uid="{00000000-0005-0000-0000-0000A8AD0000}"/>
    <cellStyle name="SAPBEXstdItem 2 2 2 25" xfId="45291" xr:uid="{00000000-0005-0000-0000-0000A9AD0000}"/>
    <cellStyle name="SAPBEXstdItem 2 2 2 26" xfId="45292" xr:uid="{00000000-0005-0000-0000-0000AAAD0000}"/>
    <cellStyle name="SAPBEXstdItem 2 2 2 27" xfId="45293" xr:uid="{00000000-0005-0000-0000-0000ABAD0000}"/>
    <cellStyle name="SAPBEXstdItem 2 2 2 28" xfId="48849" xr:uid="{00000000-0005-0000-0000-0000ACAD0000}"/>
    <cellStyle name="SAPBEXstdItem 2 2 2 29" xfId="49465" xr:uid="{00000000-0005-0000-0000-0000ADAD0000}"/>
    <cellStyle name="SAPBEXstdItem 2 2 2 3" xfId="45294" xr:uid="{00000000-0005-0000-0000-0000AEAD0000}"/>
    <cellStyle name="SAPBEXstdItem 2 2 2 4" xfId="45295" xr:uid="{00000000-0005-0000-0000-0000AFAD0000}"/>
    <cellStyle name="SAPBEXstdItem 2 2 2 5" xfId="45296" xr:uid="{00000000-0005-0000-0000-0000B0AD0000}"/>
    <cellStyle name="SAPBEXstdItem 2 2 2 6" xfId="45297" xr:uid="{00000000-0005-0000-0000-0000B1AD0000}"/>
    <cellStyle name="SAPBEXstdItem 2 2 2 7" xfId="45298" xr:uid="{00000000-0005-0000-0000-0000B2AD0000}"/>
    <cellStyle name="SAPBEXstdItem 2 2 2 8" xfId="45299" xr:uid="{00000000-0005-0000-0000-0000B3AD0000}"/>
    <cellStyle name="SAPBEXstdItem 2 2 2 9" xfId="45300" xr:uid="{00000000-0005-0000-0000-0000B4AD0000}"/>
    <cellStyle name="SAPBEXstdItem 2 2 20" xfId="45301" xr:uid="{00000000-0005-0000-0000-0000B5AD0000}"/>
    <cellStyle name="SAPBEXstdItem 2 2 21" xfId="45302" xr:uid="{00000000-0005-0000-0000-0000B6AD0000}"/>
    <cellStyle name="SAPBEXstdItem 2 2 22" xfId="45303" xr:uid="{00000000-0005-0000-0000-0000B7AD0000}"/>
    <cellStyle name="SAPBEXstdItem 2 2 23" xfId="45304" xr:uid="{00000000-0005-0000-0000-0000B8AD0000}"/>
    <cellStyle name="SAPBEXstdItem 2 2 24" xfId="45305" xr:uid="{00000000-0005-0000-0000-0000B9AD0000}"/>
    <cellStyle name="SAPBEXstdItem 2 2 25" xfId="45306" xr:uid="{00000000-0005-0000-0000-0000BAAD0000}"/>
    <cellStyle name="SAPBEXstdItem 2 2 26" xfId="45307" xr:uid="{00000000-0005-0000-0000-0000BBAD0000}"/>
    <cellStyle name="SAPBEXstdItem 2 2 27" xfId="45308" xr:uid="{00000000-0005-0000-0000-0000BCAD0000}"/>
    <cellStyle name="SAPBEXstdItem 2 2 28" xfId="45309" xr:uid="{00000000-0005-0000-0000-0000BDAD0000}"/>
    <cellStyle name="SAPBEXstdItem 2 2 29" xfId="45310" xr:uid="{00000000-0005-0000-0000-0000BEAD0000}"/>
    <cellStyle name="SAPBEXstdItem 2 2 3" xfId="1240" xr:uid="{00000000-0005-0000-0000-0000BFAD0000}"/>
    <cellStyle name="SAPBEXstdItem 2 2 3 10" xfId="45311" xr:uid="{00000000-0005-0000-0000-0000C0AD0000}"/>
    <cellStyle name="SAPBEXstdItem 2 2 3 11" xfId="45312" xr:uid="{00000000-0005-0000-0000-0000C1AD0000}"/>
    <cellStyle name="SAPBEXstdItem 2 2 3 12" xfId="45313" xr:uid="{00000000-0005-0000-0000-0000C2AD0000}"/>
    <cellStyle name="SAPBEXstdItem 2 2 3 13" xfId="45314" xr:uid="{00000000-0005-0000-0000-0000C3AD0000}"/>
    <cellStyle name="SAPBEXstdItem 2 2 3 14" xfId="45315" xr:uid="{00000000-0005-0000-0000-0000C4AD0000}"/>
    <cellStyle name="SAPBEXstdItem 2 2 3 15" xfId="45316" xr:uid="{00000000-0005-0000-0000-0000C5AD0000}"/>
    <cellStyle name="SAPBEXstdItem 2 2 3 16" xfId="45317" xr:uid="{00000000-0005-0000-0000-0000C6AD0000}"/>
    <cellStyle name="SAPBEXstdItem 2 2 3 17" xfId="45318" xr:uid="{00000000-0005-0000-0000-0000C7AD0000}"/>
    <cellStyle name="SAPBEXstdItem 2 2 3 18" xfId="45319" xr:uid="{00000000-0005-0000-0000-0000C8AD0000}"/>
    <cellStyle name="SAPBEXstdItem 2 2 3 19" xfId="45320" xr:uid="{00000000-0005-0000-0000-0000C9AD0000}"/>
    <cellStyle name="SAPBEXstdItem 2 2 3 2" xfId="2299" xr:uid="{00000000-0005-0000-0000-0000CAAD0000}"/>
    <cellStyle name="SAPBEXstdItem 2 2 3 2 2" xfId="17655" xr:uid="{00000000-0005-0000-0000-0000CBAD0000}"/>
    <cellStyle name="SAPBEXstdItem 2 2 3 2 2 2" xfId="17656" xr:uid="{00000000-0005-0000-0000-0000CCAD0000}"/>
    <cellStyle name="SAPBEXstdItem 2 2 3 2 2 2 2" xfId="17657" xr:uid="{00000000-0005-0000-0000-0000CDAD0000}"/>
    <cellStyle name="SAPBEXstdItem 2 2 3 2 2 2 2 2" xfId="17658" xr:uid="{00000000-0005-0000-0000-0000CEAD0000}"/>
    <cellStyle name="SAPBEXstdItem 2 2 3 2 2 2 3" xfId="17659" xr:uid="{00000000-0005-0000-0000-0000CFAD0000}"/>
    <cellStyle name="SAPBEXstdItem 2 2 3 2 2 3" xfId="17660" xr:uid="{00000000-0005-0000-0000-0000D0AD0000}"/>
    <cellStyle name="SAPBEXstdItem 2 2 3 2 2 3 2" xfId="17661" xr:uid="{00000000-0005-0000-0000-0000D1AD0000}"/>
    <cellStyle name="SAPBEXstdItem 2 2 3 2 2 3 2 2" xfId="17662" xr:uid="{00000000-0005-0000-0000-0000D2AD0000}"/>
    <cellStyle name="SAPBEXstdItem 2 2 3 2 2 4" xfId="17663" xr:uid="{00000000-0005-0000-0000-0000D3AD0000}"/>
    <cellStyle name="SAPBEXstdItem 2 2 3 2 2 4 2" xfId="17664" xr:uid="{00000000-0005-0000-0000-0000D4AD0000}"/>
    <cellStyle name="SAPBEXstdItem 2 2 3 2 3" xfId="17665" xr:uid="{00000000-0005-0000-0000-0000D5AD0000}"/>
    <cellStyle name="SAPBEXstdItem 2 2 3 2 3 2" xfId="17666" xr:uid="{00000000-0005-0000-0000-0000D6AD0000}"/>
    <cellStyle name="SAPBEXstdItem 2 2 3 2 3 2 2" xfId="17667" xr:uid="{00000000-0005-0000-0000-0000D7AD0000}"/>
    <cellStyle name="SAPBEXstdItem 2 2 3 2 3 3" xfId="17668" xr:uid="{00000000-0005-0000-0000-0000D8AD0000}"/>
    <cellStyle name="SAPBEXstdItem 2 2 3 2 4" xfId="17669" xr:uid="{00000000-0005-0000-0000-0000D9AD0000}"/>
    <cellStyle name="SAPBEXstdItem 2 2 3 2 4 2" xfId="17670" xr:uid="{00000000-0005-0000-0000-0000DAAD0000}"/>
    <cellStyle name="SAPBEXstdItem 2 2 3 2 4 2 2" xfId="17671" xr:uid="{00000000-0005-0000-0000-0000DBAD0000}"/>
    <cellStyle name="SAPBEXstdItem 2 2 3 2 5" xfId="17672" xr:uid="{00000000-0005-0000-0000-0000DCAD0000}"/>
    <cellStyle name="SAPBEXstdItem 2 2 3 2 5 2" xfId="17673" xr:uid="{00000000-0005-0000-0000-0000DDAD0000}"/>
    <cellStyle name="SAPBEXstdItem 2 2 3 2 6" xfId="45321" xr:uid="{00000000-0005-0000-0000-0000DEAD0000}"/>
    <cellStyle name="SAPBEXstdItem 2 2 3 2 7" xfId="45322" xr:uid="{00000000-0005-0000-0000-0000DFAD0000}"/>
    <cellStyle name="SAPBEXstdItem 2 2 3 2 8" xfId="49984" xr:uid="{00000000-0005-0000-0000-0000E0AD0000}"/>
    <cellStyle name="SAPBEXstdItem 2 2 3 20" xfId="45323" xr:uid="{00000000-0005-0000-0000-0000E1AD0000}"/>
    <cellStyle name="SAPBEXstdItem 2 2 3 21" xfId="45324" xr:uid="{00000000-0005-0000-0000-0000E2AD0000}"/>
    <cellStyle name="SAPBEXstdItem 2 2 3 22" xfId="45325" xr:uid="{00000000-0005-0000-0000-0000E3AD0000}"/>
    <cellStyle name="SAPBEXstdItem 2 2 3 23" xfId="45326" xr:uid="{00000000-0005-0000-0000-0000E4AD0000}"/>
    <cellStyle name="SAPBEXstdItem 2 2 3 24" xfId="45327" xr:uid="{00000000-0005-0000-0000-0000E5AD0000}"/>
    <cellStyle name="SAPBEXstdItem 2 2 3 25" xfId="45328" xr:uid="{00000000-0005-0000-0000-0000E6AD0000}"/>
    <cellStyle name="SAPBEXstdItem 2 2 3 26" xfId="45329" xr:uid="{00000000-0005-0000-0000-0000E7AD0000}"/>
    <cellStyle name="SAPBEXstdItem 2 2 3 27" xfId="45330" xr:uid="{00000000-0005-0000-0000-0000E8AD0000}"/>
    <cellStyle name="SAPBEXstdItem 2 2 3 28" xfId="48850" xr:uid="{00000000-0005-0000-0000-0000E9AD0000}"/>
    <cellStyle name="SAPBEXstdItem 2 2 3 29" xfId="49466" xr:uid="{00000000-0005-0000-0000-0000EAAD0000}"/>
    <cellStyle name="SAPBEXstdItem 2 2 3 3" xfId="45331" xr:uid="{00000000-0005-0000-0000-0000EBAD0000}"/>
    <cellStyle name="SAPBEXstdItem 2 2 3 4" xfId="45332" xr:uid="{00000000-0005-0000-0000-0000ECAD0000}"/>
    <cellStyle name="SAPBEXstdItem 2 2 3 5" xfId="45333" xr:uid="{00000000-0005-0000-0000-0000EDAD0000}"/>
    <cellStyle name="SAPBEXstdItem 2 2 3 6" xfId="45334" xr:uid="{00000000-0005-0000-0000-0000EEAD0000}"/>
    <cellStyle name="SAPBEXstdItem 2 2 3 7" xfId="45335" xr:uid="{00000000-0005-0000-0000-0000EFAD0000}"/>
    <cellStyle name="SAPBEXstdItem 2 2 3 8" xfId="45336" xr:uid="{00000000-0005-0000-0000-0000F0AD0000}"/>
    <cellStyle name="SAPBEXstdItem 2 2 3 9" xfId="45337" xr:uid="{00000000-0005-0000-0000-0000F1AD0000}"/>
    <cellStyle name="SAPBEXstdItem 2 2 30" xfId="45338" xr:uid="{00000000-0005-0000-0000-0000F2AD0000}"/>
    <cellStyle name="SAPBEXstdItem 2 2 31" xfId="45339" xr:uid="{00000000-0005-0000-0000-0000F3AD0000}"/>
    <cellStyle name="SAPBEXstdItem 2 2 32" xfId="45340" xr:uid="{00000000-0005-0000-0000-0000F4AD0000}"/>
    <cellStyle name="SAPBEXstdItem 2 2 33" xfId="48851" xr:uid="{00000000-0005-0000-0000-0000F5AD0000}"/>
    <cellStyle name="SAPBEXstdItem 2 2 34" xfId="49464" xr:uid="{00000000-0005-0000-0000-0000F6AD0000}"/>
    <cellStyle name="SAPBEXstdItem 2 2 4" xfId="1241" xr:uid="{00000000-0005-0000-0000-0000F7AD0000}"/>
    <cellStyle name="SAPBEXstdItem 2 2 4 10" xfId="45341" xr:uid="{00000000-0005-0000-0000-0000F8AD0000}"/>
    <cellStyle name="SAPBEXstdItem 2 2 4 11" xfId="45342" xr:uid="{00000000-0005-0000-0000-0000F9AD0000}"/>
    <cellStyle name="SAPBEXstdItem 2 2 4 12" xfId="45343" xr:uid="{00000000-0005-0000-0000-0000FAAD0000}"/>
    <cellStyle name="SAPBEXstdItem 2 2 4 13" xfId="45344" xr:uid="{00000000-0005-0000-0000-0000FBAD0000}"/>
    <cellStyle name="SAPBEXstdItem 2 2 4 14" xfId="45345" xr:uid="{00000000-0005-0000-0000-0000FCAD0000}"/>
    <cellStyle name="SAPBEXstdItem 2 2 4 15" xfId="45346" xr:uid="{00000000-0005-0000-0000-0000FDAD0000}"/>
    <cellStyle name="SAPBEXstdItem 2 2 4 16" xfId="45347" xr:uid="{00000000-0005-0000-0000-0000FEAD0000}"/>
    <cellStyle name="SAPBEXstdItem 2 2 4 17" xfId="45348" xr:uid="{00000000-0005-0000-0000-0000FFAD0000}"/>
    <cellStyle name="SAPBEXstdItem 2 2 4 18" xfId="45349" xr:uid="{00000000-0005-0000-0000-000000AE0000}"/>
    <cellStyle name="SAPBEXstdItem 2 2 4 19" xfId="45350" xr:uid="{00000000-0005-0000-0000-000001AE0000}"/>
    <cellStyle name="SAPBEXstdItem 2 2 4 2" xfId="2300" xr:uid="{00000000-0005-0000-0000-000002AE0000}"/>
    <cellStyle name="SAPBEXstdItem 2 2 4 2 2" xfId="17674" xr:uid="{00000000-0005-0000-0000-000003AE0000}"/>
    <cellStyle name="SAPBEXstdItem 2 2 4 2 2 2" xfId="17675" xr:uid="{00000000-0005-0000-0000-000004AE0000}"/>
    <cellStyle name="SAPBEXstdItem 2 2 4 2 2 2 2" xfId="17676" xr:uid="{00000000-0005-0000-0000-000005AE0000}"/>
    <cellStyle name="SAPBEXstdItem 2 2 4 2 2 2 2 2" xfId="17677" xr:uid="{00000000-0005-0000-0000-000006AE0000}"/>
    <cellStyle name="SAPBEXstdItem 2 2 4 2 2 2 3" xfId="17678" xr:uid="{00000000-0005-0000-0000-000007AE0000}"/>
    <cellStyle name="SAPBEXstdItem 2 2 4 2 2 3" xfId="17679" xr:uid="{00000000-0005-0000-0000-000008AE0000}"/>
    <cellStyle name="SAPBEXstdItem 2 2 4 2 2 3 2" xfId="17680" xr:uid="{00000000-0005-0000-0000-000009AE0000}"/>
    <cellStyle name="SAPBEXstdItem 2 2 4 2 2 3 2 2" xfId="17681" xr:uid="{00000000-0005-0000-0000-00000AAE0000}"/>
    <cellStyle name="SAPBEXstdItem 2 2 4 2 2 4" xfId="17682" xr:uid="{00000000-0005-0000-0000-00000BAE0000}"/>
    <cellStyle name="SAPBEXstdItem 2 2 4 2 2 4 2" xfId="17683" xr:uid="{00000000-0005-0000-0000-00000CAE0000}"/>
    <cellStyle name="SAPBEXstdItem 2 2 4 2 3" xfId="17684" xr:uid="{00000000-0005-0000-0000-00000DAE0000}"/>
    <cellStyle name="SAPBEXstdItem 2 2 4 2 3 2" xfId="17685" xr:uid="{00000000-0005-0000-0000-00000EAE0000}"/>
    <cellStyle name="SAPBEXstdItem 2 2 4 2 3 2 2" xfId="17686" xr:uid="{00000000-0005-0000-0000-00000FAE0000}"/>
    <cellStyle name="SAPBEXstdItem 2 2 4 2 3 3" xfId="17687" xr:uid="{00000000-0005-0000-0000-000010AE0000}"/>
    <cellStyle name="SAPBEXstdItem 2 2 4 2 4" xfId="17688" xr:uid="{00000000-0005-0000-0000-000011AE0000}"/>
    <cellStyle name="SAPBEXstdItem 2 2 4 2 4 2" xfId="17689" xr:uid="{00000000-0005-0000-0000-000012AE0000}"/>
    <cellStyle name="SAPBEXstdItem 2 2 4 2 4 2 2" xfId="17690" xr:uid="{00000000-0005-0000-0000-000013AE0000}"/>
    <cellStyle name="SAPBEXstdItem 2 2 4 2 5" xfId="17691" xr:uid="{00000000-0005-0000-0000-000014AE0000}"/>
    <cellStyle name="SAPBEXstdItem 2 2 4 2 5 2" xfId="17692" xr:uid="{00000000-0005-0000-0000-000015AE0000}"/>
    <cellStyle name="SAPBEXstdItem 2 2 4 2 6" xfId="45351" xr:uid="{00000000-0005-0000-0000-000016AE0000}"/>
    <cellStyle name="SAPBEXstdItem 2 2 4 2 7" xfId="45352" xr:uid="{00000000-0005-0000-0000-000017AE0000}"/>
    <cellStyle name="SAPBEXstdItem 2 2 4 2 8" xfId="49985" xr:uid="{00000000-0005-0000-0000-000018AE0000}"/>
    <cellStyle name="SAPBEXstdItem 2 2 4 20" xfId="45353" xr:uid="{00000000-0005-0000-0000-000019AE0000}"/>
    <cellStyle name="SAPBEXstdItem 2 2 4 21" xfId="45354" xr:uid="{00000000-0005-0000-0000-00001AAE0000}"/>
    <cellStyle name="SAPBEXstdItem 2 2 4 22" xfId="45355" xr:uid="{00000000-0005-0000-0000-00001BAE0000}"/>
    <cellStyle name="SAPBEXstdItem 2 2 4 23" xfId="45356" xr:uid="{00000000-0005-0000-0000-00001CAE0000}"/>
    <cellStyle name="SAPBEXstdItem 2 2 4 24" xfId="45357" xr:uid="{00000000-0005-0000-0000-00001DAE0000}"/>
    <cellStyle name="SAPBEXstdItem 2 2 4 25" xfId="45358" xr:uid="{00000000-0005-0000-0000-00001EAE0000}"/>
    <cellStyle name="SAPBEXstdItem 2 2 4 26" xfId="45359" xr:uid="{00000000-0005-0000-0000-00001FAE0000}"/>
    <cellStyle name="SAPBEXstdItem 2 2 4 27" xfId="45360" xr:uid="{00000000-0005-0000-0000-000020AE0000}"/>
    <cellStyle name="SAPBEXstdItem 2 2 4 28" xfId="48852" xr:uid="{00000000-0005-0000-0000-000021AE0000}"/>
    <cellStyle name="SAPBEXstdItem 2 2 4 29" xfId="49467" xr:uid="{00000000-0005-0000-0000-000022AE0000}"/>
    <cellStyle name="SAPBEXstdItem 2 2 4 3" xfId="45361" xr:uid="{00000000-0005-0000-0000-000023AE0000}"/>
    <cellStyle name="SAPBEXstdItem 2 2 4 4" xfId="45362" xr:uid="{00000000-0005-0000-0000-000024AE0000}"/>
    <cellStyle name="SAPBEXstdItem 2 2 4 5" xfId="45363" xr:uid="{00000000-0005-0000-0000-000025AE0000}"/>
    <cellStyle name="SAPBEXstdItem 2 2 4 6" xfId="45364" xr:uid="{00000000-0005-0000-0000-000026AE0000}"/>
    <cellStyle name="SAPBEXstdItem 2 2 4 7" xfId="45365" xr:uid="{00000000-0005-0000-0000-000027AE0000}"/>
    <cellStyle name="SAPBEXstdItem 2 2 4 8" xfId="45366" xr:uid="{00000000-0005-0000-0000-000028AE0000}"/>
    <cellStyle name="SAPBEXstdItem 2 2 4 9" xfId="45367" xr:uid="{00000000-0005-0000-0000-000029AE0000}"/>
    <cellStyle name="SAPBEXstdItem 2 2 5" xfId="1242" xr:uid="{00000000-0005-0000-0000-00002AAE0000}"/>
    <cellStyle name="SAPBEXstdItem 2 2 5 10" xfId="45368" xr:uid="{00000000-0005-0000-0000-00002BAE0000}"/>
    <cellStyle name="SAPBEXstdItem 2 2 5 11" xfId="45369" xr:uid="{00000000-0005-0000-0000-00002CAE0000}"/>
    <cellStyle name="SAPBEXstdItem 2 2 5 12" xfId="45370" xr:uid="{00000000-0005-0000-0000-00002DAE0000}"/>
    <cellStyle name="SAPBEXstdItem 2 2 5 13" xfId="45371" xr:uid="{00000000-0005-0000-0000-00002EAE0000}"/>
    <cellStyle name="SAPBEXstdItem 2 2 5 14" xfId="45372" xr:uid="{00000000-0005-0000-0000-00002FAE0000}"/>
    <cellStyle name="SAPBEXstdItem 2 2 5 15" xfId="45373" xr:uid="{00000000-0005-0000-0000-000030AE0000}"/>
    <cellStyle name="SAPBEXstdItem 2 2 5 16" xfId="45374" xr:uid="{00000000-0005-0000-0000-000031AE0000}"/>
    <cellStyle name="SAPBEXstdItem 2 2 5 17" xfId="45375" xr:uid="{00000000-0005-0000-0000-000032AE0000}"/>
    <cellStyle name="SAPBEXstdItem 2 2 5 18" xfId="45376" xr:uid="{00000000-0005-0000-0000-000033AE0000}"/>
    <cellStyle name="SAPBEXstdItem 2 2 5 19" xfId="45377" xr:uid="{00000000-0005-0000-0000-000034AE0000}"/>
    <cellStyle name="SAPBEXstdItem 2 2 5 2" xfId="2301" xr:uid="{00000000-0005-0000-0000-000035AE0000}"/>
    <cellStyle name="SAPBEXstdItem 2 2 5 2 2" xfId="17693" xr:uid="{00000000-0005-0000-0000-000036AE0000}"/>
    <cellStyle name="SAPBEXstdItem 2 2 5 2 2 2" xfId="17694" xr:uid="{00000000-0005-0000-0000-000037AE0000}"/>
    <cellStyle name="SAPBEXstdItem 2 2 5 2 2 2 2" xfId="17695" xr:uid="{00000000-0005-0000-0000-000038AE0000}"/>
    <cellStyle name="SAPBEXstdItem 2 2 5 2 2 2 2 2" xfId="17696" xr:uid="{00000000-0005-0000-0000-000039AE0000}"/>
    <cellStyle name="SAPBEXstdItem 2 2 5 2 2 2 3" xfId="17697" xr:uid="{00000000-0005-0000-0000-00003AAE0000}"/>
    <cellStyle name="SAPBEXstdItem 2 2 5 2 2 3" xfId="17698" xr:uid="{00000000-0005-0000-0000-00003BAE0000}"/>
    <cellStyle name="SAPBEXstdItem 2 2 5 2 2 3 2" xfId="17699" xr:uid="{00000000-0005-0000-0000-00003CAE0000}"/>
    <cellStyle name="SAPBEXstdItem 2 2 5 2 2 3 2 2" xfId="17700" xr:uid="{00000000-0005-0000-0000-00003DAE0000}"/>
    <cellStyle name="SAPBEXstdItem 2 2 5 2 2 4" xfId="17701" xr:uid="{00000000-0005-0000-0000-00003EAE0000}"/>
    <cellStyle name="SAPBEXstdItem 2 2 5 2 2 4 2" xfId="17702" xr:uid="{00000000-0005-0000-0000-00003FAE0000}"/>
    <cellStyle name="SAPBEXstdItem 2 2 5 2 3" xfId="17703" xr:uid="{00000000-0005-0000-0000-000040AE0000}"/>
    <cellStyle name="SAPBEXstdItem 2 2 5 2 3 2" xfId="17704" xr:uid="{00000000-0005-0000-0000-000041AE0000}"/>
    <cellStyle name="SAPBEXstdItem 2 2 5 2 3 2 2" xfId="17705" xr:uid="{00000000-0005-0000-0000-000042AE0000}"/>
    <cellStyle name="SAPBEXstdItem 2 2 5 2 3 3" xfId="17706" xr:uid="{00000000-0005-0000-0000-000043AE0000}"/>
    <cellStyle name="SAPBEXstdItem 2 2 5 2 4" xfId="17707" xr:uid="{00000000-0005-0000-0000-000044AE0000}"/>
    <cellStyle name="SAPBEXstdItem 2 2 5 2 4 2" xfId="17708" xr:uid="{00000000-0005-0000-0000-000045AE0000}"/>
    <cellStyle name="SAPBEXstdItem 2 2 5 2 4 2 2" xfId="17709" xr:uid="{00000000-0005-0000-0000-000046AE0000}"/>
    <cellStyle name="SAPBEXstdItem 2 2 5 2 5" xfId="17710" xr:uid="{00000000-0005-0000-0000-000047AE0000}"/>
    <cellStyle name="SAPBEXstdItem 2 2 5 2 5 2" xfId="17711" xr:uid="{00000000-0005-0000-0000-000048AE0000}"/>
    <cellStyle name="SAPBEXstdItem 2 2 5 2 6" xfId="45378" xr:uid="{00000000-0005-0000-0000-000049AE0000}"/>
    <cellStyle name="SAPBEXstdItem 2 2 5 2 7" xfId="45379" xr:uid="{00000000-0005-0000-0000-00004AAE0000}"/>
    <cellStyle name="SAPBEXstdItem 2 2 5 2 8" xfId="49986" xr:uid="{00000000-0005-0000-0000-00004BAE0000}"/>
    <cellStyle name="SAPBEXstdItem 2 2 5 20" xfId="45380" xr:uid="{00000000-0005-0000-0000-00004CAE0000}"/>
    <cellStyle name="SAPBEXstdItem 2 2 5 21" xfId="45381" xr:uid="{00000000-0005-0000-0000-00004DAE0000}"/>
    <cellStyle name="SAPBEXstdItem 2 2 5 22" xfId="45382" xr:uid="{00000000-0005-0000-0000-00004EAE0000}"/>
    <cellStyle name="SAPBEXstdItem 2 2 5 23" xfId="45383" xr:uid="{00000000-0005-0000-0000-00004FAE0000}"/>
    <cellStyle name="SAPBEXstdItem 2 2 5 24" xfId="45384" xr:uid="{00000000-0005-0000-0000-000050AE0000}"/>
    <cellStyle name="SAPBEXstdItem 2 2 5 25" xfId="45385" xr:uid="{00000000-0005-0000-0000-000051AE0000}"/>
    <cellStyle name="SAPBEXstdItem 2 2 5 26" xfId="45386" xr:uid="{00000000-0005-0000-0000-000052AE0000}"/>
    <cellStyle name="SAPBEXstdItem 2 2 5 27" xfId="45387" xr:uid="{00000000-0005-0000-0000-000053AE0000}"/>
    <cellStyle name="SAPBEXstdItem 2 2 5 28" xfId="48853" xr:uid="{00000000-0005-0000-0000-000054AE0000}"/>
    <cellStyle name="SAPBEXstdItem 2 2 5 29" xfId="49468" xr:uid="{00000000-0005-0000-0000-000055AE0000}"/>
    <cellStyle name="SAPBEXstdItem 2 2 5 3" xfId="45388" xr:uid="{00000000-0005-0000-0000-000056AE0000}"/>
    <cellStyle name="SAPBEXstdItem 2 2 5 4" xfId="45389" xr:uid="{00000000-0005-0000-0000-000057AE0000}"/>
    <cellStyle name="SAPBEXstdItem 2 2 5 5" xfId="45390" xr:uid="{00000000-0005-0000-0000-000058AE0000}"/>
    <cellStyle name="SAPBEXstdItem 2 2 5 6" xfId="45391" xr:uid="{00000000-0005-0000-0000-000059AE0000}"/>
    <cellStyle name="SAPBEXstdItem 2 2 5 7" xfId="45392" xr:uid="{00000000-0005-0000-0000-00005AAE0000}"/>
    <cellStyle name="SAPBEXstdItem 2 2 5 8" xfId="45393" xr:uid="{00000000-0005-0000-0000-00005BAE0000}"/>
    <cellStyle name="SAPBEXstdItem 2 2 5 9" xfId="45394" xr:uid="{00000000-0005-0000-0000-00005CAE0000}"/>
    <cellStyle name="SAPBEXstdItem 2 2 6" xfId="1243" xr:uid="{00000000-0005-0000-0000-00005DAE0000}"/>
    <cellStyle name="SAPBEXstdItem 2 2 6 10" xfId="45395" xr:uid="{00000000-0005-0000-0000-00005EAE0000}"/>
    <cellStyle name="SAPBEXstdItem 2 2 6 11" xfId="45396" xr:uid="{00000000-0005-0000-0000-00005FAE0000}"/>
    <cellStyle name="SAPBEXstdItem 2 2 6 12" xfId="45397" xr:uid="{00000000-0005-0000-0000-000060AE0000}"/>
    <cellStyle name="SAPBEXstdItem 2 2 6 13" xfId="45398" xr:uid="{00000000-0005-0000-0000-000061AE0000}"/>
    <cellStyle name="SAPBEXstdItem 2 2 6 14" xfId="45399" xr:uid="{00000000-0005-0000-0000-000062AE0000}"/>
    <cellStyle name="SAPBEXstdItem 2 2 6 15" xfId="45400" xr:uid="{00000000-0005-0000-0000-000063AE0000}"/>
    <cellStyle name="SAPBEXstdItem 2 2 6 16" xfId="45401" xr:uid="{00000000-0005-0000-0000-000064AE0000}"/>
    <cellStyle name="SAPBEXstdItem 2 2 6 17" xfId="45402" xr:uid="{00000000-0005-0000-0000-000065AE0000}"/>
    <cellStyle name="SAPBEXstdItem 2 2 6 18" xfId="45403" xr:uid="{00000000-0005-0000-0000-000066AE0000}"/>
    <cellStyle name="SAPBEXstdItem 2 2 6 19" xfId="45404" xr:uid="{00000000-0005-0000-0000-000067AE0000}"/>
    <cellStyle name="SAPBEXstdItem 2 2 6 2" xfId="2302" xr:uid="{00000000-0005-0000-0000-000068AE0000}"/>
    <cellStyle name="SAPBEXstdItem 2 2 6 2 2" xfId="17712" xr:uid="{00000000-0005-0000-0000-000069AE0000}"/>
    <cellStyle name="SAPBEXstdItem 2 2 6 2 2 2" xfId="17713" xr:uid="{00000000-0005-0000-0000-00006AAE0000}"/>
    <cellStyle name="SAPBEXstdItem 2 2 6 2 2 2 2" xfId="17714" xr:uid="{00000000-0005-0000-0000-00006BAE0000}"/>
    <cellStyle name="SAPBEXstdItem 2 2 6 2 2 2 2 2" xfId="17715" xr:uid="{00000000-0005-0000-0000-00006CAE0000}"/>
    <cellStyle name="SAPBEXstdItem 2 2 6 2 2 2 3" xfId="17716" xr:uid="{00000000-0005-0000-0000-00006DAE0000}"/>
    <cellStyle name="SAPBEXstdItem 2 2 6 2 2 3" xfId="17717" xr:uid="{00000000-0005-0000-0000-00006EAE0000}"/>
    <cellStyle name="SAPBEXstdItem 2 2 6 2 2 3 2" xfId="17718" xr:uid="{00000000-0005-0000-0000-00006FAE0000}"/>
    <cellStyle name="SAPBEXstdItem 2 2 6 2 2 3 2 2" xfId="17719" xr:uid="{00000000-0005-0000-0000-000070AE0000}"/>
    <cellStyle name="SAPBEXstdItem 2 2 6 2 2 4" xfId="17720" xr:uid="{00000000-0005-0000-0000-000071AE0000}"/>
    <cellStyle name="SAPBEXstdItem 2 2 6 2 2 4 2" xfId="17721" xr:uid="{00000000-0005-0000-0000-000072AE0000}"/>
    <cellStyle name="SAPBEXstdItem 2 2 6 2 3" xfId="17722" xr:uid="{00000000-0005-0000-0000-000073AE0000}"/>
    <cellStyle name="SAPBEXstdItem 2 2 6 2 3 2" xfId="17723" xr:uid="{00000000-0005-0000-0000-000074AE0000}"/>
    <cellStyle name="SAPBEXstdItem 2 2 6 2 3 2 2" xfId="17724" xr:uid="{00000000-0005-0000-0000-000075AE0000}"/>
    <cellStyle name="SAPBEXstdItem 2 2 6 2 3 3" xfId="17725" xr:uid="{00000000-0005-0000-0000-000076AE0000}"/>
    <cellStyle name="SAPBEXstdItem 2 2 6 2 4" xfId="17726" xr:uid="{00000000-0005-0000-0000-000077AE0000}"/>
    <cellStyle name="SAPBEXstdItem 2 2 6 2 4 2" xfId="17727" xr:uid="{00000000-0005-0000-0000-000078AE0000}"/>
    <cellStyle name="SAPBEXstdItem 2 2 6 2 4 2 2" xfId="17728" xr:uid="{00000000-0005-0000-0000-000079AE0000}"/>
    <cellStyle name="SAPBEXstdItem 2 2 6 2 5" xfId="17729" xr:uid="{00000000-0005-0000-0000-00007AAE0000}"/>
    <cellStyle name="SAPBEXstdItem 2 2 6 2 5 2" xfId="17730" xr:uid="{00000000-0005-0000-0000-00007BAE0000}"/>
    <cellStyle name="SAPBEXstdItem 2 2 6 2 6" xfId="45405" xr:uid="{00000000-0005-0000-0000-00007CAE0000}"/>
    <cellStyle name="SAPBEXstdItem 2 2 6 2 7" xfId="45406" xr:uid="{00000000-0005-0000-0000-00007DAE0000}"/>
    <cellStyle name="SAPBEXstdItem 2 2 6 2 8" xfId="49987" xr:uid="{00000000-0005-0000-0000-00007EAE0000}"/>
    <cellStyle name="SAPBEXstdItem 2 2 6 20" xfId="45407" xr:uid="{00000000-0005-0000-0000-00007FAE0000}"/>
    <cellStyle name="SAPBEXstdItem 2 2 6 21" xfId="45408" xr:uid="{00000000-0005-0000-0000-000080AE0000}"/>
    <cellStyle name="SAPBEXstdItem 2 2 6 22" xfId="45409" xr:uid="{00000000-0005-0000-0000-000081AE0000}"/>
    <cellStyle name="SAPBEXstdItem 2 2 6 23" xfId="45410" xr:uid="{00000000-0005-0000-0000-000082AE0000}"/>
    <cellStyle name="SAPBEXstdItem 2 2 6 24" xfId="45411" xr:uid="{00000000-0005-0000-0000-000083AE0000}"/>
    <cellStyle name="SAPBEXstdItem 2 2 6 25" xfId="45412" xr:uid="{00000000-0005-0000-0000-000084AE0000}"/>
    <cellStyle name="SAPBEXstdItem 2 2 6 26" xfId="45413" xr:uid="{00000000-0005-0000-0000-000085AE0000}"/>
    <cellStyle name="SAPBEXstdItem 2 2 6 27" xfId="45414" xr:uid="{00000000-0005-0000-0000-000086AE0000}"/>
    <cellStyle name="SAPBEXstdItem 2 2 6 28" xfId="48854" xr:uid="{00000000-0005-0000-0000-000087AE0000}"/>
    <cellStyle name="SAPBEXstdItem 2 2 6 29" xfId="49469" xr:uid="{00000000-0005-0000-0000-000088AE0000}"/>
    <cellStyle name="SAPBEXstdItem 2 2 6 3" xfId="45415" xr:uid="{00000000-0005-0000-0000-000089AE0000}"/>
    <cellStyle name="SAPBEXstdItem 2 2 6 4" xfId="45416" xr:uid="{00000000-0005-0000-0000-00008AAE0000}"/>
    <cellStyle name="SAPBEXstdItem 2 2 6 5" xfId="45417" xr:uid="{00000000-0005-0000-0000-00008BAE0000}"/>
    <cellStyle name="SAPBEXstdItem 2 2 6 6" xfId="45418" xr:uid="{00000000-0005-0000-0000-00008CAE0000}"/>
    <cellStyle name="SAPBEXstdItem 2 2 6 7" xfId="45419" xr:uid="{00000000-0005-0000-0000-00008DAE0000}"/>
    <cellStyle name="SAPBEXstdItem 2 2 6 8" xfId="45420" xr:uid="{00000000-0005-0000-0000-00008EAE0000}"/>
    <cellStyle name="SAPBEXstdItem 2 2 6 9" xfId="45421" xr:uid="{00000000-0005-0000-0000-00008FAE0000}"/>
    <cellStyle name="SAPBEXstdItem 2 2 7" xfId="2303" xr:uid="{00000000-0005-0000-0000-000090AE0000}"/>
    <cellStyle name="SAPBEXstdItem 2 2 7 2" xfId="17731" xr:uid="{00000000-0005-0000-0000-000091AE0000}"/>
    <cellStyle name="SAPBEXstdItem 2 2 7 2 2" xfId="17732" xr:uid="{00000000-0005-0000-0000-000092AE0000}"/>
    <cellStyle name="SAPBEXstdItem 2 2 7 2 2 2" xfId="17733" xr:uid="{00000000-0005-0000-0000-000093AE0000}"/>
    <cellStyle name="SAPBEXstdItem 2 2 7 2 2 2 2" xfId="17734" xr:uid="{00000000-0005-0000-0000-000094AE0000}"/>
    <cellStyle name="SAPBEXstdItem 2 2 7 2 2 3" xfId="17735" xr:uid="{00000000-0005-0000-0000-000095AE0000}"/>
    <cellStyle name="SAPBEXstdItem 2 2 7 2 3" xfId="17736" xr:uid="{00000000-0005-0000-0000-000096AE0000}"/>
    <cellStyle name="SAPBEXstdItem 2 2 7 2 3 2" xfId="17737" xr:uid="{00000000-0005-0000-0000-000097AE0000}"/>
    <cellStyle name="SAPBEXstdItem 2 2 7 2 3 2 2" xfId="17738" xr:uid="{00000000-0005-0000-0000-000098AE0000}"/>
    <cellStyle name="SAPBEXstdItem 2 2 7 2 4" xfId="17739" xr:uid="{00000000-0005-0000-0000-000099AE0000}"/>
    <cellStyle name="SAPBEXstdItem 2 2 7 2 4 2" xfId="17740" xr:uid="{00000000-0005-0000-0000-00009AAE0000}"/>
    <cellStyle name="SAPBEXstdItem 2 2 7 3" xfId="17741" xr:uid="{00000000-0005-0000-0000-00009BAE0000}"/>
    <cellStyle name="SAPBEXstdItem 2 2 7 3 2" xfId="17742" xr:uid="{00000000-0005-0000-0000-00009CAE0000}"/>
    <cellStyle name="SAPBEXstdItem 2 2 7 3 2 2" xfId="17743" xr:uid="{00000000-0005-0000-0000-00009DAE0000}"/>
    <cellStyle name="SAPBEXstdItem 2 2 7 3 3" xfId="17744" xr:uid="{00000000-0005-0000-0000-00009EAE0000}"/>
    <cellStyle name="SAPBEXstdItem 2 2 7 4" xfId="17745" xr:uid="{00000000-0005-0000-0000-00009FAE0000}"/>
    <cellStyle name="SAPBEXstdItem 2 2 7 4 2" xfId="17746" xr:uid="{00000000-0005-0000-0000-0000A0AE0000}"/>
    <cellStyle name="SAPBEXstdItem 2 2 7 4 2 2" xfId="17747" xr:uid="{00000000-0005-0000-0000-0000A1AE0000}"/>
    <cellStyle name="SAPBEXstdItem 2 2 7 5" xfId="17748" xr:uid="{00000000-0005-0000-0000-0000A2AE0000}"/>
    <cellStyle name="SAPBEXstdItem 2 2 7 5 2" xfId="17749" xr:uid="{00000000-0005-0000-0000-0000A3AE0000}"/>
    <cellStyle name="SAPBEXstdItem 2 2 7 6" xfId="45422" xr:uid="{00000000-0005-0000-0000-0000A4AE0000}"/>
    <cellStyle name="SAPBEXstdItem 2 2 7 7" xfId="45423" xr:uid="{00000000-0005-0000-0000-0000A5AE0000}"/>
    <cellStyle name="SAPBEXstdItem 2 2 7 8" xfId="49982" xr:uid="{00000000-0005-0000-0000-0000A6AE0000}"/>
    <cellStyle name="SAPBEXstdItem 2 2 8" xfId="45424" xr:uid="{00000000-0005-0000-0000-0000A7AE0000}"/>
    <cellStyle name="SAPBEXstdItem 2 2 9" xfId="45425" xr:uid="{00000000-0005-0000-0000-0000A8AE0000}"/>
    <cellStyle name="SAPBEXstdItem 2 20" xfId="45426" xr:uid="{00000000-0005-0000-0000-0000A9AE0000}"/>
    <cellStyle name="SAPBEXstdItem 2 21" xfId="45427" xr:uid="{00000000-0005-0000-0000-0000AAAE0000}"/>
    <cellStyle name="SAPBEXstdItem 2 22" xfId="45428" xr:uid="{00000000-0005-0000-0000-0000ABAE0000}"/>
    <cellStyle name="SAPBEXstdItem 2 23" xfId="45429" xr:uid="{00000000-0005-0000-0000-0000ACAE0000}"/>
    <cellStyle name="SAPBEXstdItem 2 24" xfId="45430" xr:uid="{00000000-0005-0000-0000-0000ADAE0000}"/>
    <cellStyle name="SAPBEXstdItem 2 25" xfId="45431" xr:uid="{00000000-0005-0000-0000-0000AEAE0000}"/>
    <cellStyle name="SAPBEXstdItem 2 26" xfId="45432" xr:uid="{00000000-0005-0000-0000-0000AFAE0000}"/>
    <cellStyle name="SAPBEXstdItem 2 27" xfId="45433" xr:uid="{00000000-0005-0000-0000-0000B0AE0000}"/>
    <cellStyle name="SAPBEXstdItem 2 28" xfId="45434" xr:uid="{00000000-0005-0000-0000-0000B1AE0000}"/>
    <cellStyle name="SAPBEXstdItem 2 29" xfId="45435" xr:uid="{00000000-0005-0000-0000-0000B2AE0000}"/>
    <cellStyle name="SAPBEXstdItem 2 3" xfId="561" xr:uid="{00000000-0005-0000-0000-0000B3AE0000}"/>
    <cellStyle name="SAPBEXstdItem 2 3 10" xfId="45436" xr:uid="{00000000-0005-0000-0000-0000B4AE0000}"/>
    <cellStyle name="SAPBEXstdItem 2 3 11" xfId="45437" xr:uid="{00000000-0005-0000-0000-0000B5AE0000}"/>
    <cellStyle name="SAPBEXstdItem 2 3 12" xfId="45438" xr:uid="{00000000-0005-0000-0000-0000B6AE0000}"/>
    <cellStyle name="SAPBEXstdItem 2 3 13" xfId="45439" xr:uid="{00000000-0005-0000-0000-0000B7AE0000}"/>
    <cellStyle name="SAPBEXstdItem 2 3 14" xfId="45440" xr:uid="{00000000-0005-0000-0000-0000B8AE0000}"/>
    <cellStyle name="SAPBEXstdItem 2 3 15" xfId="45441" xr:uid="{00000000-0005-0000-0000-0000B9AE0000}"/>
    <cellStyle name="SAPBEXstdItem 2 3 16" xfId="45442" xr:uid="{00000000-0005-0000-0000-0000BAAE0000}"/>
    <cellStyle name="SAPBEXstdItem 2 3 17" xfId="45443" xr:uid="{00000000-0005-0000-0000-0000BBAE0000}"/>
    <cellStyle name="SAPBEXstdItem 2 3 18" xfId="45444" xr:uid="{00000000-0005-0000-0000-0000BCAE0000}"/>
    <cellStyle name="SAPBEXstdItem 2 3 19" xfId="45445" xr:uid="{00000000-0005-0000-0000-0000BDAE0000}"/>
    <cellStyle name="SAPBEXstdItem 2 3 2" xfId="2304" xr:uid="{00000000-0005-0000-0000-0000BEAE0000}"/>
    <cellStyle name="SAPBEXstdItem 2 3 2 2" xfId="17750" xr:uid="{00000000-0005-0000-0000-0000BFAE0000}"/>
    <cellStyle name="SAPBEXstdItem 2 3 2 2 2" xfId="17751" xr:uid="{00000000-0005-0000-0000-0000C0AE0000}"/>
    <cellStyle name="SAPBEXstdItem 2 3 2 2 2 2" xfId="17752" xr:uid="{00000000-0005-0000-0000-0000C1AE0000}"/>
    <cellStyle name="SAPBEXstdItem 2 3 2 2 2 2 2" xfId="17753" xr:uid="{00000000-0005-0000-0000-0000C2AE0000}"/>
    <cellStyle name="SAPBEXstdItem 2 3 2 2 2 3" xfId="17754" xr:uid="{00000000-0005-0000-0000-0000C3AE0000}"/>
    <cellStyle name="SAPBEXstdItem 2 3 2 2 3" xfId="17755" xr:uid="{00000000-0005-0000-0000-0000C4AE0000}"/>
    <cellStyle name="SAPBEXstdItem 2 3 2 2 3 2" xfId="17756" xr:uid="{00000000-0005-0000-0000-0000C5AE0000}"/>
    <cellStyle name="SAPBEXstdItem 2 3 2 2 3 2 2" xfId="17757" xr:uid="{00000000-0005-0000-0000-0000C6AE0000}"/>
    <cellStyle name="SAPBEXstdItem 2 3 2 2 4" xfId="17758" xr:uid="{00000000-0005-0000-0000-0000C7AE0000}"/>
    <cellStyle name="SAPBEXstdItem 2 3 2 2 4 2" xfId="17759" xr:uid="{00000000-0005-0000-0000-0000C8AE0000}"/>
    <cellStyle name="SAPBEXstdItem 2 3 2 3" xfId="17760" xr:uid="{00000000-0005-0000-0000-0000C9AE0000}"/>
    <cellStyle name="SAPBEXstdItem 2 3 2 3 2" xfId="17761" xr:uid="{00000000-0005-0000-0000-0000CAAE0000}"/>
    <cellStyle name="SAPBEXstdItem 2 3 2 3 2 2" xfId="17762" xr:uid="{00000000-0005-0000-0000-0000CBAE0000}"/>
    <cellStyle name="SAPBEXstdItem 2 3 2 3 3" xfId="17763" xr:uid="{00000000-0005-0000-0000-0000CCAE0000}"/>
    <cellStyle name="SAPBEXstdItem 2 3 2 4" xfId="17764" xr:uid="{00000000-0005-0000-0000-0000CDAE0000}"/>
    <cellStyle name="SAPBEXstdItem 2 3 2 4 2" xfId="17765" xr:uid="{00000000-0005-0000-0000-0000CEAE0000}"/>
    <cellStyle name="SAPBEXstdItem 2 3 2 4 2 2" xfId="17766" xr:uid="{00000000-0005-0000-0000-0000CFAE0000}"/>
    <cellStyle name="SAPBEXstdItem 2 3 2 5" xfId="17767" xr:uid="{00000000-0005-0000-0000-0000D0AE0000}"/>
    <cellStyle name="SAPBEXstdItem 2 3 2 5 2" xfId="17768" xr:uid="{00000000-0005-0000-0000-0000D1AE0000}"/>
    <cellStyle name="SAPBEXstdItem 2 3 2 6" xfId="45446" xr:uid="{00000000-0005-0000-0000-0000D2AE0000}"/>
    <cellStyle name="SAPBEXstdItem 2 3 2 7" xfId="45447" xr:uid="{00000000-0005-0000-0000-0000D3AE0000}"/>
    <cellStyle name="SAPBEXstdItem 2 3 2 8" xfId="49988" xr:uid="{00000000-0005-0000-0000-0000D4AE0000}"/>
    <cellStyle name="SAPBEXstdItem 2 3 20" xfId="45448" xr:uid="{00000000-0005-0000-0000-0000D5AE0000}"/>
    <cellStyle name="SAPBEXstdItem 2 3 21" xfId="45449" xr:uid="{00000000-0005-0000-0000-0000D6AE0000}"/>
    <cellStyle name="SAPBEXstdItem 2 3 22" xfId="45450" xr:uid="{00000000-0005-0000-0000-0000D7AE0000}"/>
    <cellStyle name="SAPBEXstdItem 2 3 23" xfId="45451" xr:uid="{00000000-0005-0000-0000-0000D8AE0000}"/>
    <cellStyle name="SAPBEXstdItem 2 3 24" xfId="45452" xr:uid="{00000000-0005-0000-0000-0000D9AE0000}"/>
    <cellStyle name="SAPBEXstdItem 2 3 25" xfId="45453" xr:uid="{00000000-0005-0000-0000-0000DAAE0000}"/>
    <cellStyle name="SAPBEXstdItem 2 3 26" xfId="45454" xr:uid="{00000000-0005-0000-0000-0000DBAE0000}"/>
    <cellStyle name="SAPBEXstdItem 2 3 27" xfId="45455" xr:uid="{00000000-0005-0000-0000-0000DCAE0000}"/>
    <cellStyle name="SAPBEXstdItem 2 3 28" xfId="48855" xr:uid="{00000000-0005-0000-0000-0000DDAE0000}"/>
    <cellStyle name="SAPBEXstdItem 2 3 29" xfId="49470" xr:uid="{00000000-0005-0000-0000-0000DEAE0000}"/>
    <cellStyle name="SAPBEXstdItem 2 3 3" xfId="45456" xr:uid="{00000000-0005-0000-0000-0000DFAE0000}"/>
    <cellStyle name="SAPBEXstdItem 2 3 4" xfId="45457" xr:uid="{00000000-0005-0000-0000-0000E0AE0000}"/>
    <cellStyle name="SAPBEXstdItem 2 3 5" xfId="45458" xr:uid="{00000000-0005-0000-0000-0000E1AE0000}"/>
    <cellStyle name="SAPBEXstdItem 2 3 6" xfId="45459" xr:uid="{00000000-0005-0000-0000-0000E2AE0000}"/>
    <cellStyle name="SAPBEXstdItem 2 3 7" xfId="45460" xr:uid="{00000000-0005-0000-0000-0000E3AE0000}"/>
    <cellStyle name="SAPBEXstdItem 2 3 8" xfId="45461" xr:uid="{00000000-0005-0000-0000-0000E4AE0000}"/>
    <cellStyle name="SAPBEXstdItem 2 3 9" xfId="45462" xr:uid="{00000000-0005-0000-0000-0000E5AE0000}"/>
    <cellStyle name="SAPBEXstdItem 2 30" xfId="45463" xr:uid="{00000000-0005-0000-0000-0000E6AE0000}"/>
    <cellStyle name="SAPBEXstdItem 2 31" xfId="45464" xr:uid="{00000000-0005-0000-0000-0000E7AE0000}"/>
    <cellStyle name="SAPBEXstdItem 2 32" xfId="45465" xr:uid="{00000000-0005-0000-0000-0000E8AE0000}"/>
    <cellStyle name="SAPBEXstdItem 2 33" xfId="48856" xr:uid="{00000000-0005-0000-0000-0000E9AE0000}"/>
    <cellStyle name="SAPBEXstdItem 2 34" xfId="48952" xr:uid="{00000000-0005-0000-0000-0000EAAE0000}"/>
    <cellStyle name="SAPBEXstdItem 2 4" xfId="1244" xr:uid="{00000000-0005-0000-0000-0000EBAE0000}"/>
    <cellStyle name="SAPBEXstdItem 2 4 10" xfId="45466" xr:uid="{00000000-0005-0000-0000-0000ECAE0000}"/>
    <cellStyle name="SAPBEXstdItem 2 4 11" xfId="45467" xr:uid="{00000000-0005-0000-0000-0000EDAE0000}"/>
    <cellStyle name="SAPBEXstdItem 2 4 12" xfId="45468" xr:uid="{00000000-0005-0000-0000-0000EEAE0000}"/>
    <cellStyle name="SAPBEXstdItem 2 4 13" xfId="45469" xr:uid="{00000000-0005-0000-0000-0000EFAE0000}"/>
    <cellStyle name="SAPBEXstdItem 2 4 14" xfId="45470" xr:uid="{00000000-0005-0000-0000-0000F0AE0000}"/>
    <cellStyle name="SAPBEXstdItem 2 4 15" xfId="45471" xr:uid="{00000000-0005-0000-0000-0000F1AE0000}"/>
    <cellStyle name="SAPBEXstdItem 2 4 16" xfId="45472" xr:uid="{00000000-0005-0000-0000-0000F2AE0000}"/>
    <cellStyle name="SAPBEXstdItem 2 4 17" xfId="45473" xr:uid="{00000000-0005-0000-0000-0000F3AE0000}"/>
    <cellStyle name="SAPBEXstdItem 2 4 18" xfId="45474" xr:uid="{00000000-0005-0000-0000-0000F4AE0000}"/>
    <cellStyle name="SAPBEXstdItem 2 4 19" xfId="45475" xr:uid="{00000000-0005-0000-0000-0000F5AE0000}"/>
    <cellStyle name="SAPBEXstdItem 2 4 2" xfId="2305" xr:uid="{00000000-0005-0000-0000-0000F6AE0000}"/>
    <cellStyle name="SAPBEXstdItem 2 4 2 2" xfId="17769" xr:uid="{00000000-0005-0000-0000-0000F7AE0000}"/>
    <cellStyle name="SAPBEXstdItem 2 4 2 2 2" xfId="17770" xr:uid="{00000000-0005-0000-0000-0000F8AE0000}"/>
    <cellStyle name="SAPBEXstdItem 2 4 2 2 2 2" xfId="17771" xr:uid="{00000000-0005-0000-0000-0000F9AE0000}"/>
    <cellStyle name="SAPBEXstdItem 2 4 2 2 2 2 2" xfId="17772" xr:uid="{00000000-0005-0000-0000-0000FAAE0000}"/>
    <cellStyle name="SAPBEXstdItem 2 4 2 2 2 3" xfId="17773" xr:uid="{00000000-0005-0000-0000-0000FBAE0000}"/>
    <cellStyle name="SAPBEXstdItem 2 4 2 2 3" xfId="17774" xr:uid="{00000000-0005-0000-0000-0000FCAE0000}"/>
    <cellStyle name="SAPBEXstdItem 2 4 2 2 3 2" xfId="17775" xr:uid="{00000000-0005-0000-0000-0000FDAE0000}"/>
    <cellStyle name="SAPBEXstdItem 2 4 2 2 3 2 2" xfId="17776" xr:uid="{00000000-0005-0000-0000-0000FEAE0000}"/>
    <cellStyle name="SAPBEXstdItem 2 4 2 2 4" xfId="17777" xr:uid="{00000000-0005-0000-0000-0000FFAE0000}"/>
    <cellStyle name="SAPBEXstdItem 2 4 2 2 4 2" xfId="17778" xr:uid="{00000000-0005-0000-0000-000000AF0000}"/>
    <cellStyle name="SAPBEXstdItem 2 4 2 3" xfId="17779" xr:uid="{00000000-0005-0000-0000-000001AF0000}"/>
    <cellStyle name="SAPBEXstdItem 2 4 2 3 2" xfId="17780" xr:uid="{00000000-0005-0000-0000-000002AF0000}"/>
    <cellStyle name="SAPBEXstdItem 2 4 2 3 2 2" xfId="17781" xr:uid="{00000000-0005-0000-0000-000003AF0000}"/>
    <cellStyle name="SAPBEXstdItem 2 4 2 3 3" xfId="17782" xr:uid="{00000000-0005-0000-0000-000004AF0000}"/>
    <cellStyle name="SAPBEXstdItem 2 4 2 4" xfId="17783" xr:uid="{00000000-0005-0000-0000-000005AF0000}"/>
    <cellStyle name="SAPBEXstdItem 2 4 2 4 2" xfId="17784" xr:uid="{00000000-0005-0000-0000-000006AF0000}"/>
    <cellStyle name="SAPBEXstdItem 2 4 2 4 2 2" xfId="17785" xr:uid="{00000000-0005-0000-0000-000007AF0000}"/>
    <cellStyle name="SAPBEXstdItem 2 4 2 5" xfId="17786" xr:uid="{00000000-0005-0000-0000-000008AF0000}"/>
    <cellStyle name="SAPBEXstdItem 2 4 2 5 2" xfId="17787" xr:uid="{00000000-0005-0000-0000-000009AF0000}"/>
    <cellStyle name="SAPBEXstdItem 2 4 2 6" xfId="45476" xr:uid="{00000000-0005-0000-0000-00000AAF0000}"/>
    <cellStyle name="SAPBEXstdItem 2 4 2 7" xfId="45477" xr:uid="{00000000-0005-0000-0000-00000BAF0000}"/>
    <cellStyle name="SAPBEXstdItem 2 4 2 8" xfId="49989" xr:uid="{00000000-0005-0000-0000-00000CAF0000}"/>
    <cellStyle name="SAPBEXstdItem 2 4 20" xfId="45478" xr:uid="{00000000-0005-0000-0000-00000DAF0000}"/>
    <cellStyle name="SAPBEXstdItem 2 4 21" xfId="45479" xr:uid="{00000000-0005-0000-0000-00000EAF0000}"/>
    <cellStyle name="SAPBEXstdItem 2 4 22" xfId="45480" xr:uid="{00000000-0005-0000-0000-00000FAF0000}"/>
    <cellStyle name="SAPBEXstdItem 2 4 23" xfId="45481" xr:uid="{00000000-0005-0000-0000-000010AF0000}"/>
    <cellStyle name="SAPBEXstdItem 2 4 24" xfId="45482" xr:uid="{00000000-0005-0000-0000-000011AF0000}"/>
    <cellStyle name="SAPBEXstdItem 2 4 25" xfId="45483" xr:uid="{00000000-0005-0000-0000-000012AF0000}"/>
    <cellStyle name="SAPBEXstdItem 2 4 26" xfId="45484" xr:uid="{00000000-0005-0000-0000-000013AF0000}"/>
    <cellStyle name="SAPBEXstdItem 2 4 27" xfId="45485" xr:uid="{00000000-0005-0000-0000-000014AF0000}"/>
    <cellStyle name="SAPBEXstdItem 2 4 28" xfId="48857" xr:uid="{00000000-0005-0000-0000-000015AF0000}"/>
    <cellStyle name="SAPBEXstdItem 2 4 29" xfId="49471" xr:uid="{00000000-0005-0000-0000-000016AF0000}"/>
    <cellStyle name="SAPBEXstdItem 2 4 3" xfId="45486" xr:uid="{00000000-0005-0000-0000-000017AF0000}"/>
    <cellStyle name="SAPBEXstdItem 2 4 4" xfId="45487" xr:uid="{00000000-0005-0000-0000-000018AF0000}"/>
    <cellStyle name="SAPBEXstdItem 2 4 5" xfId="45488" xr:uid="{00000000-0005-0000-0000-000019AF0000}"/>
    <cellStyle name="SAPBEXstdItem 2 4 6" xfId="45489" xr:uid="{00000000-0005-0000-0000-00001AAF0000}"/>
    <cellStyle name="SAPBEXstdItem 2 4 7" xfId="45490" xr:uid="{00000000-0005-0000-0000-00001BAF0000}"/>
    <cellStyle name="SAPBEXstdItem 2 4 8" xfId="45491" xr:uid="{00000000-0005-0000-0000-00001CAF0000}"/>
    <cellStyle name="SAPBEXstdItem 2 4 9" xfId="45492" xr:uid="{00000000-0005-0000-0000-00001DAF0000}"/>
    <cellStyle name="SAPBEXstdItem 2 5" xfId="1245" xr:uid="{00000000-0005-0000-0000-00001EAF0000}"/>
    <cellStyle name="SAPBEXstdItem 2 5 10" xfId="45493" xr:uid="{00000000-0005-0000-0000-00001FAF0000}"/>
    <cellStyle name="SAPBEXstdItem 2 5 11" xfId="45494" xr:uid="{00000000-0005-0000-0000-000020AF0000}"/>
    <cellStyle name="SAPBEXstdItem 2 5 12" xfId="45495" xr:uid="{00000000-0005-0000-0000-000021AF0000}"/>
    <cellStyle name="SAPBEXstdItem 2 5 13" xfId="45496" xr:uid="{00000000-0005-0000-0000-000022AF0000}"/>
    <cellStyle name="SAPBEXstdItem 2 5 14" xfId="45497" xr:uid="{00000000-0005-0000-0000-000023AF0000}"/>
    <cellStyle name="SAPBEXstdItem 2 5 15" xfId="45498" xr:uid="{00000000-0005-0000-0000-000024AF0000}"/>
    <cellStyle name="SAPBEXstdItem 2 5 16" xfId="45499" xr:uid="{00000000-0005-0000-0000-000025AF0000}"/>
    <cellStyle name="SAPBEXstdItem 2 5 17" xfId="45500" xr:uid="{00000000-0005-0000-0000-000026AF0000}"/>
    <cellStyle name="SAPBEXstdItem 2 5 18" xfId="45501" xr:uid="{00000000-0005-0000-0000-000027AF0000}"/>
    <cellStyle name="SAPBEXstdItem 2 5 19" xfId="45502" xr:uid="{00000000-0005-0000-0000-000028AF0000}"/>
    <cellStyle name="SAPBEXstdItem 2 5 2" xfId="2306" xr:uid="{00000000-0005-0000-0000-000029AF0000}"/>
    <cellStyle name="SAPBEXstdItem 2 5 2 2" xfId="17788" xr:uid="{00000000-0005-0000-0000-00002AAF0000}"/>
    <cellStyle name="SAPBEXstdItem 2 5 2 2 2" xfId="17789" xr:uid="{00000000-0005-0000-0000-00002BAF0000}"/>
    <cellStyle name="SAPBEXstdItem 2 5 2 2 2 2" xfId="17790" xr:uid="{00000000-0005-0000-0000-00002CAF0000}"/>
    <cellStyle name="SAPBEXstdItem 2 5 2 2 2 2 2" xfId="17791" xr:uid="{00000000-0005-0000-0000-00002DAF0000}"/>
    <cellStyle name="SAPBEXstdItem 2 5 2 2 2 3" xfId="17792" xr:uid="{00000000-0005-0000-0000-00002EAF0000}"/>
    <cellStyle name="SAPBEXstdItem 2 5 2 2 3" xfId="17793" xr:uid="{00000000-0005-0000-0000-00002FAF0000}"/>
    <cellStyle name="SAPBEXstdItem 2 5 2 2 3 2" xfId="17794" xr:uid="{00000000-0005-0000-0000-000030AF0000}"/>
    <cellStyle name="SAPBEXstdItem 2 5 2 2 3 2 2" xfId="17795" xr:uid="{00000000-0005-0000-0000-000031AF0000}"/>
    <cellStyle name="SAPBEXstdItem 2 5 2 2 4" xfId="17796" xr:uid="{00000000-0005-0000-0000-000032AF0000}"/>
    <cellStyle name="SAPBEXstdItem 2 5 2 2 4 2" xfId="17797" xr:uid="{00000000-0005-0000-0000-000033AF0000}"/>
    <cellStyle name="SAPBEXstdItem 2 5 2 3" xfId="17798" xr:uid="{00000000-0005-0000-0000-000034AF0000}"/>
    <cellStyle name="SAPBEXstdItem 2 5 2 3 2" xfId="17799" xr:uid="{00000000-0005-0000-0000-000035AF0000}"/>
    <cellStyle name="SAPBEXstdItem 2 5 2 3 2 2" xfId="17800" xr:uid="{00000000-0005-0000-0000-000036AF0000}"/>
    <cellStyle name="SAPBEXstdItem 2 5 2 3 3" xfId="17801" xr:uid="{00000000-0005-0000-0000-000037AF0000}"/>
    <cellStyle name="SAPBEXstdItem 2 5 2 4" xfId="17802" xr:uid="{00000000-0005-0000-0000-000038AF0000}"/>
    <cellStyle name="SAPBEXstdItem 2 5 2 4 2" xfId="17803" xr:uid="{00000000-0005-0000-0000-000039AF0000}"/>
    <cellStyle name="SAPBEXstdItem 2 5 2 4 2 2" xfId="17804" xr:uid="{00000000-0005-0000-0000-00003AAF0000}"/>
    <cellStyle name="SAPBEXstdItem 2 5 2 5" xfId="17805" xr:uid="{00000000-0005-0000-0000-00003BAF0000}"/>
    <cellStyle name="SAPBEXstdItem 2 5 2 5 2" xfId="17806" xr:uid="{00000000-0005-0000-0000-00003CAF0000}"/>
    <cellStyle name="SAPBEXstdItem 2 5 2 6" xfId="45503" xr:uid="{00000000-0005-0000-0000-00003DAF0000}"/>
    <cellStyle name="SAPBEXstdItem 2 5 2 7" xfId="45504" xr:uid="{00000000-0005-0000-0000-00003EAF0000}"/>
    <cellStyle name="SAPBEXstdItem 2 5 2 8" xfId="49990" xr:uid="{00000000-0005-0000-0000-00003FAF0000}"/>
    <cellStyle name="SAPBEXstdItem 2 5 20" xfId="45505" xr:uid="{00000000-0005-0000-0000-000040AF0000}"/>
    <cellStyle name="SAPBEXstdItem 2 5 21" xfId="45506" xr:uid="{00000000-0005-0000-0000-000041AF0000}"/>
    <cellStyle name="SAPBEXstdItem 2 5 22" xfId="45507" xr:uid="{00000000-0005-0000-0000-000042AF0000}"/>
    <cellStyle name="SAPBEXstdItem 2 5 23" xfId="45508" xr:uid="{00000000-0005-0000-0000-000043AF0000}"/>
    <cellStyle name="SAPBEXstdItem 2 5 24" xfId="45509" xr:uid="{00000000-0005-0000-0000-000044AF0000}"/>
    <cellStyle name="SAPBEXstdItem 2 5 25" xfId="45510" xr:uid="{00000000-0005-0000-0000-000045AF0000}"/>
    <cellStyle name="SAPBEXstdItem 2 5 26" xfId="45511" xr:uid="{00000000-0005-0000-0000-000046AF0000}"/>
    <cellStyle name="SAPBEXstdItem 2 5 27" xfId="45512" xr:uid="{00000000-0005-0000-0000-000047AF0000}"/>
    <cellStyle name="SAPBEXstdItem 2 5 28" xfId="48858" xr:uid="{00000000-0005-0000-0000-000048AF0000}"/>
    <cellStyle name="SAPBEXstdItem 2 5 29" xfId="49472" xr:uid="{00000000-0005-0000-0000-000049AF0000}"/>
    <cellStyle name="SAPBEXstdItem 2 5 3" xfId="45513" xr:uid="{00000000-0005-0000-0000-00004AAF0000}"/>
    <cellStyle name="SAPBEXstdItem 2 5 4" xfId="45514" xr:uid="{00000000-0005-0000-0000-00004BAF0000}"/>
    <cellStyle name="SAPBEXstdItem 2 5 5" xfId="45515" xr:uid="{00000000-0005-0000-0000-00004CAF0000}"/>
    <cellStyle name="SAPBEXstdItem 2 5 6" xfId="45516" xr:uid="{00000000-0005-0000-0000-00004DAF0000}"/>
    <cellStyle name="SAPBEXstdItem 2 5 7" xfId="45517" xr:uid="{00000000-0005-0000-0000-00004EAF0000}"/>
    <cellStyle name="SAPBEXstdItem 2 5 8" xfId="45518" xr:uid="{00000000-0005-0000-0000-00004FAF0000}"/>
    <cellStyle name="SAPBEXstdItem 2 5 9" xfId="45519" xr:uid="{00000000-0005-0000-0000-000050AF0000}"/>
    <cellStyle name="SAPBEXstdItem 2 6" xfId="1246" xr:uid="{00000000-0005-0000-0000-000051AF0000}"/>
    <cellStyle name="SAPBEXstdItem 2 6 10" xfId="45520" xr:uid="{00000000-0005-0000-0000-000052AF0000}"/>
    <cellStyle name="SAPBEXstdItem 2 6 11" xfId="45521" xr:uid="{00000000-0005-0000-0000-000053AF0000}"/>
    <cellStyle name="SAPBEXstdItem 2 6 12" xfId="45522" xr:uid="{00000000-0005-0000-0000-000054AF0000}"/>
    <cellStyle name="SAPBEXstdItem 2 6 13" xfId="45523" xr:uid="{00000000-0005-0000-0000-000055AF0000}"/>
    <cellStyle name="SAPBEXstdItem 2 6 14" xfId="45524" xr:uid="{00000000-0005-0000-0000-000056AF0000}"/>
    <cellStyle name="SAPBEXstdItem 2 6 15" xfId="45525" xr:uid="{00000000-0005-0000-0000-000057AF0000}"/>
    <cellStyle name="SAPBEXstdItem 2 6 16" xfId="45526" xr:uid="{00000000-0005-0000-0000-000058AF0000}"/>
    <cellStyle name="SAPBEXstdItem 2 6 17" xfId="45527" xr:uid="{00000000-0005-0000-0000-000059AF0000}"/>
    <cellStyle name="SAPBEXstdItem 2 6 18" xfId="45528" xr:uid="{00000000-0005-0000-0000-00005AAF0000}"/>
    <cellStyle name="SAPBEXstdItem 2 6 19" xfId="45529" xr:uid="{00000000-0005-0000-0000-00005BAF0000}"/>
    <cellStyle name="SAPBEXstdItem 2 6 2" xfId="2307" xr:uid="{00000000-0005-0000-0000-00005CAF0000}"/>
    <cellStyle name="SAPBEXstdItem 2 6 2 2" xfId="17807" xr:uid="{00000000-0005-0000-0000-00005DAF0000}"/>
    <cellStyle name="SAPBEXstdItem 2 6 2 2 2" xfId="17808" xr:uid="{00000000-0005-0000-0000-00005EAF0000}"/>
    <cellStyle name="SAPBEXstdItem 2 6 2 2 2 2" xfId="17809" xr:uid="{00000000-0005-0000-0000-00005FAF0000}"/>
    <cellStyle name="SAPBEXstdItem 2 6 2 2 2 2 2" xfId="17810" xr:uid="{00000000-0005-0000-0000-000060AF0000}"/>
    <cellStyle name="SAPBEXstdItem 2 6 2 2 2 3" xfId="17811" xr:uid="{00000000-0005-0000-0000-000061AF0000}"/>
    <cellStyle name="SAPBEXstdItem 2 6 2 2 3" xfId="17812" xr:uid="{00000000-0005-0000-0000-000062AF0000}"/>
    <cellStyle name="SAPBEXstdItem 2 6 2 2 3 2" xfId="17813" xr:uid="{00000000-0005-0000-0000-000063AF0000}"/>
    <cellStyle name="SAPBEXstdItem 2 6 2 2 3 2 2" xfId="17814" xr:uid="{00000000-0005-0000-0000-000064AF0000}"/>
    <cellStyle name="SAPBEXstdItem 2 6 2 2 4" xfId="17815" xr:uid="{00000000-0005-0000-0000-000065AF0000}"/>
    <cellStyle name="SAPBEXstdItem 2 6 2 2 4 2" xfId="17816" xr:uid="{00000000-0005-0000-0000-000066AF0000}"/>
    <cellStyle name="SAPBEXstdItem 2 6 2 3" xfId="17817" xr:uid="{00000000-0005-0000-0000-000067AF0000}"/>
    <cellStyle name="SAPBEXstdItem 2 6 2 3 2" xfId="17818" xr:uid="{00000000-0005-0000-0000-000068AF0000}"/>
    <cellStyle name="SAPBEXstdItem 2 6 2 3 2 2" xfId="17819" xr:uid="{00000000-0005-0000-0000-000069AF0000}"/>
    <cellStyle name="SAPBEXstdItem 2 6 2 3 3" xfId="17820" xr:uid="{00000000-0005-0000-0000-00006AAF0000}"/>
    <cellStyle name="SAPBEXstdItem 2 6 2 4" xfId="17821" xr:uid="{00000000-0005-0000-0000-00006BAF0000}"/>
    <cellStyle name="SAPBEXstdItem 2 6 2 4 2" xfId="17822" xr:uid="{00000000-0005-0000-0000-00006CAF0000}"/>
    <cellStyle name="SAPBEXstdItem 2 6 2 4 2 2" xfId="17823" xr:uid="{00000000-0005-0000-0000-00006DAF0000}"/>
    <cellStyle name="SAPBEXstdItem 2 6 2 5" xfId="17824" xr:uid="{00000000-0005-0000-0000-00006EAF0000}"/>
    <cellStyle name="SAPBEXstdItem 2 6 2 5 2" xfId="17825" xr:uid="{00000000-0005-0000-0000-00006FAF0000}"/>
    <cellStyle name="SAPBEXstdItem 2 6 2 6" xfId="45530" xr:uid="{00000000-0005-0000-0000-000070AF0000}"/>
    <cellStyle name="SAPBEXstdItem 2 6 2 7" xfId="45531" xr:uid="{00000000-0005-0000-0000-000071AF0000}"/>
    <cellStyle name="SAPBEXstdItem 2 6 2 8" xfId="49991" xr:uid="{00000000-0005-0000-0000-000072AF0000}"/>
    <cellStyle name="SAPBEXstdItem 2 6 20" xfId="45532" xr:uid="{00000000-0005-0000-0000-000073AF0000}"/>
    <cellStyle name="SAPBEXstdItem 2 6 21" xfId="45533" xr:uid="{00000000-0005-0000-0000-000074AF0000}"/>
    <cellStyle name="SAPBEXstdItem 2 6 22" xfId="45534" xr:uid="{00000000-0005-0000-0000-000075AF0000}"/>
    <cellStyle name="SAPBEXstdItem 2 6 23" xfId="45535" xr:uid="{00000000-0005-0000-0000-000076AF0000}"/>
    <cellStyle name="SAPBEXstdItem 2 6 24" xfId="45536" xr:uid="{00000000-0005-0000-0000-000077AF0000}"/>
    <cellStyle name="SAPBEXstdItem 2 6 25" xfId="45537" xr:uid="{00000000-0005-0000-0000-000078AF0000}"/>
    <cellStyle name="SAPBEXstdItem 2 6 26" xfId="45538" xr:uid="{00000000-0005-0000-0000-000079AF0000}"/>
    <cellStyle name="SAPBEXstdItem 2 6 27" xfId="45539" xr:uid="{00000000-0005-0000-0000-00007AAF0000}"/>
    <cellStyle name="SAPBEXstdItem 2 6 28" xfId="48859" xr:uid="{00000000-0005-0000-0000-00007BAF0000}"/>
    <cellStyle name="SAPBEXstdItem 2 6 29" xfId="49473" xr:uid="{00000000-0005-0000-0000-00007CAF0000}"/>
    <cellStyle name="SAPBEXstdItem 2 6 3" xfId="45540" xr:uid="{00000000-0005-0000-0000-00007DAF0000}"/>
    <cellStyle name="SAPBEXstdItem 2 6 4" xfId="45541" xr:uid="{00000000-0005-0000-0000-00007EAF0000}"/>
    <cellStyle name="SAPBEXstdItem 2 6 5" xfId="45542" xr:uid="{00000000-0005-0000-0000-00007FAF0000}"/>
    <cellStyle name="SAPBEXstdItem 2 6 6" xfId="45543" xr:uid="{00000000-0005-0000-0000-000080AF0000}"/>
    <cellStyle name="SAPBEXstdItem 2 6 7" xfId="45544" xr:uid="{00000000-0005-0000-0000-000081AF0000}"/>
    <cellStyle name="SAPBEXstdItem 2 6 8" xfId="45545" xr:uid="{00000000-0005-0000-0000-000082AF0000}"/>
    <cellStyle name="SAPBEXstdItem 2 6 9" xfId="45546" xr:uid="{00000000-0005-0000-0000-000083AF0000}"/>
    <cellStyle name="SAPBEXstdItem 2 7" xfId="2308" xr:uid="{00000000-0005-0000-0000-000084AF0000}"/>
    <cellStyle name="SAPBEXstdItem 2 7 2" xfId="2309" xr:uid="{00000000-0005-0000-0000-000085AF0000}"/>
    <cellStyle name="SAPBEXstdItem 2 7 2 2" xfId="17826" xr:uid="{00000000-0005-0000-0000-000086AF0000}"/>
    <cellStyle name="SAPBEXstdItem 2 7 2 2 2" xfId="17827" xr:uid="{00000000-0005-0000-0000-000087AF0000}"/>
    <cellStyle name="SAPBEXstdItem 2 7 2 2 2 2" xfId="17828" xr:uid="{00000000-0005-0000-0000-000088AF0000}"/>
    <cellStyle name="SAPBEXstdItem 2 7 2 2 3" xfId="17829" xr:uid="{00000000-0005-0000-0000-000089AF0000}"/>
    <cellStyle name="SAPBEXstdItem 2 7 2 3" xfId="17830" xr:uid="{00000000-0005-0000-0000-00008AAF0000}"/>
    <cellStyle name="SAPBEXstdItem 2 7 2 3 2" xfId="17831" xr:uid="{00000000-0005-0000-0000-00008BAF0000}"/>
    <cellStyle name="SAPBEXstdItem 2 7 2 3 2 2" xfId="17832" xr:uid="{00000000-0005-0000-0000-00008CAF0000}"/>
    <cellStyle name="SAPBEXstdItem 2 7 2 4" xfId="17833" xr:uid="{00000000-0005-0000-0000-00008DAF0000}"/>
    <cellStyle name="SAPBEXstdItem 2 7 2 4 2" xfId="17834" xr:uid="{00000000-0005-0000-0000-00008EAF0000}"/>
    <cellStyle name="SAPBEXstdItem 2 7 2 5" xfId="49992" xr:uid="{00000000-0005-0000-0000-00008FAF0000}"/>
    <cellStyle name="SAPBEXstdItem 2 7 3" xfId="17835" xr:uid="{00000000-0005-0000-0000-000090AF0000}"/>
    <cellStyle name="SAPBEXstdItem 2 7 3 2" xfId="17836" xr:uid="{00000000-0005-0000-0000-000091AF0000}"/>
    <cellStyle name="SAPBEXstdItem 2 7 3 2 2" xfId="17837" xr:uid="{00000000-0005-0000-0000-000092AF0000}"/>
    <cellStyle name="SAPBEXstdItem 2 7 3 2 2 2" xfId="17838" xr:uid="{00000000-0005-0000-0000-000093AF0000}"/>
    <cellStyle name="SAPBEXstdItem 2 7 3 2 3" xfId="17839" xr:uid="{00000000-0005-0000-0000-000094AF0000}"/>
    <cellStyle name="SAPBEXstdItem 2 7 3 3" xfId="17840" xr:uid="{00000000-0005-0000-0000-000095AF0000}"/>
    <cellStyle name="SAPBEXstdItem 2 7 3 3 2" xfId="17841" xr:uid="{00000000-0005-0000-0000-000096AF0000}"/>
    <cellStyle name="SAPBEXstdItem 2 7 3 3 2 2" xfId="17842" xr:uid="{00000000-0005-0000-0000-000097AF0000}"/>
    <cellStyle name="SAPBEXstdItem 2 7 3 4" xfId="17843" xr:uid="{00000000-0005-0000-0000-000098AF0000}"/>
    <cellStyle name="SAPBEXstdItem 2 7 3 4 2" xfId="17844" xr:uid="{00000000-0005-0000-0000-000099AF0000}"/>
    <cellStyle name="SAPBEXstdItem 2 7 3 5" xfId="45547" xr:uid="{00000000-0005-0000-0000-00009AAF0000}"/>
    <cellStyle name="SAPBEXstdItem 2 7 4" xfId="17845" xr:uid="{00000000-0005-0000-0000-00009BAF0000}"/>
    <cellStyle name="SAPBEXstdItem 2 7 4 2" xfId="17846" xr:uid="{00000000-0005-0000-0000-00009CAF0000}"/>
    <cellStyle name="SAPBEXstdItem 2 7 4 2 2" xfId="17847" xr:uid="{00000000-0005-0000-0000-00009DAF0000}"/>
    <cellStyle name="SAPBEXstdItem 2 7 4 2 2 2" xfId="17848" xr:uid="{00000000-0005-0000-0000-00009EAF0000}"/>
    <cellStyle name="SAPBEXstdItem 2 7 4 3" xfId="17849" xr:uid="{00000000-0005-0000-0000-00009FAF0000}"/>
    <cellStyle name="SAPBEXstdItem 2 7 4 3 2" xfId="17850" xr:uid="{00000000-0005-0000-0000-0000A0AF0000}"/>
    <cellStyle name="SAPBEXstdItem 2 7 5" xfId="17851" xr:uid="{00000000-0005-0000-0000-0000A1AF0000}"/>
    <cellStyle name="SAPBEXstdItem 2 7 5 2" xfId="17852" xr:uid="{00000000-0005-0000-0000-0000A2AF0000}"/>
    <cellStyle name="SAPBEXstdItem 2 7 5 2 2" xfId="17853" xr:uid="{00000000-0005-0000-0000-0000A3AF0000}"/>
    <cellStyle name="SAPBEXstdItem 2 7 5 3" xfId="17854" xr:uid="{00000000-0005-0000-0000-0000A4AF0000}"/>
    <cellStyle name="SAPBEXstdItem 2 7 6" xfId="17855" xr:uid="{00000000-0005-0000-0000-0000A5AF0000}"/>
    <cellStyle name="SAPBEXstdItem 2 7 6 2" xfId="17856" xr:uid="{00000000-0005-0000-0000-0000A6AF0000}"/>
    <cellStyle name="SAPBEXstdItem 2 7 6 2 2" xfId="17857" xr:uid="{00000000-0005-0000-0000-0000A7AF0000}"/>
    <cellStyle name="SAPBEXstdItem 2 7 7" xfId="17858" xr:uid="{00000000-0005-0000-0000-0000A8AF0000}"/>
    <cellStyle name="SAPBEXstdItem 2 7 7 2" xfId="17859" xr:uid="{00000000-0005-0000-0000-0000A9AF0000}"/>
    <cellStyle name="SAPBEXstdItem 2 7 8" xfId="48860" xr:uid="{00000000-0005-0000-0000-0000AAAF0000}"/>
    <cellStyle name="SAPBEXstdItem 2 7 9" xfId="49474" xr:uid="{00000000-0005-0000-0000-0000ABAF0000}"/>
    <cellStyle name="SAPBEXstdItem 2 8" xfId="45548" xr:uid="{00000000-0005-0000-0000-0000ACAF0000}"/>
    <cellStyle name="SAPBEXstdItem 2 8 2" xfId="49514" xr:uid="{00000000-0005-0000-0000-0000ADAF0000}"/>
    <cellStyle name="SAPBEXstdItem 2 9" xfId="45549" xr:uid="{00000000-0005-0000-0000-0000AEAF0000}"/>
    <cellStyle name="SAPBEXstdItem 20" xfId="45550" xr:uid="{00000000-0005-0000-0000-0000AFAF0000}"/>
    <cellStyle name="SAPBEXstdItem 21" xfId="45551" xr:uid="{00000000-0005-0000-0000-0000B0AF0000}"/>
    <cellStyle name="SAPBEXstdItem 22" xfId="45552" xr:uid="{00000000-0005-0000-0000-0000B1AF0000}"/>
    <cellStyle name="SAPBEXstdItem 23" xfId="45553" xr:uid="{00000000-0005-0000-0000-0000B2AF0000}"/>
    <cellStyle name="SAPBEXstdItem 24" xfId="45554" xr:uid="{00000000-0005-0000-0000-0000B3AF0000}"/>
    <cellStyle name="SAPBEXstdItem 25" xfId="45555" xr:uid="{00000000-0005-0000-0000-0000B4AF0000}"/>
    <cellStyle name="SAPBEXstdItem 26" xfId="45556" xr:uid="{00000000-0005-0000-0000-0000B5AF0000}"/>
    <cellStyle name="SAPBEXstdItem 27" xfId="45557" xr:uid="{00000000-0005-0000-0000-0000B6AF0000}"/>
    <cellStyle name="SAPBEXstdItem 28" xfId="45558" xr:uid="{00000000-0005-0000-0000-0000B7AF0000}"/>
    <cellStyle name="SAPBEXstdItem 29" xfId="45559" xr:uid="{00000000-0005-0000-0000-0000B8AF0000}"/>
    <cellStyle name="SAPBEXstdItem 3" xfId="562" xr:uid="{00000000-0005-0000-0000-0000B9AF0000}"/>
    <cellStyle name="SAPBEXstdItem 3 10" xfId="45560" xr:uid="{00000000-0005-0000-0000-0000BAAF0000}"/>
    <cellStyle name="SAPBEXstdItem 3 11" xfId="45561" xr:uid="{00000000-0005-0000-0000-0000BBAF0000}"/>
    <cellStyle name="SAPBEXstdItem 3 12" xfId="45562" xr:uid="{00000000-0005-0000-0000-0000BCAF0000}"/>
    <cellStyle name="SAPBEXstdItem 3 13" xfId="45563" xr:uid="{00000000-0005-0000-0000-0000BDAF0000}"/>
    <cellStyle name="SAPBEXstdItem 3 14" xfId="45564" xr:uid="{00000000-0005-0000-0000-0000BEAF0000}"/>
    <cellStyle name="SAPBEXstdItem 3 15" xfId="45565" xr:uid="{00000000-0005-0000-0000-0000BFAF0000}"/>
    <cellStyle name="SAPBEXstdItem 3 16" xfId="45566" xr:uid="{00000000-0005-0000-0000-0000C0AF0000}"/>
    <cellStyle name="SAPBEXstdItem 3 17" xfId="45567" xr:uid="{00000000-0005-0000-0000-0000C1AF0000}"/>
    <cellStyle name="SAPBEXstdItem 3 18" xfId="45568" xr:uid="{00000000-0005-0000-0000-0000C2AF0000}"/>
    <cellStyle name="SAPBEXstdItem 3 19" xfId="45569" xr:uid="{00000000-0005-0000-0000-0000C3AF0000}"/>
    <cellStyle name="SAPBEXstdItem 3 2" xfId="1247" xr:uid="{00000000-0005-0000-0000-0000C4AF0000}"/>
    <cellStyle name="SAPBEXstdItem 3 2 10" xfId="45570" xr:uid="{00000000-0005-0000-0000-0000C5AF0000}"/>
    <cellStyle name="SAPBEXstdItem 3 2 11" xfId="45571" xr:uid="{00000000-0005-0000-0000-0000C6AF0000}"/>
    <cellStyle name="SAPBEXstdItem 3 2 12" xfId="45572" xr:uid="{00000000-0005-0000-0000-0000C7AF0000}"/>
    <cellStyle name="SAPBEXstdItem 3 2 13" xfId="45573" xr:uid="{00000000-0005-0000-0000-0000C8AF0000}"/>
    <cellStyle name="SAPBEXstdItem 3 2 14" xfId="45574" xr:uid="{00000000-0005-0000-0000-0000C9AF0000}"/>
    <cellStyle name="SAPBEXstdItem 3 2 15" xfId="45575" xr:uid="{00000000-0005-0000-0000-0000CAAF0000}"/>
    <cellStyle name="SAPBEXstdItem 3 2 16" xfId="45576" xr:uid="{00000000-0005-0000-0000-0000CBAF0000}"/>
    <cellStyle name="SAPBEXstdItem 3 2 17" xfId="45577" xr:uid="{00000000-0005-0000-0000-0000CCAF0000}"/>
    <cellStyle name="SAPBEXstdItem 3 2 18" xfId="45578" xr:uid="{00000000-0005-0000-0000-0000CDAF0000}"/>
    <cellStyle name="SAPBEXstdItem 3 2 19" xfId="45579" xr:uid="{00000000-0005-0000-0000-0000CEAF0000}"/>
    <cellStyle name="SAPBEXstdItem 3 2 2" xfId="2310" xr:uid="{00000000-0005-0000-0000-0000CFAF0000}"/>
    <cellStyle name="SAPBEXstdItem 3 2 2 2" xfId="17860" xr:uid="{00000000-0005-0000-0000-0000D0AF0000}"/>
    <cellStyle name="SAPBEXstdItem 3 2 2 2 2" xfId="17861" xr:uid="{00000000-0005-0000-0000-0000D1AF0000}"/>
    <cellStyle name="SAPBEXstdItem 3 2 2 2 2 2" xfId="17862" xr:uid="{00000000-0005-0000-0000-0000D2AF0000}"/>
    <cellStyle name="SAPBEXstdItem 3 2 2 2 2 2 2" xfId="17863" xr:uid="{00000000-0005-0000-0000-0000D3AF0000}"/>
    <cellStyle name="SAPBEXstdItem 3 2 2 2 2 3" xfId="17864" xr:uid="{00000000-0005-0000-0000-0000D4AF0000}"/>
    <cellStyle name="SAPBEXstdItem 3 2 2 2 3" xfId="17865" xr:uid="{00000000-0005-0000-0000-0000D5AF0000}"/>
    <cellStyle name="SAPBEXstdItem 3 2 2 2 3 2" xfId="17866" xr:uid="{00000000-0005-0000-0000-0000D6AF0000}"/>
    <cellStyle name="SAPBEXstdItem 3 2 2 2 3 2 2" xfId="17867" xr:uid="{00000000-0005-0000-0000-0000D7AF0000}"/>
    <cellStyle name="SAPBEXstdItem 3 2 2 2 4" xfId="17868" xr:uid="{00000000-0005-0000-0000-0000D8AF0000}"/>
    <cellStyle name="SAPBEXstdItem 3 2 2 2 4 2" xfId="17869" xr:uid="{00000000-0005-0000-0000-0000D9AF0000}"/>
    <cellStyle name="SAPBEXstdItem 3 2 2 3" xfId="17870" xr:uid="{00000000-0005-0000-0000-0000DAAF0000}"/>
    <cellStyle name="SAPBEXstdItem 3 2 2 3 2" xfId="17871" xr:uid="{00000000-0005-0000-0000-0000DBAF0000}"/>
    <cellStyle name="SAPBEXstdItem 3 2 2 3 2 2" xfId="17872" xr:uid="{00000000-0005-0000-0000-0000DCAF0000}"/>
    <cellStyle name="SAPBEXstdItem 3 2 2 3 3" xfId="17873" xr:uid="{00000000-0005-0000-0000-0000DDAF0000}"/>
    <cellStyle name="SAPBEXstdItem 3 2 2 4" xfId="17874" xr:uid="{00000000-0005-0000-0000-0000DEAF0000}"/>
    <cellStyle name="SAPBEXstdItem 3 2 2 4 2" xfId="17875" xr:uid="{00000000-0005-0000-0000-0000DFAF0000}"/>
    <cellStyle name="SAPBEXstdItem 3 2 2 4 2 2" xfId="17876" xr:uid="{00000000-0005-0000-0000-0000E0AF0000}"/>
    <cellStyle name="SAPBEXstdItem 3 2 2 5" xfId="17877" xr:uid="{00000000-0005-0000-0000-0000E1AF0000}"/>
    <cellStyle name="SAPBEXstdItem 3 2 2 5 2" xfId="17878" xr:uid="{00000000-0005-0000-0000-0000E2AF0000}"/>
    <cellStyle name="SAPBEXstdItem 3 2 2 6" xfId="45580" xr:uid="{00000000-0005-0000-0000-0000E3AF0000}"/>
    <cellStyle name="SAPBEXstdItem 3 2 2 7" xfId="45581" xr:uid="{00000000-0005-0000-0000-0000E4AF0000}"/>
    <cellStyle name="SAPBEXstdItem 3 2 2 8" xfId="49994" xr:uid="{00000000-0005-0000-0000-0000E5AF0000}"/>
    <cellStyle name="SAPBEXstdItem 3 2 20" xfId="45582" xr:uid="{00000000-0005-0000-0000-0000E6AF0000}"/>
    <cellStyle name="SAPBEXstdItem 3 2 21" xfId="45583" xr:uid="{00000000-0005-0000-0000-0000E7AF0000}"/>
    <cellStyle name="SAPBEXstdItem 3 2 22" xfId="45584" xr:uid="{00000000-0005-0000-0000-0000E8AF0000}"/>
    <cellStyle name="SAPBEXstdItem 3 2 23" xfId="45585" xr:uid="{00000000-0005-0000-0000-0000E9AF0000}"/>
    <cellStyle name="SAPBEXstdItem 3 2 24" xfId="45586" xr:uid="{00000000-0005-0000-0000-0000EAAF0000}"/>
    <cellStyle name="SAPBEXstdItem 3 2 25" xfId="45587" xr:uid="{00000000-0005-0000-0000-0000EBAF0000}"/>
    <cellStyle name="SAPBEXstdItem 3 2 26" xfId="45588" xr:uid="{00000000-0005-0000-0000-0000ECAF0000}"/>
    <cellStyle name="SAPBEXstdItem 3 2 27" xfId="45589" xr:uid="{00000000-0005-0000-0000-0000EDAF0000}"/>
    <cellStyle name="SAPBEXstdItem 3 2 28" xfId="48861" xr:uid="{00000000-0005-0000-0000-0000EEAF0000}"/>
    <cellStyle name="SAPBEXstdItem 3 2 29" xfId="49476" xr:uid="{00000000-0005-0000-0000-0000EFAF0000}"/>
    <cellStyle name="SAPBEXstdItem 3 2 3" xfId="45590" xr:uid="{00000000-0005-0000-0000-0000F0AF0000}"/>
    <cellStyle name="SAPBEXstdItem 3 2 4" xfId="45591" xr:uid="{00000000-0005-0000-0000-0000F1AF0000}"/>
    <cellStyle name="SAPBEXstdItem 3 2 5" xfId="45592" xr:uid="{00000000-0005-0000-0000-0000F2AF0000}"/>
    <cellStyle name="SAPBEXstdItem 3 2 6" xfId="45593" xr:uid="{00000000-0005-0000-0000-0000F3AF0000}"/>
    <cellStyle name="SAPBEXstdItem 3 2 7" xfId="45594" xr:uid="{00000000-0005-0000-0000-0000F4AF0000}"/>
    <cellStyle name="SAPBEXstdItem 3 2 8" xfId="45595" xr:uid="{00000000-0005-0000-0000-0000F5AF0000}"/>
    <cellStyle name="SAPBEXstdItem 3 2 9" xfId="45596" xr:uid="{00000000-0005-0000-0000-0000F6AF0000}"/>
    <cellStyle name="SAPBEXstdItem 3 20" xfId="45597" xr:uid="{00000000-0005-0000-0000-0000F7AF0000}"/>
    <cellStyle name="SAPBEXstdItem 3 21" xfId="45598" xr:uid="{00000000-0005-0000-0000-0000F8AF0000}"/>
    <cellStyle name="SAPBEXstdItem 3 22" xfId="45599" xr:uid="{00000000-0005-0000-0000-0000F9AF0000}"/>
    <cellStyle name="SAPBEXstdItem 3 23" xfId="45600" xr:uid="{00000000-0005-0000-0000-0000FAAF0000}"/>
    <cellStyle name="SAPBEXstdItem 3 24" xfId="45601" xr:uid="{00000000-0005-0000-0000-0000FBAF0000}"/>
    <cellStyle name="SAPBEXstdItem 3 25" xfId="45602" xr:uid="{00000000-0005-0000-0000-0000FCAF0000}"/>
    <cellStyle name="SAPBEXstdItem 3 26" xfId="45603" xr:uid="{00000000-0005-0000-0000-0000FDAF0000}"/>
    <cellStyle name="SAPBEXstdItem 3 27" xfId="45604" xr:uid="{00000000-0005-0000-0000-0000FEAF0000}"/>
    <cellStyle name="SAPBEXstdItem 3 28" xfId="45605" xr:uid="{00000000-0005-0000-0000-0000FFAF0000}"/>
    <cellStyle name="SAPBEXstdItem 3 29" xfId="45606" xr:uid="{00000000-0005-0000-0000-000000B00000}"/>
    <cellStyle name="SAPBEXstdItem 3 3" xfId="1248" xr:uid="{00000000-0005-0000-0000-000001B00000}"/>
    <cellStyle name="SAPBEXstdItem 3 3 10" xfId="45607" xr:uid="{00000000-0005-0000-0000-000002B00000}"/>
    <cellStyle name="SAPBEXstdItem 3 3 11" xfId="45608" xr:uid="{00000000-0005-0000-0000-000003B00000}"/>
    <cellStyle name="SAPBEXstdItem 3 3 12" xfId="45609" xr:uid="{00000000-0005-0000-0000-000004B00000}"/>
    <cellStyle name="SAPBEXstdItem 3 3 13" xfId="45610" xr:uid="{00000000-0005-0000-0000-000005B00000}"/>
    <cellStyle name="SAPBEXstdItem 3 3 14" xfId="45611" xr:uid="{00000000-0005-0000-0000-000006B00000}"/>
    <cellStyle name="SAPBEXstdItem 3 3 15" xfId="45612" xr:uid="{00000000-0005-0000-0000-000007B00000}"/>
    <cellStyle name="SAPBEXstdItem 3 3 16" xfId="45613" xr:uid="{00000000-0005-0000-0000-000008B00000}"/>
    <cellStyle name="SAPBEXstdItem 3 3 17" xfId="45614" xr:uid="{00000000-0005-0000-0000-000009B00000}"/>
    <cellStyle name="SAPBEXstdItem 3 3 18" xfId="45615" xr:uid="{00000000-0005-0000-0000-00000AB00000}"/>
    <cellStyle name="SAPBEXstdItem 3 3 19" xfId="45616" xr:uid="{00000000-0005-0000-0000-00000BB00000}"/>
    <cellStyle name="SAPBEXstdItem 3 3 2" xfId="2311" xr:uid="{00000000-0005-0000-0000-00000CB00000}"/>
    <cellStyle name="SAPBEXstdItem 3 3 2 2" xfId="17879" xr:uid="{00000000-0005-0000-0000-00000DB00000}"/>
    <cellStyle name="SAPBEXstdItem 3 3 2 2 2" xfId="17880" xr:uid="{00000000-0005-0000-0000-00000EB00000}"/>
    <cellStyle name="SAPBEXstdItem 3 3 2 2 2 2" xfId="17881" xr:uid="{00000000-0005-0000-0000-00000FB00000}"/>
    <cellStyle name="SAPBEXstdItem 3 3 2 2 2 2 2" xfId="17882" xr:uid="{00000000-0005-0000-0000-000010B00000}"/>
    <cellStyle name="SAPBEXstdItem 3 3 2 2 2 3" xfId="17883" xr:uid="{00000000-0005-0000-0000-000011B00000}"/>
    <cellStyle name="SAPBEXstdItem 3 3 2 2 3" xfId="17884" xr:uid="{00000000-0005-0000-0000-000012B00000}"/>
    <cellStyle name="SAPBEXstdItem 3 3 2 2 3 2" xfId="17885" xr:uid="{00000000-0005-0000-0000-000013B00000}"/>
    <cellStyle name="SAPBEXstdItem 3 3 2 2 3 2 2" xfId="17886" xr:uid="{00000000-0005-0000-0000-000014B00000}"/>
    <cellStyle name="SAPBEXstdItem 3 3 2 2 4" xfId="17887" xr:uid="{00000000-0005-0000-0000-000015B00000}"/>
    <cellStyle name="SAPBEXstdItem 3 3 2 2 4 2" xfId="17888" xr:uid="{00000000-0005-0000-0000-000016B00000}"/>
    <cellStyle name="SAPBEXstdItem 3 3 2 3" xfId="17889" xr:uid="{00000000-0005-0000-0000-000017B00000}"/>
    <cellStyle name="SAPBEXstdItem 3 3 2 3 2" xfId="17890" xr:uid="{00000000-0005-0000-0000-000018B00000}"/>
    <cellStyle name="SAPBEXstdItem 3 3 2 3 2 2" xfId="17891" xr:uid="{00000000-0005-0000-0000-000019B00000}"/>
    <cellStyle name="SAPBEXstdItem 3 3 2 3 3" xfId="17892" xr:uid="{00000000-0005-0000-0000-00001AB00000}"/>
    <cellStyle name="SAPBEXstdItem 3 3 2 4" xfId="17893" xr:uid="{00000000-0005-0000-0000-00001BB00000}"/>
    <cellStyle name="SAPBEXstdItem 3 3 2 4 2" xfId="17894" xr:uid="{00000000-0005-0000-0000-00001CB00000}"/>
    <cellStyle name="SAPBEXstdItem 3 3 2 4 2 2" xfId="17895" xr:uid="{00000000-0005-0000-0000-00001DB00000}"/>
    <cellStyle name="SAPBEXstdItem 3 3 2 5" xfId="17896" xr:uid="{00000000-0005-0000-0000-00001EB00000}"/>
    <cellStyle name="SAPBEXstdItem 3 3 2 5 2" xfId="17897" xr:uid="{00000000-0005-0000-0000-00001FB00000}"/>
    <cellStyle name="SAPBEXstdItem 3 3 2 6" xfId="45617" xr:uid="{00000000-0005-0000-0000-000020B00000}"/>
    <cellStyle name="SAPBEXstdItem 3 3 2 7" xfId="45618" xr:uid="{00000000-0005-0000-0000-000021B00000}"/>
    <cellStyle name="SAPBEXstdItem 3 3 2 8" xfId="49995" xr:uid="{00000000-0005-0000-0000-000022B00000}"/>
    <cellStyle name="SAPBEXstdItem 3 3 20" xfId="45619" xr:uid="{00000000-0005-0000-0000-000023B00000}"/>
    <cellStyle name="SAPBEXstdItem 3 3 21" xfId="45620" xr:uid="{00000000-0005-0000-0000-000024B00000}"/>
    <cellStyle name="SAPBEXstdItem 3 3 22" xfId="45621" xr:uid="{00000000-0005-0000-0000-000025B00000}"/>
    <cellStyle name="SAPBEXstdItem 3 3 23" xfId="45622" xr:uid="{00000000-0005-0000-0000-000026B00000}"/>
    <cellStyle name="SAPBEXstdItem 3 3 24" xfId="45623" xr:uid="{00000000-0005-0000-0000-000027B00000}"/>
    <cellStyle name="SAPBEXstdItem 3 3 25" xfId="45624" xr:uid="{00000000-0005-0000-0000-000028B00000}"/>
    <cellStyle name="SAPBEXstdItem 3 3 26" xfId="45625" xr:uid="{00000000-0005-0000-0000-000029B00000}"/>
    <cellStyle name="SAPBEXstdItem 3 3 27" xfId="45626" xr:uid="{00000000-0005-0000-0000-00002AB00000}"/>
    <cellStyle name="SAPBEXstdItem 3 3 28" xfId="48862" xr:uid="{00000000-0005-0000-0000-00002BB00000}"/>
    <cellStyle name="SAPBEXstdItem 3 3 29" xfId="49477" xr:uid="{00000000-0005-0000-0000-00002CB00000}"/>
    <cellStyle name="SAPBEXstdItem 3 3 3" xfId="45627" xr:uid="{00000000-0005-0000-0000-00002DB00000}"/>
    <cellStyle name="SAPBEXstdItem 3 3 4" xfId="45628" xr:uid="{00000000-0005-0000-0000-00002EB00000}"/>
    <cellStyle name="SAPBEXstdItem 3 3 5" xfId="45629" xr:uid="{00000000-0005-0000-0000-00002FB00000}"/>
    <cellStyle name="SAPBEXstdItem 3 3 6" xfId="45630" xr:uid="{00000000-0005-0000-0000-000030B00000}"/>
    <cellStyle name="SAPBEXstdItem 3 3 7" xfId="45631" xr:uid="{00000000-0005-0000-0000-000031B00000}"/>
    <cellStyle name="SAPBEXstdItem 3 3 8" xfId="45632" xr:uid="{00000000-0005-0000-0000-000032B00000}"/>
    <cellStyle name="SAPBEXstdItem 3 3 9" xfId="45633" xr:uid="{00000000-0005-0000-0000-000033B00000}"/>
    <cellStyle name="SAPBEXstdItem 3 30" xfId="45634" xr:uid="{00000000-0005-0000-0000-000034B00000}"/>
    <cellStyle name="SAPBEXstdItem 3 31" xfId="45635" xr:uid="{00000000-0005-0000-0000-000035B00000}"/>
    <cellStyle name="SAPBEXstdItem 3 32" xfId="45636" xr:uid="{00000000-0005-0000-0000-000036B00000}"/>
    <cellStyle name="SAPBEXstdItem 3 33" xfId="48863" xr:uid="{00000000-0005-0000-0000-000037B00000}"/>
    <cellStyle name="SAPBEXstdItem 3 34" xfId="49475" xr:uid="{00000000-0005-0000-0000-000038B00000}"/>
    <cellStyle name="SAPBEXstdItem 3 4" xfId="1249" xr:uid="{00000000-0005-0000-0000-000039B00000}"/>
    <cellStyle name="SAPBEXstdItem 3 4 10" xfId="45637" xr:uid="{00000000-0005-0000-0000-00003AB00000}"/>
    <cellStyle name="SAPBEXstdItem 3 4 11" xfId="45638" xr:uid="{00000000-0005-0000-0000-00003BB00000}"/>
    <cellStyle name="SAPBEXstdItem 3 4 12" xfId="45639" xr:uid="{00000000-0005-0000-0000-00003CB00000}"/>
    <cellStyle name="SAPBEXstdItem 3 4 13" xfId="45640" xr:uid="{00000000-0005-0000-0000-00003DB00000}"/>
    <cellStyle name="SAPBEXstdItem 3 4 14" xfId="45641" xr:uid="{00000000-0005-0000-0000-00003EB00000}"/>
    <cellStyle name="SAPBEXstdItem 3 4 15" xfId="45642" xr:uid="{00000000-0005-0000-0000-00003FB00000}"/>
    <cellStyle name="SAPBEXstdItem 3 4 16" xfId="45643" xr:uid="{00000000-0005-0000-0000-000040B00000}"/>
    <cellStyle name="SAPBEXstdItem 3 4 17" xfId="45644" xr:uid="{00000000-0005-0000-0000-000041B00000}"/>
    <cellStyle name="SAPBEXstdItem 3 4 18" xfId="45645" xr:uid="{00000000-0005-0000-0000-000042B00000}"/>
    <cellStyle name="SAPBEXstdItem 3 4 19" xfId="45646" xr:uid="{00000000-0005-0000-0000-000043B00000}"/>
    <cellStyle name="SAPBEXstdItem 3 4 2" xfId="2312" xr:uid="{00000000-0005-0000-0000-000044B00000}"/>
    <cellStyle name="SAPBEXstdItem 3 4 2 2" xfId="17898" xr:uid="{00000000-0005-0000-0000-000045B00000}"/>
    <cellStyle name="SAPBEXstdItem 3 4 2 2 2" xfId="17899" xr:uid="{00000000-0005-0000-0000-000046B00000}"/>
    <cellStyle name="SAPBEXstdItem 3 4 2 2 2 2" xfId="17900" xr:uid="{00000000-0005-0000-0000-000047B00000}"/>
    <cellStyle name="SAPBEXstdItem 3 4 2 2 2 2 2" xfId="17901" xr:uid="{00000000-0005-0000-0000-000048B00000}"/>
    <cellStyle name="SAPBEXstdItem 3 4 2 2 2 3" xfId="17902" xr:uid="{00000000-0005-0000-0000-000049B00000}"/>
    <cellStyle name="SAPBEXstdItem 3 4 2 2 3" xfId="17903" xr:uid="{00000000-0005-0000-0000-00004AB00000}"/>
    <cellStyle name="SAPBEXstdItem 3 4 2 2 3 2" xfId="17904" xr:uid="{00000000-0005-0000-0000-00004BB00000}"/>
    <cellStyle name="SAPBEXstdItem 3 4 2 2 3 2 2" xfId="17905" xr:uid="{00000000-0005-0000-0000-00004CB00000}"/>
    <cellStyle name="SAPBEXstdItem 3 4 2 2 4" xfId="17906" xr:uid="{00000000-0005-0000-0000-00004DB00000}"/>
    <cellStyle name="SAPBEXstdItem 3 4 2 2 4 2" xfId="17907" xr:uid="{00000000-0005-0000-0000-00004EB00000}"/>
    <cellStyle name="SAPBEXstdItem 3 4 2 3" xfId="17908" xr:uid="{00000000-0005-0000-0000-00004FB00000}"/>
    <cellStyle name="SAPBEXstdItem 3 4 2 3 2" xfId="17909" xr:uid="{00000000-0005-0000-0000-000050B00000}"/>
    <cellStyle name="SAPBEXstdItem 3 4 2 3 2 2" xfId="17910" xr:uid="{00000000-0005-0000-0000-000051B00000}"/>
    <cellStyle name="SAPBEXstdItem 3 4 2 3 3" xfId="17911" xr:uid="{00000000-0005-0000-0000-000052B00000}"/>
    <cellStyle name="SAPBEXstdItem 3 4 2 4" xfId="17912" xr:uid="{00000000-0005-0000-0000-000053B00000}"/>
    <cellStyle name="SAPBEXstdItem 3 4 2 4 2" xfId="17913" xr:uid="{00000000-0005-0000-0000-000054B00000}"/>
    <cellStyle name="SAPBEXstdItem 3 4 2 4 2 2" xfId="17914" xr:uid="{00000000-0005-0000-0000-000055B00000}"/>
    <cellStyle name="SAPBEXstdItem 3 4 2 5" xfId="17915" xr:uid="{00000000-0005-0000-0000-000056B00000}"/>
    <cellStyle name="SAPBEXstdItem 3 4 2 5 2" xfId="17916" xr:uid="{00000000-0005-0000-0000-000057B00000}"/>
    <cellStyle name="SAPBEXstdItem 3 4 2 6" xfId="45647" xr:uid="{00000000-0005-0000-0000-000058B00000}"/>
    <cellStyle name="SAPBEXstdItem 3 4 2 7" xfId="45648" xr:uid="{00000000-0005-0000-0000-000059B00000}"/>
    <cellStyle name="SAPBEXstdItem 3 4 2 8" xfId="49996" xr:uid="{00000000-0005-0000-0000-00005AB00000}"/>
    <cellStyle name="SAPBEXstdItem 3 4 20" xfId="45649" xr:uid="{00000000-0005-0000-0000-00005BB00000}"/>
    <cellStyle name="SAPBEXstdItem 3 4 21" xfId="45650" xr:uid="{00000000-0005-0000-0000-00005CB00000}"/>
    <cellStyle name="SAPBEXstdItem 3 4 22" xfId="45651" xr:uid="{00000000-0005-0000-0000-00005DB00000}"/>
    <cellStyle name="SAPBEXstdItem 3 4 23" xfId="45652" xr:uid="{00000000-0005-0000-0000-00005EB00000}"/>
    <cellStyle name="SAPBEXstdItem 3 4 24" xfId="45653" xr:uid="{00000000-0005-0000-0000-00005FB00000}"/>
    <cellStyle name="SAPBEXstdItem 3 4 25" xfId="45654" xr:uid="{00000000-0005-0000-0000-000060B00000}"/>
    <cellStyle name="SAPBEXstdItem 3 4 26" xfId="45655" xr:uid="{00000000-0005-0000-0000-000061B00000}"/>
    <cellStyle name="SAPBEXstdItem 3 4 27" xfId="45656" xr:uid="{00000000-0005-0000-0000-000062B00000}"/>
    <cellStyle name="SAPBEXstdItem 3 4 28" xfId="48864" xr:uid="{00000000-0005-0000-0000-000063B00000}"/>
    <cellStyle name="SAPBEXstdItem 3 4 29" xfId="49478" xr:uid="{00000000-0005-0000-0000-000064B00000}"/>
    <cellStyle name="SAPBEXstdItem 3 4 3" xfId="45657" xr:uid="{00000000-0005-0000-0000-000065B00000}"/>
    <cellStyle name="SAPBEXstdItem 3 4 4" xfId="45658" xr:uid="{00000000-0005-0000-0000-000066B00000}"/>
    <cellStyle name="SAPBEXstdItem 3 4 5" xfId="45659" xr:uid="{00000000-0005-0000-0000-000067B00000}"/>
    <cellStyle name="SAPBEXstdItem 3 4 6" xfId="45660" xr:uid="{00000000-0005-0000-0000-000068B00000}"/>
    <cellStyle name="SAPBEXstdItem 3 4 7" xfId="45661" xr:uid="{00000000-0005-0000-0000-000069B00000}"/>
    <cellStyle name="SAPBEXstdItem 3 4 8" xfId="45662" xr:uid="{00000000-0005-0000-0000-00006AB00000}"/>
    <cellStyle name="SAPBEXstdItem 3 4 9" xfId="45663" xr:uid="{00000000-0005-0000-0000-00006BB00000}"/>
    <cellStyle name="SAPBEXstdItem 3 5" xfId="1250" xr:uid="{00000000-0005-0000-0000-00006CB00000}"/>
    <cellStyle name="SAPBEXstdItem 3 5 10" xfId="45664" xr:uid="{00000000-0005-0000-0000-00006DB00000}"/>
    <cellStyle name="SAPBEXstdItem 3 5 11" xfId="45665" xr:uid="{00000000-0005-0000-0000-00006EB00000}"/>
    <cellStyle name="SAPBEXstdItem 3 5 12" xfId="45666" xr:uid="{00000000-0005-0000-0000-00006FB00000}"/>
    <cellStyle name="SAPBEXstdItem 3 5 13" xfId="45667" xr:uid="{00000000-0005-0000-0000-000070B00000}"/>
    <cellStyle name="SAPBEXstdItem 3 5 14" xfId="45668" xr:uid="{00000000-0005-0000-0000-000071B00000}"/>
    <cellStyle name="SAPBEXstdItem 3 5 15" xfId="45669" xr:uid="{00000000-0005-0000-0000-000072B00000}"/>
    <cellStyle name="SAPBEXstdItem 3 5 16" xfId="45670" xr:uid="{00000000-0005-0000-0000-000073B00000}"/>
    <cellStyle name="SAPBEXstdItem 3 5 17" xfId="45671" xr:uid="{00000000-0005-0000-0000-000074B00000}"/>
    <cellStyle name="SAPBEXstdItem 3 5 18" xfId="45672" xr:uid="{00000000-0005-0000-0000-000075B00000}"/>
    <cellStyle name="SAPBEXstdItem 3 5 19" xfId="45673" xr:uid="{00000000-0005-0000-0000-000076B00000}"/>
    <cellStyle name="SAPBEXstdItem 3 5 2" xfId="2313" xr:uid="{00000000-0005-0000-0000-000077B00000}"/>
    <cellStyle name="SAPBEXstdItem 3 5 2 2" xfId="17917" xr:uid="{00000000-0005-0000-0000-000078B00000}"/>
    <cellStyle name="SAPBEXstdItem 3 5 2 2 2" xfId="17918" xr:uid="{00000000-0005-0000-0000-000079B00000}"/>
    <cellStyle name="SAPBEXstdItem 3 5 2 2 2 2" xfId="17919" xr:uid="{00000000-0005-0000-0000-00007AB00000}"/>
    <cellStyle name="SAPBEXstdItem 3 5 2 2 2 2 2" xfId="17920" xr:uid="{00000000-0005-0000-0000-00007BB00000}"/>
    <cellStyle name="SAPBEXstdItem 3 5 2 2 2 3" xfId="17921" xr:uid="{00000000-0005-0000-0000-00007CB00000}"/>
    <cellStyle name="SAPBEXstdItem 3 5 2 2 3" xfId="17922" xr:uid="{00000000-0005-0000-0000-00007DB00000}"/>
    <cellStyle name="SAPBEXstdItem 3 5 2 2 3 2" xfId="17923" xr:uid="{00000000-0005-0000-0000-00007EB00000}"/>
    <cellStyle name="SAPBEXstdItem 3 5 2 2 3 2 2" xfId="17924" xr:uid="{00000000-0005-0000-0000-00007FB00000}"/>
    <cellStyle name="SAPBEXstdItem 3 5 2 2 4" xfId="17925" xr:uid="{00000000-0005-0000-0000-000080B00000}"/>
    <cellStyle name="SAPBEXstdItem 3 5 2 2 4 2" xfId="17926" xr:uid="{00000000-0005-0000-0000-000081B00000}"/>
    <cellStyle name="SAPBEXstdItem 3 5 2 3" xfId="17927" xr:uid="{00000000-0005-0000-0000-000082B00000}"/>
    <cellStyle name="SAPBEXstdItem 3 5 2 3 2" xfId="17928" xr:uid="{00000000-0005-0000-0000-000083B00000}"/>
    <cellStyle name="SAPBEXstdItem 3 5 2 3 2 2" xfId="17929" xr:uid="{00000000-0005-0000-0000-000084B00000}"/>
    <cellStyle name="SAPBEXstdItem 3 5 2 3 3" xfId="17930" xr:uid="{00000000-0005-0000-0000-000085B00000}"/>
    <cellStyle name="SAPBEXstdItem 3 5 2 4" xfId="17931" xr:uid="{00000000-0005-0000-0000-000086B00000}"/>
    <cellStyle name="SAPBEXstdItem 3 5 2 4 2" xfId="17932" xr:uid="{00000000-0005-0000-0000-000087B00000}"/>
    <cellStyle name="SAPBEXstdItem 3 5 2 4 2 2" xfId="17933" xr:uid="{00000000-0005-0000-0000-000088B00000}"/>
    <cellStyle name="SAPBEXstdItem 3 5 2 5" xfId="17934" xr:uid="{00000000-0005-0000-0000-000089B00000}"/>
    <cellStyle name="SAPBEXstdItem 3 5 2 5 2" xfId="17935" xr:uid="{00000000-0005-0000-0000-00008AB00000}"/>
    <cellStyle name="SAPBEXstdItem 3 5 2 6" xfId="45674" xr:uid="{00000000-0005-0000-0000-00008BB00000}"/>
    <cellStyle name="SAPBEXstdItem 3 5 2 7" xfId="45675" xr:uid="{00000000-0005-0000-0000-00008CB00000}"/>
    <cellStyle name="SAPBEXstdItem 3 5 2 8" xfId="49997" xr:uid="{00000000-0005-0000-0000-00008DB00000}"/>
    <cellStyle name="SAPBEXstdItem 3 5 20" xfId="45676" xr:uid="{00000000-0005-0000-0000-00008EB00000}"/>
    <cellStyle name="SAPBEXstdItem 3 5 21" xfId="45677" xr:uid="{00000000-0005-0000-0000-00008FB00000}"/>
    <cellStyle name="SAPBEXstdItem 3 5 22" xfId="45678" xr:uid="{00000000-0005-0000-0000-000090B00000}"/>
    <cellStyle name="SAPBEXstdItem 3 5 23" xfId="45679" xr:uid="{00000000-0005-0000-0000-000091B00000}"/>
    <cellStyle name="SAPBEXstdItem 3 5 24" xfId="45680" xr:uid="{00000000-0005-0000-0000-000092B00000}"/>
    <cellStyle name="SAPBEXstdItem 3 5 25" xfId="45681" xr:uid="{00000000-0005-0000-0000-000093B00000}"/>
    <cellStyle name="SAPBEXstdItem 3 5 26" xfId="45682" xr:uid="{00000000-0005-0000-0000-000094B00000}"/>
    <cellStyle name="SAPBEXstdItem 3 5 27" xfId="45683" xr:uid="{00000000-0005-0000-0000-000095B00000}"/>
    <cellStyle name="SAPBEXstdItem 3 5 28" xfId="48865" xr:uid="{00000000-0005-0000-0000-000096B00000}"/>
    <cellStyle name="SAPBEXstdItem 3 5 29" xfId="49479" xr:uid="{00000000-0005-0000-0000-000097B00000}"/>
    <cellStyle name="SAPBEXstdItem 3 5 3" xfId="45684" xr:uid="{00000000-0005-0000-0000-000098B00000}"/>
    <cellStyle name="SAPBEXstdItem 3 5 4" xfId="45685" xr:uid="{00000000-0005-0000-0000-000099B00000}"/>
    <cellStyle name="SAPBEXstdItem 3 5 5" xfId="45686" xr:uid="{00000000-0005-0000-0000-00009AB00000}"/>
    <cellStyle name="SAPBEXstdItem 3 5 6" xfId="45687" xr:uid="{00000000-0005-0000-0000-00009BB00000}"/>
    <cellStyle name="SAPBEXstdItem 3 5 7" xfId="45688" xr:uid="{00000000-0005-0000-0000-00009CB00000}"/>
    <cellStyle name="SAPBEXstdItem 3 5 8" xfId="45689" xr:uid="{00000000-0005-0000-0000-00009DB00000}"/>
    <cellStyle name="SAPBEXstdItem 3 5 9" xfId="45690" xr:uid="{00000000-0005-0000-0000-00009EB00000}"/>
    <cellStyle name="SAPBEXstdItem 3 6" xfId="1251" xr:uid="{00000000-0005-0000-0000-00009FB00000}"/>
    <cellStyle name="SAPBEXstdItem 3 6 10" xfId="45691" xr:uid="{00000000-0005-0000-0000-0000A0B00000}"/>
    <cellStyle name="SAPBEXstdItem 3 6 11" xfId="45692" xr:uid="{00000000-0005-0000-0000-0000A1B00000}"/>
    <cellStyle name="SAPBEXstdItem 3 6 12" xfId="45693" xr:uid="{00000000-0005-0000-0000-0000A2B00000}"/>
    <cellStyle name="SAPBEXstdItem 3 6 13" xfId="45694" xr:uid="{00000000-0005-0000-0000-0000A3B00000}"/>
    <cellStyle name="SAPBEXstdItem 3 6 14" xfId="45695" xr:uid="{00000000-0005-0000-0000-0000A4B00000}"/>
    <cellStyle name="SAPBEXstdItem 3 6 15" xfId="45696" xr:uid="{00000000-0005-0000-0000-0000A5B00000}"/>
    <cellStyle name="SAPBEXstdItem 3 6 16" xfId="45697" xr:uid="{00000000-0005-0000-0000-0000A6B00000}"/>
    <cellStyle name="SAPBEXstdItem 3 6 17" xfId="45698" xr:uid="{00000000-0005-0000-0000-0000A7B00000}"/>
    <cellStyle name="SAPBEXstdItem 3 6 18" xfId="45699" xr:uid="{00000000-0005-0000-0000-0000A8B00000}"/>
    <cellStyle name="SAPBEXstdItem 3 6 19" xfId="45700" xr:uid="{00000000-0005-0000-0000-0000A9B00000}"/>
    <cellStyle name="SAPBEXstdItem 3 6 2" xfId="2314" xr:uid="{00000000-0005-0000-0000-0000AAB00000}"/>
    <cellStyle name="SAPBEXstdItem 3 6 2 2" xfId="17936" xr:uid="{00000000-0005-0000-0000-0000ABB00000}"/>
    <cellStyle name="SAPBEXstdItem 3 6 2 2 2" xfId="17937" xr:uid="{00000000-0005-0000-0000-0000ACB00000}"/>
    <cellStyle name="SAPBEXstdItem 3 6 2 2 2 2" xfId="17938" xr:uid="{00000000-0005-0000-0000-0000ADB00000}"/>
    <cellStyle name="SAPBEXstdItem 3 6 2 2 2 2 2" xfId="17939" xr:uid="{00000000-0005-0000-0000-0000AEB00000}"/>
    <cellStyle name="SAPBEXstdItem 3 6 2 2 2 3" xfId="17940" xr:uid="{00000000-0005-0000-0000-0000AFB00000}"/>
    <cellStyle name="SAPBEXstdItem 3 6 2 2 3" xfId="17941" xr:uid="{00000000-0005-0000-0000-0000B0B00000}"/>
    <cellStyle name="SAPBEXstdItem 3 6 2 2 3 2" xfId="17942" xr:uid="{00000000-0005-0000-0000-0000B1B00000}"/>
    <cellStyle name="SAPBEXstdItem 3 6 2 2 3 2 2" xfId="17943" xr:uid="{00000000-0005-0000-0000-0000B2B00000}"/>
    <cellStyle name="SAPBEXstdItem 3 6 2 2 4" xfId="17944" xr:uid="{00000000-0005-0000-0000-0000B3B00000}"/>
    <cellStyle name="SAPBEXstdItem 3 6 2 2 4 2" xfId="17945" xr:uid="{00000000-0005-0000-0000-0000B4B00000}"/>
    <cellStyle name="SAPBEXstdItem 3 6 2 3" xfId="17946" xr:uid="{00000000-0005-0000-0000-0000B5B00000}"/>
    <cellStyle name="SAPBEXstdItem 3 6 2 3 2" xfId="17947" xr:uid="{00000000-0005-0000-0000-0000B6B00000}"/>
    <cellStyle name="SAPBEXstdItem 3 6 2 3 2 2" xfId="17948" xr:uid="{00000000-0005-0000-0000-0000B7B00000}"/>
    <cellStyle name="SAPBEXstdItem 3 6 2 3 3" xfId="17949" xr:uid="{00000000-0005-0000-0000-0000B8B00000}"/>
    <cellStyle name="SAPBEXstdItem 3 6 2 4" xfId="17950" xr:uid="{00000000-0005-0000-0000-0000B9B00000}"/>
    <cellStyle name="SAPBEXstdItem 3 6 2 4 2" xfId="17951" xr:uid="{00000000-0005-0000-0000-0000BAB00000}"/>
    <cellStyle name="SAPBEXstdItem 3 6 2 4 2 2" xfId="17952" xr:uid="{00000000-0005-0000-0000-0000BBB00000}"/>
    <cellStyle name="SAPBEXstdItem 3 6 2 5" xfId="17953" xr:uid="{00000000-0005-0000-0000-0000BCB00000}"/>
    <cellStyle name="SAPBEXstdItem 3 6 2 5 2" xfId="17954" xr:uid="{00000000-0005-0000-0000-0000BDB00000}"/>
    <cellStyle name="SAPBEXstdItem 3 6 2 6" xfId="45701" xr:uid="{00000000-0005-0000-0000-0000BEB00000}"/>
    <cellStyle name="SAPBEXstdItem 3 6 2 7" xfId="45702" xr:uid="{00000000-0005-0000-0000-0000BFB00000}"/>
    <cellStyle name="SAPBEXstdItem 3 6 2 8" xfId="49998" xr:uid="{00000000-0005-0000-0000-0000C0B00000}"/>
    <cellStyle name="SAPBEXstdItem 3 6 20" xfId="45703" xr:uid="{00000000-0005-0000-0000-0000C1B00000}"/>
    <cellStyle name="SAPBEXstdItem 3 6 21" xfId="45704" xr:uid="{00000000-0005-0000-0000-0000C2B00000}"/>
    <cellStyle name="SAPBEXstdItem 3 6 22" xfId="45705" xr:uid="{00000000-0005-0000-0000-0000C3B00000}"/>
    <cellStyle name="SAPBEXstdItem 3 6 23" xfId="45706" xr:uid="{00000000-0005-0000-0000-0000C4B00000}"/>
    <cellStyle name="SAPBEXstdItem 3 6 24" xfId="45707" xr:uid="{00000000-0005-0000-0000-0000C5B00000}"/>
    <cellStyle name="SAPBEXstdItem 3 6 25" xfId="45708" xr:uid="{00000000-0005-0000-0000-0000C6B00000}"/>
    <cellStyle name="SAPBEXstdItem 3 6 26" xfId="45709" xr:uid="{00000000-0005-0000-0000-0000C7B00000}"/>
    <cellStyle name="SAPBEXstdItem 3 6 27" xfId="45710" xr:uid="{00000000-0005-0000-0000-0000C8B00000}"/>
    <cellStyle name="SAPBEXstdItem 3 6 28" xfId="48866" xr:uid="{00000000-0005-0000-0000-0000C9B00000}"/>
    <cellStyle name="SAPBEXstdItem 3 6 29" xfId="49480" xr:uid="{00000000-0005-0000-0000-0000CAB00000}"/>
    <cellStyle name="SAPBEXstdItem 3 6 3" xfId="45711" xr:uid="{00000000-0005-0000-0000-0000CBB00000}"/>
    <cellStyle name="SAPBEXstdItem 3 6 4" xfId="45712" xr:uid="{00000000-0005-0000-0000-0000CCB00000}"/>
    <cellStyle name="SAPBEXstdItem 3 6 5" xfId="45713" xr:uid="{00000000-0005-0000-0000-0000CDB00000}"/>
    <cellStyle name="SAPBEXstdItem 3 6 6" xfId="45714" xr:uid="{00000000-0005-0000-0000-0000CEB00000}"/>
    <cellStyle name="SAPBEXstdItem 3 6 7" xfId="45715" xr:uid="{00000000-0005-0000-0000-0000CFB00000}"/>
    <cellStyle name="SAPBEXstdItem 3 6 8" xfId="45716" xr:uid="{00000000-0005-0000-0000-0000D0B00000}"/>
    <cellStyle name="SAPBEXstdItem 3 6 9" xfId="45717" xr:uid="{00000000-0005-0000-0000-0000D1B00000}"/>
    <cellStyle name="SAPBEXstdItem 3 7" xfId="2315" xr:uid="{00000000-0005-0000-0000-0000D2B00000}"/>
    <cellStyle name="SAPBEXstdItem 3 7 2" xfId="17955" xr:uid="{00000000-0005-0000-0000-0000D3B00000}"/>
    <cellStyle name="SAPBEXstdItem 3 7 2 2" xfId="17956" xr:uid="{00000000-0005-0000-0000-0000D4B00000}"/>
    <cellStyle name="SAPBEXstdItem 3 7 2 2 2" xfId="17957" xr:uid="{00000000-0005-0000-0000-0000D5B00000}"/>
    <cellStyle name="SAPBEXstdItem 3 7 2 2 2 2" xfId="17958" xr:uid="{00000000-0005-0000-0000-0000D6B00000}"/>
    <cellStyle name="SAPBEXstdItem 3 7 2 2 3" xfId="17959" xr:uid="{00000000-0005-0000-0000-0000D7B00000}"/>
    <cellStyle name="SAPBEXstdItem 3 7 2 3" xfId="17960" xr:uid="{00000000-0005-0000-0000-0000D8B00000}"/>
    <cellStyle name="SAPBEXstdItem 3 7 2 3 2" xfId="17961" xr:uid="{00000000-0005-0000-0000-0000D9B00000}"/>
    <cellStyle name="SAPBEXstdItem 3 7 2 3 2 2" xfId="17962" xr:uid="{00000000-0005-0000-0000-0000DAB00000}"/>
    <cellStyle name="SAPBEXstdItem 3 7 2 4" xfId="17963" xr:uid="{00000000-0005-0000-0000-0000DBB00000}"/>
    <cellStyle name="SAPBEXstdItem 3 7 2 4 2" xfId="17964" xr:uid="{00000000-0005-0000-0000-0000DCB00000}"/>
    <cellStyle name="SAPBEXstdItem 3 7 3" xfId="17965" xr:uid="{00000000-0005-0000-0000-0000DDB00000}"/>
    <cellStyle name="SAPBEXstdItem 3 7 3 2" xfId="17966" xr:uid="{00000000-0005-0000-0000-0000DEB00000}"/>
    <cellStyle name="SAPBEXstdItem 3 7 3 2 2" xfId="17967" xr:uid="{00000000-0005-0000-0000-0000DFB00000}"/>
    <cellStyle name="SAPBEXstdItem 3 7 3 3" xfId="17968" xr:uid="{00000000-0005-0000-0000-0000E0B00000}"/>
    <cellStyle name="SAPBEXstdItem 3 7 4" xfId="17969" xr:uid="{00000000-0005-0000-0000-0000E1B00000}"/>
    <cellStyle name="SAPBEXstdItem 3 7 4 2" xfId="17970" xr:uid="{00000000-0005-0000-0000-0000E2B00000}"/>
    <cellStyle name="SAPBEXstdItem 3 7 4 2 2" xfId="17971" xr:uid="{00000000-0005-0000-0000-0000E3B00000}"/>
    <cellStyle name="SAPBEXstdItem 3 7 5" xfId="17972" xr:uid="{00000000-0005-0000-0000-0000E4B00000}"/>
    <cellStyle name="SAPBEXstdItem 3 7 5 2" xfId="17973" xr:uid="{00000000-0005-0000-0000-0000E5B00000}"/>
    <cellStyle name="SAPBEXstdItem 3 7 6" xfId="45718" xr:uid="{00000000-0005-0000-0000-0000E6B00000}"/>
    <cellStyle name="SAPBEXstdItem 3 7 7" xfId="45719" xr:uid="{00000000-0005-0000-0000-0000E7B00000}"/>
    <cellStyle name="SAPBEXstdItem 3 7 8" xfId="49993" xr:uid="{00000000-0005-0000-0000-0000E8B00000}"/>
    <cellStyle name="SAPBEXstdItem 3 8" xfId="45720" xr:uid="{00000000-0005-0000-0000-0000E9B00000}"/>
    <cellStyle name="SAPBEXstdItem 3 9" xfId="45721" xr:uid="{00000000-0005-0000-0000-0000EAB00000}"/>
    <cellStyle name="SAPBEXstdItem 30" xfId="45722" xr:uid="{00000000-0005-0000-0000-0000EBB00000}"/>
    <cellStyle name="SAPBEXstdItem 31" xfId="45723" xr:uid="{00000000-0005-0000-0000-0000ECB00000}"/>
    <cellStyle name="SAPBEXstdItem 32" xfId="45724" xr:uid="{00000000-0005-0000-0000-0000EDB00000}"/>
    <cellStyle name="SAPBEXstdItem 33" xfId="45725" xr:uid="{00000000-0005-0000-0000-0000EEB00000}"/>
    <cellStyle name="SAPBEXstdItem 34" xfId="45726" xr:uid="{00000000-0005-0000-0000-0000EFB00000}"/>
    <cellStyle name="SAPBEXstdItem 35" xfId="48867" xr:uid="{00000000-0005-0000-0000-0000F0B00000}"/>
    <cellStyle name="SAPBEXstdItem 36" xfId="48951" xr:uid="{00000000-0005-0000-0000-0000F1B00000}"/>
    <cellStyle name="SAPBEXstdItem 4" xfId="563" xr:uid="{00000000-0005-0000-0000-0000F2B00000}"/>
    <cellStyle name="SAPBEXstdItem 4 10" xfId="45727" xr:uid="{00000000-0005-0000-0000-0000F3B00000}"/>
    <cellStyle name="SAPBEXstdItem 4 11" xfId="45728" xr:uid="{00000000-0005-0000-0000-0000F4B00000}"/>
    <cellStyle name="SAPBEXstdItem 4 12" xfId="45729" xr:uid="{00000000-0005-0000-0000-0000F5B00000}"/>
    <cellStyle name="SAPBEXstdItem 4 13" xfId="45730" xr:uid="{00000000-0005-0000-0000-0000F6B00000}"/>
    <cellStyle name="SAPBEXstdItem 4 14" xfId="45731" xr:uid="{00000000-0005-0000-0000-0000F7B00000}"/>
    <cellStyle name="SAPBEXstdItem 4 15" xfId="45732" xr:uid="{00000000-0005-0000-0000-0000F8B00000}"/>
    <cellStyle name="SAPBEXstdItem 4 16" xfId="45733" xr:uid="{00000000-0005-0000-0000-0000F9B00000}"/>
    <cellStyle name="SAPBEXstdItem 4 17" xfId="45734" xr:uid="{00000000-0005-0000-0000-0000FAB00000}"/>
    <cellStyle name="SAPBEXstdItem 4 18" xfId="45735" xr:uid="{00000000-0005-0000-0000-0000FBB00000}"/>
    <cellStyle name="SAPBEXstdItem 4 19" xfId="45736" xr:uid="{00000000-0005-0000-0000-0000FCB00000}"/>
    <cellStyle name="SAPBEXstdItem 4 2" xfId="2316" xr:uid="{00000000-0005-0000-0000-0000FDB00000}"/>
    <cellStyle name="SAPBEXstdItem 4 2 2" xfId="17974" xr:uid="{00000000-0005-0000-0000-0000FEB00000}"/>
    <cellStyle name="SAPBEXstdItem 4 2 2 2" xfId="17975" xr:uid="{00000000-0005-0000-0000-0000FFB00000}"/>
    <cellStyle name="SAPBEXstdItem 4 2 2 2 2" xfId="17976" xr:uid="{00000000-0005-0000-0000-000000B10000}"/>
    <cellStyle name="SAPBEXstdItem 4 2 2 2 2 2" xfId="17977" xr:uid="{00000000-0005-0000-0000-000001B10000}"/>
    <cellStyle name="SAPBEXstdItem 4 2 2 2 3" xfId="17978" xr:uid="{00000000-0005-0000-0000-000002B10000}"/>
    <cellStyle name="SAPBEXstdItem 4 2 2 3" xfId="17979" xr:uid="{00000000-0005-0000-0000-000003B10000}"/>
    <cellStyle name="SAPBEXstdItem 4 2 2 3 2" xfId="17980" xr:uid="{00000000-0005-0000-0000-000004B10000}"/>
    <cellStyle name="SAPBEXstdItem 4 2 2 3 2 2" xfId="17981" xr:uid="{00000000-0005-0000-0000-000005B10000}"/>
    <cellStyle name="SAPBEXstdItem 4 2 2 4" xfId="17982" xr:uid="{00000000-0005-0000-0000-000006B10000}"/>
    <cellStyle name="SAPBEXstdItem 4 2 2 4 2" xfId="17983" xr:uid="{00000000-0005-0000-0000-000007B10000}"/>
    <cellStyle name="SAPBEXstdItem 4 2 3" xfId="17984" xr:uid="{00000000-0005-0000-0000-000008B10000}"/>
    <cellStyle name="SAPBEXstdItem 4 2 3 2" xfId="17985" xr:uid="{00000000-0005-0000-0000-000009B10000}"/>
    <cellStyle name="SAPBEXstdItem 4 2 3 2 2" xfId="17986" xr:uid="{00000000-0005-0000-0000-00000AB10000}"/>
    <cellStyle name="SAPBEXstdItem 4 2 3 3" xfId="17987" xr:uid="{00000000-0005-0000-0000-00000BB10000}"/>
    <cellStyle name="SAPBEXstdItem 4 2 4" xfId="17988" xr:uid="{00000000-0005-0000-0000-00000CB10000}"/>
    <cellStyle name="SAPBEXstdItem 4 2 4 2" xfId="17989" xr:uid="{00000000-0005-0000-0000-00000DB10000}"/>
    <cellStyle name="SAPBEXstdItem 4 2 4 2 2" xfId="17990" xr:uid="{00000000-0005-0000-0000-00000EB10000}"/>
    <cellStyle name="SAPBEXstdItem 4 2 5" xfId="17991" xr:uid="{00000000-0005-0000-0000-00000FB10000}"/>
    <cellStyle name="SAPBEXstdItem 4 2 5 2" xfId="17992" xr:uid="{00000000-0005-0000-0000-000010B10000}"/>
    <cellStyle name="SAPBEXstdItem 4 2 6" xfId="45737" xr:uid="{00000000-0005-0000-0000-000011B10000}"/>
    <cellStyle name="SAPBEXstdItem 4 2 7" xfId="45738" xr:uid="{00000000-0005-0000-0000-000012B10000}"/>
    <cellStyle name="SAPBEXstdItem 4 2 8" xfId="49999" xr:uid="{00000000-0005-0000-0000-000013B10000}"/>
    <cellStyle name="SAPBEXstdItem 4 20" xfId="45739" xr:uid="{00000000-0005-0000-0000-000014B10000}"/>
    <cellStyle name="SAPBEXstdItem 4 21" xfId="45740" xr:uid="{00000000-0005-0000-0000-000015B10000}"/>
    <cellStyle name="SAPBEXstdItem 4 22" xfId="45741" xr:uid="{00000000-0005-0000-0000-000016B10000}"/>
    <cellStyle name="SAPBEXstdItem 4 23" xfId="45742" xr:uid="{00000000-0005-0000-0000-000017B10000}"/>
    <cellStyle name="SAPBEXstdItem 4 24" xfId="45743" xr:uid="{00000000-0005-0000-0000-000018B10000}"/>
    <cellStyle name="SAPBEXstdItem 4 25" xfId="45744" xr:uid="{00000000-0005-0000-0000-000019B10000}"/>
    <cellStyle name="SAPBEXstdItem 4 26" xfId="45745" xr:uid="{00000000-0005-0000-0000-00001AB10000}"/>
    <cellStyle name="SAPBEXstdItem 4 27" xfId="45746" xr:uid="{00000000-0005-0000-0000-00001BB10000}"/>
    <cellStyle name="SAPBEXstdItem 4 28" xfId="48868" xr:uid="{00000000-0005-0000-0000-00001CB10000}"/>
    <cellStyle name="SAPBEXstdItem 4 29" xfId="49481" xr:uid="{00000000-0005-0000-0000-00001DB10000}"/>
    <cellStyle name="SAPBEXstdItem 4 3" xfId="45747" xr:uid="{00000000-0005-0000-0000-00001EB10000}"/>
    <cellStyle name="SAPBEXstdItem 4 4" xfId="45748" xr:uid="{00000000-0005-0000-0000-00001FB10000}"/>
    <cellStyle name="SAPBEXstdItem 4 5" xfId="45749" xr:uid="{00000000-0005-0000-0000-000020B10000}"/>
    <cellStyle name="SAPBEXstdItem 4 6" xfId="45750" xr:uid="{00000000-0005-0000-0000-000021B10000}"/>
    <cellStyle name="SAPBEXstdItem 4 7" xfId="45751" xr:uid="{00000000-0005-0000-0000-000022B10000}"/>
    <cellStyle name="SAPBEXstdItem 4 8" xfId="45752" xr:uid="{00000000-0005-0000-0000-000023B10000}"/>
    <cellStyle name="SAPBEXstdItem 4 9" xfId="45753" xr:uid="{00000000-0005-0000-0000-000024B10000}"/>
    <cellStyle name="SAPBEXstdItem 5" xfId="1252" xr:uid="{00000000-0005-0000-0000-000025B10000}"/>
    <cellStyle name="SAPBEXstdItem 5 10" xfId="45754" xr:uid="{00000000-0005-0000-0000-000026B10000}"/>
    <cellStyle name="SAPBEXstdItem 5 11" xfId="45755" xr:uid="{00000000-0005-0000-0000-000027B10000}"/>
    <cellStyle name="SAPBEXstdItem 5 12" xfId="45756" xr:uid="{00000000-0005-0000-0000-000028B10000}"/>
    <cellStyle name="SAPBEXstdItem 5 13" xfId="45757" xr:uid="{00000000-0005-0000-0000-000029B10000}"/>
    <cellStyle name="SAPBEXstdItem 5 14" xfId="45758" xr:uid="{00000000-0005-0000-0000-00002AB10000}"/>
    <cellStyle name="SAPBEXstdItem 5 15" xfId="45759" xr:uid="{00000000-0005-0000-0000-00002BB10000}"/>
    <cellStyle name="SAPBEXstdItem 5 16" xfId="45760" xr:uid="{00000000-0005-0000-0000-00002CB10000}"/>
    <cellStyle name="SAPBEXstdItem 5 17" xfId="45761" xr:uid="{00000000-0005-0000-0000-00002DB10000}"/>
    <cellStyle name="SAPBEXstdItem 5 18" xfId="45762" xr:uid="{00000000-0005-0000-0000-00002EB10000}"/>
    <cellStyle name="SAPBEXstdItem 5 19" xfId="45763" xr:uid="{00000000-0005-0000-0000-00002FB10000}"/>
    <cellStyle name="SAPBEXstdItem 5 2" xfId="2317" xr:uid="{00000000-0005-0000-0000-000030B10000}"/>
    <cellStyle name="SAPBEXstdItem 5 2 2" xfId="17993" xr:uid="{00000000-0005-0000-0000-000031B10000}"/>
    <cellStyle name="SAPBEXstdItem 5 2 2 2" xfId="17994" xr:uid="{00000000-0005-0000-0000-000032B10000}"/>
    <cellStyle name="SAPBEXstdItem 5 2 2 2 2" xfId="17995" xr:uid="{00000000-0005-0000-0000-000033B10000}"/>
    <cellStyle name="SAPBEXstdItem 5 2 2 2 2 2" xfId="17996" xr:uid="{00000000-0005-0000-0000-000034B10000}"/>
    <cellStyle name="SAPBEXstdItem 5 2 2 2 3" xfId="17997" xr:uid="{00000000-0005-0000-0000-000035B10000}"/>
    <cellStyle name="SAPBEXstdItem 5 2 2 3" xfId="17998" xr:uid="{00000000-0005-0000-0000-000036B10000}"/>
    <cellStyle name="SAPBEXstdItem 5 2 2 3 2" xfId="17999" xr:uid="{00000000-0005-0000-0000-000037B10000}"/>
    <cellStyle name="SAPBEXstdItem 5 2 2 3 2 2" xfId="18000" xr:uid="{00000000-0005-0000-0000-000038B10000}"/>
    <cellStyle name="SAPBEXstdItem 5 2 2 4" xfId="18001" xr:uid="{00000000-0005-0000-0000-000039B10000}"/>
    <cellStyle name="SAPBEXstdItem 5 2 2 4 2" xfId="18002" xr:uid="{00000000-0005-0000-0000-00003AB10000}"/>
    <cellStyle name="SAPBEXstdItem 5 2 3" xfId="18003" xr:uid="{00000000-0005-0000-0000-00003BB10000}"/>
    <cellStyle name="SAPBEXstdItem 5 2 3 2" xfId="18004" xr:uid="{00000000-0005-0000-0000-00003CB10000}"/>
    <cellStyle name="SAPBEXstdItem 5 2 3 2 2" xfId="18005" xr:uid="{00000000-0005-0000-0000-00003DB10000}"/>
    <cellStyle name="SAPBEXstdItem 5 2 3 3" xfId="18006" xr:uid="{00000000-0005-0000-0000-00003EB10000}"/>
    <cellStyle name="SAPBEXstdItem 5 2 4" xfId="18007" xr:uid="{00000000-0005-0000-0000-00003FB10000}"/>
    <cellStyle name="SAPBEXstdItem 5 2 4 2" xfId="18008" xr:uid="{00000000-0005-0000-0000-000040B10000}"/>
    <cellStyle name="SAPBEXstdItem 5 2 4 2 2" xfId="18009" xr:uid="{00000000-0005-0000-0000-000041B10000}"/>
    <cellStyle name="SAPBEXstdItem 5 2 5" xfId="18010" xr:uid="{00000000-0005-0000-0000-000042B10000}"/>
    <cellStyle name="SAPBEXstdItem 5 2 5 2" xfId="18011" xr:uid="{00000000-0005-0000-0000-000043B10000}"/>
    <cellStyle name="SAPBEXstdItem 5 2 6" xfId="45764" xr:uid="{00000000-0005-0000-0000-000044B10000}"/>
    <cellStyle name="SAPBEXstdItem 5 2 7" xfId="45765" xr:uid="{00000000-0005-0000-0000-000045B10000}"/>
    <cellStyle name="SAPBEXstdItem 5 2 8" xfId="50000" xr:uid="{00000000-0005-0000-0000-000046B10000}"/>
    <cellStyle name="SAPBEXstdItem 5 20" xfId="45766" xr:uid="{00000000-0005-0000-0000-000047B10000}"/>
    <cellStyle name="SAPBEXstdItem 5 21" xfId="45767" xr:uid="{00000000-0005-0000-0000-000048B10000}"/>
    <cellStyle name="SAPBEXstdItem 5 22" xfId="45768" xr:uid="{00000000-0005-0000-0000-000049B10000}"/>
    <cellStyle name="SAPBEXstdItem 5 23" xfId="45769" xr:uid="{00000000-0005-0000-0000-00004AB10000}"/>
    <cellStyle name="SAPBEXstdItem 5 24" xfId="45770" xr:uid="{00000000-0005-0000-0000-00004BB10000}"/>
    <cellStyle name="SAPBEXstdItem 5 25" xfId="45771" xr:uid="{00000000-0005-0000-0000-00004CB10000}"/>
    <cellStyle name="SAPBEXstdItem 5 26" xfId="45772" xr:uid="{00000000-0005-0000-0000-00004DB10000}"/>
    <cellStyle name="SAPBEXstdItem 5 27" xfId="45773" xr:uid="{00000000-0005-0000-0000-00004EB10000}"/>
    <cellStyle name="SAPBEXstdItem 5 28" xfId="48869" xr:uid="{00000000-0005-0000-0000-00004FB10000}"/>
    <cellStyle name="SAPBEXstdItem 5 29" xfId="49482" xr:uid="{00000000-0005-0000-0000-000050B10000}"/>
    <cellStyle name="SAPBEXstdItem 5 3" xfId="45774" xr:uid="{00000000-0005-0000-0000-000051B10000}"/>
    <cellStyle name="SAPBEXstdItem 5 4" xfId="45775" xr:uid="{00000000-0005-0000-0000-000052B10000}"/>
    <cellStyle name="SAPBEXstdItem 5 5" xfId="45776" xr:uid="{00000000-0005-0000-0000-000053B10000}"/>
    <cellStyle name="SAPBEXstdItem 5 6" xfId="45777" xr:uid="{00000000-0005-0000-0000-000054B10000}"/>
    <cellStyle name="SAPBEXstdItem 5 7" xfId="45778" xr:uid="{00000000-0005-0000-0000-000055B10000}"/>
    <cellStyle name="SAPBEXstdItem 5 8" xfId="45779" xr:uid="{00000000-0005-0000-0000-000056B10000}"/>
    <cellStyle name="SAPBEXstdItem 5 9" xfId="45780" xr:uid="{00000000-0005-0000-0000-000057B10000}"/>
    <cellStyle name="SAPBEXstdItem 6" xfId="1253" xr:uid="{00000000-0005-0000-0000-000058B10000}"/>
    <cellStyle name="SAPBEXstdItem 6 10" xfId="45781" xr:uid="{00000000-0005-0000-0000-000059B10000}"/>
    <cellStyle name="SAPBEXstdItem 6 11" xfId="45782" xr:uid="{00000000-0005-0000-0000-00005AB10000}"/>
    <cellStyle name="SAPBEXstdItem 6 12" xfId="45783" xr:uid="{00000000-0005-0000-0000-00005BB10000}"/>
    <cellStyle name="SAPBEXstdItem 6 13" xfId="45784" xr:uid="{00000000-0005-0000-0000-00005CB10000}"/>
    <cellStyle name="SAPBEXstdItem 6 14" xfId="45785" xr:uid="{00000000-0005-0000-0000-00005DB10000}"/>
    <cellStyle name="SAPBEXstdItem 6 15" xfId="45786" xr:uid="{00000000-0005-0000-0000-00005EB10000}"/>
    <cellStyle name="SAPBEXstdItem 6 16" xfId="45787" xr:uid="{00000000-0005-0000-0000-00005FB10000}"/>
    <cellStyle name="SAPBEXstdItem 6 17" xfId="45788" xr:uid="{00000000-0005-0000-0000-000060B10000}"/>
    <cellStyle name="SAPBEXstdItem 6 18" xfId="45789" xr:uid="{00000000-0005-0000-0000-000061B10000}"/>
    <cellStyle name="SAPBEXstdItem 6 19" xfId="45790" xr:uid="{00000000-0005-0000-0000-000062B10000}"/>
    <cellStyle name="SAPBEXstdItem 6 2" xfId="2318" xr:uid="{00000000-0005-0000-0000-000063B10000}"/>
    <cellStyle name="SAPBEXstdItem 6 2 2" xfId="18012" xr:uid="{00000000-0005-0000-0000-000064B10000}"/>
    <cellStyle name="SAPBEXstdItem 6 2 2 2" xfId="18013" xr:uid="{00000000-0005-0000-0000-000065B10000}"/>
    <cellStyle name="SAPBEXstdItem 6 2 2 2 2" xfId="18014" xr:uid="{00000000-0005-0000-0000-000066B10000}"/>
    <cellStyle name="SAPBEXstdItem 6 2 2 2 2 2" xfId="18015" xr:uid="{00000000-0005-0000-0000-000067B10000}"/>
    <cellStyle name="SAPBEXstdItem 6 2 2 2 3" xfId="18016" xr:uid="{00000000-0005-0000-0000-000068B10000}"/>
    <cellStyle name="SAPBEXstdItem 6 2 2 3" xfId="18017" xr:uid="{00000000-0005-0000-0000-000069B10000}"/>
    <cellStyle name="SAPBEXstdItem 6 2 2 3 2" xfId="18018" xr:uid="{00000000-0005-0000-0000-00006AB10000}"/>
    <cellStyle name="SAPBEXstdItem 6 2 2 3 2 2" xfId="18019" xr:uid="{00000000-0005-0000-0000-00006BB10000}"/>
    <cellStyle name="SAPBEXstdItem 6 2 2 4" xfId="18020" xr:uid="{00000000-0005-0000-0000-00006CB10000}"/>
    <cellStyle name="SAPBEXstdItem 6 2 2 4 2" xfId="18021" xr:uid="{00000000-0005-0000-0000-00006DB10000}"/>
    <cellStyle name="SAPBEXstdItem 6 2 3" xfId="18022" xr:uid="{00000000-0005-0000-0000-00006EB10000}"/>
    <cellStyle name="SAPBEXstdItem 6 2 3 2" xfId="18023" xr:uid="{00000000-0005-0000-0000-00006FB10000}"/>
    <cellStyle name="SAPBEXstdItem 6 2 3 2 2" xfId="18024" xr:uid="{00000000-0005-0000-0000-000070B10000}"/>
    <cellStyle name="SAPBEXstdItem 6 2 3 3" xfId="18025" xr:uid="{00000000-0005-0000-0000-000071B10000}"/>
    <cellStyle name="SAPBEXstdItem 6 2 4" xfId="18026" xr:uid="{00000000-0005-0000-0000-000072B10000}"/>
    <cellStyle name="SAPBEXstdItem 6 2 4 2" xfId="18027" xr:uid="{00000000-0005-0000-0000-000073B10000}"/>
    <cellStyle name="SAPBEXstdItem 6 2 4 2 2" xfId="18028" xr:uid="{00000000-0005-0000-0000-000074B10000}"/>
    <cellStyle name="SAPBEXstdItem 6 2 5" xfId="18029" xr:uid="{00000000-0005-0000-0000-000075B10000}"/>
    <cellStyle name="SAPBEXstdItem 6 2 5 2" xfId="18030" xr:uid="{00000000-0005-0000-0000-000076B10000}"/>
    <cellStyle name="SAPBEXstdItem 6 2 6" xfId="45791" xr:uid="{00000000-0005-0000-0000-000077B10000}"/>
    <cellStyle name="SAPBEXstdItem 6 2 7" xfId="45792" xr:uid="{00000000-0005-0000-0000-000078B10000}"/>
    <cellStyle name="SAPBEXstdItem 6 2 8" xfId="50001" xr:uid="{00000000-0005-0000-0000-000079B10000}"/>
    <cellStyle name="SAPBEXstdItem 6 20" xfId="45793" xr:uid="{00000000-0005-0000-0000-00007AB10000}"/>
    <cellStyle name="SAPBEXstdItem 6 21" xfId="45794" xr:uid="{00000000-0005-0000-0000-00007BB10000}"/>
    <cellStyle name="SAPBEXstdItem 6 22" xfId="45795" xr:uid="{00000000-0005-0000-0000-00007CB10000}"/>
    <cellStyle name="SAPBEXstdItem 6 23" xfId="45796" xr:uid="{00000000-0005-0000-0000-00007DB10000}"/>
    <cellStyle name="SAPBEXstdItem 6 24" xfId="45797" xr:uid="{00000000-0005-0000-0000-00007EB10000}"/>
    <cellStyle name="SAPBEXstdItem 6 25" xfId="45798" xr:uid="{00000000-0005-0000-0000-00007FB10000}"/>
    <cellStyle name="SAPBEXstdItem 6 26" xfId="45799" xr:uid="{00000000-0005-0000-0000-000080B10000}"/>
    <cellStyle name="SAPBEXstdItem 6 27" xfId="45800" xr:uid="{00000000-0005-0000-0000-000081B10000}"/>
    <cellStyle name="SAPBEXstdItem 6 28" xfId="48870" xr:uid="{00000000-0005-0000-0000-000082B10000}"/>
    <cellStyle name="SAPBEXstdItem 6 29" xfId="49483" xr:uid="{00000000-0005-0000-0000-000083B10000}"/>
    <cellStyle name="SAPBEXstdItem 6 3" xfId="45801" xr:uid="{00000000-0005-0000-0000-000084B10000}"/>
    <cellStyle name="SAPBEXstdItem 6 4" xfId="45802" xr:uid="{00000000-0005-0000-0000-000085B10000}"/>
    <cellStyle name="SAPBEXstdItem 6 5" xfId="45803" xr:uid="{00000000-0005-0000-0000-000086B10000}"/>
    <cellStyle name="SAPBEXstdItem 6 6" xfId="45804" xr:uid="{00000000-0005-0000-0000-000087B10000}"/>
    <cellStyle name="SAPBEXstdItem 6 7" xfId="45805" xr:uid="{00000000-0005-0000-0000-000088B10000}"/>
    <cellStyle name="SAPBEXstdItem 6 8" xfId="45806" xr:uid="{00000000-0005-0000-0000-000089B10000}"/>
    <cellStyle name="SAPBEXstdItem 6 9" xfId="45807" xr:uid="{00000000-0005-0000-0000-00008AB10000}"/>
    <cellStyle name="SAPBEXstdItem 7" xfId="1254" xr:uid="{00000000-0005-0000-0000-00008BB10000}"/>
    <cellStyle name="SAPBEXstdItem 7 10" xfId="45808" xr:uid="{00000000-0005-0000-0000-00008CB10000}"/>
    <cellStyle name="SAPBEXstdItem 7 11" xfId="45809" xr:uid="{00000000-0005-0000-0000-00008DB10000}"/>
    <cellStyle name="SAPBEXstdItem 7 12" xfId="45810" xr:uid="{00000000-0005-0000-0000-00008EB10000}"/>
    <cellStyle name="SAPBEXstdItem 7 13" xfId="45811" xr:uid="{00000000-0005-0000-0000-00008FB10000}"/>
    <cellStyle name="SAPBEXstdItem 7 14" xfId="45812" xr:uid="{00000000-0005-0000-0000-000090B10000}"/>
    <cellStyle name="SAPBEXstdItem 7 15" xfId="45813" xr:uid="{00000000-0005-0000-0000-000091B10000}"/>
    <cellStyle name="SAPBEXstdItem 7 16" xfId="45814" xr:uid="{00000000-0005-0000-0000-000092B10000}"/>
    <cellStyle name="SAPBEXstdItem 7 17" xfId="45815" xr:uid="{00000000-0005-0000-0000-000093B10000}"/>
    <cellStyle name="SAPBEXstdItem 7 18" xfId="45816" xr:uid="{00000000-0005-0000-0000-000094B10000}"/>
    <cellStyle name="SAPBEXstdItem 7 19" xfId="45817" xr:uid="{00000000-0005-0000-0000-000095B10000}"/>
    <cellStyle name="SAPBEXstdItem 7 2" xfId="2319" xr:uid="{00000000-0005-0000-0000-000096B10000}"/>
    <cellStyle name="SAPBEXstdItem 7 2 2" xfId="18031" xr:uid="{00000000-0005-0000-0000-000097B10000}"/>
    <cellStyle name="SAPBEXstdItem 7 2 2 2" xfId="18032" xr:uid="{00000000-0005-0000-0000-000098B10000}"/>
    <cellStyle name="SAPBEXstdItem 7 2 2 2 2" xfId="18033" xr:uid="{00000000-0005-0000-0000-000099B10000}"/>
    <cellStyle name="SAPBEXstdItem 7 2 2 2 2 2" xfId="18034" xr:uid="{00000000-0005-0000-0000-00009AB10000}"/>
    <cellStyle name="SAPBEXstdItem 7 2 2 2 3" xfId="18035" xr:uid="{00000000-0005-0000-0000-00009BB10000}"/>
    <cellStyle name="SAPBEXstdItem 7 2 2 3" xfId="18036" xr:uid="{00000000-0005-0000-0000-00009CB10000}"/>
    <cellStyle name="SAPBEXstdItem 7 2 2 3 2" xfId="18037" xr:uid="{00000000-0005-0000-0000-00009DB10000}"/>
    <cellStyle name="SAPBEXstdItem 7 2 2 3 2 2" xfId="18038" xr:uid="{00000000-0005-0000-0000-00009EB10000}"/>
    <cellStyle name="SAPBEXstdItem 7 2 2 4" xfId="18039" xr:uid="{00000000-0005-0000-0000-00009FB10000}"/>
    <cellStyle name="SAPBEXstdItem 7 2 2 4 2" xfId="18040" xr:uid="{00000000-0005-0000-0000-0000A0B10000}"/>
    <cellStyle name="SAPBEXstdItem 7 2 3" xfId="18041" xr:uid="{00000000-0005-0000-0000-0000A1B10000}"/>
    <cellStyle name="SAPBEXstdItem 7 2 3 2" xfId="18042" xr:uid="{00000000-0005-0000-0000-0000A2B10000}"/>
    <cellStyle name="SAPBEXstdItem 7 2 3 2 2" xfId="18043" xr:uid="{00000000-0005-0000-0000-0000A3B10000}"/>
    <cellStyle name="SAPBEXstdItem 7 2 3 3" xfId="18044" xr:uid="{00000000-0005-0000-0000-0000A4B10000}"/>
    <cellStyle name="SAPBEXstdItem 7 2 4" xfId="18045" xr:uid="{00000000-0005-0000-0000-0000A5B10000}"/>
    <cellStyle name="SAPBEXstdItem 7 2 4 2" xfId="18046" xr:uid="{00000000-0005-0000-0000-0000A6B10000}"/>
    <cellStyle name="SAPBEXstdItem 7 2 4 2 2" xfId="18047" xr:uid="{00000000-0005-0000-0000-0000A7B10000}"/>
    <cellStyle name="SAPBEXstdItem 7 2 5" xfId="18048" xr:uid="{00000000-0005-0000-0000-0000A8B10000}"/>
    <cellStyle name="SAPBEXstdItem 7 2 5 2" xfId="18049" xr:uid="{00000000-0005-0000-0000-0000A9B10000}"/>
    <cellStyle name="SAPBEXstdItem 7 2 6" xfId="45818" xr:uid="{00000000-0005-0000-0000-0000AAB10000}"/>
    <cellStyle name="SAPBEXstdItem 7 2 7" xfId="45819" xr:uid="{00000000-0005-0000-0000-0000ABB10000}"/>
    <cellStyle name="SAPBEXstdItem 7 2 8" xfId="50002" xr:uid="{00000000-0005-0000-0000-0000ACB10000}"/>
    <cellStyle name="SAPBEXstdItem 7 20" xfId="45820" xr:uid="{00000000-0005-0000-0000-0000ADB10000}"/>
    <cellStyle name="SAPBEXstdItem 7 21" xfId="45821" xr:uid="{00000000-0005-0000-0000-0000AEB10000}"/>
    <cellStyle name="SAPBEXstdItem 7 22" xfId="45822" xr:uid="{00000000-0005-0000-0000-0000AFB10000}"/>
    <cellStyle name="SAPBEXstdItem 7 23" xfId="45823" xr:uid="{00000000-0005-0000-0000-0000B0B10000}"/>
    <cellStyle name="SAPBEXstdItem 7 24" xfId="45824" xr:uid="{00000000-0005-0000-0000-0000B1B10000}"/>
    <cellStyle name="SAPBEXstdItem 7 25" xfId="45825" xr:uid="{00000000-0005-0000-0000-0000B2B10000}"/>
    <cellStyle name="SAPBEXstdItem 7 26" xfId="45826" xr:uid="{00000000-0005-0000-0000-0000B3B10000}"/>
    <cellStyle name="SAPBEXstdItem 7 27" xfId="45827" xr:uid="{00000000-0005-0000-0000-0000B4B10000}"/>
    <cellStyle name="SAPBEXstdItem 7 28" xfId="48871" xr:uid="{00000000-0005-0000-0000-0000B5B10000}"/>
    <cellStyle name="SAPBEXstdItem 7 29" xfId="49484" xr:uid="{00000000-0005-0000-0000-0000B6B10000}"/>
    <cellStyle name="SAPBEXstdItem 7 3" xfId="45828" xr:uid="{00000000-0005-0000-0000-0000B7B10000}"/>
    <cellStyle name="SAPBEXstdItem 7 4" xfId="45829" xr:uid="{00000000-0005-0000-0000-0000B8B10000}"/>
    <cellStyle name="SAPBEXstdItem 7 5" xfId="45830" xr:uid="{00000000-0005-0000-0000-0000B9B10000}"/>
    <cellStyle name="SAPBEXstdItem 7 6" xfId="45831" xr:uid="{00000000-0005-0000-0000-0000BAB10000}"/>
    <cellStyle name="SAPBEXstdItem 7 7" xfId="45832" xr:uid="{00000000-0005-0000-0000-0000BBB10000}"/>
    <cellStyle name="SAPBEXstdItem 7 8" xfId="45833" xr:uid="{00000000-0005-0000-0000-0000BCB10000}"/>
    <cellStyle name="SAPBEXstdItem 7 9" xfId="45834" xr:uid="{00000000-0005-0000-0000-0000BDB10000}"/>
    <cellStyle name="SAPBEXstdItem 8" xfId="1238" xr:uid="{00000000-0005-0000-0000-0000BEB10000}"/>
    <cellStyle name="SAPBEXstdItem 8 10" xfId="45835" xr:uid="{00000000-0005-0000-0000-0000BFB10000}"/>
    <cellStyle name="SAPBEXstdItem 8 11" xfId="45836" xr:uid="{00000000-0005-0000-0000-0000C0B10000}"/>
    <cellStyle name="SAPBEXstdItem 8 12" xfId="45837" xr:uid="{00000000-0005-0000-0000-0000C1B10000}"/>
    <cellStyle name="SAPBEXstdItem 8 13" xfId="45838" xr:uid="{00000000-0005-0000-0000-0000C2B10000}"/>
    <cellStyle name="SAPBEXstdItem 8 14" xfId="45839" xr:uid="{00000000-0005-0000-0000-0000C3B10000}"/>
    <cellStyle name="SAPBEXstdItem 8 15" xfId="45840" xr:uid="{00000000-0005-0000-0000-0000C4B10000}"/>
    <cellStyle name="SAPBEXstdItem 8 16" xfId="45841" xr:uid="{00000000-0005-0000-0000-0000C5B10000}"/>
    <cellStyle name="SAPBEXstdItem 8 17" xfId="45842" xr:uid="{00000000-0005-0000-0000-0000C6B10000}"/>
    <cellStyle name="SAPBEXstdItem 8 18" xfId="45843" xr:uid="{00000000-0005-0000-0000-0000C7B10000}"/>
    <cellStyle name="SAPBEXstdItem 8 19" xfId="45844" xr:uid="{00000000-0005-0000-0000-0000C8B10000}"/>
    <cellStyle name="SAPBEXstdItem 8 2" xfId="2320" xr:uid="{00000000-0005-0000-0000-0000C9B10000}"/>
    <cellStyle name="SAPBEXstdItem 8 2 2" xfId="18050" xr:uid="{00000000-0005-0000-0000-0000CAB10000}"/>
    <cellStyle name="SAPBEXstdItem 8 2 2 2" xfId="18051" xr:uid="{00000000-0005-0000-0000-0000CBB10000}"/>
    <cellStyle name="SAPBEXstdItem 8 2 2 2 2" xfId="18052" xr:uid="{00000000-0005-0000-0000-0000CCB10000}"/>
    <cellStyle name="SAPBEXstdItem 8 2 2 2 2 2" xfId="18053" xr:uid="{00000000-0005-0000-0000-0000CDB10000}"/>
    <cellStyle name="SAPBEXstdItem 8 2 2 2 3" xfId="18054" xr:uid="{00000000-0005-0000-0000-0000CEB10000}"/>
    <cellStyle name="SAPBEXstdItem 8 2 2 3" xfId="18055" xr:uid="{00000000-0005-0000-0000-0000CFB10000}"/>
    <cellStyle name="SAPBEXstdItem 8 2 2 3 2" xfId="18056" xr:uid="{00000000-0005-0000-0000-0000D0B10000}"/>
    <cellStyle name="SAPBEXstdItem 8 2 2 3 2 2" xfId="18057" xr:uid="{00000000-0005-0000-0000-0000D1B10000}"/>
    <cellStyle name="SAPBEXstdItem 8 2 2 4" xfId="18058" xr:uid="{00000000-0005-0000-0000-0000D2B10000}"/>
    <cellStyle name="SAPBEXstdItem 8 2 2 4 2" xfId="18059" xr:uid="{00000000-0005-0000-0000-0000D3B10000}"/>
    <cellStyle name="SAPBEXstdItem 8 2 3" xfId="18060" xr:uid="{00000000-0005-0000-0000-0000D4B10000}"/>
    <cellStyle name="SAPBEXstdItem 8 2 3 2" xfId="18061" xr:uid="{00000000-0005-0000-0000-0000D5B10000}"/>
    <cellStyle name="SAPBEXstdItem 8 2 3 2 2" xfId="18062" xr:uid="{00000000-0005-0000-0000-0000D6B10000}"/>
    <cellStyle name="SAPBEXstdItem 8 2 3 3" xfId="18063" xr:uid="{00000000-0005-0000-0000-0000D7B10000}"/>
    <cellStyle name="SAPBEXstdItem 8 2 4" xfId="18064" xr:uid="{00000000-0005-0000-0000-0000D8B10000}"/>
    <cellStyle name="SAPBEXstdItem 8 2 4 2" xfId="18065" xr:uid="{00000000-0005-0000-0000-0000D9B10000}"/>
    <cellStyle name="SAPBEXstdItem 8 2 4 2 2" xfId="18066" xr:uid="{00000000-0005-0000-0000-0000DAB10000}"/>
    <cellStyle name="SAPBEXstdItem 8 2 5" xfId="18067" xr:uid="{00000000-0005-0000-0000-0000DBB10000}"/>
    <cellStyle name="SAPBEXstdItem 8 2 5 2" xfId="18068" xr:uid="{00000000-0005-0000-0000-0000DCB10000}"/>
    <cellStyle name="SAPBEXstdItem 8 2 6" xfId="45845" xr:uid="{00000000-0005-0000-0000-0000DDB10000}"/>
    <cellStyle name="SAPBEXstdItem 8 2 7" xfId="45846" xr:uid="{00000000-0005-0000-0000-0000DEB10000}"/>
    <cellStyle name="SAPBEXstdItem 8 20" xfId="45847" xr:uid="{00000000-0005-0000-0000-0000DFB10000}"/>
    <cellStyle name="SAPBEXstdItem 8 21" xfId="45848" xr:uid="{00000000-0005-0000-0000-0000E0B10000}"/>
    <cellStyle name="SAPBEXstdItem 8 22" xfId="45849" xr:uid="{00000000-0005-0000-0000-0000E1B10000}"/>
    <cellStyle name="SAPBEXstdItem 8 23" xfId="45850" xr:uid="{00000000-0005-0000-0000-0000E2B10000}"/>
    <cellStyle name="SAPBEXstdItem 8 24" xfId="45851" xr:uid="{00000000-0005-0000-0000-0000E3B10000}"/>
    <cellStyle name="SAPBEXstdItem 8 25" xfId="45852" xr:uid="{00000000-0005-0000-0000-0000E4B10000}"/>
    <cellStyle name="SAPBEXstdItem 8 26" xfId="45853" xr:uid="{00000000-0005-0000-0000-0000E5B10000}"/>
    <cellStyle name="SAPBEXstdItem 8 27" xfId="48872" xr:uid="{00000000-0005-0000-0000-0000E6B10000}"/>
    <cellStyle name="SAPBEXstdItem 8 3" xfId="18069" xr:uid="{00000000-0005-0000-0000-0000E7B10000}"/>
    <cellStyle name="SAPBEXstdItem 8 4" xfId="45854" xr:uid="{00000000-0005-0000-0000-0000E8B10000}"/>
    <cellStyle name="SAPBEXstdItem 8 5" xfId="45855" xr:uid="{00000000-0005-0000-0000-0000E9B10000}"/>
    <cellStyle name="SAPBEXstdItem 8 6" xfId="45856" xr:uid="{00000000-0005-0000-0000-0000EAB10000}"/>
    <cellStyle name="SAPBEXstdItem 8 7" xfId="45857" xr:uid="{00000000-0005-0000-0000-0000EBB10000}"/>
    <cellStyle name="SAPBEXstdItem 8 8" xfId="45858" xr:uid="{00000000-0005-0000-0000-0000ECB10000}"/>
    <cellStyle name="SAPBEXstdItem 8 9" xfId="45859" xr:uid="{00000000-0005-0000-0000-0000EDB10000}"/>
    <cellStyle name="SAPBEXstdItem 9" xfId="2321" xr:uid="{00000000-0005-0000-0000-0000EEB10000}"/>
    <cellStyle name="SAPBEXstdItem 9 2" xfId="2322" xr:uid="{00000000-0005-0000-0000-0000EFB10000}"/>
    <cellStyle name="SAPBEXstdItem 9 2 2" xfId="18070" xr:uid="{00000000-0005-0000-0000-0000F0B10000}"/>
    <cellStyle name="SAPBEXstdItem 9 2 2 2" xfId="18071" xr:uid="{00000000-0005-0000-0000-0000F1B10000}"/>
    <cellStyle name="SAPBEXstdItem 9 2 2 2 2" xfId="18072" xr:uid="{00000000-0005-0000-0000-0000F2B10000}"/>
    <cellStyle name="SAPBEXstdItem 9 2 2 3" xfId="18073" xr:uid="{00000000-0005-0000-0000-0000F3B10000}"/>
    <cellStyle name="SAPBEXstdItem 9 2 3" xfId="18074" xr:uid="{00000000-0005-0000-0000-0000F4B10000}"/>
    <cellStyle name="SAPBEXstdItem 9 2 3 2" xfId="18075" xr:uid="{00000000-0005-0000-0000-0000F5B10000}"/>
    <cellStyle name="SAPBEXstdItem 9 2 3 2 2" xfId="18076" xr:uid="{00000000-0005-0000-0000-0000F6B10000}"/>
    <cellStyle name="SAPBEXstdItem 9 2 4" xfId="18077" xr:uid="{00000000-0005-0000-0000-0000F7B10000}"/>
    <cellStyle name="SAPBEXstdItem 9 2 4 2" xfId="18078" xr:uid="{00000000-0005-0000-0000-0000F8B10000}"/>
    <cellStyle name="SAPBEXstdItem 9 2 5" xfId="50003" xr:uid="{00000000-0005-0000-0000-0000F9B10000}"/>
    <cellStyle name="SAPBEXstdItem 9 3" xfId="18079" xr:uid="{00000000-0005-0000-0000-0000FAB10000}"/>
    <cellStyle name="SAPBEXstdItem 9 3 2" xfId="18080" xr:uid="{00000000-0005-0000-0000-0000FBB10000}"/>
    <cellStyle name="SAPBEXstdItem 9 3 2 2" xfId="18081" xr:uid="{00000000-0005-0000-0000-0000FCB10000}"/>
    <cellStyle name="SAPBEXstdItem 9 3 2 2 2" xfId="18082" xr:uid="{00000000-0005-0000-0000-0000FDB10000}"/>
    <cellStyle name="SAPBEXstdItem 9 3 2 3" xfId="18083" xr:uid="{00000000-0005-0000-0000-0000FEB10000}"/>
    <cellStyle name="SAPBEXstdItem 9 3 3" xfId="18084" xr:uid="{00000000-0005-0000-0000-0000FFB10000}"/>
    <cellStyle name="SAPBEXstdItem 9 3 3 2" xfId="18085" xr:uid="{00000000-0005-0000-0000-000000B20000}"/>
    <cellStyle name="SAPBEXstdItem 9 3 3 2 2" xfId="18086" xr:uid="{00000000-0005-0000-0000-000001B20000}"/>
    <cellStyle name="SAPBEXstdItem 9 3 4" xfId="18087" xr:uid="{00000000-0005-0000-0000-000002B20000}"/>
    <cellStyle name="SAPBEXstdItem 9 3 4 2" xfId="18088" xr:uid="{00000000-0005-0000-0000-000003B20000}"/>
    <cellStyle name="SAPBEXstdItem 9 3 5" xfId="45860" xr:uid="{00000000-0005-0000-0000-000004B20000}"/>
    <cellStyle name="SAPBEXstdItem 9 4" xfId="18089" xr:uid="{00000000-0005-0000-0000-000005B20000}"/>
    <cellStyle name="SAPBEXstdItem 9 4 2" xfId="18090" xr:uid="{00000000-0005-0000-0000-000006B20000}"/>
    <cellStyle name="SAPBEXstdItem 9 4 2 2" xfId="18091" xr:uid="{00000000-0005-0000-0000-000007B20000}"/>
    <cellStyle name="SAPBEXstdItem 9 4 2 2 2" xfId="18092" xr:uid="{00000000-0005-0000-0000-000008B20000}"/>
    <cellStyle name="SAPBEXstdItem 9 4 3" xfId="18093" xr:uid="{00000000-0005-0000-0000-000009B20000}"/>
    <cellStyle name="SAPBEXstdItem 9 4 3 2" xfId="18094" xr:uid="{00000000-0005-0000-0000-00000AB20000}"/>
    <cellStyle name="SAPBEXstdItem 9 5" xfId="18095" xr:uid="{00000000-0005-0000-0000-00000BB20000}"/>
    <cellStyle name="SAPBEXstdItem 9 5 2" xfId="18096" xr:uid="{00000000-0005-0000-0000-00000CB20000}"/>
    <cellStyle name="SAPBEXstdItem 9 5 2 2" xfId="18097" xr:uid="{00000000-0005-0000-0000-00000DB20000}"/>
    <cellStyle name="SAPBEXstdItem 9 5 3" xfId="18098" xr:uid="{00000000-0005-0000-0000-00000EB20000}"/>
    <cellStyle name="SAPBEXstdItem 9 6" xfId="18099" xr:uid="{00000000-0005-0000-0000-00000FB20000}"/>
    <cellStyle name="SAPBEXstdItem 9 6 2" xfId="18100" xr:uid="{00000000-0005-0000-0000-000010B20000}"/>
    <cellStyle name="SAPBEXstdItem 9 6 2 2" xfId="18101" xr:uid="{00000000-0005-0000-0000-000011B20000}"/>
    <cellStyle name="SAPBEXstdItem 9 7" xfId="18102" xr:uid="{00000000-0005-0000-0000-000012B20000}"/>
    <cellStyle name="SAPBEXstdItem 9 7 2" xfId="18103" xr:uid="{00000000-0005-0000-0000-000013B20000}"/>
    <cellStyle name="SAPBEXstdItem 9 8" xfId="48873" xr:uid="{00000000-0005-0000-0000-000014B20000}"/>
    <cellStyle name="SAPBEXstdItem 9 9" xfId="49485" xr:uid="{00000000-0005-0000-0000-000015B20000}"/>
    <cellStyle name="SAPBEXstdItem_20120921_SF-grote-ronde-Liesbethdump2" xfId="450" xr:uid="{00000000-0005-0000-0000-000016B20000}"/>
    <cellStyle name="SAPBEXstdItemX" xfId="154" xr:uid="{00000000-0005-0000-0000-000017B20000}"/>
    <cellStyle name="SAPBEXstdItemX 10" xfId="45861" xr:uid="{00000000-0005-0000-0000-000018B20000}"/>
    <cellStyle name="SAPBEXstdItemX 11" xfId="45862" xr:uid="{00000000-0005-0000-0000-000019B20000}"/>
    <cellStyle name="SAPBEXstdItemX 12" xfId="45863" xr:uid="{00000000-0005-0000-0000-00001AB20000}"/>
    <cellStyle name="SAPBEXstdItemX 13" xfId="45864" xr:uid="{00000000-0005-0000-0000-00001BB20000}"/>
    <cellStyle name="SAPBEXstdItemX 14" xfId="45865" xr:uid="{00000000-0005-0000-0000-00001CB20000}"/>
    <cellStyle name="SAPBEXstdItemX 15" xfId="45866" xr:uid="{00000000-0005-0000-0000-00001DB20000}"/>
    <cellStyle name="SAPBEXstdItemX 16" xfId="45867" xr:uid="{00000000-0005-0000-0000-00001EB20000}"/>
    <cellStyle name="SAPBEXstdItemX 17" xfId="45868" xr:uid="{00000000-0005-0000-0000-00001FB20000}"/>
    <cellStyle name="SAPBEXstdItemX 18" xfId="45869" xr:uid="{00000000-0005-0000-0000-000020B20000}"/>
    <cellStyle name="SAPBEXstdItemX 19" xfId="45870" xr:uid="{00000000-0005-0000-0000-000021B20000}"/>
    <cellStyle name="SAPBEXstdItemX 2" xfId="564" xr:uid="{00000000-0005-0000-0000-000022B20000}"/>
    <cellStyle name="SAPBEXstdItemX 2 10" xfId="45871" xr:uid="{00000000-0005-0000-0000-000023B20000}"/>
    <cellStyle name="SAPBEXstdItemX 2 11" xfId="45872" xr:uid="{00000000-0005-0000-0000-000024B20000}"/>
    <cellStyle name="SAPBEXstdItemX 2 12" xfId="45873" xr:uid="{00000000-0005-0000-0000-000025B20000}"/>
    <cellStyle name="SAPBEXstdItemX 2 13" xfId="45874" xr:uid="{00000000-0005-0000-0000-000026B20000}"/>
    <cellStyle name="SAPBEXstdItemX 2 14" xfId="45875" xr:uid="{00000000-0005-0000-0000-000027B20000}"/>
    <cellStyle name="SAPBEXstdItemX 2 15" xfId="45876" xr:uid="{00000000-0005-0000-0000-000028B20000}"/>
    <cellStyle name="SAPBEXstdItemX 2 16" xfId="45877" xr:uid="{00000000-0005-0000-0000-000029B20000}"/>
    <cellStyle name="SAPBEXstdItemX 2 17" xfId="45878" xr:uid="{00000000-0005-0000-0000-00002AB20000}"/>
    <cellStyle name="SAPBEXstdItemX 2 18" xfId="45879" xr:uid="{00000000-0005-0000-0000-00002BB20000}"/>
    <cellStyle name="SAPBEXstdItemX 2 19" xfId="45880" xr:uid="{00000000-0005-0000-0000-00002CB20000}"/>
    <cellStyle name="SAPBEXstdItemX 2 2" xfId="1256" xr:uid="{00000000-0005-0000-0000-00002DB20000}"/>
    <cellStyle name="SAPBEXstdItemX 2 2 10" xfId="45881" xr:uid="{00000000-0005-0000-0000-00002EB20000}"/>
    <cellStyle name="SAPBEXstdItemX 2 2 11" xfId="45882" xr:uid="{00000000-0005-0000-0000-00002FB20000}"/>
    <cellStyle name="SAPBEXstdItemX 2 2 12" xfId="45883" xr:uid="{00000000-0005-0000-0000-000030B20000}"/>
    <cellStyle name="SAPBEXstdItemX 2 2 13" xfId="45884" xr:uid="{00000000-0005-0000-0000-000031B20000}"/>
    <cellStyle name="SAPBEXstdItemX 2 2 14" xfId="45885" xr:uid="{00000000-0005-0000-0000-000032B20000}"/>
    <cellStyle name="SAPBEXstdItemX 2 2 15" xfId="45886" xr:uid="{00000000-0005-0000-0000-000033B20000}"/>
    <cellStyle name="SAPBEXstdItemX 2 2 16" xfId="45887" xr:uid="{00000000-0005-0000-0000-000034B20000}"/>
    <cellStyle name="SAPBEXstdItemX 2 2 17" xfId="45888" xr:uid="{00000000-0005-0000-0000-000035B20000}"/>
    <cellStyle name="SAPBEXstdItemX 2 2 18" xfId="45889" xr:uid="{00000000-0005-0000-0000-000036B20000}"/>
    <cellStyle name="SAPBEXstdItemX 2 2 19" xfId="45890" xr:uid="{00000000-0005-0000-0000-000037B20000}"/>
    <cellStyle name="SAPBEXstdItemX 2 2 2" xfId="2323" xr:uid="{00000000-0005-0000-0000-000038B20000}"/>
    <cellStyle name="SAPBEXstdItemX 2 2 2 2" xfId="18104" xr:uid="{00000000-0005-0000-0000-000039B20000}"/>
    <cellStyle name="SAPBEXstdItemX 2 2 2 2 2" xfId="18105" xr:uid="{00000000-0005-0000-0000-00003AB20000}"/>
    <cellStyle name="SAPBEXstdItemX 2 2 2 2 2 2" xfId="18106" xr:uid="{00000000-0005-0000-0000-00003BB20000}"/>
    <cellStyle name="SAPBEXstdItemX 2 2 2 2 2 2 2" xfId="18107" xr:uid="{00000000-0005-0000-0000-00003CB20000}"/>
    <cellStyle name="SAPBEXstdItemX 2 2 2 2 2 3" xfId="18108" xr:uid="{00000000-0005-0000-0000-00003DB20000}"/>
    <cellStyle name="SAPBEXstdItemX 2 2 2 2 3" xfId="18109" xr:uid="{00000000-0005-0000-0000-00003EB20000}"/>
    <cellStyle name="SAPBEXstdItemX 2 2 2 2 3 2" xfId="18110" xr:uid="{00000000-0005-0000-0000-00003FB20000}"/>
    <cellStyle name="SAPBEXstdItemX 2 2 2 2 3 2 2" xfId="18111" xr:uid="{00000000-0005-0000-0000-000040B20000}"/>
    <cellStyle name="SAPBEXstdItemX 2 2 2 2 4" xfId="18112" xr:uid="{00000000-0005-0000-0000-000041B20000}"/>
    <cellStyle name="SAPBEXstdItemX 2 2 2 2 4 2" xfId="18113" xr:uid="{00000000-0005-0000-0000-000042B20000}"/>
    <cellStyle name="SAPBEXstdItemX 2 2 2 3" xfId="18114" xr:uid="{00000000-0005-0000-0000-000043B20000}"/>
    <cellStyle name="SAPBEXstdItemX 2 2 2 3 2" xfId="18115" xr:uid="{00000000-0005-0000-0000-000044B20000}"/>
    <cellStyle name="SAPBEXstdItemX 2 2 2 3 2 2" xfId="18116" xr:uid="{00000000-0005-0000-0000-000045B20000}"/>
    <cellStyle name="SAPBEXstdItemX 2 2 2 3 3" xfId="18117" xr:uid="{00000000-0005-0000-0000-000046B20000}"/>
    <cellStyle name="SAPBEXstdItemX 2 2 2 4" xfId="18118" xr:uid="{00000000-0005-0000-0000-000047B20000}"/>
    <cellStyle name="SAPBEXstdItemX 2 2 2 4 2" xfId="18119" xr:uid="{00000000-0005-0000-0000-000048B20000}"/>
    <cellStyle name="SAPBEXstdItemX 2 2 2 4 2 2" xfId="18120" xr:uid="{00000000-0005-0000-0000-000049B20000}"/>
    <cellStyle name="SAPBEXstdItemX 2 2 2 5" xfId="18121" xr:uid="{00000000-0005-0000-0000-00004AB20000}"/>
    <cellStyle name="SAPBEXstdItemX 2 2 2 5 2" xfId="18122" xr:uid="{00000000-0005-0000-0000-00004BB20000}"/>
    <cellStyle name="SAPBEXstdItemX 2 2 2 6" xfId="45891" xr:uid="{00000000-0005-0000-0000-00004CB20000}"/>
    <cellStyle name="SAPBEXstdItemX 2 2 2 7" xfId="45892" xr:uid="{00000000-0005-0000-0000-00004DB20000}"/>
    <cellStyle name="SAPBEXstdItemX 2 2 20" xfId="45893" xr:uid="{00000000-0005-0000-0000-00004EB20000}"/>
    <cellStyle name="SAPBEXstdItemX 2 2 21" xfId="45894" xr:uid="{00000000-0005-0000-0000-00004FB20000}"/>
    <cellStyle name="SAPBEXstdItemX 2 2 22" xfId="45895" xr:uid="{00000000-0005-0000-0000-000050B20000}"/>
    <cellStyle name="SAPBEXstdItemX 2 2 23" xfId="45896" xr:uid="{00000000-0005-0000-0000-000051B20000}"/>
    <cellStyle name="SAPBEXstdItemX 2 2 24" xfId="45897" xr:uid="{00000000-0005-0000-0000-000052B20000}"/>
    <cellStyle name="SAPBEXstdItemX 2 2 25" xfId="45898" xr:uid="{00000000-0005-0000-0000-000053B20000}"/>
    <cellStyle name="SAPBEXstdItemX 2 2 26" xfId="45899" xr:uid="{00000000-0005-0000-0000-000054B20000}"/>
    <cellStyle name="SAPBEXstdItemX 2 2 27" xfId="48874" xr:uid="{00000000-0005-0000-0000-000055B20000}"/>
    <cellStyle name="SAPBEXstdItemX 2 2 3" xfId="45900" xr:uid="{00000000-0005-0000-0000-000056B20000}"/>
    <cellStyle name="SAPBEXstdItemX 2 2 4" xfId="45901" xr:uid="{00000000-0005-0000-0000-000057B20000}"/>
    <cellStyle name="SAPBEXstdItemX 2 2 5" xfId="45902" xr:uid="{00000000-0005-0000-0000-000058B20000}"/>
    <cellStyle name="SAPBEXstdItemX 2 2 6" xfId="45903" xr:uid="{00000000-0005-0000-0000-000059B20000}"/>
    <cellStyle name="SAPBEXstdItemX 2 2 7" xfId="45904" xr:uid="{00000000-0005-0000-0000-00005AB20000}"/>
    <cellStyle name="SAPBEXstdItemX 2 2 8" xfId="45905" xr:uid="{00000000-0005-0000-0000-00005BB20000}"/>
    <cellStyle name="SAPBEXstdItemX 2 2 9" xfId="45906" xr:uid="{00000000-0005-0000-0000-00005CB20000}"/>
    <cellStyle name="SAPBEXstdItemX 2 20" xfId="45907" xr:uid="{00000000-0005-0000-0000-00005DB20000}"/>
    <cellStyle name="SAPBEXstdItemX 2 21" xfId="45908" xr:uid="{00000000-0005-0000-0000-00005EB20000}"/>
    <cellStyle name="SAPBEXstdItemX 2 22" xfId="45909" xr:uid="{00000000-0005-0000-0000-00005FB20000}"/>
    <cellStyle name="SAPBEXstdItemX 2 23" xfId="45910" xr:uid="{00000000-0005-0000-0000-000060B20000}"/>
    <cellStyle name="SAPBEXstdItemX 2 24" xfId="45911" xr:uid="{00000000-0005-0000-0000-000061B20000}"/>
    <cellStyle name="SAPBEXstdItemX 2 25" xfId="45912" xr:uid="{00000000-0005-0000-0000-000062B20000}"/>
    <cellStyle name="SAPBEXstdItemX 2 26" xfId="45913" xr:uid="{00000000-0005-0000-0000-000063B20000}"/>
    <cellStyle name="SAPBEXstdItemX 2 27" xfId="45914" xr:uid="{00000000-0005-0000-0000-000064B20000}"/>
    <cellStyle name="SAPBEXstdItemX 2 28" xfId="45915" xr:uid="{00000000-0005-0000-0000-000065B20000}"/>
    <cellStyle name="SAPBEXstdItemX 2 29" xfId="45916" xr:uid="{00000000-0005-0000-0000-000066B20000}"/>
    <cellStyle name="SAPBEXstdItemX 2 3" xfId="1257" xr:uid="{00000000-0005-0000-0000-000067B20000}"/>
    <cellStyle name="SAPBEXstdItemX 2 3 10" xfId="45917" xr:uid="{00000000-0005-0000-0000-000068B20000}"/>
    <cellStyle name="SAPBEXstdItemX 2 3 11" xfId="45918" xr:uid="{00000000-0005-0000-0000-000069B20000}"/>
    <cellStyle name="SAPBEXstdItemX 2 3 12" xfId="45919" xr:uid="{00000000-0005-0000-0000-00006AB20000}"/>
    <cellStyle name="SAPBEXstdItemX 2 3 13" xfId="45920" xr:uid="{00000000-0005-0000-0000-00006BB20000}"/>
    <cellStyle name="SAPBEXstdItemX 2 3 14" xfId="45921" xr:uid="{00000000-0005-0000-0000-00006CB20000}"/>
    <cellStyle name="SAPBEXstdItemX 2 3 15" xfId="45922" xr:uid="{00000000-0005-0000-0000-00006DB20000}"/>
    <cellStyle name="SAPBEXstdItemX 2 3 16" xfId="45923" xr:uid="{00000000-0005-0000-0000-00006EB20000}"/>
    <cellStyle name="SAPBEXstdItemX 2 3 17" xfId="45924" xr:uid="{00000000-0005-0000-0000-00006FB20000}"/>
    <cellStyle name="SAPBEXstdItemX 2 3 18" xfId="45925" xr:uid="{00000000-0005-0000-0000-000070B20000}"/>
    <cellStyle name="SAPBEXstdItemX 2 3 19" xfId="45926" xr:uid="{00000000-0005-0000-0000-000071B20000}"/>
    <cellStyle name="SAPBEXstdItemX 2 3 2" xfId="2324" xr:uid="{00000000-0005-0000-0000-000072B20000}"/>
    <cellStyle name="SAPBEXstdItemX 2 3 2 2" xfId="18123" xr:uid="{00000000-0005-0000-0000-000073B20000}"/>
    <cellStyle name="SAPBEXstdItemX 2 3 2 2 2" xfId="18124" xr:uid="{00000000-0005-0000-0000-000074B20000}"/>
    <cellStyle name="SAPBEXstdItemX 2 3 2 2 2 2" xfId="18125" xr:uid="{00000000-0005-0000-0000-000075B20000}"/>
    <cellStyle name="SAPBEXstdItemX 2 3 2 2 2 2 2" xfId="18126" xr:uid="{00000000-0005-0000-0000-000076B20000}"/>
    <cellStyle name="SAPBEXstdItemX 2 3 2 2 2 3" xfId="18127" xr:uid="{00000000-0005-0000-0000-000077B20000}"/>
    <cellStyle name="SAPBEXstdItemX 2 3 2 2 3" xfId="18128" xr:uid="{00000000-0005-0000-0000-000078B20000}"/>
    <cellStyle name="SAPBEXstdItemX 2 3 2 2 3 2" xfId="18129" xr:uid="{00000000-0005-0000-0000-000079B20000}"/>
    <cellStyle name="SAPBEXstdItemX 2 3 2 2 3 2 2" xfId="18130" xr:uid="{00000000-0005-0000-0000-00007AB20000}"/>
    <cellStyle name="SAPBEXstdItemX 2 3 2 2 4" xfId="18131" xr:uid="{00000000-0005-0000-0000-00007BB20000}"/>
    <cellStyle name="SAPBEXstdItemX 2 3 2 2 4 2" xfId="18132" xr:uid="{00000000-0005-0000-0000-00007CB20000}"/>
    <cellStyle name="SAPBEXstdItemX 2 3 2 3" xfId="18133" xr:uid="{00000000-0005-0000-0000-00007DB20000}"/>
    <cellStyle name="SAPBEXstdItemX 2 3 2 3 2" xfId="18134" xr:uid="{00000000-0005-0000-0000-00007EB20000}"/>
    <cellStyle name="SAPBEXstdItemX 2 3 2 3 2 2" xfId="18135" xr:uid="{00000000-0005-0000-0000-00007FB20000}"/>
    <cellStyle name="SAPBEXstdItemX 2 3 2 3 3" xfId="18136" xr:uid="{00000000-0005-0000-0000-000080B20000}"/>
    <cellStyle name="SAPBEXstdItemX 2 3 2 4" xfId="18137" xr:uid="{00000000-0005-0000-0000-000081B20000}"/>
    <cellStyle name="SAPBEXstdItemX 2 3 2 4 2" xfId="18138" xr:uid="{00000000-0005-0000-0000-000082B20000}"/>
    <cellStyle name="SAPBEXstdItemX 2 3 2 4 2 2" xfId="18139" xr:uid="{00000000-0005-0000-0000-000083B20000}"/>
    <cellStyle name="SAPBEXstdItemX 2 3 2 5" xfId="18140" xr:uid="{00000000-0005-0000-0000-000084B20000}"/>
    <cellStyle name="SAPBEXstdItemX 2 3 2 5 2" xfId="18141" xr:uid="{00000000-0005-0000-0000-000085B20000}"/>
    <cellStyle name="SAPBEXstdItemX 2 3 2 6" xfId="45927" xr:uid="{00000000-0005-0000-0000-000086B20000}"/>
    <cellStyle name="SAPBEXstdItemX 2 3 2 7" xfId="45928" xr:uid="{00000000-0005-0000-0000-000087B20000}"/>
    <cellStyle name="SAPBEXstdItemX 2 3 20" xfId="45929" xr:uid="{00000000-0005-0000-0000-000088B20000}"/>
    <cellStyle name="SAPBEXstdItemX 2 3 21" xfId="45930" xr:uid="{00000000-0005-0000-0000-000089B20000}"/>
    <cellStyle name="SAPBEXstdItemX 2 3 22" xfId="45931" xr:uid="{00000000-0005-0000-0000-00008AB20000}"/>
    <cellStyle name="SAPBEXstdItemX 2 3 23" xfId="45932" xr:uid="{00000000-0005-0000-0000-00008BB20000}"/>
    <cellStyle name="SAPBEXstdItemX 2 3 24" xfId="45933" xr:uid="{00000000-0005-0000-0000-00008CB20000}"/>
    <cellStyle name="SAPBEXstdItemX 2 3 25" xfId="45934" xr:uid="{00000000-0005-0000-0000-00008DB20000}"/>
    <cellStyle name="SAPBEXstdItemX 2 3 26" xfId="45935" xr:uid="{00000000-0005-0000-0000-00008EB20000}"/>
    <cellStyle name="SAPBEXstdItemX 2 3 27" xfId="48875" xr:uid="{00000000-0005-0000-0000-00008FB20000}"/>
    <cellStyle name="SAPBEXstdItemX 2 3 3" xfId="45936" xr:uid="{00000000-0005-0000-0000-000090B20000}"/>
    <cellStyle name="SAPBEXstdItemX 2 3 4" xfId="45937" xr:uid="{00000000-0005-0000-0000-000091B20000}"/>
    <cellStyle name="SAPBEXstdItemX 2 3 5" xfId="45938" xr:uid="{00000000-0005-0000-0000-000092B20000}"/>
    <cellStyle name="SAPBEXstdItemX 2 3 6" xfId="45939" xr:uid="{00000000-0005-0000-0000-000093B20000}"/>
    <cellStyle name="SAPBEXstdItemX 2 3 7" xfId="45940" xr:uid="{00000000-0005-0000-0000-000094B20000}"/>
    <cellStyle name="SAPBEXstdItemX 2 3 8" xfId="45941" xr:uid="{00000000-0005-0000-0000-000095B20000}"/>
    <cellStyle name="SAPBEXstdItemX 2 3 9" xfId="45942" xr:uid="{00000000-0005-0000-0000-000096B20000}"/>
    <cellStyle name="SAPBEXstdItemX 2 30" xfId="45943" xr:uid="{00000000-0005-0000-0000-000097B20000}"/>
    <cellStyle name="SAPBEXstdItemX 2 31" xfId="45944" xr:uid="{00000000-0005-0000-0000-000098B20000}"/>
    <cellStyle name="SAPBEXstdItemX 2 32" xfId="48876" xr:uid="{00000000-0005-0000-0000-000099B20000}"/>
    <cellStyle name="SAPBEXstdItemX 2 4" xfId="1258" xr:uid="{00000000-0005-0000-0000-00009AB20000}"/>
    <cellStyle name="SAPBEXstdItemX 2 4 10" xfId="45945" xr:uid="{00000000-0005-0000-0000-00009BB20000}"/>
    <cellStyle name="SAPBEXstdItemX 2 4 11" xfId="45946" xr:uid="{00000000-0005-0000-0000-00009CB20000}"/>
    <cellStyle name="SAPBEXstdItemX 2 4 12" xfId="45947" xr:uid="{00000000-0005-0000-0000-00009DB20000}"/>
    <cellStyle name="SAPBEXstdItemX 2 4 13" xfId="45948" xr:uid="{00000000-0005-0000-0000-00009EB20000}"/>
    <cellStyle name="SAPBEXstdItemX 2 4 14" xfId="45949" xr:uid="{00000000-0005-0000-0000-00009FB20000}"/>
    <cellStyle name="SAPBEXstdItemX 2 4 15" xfId="45950" xr:uid="{00000000-0005-0000-0000-0000A0B20000}"/>
    <cellStyle name="SAPBEXstdItemX 2 4 16" xfId="45951" xr:uid="{00000000-0005-0000-0000-0000A1B20000}"/>
    <cellStyle name="SAPBEXstdItemX 2 4 17" xfId="45952" xr:uid="{00000000-0005-0000-0000-0000A2B20000}"/>
    <cellStyle name="SAPBEXstdItemX 2 4 18" xfId="45953" xr:uid="{00000000-0005-0000-0000-0000A3B20000}"/>
    <cellStyle name="SAPBEXstdItemX 2 4 19" xfId="45954" xr:uid="{00000000-0005-0000-0000-0000A4B20000}"/>
    <cellStyle name="SAPBEXstdItemX 2 4 2" xfId="2325" xr:uid="{00000000-0005-0000-0000-0000A5B20000}"/>
    <cellStyle name="SAPBEXstdItemX 2 4 2 2" xfId="18142" xr:uid="{00000000-0005-0000-0000-0000A6B20000}"/>
    <cellStyle name="SAPBEXstdItemX 2 4 2 2 2" xfId="18143" xr:uid="{00000000-0005-0000-0000-0000A7B20000}"/>
    <cellStyle name="SAPBEXstdItemX 2 4 2 2 2 2" xfId="18144" xr:uid="{00000000-0005-0000-0000-0000A8B20000}"/>
    <cellStyle name="SAPBEXstdItemX 2 4 2 2 2 2 2" xfId="18145" xr:uid="{00000000-0005-0000-0000-0000A9B20000}"/>
    <cellStyle name="SAPBEXstdItemX 2 4 2 2 2 3" xfId="18146" xr:uid="{00000000-0005-0000-0000-0000AAB20000}"/>
    <cellStyle name="SAPBEXstdItemX 2 4 2 2 3" xfId="18147" xr:uid="{00000000-0005-0000-0000-0000ABB20000}"/>
    <cellStyle name="SAPBEXstdItemX 2 4 2 2 3 2" xfId="18148" xr:uid="{00000000-0005-0000-0000-0000ACB20000}"/>
    <cellStyle name="SAPBEXstdItemX 2 4 2 2 3 2 2" xfId="18149" xr:uid="{00000000-0005-0000-0000-0000ADB20000}"/>
    <cellStyle name="SAPBEXstdItemX 2 4 2 2 4" xfId="18150" xr:uid="{00000000-0005-0000-0000-0000AEB20000}"/>
    <cellStyle name="SAPBEXstdItemX 2 4 2 2 4 2" xfId="18151" xr:uid="{00000000-0005-0000-0000-0000AFB20000}"/>
    <cellStyle name="SAPBEXstdItemX 2 4 2 3" xfId="18152" xr:uid="{00000000-0005-0000-0000-0000B0B20000}"/>
    <cellStyle name="SAPBEXstdItemX 2 4 2 3 2" xfId="18153" xr:uid="{00000000-0005-0000-0000-0000B1B20000}"/>
    <cellStyle name="SAPBEXstdItemX 2 4 2 3 2 2" xfId="18154" xr:uid="{00000000-0005-0000-0000-0000B2B20000}"/>
    <cellStyle name="SAPBEXstdItemX 2 4 2 3 3" xfId="18155" xr:uid="{00000000-0005-0000-0000-0000B3B20000}"/>
    <cellStyle name="SAPBEXstdItemX 2 4 2 4" xfId="18156" xr:uid="{00000000-0005-0000-0000-0000B4B20000}"/>
    <cellStyle name="SAPBEXstdItemX 2 4 2 4 2" xfId="18157" xr:uid="{00000000-0005-0000-0000-0000B5B20000}"/>
    <cellStyle name="SAPBEXstdItemX 2 4 2 4 2 2" xfId="18158" xr:uid="{00000000-0005-0000-0000-0000B6B20000}"/>
    <cellStyle name="SAPBEXstdItemX 2 4 2 5" xfId="18159" xr:uid="{00000000-0005-0000-0000-0000B7B20000}"/>
    <cellStyle name="SAPBEXstdItemX 2 4 2 5 2" xfId="18160" xr:uid="{00000000-0005-0000-0000-0000B8B20000}"/>
    <cellStyle name="SAPBEXstdItemX 2 4 2 6" xfId="45955" xr:uid="{00000000-0005-0000-0000-0000B9B20000}"/>
    <cellStyle name="SAPBEXstdItemX 2 4 2 7" xfId="45956" xr:uid="{00000000-0005-0000-0000-0000BAB20000}"/>
    <cellStyle name="SAPBEXstdItemX 2 4 20" xfId="45957" xr:uid="{00000000-0005-0000-0000-0000BBB20000}"/>
    <cellStyle name="SAPBEXstdItemX 2 4 21" xfId="45958" xr:uid="{00000000-0005-0000-0000-0000BCB20000}"/>
    <cellStyle name="SAPBEXstdItemX 2 4 22" xfId="45959" xr:uid="{00000000-0005-0000-0000-0000BDB20000}"/>
    <cellStyle name="SAPBEXstdItemX 2 4 23" xfId="45960" xr:uid="{00000000-0005-0000-0000-0000BEB20000}"/>
    <cellStyle name="SAPBEXstdItemX 2 4 24" xfId="45961" xr:uid="{00000000-0005-0000-0000-0000BFB20000}"/>
    <cellStyle name="SAPBEXstdItemX 2 4 25" xfId="45962" xr:uid="{00000000-0005-0000-0000-0000C0B20000}"/>
    <cellStyle name="SAPBEXstdItemX 2 4 26" xfId="45963" xr:uid="{00000000-0005-0000-0000-0000C1B20000}"/>
    <cellStyle name="SAPBEXstdItemX 2 4 27" xfId="48877" xr:uid="{00000000-0005-0000-0000-0000C2B20000}"/>
    <cellStyle name="SAPBEXstdItemX 2 4 3" xfId="45964" xr:uid="{00000000-0005-0000-0000-0000C3B20000}"/>
    <cellStyle name="SAPBEXstdItemX 2 4 4" xfId="45965" xr:uid="{00000000-0005-0000-0000-0000C4B20000}"/>
    <cellStyle name="SAPBEXstdItemX 2 4 5" xfId="45966" xr:uid="{00000000-0005-0000-0000-0000C5B20000}"/>
    <cellStyle name="SAPBEXstdItemX 2 4 6" xfId="45967" xr:uid="{00000000-0005-0000-0000-0000C6B20000}"/>
    <cellStyle name="SAPBEXstdItemX 2 4 7" xfId="45968" xr:uid="{00000000-0005-0000-0000-0000C7B20000}"/>
    <cellStyle name="SAPBEXstdItemX 2 4 8" xfId="45969" xr:uid="{00000000-0005-0000-0000-0000C8B20000}"/>
    <cellStyle name="SAPBEXstdItemX 2 4 9" xfId="45970" xr:uid="{00000000-0005-0000-0000-0000C9B20000}"/>
    <cellStyle name="SAPBEXstdItemX 2 5" xfId="1259" xr:uid="{00000000-0005-0000-0000-0000CAB20000}"/>
    <cellStyle name="SAPBEXstdItemX 2 5 10" xfId="45971" xr:uid="{00000000-0005-0000-0000-0000CBB20000}"/>
    <cellStyle name="SAPBEXstdItemX 2 5 11" xfId="45972" xr:uid="{00000000-0005-0000-0000-0000CCB20000}"/>
    <cellStyle name="SAPBEXstdItemX 2 5 12" xfId="45973" xr:uid="{00000000-0005-0000-0000-0000CDB20000}"/>
    <cellStyle name="SAPBEXstdItemX 2 5 13" xfId="45974" xr:uid="{00000000-0005-0000-0000-0000CEB20000}"/>
    <cellStyle name="SAPBEXstdItemX 2 5 14" xfId="45975" xr:uid="{00000000-0005-0000-0000-0000CFB20000}"/>
    <cellStyle name="SAPBEXstdItemX 2 5 15" xfId="45976" xr:uid="{00000000-0005-0000-0000-0000D0B20000}"/>
    <cellStyle name="SAPBEXstdItemX 2 5 16" xfId="45977" xr:uid="{00000000-0005-0000-0000-0000D1B20000}"/>
    <cellStyle name="SAPBEXstdItemX 2 5 17" xfId="45978" xr:uid="{00000000-0005-0000-0000-0000D2B20000}"/>
    <cellStyle name="SAPBEXstdItemX 2 5 18" xfId="45979" xr:uid="{00000000-0005-0000-0000-0000D3B20000}"/>
    <cellStyle name="SAPBEXstdItemX 2 5 19" xfId="45980" xr:uid="{00000000-0005-0000-0000-0000D4B20000}"/>
    <cellStyle name="SAPBEXstdItemX 2 5 2" xfId="2326" xr:uid="{00000000-0005-0000-0000-0000D5B20000}"/>
    <cellStyle name="SAPBEXstdItemX 2 5 2 2" xfId="18161" xr:uid="{00000000-0005-0000-0000-0000D6B20000}"/>
    <cellStyle name="SAPBEXstdItemX 2 5 2 2 2" xfId="18162" xr:uid="{00000000-0005-0000-0000-0000D7B20000}"/>
    <cellStyle name="SAPBEXstdItemX 2 5 2 2 2 2" xfId="18163" xr:uid="{00000000-0005-0000-0000-0000D8B20000}"/>
    <cellStyle name="SAPBEXstdItemX 2 5 2 2 2 2 2" xfId="18164" xr:uid="{00000000-0005-0000-0000-0000D9B20000}"/>
    <cellStyle name="SAPBEXstdItemX 2 5 2 2 2 3" xfId="18165" xr:uid="{00000000-0005-0000-0000-0000DAB20000}"/>
    <cellStyle name="SAPBEXstdItemX 2 5 2 2 3" xfId="18166" xr:uid="{00000000-0005-0000-0000-0000DBB20000}"/>
    <cellStyle name="SAPBEXstdItemX 2 5 2 2 3 2" xfId="18167" xr:uid="{00000000-0005-0000-0000-0000DCB20000}"/>
    <cellStyle name="SAPBEXstdItemX 2 5 2 2 3 2 2" xfId="18168" xr:uid="{00000000-0005-0000-0000-0000DDB20000}"/>
    <cellStyle name="SAPBEXstdItemX 2 5 2 2 4" xfId="18169" xr:uid="{00000000-0005-0000-0000-0000DEB20000}"/>
    <cellStyle name="SAPBEXstdItemX 2 5 2 2 4 2" xfId="18170" xr:uid="{00000000-0005-0000-0000-0000DFB20000}"/>
    <cellStyle name="SAPBEXstdItemX 2 5 2 3" xfId="18171" xr:uid="{00000000-0005-0000-0000-0000E0B20000}"/>
    <cellStyle name="SAPBEXstdItemX 2 5 2 3 2" xfId="18172" xr:uid="{00000000-0005-0000-0000-0000E1B20000}"/>
    <cellStyle name="SAPBEXstdItemX 2 5 2 3 2 2" xfId="18173" xr:uid="{00000000-0005-0000-0000-0000E2B20000}"/>
    <cellStyle name="SAPBEXstdItemX 2 5 2 3 3" xfId="18174" xr:uid="{00000000-0005-0000-0000-0000E3B20000}"/>
    <cellStyle name="SAPBEXstdItemX 2 5 2 4" xfId="18175" xr:uid="{00000000-0005-0000-0000-0000E4B20000}"/>
    <cellStyle name="SAPBEXstdItemX 2 5 2 4 2" xfId="18176" xr:uid="{00000000-0005-0000-0000-0000E5B20000}"/>
    <cellStyle name="SAPBEXstdItemX 2 5 2 4 2 2" xfId="18177" xr:uid="{00000000-0005-0000-0000-0000E6B20000}"/>
    <cellStyle name="SAPBEXstdItemX 2 5 2 5" xfId="18178" xr:uid="{00000000-0005-0000-0000-0000E7B20000}"/>
    <cellStyle name="SAPBEXstdItemX 2 5 2 5 2" xfId="18179" xr:uid="{00000000-0005-0000-0000-0000E8B20000}"/>
    <cellStyle name="SAPBEXstdItemX 2 5 2 6" xfId="45981" xr:uid="{00000000-0005-0000-0000-0000E9B20000}"/>
    <cellStyle name="SAPBEXstdItemX 2 5 2 7" xfId="45982" xr:uid="{00000000-0005-0000-0000-0000EAB20000}"/>
    <cellStyle name="SAPBEXstdItemX 2 5 20" xfId="45983" xr:uid="{00000000-0005-0000-0000-0000EBB20000}"/>
    <cellStyle name="SAPBEXstdItemX 2 5 21" xfId="45984" xr:uid="{00000000-0005-0000-0000-0000ECB20000}"/>
    <cellStyle name="SAPBEXstdItemX 2 5 22" xfId="45985" xr:uid="{00000000-0005-0000-0000-0000EDB20000}"/>
    <cellStyle name="SAPBEXstdItemX 2 5 23" xfId="45986" xr:uid="{00000000-0005-0000-0000-0000EEB20000}"/>
    <cellStyle name="SAPBEXstdItemX 2 5 24" xfId="45987" xr:uid="{00000000-0005-0000-0000-0000EFB20000}"/>
    <cellStyle name="SAPBEXstdItemX 2 5 25" xfId="45988" xr:uid="{00000000-0005-0000-0000-0000F0B20000}"/>
    <cellStyle name="SAPBEXstdItemX 2 5 26" xfId="45989" xr:uid="{00000000-0005-0000-0000-0000F1B20000}"/>
    <cellStyle name="SAPBEXstdItemX 2 5 27" xfId="48878" xr:uid="{00000000-0005-0000-0000-0000F2B20000}"/>
    <cellStyle name="SAPBEXstdItemX 2 5 3" xfId="45990" xr:uid="{00000000-0005-0000-0000-0000F3B20000}"/>
    <cellStyle name="SAPBEXstdItemX 2 5 4" xfId="45991" xr:uid="{00000000-0005-0000-0000-0000F4B20000}"/>
    <cellStyle name="SAPBEXstdItemX 2 5 5" xfId="45992" xr:uid="{00000000-0005-0000-0000-0000F5B20000}"/>
    <cellStyle name="SAPBEXstdItemX 2 5 6" xfId="45993" xr:uid="{00000000-0005-0000-0000-0000F6B20000}"/>
    <cellStyle name="SAPBEXstdItemX 2 5 7" xfId="45994" xr:uid="{00000000-0005-0000-0000-0000F7B20000}"/>
    <cellStyle name="SAPBEXstdItemX 2 5 8" xfId="45995" xr:uid="{00000000-0005-0000-0000-0000F8B20000}"/>
    <cellStyle name="SAPBEXstdItemX 2 5 9" xfId="45996" xr:uid="{00000000-0005-0000-0000-0000F9B20000}"/>
    <cellStyle name="SAPBEXstdItemX 2 6" xfId="1260" xr:uid="{00000000-0005-0000-0000-0000FAB20000}"/>
    <cellStyle name="SAPBEXstdItemX 2 6 10" xfId="45997" xr:uid="{00000000-0005-0000-0000-0000FBB20000}"/>
    <cellStyle name="SAPBEXstdItemX 2 6 11" xfId="45998" xr:uid="{00000000-0005-0000-0000-0000FCB20000}"/>
    <cellStyle name="SAPBEXstdItemX 2 6 12" xfId="45999" xr:uid="{00000000-0005-0000-0000-0000FDB20000}"/>
    <cellStyle name="SAPBEXstdItemX 2 6 13" xfId="46000" xr:uid="{00000000-0005-0000-0000-0000FEB20000}"/>
    <cellStyle name="SAPBEXstdItemX 2 6 14" xfId="46001" xr:uid="{00000000-0005-0000-0000-0000FFB20000}"/>
    <cellStyle name="SAPBEXstdItemX 2 6 15" xfId="46002" xr:uid="{00000000-0005-0000-0000-000000B30000}"/>
    <cellStyle name="SAPBEXstdItemX 2 6 16" xfId="46003" xr:uid="{00000000-0005-0000-0000-000001B30000}"/>
    <cellStyle name="SAPBEXstdItemX 2 6 17" xfId="46004" xr:uid="{00000000-0005-0000-0000-000002B30000}"/>
    <cellStyle name="SAPBEXstdItemX 2 6 18" xfId="46005" xr:uid="{00000000-0005-0000-0000-000003B30000}"/>
    <cellStyle name="SAPBEXstdItemX 2 6 19" xfId="46006" xr:uid="{00000000-0005-0000-0000-000004B30000}"/>
    <cellStyle name="SAPBEXstdItemX 2 6 2" xfId="2327" xr:uid="{00000000-0005-0000-0000-000005B30000}"/>
    <cellStyle name="SAPBEXstdItemX 2 6 2 2" xfId="18180" xr:uid="{00000000-0005-0000-0000-000006B30000}"/>
    <cellStyle name="SAPBEXstdItemX 2 6 2 2 2" xfId="18181" xr:uid="{00000000-0005-0000-0000-000007B30000}"/>
    <cellStyle name="SAPBEXstdItemX 2 6 2 2 2 2" xfId="18182" xr:uid="{00000000-0005-0000-0000-000008B30000}"/>
    <cellStyle name="SAPBEXstdItemX 2 6 2 2 2 2 2" xfId="18183" xr:uid="{00000000-0005-0000-0000-000009B30000}"/>
    <cellStyle name="SAPBEXstdItemX 2 6 2 2 2 3" xfId="18184" xr:uid="{00000000-0005-0000-0000-00000AB30000}"/>
    <cellStyle name="SAPBEXstdItemX 2 6 2 2 3" xfId="18185" xr:uid="{00000000-0005-0000-0000-00000BB30000}"/>
    <cellStyle name="SAPBEXstdItemX 2 6 2 2 3 2" xfId="18186" xr:uid="{00000000-0005-0000-0000-00000CB30000}"/>
    <cellStyle name="SAPBEXstdItemX 2 6 2 2 3 2 2" xfId="18187" xr:uid="{00000000-0005-0000-0000-00000DB30000}"/>
    <cellStyle name="SAPBEXstdItemX 2 6 2 2 4" xfId="18188" xr:uid="{00000000-0005-0000-0000-00000EB30000}"/>
    <cellStyle name="SAPBEXstdItemX 2 6 2 2 4 2" xfId="18189" xr:uid="{00000000-0005-0000-0000-00000FB30000}"/>
    <cellStyle name="SAPBEXstdItemX 2 6 2 3" xfId="18190" xr:uid="{00000000-0005-0000-0000-000010B30000}"/>
    <cellStyle name="SAPBEXstdItemX 2 6 2 3 2" xfId="18191" xr:uid="{00000000-0005-0000-0000-000011B30000}"/>
    <cellStyle name="SAPBEXstdItemX 2 6 2 3 2 2" xfId="18192" xr:uid="{00000000-0005-0000-0000-000012B30000}"/>
    <cellStyle name="SAPBEXstdItemX 2 6 2 3 3" xfId="18193" xr:uid="{00000000-0005-0000-0000-000013B30000}"/>
    <cellStyle name="SAPBEXstdItemX 2 6 2 4" xfId="18194" xr:uid="{00000000-0005-0000-0000-000014B30000}"/>
    <cellStyle name="SAPBEXstdItemX 2 6 2 4 2" xfId="18195" xr:uid="{00000000-0005-0000-0000-000015B30000}"/>
    <cellStyle name="SAPBEXstdItemX 2 6 2 4 2 2" xfId="18196" xr:uid="{00000000-0005-0000-0000-000016B30000}"/>
    <cellStyle name="SAPBEXstdItemX 2 6 2 5" xfId="18197" xr:uid="{00000000-0005-0000-0000-000017B30000}"/>
    <cellStyle name="SAPBEXstdItemX 2 6 2 5 2" xfId="18198" xr:uid="{00000000-0005-0000-0000-000018B30000}"/>
    <cellStyle name="SAPBEXstdItemX 2 6 2 6" xfId="46007" xr:uid="{00000000-0005-0000-0000-000019B30000}"/>
    <cellStyle name="SAPBEXstdItemX 2 6 2 7" xfId="46008" xr:uid="{00000000-0005-0000-0000-00001AB30000}"/>
    <cellStyle name="SAPBEXstdItemX 2 6 20" xfId="46009" xr:uid="{00000000-0005-0000-0000-00001BB30000}"/>
    <cellStyle name="SAPBEXstdItemX 2 6 21" xfId="46010" xr:uid="{00000000-0005-0000-0000-00001CB30000}"/>
    <cellStyle name="SAPBEXstdItemX 2 6 22" xfId="46011" xr:uid="{00000000-0005-0000-0000-00001DB30000}"/>
    <cellStyle name="SAPBEXstdItemX 2 6 23" xfId="46012" xr:uid="{00000000-0005-0000-0000-00001EB30000}"/>
    <cellStyle name="SAPBEXstdItemX 2 6 24" xfId="46013" xr:uid="{00000000-0005-0000-0000-00001FB30000}"/>
    <cellStyle name="SAPBEXstdItemX 2 6 25" xfId="46014" xr:uid="{00000000-0005-0000-0000-000020B30000}"/>
    <cellStyle name="SAPBEXstdItemX 2 6 26" xfId="46015" xr:uid="{00000000-0005-0000-0000-000021B30000}"/>
    <cellStyle name="SAPBEXstdItemX 2 6 27" xfId="48879" xr:uid="{00000000-0005-0000-0000-000022B30000}"/>
    <cellStyle name="SAPBEXstdItemX 2 6 3" xfId="46016" xr:uid="{00000000-0005-0000-0000-000023B30000}"/>
    <cellStyle name="SAPBEXstdItemX 2 6 4" xfId="46017" xr:uid="{00000000-0005-0000-0000-000024B30000}"/>
    <cellStyle name="SAPBEXstdItemX 2 6 5" xfId="46018" xr:uid="{00000000-0005-0000-0000-000025B30000}"/>
    <cellStyle name="SAPBEXstdItemX 2 6 6" xfId="46019" xr:uid="{00000000-0005-0000-0000-000026B30000}"/>
    <cellStyle name="SAPBEXstdItemX 2 6 7" xfId="46020" xr:uid="{00000000-0005-0000-0000-000027B30000}"/>
    <cellStyle name="SAPBEXstdItemX 2 6 8" xfId="46021" xr:uid="{00000000-0005-0000-0000-000028B30000}"/>
    <cellStyle name="SAPBEXstdItemX 2 6 9" xfId="46022" xr:uid="{00000000-0005-0000-0000-000029B30000}"/>
    <cellStyle name="SAPBEXstdItemX 2 7" xfId="2328" xr:uid="{00000000-0005-0000-0000-00002AB30000}"/>
    <cellStyle name="SAPBEXstdItemX 2 7 2" xfId="18199" xr:uid="{00000000-0005-0000-0000-00002BB30000}"/>
    <cellStyle name="SAPBEXstdItemX 2 7 2 2" xfId="18200" xr:uid="{00000000-0005-0000-0000-00002CB30000}"/>
    <cellStyle name="SAPBEXstdItemX 2 7 2 2 2" xfId="18201" xr:uid="{00000000-0005-0000-0000-00002DB30000}"/>
    <cellStyle name="SAPBEXstdItemX 2 7 2 2 2 2" xfId="18202" xr:uid="{00000000-0005-0000-0000-00002EB30000}"/>
    <cellStyle name="SAPBEXstdItemX 2 7 2 2 3" xfId="18203" xr:uid="{00000000-0005-0000-0000-00002FB30000}"/>
    <cellStyle name="SAPBEXstdItemX 2 7 2 3" xfId="18204" xr:uid="{00000000-0005-0000-0000-000030B30000}"/>
    <cellStyle name="SAPBEXstdItemX 2 7 2 3 2" xfId="18205" xr:uid="{00000000-0005-0000-0000-000031B30000}"/>
    <cellStyle name="SAPBEXstdItemX 2 7 2 3 2 2" xfId="18206" xr:uid="{00000000-0005-0000-0000-000032B30000}"/>
    <cellStyle name="SAPBEXstdItemX 2 7 2 4" xfId="18207" xr:uid="{00000000-0005-0000-0000-000033B30000}"/>
    <cellStyle name="SAPBEXstdItemX 2 7 2 4 2" xfId="18208" xr:uid="{00000000-0005-0000-0000-000034B30000}"/>
    <cellStyle name="SAPBEXstdItemX 2 7 3" xfId="18209" xr:uid="{00000000-0005-0000-0000-000035B30000}"/>
    <cellStyle name="SAPBEXstdItemX 2 7 3 2" xfId="18210" xr:uid="{00000000-0005-0000-0000-000036B30000}"/>
    <cellStyle name="SAPBEXstdItemX 2 7 3 2 2" xfId="18211" xr:uid="{00000000-0005-0000-0000-000037B30000}"/>
    <cellStyle name="SAPBEXstdItemX 2 7 3 3" xfId="18212" xr:uid="{00000000-0005-0000-0000-000038B30000}"/>
    <cellStyle name="SAPBEXstdItemX 2 7 4" xfId="18213" xr:uid="{00000000-0005-0000-0000-000039B30000}"/>
    <cellStyle name="SAPBEXstdItemX 2 7 4 2" xfId="18214" xr:uid="{00000000-0005-0000-0000-00003AB30000}"/>
    <cellStyle name="SAPBEXstdItemX 2 7 4 2 2" xfId="18215" xr:uid="{00000000-0005-0000-0000-00003BB30000}"/>
    <cellStyle name="SAPBEXstdItemX 2 7 5" xfId="18216" xr:uid="{00000000-0005-0000-0000-00003CB30000}"/>
    <cellStyle name="SAPBEXstdItemX 2 7 5 2" xfId="18217" xr:uid="{00000000-0005-0000-0000-00003DB30000}"/>
    <cellStyle name="SAPBEXstdItemX 2 7 6" xfId="46023" xr:uid="{00000000-0005-0000-0000-00003EB30000}"/>
    <cellStyle name="SAPBEXstdItemX 2 7 7" xfId="46024" xr:uid="{00000000-0005-0000-0000-00003FB30000}"/>
    <cellStyle name="SAPBEXstdItemX 2 8" xfId="46025" xr:uid="{00000000-0005-0000-0000-000040B30000}"/>
    <cellStyle name="SAPBEXstdItemX 2 9" xfId="46026" xr:uid="{00000000-0005-0000-0000-000041B30000}"/>
    <cellStyle name="SAPBEXstdItemX 20" xfId="46027" xr:uid="{00000000-0005-0000-0000-000042B30000}"/>
    <cellStyle name="SAPBEXstdItemX 21" xfId="46028" xr:uid="{00000000-0005-0000-0000-000043B30000}"/>
    <cellStyle name="SAPBEXstdItemX 22" xfId="46029" xr:uid="{00000000-0005-0000-0000-000044B30000}"/>
    <cellStyle name="SAPBEXstdItemX 23" xfId="46030" xr:uid="{00000000-0005-0000-0000-000045B30000}"/>
    <cellStyle name="SAPBEXstdItemX 24" xfId="46031" xr:uid="{00000000-0005-0000-0000-000046B30000}"/>
    <cellStyle name="SAPBEXstdItemX 25" xfId="46032" xr:uid="{00000000-0005-0000-0000-000047B30000}"/>
    <cellStyle name="SAPBEXstdItemX 26" xfId="46033" xr:uid="{00000000-0005-0000-0000-000048B30000}"/>
    <cellStyle name="SAPBEXstdItemX 27" xfId="46034" xr:uid="{00000000-0005-0000-0000-000049B30000}"/>
    <cellStyle name="SAPBEXstdItemX 28" xfId="46035" xr:uid="{00000000-0005-0000-0000-00004AB30000}"/>
    <cellStyle name="SAPBEXstdItemX 29" xfId="46036" xr:uid="{00000000-0005-0000-0000-00004BB30000}"/>
    <cellStyle name="SAPBEXstdItemX 3" xfId="1261" xr:uid="{00000000-0005-0000-0000-00004CB30000}"/>
    <cellStyle name="SAPBEXstdItemX 3 10" xfId="46037" xr:uid="{00000000-0005-0000-0000-00004DB30000}"/>
    <cellStyle name="SAPBEXstdItemX 3 11" xfId="46038" xr:uid="{00000000-0005-0000-0000-00004EB30000}"/>
    <cellStyle name="SAPBEXstdItemX 3 12" xfId="46039" xr:uid="{00000000-0005-0000-0000-00004FB30000}"/>
    <cellStyle name="SAPBEXstdItemX 3 13" xfId="46040" xr:uid="{00000000-0005-0000-0000-000050B30000}"/>
    <cellStyle name="SAPBEXstdItemX 3 14" xfId="46041" xr:uid="{00000000-0005-0000-0000-000051B30000}"/>
    <cellStyle name="SAPBEXstdItemX 3 15" xfId="46042" xr:uid="{00000000-0005-0000-0000-000052B30000}"/>
    <cellStyle name="SAPBEXstdItemX 3 16" xfId="46043" xr:uid="{00000000-0005-0000-0000-000053B30000}"/>
    <cellStyle name="SAPBEXstdItemX 3 17" xfId="46044" xr:uid="{00000000-0005-0000-0000-000054B30000}"/>
    <cellStyle name="SAPBEXstdItemX 3 18" xfId="46045" xr:uid="{00000000-0005-0000-0000-000055B30000}"/>
    <cellStyle name="SAPBEXstdItemX 3 19" xfId="46046" xr:uid="{00000000-0005-0000-0000-000056B30000}"/>
    <cellStyle name="SAPBEXstdItemX 3 2" xfId="2329" xr:uid="{00000000-0005-0000-0000-000057B30000}"/>
    <cellStyle name="SAPBEXstdItemX 3 2 2" xfId="18218" xr:uid="{00000000-0005-0000-0000-000058B30000}"/>
    <cellStyle name="SAPBEXstdItemX 3 2 2 2" xfId="18219" xr:uid="{00000000-0005-0000-0000-000059B30000}"/>
    <cellStyle name="SAPBEXstdItemX 3 2 2 2 2" xfId="18220" xr:uid="{00000000-0005-0000-0000-00005AB30000}"/>
    <cellStyle name="SAPBEXstdItemX 3 2 2 2 2 2" xfId="18221" xr:uid="{00000000-0005-0000-0000-00005BB30000}"/>
    <cellStyle name="SAPBEXstdItemX 3 2 2 2 3" xfId="18222" xr:uid="{00000000-0005-0000-0000-00005CB30000}"/>
    <cellStyle name="SAPBEXstdItemX 3 2 2 3" xfId="18223" xr:uid="{00000000-0005-0000-0000-00005DB30000}"/>
    <cellStyle name="SAPBEXstdItemX 3 2 2 3 2" xfId="18224" xr:uid="{00000000-0005-0000-0000-00005EB30000}"/>
    <cellStyle name="SAPBEXstdItemX 3 2 2 3 2 2" xfId="18225" xr:uid="{00000000-0005-0000-0000-00005FB30000}"/>
    <cellStyle name="SAPBEXstdItemX 3 2 2 4" xfId="18226" xr:uid="{00000000-0005-0000-0000-000060B30000}"/>
    <cellStyle name="SAPBEXstdItemX 3 2 2 4 2" xfId="18227" xr:uid="{00000000-0005-0000-0000-000061B30000}"/>
    <cellStyle name="SAPBEXstdItemX 3 2 3" xfId="18228" xr:uid="{00000000-0005-0000-0000-000062B30000}"/>
    <cellStyle name="SAPBEXstdItemX 3 2 3 2" xfId="18229" xr:uid="{00000000-0005-0000-0000-000063B30000}"/>
    <cellStyle name="SAPBEXstdItemX 3 2 3 2 2" xfId="18230" xr:uid="{00000000-0005-0000-0000-000064B30000}"/>
    <cellStyle name="SAPBEXstdItemX 3 2 3 3" xfId="18231" xr:uid="{00000000-0005-0000-0000-000065B30000}"/>
    <cellStyle name="SAPBEXstdItemX 3 2 4" xfId="18232" xr:uid="{00000000-0005-0000-0000-000066B30000}"/>
    <cellStyle name="SAPBEXstdItemX 3 2 4 2" xfId="18233" xr:uid="{00000000-0005-0000-0000-000067B30000}"/>
    <cellStyle name="SAPBEXstdItemX 3 2 4 2 2" xfId="18234" xr:uid="{00000000-0005-0000-0000-000068B30000}"/>
    <cellStyle name="SAPBEXstdItemX 3 2 5" xfId="18235" xr:uid="{00000000-0005-0000-0000-000069B30000}"/>
    <cellStyle name="SAPBEXstdItemX 3 2 5 2" xfId="18236" xr:uid="{00000000-0005-0000-0000-00006AB30000}"/>
    <cellStyle name="SAPBEXstdItemX 3 2 6" xfId="46047" xr:uid="{00000000-0005-0000-0000-00006BB30000}"/>
    <cellStyle name="SAPBEXstdItemX 3 2 7" xfId="46048" xr:uid="{00000000-0005-0000-0000-00006CB30000}"/>
    <cellStyle name="SAPBEXstdItemX 3 20" xfId="46049" xr:uid="{00000000-0005-0000-0000-00006DB30000}"/>
    <cellStyle name="SAPBEXstdItemX 3 21" xfId="46050" xr:uid="{00000000-0005-0000-0000-00006EB30000}"/>
    <cellStyle name="SAPBEXstdItemX 3 22" xfId="46051" xr:uid="{00000000-0005-0000-0000-00006FB30000}"/>
    <cellStyle name="SAPBEXstdItemX 3 23" xfId="46052" xr:uid="{00000000-0005-0000-0000-000070B30000}"/>
    <cellStyle name="SAPBEXstdItemX 3 24" xfId="46053" xr:uid="{00000000-0005-0000-0000-000071B30000}"/>
    <cellStyle name="SAPBEXstdItemX 3 25" xfId="46054" xr:uid="{00000000-0005-0000-0000-000072B30000}"/>
    <cellStyle name="SAPBEXstdItemX 3 26" xfId="46055" xr:uid="{00000000-0005-0000-0000-000073B30000}"/>
    <cellStyle name="SAPBEXstdItemX 3 27" xfId="48880" xr:uid="{00000000-0005-0000-0000-000074B30000}"/>
    <cellStyle name="SAPBEXstdItemX 3 3" xfId="46056" xr:uid="{00000000-0005-0000-0000-000075B30000}"/>
    <cellStyle name="SAPBEXstdItemX 3 4" xfId="46057" xr:uid="{00000000-0005-0000-0000-000076B30000}"/>
    <cellStyle name="SAPBEXstdItemX 3 5" xfId="46058" xr:uid="{00000000-0005-0000-0000-000077B30000}"/>
    <cellStyle name="SAPBEXstdItemX 3 6" xfId="46059" xr:uid="{00000000-0005-0000-0000-000078B30000}"/>
    <cellStyle name="SAPBEXstdItemX 3 7" xfId="46060" xr:uid="{00000000-0005-0000-0000-000079B30000}"/>
    <cellStyle name="SAPBEXstdItemX 3 8" xfId="46061" xr:uid="{00000000-0005-0000-0000-00007AB30000}"/>
    <cellStyle name="SAPBEXstdItemX 3 9" xfId="46062" xr:uid="{00000000-0005-0000-0000-00007BB30000}"/>
    <cellStyle name="SAPBEXstdItemX 30" xfId="46063" xr:uid="{00000000-0005-0000-0000-00007CB30000}"/>
    <cellStyle name="SAPBEXstdItemX 31" xfId="46064" xr:uid="{00000000-0005-0000-0000-00007DB30000}"/>
    <cellStyle name="SAPBEXstdItemX 32" xfId="46065" xr:uid="{00000000-0005-0000-0000-00007EB30000}"/>
    <cellStyle name="SAPBEXstdItemX 33" xfId="46066" xr:uid="{00000000-0005-0000-0000-00007FB30000}"/>
    <cellStyle name="SAPBEXstdItemX 34" xfId="48881" xr:uid="{00000000-0005-0000-0000-000080B30000}"/>
    <cellStyle name="SAPBEXstdItemX 4" xfId="1262" xr:uid="{00000000-0005-0000-0000-000081B30000}"/>
    <cellStyle name="SAPBEXstdItemX 4 10" xfId="46067" xr:uid="{00000000-0005-0000-0000-000082B30000}"/>
    <cellStyle name="SAPBEXstdItemX 4 11" xfId="46068" xr:uid="{00000000-0005-0000-0000-000083B30000}"/>
    <cellStyle name="SAPBEXstdItemX 4 12" xfId="46069" xr:uid="{00000000-0005-0000-0000-000084B30000}"/>
    <cellStyle name="SAPBEXstdItemX 4 13" xfId="46070" xr:uid="{00000000-0005-0000-0000-000085B30000}"/>
    <cellStyle name="SAPBEXstdItemX 4 14" xfId="46071" xr:uid="{00000000-0005-0000-0000-000086B30000}"/>
    <cellStyle name="SAPBEXstdItemX 4 15" xfId="46072" xr:uid="{00000000-0005-0000-0000-000087B30000}"/>
    <cellStyle name="SAPBEXstdItemX 4 16" xfId="46073" xr:uid="{00000000-0005-0000-0000-000088B30000}"/>
    <cellStyle name="SAPBEXstdItemX 4 17" xfId="46074" xr:uid="{00000000-0005-0000-0000-000089B30000}"/>
    <cellStyle name="SAPBEXstdItemX 4 18" xfId="46075" xr:uid="{00000000-0005-0000-0000-00008AB30000}"/>
    <cellStyle name="SAPBEXstdItemX 4 19" xfId="46076" xr:uid="{00000000-0005-0000-0000-00008BB30000}"/>
    <cellStyle name="SAPBEXstdItemX 4 2" xfId="2330" xr:uid="{00000000-0005-0000-0000-00008CB30000}"/>
    <cellStyle name="SAPBEXstdItemX 4 2 2" xfId="18237" xr:uid="{00000000-0005-0000-0000-00008DB30000}"/>
    <cellStyle name="SAPBEXstdItemX 4 2 2 2" xfId="18238" xr:uid="{00000000-0005-0000-0000-00008EB30000}"/>
    <cellStyle name="SAPBEXstdItemX 4 2 2 2 2" xfId="18239" xr:uid="{00000000-0005-0000-0000-00008FB30000}"/>
    <cellStyle name="SAPBEXstdItemX 4 2 2 2 2 2" xfId="18240" xr:uid="{00000000-0005-0000-0000-000090B30000}"/>
    <cellStyle name="SAPBEXstdItemX 4 2 2 2 3" xfId="18241" xr:uid="{00000000-0005-0000-0000-000091B30000}"/>
    <cellStyle name="SAPBEXstdItemX 4 2 2 3" xfId="18242" xr:uid="{00000000-0005-0000-0000-000092B30000}"/>
    <cellStyle name="SAPBEXstdItemX 4 2 2 3 2" xfId="18243" xr:uid="{00000000-0005-0000-0000-000093B30000}"/>
    <cellStyle name="SAPBEXstdItemX 4 2 2 3 2 2" xfId="18244" xr:uid="{00000000-0005-0000-0000-000094B30000}"/>
    <cellStyle name="SAPBEXstdItemX 4 2 2 4" xfId="18245" xr:uid="{00000000-0005-0000-0000-000095B30000}"/>
    <cellStyle name="SAPBEXstdItemX 4 2 2 4 2" xfId="18246" xr:uid="{00000000-0005-0000-0000-000096B30000}"/>
    <cellStyle name="SAPBEXstdItemX 4 2 3" xfId="18247" xr:uid="{00000000-0005-0000-0000-000097B30000}"/>
    <cellStyle name="SAPBEXstdItemX 4 2 3 2" xfId="18248" xr:uid="{00000000-0005-0000-0000-000098B30000}"/>
    <cellStyle name="SAPBEXstdItemX 4 2 3 2 2" xfId="18249" xr:uid="{00000000-0005-0000-0000-000099B30000}"/>
    <cellStyle name="SAPBEXstdItemX 4 2 3 3" xfId="18250" xr:uid="{00000000-0005-0000-0000-00009AB30000}"/>
    <cellStyle name="SAPBEXstdItemX 4 2 4" xfId="18251" xr:uid="{00000000-0005-0000-0000-00009BB30000}"/>
    <cellStyle name="SAPBEXstdItemX 4 2 4 2" xfId="18252" xr:uid="{00000000-0005-0000-0000-00009CB30000}"/>
    <cellStyle name="SAPBEXstdItemX 4 2 4 2 2" xfId="18253" xr:uid="{00000000-0005-0000-0000-00009DB30000}"/>
    <cellStyle name="SAPBEXstdItemX 4 2 5" xfId="18254" xr:uid="{00000000-0005-0000-0000-00009EB30000}"/>
    <cellStyle name="SAPBEXstdItemX 4 2 5 2" xfId="18255" xr:uid="{00000000-0005-0000-0000-00009FB30000}"/>
    <cellStyle name="SAPBEXstdItemX 4 2 6" xfId="46077" xr:uid="{00000000-0005-0000-0000-0000A0B30000}"/>
    <cellStyle name="SAPBEXstdItemX 4 2 7" xfId="46078" xr:uid="{00000000-0005-0000-0000-0000A1B30000}"/>
    <cellStyle name="SAPBEXstdItemX 4 20" xfId="46079" xr:uid="{00000000-0005-0000-0000-0000A2B30000}"/>
    <cellStyle name="SAPBEXstdItemX 4 21" xfId="46080" xr:uid="{00000000-0005-0000-0000-0000A3B30000}"/>
    <cellStyle name="SAPBEXstdItemX 4 22" xfId="46081" xr:uid="{00000000-0005-0000-0000-0000A4B30000}"/>
    <cellStyle name="SAPBEXstdItemX 4 23" xfId="46082" xr:uid="{00000000-0005-0000-0000-0000A5B30000}"/>
    <cellStyle name="SAPBEXstdItemX 4 24" xfId="46083" xr:uid="{00000000-0005-0000-0000-0000A6B30000}"/>
    <cellStyle name="SAPBEXstdItemX 4 25" xfId="46084" xr:uid="{00000000-0005-0000-0000-0000A7B30000}"/>
    <cellStyle name="SAPBEXstdItemX 4 26" xfId="46085" xr:uid="{00000000-0005-0000-0000-0000A8B30000}"/>
    <cellStyle name="SAPBEXstdItemX 4 27" xfId="48882" xr:uid="{00000000-0005-0000-0000-0000A9B30000}"/>
    <cellStyle name="SAPBEXstdItemX 4 3" xfId="46086" xr:uid="{00000000-0005-0000-0000-0000AAB30000}"/>
    <cellStyle name="SAPBEXstdItemX 4 4" xfId="46087" xr:uid="{00000000-0005-0000-0000-0000ABB30000}"/>
    <cellStyle name="SAPBEXstdItemX 4 5" xfId="46088" xr:uid="{00000000-0005-0000-0000-0000ACB30000}"/>
    <cellStyle name="SAPBEXstdItemX 4 6" xfId="46089" xr:uid="{00000000-0005-0000-0000-0000ADB30000}"/>
    <cellStyle name="SAPBEXstdItemX 4 7" xfId="46090" xr:uid="{00000000-0005-0000-0000-0000AEB30000}"/>
    <cellStyle name="SAPBEXstdItemX 4 8" xfId="46091" xr:uid="{00000000-0005-0000-0000-0000AFB30000}"/>
    <cellStyle name="SAPBEXstdItemX 4 9" xfId="46092" xr:uid="{00000000-0005-0000-0000-0000B0B30000}"/>
    <cellStyle name="SAPBEXstdItemX 5" xfId="1263" xr:uid="{00000000-0005-0000-0000-0000B1B30000}"/>
    <cellStyle name="SAPBEXstdItemX 5 10" xfId="46093" xr:uid="{00000000-0005-0000-0000-0000B2B30000}"/>
    <cellStyle name="SAPBEXstdItemX 5 11" xfId="46094" xr:uid="{00000000-0005-0000-0000-0000B3B30000}"/>
    <cellStyle name="SAPBEXstdItemX 5 12" xfId="46095" xr:uid="{00000000-0005-0000-0000-0000B4B30000}"/>
    <cellStyle name="SAPBEXstdItemX 5 13" xfId="46096" xr:uid="{00000000-0005-0000-0000-0000B5B30000}"/>
    <cellStyle name="SAPBEXstdItemX 5 14" xfId="46097" xr:uid="{00000000-0005-0000-0000-0000B6B30000}"/>
    <cellStyle name="SAPBEXstdItemX 5 15" xfId="46098" xr:uid="{00000000-0005-0000-0000-0000B7B30000}"/>
    <cellStyle name="SAPBEXstdItemX 5 16" xfId="46099" xr:uid="{00000000-0005-0000-0000-0000B8B30000}"/>
    <cellStyle name="SAPBEXstdItemX 5 17" xfId="46100" xr:uid="{00000000-0005-0000-0000-0000B9B30000}"/>
    <cellStyle name="SAPBEXstdItemX 5 18" xfId="46101" xr:uid="{00000000-0005-0000-0000-0000BAB30000}"/>
    <cellStyle name="SAPBEXstdItemX 5 19" xfId="46102" xr:uid="{00000000-0005-0000-0000-0000BBB30000}"/>
    <cellStyle name="SAPBEXstdItemX 5 2" xfId="2331" xr:uid="{00000000-0005-0000-0000-0000BCB30000}"/>
    <cellStyle name="SAPBEXstdItemX 5 2 2" xfId="18256" xr:uid="{00000000-0005-0000-0000-0000BDB30000}"/>
    <cellStyle name="SAPBEXstdItemX 5 2 2 2" xfId="18257" xr:uid="{00000000-0005-0000-0000-0000BEB30000}"/>
    <cellStyle name="SAPBEXstdItemX 5 2 2 2 2" xfId="18258" xr:uid="{00000000-0005-0000-0000-0000BFB30000}"/>
    <cellStyle name="SAPBEXstdItemX 5 2 2 2 2 2" xfId="18259" xr:uid="{00000000-0005-0000-0000-0000C0B30000}"/>
    <cellStyle name="SAPBEXstdItemX 5 2 2 2 3" xfId="18260" xr:uid="{00000000-0005-0000-0000-0000C1B30000}"/>
    <cellStyle name="SAPBEXstdItemX 5 2 2 3" xfId="18261" xr:uid="{00000000-0005-0000-0000-0000C2B30000}"/>
    <cellStyle name="SAPBEXstdItemX 5 2 2 3 2" xfId="18262" xr:uid="{00000000-0005-0000-0000-0000C3B30000}"/>
    <cellStyle name="SAPBEXstdItemX 5 2 2 3 2 2" xfId="18263" xr:uid="{00000000-0005-0000-0000-0000C4B30000}"/>
    <cellStyle name="SAPBEXstdItemX 5 2 2 4" xfId="18264" xr:uid="{00000000-0005-0000-0000-0000C5B30000}"/>
    <cellStyle name="SAPBEXstdItemX 5 2 2 4 2" xfId="18265" xr:uid="{00000000-0005-0000-0000-0000C6B30000}"/>
    <cellStyle name="SAPBEXstdItemX 5 2 3" xfId="18266" xr:uid="{00000000-0005-0000-0000-0000C7B30000}"/>
    <cellStyle name="SAPBEXstdItemX 5 2 3 2" xfId="18267" xr:uid="{00000000-0005-0000-0000-0000C8B30000}"/>
    <cellStyle name="SAPBEXstdItemX 5 2 3 2 2" xfId="18268" xr:uid="{00000000-0005-0000-0000-0000C9B30000}"/>
    <cellStyle name="SAPBEXstdItemX 5 2 3 3" xfId="18269" xr:uid="{00000000-0005-0000-0000-0000CAB30000}"/>
    <cellStyle name="SAPBEXstdItemX 5 2 4" xfId="18270" xr:uid="{00000000-0005-0000-0000-0000CBB30000}"/>
    <cellStyle name="SAPBEXstdItemX 5 2 4 2" xfId="18271" xr:uid="{00000000-0005-0000-0000-0000CCB30000}"/>
    <cellStyle name="SAPBEXstdItemX 5 2 4 2 2" xfId="18272" xr:uid="{00000000-0005-0000-0000-0000CDB30000}"/>
    <cellStyle name="SAPBEXstdItemX 5 2 5" xfId="18273" xr:uid="{00000000-0005-0000-0000-0000CEB30000}"/>
    <cellStyle name="SAPBEXstdItemX 5 2 5 2" xfId="18274" xr:uid="{00000000-0005-0000-0000-0000CFB30000}"/>
    <cellStyle name="SAPBEXstdItemX 5 2 6" xfId="46103" xr:uid="{00000000-0005-0000-0000-0000D0B30000}"/>
    <cellStyle name="SAPBEXstdItemX 5 2 7" xfId="46104" xr:uid="{00000000-0005-0000-0000-0000D1B30000}"/>
    <cellStyle name="SAPBEXstdItemX 5 20" xfId="46105" xr:uid="{00000000-0005-0000-0000-0000D2B30000}"/>
    <cellStyle name="SAPBEXstdItemX 5 21" xfId="46106" xr:uid="{00000000-0005-0000-0000-0000D3B30000}"/>
    <cellStyle name="SAPBEXstdItemX 5 22" xfId="46107" xr:uid="{00000000-0005-0000-0000-0000D4B30000}"/>
    <cellStyle name="SAPBEXstdItemX 5 23" xfId="46108" xr:uid="{00000000-0005-0000-0000-0000D5B30000}"/>
    <cellStyle name="SAPBEXstdItemX 5 24" xfId="46109" xr:uid="{00000000-0005-0000-0000-0000D6B30000}"/>
    <cellStyle name="SAPBEXstdItemX 5 25" xfId="46110" xr:uid="{00000000-0005-0000-0000-0000D7B30000}"/>
    <cellStyle name="SAPBEXstdItemX 5 26" xfId="46111" xr:uid="{00000000-0005-0000-0000-0000D8B30000}"/>
    <cellStyle name="SAPBEXstdItemX 5 27" xfId="48883" xr:uid="{00000000-0005-0000-0000-0000D9B30000}"/>
    <cellStyle name="SAPBEXstdItemX 5 3" xfId="46112" xr:uid="{00000000-0005-0000-0000-0000DAB30000}"/>
    <cellStyle name="SAPBEXstdItemX 5 4" xfId="46113" xr:uid="{00000000-0005-0000-0000-0000DBB30000}"/>
    <cellStyle name="SAPBEXstdItemX 5 5" xfId="46114" xr:uid="{00000000-0005-0000-0000-0000DCB30000}"/>
    <cellStyle name="SAPBEXstdItemX 5 6" xfId="46115" xr:uid="{00000000-0005-0000-0000-0000DDB30000}"/>
    <cellStyle name="SAPBEXstdItemX 5 7" xfId="46116" xr:uid="{00000000-0005-0000-0000-0000DEB30000}"/>
    <cellStyle name="SAPBEXstdItemX 5 8" xfId="46117" xr:uid="{00000000-0005-0000-0000-0000DFB30000}"/>
    <cellStyle name="SAPBEXstdItemX 5 9" xfId="46118" xr:uid="{00000000-0005-0000-0000-0000E0B30000}"/>
    <cellStyle name="SAPBEXstdItemX 6" xfId="1264" xr:uid="{00000000-0005-0000-0000-0000E1B30000}"/>
    <cellStyle name="SAPBEXstdItemX 6 10" xfId="46119" xr:uid="{00000000-0005-0000-0000-0000E2B30000}"/>
    <cellStyle name="SAPBEXstdItemX 6 11" xfId="46120" xr:uid="{00000000-0005-0000-0000-0000E3B30000}"/>
    <cellStyle name="SAPBEXstdItemX 6 12" xfId="46121" xr:uid="{00000000-0005-0000-0000-0000E4B30000}"/>
    <cellStyle name="SAPBEXstdItemX 6 13" xfId="46122" xr:uid="{00000000-0005-0000-0000-0000E5B30000}"/>
    <cellStyle name="SAPBEXstdItemX 6 14" xfId="46123" xr:uid="{00000000-0005-0000-0000-0000E6B30000}"/>
    <cellStyle name="SAPBEXstdItemX 6 15" xfId="46124" xr:uid="{00000000-0005-0000-0000-0000E7B30000}"/>
    <cellStyle name="SAPBEXstdItemX 6 16" xfId="46125" xr:uid="{00000000-0005-0000-0000-0000E8B30000}"/>
    <cellStyle name="SAPBEXstdItemX 6 17" xfId="46126" xr:uid="{00000000-0005-0000-0000-0000E9B30000}"/>
    <cellStyle name="SAPBEXstdItemX 6 18" xfId="46127" xr:uid="{00000000-0005-0000-0000-0000EAB30000}"/>
    <cellStyle name="SAPBEXstdItemX 6 19" xfId="46128" xr:uid="{00000000-0005-0000-0000-0000EBB30000}"/>
    <cellStyle name="SAPBEXstdItemX 6 2" xfId="2332" xr:uid="{00000000-0005-0000-0000-0000ECB30000}"/>
    <cellStyle name="SAPBEXstdItemX 6 2 2" xfId="18275" xr:uid="{00000000-0005-0000-0000-0000EDB30000}"/>
    <cellStyle name="SAPBEXstdItemX 6 2 2 2" xfId="18276" xr:uid="{00000000-0005-0000-0000-0000EEB30000}"/>
    <cellStyle name="SAPBEXstdItemX 6 2 2 2 2" xfId="18277" xr:uid="{00000000-0005-0000-0000-0000EFB30000}"/>
    <cellStyle name="SAPBEXstdItemX 6 2 2 2 2 2" xfId="18278" xr:uid="{00000000-0005-0000-0000-0000F0B30000}"/>
    <cellStyle name="SAPBEXstdItemX 6 2 2 2 3" xfId="18279" xr:uid="{00000000-0005-0000-0000-0000F1B30000}"/>
    <cellStyle name="SAPBEXstdItemX 6 2 2 3" xfId="18280" xr:uid="{00000000-0005-0000-0000-0000F2B30000}"/>
    <cellStyle name="SAPBEXstdItemX 6 2 2 3 2" xfId="18281" xr:uid="{00000000-0005-0000-0000-0000F3B30000}"/>
    <cellStyle name="SAPBEXstdItemX 6 2 2 3 2 2" xfId="18282" xr:uid="{00000000-0005-0000-0000-0000F4B30000}"/>
    <cellStyle name="SAPBEXstdItemX 6 2 2 4" xfId="18283" xr:uid="{00000000-0005-0000-0000-0000F5B30000}"/>
    <cellStyle name="SAPBEXstdItemX 6 2 2 4 2" xfId="18284" xr:uid="{00000000-0005-0000-0000-0000F6B30000}"/>
    <cellStyle name="SAPBEXstdItemX 6 2 3" xfId="18285" xr:uid="{00000000-0005-0000-0000-0000F7B30000}"/>
    <cellStyle name="SAPBEXstdItemX 6 2 3 2" xfId="18286" xr:uid="{00000000-0005-0000-0000-0000F8B30000}"/>
    <cellStyle name="SAPBEXstdItemX 6 2 3 2 2" xfId="18287" xr:uid="{00000000-0005-0000-0000-0000F9B30000}"/>
    <cellStyle name="SAPBEXstdItemX 6 2 3 3" xfId="18288" xr:uid="{00000000-0005-0000-0000-0000FAB30000}"/>
    <cellStyle name="SAPBEXstdItemX 6 2 4" xfId="18289" xr:uid="{00000000-0005-0000-0000-0000FBB30000}"/>
    <cellStyle name="SAPBEXstdItemX 6 2 4 2" xfId="18290" xr:uid="{00000000-0005-0000-0000-0000FCB30000}"/>
    <cellStyle name="SAPBEXstdItemX 6 2 4 2 2" xfId="18291" xr:uid="{00000000-0005-0000-0000-0000FDB30000}"/>
    <cellStyle name="SAPBEXstdItemX 6 2 5" xfId="18292" xr:uid="{00000000-0005-0000-0000-0000FEB30000}"/>
    <cellStyle name="SAPBEXstdItemX 6 2 5 2" xfId="18293" xr:uid="{00000000-0005-0000-0000-0000FFB30000}"/>
    <cellStyle name="SAPBEXstdItemX 6 2 6" xfId="46129" xr:uid="{00000000-0005-0000-0000-000000B40000}"/>
    <cellStyle name="SAPBEXstdItemX 6 2 7" xfId="46130" xr:uid="{00000000-0005-0000-0000-000001B40000}"/>
    <cellStyle name="SAPBEXstdItemX 6 20" xfId="46131" xr:uid="{00000000-0005-0000-0000-000002B40000}"/>
    <cellStyle name="SAPBEXstdItemX 6 21" xfId="46132" xr:uid="{00000000-0005-0000-0000-000003B40000}"/>
    <cellStyle name="SAPBEXstdItemX 6 22" xfId="46133" xr:uid="{00000000-0005-0000-0000-000004B40000}"/>
    <cellStyle name="SAPBEXstdItemX 6 23" xfId="46134" xr:uid="{00000000-0005-0000-0000-000005B40000}"/>
    <cellStyle name="SAPBEXstdItemX 6 24" xfId="46135" xr:uid="{00000000-0005-0000-0000-000006B40000}"/>
    <cellStyle name="SAPBEXstdItemX 6 25" xfId="46136" xr:uid="{00000000-0005-0000-0000-000007B40000}"/>
    <cellStyle name="SAPBEXstdItemX 6 26" xfId="46137" xr:uid="{00000000-0005-0000-0000-000008B40000}"/>
    <cellStyle name="SAPBEXstdItemX 6 27" xfId="48884" xr:uid="{00000000-0005-0000-0000-000009B40000}"/>
    <cellStyle name="SAPBEXstdItemX 6 3" xfId="46138" xr:uid="{00000000-0005-0000-0000-00000AB40000}"/>
    <cellStyle name="SAPBEXstdItemX 6 4" xfId="46139" xr:uid="{00000000-0005-0000-0000-00000BB40000}"/>
    <cellStyle name="SAPBEXstdItemX 6 5" xfId="46140" xr:uid="{00000000-0005-0000-0000-00000CB40000}"/>
    <cellStyle name="SAPBEXstdItemX 6 6" xfId="46141" xr:uid="{00000000-0005-0000-0000-00000DB40000}"/>
    <cellStyle name="SAPBEXstdItemX 6 7" xfId="46142" xr:uid="{00000000-0005-0000-0000-00000EB40000}"/>
    <cellStyle name="SAPBEXstdItemX 6 8" xfId="46143" xr:uid="{00000000-0005-0000-0000-00000FB40000}"/>
    <cellStyle name="SAPBEXstdItemX 6 9" xfId="46144" xr:uid="{00000000-0005-0000-0000-000010B40000}"/>
    <cellStyle name="SAPBEXstdItemX 7" xfId="1265" xr:uid="{00000000-0005-0000-0000-000011B40000}"/>
    <cellStyle name="SAPBEXstdItemX 7 10" xfId="46145" xr:uid="{00000000-0005-0000-0000-000012B40000}"/>
    <cellStyle name="SAPBEXstdItemX 7 11" xfId="46146" xr:uid="{00000000-0005-0000-0000-000013B40000}"/>
    <cellStyle name="SAPBEXstdItemX 7 12" xfId="46147" xr:uid="{00000000-0005-0000-0000-000014B40000}"/>
    <cellStyle name="SAPBEXstdItemX 7 13" xfId="46148" xr:uid="{00000000-0005-0000-0000-000015B40000}"/>
    <cellStyle name="SAPBEXstdItemX 7 14" xfId="46149" xr:uid="{00000000-0005-0000-0000-000016B40000}"/>
    <cellStyle name="SAPBEXstdItemX 7 15" xfId="46150" xr:uid="{00000000-0005-0000-0000-000017B40000}"/>
    <cellStyle name="SAPBEXstdItemX 7 16" xfId="46151" xr:uid="{00000000-0005-0000-0000-000018B40000}"/>
    <cellStyle name="SAPBEXstdItemX 7 17" xfId="46152" xr:uid="{00000000-0005-0000-0000-000019B40000}"/>
    <cellStyle name="SAPBEXstdItemX 7 18" xfId="46153" xr:uid="{00000000-0005-0000-0000-00001AB40000}"/>
    <cellStyle name="SAPBEXstdItemX 7 19" xfId="46154" xr:uid="{00000000-0005-0000-0000-00001BB40000}"/>
    <cellStyle name="SAPBEXstdItemX 7 2" xfId="2333" xr:uid="{00000000-0005-0000-0000-00001CB40000}"/>
    <cellStyle name="SAPBEXstdItemX 7 2 2" xfId="18294" xr:uid="{00000000-0005-0000-0000-00001DB40000}"/>
    <cellStyle name="SAPBEXstdItemX 7 2 2 2" xfId="18295" xr:uid="{00000000-0005-0000-0000-00001EB40000}"/>
    <cellStyle name="SAPBEXstdItemX 7 2 2 2 2" xfId="18296" xr:uid="{00000000-0005-0000-0000-00001FB40000}"/>
    <cellStyle name="SAPBEXstdItemX 7 2 2 2 2 2" xfId="18297" xr:uid="{00000000-0005-0000-0000-000020B40000}"/>
    <cellStyle name="SAPBEXstdItemX 7 2 2 2 3" xfId="18298" xr:uid="{00000000-0005-0000-0000-000021B40000}"/>
    <cellStyle name="SAPBEXstdItemX 7 2 2 3" xfId="18299" xr:uid="{00000000-0005-0000-0000-000022B40000}"/>
    <cellStyle name="SAPBEXstdItemX 7 2 2 3 2" xfId="18300" xr:uid="{00000000-0005-0000-0000-000023B40000}"/>
    <cellStyle name="SAPBEXstdItemX 7 2 2 3 2 2" xfId="18301" xr:uid="{00000000-0005-0000-0000-000024B40000}"/>
    <cellStyle name="SAPBEXstdItemX 7 2 2 4" xfId="18302" xr:uid="{00000000-0005-0000-0000-000025B40000}"/>
    <cellStyle name="SAPBEXstdItemX 7 2 2 4 2" xfId="18303" xr:uid="{00000000-0005-0000-0000-000026B40000}"/>
    <cellStyle name="SAPBEXstdItemX 7 2 3" xfId="18304" xr:uid="{00000000-0005-0000-0000-000027B40000}"/>
    <cellStyle name="SAPBEXstdItemX 7 2 3 2" xfId="18305" xr:uid="{00000000-0005-0000-0000-000028B40000}"/>
    <cellStyle name="SAPBEXstdItemX 7 2 3 2 2" xfId="18306" xr:uid="{00000000-0005-0000-0000-000029B40000}"/>
    <cellStyle name="SAPBEXstdItemX 7 2 3 3" xfId="18307" xr:uid="{00000000-0005-0000-0000-00002AB40000}"/>
    <cellStyle name="SAPBEXstdItemX 7 2 4" xfId="18308" xr:uid="{00000000-0005-0000-0000-00002BB40000}"/>
    <cellStyle name="SAPBEXstdItemX 7 2 4 2" xfId="18309" xr:uid="{00000000-0005-0000-0000-00002CB40000}"/>
    <cellStyle name="SAPBEXstdItemX 7 2 4 2 2" xfId="18310" xr:uid="{00000000-0005-0000-0000-00002DB40000}"/>
    <cellStyle name="SAPBEXstdItemX 7 2 5" xfId="18311" xr:uid="{00000000-0005-0000-0000-00002EB40000}"/>
    <cellStyle name="SAPBEXstdItemX 7 2 5 2" xfId="18312" xr:uid="{00000000-0005-0000-0000-00002FB40000}"/>
    <cellStyle name="SAPBEXstdItemX 7 2 6" xfId="46155" xr:uid="{00000000-0005-0000-0000-000030B40000}"/>
    <cellStyle name="SAPBEXstdItemX 7 2 7" xfId="46156" xr:uid="{00000000-0005-0000-0000-000031B40000}"/>
    <cellStyle name="SAPBEXstdItemX 7 20" xfId="46157" xr:uid="{00000000-0005-0000-0000-000032B40000}"/>
    <cellStyle name="SAPBEXstdItemX 7 21" xfId="46158" xr:uid="{00000000-0005-0000-0000-000033B40000}"/>
    <cellStyle name="SAPBEXstdItemX 7 22" xfId="46159" xr:uid="{00000000-0005-0000-0000-000034B40000}"/>
    <cellStyle name="SAPBEXstdItemX 7 23" xfId="46160" xr:uid="{00000000-0005-0000-0000-000035B40000}"/>
    <cellStyle name="SAPBEXstdItemX 7 24" xfId="46161" xr:uid="{00000000-0005-0000-0000-000036B40000}"/>
    <cellStyle name="SAPBEXstdItemX 7 25" xfId="46162" xr:uid="{00000000-0005-0000-0000-000037B40000}"/>
    <cellStyle name="SAPBEXstdItemX 7 26" xfId="46163" xr:uid="{00000000-0005-0000-0000-000038B40000}"/>
    <cellStyle name="SAPBEXstdItemX 7 27" xfId="48885" xr:uid="{00000000-0005-0000-0000-000039B40000}"/>
    <cellStyle name="SAPBEXstdItemX 7 3" xfId="46164" xr:uid="{00000000-0005-0000-0000-00003AB40000}"/>
    <cellStyle name="SAPBEXstdItemX 7 4" xfId="46165" xr:uid="{00000000-0005-0000-0000-00003BB40000}"/>
    <cellStyle name="SAPBEXstdItemX 7 5" xfId="46166" xr:uid="{00000000-0005-0000-0000-00003CB40000}"/>
    <cellStyle name="SAPBEXstdItemX 7 6" xfId="46167" xr:uid="{00000000-0005-0000-0000-00003DB40000}"/>
    <cellStyle name="SAPBEXstdItemX 7 7" xfId="46168" xr:uid="{00000000-0005-0000-0000-00003EB40000}"/>
    <cellStyle name="SAPBEXstdItemX 7 8" xfId="46169" xr:uid="{00000000-0005-0000-0000-00003FB40000}"/>
    <cellStyle name="SAPBEXstdItemX 7 9" xfId="46170" xr:uid="{00000000-0005-0000-0000-000040B40000}"/>
    <cellStyle name="SAPBEXstdItemX 8" xfId="1255" xr:uid="{00000000-0005-0000-0000-000041B40000}"/>
    <cellStyle name="SAPBEXstdItemX 8 10" xfId="46171" xr:uid="{00000000-0005-0000-0000-000042B40000}"/>
    <cellStyle name="SAPBEXstdItemX 8 11" xfId="46172" xr:uid="{00000000-0005-0000-0000-000043B40000}"/>
    <cellStyle name="SAPBEXstdItemX 8 12" xfId="46173" xr:uid="{00000000-0005-0000-0000-000044B40000}"/>
    <cellStyle name="SAPBEXstdItemX 8 13" xfId="46174" xr:uid="{00000000-0005-0000-0000-000045B40000}"/>
    <cellStyle name="SAPBEXstdItemX 8 14" xfId="46175" xr:uid="{00000000-0005-0000-0000-000046B40000}"/>
    <cellStyle name="SAPBEXstdItemX 8 15" xfId="46176" xr:uid="{00000000-0005-0000-0000-000047B40000}"/>
    <cellStyle name="SAPBEXstdItemX 8 16" xfId="46177" xr:uid="{00000000-0005-0000-0000-000048B40000}"/>
    <cellStyle name="SAPBEXstdItemX 8 17" xfId="46178" xr:uid="{00000000-0005-0000-0000-000049B40000}"/>
    <cellStyle name="SAPBEXstdItemX 8 18" xfId="46179" xr:uid="{00000000-0005-0000-0000-00004AB40000}"/>
    <cellStyle name="SAPBEXstdItemX 8 19" xfId="46180" xr:uid="{00000000-0005-0000-0000-00004BB40000}"/>
    <cellStyle name="SAPBEXstdItemX 8 2" xfId="2334" xr:uid="{00000000-0005-0000-0000-00004CB40000}"/>
    <cellStyle name="SAPBEXstdItemX 8 2 2" xfId="18313" xr:uid="{00000000-0005-0000-0000-00004DB40000}"/>
    <cellStyle name="SAPBEXstdItemX 8 2 2 2" xfId="18314" xr:uid="{00000000-0005-0000-0000-00004EB40000}"/>
    <cellStyle name="SAPBEXstdItemX 8 2 2 2 2" xfId="18315" xr:uid="{00000000-0005-0000-0000-00004FB40000}"/>
    <cellStyle name="SAPBEXstdItemX 8 2 2 2 2 2" xfId="18316" xr:uid="{00000000-0005-0000-0000-000050B40000}"/>
    <cellStyle name="SAPBEXstdItemX 8 2 2 2 3" xfId="18317" xr:uid="{00000000-0005-0000-0000-000051B40000}"/>
    <cellStyle name="SAPBEXstdItemX 8 2 2 3" xfId="18318" xr:uid="{00000000-0005-0000-0000-000052B40000}"/>
    <cellStyle name="SAPBEXstdItemX 8 2 2 3 2" xfId="18319" xr:uid="{00000000-0005-0000-0000-000053B40000}"/>
    <cellStyle name="SAPBEXstdItemX 8 2 2 3 2 2" xfId="18320" xr:uid="{00000000-0005-0000-0000-000054B40000}"/>
    <cellStyle name="SAPBEXstdItemX 8 2 2 4" xfId="18321" xr:uid="{00000000-0005-0000-0000-000055B40000}"/>
    <cellStyle name="SAPBEXstdItemX 8 2 2 4 2" xfId="18322" xr:uid="{00000000-0005-0000-0000-000056B40000}"/>
    <cellStyle name="SAPBEXstdItemX 8 2 3" xfId="18323" xr:uid="{00000000-0005-0000-0000-000057B40000}"/>
    <cellStyle name="SAPBEXstdItemX 8 2 3 2" xfId="18324" xr:uid="{00000000-0005-0000-0000-000058B40000}"/>
    <cellStyle name="SAPBEXstdItemX 8 2 3 2 2" xfId="18325" xr:uid="{00000000-0005-0000-0000-000059B40000}"/>
    <cellStyle name="SAPBEXstdItemX 8 2 3 3" xfId="18326" xr:uid="{00000000-0005-0000-0000-00005AB40000}"/>
    <cellStyle name="SAPBEXstdItemX 8 2 4" xfId="18327" xr:uid="{00000000-0005-0000-0000-00005BB40000}"/>
    <cellStyle name="SAPBEXstdItemX 8 2 4 2" xfId="18328" xr:uid="{00000000-0005-0000-0000-00005CB40000}"/>
    <cellStyle name="SAPBEXstdItemX 8 2 4 2 2" xfId="18329" xr:uid="{00000000-0005-0000-0000-00005DB40000}"/>
    <cellStyle name="SAPBEXstdItemX 8 2 5" xfId="18330" xr:uid="{00000000-0005-0000-0000-00005EB40000}"/>
    <cellStyle name="SAPBEXstdItemX 8 2 5 2" xfId="18331" xr:uid="{00000000-0005-0000-0000-00005FB40000}"/>
    <cellStyle name="SAPBEXstdItemX 8 2 6" xfId="46181" xr:uid="{00000000-0005-0000-0000-000060B40000}"/>
    <cellStyle name="SAPBEXstdItemX 8 2 7" xfId="46182" xr:uid="{00000000-0005-0000-0000-000061B40000}"/>
    <cellStyle name="SAPBEXstdItemX 8 20" xfId="46183" xr:uid="{00000000-0005-0000-0000-000062B40000}"/>
    <cellStyle name="SAPBEXstdItemX 8 21" xfId="46184" xr:uid="{00000000-0005-0000-0000-000063B40000}"/>
    <cellStyle name="SAPBEXstdItemX 8 22" xfId="46185" xr:uid="{00000000-0005-0000-0000-000064B40000}"/>
    <cellStyle name="SAPBEXstdItemX 8 23" xfId="46186" xr:uid="{00000000-0005-0000-0000-000065B40000}"/>
    <cellStyle name="SAPBEXstdItemX 8 24" xfId="46187" xr:uid="{00000000-0005-0000-0000-000066B40000}"/>
    <cellStyle name="SAPBEXstdItemX 8 25" xfId="46188" xr:uid="{00000000-0005-0000-0000-000067B40000}"/>
    <cellStyle name="SAPBEXstdItemX 8 26" xfId="46189" xr:uid="{00000000-0005-0000-0000-000068B40000}"/>
    <cellStyle name="SAPBEXstdItemX 8 27" xfId="48886" xr:uid="{00000000-0005-0000-0000-000069B40000}"/>
    <cellStyle name="SAPBEXstdItemX 8 3" xfId="18332" xr:uid="{00000000-0005-0000-0000-00006AB40000}"/>
    <cellStyle name="SAPBEXstdItemX 8 4" xfId="46190" xr:uid="{00000000-0005-0000-0000-00006BB40000}"/>
    <cellStyle name="SAPBEXstdItemX 8 5" xfId="46191" xr:uid="{00000000-0005-0000-0000-00006CB40000}"/>
    <cellStyle name="SAPBEXstdItemX 8 6" xfId="46192" xr:uid="{00000000-0005-0000-0000-00006DB40000}"/>
    <cellStyle name="SAPBEXstdItemX 8 7" xfId="46193" xr:uid="{00000000-0005-0000-0000-00006EB40000}"/>
    <cellStyle name="SAPBEXstdItemX 8 8" xfId="46194" xr:uid="{00000000-0005-0000-0000-00006FB40000}"/>
    <cellStyle name="SAPBEXstdItemX 8 9" xfId="46195" xr:uid="{00000000-0005-0000-0000-000070B40000}"/>
    <cellStyle name="SAPBEXstdItemX 9" xfId="2335" xr:uid="{00000000-0005-0000-0000-000071B40000}"/>
    <cellStyle name="SAPBEXstdItemX 9 2" xfId="2336" xr:uid="{00000000-0005-0000-0000-000072B40000}"/>
    <cellStyle name="SAPBEXstdItemX 9 2 2" xfId="18333" xr:uid="{00000000-0005-0000-0000-000073B40000}"/>
    <cellStyle name="SAPBEXstdItemX 9 2 2 2" xfId="18334" xr:uid="{00000000-0005-0000-0000-000074B40000}"/>
    <cellStyle name="SAPBEXstdItemX 9 2 2 2 2" xfId="18335" xr:uid="{00000000-0005-0000-0000-000075B40000}"/>
    <cellStyle name="SAPBEXstdItemX 9 2 2 3" xfId="18336" xr:uid="{00000000-0005-0000-0000-000076B40000}"/>
    <cellStyle name="SAPBEXstdItemX 9 2 3" xfId="18337" xr:uid="{00000000-0005-0000-0000-000077B40000}"/>
    <cellStyle name="SAPBEXstdItemX 9 2 3 2" xfId="18338" xr:uid="{00000000-0005-0000-0000-000078B40000}"/>
    <cellStyle name="SAPBEXstdItemX 9 2 3 2 2" xfId="18339" xr:uid="{00000000-0005-0000-0000-000079B40000}"/>
    <cellStyle name="SAPBEXstdItemX 9 2 4" xfId="18340" xr:uid="{00000000-0005-0000-0000-00007AB40000}"/>
    <cellStyle name="SAPBEXstdItemX 9 2 4 2" xfId="18341" xr:uid="{00000000-0005-0000-0000-00007BB40000}"/>
    <cellStyle name="SAPBEXstdItemX 9 3" xfId="18342" xr:uid="{00000000-0005-0000-0000-00007CB40000}"/>
    <cellStyle name="SAPBEXstdItemX 9 3 2" xfId="18343" xr:uid="{00000000-0005-0000-0000-00007DB40000}"/>
    <cellStyle name="SAPBEXstdItemX 9 3 2 2" xfId="18344" xr:uid="{00000000-0005-0000-0000-00007EB40000}"/>
    <cellStyle name="SAPBEXstdItemX 9 3 2 2 2" xfId="18345" xr:uid="{00000000-0005-0000-0000-00007FB40000}"/>
    <cellStyle name="SAPBEXstdItemX 9 3 2 3" xfId="18346" xr:uid="{00000000-0005-0000-0000-000080B40000}"/>
    <cellStyle name="SAPBEXstdItemX 9 3 3" xfId="18347" xr:uid="{00000000-0005-0000-0000-000081B40000}"/>
    <cellStyle name="SAPBEXstdItemX 9 3 3 2" xfId="18348" xr:uid="{00000000-0005-0000-0000-000082B40000}"/>
    <cellStyle name="SAPBEXstdItemX 9 3 3 2 2" xfId="18349" xr:uid="{00000000-0005-0000-0000-000083B40000}"/>
    <cellStyle name="SAPBEXstdItemX 9 3 4" xfId="18350" xr:uid="{00000000-0005-0000-0000-000084B40000}"/>
    <cellStyle name="SAPBEXstdItemX 9 3 4 2" xfId="18351" xr:uid="{00000000-0005-0000-0000-000085B40000}"/>
    <cellStyle name="SAPBEXstdItemX 9 3 5" xfId="46196" xr:uid="{00000000-0005-0000-0000-000086B40000}"/>
    <cellStyle name="SAPBEXstdItemX 9 4" xfId="18352" xr:uid="{00000000-0005-0000-0000-000087B40000}"/>
    <cellStyle name="SAPBEXstdItemX 9 5" xfId="18353" xr:uid="{00000000-0005-0000-0000-000088B40000}"/>
    <cellStyle name="SAPBEXstdItemX 9 5 2" xfId="18354" xr:uid="{00000000-0005-0000-0000-000089B40000}"/>
    <cellStyle name="SAPBEXstdItemX 9 5 2 2" xfId="18355" xr:uid="{00000000-0005-0000-0000-00008AB40000}"/>
    <cellStyle name="SAPBEXstdItemX 9 5 3" xfId="18356" xr:uid="{00000000-0005-0000-0000-00008BB40000}"/>
    <cellStyle name="SAPBEXstdItemX 9 6" xfId="18357" xr:uid="{00000000-0005-0000-0000-00008CB40000}"/>
    <cellStyle name="SAPBEXstdItemX 9 6 2" xfId="18358" xr:uid="{00000000-0005-0000-0000-00008DB40000}"/>
    <cellStyle name="SAPBEXstdItemX 9 6 2 2" xfId="18359" xr:uid="{00000000-0005-0000-0000-00008EB40000}"/>
    <cellStyle name="SAPBEXstdItemX 9 7" xfId="18360" xr:uid="{00000000-0005-0000-0000-00008FB40000}"/>
    <cellStyle name="SAPBEXstdItemX 9 7 2" xfId="18361" xr:uid="{00000000-0005-0000-0000-000090B40000}"/>
    <cellStyle name="SAPBEXstdItemX 9 8" xfId="48887" xr:uid="{00000000-0005-0000-0000-000091B40000}"/>
    <cellStyle name="SAPBEXtitle" xfId="155" xr:uid="{00000000-0005-0000-0000-000092B40000}"/>
    <cellStyle name="SAPBEXtitle 10" xfId="46197" xr:uid="{00000000-0005-0000-0000-000093B40000}"/>
    <cellStyle name="SAPBEXtitle 11" xfId="46198" xr:uid="{00000000-0005-0000-0000-000094B40000}"/>
    <cellStyle name="SAPBEXtitle 12" xfId="46199" xr:uid="{00000000-0005-0000-0000-000095B40000}"/>
    <cellStyle name="SAPBEXtitle 13" xfId="46200" xr:uid="{00000000-0005-0000-0000-000096B40000}"/>
    <cellStyle name="SAPBEXtitle 14" xfId="46201" xr:uid="{00000000-0005-0000-0000-000097B40000}"/>
    <cellStyle name="SAPBEXtitle 15" xfId="46202" xr:uid="{00000000-0005-0000-0000-000098B40000}"/>
    <cellStyle name="SAPBEXtitle 16" xfId="46203" xr:uid="{00000000-0005-0000-0000-000099B40000}"/>
    <cellStyle name="SAPBEXtitle 17" xfId="46204" xr:uid="{00000000-0005-0000-0000-00009AB40000}"/>
    <cellStyle name="SAPBEXtitle 18" xfId="46205" xr:uid="{00000000-0005-0000-0000-00009BB40000}"/>
    <cellStyle name="SAPBEXtitle 19" xfId="46206" xr:uid="{00000000-0005-0000-0000-00009CB40000}"/>
    <cellStyle name="SAPBEXtitle 2" xfId="565" xr:uid="{00000000-0005-0000-0000-00009DB40000}"/>
    <cellStyle name="SAPBEXtitle 2 10" xfId="46207" xr:uid="{00000000-0005-0000-0000-00009EB40000}"/>
    <cellStyle name="SAPBEXtitle 2 11" xfId="46208" xr:uid="{00000000-0005-0000-0000-00009FB40000}"/>
    <cellStyle name="SAPBEXtitle 2 12" xfId="46209" xr:uid="{00000000-0005-0000-0000-0000A0B40000}"/>
    <cellStyle name="SAPBEXtitle 2 13" xfId="46210" xr:uid="{00000000-0005-0000-0000-0000A1B40000}"/>
    <cellStyle name="SAPBEXtitle 2 14" xfId="46211" xr:uid="{00000000-0005-0000-0000-0000A2B40000}"/>
    <cellStyle name="SAPBEXtitle 2 15" xfId="46212" xr:uid="{00000000-0005-0000-0000-0000A3B40000}"/>
    <cellStyle name="SAPBEXtitle 2 16" xfId="46213" xr:uid="{00000000-0005-0000-0000-0000A4B40000}"/>
    <cellStyle name="SAPBEXtitle 2 17" xfId="46214" xr:uid="{00000000-0005-0000-0000-0000A5B40000}"/>
    <cellStyle name="SAPBEXtitle 2 18" xfId="46215" xr:uid="{00000000-0005-0000-0000-0000A6B40000}"/>
    <cellStyle name="SAPBEXtitle 2 19" xfId="46216" xr:uid="{00000000-0005-0000-0000-0000A7B40000}"/>
    <cellStyle name="SAPBEXtitle 2 2" xfId="1267" xr:uid="{00000000-0005-0000-0000-0000A8B40000}"/>
    <cellStyle name="SAPBEXtitle 2 2 10" xfId="46217" xr:uid="{00000000-0005-0000-0000-0000A9B40000}"/>
    <cellStyle name="SAPBEXtitle 2 2 11" xfId="46218" xr:uid="{00000000-0005-0000-0000-0000AAB40000}"/>
    <cellStyle name="SAPBEXtitle 2 2 12" xfId="46219" xr:uid="{00000000-0005-0000-0000-0000ABB40000}"/>
    <cellStyle name="SAPBEXtitle 2 2 13" xfId="46220" xr:uid="{00000000-0005-0000-0000-0000ACB40000}"/>
    <cellStyle name="SAPBEXtitle 2 2 14" xfId="46221" xr:uid="{00000000-0005-0000-0000-0000ADB40000}"/>
    <cellStyle name="SAPBEXtitle 2 2 15" xfId="46222" xr:uid="{00000000-0005-0000-0000-0000AEB40000}"/>
    <cellStyle name="SAPBEXtitle 2 2 16" xfId="46223" xr:uid="{00000000-0005-0000-0000-0000AFB40000}"/>
    <cellStyle name="SAPBEXtitle 2 2 17" xfId="46224" xr:uid="{00000000-0005-0000-0000-0000B0B40000}"/>
    <cellStyle name="SAPBEXtitle 2 2 18" xfId="46225" xr:uid="{00000000-0005-0000-0000-0000B1B40000}"/>
    <cellStyle name="SAPBEXtitle 2 2 19" xfId="46226" xr:uid="{00000000-0005-0000-0000-0000B2B40000}"/>
    <cellStyle name="SAPBEXtitle 2 2 2" xfId="2337" xr:uid="{00000000-0005-0000-0000-0000B3B40000}"/>
    <cellStyle name="SAPBEXtitle 2 2 2 2" xfId="18362" xr:uid="{00000000-0005-0000-0000-0000B4B40000}"/>
    <cellStyle name="SAPBEXtitle 2 2 2 2 2" xfId="18363" xr:uid="{00000000-0005-0000-0000-0000B5B40000}"/>
    <cellStyle name="SAPBEXtitle 2 2 2 2 2 2" xfId="18364" xr:uid="{00000000-0005-0000-0000-0000B6B40000}"/>
    <cellStyle name="SAPBEXtitle 2 2 2 2 2 2 2" xfId="18365" xr:uid="{00000000-0005-0000-0000-0000B7B40000}"/>
    <cellStyle name="SAPBEXtitle 2 2 2 2 2 3" xfId="18366" xr:uid="{00000000-0005-0000-0000-0000B8B40000}"/>
    <cellStyle name="SAPBEXtitle 2 2 2 2 3" xfId="18367" xr:uid="{00000000-0005-0000-0000-0000B9B40000}"/>
    <cellStyle name="SAPBEXtitle 2 2 2 2 3 2" xfId="18368" xr:uid="{00000000-0005-0000-0000-0000BAB40000}"/>
    <cellStyle name="SAPBEXtitle 2 2 2 2 3 2 2" xfId="18369" xr:uid="{00000000-0005-0000-0000-0000BBB40000}"/>
    <cellStyle name="SAPBEXtitle 2 2 2 2 4" xfId="18370" xr:uid="{00000000-0005-0000-0000-0000BCB40000}"/>
    <cellStyle name="SAPBEXtitle 2 2 2 2 4 2" xfId="18371" xr:uid="{00000000-0005-0000-0000-0000BDB40000}"/>
    <cellStyle name="SAPBEXtitle 2 2 2 3" xfId="18372" xr:uid="{00000000-0005-0000-0000-0000BEB40000}"/>
    <cellStyle name="SAPBEXtitle 2 2 2 3 2" xfId="18373" xr:uid="{00000000-0005-0000-0000-0000BFB40000}"/>
    <cellStyle name="SAPBEXtitle 2 2 2 3 2 2" xfId="18374" xr:uid="{00000000-0005-0000-0000-0000C0B40000}"/>
    <cellStyle name="SAPBEXtitle 2 2 2 3 3" xfId="18375" xr:uid="{00000000-0005-0000-0000-0000C1B40000}"/>
    <cellStyle name="SAPBEXtitle 2 2 2 4" xfId="18376" xr:uid="{00000000-0005-0000-0000-0000C2B40000}"/>
    <cellStyle name="SAPBEXtitle 2 2 2 4 2" xfId="18377" xr:uid="{00000000-0005-0000-0000-0000C3B40000}"/>
    <cellStyle name="SAPBEXtitle 2 2 2 4 2 2" xfId="18378" xr:uid="{00000000-0005-0000-0000-0000C4B40000}"/>
    <cellStyle name="SAPBEXtitle 2 2 2 5" xfId="18379" xr:uid="{00000000-0005-0000-0000-0000C5B40000}"/>
    <cellStyle name="SAPBEXtitle 2 2 2 5 2" xfId="18380" xr:uid="{00000000-0005-0000-0000-0000C6B40000}"/>
    <cellStyle name="SAPBEXtitle 2 2 2 6" xfId="46227" xr:uid="{00000000-0005-0000-0000-0000C7B40000}"/>
    <cellStyle name="SAPBEXtitle 2 2 2 7" xfId="46228" xr:uid="{00000000-0005-0000-0000-0000C8B40000}"/>
    <cellStyle name="SAPBEXtitle 2 2 20" xfId="46229" xr:uid="{00000000-0005-0000-0000-0000C9B40000}"/>
    <cellStyle name="SAPBEXtitle 2 2 21" xfId="46230" xr:uid="{00000000-0005-0000-0000-0000CAB40000}"/>
    <cellStyle name="SAPBEXtitle 2 2 22" xfId="46231" xr:uid="{00000000-0005-0000-0000-0000CBB40000}"/>
    <cellStyle name="SAPBEXtitle 2 2 23" xfId="46232" xr:uid="{00000000-0005-0000-0000-0000CCB40000}"/>
    <cellStyle name="SAPBEXtitle 2 2 24" xfId="46233" xr:uid="{00000000-0005-0000-0000-0000CDB40000}"/>
    <cellStyle name="SAPBEXtitle 2 2 25" xfId="46234" xr:uid="{00000000-0005-0000-0000-0000CEB40000}"/>
    <cellStyle name="SAPBEXtitle 2 2 26" xfId="46235" xr:uid="{00000000-0005-0000-0000-0000CFB40000}"/>
    <cellStyle name="SAPBEXtitle 2 2 27" xfId="46236" xr:uid="{00000000-0005-0000-0000-0000D0B40000}"/>
    <cellStyle name="SAPBEXtitle 2 2 28" xfId="48888" xr:uid="{00000000-0005-0000-0000-0000D1B40000}"/>
    <cellStyle name="SAPBEXtitle 2 2 3" xfId="46237" xr:uid="{00000000-0005-0000-0000-0000D2B40000}"/>
    <cellStyle name="SAPBEXtitle 2 2 4" xfId="46238" xr:uid="{00000000-0005-0000-0000-0000D3B40000}"/>
    <cellStyle name="SAPBEXtitle 2 2 5" xfId="46239" xr:uid="{00000000-0005-0000-0000-0000D4B40000}"/>
    <cellStyle name="SAPBEXtitle 2 2 6" xfId="46240" xr:uid="{00000000-0005-0000-0000-0000D5B40000}"/>
    <cellStyle name="SAPBEXtitle 2 2 7" xfId="46241" xr:uid="{00000000-0005-0000-0000-0000D6B40000}"/>
    <cellStyle name="SAPBEXtitle 2 2 8" xfId="46242" xr:uid="{00000000-0005-0000-0000-0000D7B40000}"/>
    <cellStyle name="SAPBEXtitle 2 2 9" xfId="46243" xr:uid="{00000000-0005-0000-0000-0000D8B40000}"/>
    <cellStyle name="SAPBEXtitle 2 20" xfId="46244" xr:uid="{00000000-0005-0000-0000-0000D9B40000}"/>
    <cellStyle name="SAPBEXtitle 2 21" xfId="46245" xr:uid="{00000000-0005-0000-0000-0000DAB40000}"/>
    <cellStyle name="SAPBEXtitle 2 22" xfId="46246" xr:uid="{00000000-0005-0000-0000-0000DBB40000}"/>
    <cellStyle name="SAPBEXtitle 2 23" xfId="46247" xr:uid="{00000000-0005-0000-0000-0000DCB40000}"/>
    <cellStyle name="SAPBEXtitle 2 24" xfId="46248" xr:uid="{00000000-0005-0000-0000-0000DDB40000}"/>
    <cellStyle name="SAPBEXtitle 2 25" xfId="46249" xr:uid="{00000000-0005-0000-0000-0000DEB40000}"/>
    <cellStyle name="SAPBEXtitle 2 26" xfId="46250" xr:uid="{00000000-0005-0000-0000-0000DFB40000}"/>
    <cellStyle name="SAPBEXtitle 2 27" xfId="46251" xr:uid="{00000000-0005-0000-0000-0000E0B40000}"/>
    <cellStyle name="SAPBEXtitle 2 28" xfId="46252" xr:uid="{00000000-0005-0000-0000-0000E1B40000}"/>
    <cellStyle name="SAPBEXtitle 2 29" xfId="46253" xr:uid="{00000000-0005-0000-0000-0000E2B40000}"/>
    <cellStyle name="SAPBEXtitle 2 3" xfId="1268" xr:uid="{00000000-0005-0000-0000-0000E3B40000}"/>
    <cellStyle name="SAPBEXtitle 2 3 10" xfId="46254" xr:uid="{00000000-0005-0000-0000-0000E4B40000}"/>
    <cellStyle name="SAPBEXtitle 2 3 11" xfId="46255" xr:uid="{00000000-0005-0000-0000-0000E5B40000}"/>
    <cellStyle name="SAPBEXtitle 2 3 12" xfId="46256" xr:uid="{00000000-0005-0000-0000-0000E6B40000}"/>
    <cellStyle name="SAPBEXtitle 2 3 13" xfId="46257" xr:uid="{00000000-0005-0000-0000-0000E7B40000}"/>
    <cellStyle name="SAPBEXtitle 2 3 14" xfId="46258" xr:uid="{00000000-0005-0000-0000-0000E8B40000}"/>
    <cellStyle name="SAPBEXtitle 2 3 15" xfId="46259" xr:uid="{00000000-0005-0000-0000-0000E9B40000}"/>
    <cellStyle name="SAPBEXtitle 2 3 16" xfId="46260" xr:uid="{00000000-0005-0000-0000-0000EAB40000}"/>
    <cellStyle name="SAPBEXtitle 2 3 17" xfId="46261" xr:uid="{00000000-0005-0000-0000-0000EBB40000}"/>
    <cellStyle name="SAPBEXtitle 2 3 18" xfId="46262" xr:uid="{00000000-0005-0000-0000-0000ECB40000}"/>
    <cellStyle name="SAPBEXtitle 2 3 19" xfId="46263" xr:uid="{00000000-0005-0000-0000-0000EDB40000}"/>
    <cellStyle name="SAPBEXtitle 2 3 2" xfId="2338" xr:uid="{00000000-0005-0000-0000-0000EEB40000}"/>
    <cellStyle name="SAPBEXtitle 2 3 2 2" xfId="18381" xr:uid="{00000000-0005-0000-0000-0000EFB40000}"/>
    <cellStyle name="SAPBEXtitle 2 3 2 2 2" xfId="18382" xr:uid="{00000000-0005-0000-0000-0000F0B40000}"/>
    <cellStyle name="SAPBEXtitle 2 3 2 2 2 2" xfId="18383" xr:uid="{00000000-0005-0000-0000-0000F1B40000}"/>
    <cellStyle name="SAPBEXtitle 2 3 2 2 2 2 2" xfId="18384" xr:uid="{00000000-0005-0000-0000-0000F2B40000}"/>
    <cellStyle name="SAPBEXtitle 2 3 2 2 2 3" xfId="18385" xr:uid="{00000000-0005-0000-0000-0000F3B40000}"/>
    <cellStyle name="SAPBEXtitle 2 3 2 2 3" xfId="18386" xr:uid="{00000000-0005-0000-0000-0000F4B40000}"/>
    <cellStyle name="SAPBEXtitle 2 3 2 2 3 2" xfId="18387" xr:uid="{00000000-0005-0000-0000-0000F5B40000}"/>
    <cellStyle name="SAPBEXtitle 2 3 2 2 3 2 2" xfId="18388" xr:uid="{00000000-0005-0000-0000-0000F6B40000}"/>
    <cellStyle name="SAPBEXtitle 2 3 2 2 4" xfId="18389" xr:uid="{00000000-0005-0000-0000-0000F7B40000}"/>
    <cellStyle name="SAPBEXtitle 2 3 2 2 4 2" xfId="18390" xr:uid="{00000000-0005-0000-0000-0000F8B40000}"/>
    <cellStyle name="SAPBEXtitle 2 3 2 3" xfId="18391" xr:uid="{00000000-0005-0000-0000-0000F9B40000}"/>
    <cellStyle name="SAPBEXtitle 2 3 2 3 2" xfId="18392" xr:uid="{00000000-0005-0000-0000-0000FAB40000}"/>
    <cellStyle name="SAPBEXtitle 2 3 2 3 2 2" xfId="18393" xr:uid="{00000000-0005-0000-0000-0000FBB40000}"/>
    <cellStyle name="SAPBEXtitle 2 3 2 3 3" xfId="18394" xr:uid="{00000000-0005-0000-0000-0000FCB40000}"/>
    <cellStyle name="SAPBEXtitle 2 3 2 4" xfId="18395" xr:uid="{00000000-0005-0000-0000-0000FDB40000}"/>
    <cellStyle name="SAPBEXtitle 2 3 2 4 2" xfId="18396" xr:uid="{00000000-0005-0000-0000-0000FEB40000}"/>
    <cellStyle name="SAPBEXtitle 2 3 2 4 2 2" xfId="18397" xr:uid="{00000000-0005-0000-0000-0000FFB40000}"/>
    <cellStyle name="SAPBEXtitle 2 3 2 5" xfId="18398" xr:uid="{00000000-0005-0000-0000-000000B50000}"/>
    <cellStyle name="SAPBEXtitle 2 3 2 5 2" xfId="18399" xr:uid="{00000000-0005-0000-0000-000001B50000}"/>
    <cellStyle name="SAPBEXtitle 2 3 2 6" xfId="46264" xr:uid="{00000000-0005-0000-0000-000002B50000}"/>
    <cellStyle name="SAPBEXtitle 2 3 2 7" xfId="46265" xr:uid="{00000000-0005-0000-0000-000003B50000}"/>
    <cellStyle name="SAPBEXtitle 2 3 20" xfId="46266" xr:uid="{00000000-0005-0000-0000-000004B50000}"/>
    <cellStyle name="SAPBEXtitle 2 3 21" xfId="46267" xr:uid="{00000000-0005-0000-0000-000005B50000}"/>
    <cellStyle name="SAPBEXtitle 2 3 22" xfId="46268" xr:uid="{00000000-0005-0000-0000-000006B50000}"/>
    <cellStyle name="SAPBEXtitle 2 3 23" xfId="46269" xr:uid="{00000000-0005-0000-0000-000007B50000}"/>
    <cellStyle name="SAPBEXtitle 2 3 24" xfId="46270" xr:uid="{00000000-0005-0000-0000-000008B50000}"/>
    <cellStyle name="SAPBEXtitle 2 3 25" xfId="46271" xr:uid="{00000000-0005-0000-0000-000009B50000}"/>
    <cellStyle name="SAPBEXtitle 2 3 26" xfId="46272" xr:uid="{00000000-0005-0000-0000-00000AB50000}"/>
    <cellStyle name="SAPBEXtitle 2 3 27" xfId="46273" xr:uid="{00000000-0005-0000-0000-00000BB50000}"/>
    <cellStyle name="SAPBEXtitle 2 3 28" xfId="48889" xr:uid="{00000000-0005-0000-0000-00000CB50000}"/>
    <cellStyle name="SAPBEXtitle 2 3 3" xfId="46274" xr:uid="{00000000-0005-0000-0000-00000DB50000}"/>
    <cellStyle name="SAPBEXtitle 2 3 4" xfId="46275" xr:uid="{00000000-0005-0000-0000-00000EB50000}"/>
    <cellStyle name="SAPBEXtitle 2 3 5" xfId="46276" xr:uid="{00000000-0005-0000-0000-00000FB50000}"/>
    <cellStyle name="SAPBEXtitle 2 3 6" xfId="46277" xr:uid="{00000000-0005-0000-0000-000010B50000}"/>
    <cellStyle name="SAPBEXtitle 2 3 7" xfId="46278" xr:uid="{00000000-0005-0000-0000-000011B50000}"/>
    <cellStyle name="SAPBEXtitle 2 3 8" xfId="46279" xr:uid="{00000000-0005-0000-0000-000012B50000}"/>
    <cellStyle name="SAPBEXtitle 2 3 9" xfId="46280" xr:uid="{00000000-0005-0000-0000-000013B50000}"/>
    <cellStyle name="SAPBEXtitle 2 30" xfId="46281" xr:uid="{00000000-0005-0000-0000-000014B50000}"/>
    <cellStyle name="SAPBEXtitle 2 31" xfId="46282" xr:uid="{00000000-0005-0000-0000-000015B50000}"/>
    <cellStyle name="SAPBEXtitle 2 32" xfId="46283" xr:uid="{00000000-0005-0000-0000-000016B50000}"/>
    <cellStyle name="SAPBEXtitle 2 33" xfId="48890" xr:uid="{00000000-0005-0000-0000-000017B50000}"/>
    <cellStyle name="SAPBEXtitle 2 4" xfId="1269" xr:uid="{00000000-0005-0000-0000-000018B50000}"/>
    <cellStyle name="SAPBEXtitle 2 4 10" xfId="46284" xr:uid="{00000000-0005-0000-0000-000019B50000}"/>
    <cellStyle name="SAPBEXtitle 2 4 11" xfId="46285" xr:uid="{00000000-0005-0000-0000-00001AB50000}"/>
    <cellStyle name="SAPBEXtitle 2 4 12" xfId="46286" xr:uid="{00000000-0005-0000-0000-00001BB50000}"/>
    <cellStyle name="SAPBEXtitle 2 4 13" xfId="46287" xr:uid="{00000000-0005-0000-0000-00001CB50000}"/>
    <cellStyle name="SAPBEXtitle 2 4 14" xfId="46288" xr:uid="{00000000-0005-0000-0000-00001DB50000}"/>
    <cellStyle name="SAPBEXtitle 2 4 15" xfId="46289" xr:uid="{00000000-0005-0000-0000-00001EB50000}"/>
    <cellStyle name="SAPBEXtitle 2 4 16" xfId="46290" xr:uid="{00000000-0005-0000-0000-00001FB50000}"/>
    <cellStyle name="SAPBEXtitle 2 4 17" xfId="46291" xr:uid="{00000000-0005-0000-0000-000020B50000}"/>
    <cellStyle name="SAPBEXtitle 2 4 18" xfId="46292" xr:uid="{00000000-0005-0000-0000-000021B50000}"/>
    <cellStyle name="SAPBEXtitle 2 4 19" xfId="46293" xr:uid="{00000000-0005-0000-0000-000022B50000}"/>
    <cellStyle name="SAPBEXtitle 2 4 2" xfId="2339" xr:uid="{00000000-0005-0000-0000-000023B50000}"/>
    <cellStyle name="SAPBEXtitle 2 4 2 2" xfId="18400" xr:uid="{00000000-0005-0000-0000-000024B50000}"/>
    <cellStyle name="SAPBEXtitle 2 4 2 2 2" xfId="18401" xr:uid="{00000000-0005-0000-0000-000025B50000}"/>
    <cellStyle name="SAPBEXtitle 2 4 2 2 2 2" xfId="18402" xr:uid="{00000000-0005-0000-0000-000026B50000}"/>
    <cellStyle name="SAPBEXtitle 2 4 2 2 2 2 2" xfId="18403" xr:uid="{00000000-0005-0000-0000-000027B50000}"/>
    <cellStyle name="SAPBEXtitle 2 4 2 2 2 3" xfId="18404" xr:uid="{00000000-0005-0000-0000-000028B50000}"/>
    <cellStyle name="SAPBEXtitle 2 4 2 2 3" xfId="18405" xr:uid="{00000000-0005-0000-0000-000029B50000}"/>
    <cellStyle name="SAPBEXtitle 2 4 2 2 3 2" xfId="18406" xr:uid="{00000000-0005-0000-0000-00002AB50000}"/>
    <cellStyle name="SAPBEXtitle 2 4 2 2 3 2 2" xfId="18407" xr:uid="{00000000-0005-0000-0000-00002BB50000}"/>
    <cellStyle name="SAPBEXtitle 2 4 2 2 4" xfId="18408" xr:uid="{00000000-0005-0000-0000-00002CB50000}"/>
    <cellStyle name="SAPBEXtitle 2 4 2 2 4 2" xfId="18409" xr:uid="{00000000-0005-0000-0000-00002DB50000}"/>
    <cellStyle name="SAPBEXtitle 2 4 2 3" xfId="18410" xr:uid="{00000000-0005-0000-0000-00002EB50000}"/>
    <cellStyle name="SAPBEXtitle 2 4 2 3 2" xfId="18411" xr:uid="{00000000-0005-0000-0000-00002FB50000}"/>
    <cellStyle name="SAPBEXtitle 2 4 2 3 2 2" xfId="18412" xr:uid="{00000000-0005-0000-0000-000030B50000}"/>
    <cellStyle name="SAPBEXtitle 2 4 2 3 3" xfId="18413" xr:uid="{00000000-0005-0000-0000-000031B50000}"/>
    <cellStyle name="SAPBEXtitle 2 4 2 4" xfId="18414" xr:uid="{00000000-0005-0000-0000-000032B50000}"/>
    <cellStyle name="SAPBEXtitle 2 4 2 4 2" xfId="18415" xr:uid="{00000000-0005-0000-0000-000033B50000}"/>
    <cellStyle name="SAPBEXtitle 2 4 2 4 2 2" xfId="18416" xr:uid="{00000000-0005-0000-0000-000034B50000}"/>
    <cellStyle name="SAPBEXtitle 2 4 2 5" xfId="18417" xr:uid="{00000000-0005-0000-0000-000035B50000}"/>
    <cellStyle name="SAPBEXtitle 2 4 2 5 2" xfId="18418" xr:uid="{00000000-0005-0000-0000-000036B50000}"/>
    <cellStyle name="SAPBEXtitle 2 4 2 6" xfId="46294" xr:uid="{00000000-0005-0000-0000-000037B50000}"/>
    <cellStyle name="SAPBEXtitle 2 4 2 7" xfId="46295" xr:uid="{00000000-0005-0000-0000-000038B50000}"/>
    <cellStyle name="SAPBEXtitle 2 4 20" xfId="46296" xr:uid="{00000000-0005-0000-0000-000039B50000}"/>
    <cellStyle name="SAPBEXtitle 2 4 21" xfId="46297" xr:uid="{00000000-0005-0000-0000-00003AB50000}"/>
    <cellStyle name="SAPBEXtitle 2 4 22" xfId="46298" xr:uid="{00000000-0005-0000-0000-00003BB50000}"/>
    <cellStyle name="SAPBEXtitle 2 4 23" xfId="46299" xr:uid="{00000000-0005-0000-0000-00003CB50000}"/>
    <cellStyle name="SAPBEXtitle 2 4 24" xfId="46300" xr:uid="{00000000-0005-0000-0000-00003DB50000}"/>
    <cellStyle name="SAPBEXtitle 2 4 25" xfId="46301" xr:uid="{00000000-0005-0000-0000-00003EB50000}"/>
    <cellStyle name="SAPBEXtitle 2 4 26" xfId="46302" xr:uid="{00000000-0005-0000-0000-00003FB50000}"/>
    <cellStyle name="SAPBEXtitle 2 4 27" xfId="46303" xr:uid="{00000000-0005-0000-0000-000040B50000}"/>
    <cellStyle name="SAPBEXtitle 2 4 28" xfId="48891" xr:uid="{00000000-0005-0000-0000-000041B50000}"/>
    <cellStyle name="SAPBEXtitle 2 4 3" xfId="46304" xr:uid="{00000000-0005-0000-0000-000042B50000}"/>
    <cellStyle name="SAPBEXtitle 2 4 4" xfId="46305" xr:uid="{00000000-0005-0000-0000-000043B50000}"/>
    <cellStyle name="SAPBEXtitle 2 4 5" xfId="46306" xr:uid="{00000000-0005-0000-0000-000044B50000}"/>
    <cellStyle name="SAPBEXtitle 2 4 6" xfId="46307" xr:uid="{00000000-0005-0000-0000-000045B50000}"/>
    <cellStyle name="SAPBEXtitle 2 4 7" xfId="46308" xr:uid="{00000000-0005-0000-0000-000046B50000}"/>
    <cellStyle name="SAPBEXtitle 2 4 8" xfId="46309" xr:uid="{00000000-0005-0000-0000-000047B50000}"/>
    <cellStyle name="SAPBEXtitle 2 4 9" xfId="46310" xr:uid="{00000000-0005-0000-0000-000048B50000}"/>
    <cellStyle name="SAPBEXtitle 2 5" xfId="1270" xr:uid="{00000000-0005-0000-0000-000049B50000}"/>
    <cellStyle name="SAPBEXtitle 2 5 10" xfId="46311" xr:uid="{00000000-0005-0000-0000-00004AB50000}"/>
    <cellStyle name="SAPBEXtitle 2 5 11" xfId="46312" xr:uid="{00000000-0005-0000-0000-00004BB50000}"/>
    <cellStyle name="SAPBEXtitle 2 5 12" xfId="46313" xr:uid="{00000000-0005-0000-0000-00004CB50000}"/>
    <cellStyle name="SAPBEXtitle 2 5 13" xfId="46314" xr:uid="{00000000-0005-0000-0000-00004DB50000}"/>
    <cellStyle name="SAPBEXtitle 2 5 14" xfId="46315" xr:uid="{00000000-0005-0000-0000-00004EB50000}"/>
    <cellStyle name="SAPBEXtitle 2 5 15" xfId="46316" xr:uid="{00000000-0005-0000-0000-00004FB50000}"/>
    <cellStyle name="SAPBEXtitle 2 5 16" xfId="46317" xr:uid="{00000000-0005-0000-0000-000050B50000}"/>
    <cellStyle name="SAPBEXtitle 2 5 17" xfId="46318" xr:uid="{00000000-0005-0000-0000-000051B50000}"/>
    <cellStyle name="SAPBEXtitle 2 5 18" xfId="46319" xr:uid="{00000000-0005-0000-0000-000052B50000}"/>
    <cellStyle name="SAPBEXtitle 2 5 19" xfId="46320" xr:uid="{00000000-0005-0000-0000-000053B50000}"/>
    <cellStyle name="SAPBEXtitle 2 5 2" xfId="2340" xr:uid="{00000000-0005-0000-0000-000054B50000}"/>
    <cellStyle name="SAPBEXtitle 2 5 2 2" xfId="18419" xr:uid="{00000000-0005-0000-0000-000055B50000}"/>
    <cellStyle name="SAPBEXtitle 2 5 2 2 2" xfId="18420" xr:uid="{00000000-0005-0000-0000-000056B50000}"/>
    <cellStyle name="SAPBEXtitle 2 5 2 2 2 2" xfId="18421" xr:uid="{00000000-0005-0000-0000-000057B50000}"/>
    <cellStyle name="SAPBEXtitle 2 5 2 2 2 2 2" xfId="18422" xr:uid="{00000000-0005-0000-0000-000058B50000}"/>
    <cellStyle name="SAPBEXtitle 2 5 2 2 2 3" xfId="18423" xr:uid="{00000000-0005-0000-0000-000059B50000}"/>
    <cellStyle name="SAPBEXtitle 2 5 2 2 3" xfId="18424" xr:uid="{00000000-0005-0000-0000-00005AB50000}"/>
    <cellStyle name="SAPBEXtitle 2 5 2 2 3 2" xfId="18425" xr:uid="{00000000-0005-0000-0000-00005BB50000}"/>
    <cellStyle name="SAPBEXtitle 2 5 2 2 3 2 2" xfId="18426" xr:uid="{00000000-0005-0000-0000-00005CB50000}"/>
    <cellStyle name="SAPBEXtitle 2 5 2 2 4" xfId="18427" xr:uid="{00000000-0005-0000-0000-00005DB50000}"/>
    <cellStyle name="SAPBEXtitle 2 5 2 2 4 2" xfId="18428" xr:uid="{00000000-0005-0000-0000-00005EB50000}"/>
    <cellStyle name="SAPBEXtitle 2 5 2 3" xfId="18429" xr:uid="{00000000-0005-0000-0000-00005FB50000}"/>
    <cellStyle name="SAPBEXtitle 2 5 2 3 2" xfId="18430" xr:uid="{00000000-0005-0000-0000-000060B50000}"/>
    <cellStyle name="SAPBEXtitle 2 5 2 3 2 2" xfId="18431" xr:uid="{00000000-0005-0000-0000-000061B50000}"/>
    <cellStyle name="SAPBEXtitle 2 5 2 3 3" xfId="18432" xr:uid="{00000000-0005-0000-0000-000062B50000}"/>
    <cellStyle name="SAPBEXtitle 2 5 2 4" xfId="18433" xr:uid="{00000000-0005-0000-0000-000063B50000}"/>
    <cellStyle name="SAPBEXtitle 2 5 2 4 2" xfId="18434" xr:uid="{00000000-0005-0000-0000-000064B50000}"/>
    <cellStyle name="SAPBEXtitle 2 5 2 4 2 2" xfId="18435" xr:uid="{00000000-0005-0000-0000-000065B50000}"/>
    <cellStyle name="SAPBEXtitle 2 5 2 5" xfId="18436" xr:uid="{00000000-0005-0000-0000-000066B50000}"/>
    <cellStyle name="SAPBEXtitle 2 5 2 5 2" xfId="18437" xr:uid="{00000000-0005-0000-0000-000067B50000}"/>
    <cellStyle name="SAPBEXtitle 2 5 2 6" xfId="46321" xr:uid="{00000000-0005-0000-0000-000068B50000}"/>
    <cellStyle name="SAPBEXtitle 2 5 2 7" xfId="46322" xr:uid="{00000000-0005-0000-0000-000069B50000}"/>
    <cellStyle name="SAPBEXtitle 2 5 20" xfId="46323" xr:uid="{00000000-0005-0000-0000-00006AB50000}"/>
    <cellStyle name="SAPBEXtitle 2 5 21" xfId="46324" xr:uid="{00000000-0005-0000-0000-00006BB50000}"/>
    <cellStyle name="SAPBEXtitle 2 5 22" xfId="46325" xr:uid="{00000000-0005-0000-0000-00006CB50000}"/>
    <cellStyle name="SAPBEXtitle 2 5 23" xfId="46326" xr:uid="{00000000-0005-0000-0000-00006DB50000}"/>
    <cellStyle name="SAPBEXtitle 2 5 24" xfId="46327" xr:uid="{00000000-0005-0000-0000-00006EB50000}"/>
    <cellStyle name="SAPBEXtitle 2 5 25" xfId="46328" xr:uid="{00000000-0005-0000-0000-00006FB50000}"/>
    <cellStyle name="SAPBEXtitle 2 5 26" xfId="46329" xr:uid="{00000000-0005-0000-0000-000070B50000}"/>
    <cellStyle name="SAPBEXtitle 2 5 27" xfId="46330" xr:uid="{00000000-0005-0000-0000-000071B50000}"/>
    <cellStyle name="SAPBEXtitle 2 5 28" xfId="48892" xr:uid="{00000000-0005-0000-0000-000072B50000}"/>
    <cellStyle name="SAPBEXtitle 2 5 3" xfId="46331" xr:uid="{00000000-0005-0000-0000-000073B50000}"/>
    <cellStyle name="SAPBEXtitle 2 5 4" xfId="46332" xr:uid="{00000000-0005-0000-0000-000074B50000}"/>
    <cellStyle name="SAPBEXtitle 2 5 5" xfId="46333" xr:uid="{00000000-0005-0000-0000-000075B50000}"/>
    <cellStyle name="SAPBEXtitle 2 5 6" xfId="46334" xr:uid="{00000000-0005-0000-0000-000076B50000}"/>
    <cellStyle name="SAPBEXtitle 2 5 7" xfId="46335" xr:uid="{00000000-0005-0000-0000-000077B50000}"/>
    <cellStyle name="SAPBEXtitle 2 5 8" xfId="46336" xr:uid="{00000000-0005-0000-0000-000078B50000}"/>
    <cellStyle name="SAPBEXtitle 2 5 9" xfId="46337" xr:uid="{00000000-0005-0000-0000-000079B50000}"/>
    <cellStyle name="SAPBEXtitle 2 6" xfId="1271" xr:uid="{00000000-0005-0000-0000-00007AB50000}"/>
    <cellStyle name="SAPBEXtitle 2 6 10" xfId="46338" xr:uid="{00000000-0005-0000-0000-00007BB50000}"/>
    <cellStyle name="SAPBEXtitle 2 6 11" xfId="46339" xr:uid="{00000000-0005-0000-0000-00007CB50000}"/>
    <cellStyle name="SAPBEXtitle 2 6 12" xfId="46340" xr:uid="{00000000-0005-0000-0000-00007DB50000}"/>
    <cellStyle name="SAPBEXtitle 2 6 13" xfId="46341" xr:uid="{00000000-0005-0000-0000-00007EB50000}"/>
    <cellStyle name="SAPBEXtitle 2 6 14" xfId="46342" xr:uid="{00000000-0005-0000-0000-00007FB50000}"/>
    <cellStyle name="SAPBEXtitle 2 6 15" xfId="46343" xr:uid="{00000000-0005-0000-0000-000080B50000}"/>
    <cellStyle name="SAPBEXtitle 2 6 16" xfId="46344" xr:uid="{00000000-0005-0000-0000-000081B50000}"/>
    <cellStyle name="SAPBEXtitle 2 6 17" xfId="46345" xr:uid="{00000000-0005-0000-0000-000082B50000}"/>
    <cellStyle name="SAPBEXtitle 2 6 18" xfId="46346" xr:uid="{00000000-0005-0000-0000-000083B50000}"/>
    <cellStyle name="SAPBEXtitle 2 6 19" xfId="46347" xr:uid="{00000000-0005-0000-0000-000084B50000}"/>
    <cellStyle name="SAPBEXtitle 2 6 2" xfId="2341" xr:uid="{00000000-0005-0000-0000-000085B50000}"/>
    <cellStyle name="SAPBEXtitle 2 6 2 2" xfId="18438" xr:uid="{00000000-0005-0000-0000-000086B50000}"/>
    <cellStyle name="SAPBEXtitle 2 6 2 2 2" xfId="18439" xr:uid="{00000000-0005-0000-0000-000087B50000}"/>
    <cellStyle name="SAPBEXtitle 2 6 2 2 2 2" xfId="18440" xr:uid="{00000000-0005-0000-0000-000088B50000}"/>
    <cellStyle name="SAPBEXtitle 2 6 2 2 2 2 2" xfId="18441" xr:uid="{00000000-0005-0000-0000-000089B50000}"/>
    <cellStyle name="SAPBEXtitle 2 6 2 2 2 3" xfId="18442" xr:uid="{00000000-0005-0000-0000-00008AB50000}"/>
    <cellStyle name="SAPBEXtitle 2 6 2 2 3" xfId="18443" xr:uid="{00000000-0005-0000-0000-00008BB50000}"/>
    <cellStyle name="SAPBEXtitle 2 6 2 2 3 2" xfId="18444" xr:uid="{00000000-0005-0000-0000-00008CB50000}"/>
    <cellStyle name="SAPBEXtitle 2 6 2 2 3 2 2" xfId="18445" xr:uid="{00000000-0005-0000-0000-00008DB50000}"/>
    <cellStyle name="SAPBEXtitle 2 6 2 2 4" xfId="18446" xr:uid="{00000000-0005-0000-0000-00008EB50000}"/>
    <cellStyle name="SAPBEXtitle 2 6 2 2 4 2" xfId="18447" xr:uid="{00000000-0005-0000-0000-00008FB50000}"/>
    <cellStyle name="SAPBEXtitle 2 6 2 3" xfId="18448" xr:uid="{00000000-0005-0000-0000-000090B50000}"/>
    <cellStyle name="SAPBEXtitle 2 6 2 3 2" xfId="18449" xr:uid="{00000000-0005-0000-0000-000091B50000}"/>
    <cellStyle name="SAPBEXtitle 2 6 2 3 2 2" xfId="18450" xr:uid="{00000000-0005-0000-0000-000092B50000}"/>
    <cellStyle name="SAPBEXtitle 2 6 2 3 3" xfId="18451" xr:uid="{00000000-0005-0000-0000-000093B50000}"/>
    <cellStyle name="SAPBEXtitle 2 6 2 4" xfId="18452" xr:uid="{00000000-0005-0000-0000-000094B50000}"/>
    <cellStyle name="SAPBEXtitle 2 6 2 4 2" xfId="18453" xr:uid="{00000000-0005-0000-0000-000095B50000}"/>
    <cellStyle name="SAPBEXtitle 2 6 2 4 2 2" xfId="18454" xr:uid="{00000000-0005-0000-0000-000096B50000}"/>
    <cellStyle name="SAPBEXtitle 2 6 2 5" xfId="18455" xr:uid="{00000000-0005-0000-0000-000097B50000}"/>
    <cellStyle name="SAPBEXtitle 2 6 2 5 2" xfId="18456" xr:uid="{00000000-0005-0000-0000-000098B50000}"/>
    <cellStyle name="SAPBEXtitle 2 6 2 6" xfId="46348" xr:uid="{00000000-0005-0000-0000-000099B50000}"/>
    <cellStyle name="SAPBEXtitle 2 6 2 7" xfId="46349" xr:uid="{00000000-0005-0000-0000-00009AB50000}"/>
    <cellStyle name="SAPBEXtitle 2 6 20" xfId="46350" xr:uid="{00000000-0005-0000-0000-00009BB50000}"/>
    <cellStyle name="SAPBEXtitle 2 6 21" xfId="46351" xr:uid="{00000000-0005-0000-0000-00009CB50000}"/>
    <cellStyle name="SAPBEXtitle 2 6 22" xfId="46352" xr:uid="{00000000-0005-0000-0000-00009DB50000}"/>
    <cellStyle name="SAPBEXtitle 2 6 23" xfId="46353" xr:uid="{00000000-0005-0000-0000-00009EB50000}"/>
    <cellStyle name="SAPBEXtitle 2 6 24" xfId="46354" xr:uid="{00000000-0005-0000-0000-00009FB50000}"/>
    <cellStyle name="SAPBEXtitle 2 6 25" xfId="46355" xr:uid="{00000000-0005-0000-0000-0000A0B50000}"/>
    <cellStyle name="SAPBEXtitle 2 6 26" xfId="46356" xr:uid="{00000000-0005-0000-0000-0000A1B50000}"/>
    <cellStyle name="SAPBEXtitle 2 6 27" xfId="46357" xr:uid="{00000000-0005-0000-0000-0000A2B50000}"/>
    <cellStyle name="SAPBEXtitle 2 6 28" xfId="48893" xr:uid="{00000000-0005-0000-0000-0000A3B50000}"/>
    <cellStyle name="SAPBEXtitle 2 6 3" xfId="46358" xr:uid="{00000000-0005-0000-0000-0000A4B50000}"/>
    <cellStyle name="SAPBEXtitle 2 6 4" xfId="46359" xr:uid="{00000000-0005-0000-0000-0000A5B50000}"/>
    <cellStyle name="SAPBEXtitle 2 6 5" xfId="46360" xr:uid="{00000000-0005-0000-0000-0000A6B50000}"/>
    <cellStyle name="SAPBEXtitle 2 6 6" xfId="46361" xr:uid="{00000000-0005-0000-0000-0000A7B50000}"/>
    <cellStyle name="SAPBEXtitle 2 6 7" xfId="46362" xr:uid="{00000000-0005-0000-0000-0000A8B50000}"/>
    <cellStyle name="SAPBEXtitle 2 6 8" xfId="46363" xr:uid="{00000000-0005-0000-0000-0000A9B50000}"/>
    <cellStyle name="SAPBEXtitle 2 6 9" xfId="46364" xr:uid="{00000000-0005-0000-0000-0000AAB50000}"/>
    <cellStyle name="SAPBEXtitle 2 7" xfId="2342" xr:uid="{00000000-0005-0000-0000-0000ABB50000}"/>
    <cellStyle name="SAPBEXtitle 2 7 2" xfId="18457" xr:uid="{00000000-0005-0000-0000-0000ACB50000}"/>
    <cellStyle name="SAPBEXtitle 2 7 2 2" xfId="18458" xr:uid="{00000000-0005-0000-0000-0000ADB50000}"/>
    <cellStyle name="SAPBEXtitle 2 7 2 2 2" xfId="18459" xr:uid="{00000000-0005-0000-0000-0000AEB50000}"/>
    <cellStyle name="SAPBEXtitle 2 7 2 2 2 2" xfId="18460" xr:uid="{00000000-0005-0000-0000-0000AFB50000}"/>
    <cellStyle name="SAPBEXtitle 2 7 2 2 3" xfId="18461" xr:uid="{00000000-0005-0000-0000-0000B0B50000}"/>
    <cellStyle name="SAPBEXtitle 2 7 2 3" xfId="18462" xr:uid="{00000000-0005-0000-0000-0000B1B50000}"/>
    <cellStyle name="SAPBEXtitle 2 7 2 3 2" xfId="18463" xr:uid="{00000000-0005-0000-0000-0000B2B50000}"/>
    <cellStyle name="SAPBEXtitle 2 7 2 3 2 2" xfId="18464" xr:uid="{00000000-0005-0000-0000-0000B3B50000}"/>
    <cellStyle name="SAPBEXtitle 2 7 2 4" xfId="18465" xr:uid="{00000000-0005-0000-0000-0000B4B50000}"/>
    <cellStyle name="SAPBEXtitle 2 7 2 4 2" xfId="18466" xr:uid="{00000000-0005-0000-0000-0000B5B50000}"/>
    <cellStyle name="SAPBEXtitle 2 7 3" xfId="18467" xr:uid="{00000000-0005-0000-0000-0000B6B50000}"/>
    <cellStyle name="SAPBEXtitle 2 7 3 2" xfId="18468" xr:uid="{00000000-0005-0000-0000-0000B7B50000}"/>
    <cellStyle name="SAPBEXtitle 2 7 3 2 2" xfId="18469" xr:uid="{00000000-0005-0000-0000-0000B8B50000}"/>
    <cellStyle name="SAPBEXtitle 2 7 3 3" xfId="18470" xr:uid="{00000000-0005-0000-0000-0000B9B50000}"/>
    <cellStyle name="SAPBEXtitle 2 7 4" xfId="18471" xr:uid="{00000000-0005-0000-0000-0000BAB50000}"/>
    <cellStyle name="SAPBEXtitle 2 7 4 2" xfId="18472" xr:uid="{00000000-0005-0000-0000-0000BBB50000}"/>
    <cellStyle name="SAPBEXtitle 2 7 4 2 2" xfId="18473" xr:uid="{00000000-0005-0000-0000-0000BCB50000}"/>
    <cellStyle name="SAPBEXtitle 2 7 5" xfId="18474" xr:uid="{00000000-0005-0000-0000-0000BDB50000}"/>
    <cellStyle name="SAPBEXtitle 2 7 5 2" xfId="18475" xr:uid="{00000000-0005-0000-0000-0000BEB50000}"/>
    <cellStyle name="SAPBEXtitle 2 7 6" xfId="46365" xr:uid="{00000000-0005-0000-0000-0000BFB50000}"/>
    <cellStyle name="SAPBEXtitle 2 7 7" xfId="46366" xr:uid="{00000000-0005-0000-0000-0000C0B50000}"/>
    <cellStyle name="SAPBEXtitle 2 8" xfId="46367" xr:uid="{00000000-0005-0000-0000-0000C1B50000}"/>
    <cellStyle name="SAPBEXtitle 2 9" xfId="46368" xr:uid="{00000000-0005-0000-0000-0000C2B50000}"/>
    <cellStyle name="SAPBEXtitle 20" xfId="46369" xr:uid="{00000000-0005-0000-0000-0000C3B50000}"/>
    <cellStyle name="SAPBEXtitle 21" xfId="46370" xr:uid="{00000000-0005-0000-0000-0000C4B50000}"/>
    <cellStyle name="SAPBEXtitle 22" xfId="46371" xr:uid="{00000000-0005-0000-0000-0000C5B50000}"/>
    <cellStyle name="SAPBEXtitle 23" xfId="46372" xr:uid="{00000000-0005-0000-0000-0000C6B50000}"/>
    <cellStyle name="SAPBEXtitle 24" xfId="46373" xr:uid="{00000000-0005-0000-0000-0000C7B50000}"/>
    <cellStyle name="SAPBEXtitle 25" xfId="46374" xr:uid="{00000000-0005-0000-0000-0000C8B50000}"/>
    <cellStyle name="SAPBEXtitle 26" xfId="46375" xr:uid="{00000000-0005-0000-0000-0000C9B50000}"/>
    <cellStyle name="SAPBEXtitle 27" xfId="46376" xr:uid="{00000000-0005-0000-0000-0000CAB50000}"/>
    <cellStyle name="SAPBEXtitle 28" xfId="46377" xr:uid="{00000000-0005-0000-0000-0000CBB50000}"/>
    <cellStyle name="SAPBEXtitle 29" xfId="46378" xr:uid="{00000000-0005-0000-0000-0000CCB50000}"/>
    <cellStyle name="SAPBEXtitle 3" xfId="1272" xr:uid="{00000000-0005-0000-0000-0000CDB50000}"/>
    <cellStyle name="SAPBEXtitle 3 10" xfId="46379" xr:uid="{00000000-0005-0000-0000-0000CEB50000}"/>
    <cellStyle name="SAPBEXtitle 3 11" xfId="46380" xr:uid="{00000000-0005-0000-0000-0000CFB50000}"/>
    <cellStyle name="SAPBEXtitle 3 12" xfId="46381" xr:uid="{00000000-0005-0000-0000-0000D0B50000}"/>
    <cellStyle name="SAPBEXtitle 3 13" xfId="46382" xr:uid="{00000000-0005-0000-0000-0000D1B50000}"/>
    <cellStyle name="SAPBEXtitle 3 14" xfId="46383" xr:uid="{00000000-0005-0000-0000-0000D2B50000}"/>
    <cellStyle name="SAPBEXtitle 3 15" xfId="46384" xr:uid="{00000000-0005-0000-0000-0000D3B50000}"/>
    <cellStyle name="SAPBEXtitle 3 16" xfId="46385" xr:uid="{00000000-0005-0000-0000-0000D4B50000}"/>
    <cellStyle name="SAPBEXtitle 3 17" xfId="46386" xr:uid="{00000000-0005-0000-0000-0000D5B50000}"/>
    <cellStyle name="SAPBEXtitle 3 18" xfId="46387" xr:uid="{00000000-0005-0000-0000-0000D6B50000}"/>
    <cellStyle name="SAPBEXtitle 3 19" xfId="46388" xr:uid="{00000000-0005-0000-0000-0000D7B50000}"/>
    <cellStyle name="SAPBEXtitle 3 2" xfId="2343" xr:uid="{00000000-0005-0000-0000-0000D8B50000}"/>
    <cellStyle name="SAPBEXtitle 3 2 2" xfId="18476" xr:uid="{00000000-0005-0000-0000-0000D9B50000}"/>
    <cellStyle name="SAPBEXtitle 3 2 2 2" xfId="18477" xr:uid="{00000000-0005-0000-0000-0000DAB50000}"/>
    <cellStyle name="SAPBEXtitle 3 2 2 2 2" xfId="18478" xr:uid="{00000000-0005-0000-0000-0000DBB50000}"/>
    <cellStyle name="SAPBEXtitle 3 2 2 2 2 2" xfId="18479" xr:uid="{00000000-0005-0000-0000-0000DCB50000}"/>
    <cellStyle name="SAPBEXtitle 3 2 2 2 3" xfId="18480" xr:uid="{00000000-0005-0000-0000-0000DDB50000}"/>
    <cellStyle name="SAPBEXtitle 3 2 2 3" xfId="18481" xr:uid="{00000000-0005-0000-0000-0000DEB50000}"/>
    <cellStyle name="SAPBEXtitle 3 2 2 3 2" xfId="18482" xr:uid="{00000000-0005-0000-0000-0000DFB50000}"/>
    <cellStyle name="SAPBEXtitle 3 2 2 3 2 2" xfId="18483" xr:uid="{00000000-0005-0000-0000-0000E0B50000}"/>
    <cellStyle name="SAPBEXtitle 3 2 2 4" xfId="18484" xr:uid="{00000000-0005-0000-0000-0000E1B50000}"/>
    <cellStyle name="SAPBEXtitle 3 2 2 4 2" xfId="18485" xr:uid="{00000000-0005-0000-0000-0000E2B50000}"/>
    <cellStyle name="SAPBEXtitle 3 2 3" xfId="18486" xr:uid="{00000000-0005-0000-0000-0000E3B50000}"/>
    <cellStyle name="SAPBEXtitle 3 2 3 2" xfId="18487" xr:uid="{00000000-0005-0000-0000-0000E4B50000}"/>
    <cellStyle name="SAPBEXtitle 3 2 3 2 2" xfId="18488" xr:uid="{00000000-0005-0000-0000-0000E5B50000}"/>
    <cellStyle name="SAPBEXtitle 3 2 3 3" xfId="18489" xr:uid="{00000000-0005-0000-0000-0000E6B50000}"/>
    <cellStyle name="SAPBEXtitle 3 2 4" xfId="18490" xr:uid="{00000000-0005-0000-0000-0000E7B50000}"/>
    <cellStyle name="SAPBEXtitle 3 2 4 2" xfId="18491" xr:uid="{00000000-0005-0000-0000-0000E8B50000}"/>
    <cellStyle name="SAPBEXtitle 3 2 4 2 2" xfId="18492" xr:uid="{00000000-0005-0000-0000-0000E9B50000}"/>
    <cellStyle name="SAPBEXtitle 3 2 5" xfId="18493" xr:uid="{00000000-0005-0000-0000-0000EAB50000}"/>
    <cellStyle name="SAPBEXtitle 3 2 5 2" xfId="18494" xr:uid="{00000000-0005-0000-0000-0000EBB50000}"/>
    <cellStyle name="SAPBEXtitle 3 2 6" xfId="46389" xr:uid="{00000000-0005-0000-0000-0000ECB50000}"/>
    <cellStyle name="SAPBEXtitle 3 2 7" xfId="46390" xr:uid="{00000000-0005-0000-0000-0000EDB50000}"/>
    <cellStyle name="SAPBEXtitle 3 20" xfId="46391" xr:uid="{00000000-0005-0000-0000-0000EEB50000}"/>
    <cellStyle name="SAPBEXtitle 3 21" xfId="46392" xr:uid="{00000000-0005-0000-0000-0000EFB50000}"/>
    <cellStyle name="SAPBEXtitle 3 22" xfId="46393" xr:uid="{00000000-0005-0000-0000-0000F0B50000}"/>
    <cellStyle name="SAPBEXtitle 3 23" xfId="46394" xr:uid="{00000000-0005-0000-0000-0000F1B50000}"/>
    <cellStyle name="SAPBEXtitle 3 24" xfId="46395" xr:uid="{00000000-0005-0000-0000-0000F2B50000}"/>
    <cellStyle name="SAPBEXtitle 3 25" xfId="46396" xr:uid="{00000000-0005-0000-0000-0000F3B50000}"/>
    <cellStyle name="SAPBEXtitle 3 26" xfId="46397" xr:uid="{00000000-0005-0000-0000-0000F4B50000}"/>
    <cellStyle name="SAPBEXtitle 3 27" xfId="46398" xr:uid="{00000000-0005-0000-0000-0000F5B50000}"/>
    <cellStyle name="SAPBEXtitle 3 28" xfId="48894" xr:uid="{00000000-0005-0000-0000-0000F6B50000}"/>
    <cellStyle name="SAPBEXtitle 3 3" xfId="46399" xr:uid="{00000000-0005-0000-0000-0000F7B50000}"/>
    <cellStyle name="SAPBEXtitle 3 4" xfId="46400" xr:uid="{00000000-0005-0000-0000-0000F8B50000}"/>
    <cellStyle name="SAPBEXtitle 3 5" xfId="46401" xr:uid="{00000000-0005-0000-0000-0000F9B50000}"/>
    <cellStyle name="SAPBEXtitle 3 6" xfId="46402" xr:uid="{00000000-0005-0000-0000-0000FAB50000}"/>
    <cellStyle name="SAPBEXtitle 3 7" xfId="46403" xr:uid="{00000000-0005-0000-0000-0000FBB50000}"/>
    <cellStyle name="SAPBEXtitle 3 8" xfId="46404" xr:uid="{00000000-0005-0000-0000-0000FCB50000}"/>
    <cellStyle name="SAPBEXtitle 3 9" xfId="46405" xr:uid="{00000000-0005-0000-0000-0000FDB50000}"/>
    <cellStyle name="SAPBEXtitle 30" xfId="46406" xr:uid="{00000000-0005-0000-0000-0000FEB50000}"/>
    <cellStyle name="SAPBEXtitle 31" xfId="46407" xr:uid="{00000000-0005-0000-0000-0000FFB50000}"/>
    <cellStyle name="SAPBEXtitle 32" xfId="46408" xr:uid="{00000000-0005-0000-0000-000000B60000}"/>
    <cellStyle name="SAPBEXtitle 33" xfId="46409" xr:uid="{00000000-0005-0000-0000-000001B60000}"/>
    <cellStyle name="SAPBEXtitle 34" xfId="46410" xr:uid="{00000000-0005-0000-0000-000002B60000}"/>
    <cellStyle name="SAPBEXtitle 35" xfId="48895" xr:uid="{00000000-0005-0000-0000-000003B60000}"/>
    <cellStyle name="SAPBEXtitle 4" xfId="1273" xr:uid="{00000000-0005-0000-0000-000004B60000}"/>
    <cellStyle name="SAPBEXtitle 4 10" xfId="46411" xr:uid="{00000000-0005-0000-0000-000005B60000}"/>
    <cellStyle name="SAPBEXtitle 4 11" xfId="46412" xr:uid="{00000000-0005-0000-0000-000006B60000}"/>
    <cellStyle name="SAPBEXtitle 4 12" xfId="46413" xr:uid="{00000000-0005-0000-0000-000007B60000}"/>
    <cellStyle name="SAPBEXtitle 4 13" xfId="46414" xr:uid="{00000000-0005-0000-0000-000008B60000}"/>
    <cellStyle name="SAPBEXtitle 4 14" xfId="46415" xr:uid="{00000000-0005-0000-0000-000009B60000}"/>
    <cellStyle name="SAPBEXtitle 4 15" xfId="46416" xr:uid="{00000000-0005-0000-0000-00000AB60000}"/>
    <cellStyle name="SAPBEXtitle 4 16" xfId="46417" xr:uid="{00000000-0005-0000-0000-00000BB60000}"/>
    <cellStyle name="SAPBEXtitle 4 17" xfId="46418" xr:uid="{00000000-0005-0000-0000-00000CB60000}"/>
    <cellStyle name="SAPBEXtitle 4 18" xfId="46419" xr:uid="{00000000-0005-0000-0000-00000DB60000}"/>
    <cellStyle name="SAPBEXtitle 4 19" xfId="46420" xr:uid="{00000000-0005-0000-0000-00000EB60000}"/>
    <cellStyle name="SAPBEXtitle 4 2" xfId="2344" xr:uid="{00000000-0005-0000-0000-00000FB60000}"/>
    <cellStyle name="SAPBEXtitle 4 2 2" xfId="18495" xr:uid="{00000000-0005-0000-0000-000010B60000}"/>
    <cellStyle name="SAPBEXtitle 4 2 2 2" xfId="18496" xr:uid="{00000000-0005-0000-0000-000011B60000}"/>
    <cellStyle name="SAPBEXtitle 4 2 2 2 2" xfId="18497" xr:uid="{00000000-0005-0000-0000-000012B60000}"/>
    <cellStyle name="SAPBEXtitle 4 2 2 2 2 2" xfId="18498" xr:uid="{00000000-0005-0000-0000-000013B60000}"/>
    <cellStyle name="SAPBEXtitle 4 2 2 2 3" xfId="18499" xr:uid="{00000000-0005-0000-0000-000014B60000}"/>
    <cellStyle name="SAPBEXtitle 4 2 2 3" xfId="18500" xr:uid="{00000000-0005-0000-0000-000015B60000}"/>
    <cellStyle name="SAPBEXtitle 4 2 2 3 2" xfId="18501" xr:uid="{00000000-0005-0000-0000-000016B60000}"/>
    <cellStyle name="SAPBEXtitle 4 2 2 3 2 2" xfId="18502" xr:uid="{00000000-0005-0000-0000-000017B60000}"/>
    <cellStyle name="SAPBEXtitle 4 2 2 4" xfId="18503" xr:uid="{00000000-0005-0000-0000-000018B60000}"/>
    <cellStyle name="SAPBEXtitle 4 2 2 4 2" xfId="18504" xr:uid="{00000000-0005-0000-0000-000019B60000}"/>
    <cellStyle name="SAPBEXtitle 4 2 3" xfId="18505" xr:uid="{00000000-0005-0000-0000-00001AB60000}"/>
    <cellStyle name="SAPBEXtitle 4 2 3 2" xfId="18506" xr:uid="{00000000-0005-0000-0000-00001BB60000}"/>
    <cellStyle name="SAPBEXtitle 4 2 3 2 2" xfId="18507" xr:uid="{00000000-0005-0000-0000-00001CB60000}"/>
    <cellStyle name="SAPBEXtitle 4 2 3 3" xfId="18508" xr:uid="{00000000-0005-0000-0000-00001DB60000}"/>
    <cellStyle name="SAPBEXtitle 4 2 4" xfId="18509" xr:uid="{00000000-0005-0000-0000-00001EB60000}"/>
    <cellStyle name="SAPBEXtitle 4 2 4 2" xfId="18510" xr:uid="{00000000-0005-0000-0000-00001FB60000}"/>
    <cellStyle name="SAPBEXtitle 4 2 4 2 2" xfId="18511" xr:uid="{00000000-0005-0000-0000-000020B60000}"/>
    <cellStyle name="SAPBEXtitle 4 2 5" xfId="18512" xr:uid="{00000000-0005-0000-0000-000021B60000}"/>
    <cellStyle name="SAPBEXtitle 4 2 5 2" xfId="18513" xr:uid="{00000000-0005-0000-0000-000022B60000}"/>
    <cellStyle name="SAPBEXtitle 4 2 6" xfId="46421" xr:uid="{00000000-0005-0000-0000-000023B60000}"/>
    <cellStyle name="SAPBEXtitle 4 2 7" xfId="46422" xr:uid="{00000000-0005-0000-0000-000024B60000}"/>
    <cellStyle name="SAPBEXtitle 4 20" xfId="46423" xr:uid="{00000000-0005-0000-0000-000025B60000}"/>
    <cellStyle name="SAPBEXtitle 4 21" xfId="46424" xr:uid="{00000000-0005-0000-0000-000026B60000}"/>
    <cellStyle name="SAPBEXtitle 4 22" xfId="46425" xr:uid="{00000000-0005-0000-0000-000027B60000}"/>
    <cellStyle name="SAPBEXtitle 4 23" xfId="46426" xr:uid="{00000000-0005-0000-0000-000028B60000}"/>
    <cellStyle name="SAPBEXtitle 4 24" xfId="46427" xr:uid="{00000000-0005-0000-0000-000029B60000}"/>
    <cellStyle name="SAPBEXtitle 4 25" xfId="46428" xr:uid="{00000000-0005-0000-0000-00002AB60000}"/>
    <cellStyle name="SAPBEXtitle 4 26" xfId="46429" xr:uid="{00000000-0005-0000-0000-00002BB60000}"/>
    <cellStyle name="SAPBEXtitle 4 27" xfId="46430" xr:uid="{00000000-0005-0000-0000-00002CB60000}"/>
    <cellStyle name="SAPBEXtitle 4 28" xfId="48896" xr:uid="{00000000-0005-0000-0000-00002DB60000}"/>
    <cellStyle name="SAPBEXtitle 4 3" xfId="46431" xr:uid="{00000000-0005-0000-0000-00002EB60000}"/>
    <cellStyle name="SAPBEXtitle 4 4" xfId="46432" xr:uid="{00000000-0005-0000-0000-00002FB60000}"/>
    <cellStyle name="SAPBEXtitle 4 5" xfId="46433" xr:uid="{00000000-0005-0000-0000-000030B60000}"/>
    <cellStyle name="SAPBEXtitle 4 6" xfId="46434" xr:uid="{00000000-0005-0000-0000-000031B60000}"/>
    <cellStyle name="SAPBEXtitle 4 7" xfId="46435" xr:uid="{00000000-0005-0000-0000-000032B60000}"/>
    <cellStyle name="SAPBEXtitle 4 8" xfId="46436" xr:uid="{00000000-0005-0000-0000-000033B60000}"/>
    <cellStyle name="SAPBEXtitle 4 9" xfId="46437" xr:uid="{00000000-0005-0000-0000-000034B60000}"/>
    <cellStyle name="SAPBEXtitle 5" xfId="1274" xr:uid="{00000000-0005-0000-0000-000035B60000}"/>
    <cellStyle name="SAPBEXtitle 5 10" xfId="46438" xr:uid="{00000000-0005-0000-0000-000036B60000}"/>
    <cellStyle name="SAPBEXtitle 5 11" xfId="46439" xr:uid="{00000000-0005-0000-0000-000037B60000}"/>
    <cellStyle name="SAPBEXtitle 5 12" xfId="46440" xr:uid="{00000000-0005-0000-0000-000038B60000}"/>
    <cellStyle name="SAPBEXtitle 5 13" xfId="46441" xr:uid="{00000000-0005-0000-0000-000039B60000}"/>
    <cellStyle name="SAPBEXtitle 5 14" xfId="46442" xr:uid="{00000000-0005-0000-0000-00003AB60000}"/>
    <cellStyle name="SAPBEXtitle 5 15" xfId="46443" xr:uid="{00000000-0005-0000-0000-00003BB60000}"/>
    <cellStyle name="SAPBEXtitle 5 16" xfId="46444" xr:uid="{00000000-0005-0000-0000-00003CB60000}"/>
    <cellStyle name="SAPBEXtitle 5 17" xfId="46445" xr:uid="{00000000-0005-0000-0000-00003DB60000}"/>
    <cellStyle name="SAPBEXtitle 5 18" xfId="46446" xr:uid="{00000000-0005-0000-0000-00003EB60000}"/>
    <cellStyle name="SAPBEXtitle 5 19" xfId="46447" xr:uid="{00000000-0005-0000-0000-00003FB60000}"/>
    <cellStyle name="SAPBEXtitle 5 2" xfId="2345" xr:uid="{00000000-0005-0000-0000-000040B60000}"/>
    <cellStyle name="SAPBEXtitle 5 2 2" xfId="18514" xr:uid="{00000000-0005-0000-0000-000041B60000}"/>
    <cellStyle name="SAPBEXtitle 5 2 2 2" xfId="18515" xr:uid="{00000000-0005-0000-0000-000042B60000}"/>
    <cellStyle name="SAPBEXtitle 5 2 2 2 2" xfId="18516" xr:uid="{00000000-0005-0000-0000-000043B60000}"/>
    <cellStyle name="SAPBEXtitle 5 2 2 2 2 2" xfId="18517" xr:uid="{00000000-0005-0000-0000-000044B60000}"/>
    <cellStyle name="SAPBEXtitle 5 2 2 2 3" xfId="18518" xr:uid="{00000000-0005-0000-0000-000045B60000}"/>
    <cellStyle name="SAPBEXtitle 5 2 2 3" xfId="18519" xr:uid="{00000000-0005-0000-0000-000046B60000}"/>
    <cellStyle name="SAPBEXtitle 5 2 2 3 2" xfId="18520" xr:uid="{00000000-0005-0000-0000-000047B60000}"/>
    <cellStyle name="SAPBEXtitle 5 2 2 3 2 2" xfId="18521" xr:uid="{00000000-0005-0000-0000-000048B60000}"/>
    <cellStyle name="SAPBEXtitle 5 2 2 4" xfId="18522" xr:uid="{00000000-0005-0000-0000-000049B60000}"/>
    <cellStyle name="SAPBEXtitle 5 2 2 4 2" xfId="18523" xr:uid="{00000000-0005-0000-0000-00004AB60000}"/>
    <cellStyle name="SAPBEXtitle 5 2 3" xfId="18524" xr:uid="{00000000-0005-0000-0000-00004BB60000}"/>
    <cellStyle name="SAPBEXtitle 5 2 3 2" xfId="18525" xr:uid="{00000000-0005-0000-0000-00004CB60000}"/>
    <cellStyle name="SAPBEXtitle 5 2 3 2 2" xfId="18526" xr:uid="{00000000-0005-0000-0000-00004DB60000}"/>
    <cellStyle name="SAPBEXtitle 5 2 3 3" xfId="18527" xr:uid="{00000000-0005-0000-0000-00004EB60000}"/>
    <cellStyle name="SAPBEXtitle 5 2 4" xfId="18528" xr:uid="{00000000-0005-0000-0000-00004FB60000}"/>
    <cellStyle name="SAPBEXtitle 5 2 4 2" xfId="18529" xr:uid="{00000000-0005-0000-0000-000050B60000}"/>
    <cellStyle name="SAPBEXtitle 5 2 4 2 2" xfId="18530" xr:uid="{00000000-0005-0000-0000-000051B60000}"/>
    <cellStyle name="SAPBEXtitle 5 2 5" xfId="18531" xr:uid="{00000000-0005-0000-0000-000052B60000}"/>
    <cellStyle name="SAPBEXtitle 5 2 5 2" xfId="18532" xr:uid="{00000000-0005-0000-0000-000053B60000}"/>
    <cellStyle name="SAPBEXtitle 5 2 6" xfId="46448" xr:uid="{00000000-0005-0000-0000-000054B60000}"/>
    <cellStyle name="SAPBEXtitle 5 2 7" xfId="46449" xr:uid="{00000000-0005-0000-0000-000055B60000}"/>
    <cellStyle name="SAPBEXtitle 5 20" xfId="46450" xr:uid="{00000000-0005-0000-0000-000056B60000}"/>
    <cellStyle name="SAPBEXtitle 5 21" xfId="46451" xr:uid="{00000000-0005-0000-0000-000057B60000}"/>
    <cellStyle name="SAPBEXtitle 5 22" xfId="46452" xr:uid="{00000000-0005-0000-0000-000058B60000}"/>
    <cellStyle name="SAPBEXtitle 5 23" xfId="46453" xr:uid="{00000000-0005-0000-0000-000059B60000}"/>
    <cellStyle name="SAPBEXtitle 5 24" xfId="46454" xr:uid="{00000000-0005-0000-0000-00005AB60000}"/>
    <cellStyle name="SAPBEXtitle 5 25" xfId="46455" xr:uid="{00000000-0005-0000-0000-00005BB60000}"/>
    <cellStyle name="SAPBEXtitle 5 26" xfId="46456" xr:uid="{00000000-0005-0000-0000-00005CB60000}"/>
    <cellStyle name="SAPBEXtitle 5 27" xfId="46457" xr:uid="{00000000-0005-0000-0000-00005DB60000}"/>
    <cellStyle name="SAPBEXtitle 5 28" xfId="48897" xr:uid="{00000000-0005-0000-0000-00005EB60000}"/>
    <cellStyle name="SAPBEXtitle 5 3" xfId="46458" xr:uid="{00000000-0005-0000-0000-00005FB60000}"/>
    <cellStyle name="SAPBEXtitle 5 4" xfId="46459" xr:uid="{00000000-0005-0000-0000-000060B60000}"/>
    <cellStyle name="SAPBEXtitle 5 5" xfId="46460" xr:uid="{00000000-0005-0000-0000-000061B60000}"/>
    <cellStyle name="SAPBEXtitle 5 6" xfId="46461" xr:uid="{00000000-0005-0000-0000-000062B60000}"/>
    <cellStyle name="SAPBEXtitle 5 7" xfId="46462" xr:uid="{00000000-0005-0000-0000-000063B60000}"/>
    <cellStyle name="SAPBEXtitle 5 8" xfId="46463" xr:uid="{00000000-0005-0000-0000-000064B60000}"/>
    <cellStyle name="SAPBEXtitle 5 9" xfId="46464" xr:uid="{00000000-0005-0000-0000-000065B60000}"/>
    <cellStyle name="SAPBEXtitle 6" xfId="1275" xr:uid="{00000000-0005-0000-0000-000066B60000}"/>
    <cellStyle name="SAPBEXtitle 6 10" xfId="46465" xr:uid="{00000000-0005-0000-0000-000067B60000}"/>
    <cellStyle name="SAPBEXtitle 6 11" xfId="46466" xr:uid="{00000000-0005-0000-0000-000068B60000}"/>
    <cellStyle name="SAPBEXtitle 6 12" xfId="46467" xr:uid="{00000000-0005-0000-0000-000069B60000}"/>
    <cellStyle name="SAPBEXtitle 6 13" xfId="46468" xr:uid="{00000000-0005-0000-0000-00006AB60000}"/>
    <cellStyle name="SAPBEXtitle 6 14" xfId="46469" xr:uid="{00000000-0005-0000-0000-00006BB60000}"/>
    <cellStyle name="SAPBEXtitle 6 15" xfId="46470" xr:uid="{00000000-0005-0000-0000-00006CB60000}"/>
    <cellStyle name="SAPBEXtitle 6 16" xfId="46471" xr:uid="{00000000-0005-0000-0000-00006DB60000}"/>
    <cellStyle name="SAPBEXtitle 6 17" xfId="46472" xr:uid="{00000000-0005-0000-0000-00006EB60000}"/>
    <cellStyle name="SAPBEXtitle 6 18" xfId="46473" xr:uid="{00000000-0005-0000-0000-00006FB60000}"/>
    <cellStyle name="SAPBEXtitle 6 19" xfId="46474" xr:uid="{00000000-0005-0000-0000-000070B60000}"/>
    <cellStyle name="SAPBEXtitle 6 2" xfId="2346" xr:uid="{00000000-0005-0000-0000-000071B60000}"/>
    <cellStyle name="SAPBEXtitle 6 2 2" xfId="18533" xr:uid="{00000000-0005-0000-0000-000072B60000}"/>
    <cellStyle name="SAPBEXtitle 6 2 2 2" xfId="18534" xr:uid="{00000000-0005-0000-0000-000073B60000}"/>
    <cellStyle name="SAPBEXtitle 6 2 2 2 2" xfId="18535" xr:uid="{00000000-0005-0000-0000-000074B60000}"/>
    <cellStyle name="SAPBEXtitle 6 2 2 2 2 2" xfId="18536" xr:uid="{00000000-0005-0000-0000-000075B60000}"/>
    <cellStyle name="SAPBEXtitle 6 2 2 2 3" xfId="18537" xr:uid="{00000000-0005-0000-0000-000076B60000}"/>
    <cellStyle name="SAPBEXtitle 6 2 2 3" xfId="18538" xr:uid="{00000000-0005-0000-0000-000077B60000}"/>
    <cellStyle name="SAPBEXtitle 6 2 2 3 2" xfId="18539" xr:uid="{00000000-0005-0000-0000-000078B60000}"/>
    <cellStyle name="SAPBEXtitle 6 2 2 3 2 2" xfId="18540" xr:uid="{00000000-0005-0000-0000-000079B60000}"/>
    <cellStyle name="SAPBEXtitle 6 2 2 4" xfId="18541" xr:uid="{00000000-0005-0000-0000-00007AB60000}"/>
    <cellStyle name="SAPBEXtitle 6 2 2 4 2" xfId="18542" xr:uid="{00000000-0005-0000-0000-00007BB60000}"/>
    <cellStyle name="SAPBEXtitle 6 2 3" xfId="18543" xr:uid="{00000000-0005-0000-0000-00007CB60000}"/>
    <cellStyle name="SAPBEXtitle 6 2 3 2" xfId="18544" xr:uid="{00000000-0005-0000-0000-00007DB60000}"/>
    <cellStyle name="SAPBEXtitle 6 2 3 2 2" xfId="18545" xr:uid="{00000000-0005-0000-0000-00007EB60000}"/>
    <cellStyle name="SAPBEXtitle 6 2 3 3" xfId="18546" xr:uid="{00000000-0005-0000-0000-00007FB60000}"/>
    <cellStyle name="SAPBEXtitle 6 2 4" xfId="18547" xr:uid="{00000000-0005-0000-0000-000080B60000}"/>
    <cellStyle name="SAPBEXtitle 6 2 4 2" xfId="18548" xr:uid="{00000000-0005-0000-0000-000081B60000}"/>
    <cellStyle name="SAPBEXtitle 6 2 4 2 2" xfId="18549" xr:uid="{00000000-0005-0000-0000-000082B60000}"/>
    <cellStyle name="SAPBEXtitle 6 2 5" xfId="18550" xr:uid="{00000000-0005-0000-0000-000083B60000}"/>
    <cellStyle name="SAPBEXtitle 6 2 5 2" xfId="18551" xr:uid="{00000000-0005-0000-0000-000084B60000}"/>
    <cellStyle name="SAPBEXtitle 6 2 6" xfId="46475" xr:uid="{00000000-0005-0000-0000-000085B60000}"/>
    <cellStyle name="SAPBEXtitle 6 2 7" xfId="46476" xr:uid="{00000000-0005-0000-0000-000086B60000}"/>
    <cellStyle name="SAPBEXtitle 6 20" xfId="46477" xr:uid="{00000000-0005-0000-0000-000087B60000}"/>
    <cellStyle name="SAPBEXtitle 6 21" xfId="46478" xr:uid="{00000000-0005-0000-0000-000088B60000}"/>
    <cellStyle name="SAPBEXtitle 6 22" xfId="46479" xr:uid="{00000000-0005-0000-0000-000089B60000}"/>
    <cellStyle name="SAPBEXtitle 6 23" xfId="46480" xr:uid="{00000000-0005-0000-0000-00008AB60000}"/>
    <cellStyle name="SAPBEXtitle 6 24" xfId="46481" xr:uid="{00000000-0005-0000-0000-00008BB60000}"/>
    <cellStyle name="SAPBEXtitle 6 25" xfId="46482" xr:uid="{00000000-0005-0000-0000-00008CB60000}"/>
    <cellStyle name="SAPBEXtitle 6 26" xfId="46483" xr:uid="{00000000-0005-0000-0000-00008DB60000}"/>
    <cellStyle name="SAPBEXtitle 6 27" xfId="46484" xr:uid="{00000000-0005-0000-0000-00008EB60000}"/>
    <cellStyle name="SAPBEXtitle 6 28" xfId="48898" xr:uid="{00000000-0005-0000-0000-00008FB60000}"/>
    <cellStyle name="SAPBEXtitle 6 3" xfId="46485" xr:uid="{00000000-0005-0000-0000-000090B60000}"/>
    <cellStyle name="SAPBEXtitle 6 4" xfId="46486" xr:uid="{00000000-0005-0000-0000-000091B60000}"/>
    <cellStyle name="SAPBEXtitle 6 5" xfId="46487" xr:uid="{00000000-0005-0000-0000-000092B60000}"/>
    <cellStyle name="SAPBEXtitle 6 6" xfId="46488" xr:uid="{00000000-0005-0000-0000-000093B60000}"/>
    <cellStyle name="SAPBEXtitle 6 7" xfId="46489" xr:uid="{00000000-0005-0000-0000-000094B60000}"/>
    <cellStyle name="SAPBEXtitle 6 8" xfId="46490" xr:uid="{00000000-0005-0000-0000-000095B60000}"/>
    <cellStyle name="SAPBEXtitle 6 9" xfId="46491" xr:uid="{00000000-0005-0000-0000-000096B60000}"/>
    <cellStyle name="SAPBEXtitle 7" xfId="1276" xr:uid="{00000000-0005-0000-0000-000097B60000}"/>
    <cellStyle name="SAPBEXtitle 7 10" xfId="46492" xr:uid="{00000000-0005-0000-0000-000098B60000}"/>
    <cellStyle name="SAPBEXtitle 7 11" xfId="46493" xr:uid="{00000000-0005-0000-0000-000099B60000}"/>
    <cellStyle name="SAPBEXtitle 7 12" xfId="46494" xr:uid="{00000000-0005-0000-0000-00009AB60000}"/>
    <cellStyle name="SAPBEXtitle 7 13" xfId="46495" xr:uid="{00000000-0005-0000-0000-00009BB60000}"/>
    <cellStyle name="SAPBEXtitle 7 14" xfId="46496" xr:uid="{00000000-0005-0000-0000-00009CB60000}"/>
    <cellStyle name="SAPBEXtitle 7 15" xfId="46497" xr:uid="{00000000-0005-0000-0000-00009DB60000}"/>
    <cellStyle name="SAPBEXtitle 7 16" xfId="46498" xr:uid="{00000000-0005-0000-0000-00009EB60000}"/>
    <cellStyle name="SAPBEXtitle 7 17" xfId="46499" xr:uid="{00000000-0005-0000-0000-00009FB60000}"/>
    <cellStyle name="SAPBEXtitle 7 18" xfId="46500" xr:uid="{00000000-0005-0000-0000-0000A0B60000}"/>
    <cellStyle name="SAPBEXtitle 7 19" xfId="46501" xr:uid="{00000000-0005-0000-0000-0000A1B60000}"/>
    <cellStyle name="SAPBEXtitle 7 2" xfId="2347" xr:uid="{00000000-0005-0000-0000-0000A2B60000}"/>
    <cellStyle name="SAPBEXtitle 7 2 2" xfId="18552" xr:uid="{00000000-0005-0000-0000-0000A3B60000}"/>
    <cellStyle name="SAPBEXtitle 7 2 2 2" xfId="18553" xr:uid="{00000000-0005-0000-0000-0000A4B60000}"/>
    <cellStyle name="SAPBEXtitle 7 2 2 2 2" xfId="18554" xr:uid="{00000000-0005-0000-0000-0000A5B60000}"/>
    <cellStyle name="SAPBEXtitle 7 2 2 2 2 2" xfId="18555" xr:uid="{00000000-0005-0000-0000-0000A6B60000}"/>
    <cellStyle name="SAPBEXtitle 7 2 2 2 3" xfId="18556" xr:uid="{00000000-0005-0000-0000-0000A7B60000}"/>
    <cellStyle name="SAPBEXtitle 7 2 2 3" xfId="18557" xr:uid="{00000000-0005-0000-0000-0000A8B60000}"/>
    <cellStyle name="SAPBEXtitle 7 2 2 3 2" xfId="18558" xr:uid="{00000000-0005-0000-0000-0000A9B60000}"/>
    <cellStyle name="SAPBEXtitle 7 2 2 3 2 2" xfId="18559" xr:uid="{00000000-0005-0000-0000-0000AAB60000}"/>
    <cellStyle name="SAPBEXtitle 7 2 2 4" xfId="18560" xr:uid="{00000000-0005-0000-0000-0000ABB60000}"/>
    <cellStyle name="SAPBEXtitle 7 2 2 4 2" xfId="18561" xr:uid="{00000000-0005-0000-0000-0000ACB60000}"/>
    <cellStyle name="SAPBEXtitle 7 2 3" xfId="18562" xr:uid="{00000000-0005-0000-0000-0000ADB60000}"/>
    <cellStyle name="SAPBEXtitle 7 2 3 2" xfId="18563" xr:uid="{00000000-0005-0000-0000-0000AEB60000}"/>
    <cellStyle name="SAPBEXtitle 7 2 3 2 2" xfId="18564" xr:uid="{00000000-0005-0000-0000-0000AFB60000}"/>
    <cellStyle name="SAPBEXtitle 7 2 3 3" xfId="18565" xr:uid="{00000000-0005-0000-0000-0000B0B60000}"/>
    <cellStyle name="SAPBEXtitle 7 2 4" xfId="18566" xr:uid="{00000000-0005-0000-0000-0000B1B60000}"/>
    <cellStyle name="SAPBEXtitle 7 2 4 2" xfId="18567" xr:uid="{00000000-0005-0000-0000-0000B2B60000}"/>
    <cellStyle name="SAPBEXtitle 7 2 4 2 2" xfId="18568" xr:uid="{00000000-0005-0000-0000-0000B3B60000}"/>
    <cellStyle name="SAPBEXtitle 7 2 5" xfId="18569" xr:uid="{00000000-0005-0000-0000-0000B4B60000}"/>
    <cellStyle name="SAPBEXtitle 7 2 5 2" xfId="18570" xr:uid="{00000000-0005-0000-0000-0000B5B60000}"/>
    <cellStyle name="SAPBEXtitle 7 2 6" xfId="46502" xr:uid="{00000000-0005-0000-0000-0000B6B60000}"/>
    <cellStyle name="SAPBEXtitle 7 2 7" xfId="46503" xr:uid="{00000000-0005-0000-0000-0000B7B60000}"/>
    <cellStyle name="SAPBEXtitle 7 20" xfId="46504" xr:uid="{00000000-0005-0000-0000-0000B8B60000}"/>
    <cellStyle name="SAPBEXtitle 7 21" xfId="46505" xr:uid="{00000000-0005-0000-0000-0000B9B60000}"/>
    <cellStyle name="SAPBEXtitle 7 22" xfId="46506" xr:uid="{00000000-0005-0000-0000-0000BAB60000}"/>
    <cellStyle name="SAPBEXtitle 7 23" xfId="46507" xr:uid="{00000000-0005-0000-0000-0000BBB60000}"/>
    <cellStyle name="SAPBEXtitle 7 24" xfId="46508" xr:uid="{00000000-0005-0000-0000-0000BCB60000}"/>
    <cellStyle name="SAPBEXtitle 7 25" xfId="46509" xr:uid="{00000000-0005-0000-0000-0000BDB60000}"/>
    <cellStyle name="SAPBEXtitle 7 26" xfId="46510" xr:uid="{00000000-0005-0000-0000-0000BEB60000}"/>
    <cellStyle name="SAPBEXtitle 7 27" xfId="46511" xr:uid="{00000000-0005-0000-0000-0000BFB60000}"/>
    <cellStyle name="SAPBEXtitle 7 28" xfId="48899" xr:uid="{00000000-0005-0000-0000-0000C0B60000}"/>
    <cellStyle name="SAPBEXtitle 7 3" xfId="46512" xr:uid="{00000000-0005-0000-0000-0000C1B60000}"/>
    <cellStyle name="SAPBEXtitle 7 4" xfId="46513" xr:uid="{00000000-0005-0000-0000-0000C2B60000}"/>
    <cellStyle name="SAPBEXtitle 7 5" xfId="46514" xr:uid="{00000000-0005-0000-0000-0000C3B60000}"/>
    <cellStyle name="SAPBEXtitle 7 6" xfId="46515" xr:uid="{00000000-0005-0000-0000-0000C4B60000}"/>
    <cellStyle name="SAPBEXtitle 7 7" xfId="46516" xr:uid="{00000000-0005-0000-0000-0000C5B60000}"/>
    <cellStyle name="SAPBEXtitle 7 8" xfId="46517" xr:uid="{00000000-0005-0000-0000-0000C6B60000}"/>
    <cellStyle name="SAPBEXtitle 7 9" xfId="46518" xr:uid="{00000000-0005-0000-0000-0000C7B60000}"/>
    <cellStyle name="SAPBEXtitle 8" xfId="1266" xr:uid="{00000000-0005-0000-0000-0000C8B60000}"/>
    <cellStyle name="SAPBEXtitle 9" xfId="2348" xr:uid="{00000000-0005-0000-0000-0000C9B60000}"/>
    <cellStyle name="SAPBEXtitle 9 2" xfId="2349" xr:uid="{00000000-0005-0000-0000-0000CAB60000}"/>
    <cellStyle name="SAPBEXtitle 9 2 2" xfId="18571" xr:uid="{00000000-0005-0000-0000-0000CBB60000}"/>
    <cellStyle name="SAPBEXtitle 9 2 2 2" xfId="18572" xr:uid="{00000000-0005-0000-0000-0000CCB60000}"/>
    <cellStyle name="SAPBEXtitle 9 2 2 2 2" xfId="18573" xr:uid="{00000000-0005-0000-0000-0000CDB60000}"/>
    <cellStyle name="SAPBEXtitle 9 2 2 3" xfId="18574" xr:uid="{00000000-0005-0000-0000-0000CEB60000}"/>
    <cellStyle name="SAPBEXtitle 9 2 3" xfId="18575" xr:uid="{00000000-0005-0000-0000-0000CFB60000}"/>
    <cellStyle name="SAPBEXtitle 9 2 3 2" xfId="18576" xr:uid="{00000000-0005-0000-0000-0000D0B60000}"/>
    <cellStyle name="SAPBEXtitle 9 2 3 2 2" xfId="18577" xr:uid="{00000000-0005-0000-0000-0000D1B60000}"/>
    <cellStyle name="SAPBEXtitle 9 2 4" xfId="18578" xr:uid="{00000000-0005-0000-0000-0000D2B60000}"/>
    <cellStyle name="SAPBEXtitle 9 2 4 2" xfId="18579" xr:uid="{00000000-0005-0000-0000-0000D3B60000}"/>
    <cellStyle name="SAPBEXtitle 9 2 5" xfId="50004" xr:uid="{00000000-0005-0000-0000-0000D4B60000}"/>
    <cellStyle name="SAPBEXtitle 9 3" xfId="18580" xr:uid="{00000000-0005-0000-0000-0000D5B60000}"/>
    <cellStyle name="SAPBEXtitle 9 3 2" xfId="18581" xr:uid="{00000000-0005-0000-0000-0000D6B60000}"/>
    <cellStyle name="SAPBEXtitle 9 3 2 2" xfId="18582" xr:uid="{00000000-0005-0000-0000-0000D7B60000}"/>
    <cellStyle name="SAPBEXtitle 9 3 2 2 2" xfId="18583" xr:uid="{00000000-0005-0000-0000-0000D8B60000}"/>
    <cellStyle name="SAPBEXtitle 9 3 2 3" xfId="18584" xr:uid="{00000000-0005-0000-0000-0000D9B60000}"/>
    <cellStyle name="SAPBEXtitle 9 3 3" xfId="18585" xr:uid="{00000000-0005-0000-0000-0000DAB60000}"/>
    <cellStyle name="SAPBEXtitle 9 3 3 2" xfId="18586" xr:uid="{00000000-0005-0000-0000-0000DBB60000}"/>
    <cellStyle name="SAPBEXtitle 9 3 3 2 2" xfId="18587" xr:uid="{00000000-0005-0000-0000-0000DCB60000}"/>
    <cellStyle name="SAPBEXtitle 9 3 4" xfId="18588" xr:uid="{00000000-0005-0000-0000-0000DDB60000}"/>
    <cellStyle name="SAPBEXtitle 9 3 4 2" xfId="18589" xr:uid="{00000000-0005-0000-0000-0000DEB60000}"/>
    <cellStyle name="SAPBEXtitle 9 3 5" xfId="46519" xr:uid="{00000000-0005-0000-0000-0000DFB60000}"/>
    <cellStyle name="SAPBEXtitle 9 4" xfId="18590" xr:uid="{00000000-0005-0000-0000-0000E0B60000}"/>
    <cellStyle name="SAPBEXtitle 9 4 2" xfId="18591" xr:uid="{00000000-0005-0000-0000-0000E1B60000}"/>
    <cellStyle name="SAPBEXtitle 9 4 2 2" xfId="18592" xr:uid="{00000000-0005-0000-0000-0000E2B60000}"/>
    <cellStyle name="SAPBEXtitle 9 4 2 2 2" xfId="18593" xr:uid="{00000000-0005-0000-0000-0000E3B60000}"/>
    <cellStyle name="SAPBEXtitle 9 4 3" xfId="18594" xr:uid="{00000000-0005-0000-0000-0000E4B60000}"/>
    <cellStyle name="SAPBEXtitle 9 4 3 2" xfId="18595" xr:uid="{00000000-0005-0000-0000-0000E5B60000}"/>
    <cellStyle name="SAPBEXtitle 9 5" xfId="18596" xr:uid="{00000000-0005-0000-0000-0000E6B60000}"/>
    <cellStyle name="SAPBEXtitle 9 5 2" xfId="18597" xr:uid="{00000000-0005-0000-0000-0000E7B60000}"/>
    <cellStyle name="SAPBEXtitle 9 5 2 2" xfId="18598" xr:uid="{00000000-0005-0000-0000-0000E8B60000}"/>
    <cellStyle name="SAPBEXtitle 9 5 3" xfId="18599" xr:uid="{00000000-0005-0000-0000-0000E9B60000}"/>
    <cellStyle name="SAPBEXtitle 9 6" xfId="18600" xr:uid="{00000000-0005-0000-0000-0000EAB60000}"/>
    <cellStyle name="SAPBEXtitle 9 6 2" xfId="18601" xr:uid="{00000000-0005-0000-0000-0000EBB60000}"/>
    <cellStyle name="SAPBEXtitle 9 6 2 2" xfId="18602" xr:uid="{00000000-0005-0000-0000-0000ECB60000}"/>
    <cellStyle name="SAPBEXtitle 9 7" xfId="18603" xr:uid="{00000000-0005-0000-0000-0000EDB60000}"/>
    <cellStyle name="SAPBEXtitle 9 7 2" xfId="18604" xr:uid="{00000000-0005-0000-0000-0000EEB60000}"/>
    <cellStyle name="SAPBEXtitle 9 8" xfId="48900" xr:uid="{00000000-0005-0000-0000-0000EFB60000}"/>
    <cellStyle name="SAPBEXunassignedItem" xfId="156" xr:uid="{00000000-0005-0000-0000-0000F0B60000}"/>
    <cellStyle name="SAPBEXunassignedItem 2" xfId="451" xr:uid="{00000000-0005-0000-0000-0000F1B60000}"/>
    <cellStyle name="SAPBEXunassignedItem 2 2" xfId="566" xr:uid="{00000000-0005-0000-0000-0000F2B60000}"/>
    <cellStyle name="SAPBEXunassignedItem 2 2 2" xfId="1277" xr:uid="{00000000-0005-0000-0000-0000F3B60000}"/>
    <cellStyle name="SAPBEXunassignedItem 2 2 2 2" xfId="2350" xr:uid="{00000000-0005-0000-0000-0000F4B60000}"/>
    <cellStyle name="SAPBEXunassignedItem 2 2 3" xfId="1278" xr:uid="{00000000-0005-0000-0000-0000F5B60000}"/>
    <cellStyle name="SAPBEXunassignedItem 2 2 3 2" xfId="2351" xr:uid="{00000000-0005-0000-0000-0000F6B60000}"/>
    <cellStyle name="SAPBEXunassignedItem 2 2 4" xfId="1279" xr:uid="{00000000-0005-0000-0000-0000F7B60000}"/>
    <cellStyle name="SAPBEXunassignedItem 2 2 4 2" xfId="2352" xr:uid="{00000000-0005-0000-0000-0000F8B60000}"/>
    <cellStyle name="SAPBEXunassignedItem 2 2 5" xfId="1280" xr:uid="{00000000-0005-0000-0000-0000F9B60000}"/>
    <cellStyle name="SAPBEXunassignedItem 2 2 5 2" xfId="2353" xr:uid="{00000000-0005-0000-0000-0000FAB60000}"/>
    <cellStyle name="SAPBEXunassignedItem 2 2 6" xfId="1281" xr:uid="{00000000-0005-0000-0000-0000FBB60000}"/>
    <cellStyle name="SAPBEXunassignedItem 2 2 6 2" xfId="2354" xr:uid="{00000000-0005-0000-0000-0000FCB60000}"/>
    <cellStyle name="SAPBEXunassignedItem 2 2 7" xfId="2355" xr:uid="{00000000-0005-0000-0000-0000FDB60000}"/>
    <cellStyle name="SAPBEXunassignedItem 2 3" xfId="1282" xr:uid="{00000000-0005-0000-0000-0000FEB60000}"/>
    <cellStyle name="SAPBEXunassignedItem 2 3 2" xfId="2356" xr:uid="{00000000-0005-0000-0000-0000FFB60000}"/>
    <cellStyle name="SAPBEXunassignedItem 2 4" xfId="2357" xr:uid="{00000000-0005-0000-0000-000000B70000}"/>
    <cellStyle name="SAPBEXunassignedItem 3" xfId="567" xr:uid="{00000000-0005-0000-0000-000001B70000}"/>
    <cellStyle name="SAPBEXunassignedItem 3 2" xfId="1283" xr:uid="{00000000-0005-0000-0000-000002B70000}"/>
    <cellStyle name="SAPBEXunassignedItem 3 2 2" xfId="2358" xr:uid="{00000000-0005-0000-0000-000003B70000}"/>
    <cellStyle name="SAPBEXunassignedItem 3 3" xfId="1284" xr:uid="{00000000-0005-0000-0000-000004B70000}"/>
    <cellStyle name="SAPBEXunassignedItem 3 3 2" xfId="2359" xr:uid="{00000000-0005-0000-0000-000005B70000}"/>
    <cellStyle name="SAPBEXunassignedItem 3 4" xfId="1285" xr:uid="{00000000-0005-0000-0000-000006B70000}"/>
    <cellStyle name="SAPBEXunassignedItem 3 4 2" xfId="2360" xr:uid="{00000000-0005-0000-0000-000007B70000}"/>
    <cellStyle name="SAPBEXunassignedItem 3 5" xfId="1286" xr:uid="{00000000-0005-0000-0000-000008B70000}"/>
    <cellStyle name="SAPBEXunassignedItem 3 5 2" xfId="2361" xr:uid="{00000000-0005-0000-0000-000009B70000}"/>
    <cellStyle name="SAPBEXunassignedItem 3 6" xfId="1287" xr:uid="{00000000-0005-0000-0000-00000AB70000}"/>
    <cellStyle name="SAPBEXunassignedItem 3 6 2" xfId="2362" xr:uid="{00000000-0005-0000-0000-00000BB70000}"/>
    <cellStyle name="SAPBEXunassignedItem 3 7" xfId="2363" xr:uid="{00000000-0005-0000-0000-00000CB70000}"/>
    <cellStyle name="SAPBEXunassignedItem 4" xfId="1288" xr:uid="{00000000-0005-0000-0000-00000DB70000}"/>
    <cellStyle name="SAPBEXunassignedItem 4 2" xfId="2364" xr:uid="{00000000-0005-0000-0000-00000EB70000}"/>
    <cellStyle name="SAPBEXunassignedItem 5" xfId="2365" xr:uid="{00000000-0005-0000-0000-00000FB70000}"/>
    <cellStyle name="SAPBEXunassignedItem_20120921_SF-grote-ronde-Liesbethdump2" xfId="452" xr:uid="{00000000-0005-0000-0000-000010B70000}"/>
    <cellStyle name="SAPBEXundefined" xfId="157" xr:uid="{00000000-0005-0000-0000-000011B70000}"/>
    <cellStyle name="SAPBEXundefined 10" xfId="46520" xr:uid="{00000000-0005-0000-0000-000012B70000}"/>
    <cellStyle name="SAPBEXundefined 11" xfId="46521" xr:uid="{00000000-0005-0000-0000-000013B70000}"/>
    <cellStyle name="SAPBEXundefined 12" xfId="46522" xr:uid="{00000000-0005-0000-0000-000014B70000}"/>
    <cellStyle name="SAPBEXundefined 13" xfId="46523" xr:uid="{00000000-0005-0000-0000-000015B70000}"/>
    <cellStyle name="SAPBEXundefined 14" xfId="46524" xr:uid="{00000000-0005-0000-0000-000016B70000}"/>
    <cellStyle name="SAPBEXundefined 15" xfId="46525" xr:uid="{00000000-0005-0000-0000-000017B70000}"/>
    <cellStyle name="SAPBEXundefined 16" xfId="46526" xr:uid="{00000000-0005-0000-0000-000018B70000}"/>
    <cellStyle name="SAPBEXundefined 17" xfId="46527" xr:uid="{00000000-0005-0000-0000-000019B70000}"/>
    <cellStyle name="SAPBEXundefined 18" xfId="46528" xr:uid="{00000000-0005-0000-0000-00001AB70000}"/>
    <cellStyle name="SAPBEXundefined 19" xfId="46529" xr:uid="{00000000-0005-0000-0000-00001BB70000}"/>
    <cellStyle name="SAPBEXundefined 2" xfId="568" xr:uid="{00000000-0005-0000-0000-00001CB70000}"/>
    <cellStyle name="SAPBEXundefined 2 10" xfId="46530" xr:uid="{00000000-0005-0000-0000-00001DB70000}"/>
    <cellStyle name="SAPBEXundefined 2 11" xfId="46531" xr:uid="{00000000-0005-0000-0000-00001EB70000}"/>
    <cellStyle name="SAPBEXundefined 2 12" xfId="46532" xr:uid="{00000000-0005-0000-0000-00001FB70000}"/>
    <cellStyle name="SAPBEXundefined 2 13" xfId="46533" xr:uid="{00000000-0005-0000-0000-000020B70000}"/>
    <cellStyle name="SAPBEXundefined 2 14" xfId="46534" xr:uid="{00000000-0005-0000-0000-000021B70000}"/>
    <cellStyle name="SAPBEXundefined 2 15" xfId="46535" xr:uid="{00000000-0005-0000-0000-000022B70000}"/>
    <cellStyle name="SAPBEXundefined 2 16" xfId="46536" xr:uid="{00000000-0005-0000-0000-000023B70000}"/>
    <cellStyle name="SAPBEXundefined 2 17" xfId="46537" xr:uid="{00000000-0005-0000-0000-000024B70000}"/>
    <cellStyle name="SAPBEXundefined 2 18" xfId="46538" xr:uid="{00000000-0005-0000-0000-000025B70000}"/>
    <cellStyle name="SAPBEXundefined 2 19" xfId="46539" xr:uid="{00000000-0005-0000-0000-000026B70000}"/>
    <cellStyle name="SAPBEXundefined 2 2" xfId="1290" xr:uid="{00000000-0005-0000-0000-000027B70000}"/>
    <cellStyle name="SAPBEXundefined 2 2 10" xfId="46540" xr:uid="{00000000-0005-0000-0000-000028B70000}"/>
    <cellStyle name="SAPBEXundefined 2 2 11" xfId="46541" xr:uid="{00000000-0005-0000-0000-000029B70000}"/>
    <cellStyle name="SAPBEXundefined 2 2 12" xfId="46542" xr:uid="{00000000-0005-0000-0000-00002AB70000}"/>
    <cellStyle name="SAPBEXundefined 2 2 13" xfId="46543" xr:uid="{00000000-0005-0000-0000-00002BB70000}"/>
    <cellStyle name="SAPBEXundefined 2 2 14" xfId="46544" xr:uid="{00000000-0005-0000-0000-00002CB70000}"/>
    <cellStyle name="SAPBEXundefined 2 2 15" xfId="46545" xr:uid="{00000000-0005-0000-0000-00002DB70000}"/>
    <cellStyle name="SAPBEXundefined 2 2 16" xfId="46546" xr:uid="{00000000-0005-0000-0000-00002EB70000}"/>
    <cellStyle name="SAPBEXundefined 2 2 17" xfId="46547" xr:uid="{00000000-0005-0000-0000-00002FB70000}"/>
    <cellStyle name="SAPBEXundefined 2 2 18" xfId="46548" xr:uid="{00000000-0005-0000-0000-000030B70000}"/>
    <cellStyle name="SAPBEXundefined 2 2 19" xfId="46549" xr:uid="{00000000-0005-0000-0000-000031B70000}"/>
    <cellStyle name="SAPBEXundefined 2 2 2" xfId="2366" xr:uid="{00000000-0005-0000-0000-000032B70000}"/>
    <cellStyle name="SAPBEXundefined 2 2 2 2" xfId="18605" xr:uid="{00000000-0005-0000-0000-000033B70000}"/>
    <cellStyle name="SAPBEXundefined 2 2 2 2 2" xfId="18606" xr:uid="{00000000-0005-0000-0000-000034B70000}"/>
    <cellStyle name="SAPBEXundefined 2 2 2 2 2 2" xfId="18607" xr:uid="{00000000-0005-0000-0000-000035B70000}"/>
    <cellStyle name="SAPBEXundefined 2 2 2 2 2 2 2" xfId="18608" xr:uid="{00000000-0005-0000-0000-000036B70000}"/>
    <cellStyle name="SAPBEXundefined 2 2 2 2 2 3" xfId="18609" xr:uid="{00000000-0005-0000-0000-000037B70000}"/>
    <cellStyle name="SAPBEXundefined 2 2 2 2 3" xfId="18610" xr:uid="{00000000-0005-0000-0000-000038B70000}"/>
    <cellStyle name="SAPBEXundefined 2 2 2 2 3 2" xfId="18611" xr:uid="{00000000-0005-0000-0000-000039B70000}"/>
    <cellStyle name="SAPBEXundefined 2 2 2 2 3 2 2" xfId="18612" xr:uid="{00000000-0005-0000-0000-00003AB70000}"/>
    <cellStyle name="SAPBEXundefined 2 2 2 2 4" xfId="18613" xr:uid="{00000000-0005-0000-0000-00003BB70000}"/>
    <cellStyle name="SAPBEXundefined 2 2 2 2 4 2" xfId="18614" xr:uid="{00000000-0005-0000-0000-00003CB70000}"/>
    <cellStyle name="SAPBEXundefined 2 2 2 3" xfId="18615" xr:uid="{00000000-0005-0000-0000-00003DB70000}"/>
    <cellStyle name="SAPBEXundefined 2 2 2 3 2" xfId="18616" xr:uid="{00000000-0005-0000-0000-00003EB70000}"/>
    <cellStyle name="SAPBEXundefined 2 2 2 3 2 2" xfId="18617" xr:uid="{00000000-0005-0000-0000-00003FB70000}"/>
    <cellStyle name="SAPBEXundefined 2 2 2 3 3" xfId="18618" xr:uid="{00000000-0005-0000-0000-000040B70000}"/>
    <cellStyle name="SAPBEXundefined 2 2 2 4" xfId="18619" xr:uid="{00000000-0005-0000-0000-000041B70000}"/>
    <cellStyle name="SAPBEXundefined 2 2 2 4 2" xfId="18620" xr:uid="{00000000-0005-0000-0000-000042B70000}"/>
    <cellStyle name="SAPBEXundefined 2 2 2 4 2 2" xfId="18621" xr:uid="{00000000-0005-0000-0000-000043B70000}"/>
    <cellStyle name="SAPBEXundefined 2 2 2 5" xfId="18622" xr:uid="{00000000-0005-0000-0000-000044B70000}"/>
    <cellStyle name="SAPBEXundefined 2 2 2 5 2" xfId="18623" xr:uid="{00000000-0005-0000-0000-000045B70000}"/>
    <cellStyle name="SAPBEXundefined 2 2 2 6" xfId="46550" xr:uid="{00000000-0005-0000-0000-000046B70000}"/>
    <cellStyle name="SAPBEXundefined 2 2 2 7" xfId="46551" xr:uid="{00000000-0005-0000-0000-000047B70000}"/>
    <cellStyle name="SAPBEXundefined 2 2 2 8" xfId="50007" xr:uid="{00000000-0005-0000-0000-000048B70000}"/>
    <cellStyle name="SAPBEXundefined 2 2 20" xfId="46552" xr:uid="{00000000-0005-0000-0000-000049B70000}"/>
    <cellStyle name="SAPBEXundefined 2 2 21" xfId="46553" xr:uid="{00000000-0005-0000-0000-00004AB70000}"/>
    <cellStyle name="SAPBEXundefined 2 2 22" xfId="46554" xr:uid="{00000000-0005-0000-0000-00004BB70000}"/>
    <cellStyle name="SAPBEXundefined 2 2 23" xfId="46555" xr:uid="{00000000-0005-0000-0000-00004CB70000}"/>
    <cellStyle name="SAPBEXundefined 2 2 24" xfId="46556" xr:uid="{00000000-0005-0000-0000-00004DB70000}"/>
    <cellStyle name="SAPBEXundefined 2 2 25" xfId="46557" xr:uid="{00000000-0005-0000-0000-00004EB70000}"/>
    <cellStyle name="SAPBEXundefined 2 2 26" xfId="46558" xr:uid="{00000000-0005-0000-0000-00004FB70000}"/>
    <cellStyle name="SAPBEXundefined 2 2 27" xfId="46559" xr:uid="{00000000-0005-0000-0000-000050B70000}"/>
    <cellStyle name="SAPBEXundefined 2 2 28" xfId="48901" xr:uid="{00000000-0005-0000-0000-000051B70000}"/>
    <cellStyle name="SAPBEXundefined 2 2 29" xfId="49488" xr:uid="{00000000-0005-0000-0000-000052B70000}"/>
    <cellStyle name="SAPBEXundefined 2 2 3" xfId="46560" xr:uid="{00000000-0005-0000-0000-000053B70000}"/>
    <cellStyle name="SAPBEXundefined 2 2 4" xfId="46561" xr:uid="{00000000-0005-0000-0000-000054B70000}"/>
    <cellStyle name="SAPBEXundefined 2 2 5" xfId="46562" xr:uid="{00000000-0005-0000-0000-000055B70000}"/>
    <cellStyle name="SAPBEXundefined 2 2 6" xfId="46563" xr:uid="{00000000-0005-0000-0000-000056B70000}"/>
    <cellStyle name="SAPBEXundefined 2 2 7" xfId="46564" xr:uid="{00000000-0005-0000-0000-000057B70000}"/>
    <cellStyle name="SAPBEXundefined 2 2 8" xfId="46565" xr:uid="{00000000-0005-0000-0000-000058B70000}"/>
    <cellStyle name="SAPBEXundefined 2 2 9" xfId="46566" xr:uid="{00000000-0005-0000-0000-000059B70000}"/>
    <cellStyle name="SAPBEXundefined 2 20" xfId="46567" xr:uid="{00000000-0005-0000-0000-00005AB70000}"/>
    <cellStyle name="SAPBEXundefined 2 21" xfId="46568" xr:uid="{00000000-0005-0000-0000-00005BB70000}"/>
    <cellStyle name="SAPBEXundefined 2 22" xfId="46569" xr:uid="{00000000-0005-0000-0000-00005CB70000}"/>
    <cellStyle name="SAPBEXundefined 2 23" xfId="46570" xr:uid="{00000000-0005-0000-0000-00005DB70000}"/>
    <cellStyle name="SAPBEXundefined 2 24" xfId="46571" xr:uid="{00000000-0005-0000-0000-00005EB70000}"/>
    <cellStyle name="SAPBEXundefined 2 25" xfId="46572" xr:uid="{00000000-0005-0000-0000-00005FB70000}"/>
    <cellStyle name="SAPBEXundefined 2 26" xfId="46573" xr:uid="{00000000-0005-0000-0000-000060B70000}"/>
    <cellStyle name="SAPBEXundefined 2 27" xfId="46574" xr:uid="{00000000-0005-0000-0000-000061B70000}"/>
    <cellStyle name="SAPBEXundefined 2 28" xfId="46575" xr:uid="{00000000-0005-0000-0000-000062B70000}"/>
    <cellStyle name="SAPBEXundefined 2 29" xfId="46576" xr:uid="{00000000-0005-0000-0000-000063B70000}"/>
    <cellStyle name="SAPBEXundefined 2 3" xfId="1291" xr:uid="{00000000-0005-0000-0000-000064B70000}"/>
    <cellStyle name="SAPBEXundefined 2 3 10" xfId="46577" xr:uid="{00000000-0005-0000-0000-000065B70000}"/>
    <cellStyle name="SAPBEXundefined 2 3 11" xfId="46578" xr:uid="{00000000-0005-0000-0000-000066B70000}"/>
    <cellStyle name="SAPBEXundefined 2 3 12" xfId="46579" xr:uid="{00000000-0005-0000-0000-000067B70000}"/>
    <cellStyle name="SAPBEXundefined 2 3 13" xfId="46580" xr:uid="{00000000-0005-0000-0000-000068B70000}"/>
    <cellStyle name="SAPBEXundefined 2 3 14" xfId="46581" xr:uid="{00000000-0005-0000-0000-000069B70000}"/>
    <cellStyle name="SAPBEXundefined 2 3 15" xfId="46582" xr:uid="{00000000-0005-0000-0000-00006AB70000}"/>
    <cellStyle name="SAPBEXundefined 2 3 16" xfId="46583" xr:uid="{00000000-0005-0000-0000-00006BB70000}"/>
    <cellStyle name="SAPBEXundefined 2 3 17" xfId="46584" xr:uid="{00000000-0005-0000-0000-00006CB70000}"/>
    <cellStyle name="SAPBEXundefined 2 3 18" xfId="46585" xr:uid="{00000000-0005-0000-0000-00006DB70000}"/>
    <cellStyle name="SAPBEXundefined 2 3 19" xfId="46586" xr:uid="{00000000-0005-0000-0000-00006EB70000}"/>
    <cellStyle name="SAPBEXundefined 2 3 2" xfId="2367" xr:uid="{00000000-0005-0000-0000-00006FB70000}"/>
    <cellStyle name="SAPBEXundefined 2 3 2 2" xfId="18624" xr:uid="{00000000-0005-0000-0000-000070B70000}"/>
    <cellStyle name="SAPBEXundefined 2 3 2 2 2" xfId="18625" xr:uid="{00000000-0005-0000-0000-000071B70000}"/>
    <cellStyle name="SAPBEXundefined 2 3 2 2 2 2" xfId="18626" xr:uid="{00000000-0005-0000-0000-000072B70000}"/>
    <cellStyle name="SAPBEXundefined 2 3 2 2 2 2 2" xfId="18627" xr:uid="{00000000-0005-0000-0000-000073B70000}"/>
    <cellStyle name="SAPBEXundefined 2 3 2 2 2 3" xfId="18628" xr:uid="{00000000-0005-0000-0000-000074B70000}"/>
    <cellStyle name="SAPBEXundefined 2 3 2 2 3" xfId="18629" xr:uid="{00000000-0005-0000-0000-000075B70000}"/>
    <cellStyle name="SAPBEXundefined 2 3 2 2 3 2" xfId="18630" xr:uid="{00000000-0005-0000-0000-000076B70000}"/>
    <cellStyle name="SAPBEXundefined 2 3 2 2 3 2 2" xfId="18631" xr:uid="{00000000-0005-0000-0000-000077B70000}"/>
    <cellStyle name="SAPBEXundefined 2 3 2 2 4" xfId="18632" xr:uid="{00000000-0005-0000-0000-000078B70000}"/>
    <cellStyle name="SAPBEXundefined 2 3 2 2 4 2" xfId="18633" xr:uid="{00000000-0005-0000-0000-000079B70000}"/>
    <cellStyle name="SAPBEXundefined 2 3 2 3" xfId="18634" xr:uid="{00000000-0005-0000-0000-00007AB70000}"/>
    <cellStyle name="SAPBEXundefined 2 3 2 3 2" xfId="18635" xr:uid="{00000000-0005-0000-0000-00007BB70000}"/>
    <cellStyle name="SAPBEXundefined 2 3 2 3 2 2" xfId="18636" xr:uid="{00000000-0005-0000-0000-00007CB70000}"/>
    <cellStyle name="SAPBEXundefined 2 3 2 3 3" xfId="18637" xr:uid="{00000000-0005-0000-0000-00007DB70000}"/>
    <cellStyle name="SAPBEXundefined 2 3 2 4" xfId="18638" xr:uid="{00000000-0005-0000-0000-00007EB70000}"/>
    <cellStyle name="SAPBEXundefined 2 3 2 4 2" xfId="18639" xr:uid="{00000000-0005-0000-0000-00007FB70000}"/>
    <cellStyle name="SAPBEXundefined 2 3 2 4 2 2" xfId="18640" xr:uid="{00000000-0005-0000-0000-000080B70000}"/>
    <cellStyle name="SAPBEXundefined 2 3 2 5" xfId="18641" xr:uid="{00000000-0005-0000-0000-000081B70000}"/>
    <cellStyle name="SAPBEXundefined 2 3 2 5 2" xfId="18642" xr:uid="{00000000-0005-0000-0000-000082B70000}"/>
    <cellStyle name="SAPBEXundefined 2 3 2 6" xfId="46587" xr:uid="{00000000-0005-0000-0000-000083B70000}"/>
    <cellStyle name="SAPBEXundefined 2 3 2 7" xfId="46588" xr:uid="{00000000-0005-0000-0000-000084B70000}"/>
    <cellStyle name="SAPBEXundefined 2 3 2 8" xfId="50008" xr:uid="{00000000-0005-0000-0000-000085B70000}"/>
    <cellStyle name="SAPBEXundefined 2 3 20" xfId="46589" xr:uid="{00000000-0005-0000-0000-000086B70000}"/>
    <cellStyle name="SAPBEXundefined 2 3 21" xfId="46590" xr:uid="{00000000-0005-0000-0000-000087B70000}"/>
    <cellStyle name="SAPBEXundefined 2 3 22" xfId="46591" xr:uid="{00000000-0005-0000-0000-000088B70000}"/>
    <cellStyle name="SAPBEXundefined 2 3 23" xfId="46592" xr:uid="{00000000-0005-0000-0000-000089B70000}"/>
    <cellStyle name="SAPBEXundefined 2 3 24" xfId="46593" xr:uid="{00000000-0005-0000-0000-00008AB70000}"/>
    <cellStyle name="SAPBEXundefined 2 3 25" xfId="46594" xr:uid="{00000000-0005-0000-0000-00008BB70000}"/>
    <cellStyle name="SAPBEXundefined 2 3 26" xfId="46595" xr:uid="{00000000-0005-0000-0000-00008CB70000}"/>
    <cellStyle name="SAPBEXundefined 2 3 27" xfId="46596" xr:uid="{00000000-0005-0000-0000-00008DB70000}"/>
    <cellStyle name="SAPBEXundefined 2 3 28" xfId="48902" xr:uid="{00000000-0005-0000-0000-00008EB70000}"/>
    <cellStyle name="SAPBEXundefined 2 3 29" xfId="49489" xr:uid="{00000000-0005-0000-0000-00008FB70000}"/>
    <cellStyle name="SAPBEXundefined 2 3 3" xfId="46597" xr:uid="{00000000-0005-0000-0000-000090B70000}"/>
    <cellStyle name="SAPBEXundefined 2 3 4" xfId="46598" xr:uid="{00000000-0005-0000-0000-000091B70000}"/>
    <cellStyle name="SAPBEXundefined 2 3 5" xfId="46599" xr:uid="{00000000-0005-0000-0000-000092B70000}"/>
    <cellStyle name="SAPBEXundefined 2 3 6" xfId="46600" xr:uid="{00000000-0005-0000-0000-000093B70000}"/>
    <cellStyle name="SAPBEXundefined 2 3 7" xfId="46601" xr:uid="{00000000-0005-0000-0000-000094B70000}"/>
    <cellStyle name="SAPBEXundefined 2 3 8" xfId="46602" xr:uid="{00000000-0005-0000-0000-000095B70000}"/>
    <cellStyle name="SAPBEXundefined 2 3 9" xfId="46603" xr:uid="{00000000-0005-0000-0000-000096B70000}"/>
    <cellStyle name="SAPBEXundefined 2 30" xfId="46604" xr:uid="{00000000-0005-0000-0000-000097B70000}"/>
    <cellStyle name="SAPBEXundefined 2 31" xfId="46605" xr:uid="{00000000-0005-0000-0000-000098B70000}"/>
    <cellStyle name="SAPBEXundefined 2 32" xfId="46606" xr:uid="{00000000-0005-0000-0000-000099B70000}"/>
    <cellStyle name="SAPBEXundefined 2 33" xfId="48903" xr:uid="{00000000-0005-0000-0000-00009AB70000}"/>
    <cellStyle name="SAPBEXundefined 2 34" xfId="49487" xr:uid="{00000000-0005-0000-0000-00009BB70000}"/>
    <cellStyle name="SAPBEXundefined 2 4" xfId="1292" xr:uid="{00000000-0005-0000-0000-00009CB70000}"/>
    <cellStyle name="SAPBEXundefined 2 4 10" xfId="46607" xr:uid="{00000000-0005-0000-0000-00009DB70000}"/>
    <cellStyle name="SAPBEXundefined 2 4 11" xfId="46608" xr:uid="{00000000-0005-0000-0000-00009EB70000}"/>
    <cellStyle name="SAPBEXundefined 2 4 12" xfId="46609" xr:uid="{00000000-0005-0000-0000-00009FB70000}"/>
    <cellStyle name="SAPBEXundefined 2 4 13" xfId="46610" xr:uid="{00000000-0005-0000-0000-0000A0B70000}"/>
    <cellStyle name="SAPBEXundefined 2 4 14" xfId="46611" xr:uid="{00000000-0005-0000-0000-0000A1B70000}"/>
    <cellStyle name="SAPBEXundefined 2 4 15" xfId="46612" xr:uid="{00000000-0005-0000-0000-0000A2B70000}"/>
    <cellStyle name="SAPBEXundefined 2 4 16" xfId="46613" xr:uid="{00000000-0005-0000-0000-0000A3B70000}"/>
    <cellStyle name="SAPBEXundefined 2 4 17" xfId="46614" xr:uid="{00000000-0005-0000-0000-0000A4B70000}"/>
    <cellStyle name="SAPBEXundefined 2 4 18" xfId="46615" xr:uid="{00000000-0005-0000-0000-0000A5B70000}"/>
    <cellStyle name="SAPBEXundefined 2 4 19" xfId="46616" xr:uid="{00000000-0005-0000-0000-0000A6B70000}"/>
    <cellStyle name="SAPBEXundefined 2 4 2" xfId="2368" xr:uid="{00000000-0005-0000-0000-0000A7B70000}"/>
    <cellStyle name="SAPBEXundefined 2 4 2 2" xfId="18643" xr:uid="{00000000-0005-0000-0000-0000A8B70000}"/>
    <cellStyle name="SAPBEXundefined 2 4 2 2 2" xfId="18644" xr:uid="{00000000-0005-0000-0000-0000A9B70000}"/>
    <cellStyle name="SAPBEXundefined 2 4 2 2 2 2" xfId="18645" xr:uid="{00000000-0005-0000-0000-0000AAB70000}"/>
    <cellStyle name="SAPBEXundefined 2 4 2 2 2 2 2" xfId="18646" xr:uid="{00000000-0005-0000-0000-0000ABB70000}"/>
    <cellStyle name="SAPBEXundefined 2 4 2 2 2 3" xfId="18647" xr:uid="{00000000-0005-0000-0000-0000ACB70000}"/>
    <cellStyle name="SAPBEXundefined 2 4 2 2 3" xfId="18648" xr:uid="{00000000-0005-0000-0000-0000ADB70000}"/>
    <cellStyle name="SAPBEXundefined 2 4 2 2 3 2" xfId="18649" xr:uid="{00000000-0005-0000-0000-0000AEB70000}"/>
    <cellStyle name="SAPBEXundefined 2 4 2 2 3 2 2" xfId="18650" xr:uid="{00000000-0005-0000-0000-0000AFB70000}"/>
    <cellStyle name="SAPBEXundefined 2 4 2 2 4" xfId="18651" xr:uid="{00000000-0005-0000-0000-0000B0B70000}"/>
    <cellStyle name="SAPBEXundefined 2 4 2 2 4 2" xfId="18652" xr:uid="{00000000-0005-0000-0000-0000B1B70000}"/>
    <cellStyle name="SAPBEXundefined 2 4 2 3" xfId="18653" xr:uid="{00000000-0005-0000-0000-0000B2B70000}"/>
    <cellStyle name="SAPBEXundefined 2 4 2 3 2" xfId="18654" xr:uid="{00000000-0005-0000-0000-0000B3B70000}"/>
    <cellStyle name="SAPBEXundefined 2 4 2 3 2 2" xfId="18655" xr:uid="{00000000-0005-0000-0000-0000B4B70000}"/>
    <cellStyle name="SAPBEXundefined 2 4 2 3 3" xfId="18656" xr:uid="{00000000-0005-0000-0000-0000B5B70000}"/>
    <cellStyle name="SAPBEXundefined 2 4 2 4" xfId="18657" xr:uid="{00000000-0005-0000-0000-0000B6B70000}"/>
    <cellStyle name="SAPBEXundefined 2 4 2 4 2" xfId="18658" xr:uid="{00000000-0005-0000-0000-0000B7B70000}"/>
    <cellStyle name="SAPBEXundefined 2 4 2 4 2 2" xfId="18659" xr:uid="{00000000-0005-0000-0000-0000B8B70000}"/>
    <cellStyle name="SAPBEXundefined 2 4 2 5" xfId="18660" xr:uid="{00000000-0005-0000-0000-0000B9B70000}"/>
    <cellStyle name="SAPBEXundefined 2 4 2 5 2" xfId="18661" xr:uid="{00000000-0005-0000-0000-0000BAB70000}"/>
    <cellStyle name="SAPBEXundefined 2 4 2 6" xfId="46617" xr:uid="{00000000-0005-0000-0000-0000BBB70000}"/>
    <cellStyle name="SAPBEXundefined 2 4 2 7" xfId="46618" xr:uid="{00000000-0005-0000-0000-0000BCB70000}"/>
    <cellStyle name="SAPBEXundefined 2 4 2 8" xfId="50009" xr:uid="{00000000-0005-0000-0000-0000BDB70000}"/>
    <cellStyle name="SAPBEXundefined 2 4 20" xfId="46619" xr:uid="{00000000-0005-0000-0000-0000BEB70000}"/>
    <cellStyle name="SAPBEXundefined 2 4 21" xfId="46620" xr:uid="{00000000-0005-0000-0000-0000BFB70000}"/>
    <cellStyle name="SAPBEXundefined 2 4 22" xfId="46621" xr:uid="{00000000-0005-0000-0000-0000C0B70000}"/>
    <cellStyle name="SAPBEXundefined 2 4 23" xfId="46622" xr:uid="{00000000-0005-0000-0000-0000C1B70000}"/>
    <cellStyle name="SAPBEXundefined 2 4 24" xfId="46623" xr:uid="{00000000-0005-0000-0000-0000C2B70000}"/>
    <cellStyle name="SAPBEXundefined 2 4 25" xfId="46624" xr:uid="{00000000-0005-0000-0000-0000C3B70000}"/>
    <cellStyle name="SAPBEXundefined 2 4 26" xfId="46625" xr:uid="{00000000-0005-0000-0000-0000C4B70000}"/>
    <cellStyle name="SAPBEXundefined 2 4 27" xfId="46626" xr:uid="{00000000-0005-0000-0000-0000C5B70000}"/>
    <cellStyle name="SAPBEXundefined 2 4 28" xfId="48904" xr:uid="{00000000-0005-0000-0000-0000C6B70000}"/>
    <cellStyle name="SAPBEXundefined 2 4 29" xfId="49490" xr:uid="{00000000-0005-0000-0000-0000C7B70000}"/>
    <cellStyle name="SAPBEXundefined 2 4 3" xfId="46627" xr:uid="{00000000-0005-0000-0000-0000C8B70000}"/>
    <cellStyle name="SAPBEXundefined 2 4 4" xfId="46628" xr:uid="{00000000-0005-0000-0000-0000C9B70000}"/>
    <cellStyle name="SAPBEXundefined 2 4 5" xfId="46629" xr:uid="{00000000-0005-0000-0000-0000CAB70000}"/>
    <cellStyle name="SAPBEXundefined 2 4 6" xfId="46630" xr:uid="{00000000-0005-0000-0000-0000CBB70000}"/>
    <cellStyle name="SAPBEXundefined 2 4 7" xfId="46631" xr:uid="{00000000-0005-0000-0000-0000CCB70000}"/>
    <cellStyle name="SAPBEXundefined 2 4 8" xfId="46632" xr:uid="{00000000-0005-0000-0000-0000CDB70000}"/>
    <cellStyle name="SAPBEXundefined 2 4 9" xfId="46633" xr:uid="{00000000-0005-0000-0000-0000CEB70000}"/>
    <cellStyle name="SAPBEXundefined 2 5" xfId="1293" xr:uid="{00000000-0005-0000-0000-0000CFB70000}"/>
    <cellStyle name="SAPBEXundefined 2 5 10" xfId="46634" xr:uid="{00000000-0005-0000-0000-0000D0B70000}"/>
    <cellStyle name="SAPBEXundefined 2 5 11" xfId="46635" xr:uid="{00000000-0005-0000-0000-0000D1B70000}"/>
    <cellStyle name="SAPBEXundefined 2 5 12" xfId="46636" xr:uid="{00000000-0005-0000-0000-0000D2B70000}"/>
    <cellStyle name="SAPBEXundefined 2 5 13" xfId="46637" xr:uid="{00000000-0005-0000-0000-0000D3B70000}"/>
    <cellStyle name="SAPBEXundefined 2 5 14" xfId="46638" xr:uid="{00000000-0005-0000-0000-0000D4B70000}"/>
    <cellStyle name="SAPBEXundefined 2 5 15" xfId="46639" xr:uid="{00000000-0005-0000-0000-0000D5B70000}"/>
    <cellStyle name="SAPBEXundefined 2 5 16" xfId="46640" xr:uid="{00000000-0005-0000-0000-0000D6B70000}"/>
    <cellStyle name="SAPBEXundefined 2 5 17" xfId="46641" xr:uid="{00000000-0005-0000-0000-0000D7B70000}"/>
    <cellStyle name="SAPBEXundefined 2 5 18" xfId="46642" xr:uid="{00000000-0005-0000-0000-0000D8B70000}"/>
    <cellStyle name="SAPBEXundefined 2 5 19" xfId="46643" xr:uid="{00000000-0005-0000-0000-0000D9B70000}"/>
    <cellStyle name="SAPBEXundefined 2 5 2" xfId="2369" xr:uid="{00000000-0005-0000-0000-0000DAB70000}"/>
    <cellStyle name="SAPBEXundefined 2 5 2 2" xfId="18662" xr:uid="{00000000-0005-0000-0000-0000DBB70000}"/>
    <cellStyle name="SAPBEXundefined 2 5 2 2 2" xfId="18663" xr:uid="{00000000-0005-0000-0000-0000DCB70000}"/>
    <cellStyle name="SAPBEXundefined 2 5 2 2 2 2" xfId="18664" xr:uid="{00000000-0005-0000-0000-0000DDB70000}"/>
    <cellStyle name="SAPBEXundefined 2 5 2 2 2 2 2" xfId="18665" xr:uid="{00000000-0005-0000-0000-0000DEB70000}"/>
    <cellStyle name="SAPBEXundefined 2 5 2 2 2 3" xfId="18666" xr:uid="{00000000-0005-0000-0000-0000DFB70000}"/>
    <cellStyle name="SAPBEXundefined 2 5 2 2 3" xfId="18667" xr:uid="{00000000-0005-0000-0000-0000E0B70000}"/>
    <cellStyle name="SAPBEXundefined 2 5 2 2 3 2" xfId="18668" xr:uid="{00000000-0005-0000-0000-0000E1B70000}"/>
    <cellStyle name="SAPBEXundefined 2 5 2 2 3 2 2" xfId="18669" xr:uid="{00000000-0005-0000-0000-0000E2B70000}"/>
    <cellStyle name="SAPBEXundefined 2 5 2 2 4" xfId="18670" xr:uid="{00000000-0005-0000-0000-0000E3B70000}"/>
    <cellStyle name="SAPBEXundefined 2 5 2 2 4 2" xfId="18671" xr:uid="{00000000-0005-0000-0000-0000E4B70000}"/>
    <cellStyle name="SAPBEXundefined 2 5 2 3" xfId="18672" xr:uid="{00000000-0005-0000-0000-0000E5B70000}"/>
    <cellStyle name="SAPBEXundefined 2 5 2 3 2" xfId="18673" xr:uid="{00000000-0005-0000-0000-0000E6B70000}"/>
    <cellStyle name="SAPBEXundefined 2 5 2 3 2 2" xfId="18674" xr:uid="{00000000-0005-0000-0000-0000E7B70000}"/>
    <cellStyle name="SAPBEXundefined 2 5 2 3 3" xfId="18675" xr:uid="{00000000-0005-0000-0000-0000E8B70000}"/>
    <cellStyle name="SAPBEXundefined 2 5 2 4" xfId="18676" xr:uid="{00000000-0005-0000-0000-0000E9B70000}"/>
    <cellStyle name="SAPBEXundefined 2 5 2 4 2" xfId="18677" xr:uid="{00000000-0005-0000-0000-0000EAB70000}"/>
    <cellStyle name="SAPBEXundefined 2 5 2 4 2 2" xfId="18678" xr:uid="{00000000-0005-0000-0000-0000EBB70000}"/>
    <cellStyle name="SAPBEXundefined 2 5 2 5" xfId="18679" xr:uid="{00000000-0005-0000-0000-0000ECB70000}"/>
    <cellStyle name="SAPBEXundefined 2 5 2 5 2" xfId="18680" xr:uid="{00000000-0005-0000-0000-0000EDB70000}"/>
    <cellStyle name="SAPBEXundefined 2 5 2 6" xfId="46644" xr:uid="{00000000-0005-0000-0000-0000EEB70000}"/>
    <cellStyle name="SAPBEXundefined 2 5 2 7" xfId="46645" xr:uid="{00000000-0005-0000-0000-0000EFB70000}"/>
    <cellStyle name="SAPBEXundefined 2 5 2 8" xfId="50010" xr:uid="{00000000-0005-0000-0000-0000F0B70000}"/>
    <cellStyle name="SAPBEXundefined 2 5 20" xfId="46646" xr:uid="{00000000-0005-0000-0000-0000F1B70000}"/>
    <cellStyle name="SAPBEXundefined 2 5 21" xfId="46647" xr:uid="{00000000-0005-0000-0000-0000F2B70000}"/>
    <cellStyle name="SAPBEXundefined 2 5 22" xfId="46648" xr:uid="{00000000-0005-0000-0000-0000F3B70000}"/>
    <cellStyle name="SAPBEXundefined 2 5 23" xfId="46649" xr:uid="{00000000-0005-0000-0000-0000F4B70000}"/>
    <cellStyle name="SAPBEXundefined 2 5 24" xfId="46650" xr:uid="{00000000-0005-0000-0000-0000F5B70000}"/>
    <cellStyle name="SAPBEXundefined 2 5 25" xfId="46651" xr:uid="{00000000-0005-0000-0000-0000F6B70000}"/>
    <cellStyle name="SAPBEXundefined 2 5 26" xfId="46652" xr:uid="{00000000-0005-0000-0000-0000F7B70000}"/>
    <cellStyle name="SAPBEXundefined 2 5 27" xfId="46653" xr:uid="{00000000-0005-0000-0000-0000F8B70000}"/>
    <cellStyle name="SAPBEXundefined 2 5 28" xfId="48905" xr:uid="{00000000-0005-0000-0000-0000F9B70000}"/>
    <cellStyle name="SAPBEXundefined 2 5 29" xfId="49491" xr:uid="{00000000-0005-0000-0000-0000FAB70000}"/>
    <cellStyle name="SAPBEXundefined 2 5 3" xfId="46654" xr:uid="{00000000-0005-0000-0000-0000FBB70000}"/>
    <cellStyle name="SAPBEXundefined 2 5 4" xfId="46655" xr:uid="{00000000-0005-0000-0000-0000FCB70000}"/>
    <cellStyle name="SAPBEXundefined 2 5 5" xfId="46656" xr:uid="{00000000-0005-0000-0000-0000FDB70000}"/>
    <cellStyle name="SAPBEXundefined 2 5 6" xfId="46657" xr:uid="{00000000-0005-0000-0000-0000FEB70000}"/>
    <cellStyle name="SAPBEXundefined 2 5 7" xfId="46658" xr:uid="{00000000-0005-0000-0000-0000FFB70000}"/>
    <cellStyle name="SAPBEXundefined 2 5 8" xfId="46659" xr:uid="{00000000-0005-0000-0000-000000B80000}"/>
    <cellStyle name="SAPBEXundefined 2 5 9" xfId="46660" xr:uid="{00000000-0005-0000-0000-000001B80000}"/>
    <cellStyle name="SAPBEXundefined 2 6" xfId="1294" xr:uid="{00000000-0005-0000-0000-000002B80000}"/>
    <cellStyle name="SAPBEXundefined 2 6 10" xfId="46661" xr:uid="{00000000-0005-0000-0000-000003B80000}"/>
    <cellStyle name="SAPBEXundefined 2 6 11" xfId="46662" xr:uid="{00000000-0005-0000-0000-000004B80000}"/>
    <cellStyle name="SAPBEXundefined 2 6 12" xfId="46663" xr:uid="{00000000-0005-0000-0000-000005B80000}"/>
    <cellStyle name="SAPBEXundefined 2 6 13" xfId="46664" xr:uid="{00000000-0005-0000-0000-000006B80000}"/>
    <cellStyle name="SAPBEXundefined 2 6 14" xfId="46665" xr:uid="{00000000-0005-0000-0000-000007B80000}"/>
    <cellStyle name="SAPBEXundefined 2 6 15" xfId="46666" xr:uid="{00000000-0005-0000-0000-000008B80000}"/>
    <cellStyle name="SAPBEXundefined 2 6 16" xfId="46667" xr:uid="{00000000-0005-0000-0000-000009B80000}"/>
    <cellStyle name="SAPBEXundefined 2 6 17" xfId="46668" xr:uid="{00000000-0005-0000-0000-00000AB80000}"/>
    <cellStyle name="SAPBEXundefined 2 6 18" xfId="46669" xr:uid="{00000000-0005-0000-0000-00000BB80000}"/>
    <cellStyle name="SAPBEXundefined 2 6 19" xfId="46670" xr:uid="{00000000-0005-0000-0000-00000CB80000}"/>
    <cellStyle name="SAPBEXundefined 2 6 2" xfId="2370" xr:uid="{00000000-0005-0000-0000-00000DB80000}"/>
    <cellStyle name="SAPBEXundefined 2 6 2 2" xfId="18681" xr:uid="{00000000-0005-0000-0000-00000EB80000}"/>
    <cellStyle name="SAPBEXundefined 2 6 2 2 2" xfId="18682" xr:uid="{00000000-0005-0000-0000-00000FB80000}"/>
    <cellStyle name="SAPBEXundefined 2 6 2 2 2 2" xfId="18683" xr:uid="{00000000-0005-0000-0000-000010B80000}"/>
    <cellStyle name="SAPBEXundefined 2 6 2 2 2 2 2" xfId="18684" xr:uid="{00000000-0005-0000-0000-000011B80000}"/>
    <cellStyle name="SAPBEXundefined 2 6 2 2 2 3" xfId="18685" xr:uid="{00000000-0005-0000-0000-000012B80000}"/>
    <cellStyle name="SAPBEXundefined 2 6 2 2 3" xfId="18686" xr:uid="{00000000-0005-0000-0000-000013B80000}"/>
    <cellStyle name="SAPBEXundefined 2 6 2 2 3 2" xfId="18687" xr:uid="{00000000-0005-0000-0000-000014B80000}"/>
    <cellStyle name="SAPBEXundefined 2 6 2 2 3 2 2" xfId="18688" xr:uid="{00000000-0005-0000-0000-000015B80000}"/>
    <cellStyle name="SAPBEXundefined 2 6 2 2 4" xfId="18689" xr:uid="{00000000-0005-0000-0000-000016B80000}"/>
    <cellStyle name="SAPBEXundefined 2 6 2 2 4 2" xfId="18690" xr:uid="{00000000-0005-0000-0000-000017B80000}"/>
    <cellStyle name="SAPBEXundefined 2 6 2 3" xfId="18691" xr:uid="{00000000-0005-0000-0000-000018B80000}"/>
    <cellStyle name="SAPBEXundefined 2 6 2 3 2" xfId="18692" xr:uid="{00000000-0005-0000-0000-000019B80000}"/>
    <cellStyle name="SAPBEXundefined 2 6 2 3 2 2" xfId="18693" xr:uid="{00000000-0005-0000-0000-00001AB80000}"/>
    <cellStyle name="SAPBEXundefined 2 6 2 3 3" xfId="18694" xr:uid="{00000000-0005-0000-0000-00001BB80000}"/>
    <cellStyle name="SAPBEXundefined 2 6 2 4" xfId="18695" xr:uid="{00000000-0005-0000-0000-00001CB80000}"/>
    <cellStyle name="SAPBEXundefined 2 6 2 4 2" xfId="18696" xr:uid="{00000000-0005-0000-0000-00001DB80000}"/>
    <cellStyle name="SAPBEXundefined 2 6 2 4 2 2" xfId="18697" xr:uid="{00000000-0005-0000-0000-00001EB80000}"/>
    <cellStyle name="SAPBEXundefined 2 6 2 5" xfId="18698" xr:uid="{00000000-0005-0000-0000-00001FB80000}"/>
    <cellStyle name="SAPBEXundefined 2 6 2 5 2" xfId="18699" xr:uid="{00000000-0005-0000-0000-000020B80000}"/>
    <cellStyle name="SAPBEXundefined 2 6 2 6" xfId="46671" xr:uid="{00000000-0005-0000-0000-000021B80000}"/>
    <cellStyle name="SAPBEXundefined 2 6 2 7" xfId="46672" xr:uid="{00000000-0005-0000-0000-000022B80000}"/>
    <cellStyle name="SAPBEXundefined 2 6 2 8" xfId="50011" xr:uid="{00000000-0005-0000-0000-000023B80000}"/>
    <cellStyle name="SAPBEXundefined 2 6 20" xfId="46673" xr:uid="{00000000-0005-0000-0000-000024B80000}"/>
    <cellStyle name="SAPBEXundefined 2 6 21" xfId="46674" xr:uid="{00000000-0005-0000-0000-000025B80000}"/>
    <cellStyle name="SAPBEXundefined 2 6 22" xfId="46675" xr:uid="{00000000-0005-0000-0000-000026B80000}"/>
    <cellStyle name="SAPBEXundefined 2 6 23" xfId="46676" xr:uid="{00000000-0005-0000-0000-000027B80000}"/>
    <cellStyle name="SAPBEXundefined 2 6 24" xfId="46677" xr:uid="{00000000-0005-0000-0000-000028B80000}"/>
    <cellStyle name="SAPBEXundefined 2 6 25" xfId="46678" xr:uid="{00000000-0005-0000-0000-000029B80000}"/>
    <cellStyle name="SAPBEXundefined 2 6 26" xfId="46679" xr:uid="{00000000-0005-0000-0000-00002AB80000}"/>
    <cellStyle name="SAPBEXundefined 2 6 27" xfId="46680" xr:uid="{00000000-0005-0000-0000-00002BB80000}"/>
    <cellStyle name="SAPBEXundefined 2 6 28" xfId="48906" xr:uid="{00000000-0005-0000-0000-00002CB80000}"/>
    <cellStyle name="SAPBEXundefined 2 6 29" xfId="49492" xr:uid="{00000000-0005-0000-0000-00002DB80000}"/>
    <cellStyle name="SAPBEXundefined 2 6 3" xfId="46681" xr:uid="{00000000-0005-0000-0000-00002EB80000}"/>
    <cellStyle name="SAPBEXundefined 2 6 4" xfId="46682" xr:uid="{00000000-0005-0000-0000-00002FB80000}"/>
    <cellStyle name="SAPBEXundefined 2 6 5" xfId="46683" xr:uid="{00000000-0005-0000-0000-000030B80000}"/>
    <cellStyle name="SAPBEXundefined 2 6 6" xfId="46684" xr:uid="{00000000-0005-0000-0000-000031B80000}"/>
    <cellStyle name="SAPBEXundefined 2 6 7" xfId="46685" xr:uid="{00000000-0005-0000-0000-000032B80000}"/>
    <cellStyle name="SAPBEXundefined 2 6 8" xfId="46686" xr:uid="{00000000-0005-0000-0000-000033B80000}"/>
    <cellStyle name="SAPBEXundefined 2 6 9" xfId="46687" xr:uid="{00000000-0005-0000-0000-000034B80000}"/>
    <cellStyle name="SAPBEXundefined 2 7" xfId="2371" xr:uid="{00000000-0005-0000-0000-000035B80000}"/>
    <cellStyle name="SAPBEXundefined 2 7 2" xfId="18700" xr:uid="{00000000-0005-0000-0000-000036B80000}"/>
    <cellStyle name="SAPBEXundefined 2 7 2 2" xfId="18701" xr:uid="{00000000-0005-0000-0000-000037B80000}"/>
    <cellStyle name="SAPBEXundefined 2 7 2 2 2" xfId="18702" xr:uid="{00000000-0005-0000-0000-000038B80000}"/>
    <cellStyle name="SAPBEXundefined 2 7 2 2 2 2" xfId="18703" xr:uid="{00000000-0005-0000-0000-000039B80000}"/>
    <cellStyle name="SAPBEXundefined 2 7 2 2 3" xfId="18704" xr:uid="{00000000-0005-0000-0000-00003AB80000}"/>
    <cellStyle name="SAPBEXundefined 2 7 2 3" xfId="18705" xr:uid="{00000000-0005-0000-0000-00003BB80000}"/>
    <cellStyle name="SAPBEXundefined 2 7 2 3 2" xfId="18706" xr:uid="{00000000-0005-0000-0000-00003CB80000}"/>
    <cellStyle name="SAPBEXundefined 2 7 2 3 2 2" xfId="18707" xr:uid="{00000000-0005-0000-0000-00003DB80000}"/>
    <cellStyle name="SAPBEXundefined 2 7 2 4" xfId="18708" xr:uid="{00000000-0005-0000-0000-00003EB80000}"/>
    <cellStyle name="SAPBEXundefined 2 7 2 4 2" xfId="18709" xr:uid="{00000000-0005-0000-0000-00003FB80000}"/>
    <cellStyle name="SAPBEXundefined 2 7 3" xfId="18710" xr:uid="{00000000-0005-0000-0000-000040B80000}"/>
    <cellStyle name="SAPBEXundefined 2 7 3 2" xfId="18711" xr:uid="{00000000-0005-0000-0000-000041B80000}"/>
    <cellStyle name="SAPBEXundefined 2 7 3 2 2" xfId="18712" xr:uid="{00000000-0005-0000-0000-000042B80000}"/>
    <cellStyle name="SAPBEXundefined 2 7 3 3" xfId="18713" xr:uid="{00000000-0005-0000-0000-000043B80000}"/>
    <cellStyle name="SAPBEXundefined 2 7 4" xfId="18714" xr:uid="{00000000-0005-0000-0000-000044B80000}"/>
    <cellStyle name="SAPBEXundefined 2 7 4 2" xfId="18715" xr:uid="{00000000-0005-0000-0000-000045B80000}"/>
    <cellStyle name="SAPBEXundefined 2 7 4 2 2" xfId="18716" xr:uid="{00000000-0005-0000-0000-000046B80000}"/>
    <cellStyle name="SAPBEXundefined 2 7 5" xfId="18717" xr:uid="{00000000-0005-0000-0000-000047B80000}"/>
    <cellStyle name="SAPBEXundefined 2 7 5 2" xfId="18718" xr:uid="{00000000-0005-0000-0000-000048B80000}"/>
    <cellStyle name="SAPBEXundefined 2 7 6" xfId="46688" xr:uid="{00000000-0005-0000-0000-000049B80000}"/>
    <cellStyle name="SAPBEXundefined 2 7 7" xfId="46689" xr:uid="{00000000-0005-0000-0000-00004AB80000}"/>
    <cellStyle name="SAPBEXundefined 2 7 8" xfId="50006" xr:uid="{00000000-0005-0000-0000-00004BB80000}"/>
    <cellStyle name="SAPBEXundefined 2 8" xfId="46690" xr:uid="{00000000-0005-0000-0000-00004CB80000}"/>
    <cellStyle name="SAPBEXundefined 2 9" xfId="46691" xr:uid="{00000000-0005-0000-0000-00004DB80000}"/>
    <cellStyle name="SAPBEXundefined 20" xfId="46692" xr:uid="{00000000-0005-0000-0000-00004EB80000}"/>
    <cellStyle name="SAPBEXundefined 21" xfId="46693" xr:uid="{00000000-0005-0000-0000-00004FB80000}"/>
    <cellStyle name="SAPBEXundefined 22" xfId="46694" xr:uid="{00000000-0005-0000-0000-000050B80000}"/>
    <cellStyle name="SAPBEXundefined 23" xfId="46695" xr:uid="{00000000-0005-0000-0000-000051B80000}"/>
    <cellStyle name="SAPBEXundefined 24" xfId="46696" xr:uid="{00000000-0005-0000-0000-000052B80000}"/>
    <cellStyle name="SAPBEXundefined 25" xfId="46697" xr:uid="{00000000-0005-0000-0000-000053B80000}"/>
    <cellStyle name="SAPBEXundefined 26" xfId="46698" xr:uid="{00000000-0005-0000-0000-000054B80000}"/>
    <cellStyle name="SAPBEXundefined 27" xfId="46699" xr:uid="{00000000-0005-0000-0000-000055B80000}"/>
    <cellStyle name="SAPBEXundefined 28" xfId="46700" xr:uid="{00000000-0005-0000-0000-000056B80000}"/>
    <cellStyle name="SAPBEXundefined 29" xfId="46701" xr:uid="{00000000-0005-0000-0000-000057B80000}"/>
    <cellStyle name="SAPBEXundefined 3" xfId="1295" xr:uid="{00000000-0005-0000-0000-000058B80000}"/>
    <cellStyle name="SAPBEXundefined 3 10" xfId="46702" xr:uid="{00000000-0005-0000-0000-000059B80000}"/>
    <cellStyle name="SAPBEXundefined 3 11" xfId="46703" xr:uid="{00000000-0005-0000-0000-00005AB80000}"/>
    <cellStyle name="SAPBEXundefined 3 12" xfId="46704" xr:uid="{00000000-0005-0000-0000-00005BB80000}"/>
    <cellStyle name="SAPBEXundefined 3 13" xfId="46705" xr:uid="{00000000-0005-0000-0000-00005CB80000}"/>
    <cellStyle name="SAPBEXundefined 3 14" xfId="46706" xr:uid="{00000000-0005-0000-0000-00005DB80000}"/>
    <cellStyle name="SAPBEXundefined 3 15" xfId="46707" xr:uid="{00000000-0005-0000-0000-00005EB80000}"/>
    <cellStyle name="SAPBEXundefined 3 16" xfId="46708" xr:uid="{00000000-0005-0000-0000-00005FB80000}"/>
    <cellStyle name="SAPBEXundefined 3 17" xfId="46709" xr:uid="{00000000-0005-0000-0000-000060B80000}"/>
    <cellStyle name="SAPBEXundefined 3 18" xfId="46710" xr:uid="{00000000-0005-0000-0000-000061B80000}"/>
    <cellStyle name="SAPBEXundefined 3 19" xfId="46711" xr:uid="{00000000-0005-0000-0000-000062B80000}"/>
    <cellStyle name="SAPBEXundefined 3 2" xfId="2372" xr:uid="{00000000-0005-0000-0000-000063B80000}"/>
    <cellStyle name="SAPBEXundefined 3 2 2" xfId="18719" xr:uid="{00000000-0005-0000-0000-000064B80000}"/>
    <cellStyle name="SAPBEXundefined 3 2 2 2" xfId="18720" xr:uid="{00000000-0005-0000-0000-000065B80000}"/>
    <cellStyle name="SAPBEXundefined 3 2 2 2 2" xfId="18721" xr:uid="{00000000-0005-0000-0000-000066B80000}"/>
    <cellStyle name="SAPBEXundefined 3 2 2 2 2 2" xfId="18722" xr:uid="{00000000-0005-0000-0000-000067B80000}"/>
    <cellStyle name="SAPBEXundefined 3 2 2 2 3" xfId="18723" xr:uid="{00000000-0005-0000-0000-000068B80000}"/>
    <cellStyle name="SAPBEXundefined 3 2 2 3" xfId="18724" xr:uid="{00000000-0005-0000-0000-000069B80000}"/>
    <cellStyle name="SAPBEXundefined 3 2 2 3 2" xfId="18725" xr:uid="{00000000-0005-0000-0000-00006AB80000}"/>
    <cellStyle name="SAPBEXundefined 3 2 2 3 2 2" xfId="18726" xr:uid="{00000000-0005-0000-0000-00006BB80000}"/>
    <cellStyle name="SAPBEXundefined 3 2 2 4" xfId="18727" xr:uid="{00000000-0005-0000-0000-00006CB80000}"/>
    <cellStyle name="SAPBEXundefined 3 2 2 4 2" xfId="18728" xr:uid="{00000000-0005-0000-0000-00006DB80000}"/>
    <cellStyle name="SAPBEXundefined 3 2 3" xfId="18729" xr:uid="{00000000-0005-0000-0000-00006EB80000}"/>
    <cellStyle name="SAPBEXundefined 3 2 3 2" xfId="18730" xr:uid="{00000000-0005-0000-0000-00006FB80000}"/>
    <cellStyle name="SAPBEXundefined 3 2 3 2 2" xfId="18731" xr:uid="{00000000-0005-0000-0000-000070B80000}"/>
    <cellStyle name="SAPBEXundefined 3 2 3 3" xfId="18732" xr:uid="{00000000-0005-0000-0000-000071B80000}"/>
    <cellStyle name="SAPBEXundefined 3 2 4" xfId="18733" xr:uid="{00000000-0005-0000-0000-000072B80000}"/>
    <cellStyle name="SAPBEXundefined 3 2 4 2" xfId="18734" xr:uid="{00000000-0005-0000-0000-000073B80000}"/>
    <cellStyle name="SAPBEXundefined 3 2 4 2 2" xfId="18735" xr:uid="{00000000-0005-0000-0000-000074B80000}"/>
    <cellStyle name="SAPBEXundefined 3 2 5" xfId="18736" xr:uid="{00000000-0005-0000-0000-000075B80000}"/>
    <cellStyle name="SAPBEXundefined 3 2 5 2" xfId="18737" xr:uid="{00000000-0005-0000-0000-000076B80000}"/>
    <cellStyle name="SAPBEXundefined 3 2 6" xfId="46712" xr:uid="{00000000-0005-0000-0000-000077B80000}"/>
    <cellStyle name="SAPBEXundefined 3 2 7" xfId="46713" xr:uid="{00000000-0005-0000-0000-000078B80000}"/>
    <cellStyle name="SAPBEXundefined 3 2 8" xfId="50012" xr:uid="{00000000-0005-0000-0000-000079B80000}"/>
    <cellStyle name="SAPBEXundefined 3 20" xfId="46714" xr:uid="{00000000-0005-0000-0000-00007AB80000}"/>
    <cellStyle name="SAPBEXundefined 3 21" xfId="46715" xr:uid="{00000000-0005-0000-0000-00007BB80000}"/>
    <cellStyle name="SAPBEXundefined 3 22" xfId="46716" xr:uid="{00000000-0005-0000-0000-00007CB80000}"/>
    <cellStyle name="SAPBEXundefined 3 23" xfId="46717" xr:uid="{00000000-0005-0000-0000-00007DB80000}"/>
    <cellStyle name="SAPBEXundefined 3 24" xfId="46718" xr:uid="{00000000-0005-0000-0000-00007EB80000}"/>
    <cellStyle name="SAPBEXundefined 3 25" xfId="46719" xr:uid="{00000000-0005-0000-0000-00007FB80000}"/>
    <cellStyle name="SAPBEXundefined 3 26" xfId="46720" xr:uid="{00000000-0005-0000-0000-000080B80000}"/>
    <cellStyle name="SAPBEXundefined 3 27" xfId="46721" xr:uid="{00000000-0005-0000-0000-000081B80000}"/>
    <cellStyle name="SAPBEXundefined 3 28" xfId="48907" xr:uid="{00000000-0005-0000-0000-000082B80000}"/>
    <cellStyle name="SAPBEXundefined 3 29" xfId="49493" xr:uid="{00000000-0005-0000-0000-000083B80000}"/>
    <cellStyle name="SAPBEXundefined 3 3" xfId="46722" xr:uid="{00000000-0005-0000-0000-000084B80000}"/>
    <cellStyle name="SAPBEXundefined 3 4" xfId="46723" xr:uid="{00000000-0005-0000-0000-000085B80000}"/>
    <cellStyle name="SAPBEXundefined 3 5" xfId="46724" xr:uid="{00000000-0005-0000-0000-000086B80000}"/>
    <cellStyle name="SAPBEXundefined 3 6" xfId="46725" xr:uid="{00000000-0005-0000-0000-000087B80000}"/>
    <cellStyle name="SAPBEXundefined 3 7" xfId="46726" xr:uid="{00000000-0005-0000-0000-000088B80000}"/>
    <cellStyle name="SAPBEXundefined 3 8" xfId="46727" xr:uid="{00000000-0005-0000-0000-000089B80000}"/>
    <cellStyle name="SAPBEXundefined 3 9" xfId="46728" xr:uid="{00000000-0005-0000-0000-00008AB80000}"/>
    <cellStyle name="SAPBEXundefined 30" xfId="46729" xr:uid="{00000000-0005-0000-0000-00008BB80000}"/>
    <cellStyle name="SAPBEXundefined 31" xfId="46730" xr:uid="{00000000-0005-0000-0000-00008CB80000}"/>
    <cellStyle name="SAPBEXundefined 32" xfId="46731" xr:uid="{00000000-0005-0000-0000-00008DB80000}"/>
    <cellStyle name="SAPBEXundefined 33" xfId="46732" xr:uid="{00000000-0005-0000-0000-00008EB80000}"/>
    <cellStyle name="SAPBEXundefined 34" xfId="46733" xr:uid="{00000000-0005-0000-0000-00008FB80000}"/>
    <cellStyle name="SAPBEXundefined 35" xfId="48908" xr:uid="{00000000-0005-0000-0000-000090B80000}"/>
    <cellStyle name="SAPBEXundefined 36" xfId="49486" xr:uid="{00000000-0005-0000-0000-000091B80000}"/>
    <cellStyle name="SAPBEXundefined 4" xfId="1296" xr:uid="{00000000-0005-0000-0000-000092B80000}"/>
    <cellStyle name="SAPBEXundefined 4 10" xfId="46734" xr:uid="{00000000-0005-0000-0000-000093B80000}"/>
    <cellStyle name="SAPBEXundefined 4 11" xfId="46735" xr:uid="{00000000-0005-0000-0000-000094B80000}"/>
    <cellStyle name="SAPBEXundefined 4 12" xfId="46736" xr:uid="{00000000-0005-0000-0000-000095B80000}"/>
    <cellStyle name="SAPBEXundefined 4 13" xfId="46737" xr:uid="{00000000-0005-0000-0000-000096B80000}"/>
    <cellStyle name="SAPBEXundefined 4 14" xfId="46738" xr:uid="{00000000-0005-0000-0000-000097B80000}"/>
    <cellStyle name="SAPBEXundefined 4 15" xfId="46739" xr:uid="{00000000-0005-0000-0000-000098B80000}"/>
    <cellStyle name="SAPBEXundefined 4 16" xfId="46740" xr:uid="{00000000-0005-0000-0000-000099B80000}"/>
    <cellStyle name="SAPBEXundefined 4 17" xfId="46741" xr:uid="{00000000-0005-0000-0000-00009AB80000}"/>
    <cellStyle name="SAPBEXundefined 4 18" xfId="46742" xr:uid="{00000000-0005-0000-0000-00009BB80000}"/>
    <cellStyle name="SAPBEXundefined 4 19" xfId="46743" xr:uid="{00000000-0005-0000-0000-00009CB80000}"/>
    <cellStyle name="SAPBEXundefined 4 2" xfId="2373" xr:uid="{00000000-0005-0000-0000-00009DB80000}"/>
    <cellStyle name="SAPBEXundefined 4 2 2" xfId="18738" xr:uid="{00000000-0005-0000-0000-00009EB80000}"/>
    <cellStyle name="SAPBEXundefined 4 2 2 2" xfId="18739" xr:uid="{00000000-0005-0000-0000-00009FB80000}"/>
    <cellStyle name="SAPBEXundefined 4 2 2 2 2" xfId="18740" xr:uid="{00000000-0005-0000-0000-0000A0B80000}"/>
    <cellStyle name="SAPBEXundefined 4 2 2 2 2 2" xfId="18741" xr:uid="{00000000-0005-0000-0000-0000A1B80000}"/>
    <cellStyle name="SAPBEXundefined 4 2 2 2 3" xfId="18742" xr:uid="{00000000-0005-0000-0000-0000A2B80000}"/>
    <cellStyle name="SAPBEXundefined 4 2 2 3" xfId="18743" xr:uid="{00000000-0005-0000-0000-0000A3B80000}"/>
    <cellStyle name="SAPBEXundefined 4 2 2 3 2" xfId="18744" xr:uid="{00000000-0005-0000-0000-0000A4B80000}"/>
    <cellStyle name="SAPBEXundefined 4 2 2 3 2 2" xfId="18745" xr:uid="{00000000-0005-0000-0000-0000A5B80000}"/>
    <cellStyle name="SAPBEXundefined 4 2 2 4" xfId="18746" xr:uid="{00000000-0005-0000-0000-0000A6B80000}"/>
    <cellStyle name="SAPBEXundefined 4 2 2 4 2" xfId="18747" xr:uid="{00000000-0005-0000-0000-0000A7B80000}"/>
    <cellStyle name="SAPBEXundefined 4 2 3" xfId="18748" xr:uid="{00000000-0005-0000-0000-0000A8B80000}"/>
    <cellStyle name="SAPBEXundefined 4 2 3 2" xfId="18749" xr:uid="{00000000-0005-0000-0000-0000A9B80000}"/>
    <cellStyle name="SAPBEXundefined 4 2 3 2 2" xfId="18750" xr:uid="{00000000-0005-0000-0000-0000AAB80000}"/>
    <cellStyle name="SAPBEXundefined 4 2 3 3" xfId="18751" xr:uid="{00000000-0005-0000-0000-0000ABB80000}"/>
    <cellStyle name="SAPBEXundefined 4 2 4" xfId="18752" xr:uid="{00000000-0005-0000-0000-0000ACB80000}"/>
    <cellStyle name="SAPBEXundefined 4 2 4 2" xfId="18753" xr:uid="{00000000-0005-0000-0000-0000ADB80000}"/>
    <cellStyle name="SAPBEXundefined 4 2 4 2 2" xfId="18754" xr:uid="{00000000-0005-0000-0000-0000AEB80000}"/>
    <cellStyle name="SAPBEXundefined 4 2 5" xfId="18755" xr:uid="{00000000-0005-0000-0000-0000AFB80000}"/>
    <cellStyle name="SAPBEXundefined 4 2 5 2" xfId="18756" xr:uid="{00000000-0005-0000-0000-0000B0B80000}"/>
    <cellStyle name="SAPBEXundefined 4 2 6" xfId="46744" xr:uid="{00000000-0005-0000-0000-0000B1B80000}"/>
    <cellStyle name="SAPBEXundefined 4 2 7" xfId="46745" xr:uid="{00000000-0005-0000-0000-0000B2B80000}"/>
    <cellStyle name="SAPBEXundefined 4 2 8" xfId="50013" xr:uid="{00000000-0005-0000-0000-0000B3B80000}"/>
    <cellStyle name="SAPBEXundefined 4 20" xfId="46746" xr:uid="{00000000-0005-0000-0000-0000B4B80000}"/>
    <cellStyle name="SAPBEXundefined 4 21" xfId="46747" xr:uid="{00000000-0005-0000-0000-0000B5B80000}"/>
    <cellStyle name="SAPBEXundefined 4 22" xfId="46748" xr:uid="{00000000-0005-0000-0000-0000B6B80000}"/>
    <cellStyle name="SAPBEXundefined 4 23" xfId="46749" xr:uid="{00000000-0005-0000-0000-0000B7B80000}"/>
    <cellStyle name="SAPBEXundefined 4 24" xfId="46750" xr:uid="{00000000-0005-0000-0000-0000B8B80000}"/>
    <cellStyle name="SAPBEXundefined 4 25" xfId="46751" xr:uid="{00000000-0005-0000-0000-0000B9B80000}"/>
    <cellStyle name="SAPBEXundefined 4 26" xfId="46752" xr:uid="{00000000-0005-0000-0000-0000BAB80000}"/>
    <cellStyle name="SAPBEXundefined 4 27" xfId="46753" xr:uid="{00000000-0005-0000-0000-0000BBB80000}"/>
    <cellStyle name="SAPBEXundefined 4 28" xfId="48909" xr:uid="{00000000-0005-0000-0000-0000BCB80000}"/>
    <cellStyle name="SAPBEXundefined 4 29" xfId="49494" xr:uid="{00000000-0005-0000-0000-0000BDB80000}"/>
    <cellStyle name="SAPBEXundefined 4 3" xfId="46754" xr:uid="{00000000-0005-0000-0000-0000BEB80000}"/>
    <cellStyle name="SAPBEXundefined 4 4" xfId="46755" xr:uid="{00000000-0005-0000-0000-0000BFB80000}"/>
    <cellStyle name="SAPBEXundefined 4 5" xfId="46756" xr:uid="{00000000-0005-0000-0000-0000C0B80000}"/>
    <cellStyle name="SAPBEXundefined 4 6" xfId="46757" xr:uid="{00000000-0005-0000-0000-0000C1B80000}"/>
    <cellStyle name="SAPBEXundefined 4 7" xfId="46758" xr:uid="{00000000-0005-0000-0000-0000C2B80000}"/>
    <cellStyle name="SAPBEXundefined 4 8" xfId="46759" xr:uid="{00000000-0005-0000-0000-0000C3B80000}"/>
    <cellStyle name="SAPBEXundefined 4 9" xfId="46760" xr:uid="{00000000-0005-0000-0000-0000C4B80000}"/>
    <cellStyle name="SAPBEXundefined 5" xfId="1297" xr:uid="{00000000-0005-0000-0000-0000C5B80000}"/>
    <cellStyle name="SAPBEXundefined 5 10" xfId="46761" xr:uid="{00000000-0005-0000-0000-0000C6B80000}"/>
    <cellStyle name="SAPBEXundefined 5 11" xfId="46762" xr:uid="{00000000-0005-0000-0000-0000C7B80000}"/>
    <cellStyle name="SAPBEXundefined 5 12" xfId="46763" xr:uid="{00000000-0005-0000-0000-0000C8B80000}"/>
    <cellStyle name="SAPBEXundefined 5 13" xfId="46764" xr:uid="{00000000-0005-0000-0000-0000C9B80000}"/>
    <cellStyle name="SAPBEXundefined 5 14" xfId="46765" xr:uid="{00000000-0005-0000-0000-0000CAB80000}"/>
    <cellStyle name="SAPBEXundefined 5 15" xfId="46766" xr:uid="{00000000-0005-0000-0000-0000CBB80000}"/>
    <cellStyle name="SAPBEXundefined 5 16" xfId="46767" xr:uid="{00000000-0005-0000-0000-0000CCB80000}"/>
    <cellStyle name="SAPBEXundefined 5 17" xfId="46768" xr:uid="{00000000-0005-0000-0000-0000CDB80000}"/>
    <cellStyle name="SAPBEXundefined 5 18" xfId="46769" xr:uid="{00000000-0005-0000-0000-0000CEB80000}"/>
    <cellStyle name="SAPBEXundefined 5 19" xfId="46770" xr:uid="{00000000-0005-0000-0000-0000CFB80000}"/>
    <cellStyle name="SAPBEXundefined 5 2" xfId="2374" xr:uid="{00000000-0005-0000-0000-0000D0B80000}"/>
    <cellStyle name="SAPBEXundefined 5 2 2" xfId="18757" xr:uid="{00000000-0005-0000-0000-0000D1B80000}"/>
    <cellStyle name="SAPBEXundefined 5 2 2 2" xfId="18758" xr:uid="{00000000-0005-0000-0000-0000D2B80000}"/>
    <cellStyle name="SAPBEXundefined 5 2 2 2 2" xfId="18759" xr:uid="{00000000-0005-0000-0000-0000D3B80000}"/>
    <cellStyle name="SAPBEXundefined 5 2 2 2 2 2" xfId="18760" xr:uid="{00000000-0005-0000-0000-0000D4B80000}"/>
    <cellStyle name="SAPBEXundefined 5 2 2 2 3" xfId="18761" xr:uid="{00000000-0005-0000-0000-0000D5B80000}"/>
    <cellStyle name="SAPBEXundefined 5 2 2 3" xfId="18762" xr:uid="{00000000-0005-0000-0000-0000D6B80000}"/>
    <cellStyle name="SAPBEXundefined 5 2 2 3 2" xfId="18763" xr:uid="{00000000-0005-0000-0000-0000D7B80000}"/>
    <cellStyle name="SAPBEXundefined 5 2 2 3 2 2" xfId="18764" xr:uid="{00000000-0005-0000-0000-0000D8B80000}"/>
    <cellStyle name="SAPBEXundefined 5 2 2 4" xfId="18765" xr:uid="{00000000-0005-0000-0000-0000D9B80000}"/>
    <cellStyle name="SAPBEXundefined 5 2 2 4 2" xfId="18766" xr:uid="{00000000-0005-0000-0000-0000DAB80000}"/>
    <cellStyle name="SAPBEXundefined 5 2 3" xfId="18767" xr:uid="{00000000-0005-0000-0000-0000DBB80000}"/>
    <cellStyle name="SAPBEXundefined 5 2 3 2" xfId="18768" xr:uid="{00000000-0005-0000-0000-0000DCB80000}"/>
    <cellStyle name="SAPBEXundefined 5 2 3 2 2" xfId="18769" xr:uid="{00000000-0005-0000-0000-0000DDB80000}"/>
    <cellStyle name="SAPBEXundefined 5 2 3 3" xfId="18770" xr:uid="{00000000-0005-0000-0000-0000DEB80000}"/>
    <cellStyle name="SAPBEXundefined 5 2 4" xfId="18771" xr:uid="{00000000-0005-0000-0000-0000DFB80000}"/>
    <cellStyle name="SAPBEXundefined 5 2 4 2" xfId="18772" xr:uid="{00000000-0005-0000-0000-0000E0B80000}"/>
    <cellStyle name="SAPBEXundefined 5 2 4 2 2" xfId="18773" xr:uid="{00000000-0005-0000-0000-0000E1B80000}"/>
    <cellStyle name="SAPBEXundefined 5 2 5" xfId="18774" xr:uid="{00000000-0005-0000-0000-0000E2B80000}"/>
    <cellStyle name="SAPBEXundefined 5 2 5 2" xfId="18775" xr:uid="{00000000-0005-0000-0000-0000E3B80000}"/>
    <cellStyle name="SAPBEXundefined 5 2 6" xfId="46771" xr:uid="{00000000-0005-0000-0000-0000E4B80000}"/>
    <cellStyle name="SAPBEXundefined 5 2 7" xfId="46772" xr:uid="{00000000-0005-0000-0000-0000E5B80000}"/>
    <cellStyle name="SAPBEXundefined 5 2 8" xfId="50014" xr:uid="{00000000-0005-0000-0000-0000E6B80000}"/>
    <cellStyle name="SAPBEXundefined 5 20" xfId="46773" xr:uid="{00000000-0005-0000-0000-0000E7B80000}"/>
    <cellStyle name="SAPBEXundefined 5 21" xfId="46774" xr:uid="{00000000-0005-0000-0000-0000E8B80000}"/>
    <cellStyle name="SAPBEXundefined 5 22" xfId="46775" xr:uid="{00000000-0005-0000-0000-0000E9B80000}"/>
    <cellStyle name="SAPBEXundefined 5 23" xfId="46776" xr:uid="{00000000-0005-0000-0000-0000EAB80000}"/>
    <cellStyle name="SAPBEXundefined 5 24" xfId="46777" xr:uid="{00000000-0005-0000-0000-0000EBB80000}"/>
    <cellStyle name="SAPBEXundefined 5 25" xfId="46778" xr:uid="{00000000-0005-0000-0000-0000ECB80000}"/>
    <cellStyle name="SAPBEXundefined 5 26" xfId="46779" xr:uid="{00000000-0005-0000-0000-0000EDB80000}"/>
    <cellStyle name="SAPBEXundefined 5 27" xfId="46780" xr:uid="{00000000-0005-0000-0000-0000EEB80000}"/>
    <cellStyle name="SAPBEXundefined 5 28" xfId="48910" xr:uid="{00000000-0005-0000-0000-0000EFB80000}"/>
    <cellStyle name="SAPBEXundefined 5 29" xfId="49495" xr:uid="{00000000-0005-0000-0000-0000F0B80000}"/>
    <cellStyle name="SAPBEXundefined 5 3" xfId="46781" xr:uid="{00000000-0005-0000-0000-0000F1B80000}"/>
    <cellStyle name="SAPBEXundefined 5 4" xfId="46782" xr:uid="{00000000-0005-0000-0000-0000F2B80000}"/>
    <cellStyle name="SAPBEXundefined 5 5" xfId="46783" xr:uid="{00000000-0005-0000-0000-0000F3B80000}"/>
    <cellStyle name="SAPBEXundefined 5 6" xfId="46784" xr:uid="{00000000-0005-0000-0000-0000F4B80000}"/>
    <cellStyle name="SAPBEXundefined 5 7" xfId="46785" xr:uid="{00000000-0005-0000-0000-0000F5B80000}"/>
    <cellStyle name="SAPBEXundefined 5 8" xfId="46786" xr:uid="{00000000-0005-0000-0000-0000F6B80000}"/>
    <cellStyle name="SAPBEXundefined 5 9" xfId="46787" xr:uid="{00000000-0005-0000-0000-0000F7B80000}"/>
    <cellStyle name="SAPBEXundefined 6" xfId="1298" xr:uid="{00000000-0005-0000-0000-0000F8B80000}"/>
    <cellStyle name="SAPBEXundefined 6 10" xfId="46788" xr:uid="{00000000-0005-0000-0000-0000F9B80000}"/>
    <cellStyle name="SAPBEXundefined 6 11" xfId="46789" xr:uid="{00000000-0005-0000-0000-0000FAB80000}"/>
    <cellStyle name="SAPBEXundefined 6 12" xfId="46790" xr:uid="{00000000-0005-0000-0000-0000FBB80000}"/>
    <cellStyle name="SAPBEXundefined 6 13" xfId="46791" xr:uid="{00000000-0005-0000-0000-0000FCB80000}"/>
    <cellStyle name="SAPBEXundefined 6 14" xfId="46792" xr:uid="{00000000-0005-0000-0000-0000FDB80000}"/>
    <cellStyle name="SAPBEXundefined 6 15" xfId="46793" xr:uid="{00000000-0005-0000-0000-0000FEB80000}"/>
    <cellStyle name="SAPBEXundefined 6 16" xfId="46794" xr:uid="{00000000-0005-0000-0000-0000FFB80000}"/>
    <cellStyle name="SAPBEXundefined 6 17" xfId="46795" xr:uid="{00000000-0005-0000-0000-000000B90000}"/>
    <cellStyle name="SAPBEXundefined 6 18" xfId="46796" xr:uid="{00000000-0005-0000-0000-000001B90000}"/>
    <cellStyle name="SAPBEXundefined 6 19" xfId="46797" xr:uid="{00000000-0005-0000-0000-000002B90000}"/>
    <cellStyle name="SAPBEXundefined 6 2" xfId="2375" xr:uid="{00000000-0005-0000-0000-000003B90000}"/>
    <cellStyle name="SAPBEXundefined 6 2 2" xfId="18776" xr:uid="{00000000-0005-0000-0000-000004B90000}"/>
    <cellStyle name="SAPBEXundefined 6 2 2 2" xfId="18777" xr:uid="{00000000-0005-0000-0000-000005B90000}"/>
    <cellStyle name="SAPBEXundefined 6 2 2 2 2" xfId="18778" xr:uid="{00000000-0005-0000-0000-000006B90000}"/>
    <cellStyle name="SAPBEXundefined 6 2 2 2 2 2" xfId="18779" xr:uid="{00000000-0005-0000-0000-000007B90000}"/>
    <cellStyle name="SAPBEXundefined 6 2 2 2 3" xfId="18780" xr:uid="{00000000-0005-0000-0000-000008B90000}"/>
    <cellStyle name="SAPBEXundefined 6 2 2 3" xfId="18781" xr:uid="{00000000-0005-0000-0000-000009B90000}"/>
    <cellStyle name="SAPBEXundefined 6 2 2 3 2" xfId="18782" xr:uid="{00000000-0005-0000-0000-00000AB90000}"/>
    <cellStyle name="SAPBEXundefined 6 2 2 3 2 2" xfId="18783" xr:uid="{00000000-0005-0000-0000-00000BB90000}"/>
    <cellStyle name="SAPBEXundefined 6 2 2 4" xfId="18784" xr:uid="{00000000-0005-0000-0000-00000CB90000}"/>
    <cellStyle name="SAPBEXundefined 6 2 2 4 2" xfId="18785" xr:uid="{00000000-0005-0000-0000-00000DB90000}"/>
    <cellStyle name="SAPBEXundefined 6 2 3" xfId="18786" xr:uid="{00000000-0005-0000-0000-00000EB90000}"/>
    <cellStyle name="SAPBEXundefined 6 2 3 2" xfId="18787" xr:uid="{00000000-0005-0000-0000-00000FB90000}"/>
    <cellStyle name="SAPBEXundefined 6 2 3 2 2" xfId="18788" xr:uid="{00000000-0005-0000-0000-000010B90000}"/>
    <cellStyle name="SAPBEXundefined 6 2 3 3" xfId="18789" xr:uid="{00000000-0005-0000-0000-000011B90000}"/>
    <cellStyle name="SAPBEXundefined 6 2 4" xfId="18790" xr:uid="{00000000-0005-0000-0000-000012B90000}"/>
    <cellStyle name="SAPBEXundefined 6 2 4 2" xfId="18791" xr:uid="{00000000-0005-0000-0000-000013B90000}"/>
    <cellStyle name="SAPBEXundefined 6 2 4 2 2" xfId="18792" xr:uid="{00000000-0005-0000-0000-000014B90000}"/>
    <cellStyle name="SAPBEXundefined 6 2 5" xfId="18793" xr:uid="{00000000-0005-0000-0000-000015B90000}"/>
    <cellStyle name="SAPBEXundefined 6 2 5 2" xfId="18794" xr:uid="{00000000-0005-0000-0000-000016B90000}"/>
    <cellStyle name="SAPBEXundefined 6 2 6" xfId="46798" xr:uid="{00000000-0005-0000-0000-000017B90000}"/>
    <cellStyle name="SAPBEXundefined 6 2 7" xfId="46799" xr:uid="{00000000-0005-0000-0000-000018B90000}"/>
    <cellStyle name="SAPBEXundefined 6 2 8" xfId="50015" xr:uid="{00000000-0005-0000-0000-000019B90000}"/>
    <cellStyle name="SAPBEXundefined 6 20" xfId="46800" xr:uid="{00000000-0005-0000-0000-00001AB90000}"/>
    <cellStyle name="SAPBEXundefined 6 21" xfId="46801" xr:uid="{00000000-0005-0000-0000-00001BB90000}"/>
    <cellStyle name="SAPBEXundefined 6 22" xfId="46802" xr:uid="{00000000-0005-0000-0000-00001CB90000}"/>
    <cellStyle name="SAPBEXundefined 6 23" xfId="46803" xr:uid="{00000000-0005-0000-0000-00001DB90000}"/>
    <cellStyle name="SAPBEXundefined 6 24" xfId="46804" xr:uid="{00000000-0005-0000-0000-00001EB90000}"/>
    <cellStyle name="SAPBEXundefined 6 25" xfId="46805" xr:uid="{00000000-0005-0000-0000-00001FB90000}"/>
    <cellStyle name="SAPBEXundefined 6 26" xfId="46806" xr:uid="{00000000-0005-0000-0000-000020B90000}"/>
    <cellStyle name="SAPBEXundefined 6 27" xfId="46807" xr:uid="{00000000-0005-0000-0000-000021B90000}"/>
    <cellStyle name="SAPBEXundefined 6 28" xfId="48911" xr:uid="{00000000-0005-0000-0000-000022B90000}"/>
    <cellStyle name="SAPBEXundefined 6 29" xfId="49496" xr:uid="{00000000-0005-0000-0000-000023B90000}"/>
    <cellStyle name="SAPBEXundefined 6 3" xfId="46808" xr:uid="{00000000-0005-0000-0000-000024B90000}"/>
    <cellStyle name="SAPBEXundefined 6 4" xfId="46809" xr:uid="{00000000-0005-0000-0000-000025B90000}"/>
    <cellStyle name="SAPBEXundefined 6 5" xfId="46810" xr:uid="{00000000-0005-0000-0000-000026B90000}"/>
    <cellStyle name="SAPBEXundefined 6 6" xfId="46811" xr:uid="{00000000-0005-0000-0000-000027B90000}"/>
    <cellStyle name="SAPBEXundefined 6 7" xfId="46812" xr:uid="{00000000-0005-0000-0000-000028B90000}"/>
    <cellStyle name="SAPBEXundefined 6 8" xfId="46813" xr:uid="{00000000-0005-0000-0000-000029B90000}"/>
    <cellStyle name="SAPBEXundefined 6 9" xfId="46814" xr:uid="{00000000-0005-0000-0000-00002AB90000}"/>
    <cellStyle name="SAPBEXundefined 7" xfId="1299" xr:uid="{00000000-0005-0000-0000-00002BB90000}"/>
    <cellStyle name="SAPBEXundefined 7 10" xfId="46815" xr:uid="{00000000-0005-0000-0000-00002CB90000}"/>
    <cellStyle name="SAPBEXundefined 7 11" xfId="46816" xr:uid="{00000000-0005-0000-0000-00002DB90000}"/>
    <cellStyle name="SAPBEXundefined 7 12" xfId="46817" xr:uid="{00000000-0005-0000-0000-00002EB90000}"/>
    <cellStyle name="SAPBEXundefined 7 13" xfId="46818" xr:uid="{00000000-0005-0000-0000-00002FB90000}"/>
    <cellStyle name="SAPBEXundefined 7 14" xfId="46819" xr:uid="{00000000-0005-0000-0000-000030B90000}"/>
    <cellStyle name="SAPBEXundefined 7 15" xfId="46820" xr:uid="{00000000-0005-0000-0000-000031B90000}"/>
    <cellStyle name="SAPBEXundefined 7 16" xfId="46821" xr:uid="{00000000-0005-0000-0000-000032B90000}"/>
    <cellStyle name="SAPBEXundefined 7 17" xfId="46822" xr:uid="{00000000-0005-0000-0000-000033B90000}"/>
    <cellStyle name="SAPBEXundefined 7 18" xfId="46823" xr:uid="{00000000-0005-0000-0000-000034B90000}"/>
    <cellStyle name="SAPBEXundefined 7 19" xfId="46824" xr:uid="{00000000-0005-0000-0000-000035B90000}"/>
    <cellStyle name="SAPBEXundefined 7 2" xfId="2376" xr:uid="{00000000-0005-0000-0000-000036B90000}"/>
    <cellStyle name="SAPBEXundefined 7 2 2" xfId="18795" xr:uid="{00000000-0005-0000-0000-000037B90000}"/>
    <cellStyle name="SAPBEXundefined 7 2 2 2" xfId="18796" xr:uid="{00000000-0005-0000-0000-000038B90000}"/>
    <cellStyle name="SAPBEXundefined 7 2 2 2 2" xfId="18797" xr:uid="{00000000-0005-0000-0000-000039B90000}"/>
    <cellStyle name="SAPBEXundefined 7 2 2 2 2 2" xfId="18798" xr:uid="{00000000-0005-0000-0000-00003AB90000}"/>
    <cellStyle name="SAPBEXundefined 7 2 2 2 3" xfId="18799" xr:uid="{00000000-0005-0000-0000-00003BB90000}"/>
    <cellStyle name="SAPBEXundefined 7 2 2 3" xfId="18800" xr:uid="{00000000-0005-0000-0000-00003CB90000}"/>
    <cellStyle name="SAPBEXundefined 7 2 2 3 2" xfId="18801" xr:uid="{00000000-0005-0000-0000-00003DB90000}"/>
    <cellStyle name="SAPBEXundefined 7 2 2 3 2 2" xfId="18802" xr:uid="{00000000-0005-0000-0000-00003EB90000}"/>
    <cellStyle name="SAPBEXundefined 7 2 2 4" xfId="18803" xr:uid="{00000000-0005-0000-0000-00003FB90000}"/>
    <cellStyle name="SAPBEXundefined 7 2 2 4 2" xfId="18804" xr:uid="{00000000-0005-0000-0000-000040B90000}"/>
    <cellStyle name="SAPBEXundefined 7 2 3" xfId="18805" xr:uid="{00000000-0005-0000-0000-000041B90000}"/>
    <cellStyle name="SAPBEXundefined 7 2 3 2" xfId="18806" xr:uid="{00000000-0005-0000-0000-000042B90000}"/>
    <cellStyle name="SAPBEXundefined 7 2 3 2 2" xfId="18807" xr:uid="{00000000-0005-0000-0000-000043B90000}"/>
    <cellStyle name="SAPBEXundefined 7 2 3 3" xfId="18808" xr:uid="{00000000-0005-0000-0000-000044B90000}"/>
    <cellStyle name="SAPBEXundefined 7 2 4" xfId="18809" xr:uid="{00000000-0005-0000-0000-000045B90000}"/>
    <cellStyle name="SAPBEXundefined 7 2 4 2" xfId="18810" xr:uid="{00000000-0005-0000-0000-000046B90000}"/>
    <cellStyle name="SAPBEXundefined 7 2 4 2 2" xfId="18811" xr:uid="{00000000-0005-0000-0000-000047B90000}"/>
    <cellStyle name="SAPBEXundefined 7 2 5" xfId="18812" xr:uid="{00000000-0005-0000-0000-000048B90000}"/>
    <cellStyle name="SAPBEXundefined 7 2 5 2" xfId="18813" xr:uid="{00000000-0005-0000-0000-000049B90000}"/>
    <cellStyle name="SAPBEXundefined 7 2 6" xfId="46825" xr:uid="{00000000-0005-0000-0000-00004AB90000}"/>
    <cellStyle name="SAPBEXundefined 7 2 7" xfId="46826" xr:uid="{00000000-0005-0000-0000-00004BB90000}"/>
    <cellStyle name="SAPBEXundefined 7 2 8" xfId="50016" xr:uid="{00000000-0005-0000-0000-00004CB90000}"/>
    <cellStyle name="SAPBEXundefined 7 20" xfId="46827" xr:uid="{00000000-0005-0000-0000-00004DB90000}"/>
    <cellStyle name="SAPBEXundefined 7 21" xfId="46828" xr:uid="{00000000-0005-0000-0000-00004EB90000}"/>
    <cellStyle name="SAPBEXundefined 7 22" xfId="46829" xr:uid="{00000000-0005-0000-0000-00004FB90000}"/>
    <cellStyle name="SAPBEXundefined 7 23" xfId="46830" xr:uid="{00000000-0005-0000-0000-000050B90000}"/>
    <cellStyle name="SAPBEXundefined 7 24" xfId="46831" xr:uid="{00000000-0005-0000-0000-000051B90000}"/>
    <cellStyle name="SAPBEXundefined 7 25" xfId="46832" xr:uid="{00000000-0005-0000-0000-000052B90000}"/>
    <cellStyle name="SAPBEXundefined 7 26" xfId="46833" xr:uid="{00000000-0005-0000-0000-000053B90000}"/>
    <cellStyle name="SAPBEXundefined 7 27" xfId="46834" xr:uid="{00000000-0005-0000-0000-000054B90000}"/>
    <cellStyle name="SAPBEXundefined 7 28" xfId="48912" xr:uid="{00000000-0005-0000-0000-000055B90000}"/>
    <cellStyle name="SAPBEXundefined 7 29" xfId="49497" xr:uid="{00000000-0005-0000-0000-000056B90000}"/>
    <cellStyle name="SAPBEXundefined 7 3" xfId="46835" xr:uid="{00000000-0005-0000-0000-000057B90000}"/>
    <cellStyle name="SAPBEXundefined 7 4" xfId="46836" xr:uid="{00000000-0005-0000-0000-000058B90000}"/>
    <cellStyle name="SAPBEXundefined 7 5" xfId="46837" xr:uid="{00000000-0005-0000-0000-000059B90000}"/>
    <cellStyle name="SAPBEXundefined 7 6" xfId="46838" xr:uid="{00000000-0005-0000-0000-00005AB90000}"/>
    <cellStyle name="SAPBEXundefined 7 7" xfId="46839" xr:uid="{00000000-0005-0000-0000-00005BB90000}"/>
    <cellStyle name="SAPBEXundefined 7 8" xfId="46840" xr:uid="{00000000-0005-0000-0000-00005CB90000}"/>
    <cellStyle name="SAPBEXundefined 7 9" xfId="46841" xr:uid="{00000000-0005-0000-0000-00005DB90000}"/>
    <cellStyle name="SAPBEXundefined 8" xfId="1289" xr:uid="{00000000-0005-0000-0000-00005EB90000}"/>
    <cellStyle name="SAPBEXundefined 8 10" xfId="46842" xr:uid="{00000000-0005-0000-0000-00005FB90000}"/>
    <cellStyle name="SAPBEXundefined 8 11" xfId="46843" xr:uid="{00000000-0005-0000-0000-000060B90000}"/>
    <cellStyle name="SAPBEXundefined 8 12" xfId="46844" xr:uid="{00000000-0005-0000-0000-000061B90000}"/>
    <cellStyle name="SAPBEXundefined 8 13" xfId="46845" xr:uid="{00000000-0005-0000-0000-000062B90000}"/>
    <cellStyle name="SAPBEXundefined 8 14" xfId="46846" xr:uid="{00000000-0005-0000-0000-000063B90000}"/>
    <cellStyle name="SAPBEXundefined 8 15" xfId="46847" xr:uid="{00000000-0005-0000-0000-000064B90000}"/>
    <cellStyle name="SAPBEXundefined 8 16" xfId="46848" xr:uid="{00000000-0005-0000-0000-000065B90000}"/>
    <cellStyle name="SAPBEXundefined 8 17" xfId="46849" xr:uid="{00000000-0005-0000-0000-000066B90000}"/>
    <cellStyle name="SAPBEXundefined 8 18" xfId="46850" xr:uid="{00000000-0005-0000-0000-000067B90000}"/>
    <cellStyle name="SAPBEXundefined 8 19" xfId="46851" xr:uid="{00000000-0005-0000-0000-000068B90000}"/>
    <cellStyle name="SAPBEXundefined 8 2" xfId="2377" xr:uid="{00000000-0005-0000-0000-000069B90000}"/>
    <cellStyle name="SAPBEXundefined 8 2 2" xfId="18814" xr:uid="{00000000-0005-0000-0000-00006AB90000}"/>
    <cellStyle name="SAPBEXundefined 8 2 2 2" xfId="18815" xr:uid="{00000000-0005-0000-0000-00006BB90000}"/>
    <cellStyle name="SAPBEXundefined 8 2 2 2 2" xfId="18816" xr:uid="{00000000-0005-0000-0000-00006CB90000}"/>
    <cellStyle name="SAPBEXundefined 8 2 2 2 2 2" xfId="18817" xr:uid="{00000000-0005-0000-0000-00006DB90000}"/>
    <cellStyle name="SAPBEXundefined 8 2 2 2 3" xfId="18818" xr:uid="{00000000-0005-0000-0000-00006EB90000}"/>
    <cellStyle name="SAPBEXundefined 8 2 2 3" xfId="18819" xr:uid="{00000000-0005-0000-0000-00006FB90000}"/>
    <cellStyle name="SAPBEXundefined 8 2 2 3 2" xfId="18820" xr:uid="{00000000-0005-0000-0000-000070B90000}"/>
    <cellStyle name="SAPBEXundefined 8 2 2 3 2 2" xfId="18821" xr:uid="{00000000-0005-0000-0000-000071B90000}"/>
    <cellStyle name="SAPBEXundefined 8 2 2 4" xfId="18822" xr:uid="{00000000-0005-0000-0000-000072B90000}"/>
    <cellStyle name="SAPBEXundefined 8 2 2 4 2" xfId="18823" xr:uid="{00000000-0005-0000-0000-000073B90000}"/>
    <cellStyle name="SAPBEXundefined 8 2 3" xfId="18824" xr:uid="{00000000-0005-0000-0000-000074B90000}"/>
    <cellStyle name="SAPBEXundefined 8 2 3 2" xfId="18825" xr:uid="{00000000-0005-0000-0000-000075B90000}"/>
    <cellStyle name="SAPBEXundefined 8 2 3 2 2" xfId="18826" xr:uid="{00000000-0005-0000-0000-000076B90000}"/>
    <cellStyle name="SAPBEXundefined 8 2 3 3" xfId="18827" xr:uid="{00000000-0005-0000-0000-000077B90000}"/>
    <cellStyle name="SAPBEXundefined 8 2 4" xfId="18828" xr:uid="{00000000-0005-0000-0000-000078B90000}"/>
    <cellStyle name="SAPBEXundefined 8 2 4 2" xfId="18829" xr:uid="{00000000-0005-0000-0000-000079B90000}"/>
    <cellStyle name="SAPBEXundefined 8 2 4 2 2" xfId="18830" xr:uid="{00000000-0005-0000-0000-00007AB90000}"/>
    <cellStyle name="SAPBEXundefined 8 2 5" xfId="18831" xr:uid="{00000000-0005-0000-0000-00007BB90000}"/>
    <cellStyle name="SAPBEXundefined 8 2 5 2" xfId="18832" xr:uid="{00000000-0005-0000-0000-00007CB90000}"/>
    <cellStyle name="SAPBEXundefined 8 2 6" xfId="46852" xr:uid="{00000000-0005-0000-0000-00007DB90000}"/>
    <cellStyle name="SAPBEXundefined 8 2 7" xfId="46853" xr:uid="{00000000-0005-0000-0000-00007EB90000}"/>
    <cellStyle name="SAPBEXundefined 8 20" xfId="46854" xr:uid="{00000000-0005-0000-0000-00007FB90000}"/>
    <cellStyle name="SAPBEXundefined 8 21" xfId="46855" xr:uid="{00000000-0005-0000-0000-000080B90000}"/>
    <cellStyle name="SAPBEXundefined 8 22" xfId="46856" xr:uid="{00000000-0005-0000-0000-000081B90000}"/>
    <cellStyle name="SAPBEXundefined 8 23" xfId="46857" xr:uid="{00000000-0005-0000-0000-000082B90000}"/>
    <cellStyle name="SAPBEXundefined 8 24" xfId="46858" xr:uid="{00000000-0005-0000-0000-000083B90000}"/>
    <cellStyle name="SAPBEXundefined 8 25" xfId="46859" xr:uid="{00000000-0005-0000-0000-000084B90000}"/>
    <cellStyle name="SAPBEXundefined 8 26" xfId="46860" xr:uid="{00000000-0005-0000-0000-000085B90000}"/>
    <cellStyle name="SAPBEXundefined 8 27" xfId="48913" xr:uid="{00000000-0005-0000-0000-000086B90000}"/>
    <cellStyle name="SAPBEXundefined 8 3" xfId="46861" xr:uid="{00000000-0005-0000-0000-000087B90000}"/>
    <cellStyle name="SAPBEXundefined 8 4" xfId="46862" xr:uid="{00000000-0005-0000-0000-000088B90000}"/>
    <cellStyle name="SAPBEXundefined 8 5" xfId="46863" xr:uid="{00000000-0005-0000-0000-000089B90000}"/>
    <cellStyle name="SAPBEXundefined 8 6" xfId="46864" xr:uid="{00000000-0005-0000-0000-00008AB90000}"/>
    <cellStyle name="SAPBEXundefined 8 7" xfId="46865" xr:uid="{00000000-0005-0000-0000-00008BB90000}"/>
    <cellStyle name="SAPBEXundefined 8 8" xfId="46866" xr:uid="{00000000-0005-0000-0000-00008CB90000}"/>
    <cellStyle name="SAPBEXundefined 8 9" xfId="46867" xr:uid="{00000000-0005-0000-0000-00008DB90000}"/>
    <cellStyle name="SAPBEXundefined 9" xfId="2378" xr:uid="{00000000-0005-0000-0000-00008EB90000}"/>
    <cellStyle name="SAPBEXundefined 9 2" xfId="18833" xr:uid="{00000000-0005-0000-0000-00008FB90000}"/>
    <cellStyle name="SAPBEXundefined 9 2 2" xfId="18834" xr:uid="{00000000-0005-0000-0000-000090B90000}"/>
    <cellStyle name="SAPBEXundefined 9 2 2 2" xfId="18835" xr:uid="{00000000-0005-0000-0000-000091B90000}"/>
    <cellStyle name="SAPBEXundefined 9 2 2 2 2" xfId="18836" xr:uid="{00000000-0005-0000-0000-000092B90000}"/>
    <cellStyle name="SAPBEXundefined 9 2 2 3" xfId="18837" xr:uid="{00000000-0005-0000-0000-000093B90000}"/>
    <cellStyle name="SAPBEXundefined 9 2 3" xfId="18838" xr:uid="{00000000-0005-0000-0000-000094B90000}"/>
    <cellStyle name="SAPBEXundefined 9 2 3 2" xfId="18839" xr:uid="{00000000-0005-0000-0000-000095B90000}"/>
    <cellStyle name="SAPBEXundefined 9 2 3 2 2" xfId="18840" xr:uid="{00000000-0005-0000-0000-000096B90000}"/>
    <cellStyle name="SAPBEXundefined 9 2 4" xfId="18841" xr:uid="{00000000-0005-0000-0000-000097B90000}"/>
    <cellStyle name="SAPBEXundefined 9 2 4 2" xfId="18842" xr:uid="{00000000-0005-0000-0000-000098B90000}"/>
    <cellStyle name="SAPBEXundefined 9 3" xfId="18843" xr:uid="{00000000-0005-0000-0000-000099B90000}"/>
    <cellStyle name="SAPBEXundefined 9 3 2" xfId="18844" xr:uid="{00000000-0005-0000-0000-00009AB90000}"/>
    <cellStyle name="SAPBEXundefined 9 3 2 2" xfId="18845" xr:uid="{00000000-0005-0000-0000-00009BB90000}"/>
    <cellStyle name="SAPBEXundefined 9 3 3" xfId="18846" xr:uid="{00000000-0005-0000-0000-00009CB90000}"/>
    <cellStyle name="SAPBEXundefined 9 4" xfId="18847" xr:uid="{00000000-0005-0000-0000-00009DB90000}"/>
    <cellStyle name="SAPBEXundefined 9 4 2" xfId="18848" xr:uid="{00000000-0005-0000-0000-00009EB90000}"/>
    <cellStyle name="SAPBEXundefined 9 4 2 2" xfId="18849" xr:uid="{00000000-0005-0000-0000-00009FB90000}"/>
    <cellStyle name="SAPBEXundefined 9 5" xfId="18850" xr:uid="{00000000-0005-0000-0000-0000A0B90000}"/>
    <cellStyle name="SAPBEXundefined 9 5 2" xfId="18851" xr:uid="{00000000-0005-0000-0000-0000A1B90000}"/>
    <cellStyle name="SAPBEXundefined 9 6" xfId="46868" xr:uid="{00000000-0005-0000-0000-0000A2B90000}"/>
    <cellStyle name="SAPBEXundefined 9 7" xfId="46869" xr:uid="{00000000-0005-0000-0000-0000A3B90000}"/>
    <cellStyle name="SAPBEXundefined 9 8" xfId="50005" xr:uid="{00000000-0005-0000-0000-0000A4B90000}"/>
    <cellStyle name="Schlecht" xfId="212" xr:uid="{00000000-0005-0000-0000-0000A5B90000}"/>
    <cellStyle name="ScotchRule" xfId="46870" xr:uid="{00000000-0005-0000-0000-0000A6B90000}"/>
    <cellStyle name="Shade" xfId="46871" xr:uid="{00000000-0005-0000-0000-0000A7B90000}"/>
    <cellStyle name="Shaded" xfId="46872" xr:uid="{00000000-0005-0000-0000-0000A8B90000}"/>
    <cellStyle name="Shares" xfId="46873" xr:uid="{00000000-0005-0000-0000-0000A9B90000}"/>
    <cellStyle name="Sheet Title" xfId="158" xr:uid="{00000000-0005-0000-0000-0000AAB90000}"/>
    <cellStyle name="Single Accounting" xfId="46874" xr:uid="{00000000-0005-0000-0000-0000ABB90000}"/>
    <cellStyle name="Single Border" xfId="46875" xr:uid="{00000000-0005-0000-0000-0000ACB90000}"/>
    <cellStyle name="Single Border 2" xfId="46876" xr:uid="{00000000-0005-0000-0000-0000ADB90000}"/>
    <cellStyle name="Single Border 2 2" xfId="46877" xr:uid="{00000000-0005-0000-0000-0000AEB90000}"/>
    <cellStyle name="Single Border 2 2 2" xfId="46878" xr:uid="{00000000-0005-0000-0000-0000AFB90000}"/>
    <cellStyle name="Single Border 2 3" xfId="46879" xr:uid="{00000000-0005-0000-0000-0000B0B90000}"/>
    <cellStyle name="Single Border 3" xfId="46880" xr:uid="{00000000-0005-0000-0000-0000B1B90000}"/>
    <cellStyle name="Single Border 3 2" xfId="46881" xr:uid="{00000000-0005-0000-0000-0000B2B90000}"/>
    <cellStyle name="Single Border 4" xfId="46882" xr:uid="{00000000-0005-0000-0000-0000B3B90000}"/>
    <cellStyle name="single underscore" xfId="46883" xr:uid="{00000000-0005-0000-0000-0000B4B90000}"/>
    <cellStyle name="single underscore 2" xfId="46884" xr:uid="{00000000-0005-0000-0000-0000B5B90000}"/>
    <cellStyle name="single underscore 2 2" xfId="46885" xr:uid="{00000000-0005-0000-0000-0000B6B90000}"/>
    <cellStyle name="single underscore 2 2 2" xfId="46886" xr:uid="{00000000-0005-0000-0000-0000B7B90000}"/>
    <cellStyle name="single underscore 2 3" xfId="46887" xr:uid="{00000000-0005-0000-0000-0000B8B90000}"/>
    <cellStyle name="single underscore 3" xfId="46888" xr:uid="{00000000-0005-0000-0000-0000B9B90000}"/>
    <cellStyle name="single underscore 3 2" xfId="46889" xr:uid="{00000000-0005-0000-0000-0000BAB90000}"/>
    <cellStyle name="single underscore 4" xfId="46890" xr:uid="{00000000-0005-0000-0000-0000BBB90000}"/>
    <cellStyle name="Smart Bold" xfId="46891" xr:uid="{00000000-0005-0000-0000-0000BCB90000}"/>
    <cellStyle name="Smart Forecast" xfId="46892" xr:uid="{00000000-0005-0000-0000-0000BDB90000}"/>
    <cellStyle name="Smart Forecast 2" xfId="46893" xr:uid="{00000000-0005-0000-0000-0000BEB90000}"/>
    <cellStyle name="Smart General" xfId="46894" xr:uid="{00000000-0005-0000-0000-0000BFB90000}"/>
    <cellStyle name="Smart Highlight" xfId="46895" xr:uid="{00000000-0005-0000-0000-0000C0B90000}"/>
    <cellStyle name="Smart Highlight 2" xfId="46896" xr:uid="{00000000-0005-0000-0000-0000C1B90000}"/>
    <cellStyle name="Smart Highlight 2 2" xfId="46897" xr:uid="{00000000-0005-0000-0000-0000C2B90000}"/>
    <cellStyle name="Smart Percent" xfId="46898" xr:uid="{00000000-0005-0000-0000-0000C3B90000}"/>
    <cellStyle name="Smart Source" xfId="46899" xr:uid="{00000000-0005-0000-0000-0000C4B90000}"/>
    <cellStyle name="Smart Subtitle 1" xfId="46900" xr:uid="{00000000-0005-0000-0000-0000C5B90000}"/>
    <cellStyle name="Smart Subtitle 1 2" xfId="46901" xr:uid="{00000000-0005-0000-0000-0000C6B90000}"/>
    <cellStyle name="Smart Subtitle 2" xfId="46902" xr:uid="{00000000-0005-0000-0000-0000C7B90000}"/>
    <cellStyle name="Smart Subtitle 2 2" xfId="46903" xr:uid="{00000000-0005-0000-0000-0000C8B90000}"/>
    <cellStyle name="Smart Subtitle 2 3" xfId="46904" xr:uid="{00000000-0005-0000-0000-0000C9B90000}"/>
    <cellStyle name="Smart Subtotal" xfId="46905" xr:uid="{00000000-0005-0000-0000-0000CAB90000}"/>
    <cellStyle name="Smart Subtotal 2" xfId="46906" xr:uid="{00000000-0005-0000-0000-0000CBB90000}"/>
    <cellStyle name="Smart Subtotal 2 2" xfId="46907" xr:uid="{00000000-0005-0000-0000-0000CCB90000}"/>
    <cellStyle name="Smart Title" xfId="46908" xr:uid="{00000000-0005-0000-0000-0000CDB90000}"/>
    <cellStyle name="Smart Title 2" xfId="46909" xr:uid="{00000000-0005-0000-0000-0000CEB90000}"/>
    <cellStyle name="Smart Title 3" xfId="46910" xr:uid="{00000000-0005-0000-0000-0000CFB90000}"/>
    <cellStyle name="Smart Total" xfId="46911" xr:uid="{00000000-0005-0000-0000-0000D0B90000}"/>
    <cellStyle name="Smart Total 2" xfId="46912" xr:uid="{00000000-0005-0000-0000-0000D1B90000}"/>
    <cellStyle name="SS Col Hdr" xfId="46913" xr:uid="{00000000-0005-0000-0000-0000D2B90000}"/>
    <cellStyle name="SS Dim 1 Blank" xfId="46914" xr:uid="{00000000-0005-0000-0000-0000D3B90000}"/>
    <cellStyle name="SS Dim 1 Title" xfId="46915" xr:uid="{00000000-0005-0000-0000-0000D4B90000}"/>
    <cellStyle name="SS Dim 1 Value" xfId="46916" xr:uid="{00000000-0005-0000-0000-0000D5B90000}"/>
    <cellStyle name="SS Dim 2 Blank" xfId="46917" xr:uid="{00000000-0005-0000-0000-0000D6B90000}"/>
    <cellStyle name="SS Dim 2 Title" xfId="46918" xr:uid="{00000000-0005-0000-0000-0000D7B90000}"/>
    <cellStyle name="SS Dim 2 Value" xfId="46919" xr:uid="{00000000-0005-0000-0000-0000D8B90000}"/>
    <cellStyle name="SS Dim 3 Blank" xfId="46920" xr:uid="{00000000-0005-0000-0000-0000D9B90000}"/>
    <cellStyle name="SS Dim 3 Title" xfId="46921" xr:uid="{00000000-0005-0000-0000-0000DAB90000}"/>
    <cellStyle name="SS Dim 3 Value" xfId="46922" xr:uid="{00000000-0005-0000-0000-0000DBB90000}"/>
    <cellStyle name="SS Dim 4 Blank" xfId="46923" xr:uid="{00000000-0005-0000-0000-0000DCB90000}"/>
    <cellStyle name="SS Dim 4 Title" xfId="46924" xr:uid="{00000000-0005-0000-0000-0000DDB90000}"/>
    <cellStyle name="SS Dim 4 Value" xfId="46925" xr:uid="{00000000-0005-0000-0000-0000DEB90000}"/>
    <cellStyle name="SS Dim 5 Blank" xfId="46926" xr:uid="{00000000-0005-0000-0000-0000DFB90000}"/>
    <cellStyle name="SS Dim 5 Title" xfId="46927" xr:uid="{00000000-0005-0000-0000-0000E0B90000}"/>
    <cellStyle name="SS Dim 5 Value" xfId="46928" xr:uid="{00000000-0005-0000-0000-0000E1B90000}"/>
    <cellStyle name="SS Other Measure" xfId="46929" xr:uid="{00000000-0005-0000-0000-0000E2B90000}"/>
    <cellStyle name="SS Sum Measure" xfId="46930" xr:uid="{00000000-0005-0000-0000-0000E3B90000}"/>
    <cellStyle name="SS Unbound Dim" xfId="46931" xr:uid="{00000000-0005-0000-0000-0000E4B90000}"/>
    <cellStyle name="SS WAvg Measure" xfId="46932" xr:uid="{00000000-0005-0000-0000-0000E5B90000}"/>
    <cellStyle name="st" xfId="46933" xr:uid="{00000000-0005-0000-0000-0000E6B90000}"/>
    <cellStyle name="Standaard" xfId="0" builtinId="0" customBuiltin="1"/>
    <cellStyle name="Standaard 10" xfId="569" xr:uid="{00000000-0005-0000-0000-0000E8B90000}"/>
    <cellStyle name="Standaard 11" xfId="570" xr:uid="{00000000-0005-0000-0000-0000E9B90000}"/>
    <cellStyle name="Standaard 11 2" xfId="2593" xr:uid="{00000000-0005-0000-0000-0000EAB90000}"/>
    <cellStyle name="Standaard 12" xfId="571" xr:uid="{00000000-0005-0000-0000-0000EBB90000}"/>
    <cellStyle name="Standaard 12 2" xfId="18852" xr:uid="{00000000-0005-0000-0000-0000ECB90000}"/>
    <cellStyle name="Standaard 13" xfId="572" xr:uid="{00000000-0005-0000-0000-0000EDB90000}"/>
    <cellStyle name="Standaard 14" xfId="573" xr:uid="{00000000-0005-0000-0000-0000EEB90000}"/>
    <cellStyle name="Standaard 14 2" xfId="18853" xr:uid="{00000000-0005-0000-0000-0000EFB90000}"/>
    <cellStyle name="Standaard 15" xfId="574" xr:uid="{00000000-0005-0000-0000-0000F0B90000}"/>
    <cellStyle name="Standaard 15 2" xfId="18854" xr:uid="{00000000-0005-0000-0000-0000F1B90000}"/>
    <cellStyle name="Standaard 16" xfId="575" xr:uid="{00000000-0005-0000-0000-0000F2B90000}"/>
    <cellStyle name="Standaard 17" xfId="576" xr:uid="{00000000-0005-0000-0000-0000F3B90000}"/>
    <cellStyle name="Standaard 18" xfId="577" xr:uid="{00000000-0005-0000-0000-0000F4B90000}"/>
    <cellStyle name="Standaard 19" xfId="578" xr:uid="{00000000-0005-0000-0000-0000F5B90000}"/>
    <cellStyle name="Standaard 2" xfId="159" xr:uid="{00000000-0005-0000-0000-0000F6B90000}"/>
    <cellStyle name="Standaard 2 11" xfId="50034" xr:uid="{00000000-0005-0000-0000-0000F7B90000}"/>
    <cellStyle name="Standaard 2 2" xfId="224" xr:uid="{00000000-0005-0000-0000-0000F8B90000}"/>
    <cellStyle name="Standaard 2 2 2" xfId="466" xr:uid="{00000000-0005-0000-0000-0000F9B90000}"/>
    <cellStyle name="Standaard 2 2 2 2" xfId="18855" xr:uid="{00000000-0005-0000-0000-0000FAB90000}"/>
    <cellStyle name="Standaard 2 2 3" xfId="1389" xr:uid="{00000000-0005-0000-0000-0000FBB90000}"/>
    <cellStyle name="Standaard 2 2 3 2" xfId="18856" xr:uid="{00000000-0005-0000-0000-0000FCB90000}"/>
    <cellStyle name="Standaard 2 2 4" xfId="2379" xr:uid="{00000000-0005-0000-0000-0000FDB90000}"/>
    <cellStyle name="Standaard 2 2 4 2" xfId="18857" xr:uid="{00000000-0005-0000-0000-0000FEB90000}"/>
    <cellStyle name="Standaard 2 2 5" xfId="18858" xr:uid="{00000000-0005-0000-0000-0000FFB90000}"/>
    <cellStyle name="Standaard 2 3" xfId="461" xr:uid="{00000000-0005-0000-0000-000000BA0000}"/>
    <cellStyle name="Standaard 2 3 2" xfId="1390" xr:uid="{00000000-0005-0000-0000-000001BA0000}"/>
    <cellStyle name="Standaard 2 3 2 2" xfId="18859" xr:uid="{00000000-0005-0000-0000-000002BA0000}"/>
    <cellStyle name="Standaard 2 3 3" xfId="18860" xr:uid="{00000000-0005-0000-0000-000003BA0000}"/>
    <cellStyle name="Standaard 2 4" xfId="2380" xr:uid="{00000000-0005-0000-0000-000004BA0000}"/>
    <cellStyle name="Standaard 2 4 2" xfId="2381" xr:uid="{00000000-0005-0000-0000-000005BA0000}"/>
    <cellStyle name="Standaard 2 4 2 2" xfId="18861" xr:uid="{00000000-0005-0000-0000-000006BA0000}"/>
    <cellStyle name="Standaard 2 4 3" xfId="46934" xr:uid="{00000000-0005-0000-0000-000007BA0000}"/>
    <cellStyle name="Standaard 2 5" xfId="18862" xr:uid="{00000000-0005-0000-0000-000008BA0000}"/>
    <cellStyle name="Standaard 2 6" xfId="48960" xr:uid="{00000000-0005-0000-0000-000009BA0000}"/>
    <cellStyle name="Standaard 20" xfId="579" xr:uid="{00000000-0005-0000-0000-00000ABA0000}"/>
    <cellStyle name="Standaard 21" xfId="580" xr:uid="{00000000-0005-0000-0000-00000BBA0000}"/>
    <cellStyle name="Standaard 22" xfId="581" xr:uid="{00000000-0005-0000-0000-00000CBA0000}"/>
    <cellStyle name="Standaard 23" xfId="582" xr:uid="{00000000-0005-0000-0000-00000DBA0000}"/>
    <cellStyle name="Standaard 24" xfId="583" xr:uid="{00000000-0005-0000-0000-00000EBA0000}"/>
    <cellStyle name="Standaard 25" xfId="584" xr:uid="{00000000-0005-0000-0000-00000FBA0000}"/>
    <cellStyle name="Standaard 26" xfId="1331" xr:uid="{00000000-0005-0000-0000-000010BA0000}"/>
    <cellStyle name="Standaard 26 10" xfId="48049" xr:uid="{00000000-0005-0000-0000-000011BA0000}"/>
    <cellStyle name="Standaard 26 11" xfId="49498" xr:uid="{00000000-0005-0000-0000-000012BA0000}"/>
    <cellStyle name="Standaard 26 2" xfId="1391" xr:uid="{00000000-0005-0000-0000-000013BA0000}"/>
    <cellStyle name="Standaard 26 2 2" xfId="2541" xr:uid="{00000000-0005-0000-0000-000014BA0000}"/>
    <cellStyle name="Standaard 26 2 2 2" xfId="18863" xr:uid="{00000000-0005-0000-0000-000015BA0000}"/>
    <cellStyle name="Standaard 26 2 2 2 2" xfId="19830" xr:uid="{00000000-0005-0000-0000-000016BA0000}"/>
    <cellStyle name="Standaard 26 2 2 3" xfId="19829" xr:uid="{00000000-0005-0000-0000-000017BA0000}"/>
    <cellStyle name="Standaard 26 2 2 4" xfId="20034" xr:uid="{00000000-0005-0000-0000-000018BA0000}"/>
    <cellStyle name="Standaard 26 2 3" xfId="18864" xr:uid="{00000000-0005-0000-0000-000019BA0000}"/>
    <cellStyle name="Standaard 26 2 3 2" xfId="19831" xr:uid="{00000000-0005-0000-0000-00001ABA0000}"/>
    <cellStyle name="Standaard 26 2 4" xfId="19828" xr:uid="{00000000-0005-0000-0000-00001BBA0000}"/>
    <cellStyle name="Standaard 26 2 5" xfId="20035" xr:uid="{00000000-0005-0000-0000-00001CBA0000}"/>
    <cellStyle name="Standaard 26 2 6" xfId="50017" xr:uid="{00000000-0005-0000-0000-00001DBA0000}"/>
    <cellStyle name="Standaard 26 3" xfId="2442" xr:uid="{00000000-0005-0000-0000-00001EBA0000}"/>
    <cellStyle name="Standaard 26 3 2" xfId="2573" xr:uid="{00000000-0005-0000-0000-00001FBA0000}"/>
    <cellStyle name="Standaard 26 3 2 2" xfId="18865" xr:uid="{00000000-0005-0000-0000-000020BA0000}"/>
    <cellStyle name="Standaard 26 3 2 2 2" xfId="19834" xr:uid="{00000000-0005-0000-0000-000021BA0000}"/>
    <cellStyle name="Standaard 26 3 2 3" xfId="19833" xr:uid="{00000000-0005-0000-0000-000022BA0000}"/>
    <cellStyle name="Standaard 26 3 2 4" xfId="20036" xr:uid="{00000000-0005-0000-0000-000023BA0000}"/>
    <cellStyle name="Standaard 26 3 3" xfId="18866" xr:uid="{00000000-0005-0000-0000-000024BA0000}"/>
    <cellStyle name="Standaard 26 3 3 2" xfId="19835" xr:uid="{00000000-0005-0000-0000-000025BA0000}"/>
    <cellStyle name="Standaard 26 3 4" xfId="19832" xr:uid="{00000000-0005-0000-0000-000026BA0000}"/>
    <cellStyle name="Standaard 26 3 5" xfId="20037" xr:uid="{00000000-0005-0000-0000-000027BA0000}"/>
    <cellStyle name="Standaard 26 4" xfId="2511" xr:uid="{00000000-0005-0000-0000-000028BA0000}"/>
    <cellStyle name="Standaard 26 4 2" xfId="2586" xr:uid="{00000000-0005-0000-0000-000029BA0000}"/>
    <cellStyle name="Standaard 26 4 2 2" xfId="18867" xr:uid="{00000000-0005-0000-0000-00002ABA0000}"/>
    <cellStyle name="Standaard 26 4 2 2 2" xfId="19838" xr:uid="{00000000-0005-0000-0000-00002BBA0000}"/>
    <cellStyle name="Standaard 26 4 2 3" xfId="19837" xr:uid="{00000000-0005-0000-0000-00002CBA0000}"/>
    <cellStyle name="Standaard 26 4 2 4" xfId="20038" xr:uid="{00000000-0005-0000-0000-00002DBA0000}"/>
    <cellStyle name="Standaard 26 4 3" xfId="18868" xr:uid="{00000000-0005-0000-0000-00002EBA0000}"/>
    <cellStyle name="Standaard 26 4 3 2" xfId="19839" xr:uid="{00000000-0005-0000-0000-00002FBA0000}"/>
    <cellStyle name="Standaard 26 4 4" xfId="19836" xr:uid="{00000000-0005-0000-0000-000030BA0000}"/>
    <cellStyle name="Standaard 26 4 5" xfId="20039" xr:uid="{00000000-0005-0000-0000-000031BA0000}"/>
    <cellStyle name="Standaard 26 5" xfId="2524" xr:uid="{00000000-0005-0000-0000-000032BA0000}"/>
    <cellStyle name="Standaard 26 5 2" xfId="18869" xr:uid="{00000000-0005-0000-0000-000033BA0000}"/>
    <cellStyle name="Standaard 26 5 2 2" xfId="19841" xr:uid="{00000000-0005-0000-0000-000034BA0000}"/>
    <cellStyle name="Standaard 26 5 3" xfId="19840" xr:uid="{00000000-0005-0000-0000-000035BA0000}"/>
    <cellStyle name="Standaard 26 5 4" xfId="20040" xr:uid="{00000000-0005-0000-0000-000036BA0000}"/>
    <cellStyle name="Standaard 26 6" xfId="18870" xr:uid="{00000000-0005-0000-0000-000037BA0000}"/>
    <cellStyle name="Standaard 26 6 2" xfId="19842" xr:uid="{00000000-0005-0000-0000-000038BA0000}"/>
    <cellStyle name="Standaard 26 7" xfId="19827" xr:uid="{00000000-0005-0000-0000-000039BA0000}"/>
    <cellStyle name="Standaard 26 8" xfId="20041" xr:uid="{00000000-0005-0000-0000-00003ABA0000}"/>
    <cellStyle name="Standaard 26 9" xfId="20103" xr:uid="{00000000-0005-0000-0000-00003BBA0000}"/>
    <cellStyle name="Standaard 27" xfId="1392" xr:uid="{00000000-0005-0000-0000-00003CBA0000}"/>
    <cellStyle name="Standaard 27 2" xfId="2382" xr:uid="{00000000-0005-0000-0000-00003DBA0000}"/>
    <cellStyle name="Standaard 27 2 2" xfId="18871" xr:uid="{00000000-0005-0000-0000-00003EBA0000}"/>
    <cellStyle name="Standaard 27 3" xfId="2443" xr:uid="{00000000-0005-0000-0000-00003FBA0000}"/>
    <cellStyle name="Standaard 27 3 2" xfId="2574" xr:uid="{00000000-0005-0000-0000-000040BA0000}"/>
    <cellStyle name="Standaard 27 3 2 2" xfId="18872" xr:uid="{00000000-0005-0000-0000-000041BA0000}"/>
    <cellStyle name="Standaard 27 3 2 2 2" xfId="19845" xr:uid="{00000000-0005-0000-0000-000042BA0000}"/>
    <cellStyle name="Standaard 27 3 2 3" xfId="19844" xr:uid="{00000000-0005-0000-0000-000043BA0000}"/>
    <cellStyle name="Standaard 27 3 2 4" xfId="20042" xr:uid="{00000000-0005-0000-0000-000044BA0000}"/>
    <cellStyle name="Standaard 27 3 3" xfId="18873" xr:uid="{00000000-0005-0000-0000-000045BA0000}"/>
    <cellStyle name="Standaard 27 3 3 2" xfId="19846" xr:uid="{00000000-0005-0000-0000-000046BA0000}"/>
    <cellStyle name="Standaard 27 3 4" xfId="19843" xr:uid="{00000000-0005-0000-0000-000047BA0000}"/>
    <cellStyle name="Standaard 27 3 5" xfId="20043" xr:uid="{00000000-0005-0000-0000-000048BA0000}"/>
    <cellStyle name="Standaard 27 3 6" xfId="50018" xr:uid="{00000000-0005-0000-0000-000049BA0000}"/>
    <cellStyle name="Standaard 27 4" xfId="2512" xr:uid="{00000000-0005-0000-0000-00004ABA0000}"/>
    <cellStyle name="Standaard 27 4 2" xfId="2587" xr:uid="{00000000-0005-0000-0000-00004BBA0000}"/>
    <cellStyle name="Standaard 27 4 2 2" xfId="18874" xr:uid="{00000000-0005-0000-0000-00004CBA0000}"/>
    <cellStyle name="Standaard 27 4 2 2 2" xfId="19849" xr:uid="{00000000-0005-0000-0000-00004DBA0000}"/>
    <cellStyle name="Standaard 27 4 2 3" xfId="19848" xr:uid="{00000000-0005-0000-0000-00004EBA0000}"/>
    <cellStyle name="Standaard 27 4 2 4" xfId="20044" xr:uid="{00000000-0005-0000-0000-00004FBA0000}"/>
    <cellStyle name="Standaard 27 4 3" xfId="18875" xr:uid="{00000000-0005-0000-0000-000050BA0000}"/>
    <cellStyle name="Standaard 27 4 3 2" xfId="19850" xr:uid="{00000000-0005-0000-0000-000051BA0000}"/>
    <cellStyle name="Standaard 27 4 4" xfId="19847" xr:uid="{00000000-0005-0000-0000-000052BA0000}"/>
    <cellStyle name="Standaard 27 4 5" xfId="20045" xr:uid="{00000000-0005-0000-0000-000053BA0000}"/>
    <cellStyle name="Standaard 27 5" xfId="18876" xr:uid="{00000000-0005-0000-0000-000054BA0000}"/>
    <cellStyle name="Standaard 27 6" xfId="49499" xr:uid="{00000000-0005-0000-0000-000055BA0000}"/>
    <cellStyle name="Standaard 28" xfId="1334" xr:uid="{00000000-0005-0000-0000-000056BA0000}"/>
    <cellStyle name="Standaard 28 2" xfId="2383" xr:uid="{00000000-0005-0000-0000-000057BA0000}"/>
    <cellStyle name="Standaard 28 2 2" xfId="18877" xr:uid="{00000000-0005-0000-0000-000058BA0000}"/>
    <cellStyle name="Standaard 28 2 2 2" xfId="49502" xr:uid="{00000000-0005-0000-0000-000059BA0000}"/>
    <cellStyle name="Standaard 28 2 3" xfId="49501" xr:uid="{00000000-0005-0000-0000-00005ABA0000}"/>
    <cellStyle name="Standaard 28 3" xfId="2437" xr:uid="{00000000-0005-0000-0000-00005BBA0000}"/>
    <cellStyle name="Standaard 28 3 2" xfId="2568" xr:uid="{00000000-0005-0000-0000-00005CBA0000}"/>
    <cellStyle name="Standaard 28 3 2 2" xfId="18878" xr:uid="{00000000-0005-0000-0000-00005DBA0000}"/>
    <cellStyle name="Standaard 28 3 2 2 2" xfId="19853" xr:uid="{00000000-0005-0000-0000-00005EBA0000}"/>
    <cellStyle name="Standaard 28 3 2 3" xfId="19852" xr:uid="{00000000-0005-0000-0000-00005FBA0000}"/>
    <cellStyle name="Standaard 28 3 2 4" xfId="20046" xr:uid="{00000000-0005-0000-0000-000060BA0000}"/>
    <cellStyle name="Standaard 28 3 3" xfId="18879" xr:uid="{00000000-0005-0000-0000-000061BA0000}"/>
    <cellStyle name="Standaard 28 3 3 2" xfId="19854" xr:uid="{00000000-0005-0000-0000-000062BA0000}"/>
    <cellStyle name="Standaard 28 3 4" xfId="19851" xr:uid="{00000000-0005-0000-0000-000063BA0000}"/>
    <cellStyle name="Standaard 28 3 5" xfId="20047" xr:uid="{00000000-0005-0000-0000-000064BA0000}"/>
    <cellStyle name="Standaard 28 3 6" xfId="50019" xr:uid="{00000000-0005-0000-0000-000065BA0000}"/>
    <cellStyle name="Standaard 28 4" xfId="2444" xr:uid="{00000000-0005-0000-0000-000066BA0000}"/>
    <cellStyle name="Standaard 28 4 2" xfId="2575" xr:uid="{00000000-0005-0000-0000-000067BA0000}"/>
    <cellStyle name="Standaard 28 4 2 2" xfId="18880" xr:uid="{00000000-0005-0000-0000-000068BA0000}"/>
    <cellStyle name="Standaard 28 4 2 2 2" xfId="19857" xr:uid="{00000000-0005-0000-0000-000069BA0000}"/>
    <cellStyle name="Standaard 28 4 2 3" xfId="19856" xr:uid="{00000000-0005-0000-0000-00006ABA0000}"/>
    <cellStyle name="Standaard 28 4 2 4" xfId="20048" xr:uid="{00000000-0005-0000-0000-00006BBA0000}"/>
    <cellStyle name="Standaard 28 4 3" xfId="18881" xr:uid="{00000000-0005-0000-0000-00006CBA0000}"/>
    <cellStyle name="Standaard 28 4 3 2" xfId="19858" xr:uid="{00000000-0005-0000-0000-00006DBA0000}"/>
    <cellStyle name="Standaard 28 4 4" xfId="19855" xr:uid="{00000000-0005-0000-0000-00006EBA0000}"/>
    <cellStyle name="Standaard 28 4 5" xfId="20049" xr:uid="{00000000-0005-0000-0000-00006FBA0000}"/>
    <cellStyle name="Standaard 28 5" xfId="2506" xr:uid="{00000000-0005-0000-0000-000070BA0000}"/>
    <cellStyle name="Standaard 28 5 2" xfId="2581" xr:uid="{00000000-0005-0000-0000-000071BA0000}"/>
    <cellStyle name="Standaard 28 5 2 2" xfId="18882" xr:uid="{00000000-0005-0000-0000-000072BA0000}"/>
    <cellStyle name="Standaard 28 5 2 2 2" xfId="19861" xr:uid="{00000000-0005-0000-0000-000073BA0000}"/>
    <cellStyle name="Standaard 28 5 2 3" xfId="19860" xr:uid="{00000000-0005-0000-0000-000074BA0000}"/>
    <cellStyle name="Standaard 28 5 2 4" xfId="20050" xr:uid="{00000000-0005-0000-0000-000075BA0000}"/>
    <cellStyle name="Standaard 28 5 3" xfId="18883" xr:uid="{00000000-0005-0000-0000-000076BA0000}"/>
    <cellStyle name="Standaard 28 5 3 2" xfId="19862" xr:uid="{00000000-0005-0000-0000-000077BA0000}"/>
    <cellStyle name="Standaard 28 5 4" xfId="19859" xr:uid="{00000000-0005-0000-0000-000078BA0000}"/>
    <cellStyle name="Standaard 28 5 5" xfId="20051" xr:uid="{00000000-0005-0000-0000-000079BA0000}"/>
    <cellStyle name="Standaard 28 5 6" xfId="48046" xr:uid="{00000000-0005-0000-0000-00007ABA0000}"/>
    <cellStyle name="Standaard 28 6" xfId="18884" xr:uid="{00000000-0005-0000-0000-00007BBA0000}"/>
    <cellStyle name="Standaard 28 7" xfId="49500" xr:uid="{00000000-0005-0000-0000-00007CBA0000}"/>
    <cellStyle name="Standaard 29" xfId="1403" xr:uid="{00000000-0005-0000-0000-00007DBA0000}"/>
    <cellStyle name="Standaard 29 2" xfId="2547" xr:uid="{00000000-0005-0000-0000-00007EBA0000}"/>
    <cellStyle name="Standaard 29 3" xfId="18885" xr:uid="{00000000-0005-0000-0000-00007FBA0000}"/>
    <cellStyle name="Standaard 29 4" xfId="49503" xr:uid="{00000000-0005-0000-0000-000080BA0000}"/>
    <cellStyle name="Standaard 3" xfId="225" xr:uid="{00000000-0005-0000-0000-000081BA0000}"/>
    <cellStyle name="Standaard 3 10" xfId="2520" xr:uid="{00000000-0005-0000-0000-000082BA0000}"/>
    <cellStyle name="Standaard 3 10 2" xfId="18886" xr:uid="{00000000-0005-0000-0000-000083BA0000}"/>
    <cellStyle name="Standaard 3 10 2 2" xfId="19865" xr:uid="{00000000-0005-0000-0000-000084BA0000}"/>
    <cellStyle name="Standaard 3 10 3" xfId="19864" xr:uid="{00000000-0005-0000-0000-000085BA0000}"/>
    <cellStyle name="Standaard 3 10 4" xfId="20052" xr:uid="{00000000-0005-0000-0000-000086BA0000}"/>
    <cellStyle name="Standaard 3 11" xfId="18887" xr:uid="{00000000-0005-0000-0000-000087BA0000}"/>
    <cellStyle name="Standaard 3 11 2" xfId="19866" xr:uid="{00000000-0005-0000-0000-000088BA0000}"/>
    <cellStyle name="Standaard 3 12" xfId="19863" xr:uid="{00000000-0005-0000-0000-000089BA0000}"/>
    <cellStyle name="Standaard 3 13" xfId="19959" xr:uid="{00000000-0005-0000-0000-00008ABA0000}"/>
    <cellStyle name="Standaard 3 14" xfId="20099" xr:uid="{00000000-0005-0000-0000-00008BBA0000}"/>
    <cellStyle name="Standaard 3 15" xfId="48050" xr:uid="{00000000-0005-0000-0000-00008CBA0000}"/>
    <cellStyle name="Standaard 3 16" xfId="48962" xr:uid="{00000000-0005-0000-0000-00008DBA0000}"/>
    <cellStyle name="Standaard 3 2" xfId="585" xr:uid="{00000000-0005-0000-0000-00008EBA0000}"/>
    <cellStyle name="Standaard 3 2 2" xfId="46935" xr:uid="{00000000-0005-0000-0000-00008FBA0000}"/>
    <cellStyle name="Standaard 3 2 3" xfId="46936" xr:uid="{00000000-0005-0000-0000-000090BA0000}"/>
    <cellStyle name="Standaard 3 3" xfId="1329" xr:uid="{00000000-0005-0000-0000-000091BA0000}"/>
    <cellStyle name="Standaard 3 3 10" xfId="48051" xr:uid="{00000000-0005-0000-0000-000092BA0000}"/>
    <cellStyle name="Standaard 3 3 11" xfId="49504" xr:uid="{00000000-0005-0000-0000-000093BA0000}"/>
    <cellStyle name="Standaard 3 3 2" xfId="1394" xr:uid="{00000000-0005-0000-0000-000094BA0000}"/>
    <cellStyle name="Standaard 3 3 2 2" xfId="2542" xr:uid="{00000000-0005-0000-0000-000095BA0000}"/>
    <cellStyle name="Standaard 3 3 2 2 2" xfId="18888" xr:uid="{00000000-0005-0000-0000-000096BA0000}"/>
    <cellStyle name="Standaard 3 3 2 2 2 2" xfId="19870" xr:uid="{00000000-0005-0000-0000-000097BA0000}"/>
    <cellStyle name="Standaard 3 3 2 2 3" xfId="19869" xr:uid="{00000000-0005-0000-0000-000098BA0000}"/>
    <cellStyle name="Standaard 3 3 2 2 4" xfId="20053" xr:uid="{00000000-0005-0000-0000-000099BA0000}"/>
    <cellStyle name="Standaard 3 3 2 3" xfId="18889" xr:uid="{00000000-0005-0000-0000-00009ABA0000}"/>
    <cellStyle name="Standaard 3 3 2 3 2" xfId="19871" xr:uid="{00000000-0005-0000-0000-00009BBA0000}"/>
    <cellStyle name="Standaard 3 3 2 4" xfId="19868" xr:uid="{00000000-0005-0000-0000-00009CBA0000}"/>
    <cellStyle name="Standaard 3 3 2 5" xfId="20054" xr:uid="{00000000-0005-0000-0000-00009DBA0000}"/>
    <cellStyle name="Standaard 3 3 2 6" xfId="50020" xr:uid="{00000000-0005-0000-0000-00009EBA0000}"/>
    <cellStyle name="Standaard 3 3 3" xfId="2440" xr:uid="{00000000-0005-0000-0000-00009FBA0000}"/>
    <cellStyle name="Standaard 3 3 3 2" xfId="2571" xr:uid="{00000000-0005-0000-0000-0000A0BA0000}"/>
    <cellStyle name="Standaard 3 3 3 2 2" xfId="18890" xr:uid="{00000000-0005-0000-0000-0000A1BA0000}"/>
    <cellStyle name="Standaard 3 3 3 2 2 2" xfId="19874" xr:uid="{00000000-0005-0000-0000-0000A2BA0000}"/>
    <cellStyle name="Standaard 3 3 3 2 3" xfId="19873" xr:uid="{00000000-0005-0000-0000-0000A3BA0000}"/>
    <cellStyle name="Standaard 3 3 3 2 4" xfId="20055" xr:uid="{00000000-0005-0000-0000-0000A4BA0000}"/>
    <cellStyle name="Standaard 3 3 3 3" xfId="18891" xr:uid="{00000000-0005-0000-0000-0000A5BA0000}"/>
    <cellStyle name="Standaard 3 3 3 3 2" xfId="19875" xr:uid="{00000000-0005-0000-0000-0000A6BA0000}"/>
    <cellStyle name="Standaard 3 3 3 4" xfId="19872" xr:uid="{00000000-0005-0000-0000-0000A7BA0000}"/>
    <cellStyle name="Standaard 3 3 3 5" xfId="20056" xr:uid="{00000000-0005-0000-0000-0000A8BA0000}"/>
    <cellStyle name="Standaard 3 3 4" xfId="2509" xr:uid="{00000000-0005-0000-0000-0000A9BA0000}"/>
    <cellStyle name="Standaard 3 3 4 2" xfId="2584" xr:uid="{00000000-0005-0000-0000-0000AABA0000}"/>
    <cellStyle name="Standaard 3 3 4 2 2" xfId="18892" xr:uid="{00000000-0005-0000-0000-0000ABBA0000}"/>
    <cellStyle name="Standaard 3 3 4 2 2 2" xfId="19878" xr:uid="{00000000-0005-0000-0000-0000ACBA0000}"/>
    <cellStyle name="Standaard 3 3 4 2 3" xfId="19877" xr:uid="{00000000-0005-0000-0000-0000ADBA0000}"/>
    <cellStyle name="Standaard 3 3 4 2 4" xfId="20057" xr:uid="{00000000-0005-0000-0000-0000AEBA0000}"/>
    <cellStyle name="Standaard 3 3 4 3" xfId="18893" xr:uid="{00000000-0005-0000-0000-0000AFBA0000}"/>
    <cellStyle name="Standaard 3 3 4 3 2" xfId="19879" xr:uid="{00000000-0005-0000-0000-0000B0BA0000}"/>
    <cellStyle name="Standaard 3 3 4 4" xfId="19876" xr:uid="{00000000-0005-0000-0000-0000B1BA0000}"/>
    <cellStyle name="Standaard 3 3 4 5" xfId="20058" xr:uid="{00000000-0005-0000-0000-0000B2BA0000}"/>
    <cellStyle name="Standaard 3 3 5" xfId="2522" xr:uid="{00000000-0005-0000-0000-0000B3BA0000}"/>
    <cellStyle name="Standaard 3 3 5 2" xfId="18894" xr:uid="{00000000-0005-0000-0000-0000B4BA0000}"/>
    <cellStyle name="Standaard 3 3 5 2 2" xfId="19881" xr:uid="{00000000-0005-0000-0000-0000B5BA0000}"/>
    <cellStyle name="Standaard 3 3 5 3" xfId="19880" xr:uid="{00000000-0005-0000-0000-0000B6BA0000}"/>
    <cellStyle name="Standaard 3 3 5 4" xfId="20059" xr:uid="{00000000-0005-0000-0000-0000B7BA0000}"/>
    <cellStyle name="Standaard 3 3 6" xfId="18895" xr:uid="{00000000-0005-0000-0000-0000B8BA0000}"/>
    <cellStyle name="Standaard 3 3 6 2" xfId="19882" xr:uid="{00000000-0005-0000-0000-0000B9BA0000}"/>
    <cellStyle name="Standaard 3 3 7" xfId="19867" xr:uid="{00000000-0005-0000-0000-0000BABA0000}"/>
    <cellStyle name="Standaard 3 3 8" xfId="20060" xr:uid="{00000000-0005-0000-0000-0000BBBA0000}"/>
    <cellStyle name="Standaard 3 3 9" xfId="20101" xr:uid="{00000000-0005-0000-0000-0000BCBA0000}"/>
    <cellStyle name="Standaard 3 4" xfId="1330" xr:uid="{00000000-0005-0000-0000-0000BDBA0000}"/>
    <cellStyle name="Standaard 3 4 10" xfId="48052" xr:uid="{00000000-0005-0000-0000-0000BEBA0000}"/>
    <cellStyle name="Standaard 3 4 11" xfId="49505" xr:uid="{00000000-0005-0000-0000-0000BFBA0000}"/>
    <cellStyle name="Standaard 3 4 2" xfId="1395" xr:uid="{00000000-0005-0000-0000-0000C0BA0000}"/>
    <cellStyle name="Standaard 3 4 2 2" xfId="2543" xr:uid="{00000000-0005-0000-0000-0000C1BA0000}"/>
    <cellStyle name="Standaard 3 4 2 2 2" xfId="18896" xr:uid="{00000000-0005-0000-0000-0000C2BA0000}"/>
    <cellStyle name="Standaard 3 4 2 2 2 2" xfId="19886" xr:uid="{00000000-0005-0000-0000-0000C3BA0000}"/>
    <cellStyle name="Standaard 3 4 2 2 3" xfId="19885" xr:uid="{00000000-0005-0000-0000-0000C4BA0000}"/>
    <cellStyle name="Standaard 3 4 2 2 4" xfId="20061" xr:uid="{00000000-0005-0000-0000-0000C5BA0000}"/>
    <cellStyle name="Standaard 3 4 2 3" xfId="18897" xr:uid="{00000000-0005-0000-0000-0000C6BA0000}"/>
    <cellStyle name="Standaard 3 4 2 3 2" xfId="19887" xr:uid="{00000000-0005-0000-0000-0000C7BA0000}"/>
    <cellStyle name="Standaard 3 4 2 4" xfId="19884" xr:uid="{00000000-0005-0000-0000-0000C8BA0000}"/>
    <cellStyle name="Standaard 3 4 2 5" xfId="20062" xr:uid="{00000000-0005-0000-0000-0000C9BA0000}"/>
    <cellStyle name="Standaard 3 4 2 6" xfId="50021" xr:uid="{00000000-0005-0000-0000-0000CABA0000}"/>
    <cellStyle name="Standaard 3 4 3" xfId="2441" xr:uid="{00000000-0005-0000-0000-0000CBBA0000}"/>
    <cellStyle name="Standaard 3 4 3 2" xfId="2572" xr:uid="{00000000-0005-0000-0000-0000CCBA0000}"/>
    <cellStyle name="Standaard 3 4 3 2 2" xfId="18898" xr:uid="{00000000-0005-0000-0000-0000CDBA0000}"/>
    <cellStyle name="Standaard 3 4 3 2 2 2" xfId="19890" xr:uid="{00000000-0005-0000-0000-0000CEBA0000}"/>
    <cellStyle name="Standaard 3 4 3 2 3" xfId="19889" xr:uid="{00000000-0005-0000-0000-0000CFBA0000}"/>
    <cellStyle name="Standaard 3 4 3 2 4" xfId="20063" xr:uid="{00000000-0005-0000-0000-0000D0BA0000}"/>
    <cellStyle name="Standaard 3 4 3 3" xfId="18899" xr:uid="{00000000-0005-0000-0000-0000D1BA0000}"/>
    <cellStyle name="Standaard 3 4 3 3 2" xfId="19891" xr:uid="{00000000-0005-0000-0000-0000D2BA0000}"/>
    <cellStyle name="Standaard 3 4 3 4" xfId="19888" xr:uid="{00000000-0005-0000-0000-0000D3BA0000}"/>
    <cellStyle name="Standaard 3 4 3 5" xfId="20064" xr:uid="{00000000-0005-0000-0000-0000D4BA0000}"/>
    <cellStyle name="Standaard 3 4 4" xfId="2510" xr:uid="{00000000-0005-0000-0000-0000D5BA0000}"/>
    <cellStyle name="Standaard 3 4 4 2" xfId="2585" xr:uid="{00000000-0005-0000-0000-0000D6BA0000}"/>
    <cellStyle name="Standaard 3 4 4 2 2" xfId="18900" xr:uid="{00000000-0005-0000-0000-0000D7BA0000}"/>
    <cellStyle name="Standaard 3 4 4 2 2 2" xfId="19894" xr:uid="{00000000-0005-0000-0000-0000D8BA0000}"/>
    <cellStyle name="Standaard 3 4 4 2 3" xfId="19893" xr:uid="{00000000-0005-0000-0000-0000D9BA0000}"/>
    <cellStyle name="Standaard 3 4 4 2 4" xfId="20065" xr:uid="{00000000-0005-0000-0000-0000DABA0000}"/>
    <cellStyle name="Standaard 3 4 4 3" xfId="18901" xr:uid="{00000000-0005-0000-0000-0000DBBA0000}"/>
    <cellStyle name="Standaard 3 4 4 3 2" xfId="19895" xr:uid="{00000000-0005-0000-0000-0000DCBA0000}"/>
    <cellStyle name="Standaard 3 4 4 4" xfId="19892" xr:uid="{00000000-0005-0000-0000-0000DDBA0000}"/>
    <cellStyle name="Standaard 3 4 4 5" xfId="20066" xr:uid="{00000000-0005-0000-0000-0000DEBA0000}"/>
    <cellStyle name="Standaard 3 4 5" xfId="2523" xr:uid="{00000000-0005-0000-0000-0000DFBA0000}"/>
    <cellStyle name="Standaard 3 4 5 2" xfId="18902" xr:uid="{00000000-0005-0000-0000-0000E0BA0000}"/>
    <cellStyle name="Standaard 3 4 5 2 2" xfId="19897" xr:uid="{00000000-0005-0000-0000-0000E1BA0000}"/>
    <cellStyle name="Standaard 3 4 5 3" xfId="19896" xr:uid="{00000000-0005-0000-0000-0000E2BA0000}"/>
    <cellStyle name="Standaard 3 4 5 4" xfId="20067" xr:uid="{00000000-0005-0000-0000-0000E3BA0000}"/>
    <cellStyle name="Standaard 3 4 6" xfId="18903" xr:uid="{00000000-0005-0000-0000-0000E4BA0000}"/>
    <cellStyle name="Standaard 3 4 6 2" xfId="19898" xr:uid="{00000000-0005-0000-0000-0000E5BA0000}"/>
    <cellStyle name="Standaard 3 4 7" xfId="19883" xr:uid="{00000000-0005-0000-0000-0000E6BA0000}"/>
    <cellStyle name="Standaard 3 4 8" xfId="20068" xr:uid="{00000000-0005-0000-0000-0000E7BA0000}"/>
    <cellStyle name="Standaard 3 4 9" xfId="20102" xr:uid="{00000000-0005-0000-0000-0000E8BA0000}"/>
    <cellStyle name="Standaard 3 5" xfId="595" xr:uid="{00000000-0005-0000-0000-0000E9BA0000}"/>
    <cellStyle name="Standaard 3 5 10" xfId="48053" xr:uid="{00000000-0005-0000-0000-0000EABA0000}"/>
    <cellStyle name="Standaard 3 5 11" xfId="49506" xr:uid="{00000000-0005-0000-0000-0000EBBA0000}"/>
    <cellStyle name="Standaard 3 5 2" xfId="1396" xr:uid="{00000000-0005-0000-0000-0000ECBA0000}"/>
    <cellStyle name="Standaard 3 5 2 2" xfId="2544" xr:uid="{00000000-0005-0000-0000-0000EDBA0000}"/>
    <cellStyle name="Standaard 3 5 2 2 2" xfId="18904" xr:uid="{00000000-0005-0000-0000-0000EEBA0000}"/>
    <cellStyle name="Standaard 3 5 2 2 2 2" xfId="19902" xr:uid="{00000000-0005-0000-0000-0000EFBA0000}"/>
    <cellStyle name="Standaard 3 5 2 2 3" xfId="19901" xr:uid="{00000000-0005-0000-0000-0000F0BA0000}"/>
    <cellStyle name="Standaard 3 5 2 2 4" xfId="20069" xr:uid="{00000000-0005-0000-0000-0000F1BA0000}"/>
    <cellStyle name="Standaard 3 5 2 3" xfId="18905" xr:uid="{00000000-0005-0000-0000-0000F2BA0000}"/>
    <cellStyle name="Standaard 3 5 2 3 2" xfId="19903" xr:uid="{00000000-0005-0000-0000-0000F3BA0000}"/>
    <cellStyle name="Standaard 3 5 2 4" xfId="19900" xr:uid="{00000000-0005-0000-0000-0000F4BA0000}"/>
    <cellStyle name="Standaard 3 5 2 5" xfId="20070" xr:uid="{00000000-0005-0000-0000-0000F5BA0000}"/>
    <cellStyle name="Standaard 3 5 2 6" xfId="50022" xr:uid="{00000000-0005-0000-0000-0000F6BA0000}"/>
    <cellStyle name="Standaard 3 5 3" xfId="2439" xr:uid="{00000000-0005-0000-0000-0000F7BA0000}"/>
    <cellStyle name="Standaard 3 5 3 2" xfId="2570" xr:uid="{00000000-0005-0000-0000-0000F8BA0000}"/>
    <cellStyle name="Standaard 3 5 3 2 2" xfId="18906" xr:uid="{00000000-0005-0000-0000-0000F9BA0000}"/>
    <cellStyle name="Standaard 3 5 3 2 2 2" xfId="19906" xr:uid="{00000000-0005-0000-0000-0000FABA0000}"/>
    <cellStyle name="Standaard 3 5 3 2 3" xfId="19905" xr:uid="{00000000-0005-0000-0000-0000FBBA0000}"/>
    <cellStyle name="Standaard 3 5 3 2 4" xfId="20071" xr:uid="{00000000-0005-0000-0000-0000FCBA0000}"/>
    <cellStyle name="Standaard 3 5 3 3" xfId="18907" xr:uid="{00000000-0005-0000-0000-0000FDBA0000}"/>
    <cellStyle name="Standaard 3 5 3 3 2" xfId="19907" xr:uid="{00000000-0005-0000-0000-0000FEBA0000}"/>
    <cellStyle name="Standaard 3 5 3 4" xfId="19904" xr:uid="{00000000-0005-0000-0000-0000FFBA0000}"/>
    <cellStyle name="Standaard 3 5 3 5" xfId="20072" xr:uid="{00000000-0005-0000-0000-000000BB0000}"/>
    <cellStyle name="Standaard 3 5 4" xfId="2508" xr:uid="{00000000-0005-0000-0000-000001BB0000}"/>
    <cellStyle name="Standaard 3 5 4 2" xfId="2583" xr:uid="{00000000-0005-0000-0000-000002BB0000}"/>
    <cellStyle name="Standaard 3 5 4 2 2" xfId="18908" xr:uid="{00000000-0005-0000-0000-000003BB0000}"/>
    <cellStyle name="Standaard 3 5 4 2 2 2" xfId="19910" xr:uid="{00000000-0005-0000-0000-000004BB0000}"/>
    <cellStyle name="Standaard 3 5 4 2 3" xfId="19909" xr:uid="{00000000-0005-0000-0000-000005BB0000}"/>
    <cellStyle name="Standaard 3 5 4 2 4" xfId="20073" xr:uid="{00000000-0005-0000-0000-000006BB0000}"/>
    <cellStyle name="Standaard 3 5 4 3" xfId="18909" xr:uid="{00000000-0005-0000-0000-000007BB0000}"/>
    <cellStyle name="Standaard 3 5 4 3 2" xfId="19911" xr:uid="{00000000-0005-0000-0000-000008BB0000}"/>
    <cellStyle name="Standaard 3 5 4 4" xfId="19908" xr:uid="{00000000-0005-0000-0000-000009BB0000}"/>
    <cellStyle name="Standaard 3 5 4 5" xfId="20074" xr:uid="{00000000-0005-0000-0000-00000ABB0000}"/>
    <cellStyle name="Standaard 3 5 5" xfId="2521" xr:uid="{00000000-0005-0000-0000-00000BBB0000}"/>
    <cellStyle name="Standaard 3 5 5 2" xfId="18910" xr:uid="{00000000-0005-0000-0000-00000CBB0000}"/>
    <cellStyle name="Standaard 3 5 5 2 2" xfId="19913" xr:uid="{00000000-0005-0000-0000-00000DBB0000}"/>
    <cellStyle name="Standaard 3 5 5 3" xfId="19912" xr:uid="{00000000-0005-0000-0000-00000EBB0000}"/>
    <cellStyle name="Standaard 3 5 5 4" xfId="20075" xr:uid="{00000000-0005-0000-0000-00000FBB0000}"/>
    <cellStyle name="Standaard 3 5 6" xfId="18911" xr:uid="{00000000-0005-0000-0000-000010BB0000}"/>
    <cellStyle name="Standaard 3 5 6 2" xfId="19914" xr:uid="{00000000-0005-0000-0000-000011BB0000}"/>
    <cellStyle name="Standaard 3 5 7" xfId="19899" xr:uid="{00000000-0005-0000-0000-000012BB0000}"/>
    <cellStyle name="Standaard 3 5 8" xfId="20076" xr:uid="{00000000-0005-0000-0000-000013BB0000}"/>
    <cellStyle name="Standaard 3 5 9" xfId="20100" xr:uid="{00000000-0005-0000-0000-000014BB0000}"/>
    <cellStyle name="Standaard 3 6" xfId="1397" xr:uid="{00000000-0005-0000-0000-000015BB0000}"/>
    <cellStyle name="Standaard 3 6 2" xfId="2384" xr:uid="{00000000-0005-0000-0000-000016BB0000}"/>
    <cellStyle name="Standaard 3 6 3" xfId="2545" xr:uid="{00000000-0005-0000-0000-000017BB0000}"/>
    <cellStyle name="Standaard 3 6 3 2" xfId="18912" xr:uid="{00000000-0005-0000-0000-000018BB0000}"/>
    <cellStyle name="Standaard 3 6 3 2 2" xfId="19917" xr:uid="{00000000-0005-0000-0000-000019BB0000}"/>
    <cellStyle name="Standaard 3 6 3 3" xfId="19916" xr:uid="{00000000-0005-0000-0000-00001ABB0000}"/>
    <cellStyle name="Standaard 3 6 3 4" xfId="20077" xr:uid="{00000000-0005-0000-0000-00001BBB0000}"/>
    <cellStyle name="Standaard 3 6 4" xfId="18913" xr:uid="{00000000-0005-0000-0000-00001CBB0000}"/>
    <cellStyle name="Standaard 3 6 4 2" xfId="19918" xr:uid="{00000000-0005-0000-0000-00001DBB0000}"/>
    <cellStyle name="Standaard 3 6 5" xfId="19915" xr:uid="{00000000-0005-0000-0000-00001EBB0000}"/>
    <cellStyle name="Standaard 3 6 6" xfId="20078" xr:uid="{00000000-0005-0000-0000-00001FBB0000}"/>
    <cellStyle name="Standaard 3 7" xfId="1393" xr:uid="{00000000-0005-0000-0000-000020BB0000}"/>
    <cellStyle name="Standaard 3 7 2" xfId="46937" xr:uid="{00000000-0005-0000-0000-000021BB0000}"/>
    <cellStyle name="Standaard 3 7 2 2" xfId="50026" xr:uid="{00000000-0005-0000-0000-000022BB0000}"/>
    <cellStyle name="Standaard 3 7 3" xfId="49513" xr:uid="{00000000-0005-0000-0000-000023BB0000}"/>
    <cellStyle name="Standaard 3 8" xfId="2438" xr:uid="{00000000-0005-0000-0000-000024BB0000}"/>
    <cellStyle name="Standaard 3 8 2" xfId="2569" xr:uid="{00000000-0005-0000-0000-000025BB0000}"/>
    <cellStyle name="Standaard 3 8 2 2" xfId="18914" xr:uid="{00000000-0005-0000-0000-000026BB0000}"/>
    <cellStyle name="Standaard 3 8 2 2 2" xfId="19921" xr:uid="{00000000-0005-0000-0000-000027BB0000}"/>
    <cellStyle name="Standaard 3 8 2 3" xfId="19920" xr:uid="{00000000-0005-0000-0000-000028BB0000}"/>
    <cellStyle name="Standaard 3 8 2 4" xfId="20079" xr:uid="{00000000-0005-0000-0000-000029BB0000}"/>
    <cellStyle name="Standaard 3 8 3" xfId="18915" xr:uid="{00000000-0005-0000-0000-00002ABB0000}"/>
    <cellStyle name="Standaard 3 8 3 2" xfId="19922" xr:uid="{00000000-0005-0000-0000-00002BBB0000}"/>
    <cellStyle name="Standaard 3 8 4" xfId="19919" xr:uid="{00000000-0005-0000-0000-00002CBB0000}"/>
    <cellStyle name="Standaard 3 8 5" xfId="20080" xr:uid="{00000000-0005-0000-0000-00002DBB0000}"/>
    <cellStyle name="Standaard 3 8 6" xfId="49515" xr:uid="{00000000-0005-0000-0000-00002EBB0000}"/>
    <cellStyle name="Standaard 3 9" xfId="2507" xr:uid="{00000000-0005-0000-0000-00002FBB0000}"/>
    <cellStyle name="Standaard 3 9 2" xfId="2582" xr:uid="{00000000-0005-0000-0000-000030BB0000}"/>
    <cellStyle name="Standaard 3 9 2 2" xfId="18916" xr:uid="{00000000-0005-0000-0000-000031BB0000}"/>
    <cellStyle name="Standaard 3 9 2 2 2" xfId="19925" xr:uid="{00000000-0005-0000-0000-000032BB0000}"/>
    <cellStyle name="Standaard 3 9 2 3" xfId="19924" xr:uid="{00000000-0005-0000-0000-000033BB0000}"/>
    <cellStyle name="Standaard 3 9 2 4" xfId="20081" xr:uid="{00000000-0005-0000-0000-000034BB0000}"/>
    <cellStyle name="Standaard 3 9 3" xfId="18917" xr:uid="{00000000-0005-0000-0000-000035BB0000}"/>
    <cellStyle name="Standaard 3 9 3 2" xfId="19926" xr:uid="{00000000-0005-0000-0000-000036BB0000}"/>
    <cellStyle name="Standaard 3 9 4" xfId="19923" xr:uid="{00000000-0005-0000-0000-000037BB0000}"/>
    <cellStyle name="Standaard 3 9 5" xfId="20082" xr:uid="{00000000-0005-0000-0000-000038BB0000}"/>
    <cellStyle name="Standaard 30" xfId="1404" xr:uid="{00000000-0005-0000-0000-000039BB0000}"/>
    <cellStyle name="Standaard 30 2" xfId="2548" xr:uid="{00000000-0005-0000-0000-00003ABB0000}"/>
    <cellStyle name="Standaard 30 3" xfId="18918" xr:uid="{00000000-0005-0000-0000-00003BBB0000}"/>
    <cellStyle name="Standaard 30 4" xfId="20104" xr:uid="{00000000-0005-0000-0000-00003CBB0000}"/>
    <cellStyle name="Standaard 30 5" xfId="48957" xr:uid="{00000000-0005-0000-0000-00003DBB0000}"/>
    <cellStyle name="Standaard 31" xfId="1405" xr:uid="{00000000-0005-0000-0000-00003EBB0000}"/>
    <cellStyle name="Standaard 31 2" xfId="2549" xr:uid="{00000000-0005-0000-0000-00003FBB0000}"/>
    <cellStyle name="Standaard 31 3" xfId="18919" xr:uid="{00000000-0005-0000-0000-000040BB0000}"/>
    <cellStyle name="Standaard 32" xfId="20105" xr:uid="{00000000-0005-0000-0000-000041BB0000}"/>
    <cellStyle name="Standaard 33" xfId="46938" xr:uid="{00000000-0005-0000-0000-000042BB0000}"/>
    <cellStyle name="Standaard 34" xfId="20106" xr:uid="{00000000-0005-0000-0000-000043BB0000}"/>
    <cellStyle name="Standaard 35" xfId="48953" xr:uid="{00000000-0005-0000-0000-000044BB0000}"/>
    <cellStyle name="Standaard 36" xfId="50027" xr:uid="{00000000-0005-0000-0000-000045BB0000}"/>
    <cellStyle name="Standaard 37" xfId="50035" xr:uid="{B705E836-8AFF-4720-B451-CE162FBBA804}"/>
    <cellStyle name="Standaard 4" xfId="586" xr:uid="{00000000-0005-0000-0000-000046BB0000}"/>
    <cellStyle name="Standaard 4 2" xfId="1300" xr:uid="{00000000-0005-0000-0000-000047BB0000}"/>
    <cellStyle name="Standaard 4 2 2" xfId="18920" xr:uid="{00000000-0005-0000-0000-000048BB0000}"/>
    <cellStyle name="Standaard 4 3" xfId="1398" xr:uid="{00000000-0005-0000-0000-000049BB0000}"/>
    <cellStyle name="Standaard 4 3 2" xfId="2385" xr:uid="{00000000-0005-0000-0000-00004ABB0000}"/>
    <cellStyle name="Standaard 4 3 2 2" xfId="18921" xr:uid="{00000000-0005-0000-0000-00004BBB0000}"/>
    <cellStyle name="Standaard 4 3 2 3" xfId="50023" xr:uid="{00000000-0005-0000-0000-00004CBB0000}"/>
    <cellStyle name="Standaard 4 3 3" xfId="2498" xr:uid="{00000000-0005-0000-0000-00004DBB0000}"/>
    <cellStyle name="Standaard 4 3 3 2" xfId="2578" xr:uid="{00000000-0005-0000-0000-00004EBB0000}"/>
    <cellStyle name="Standaard 4 3 3 2 2" xfId="18922" xr:uid="{00000000-0005-0000-0000-00004FBB0000}"/>
    <cellStyle name="Standaard 4 3 3 2 2 2" xfId="19929" xr:uid="{00000000-0005-0000-0000-000050BB0000}"/>
    <cellStyle name="Standaard 4 3 3 2 3" xfId="19928" xr:uid="{00000000-0005-0000-0000-000051BB0000}"/>
    <cellStyle name="Standaard 4 3 3 2 4" xfId="20083" xr:uid="{00000000-0005-0000-0000-000052BB0000}"/>
    <cellStyle name="Standaard 4 3 3 3" xfId="18923" xr:uid="{00000000-0005-0000-0000-000053BB0000}"/>
    <cellStyle name="Standaard 4 3 3 3 2" xfId="19930" xr:uid="{00000000-0005-0000-0000-000054BB0000}"/>
    <cellStyle name="Standaard 4 3 3 4" xfId="19927" xr:uid="{00000000-0005-0000-0000-000055BB0000}"/>
    <cellStyle name="Standaard 4 3 3 5" xfId="20084" xr:uid="{00000000-0005-0000-0000-000056BB0000}"/>
    <cellStyle name="Standaard 4 3 4" xfId="2515" xr:uid="{00000000-0005-0000-0000-000057BB0000}"/>
    <cellStyle name="Standaard 4 3 4 2" xfId="2590" xr:uid="{00000000-0005-0000-0000-000058BB0000}"/>
    <cellStyle name="Standaard 4 3 4 2 2" xfId="18924" xr:uid="{00000000-0005-0000-0000-000059BB0000}"/>
    <cellStyle name="Standaard 4 3 4 2 2 2" xfId="19933" xr:uid="{00000000-0005-0000-0000-00005ABB0000}"/>
    <cellStyle name="Standaard 4 3 4 2 3" xfId="19932" xr:uid="{00000000-0005-0000-0000-00005BBB0000}"/>
    <cellStyle name="Standaard 4 3 4 2 4" xfId="20085" xr:uid="{00000000-0005-0000-0000-00005CBB0000}"/>
    <cellStyle name="Standaard 4 3 4 3" xfId="18925" xr:uid="{00000000-0005-0000-0000-00005DBB0000}"/>
    <cellStyle name="Standaard 4 3 4 3 2" xfId="19934" xr:uid="{00000000-0005-0000-0000-00005EBB0000}"/>
    <cellStyle name="Standaard 4 3 4 4" xfId="19931" xr:uid="{00000000-0005-0000-0000-00005FBB0000}"/>
    <cellStyle name="Standaard 4 3 4 5" xfId="20086" xr:uid="{00000000-0005-0000-0000-000060BB0000}"/>
    <cellStyle name="Standaard 4 3 5" xfId="18926" xr:uid="{00000000-0005-0000-0000-000061BB0000}"/>
    <cellStyle name="Standaard 4 3 6" xfId="49507" xr:uid="{00000000-0005-0000-0000-000062BB0000}"/>
    <cellStyle name="Standaard 4 4" xfId="49516" xr:uid="{00000000-0005-0000-0000-000063BB0000}"/>
    <cellStyle name="Standaard 4 5" xfId="48963" xr:uid="{00000000-0005-0000-0000-000064BB0000}"/>
    <cellStyle name="Standaard 5" xfId="587" xr:uid="{00000000-0005-0000-0000-000065BB0000}"/>
    <cellStyle name="Standaard 5 2" xfId="1399" xr:uid="{00000000-0005-0000-0000-000066BB0000}"/>
    <cellStyle name="Standaard 5 2 2" xfId="2499" xr:uid="{00000000-0005-0000-0000-000067BB0000}"/>
    <cellStyle name="Standaard 5 2 2 2" xfId="2579" xr:uid="{00000000-0005-0000-0000-000068BB0000}"/>
    <cellStyle name="Standaard 5 2 2 2 2" xfId="18927" xr:uid="{00000000-0005-0000-0000-000069BB0000}"/>
    <cellStyle name="Standaard 5 2 2 2 2 2" xfId="19938" xr:uid="{00000000-0005-0000-0000-00006ABB0000}"/>
    <cellStyle name="Standaard 5 2 2 2 3" xfId="19937" xr:uid="{00000000-0005-0000-0000-00006BBB0000}"/>
    <cellStyle name="Standaard 5 2 2 2 4" xfId="20087" xr:uid="{00000000-0005-0000-0000-00006CBB0000}"/>
    <cellStyle name="Standaard 5 2 2 3" xfId="18928" xr:uid="{00000000-0005-0000-0000-00006DBB0000}"/>
    <cellStyle name="Standaard 5 2 2 3 2" xfId="19939" xr:uid="{00000000-0005-0000-0000-00006EBB0000}"/>
    <cellStyle name="Standaard 5 2 2 4" xfId="19936" xr:uid="{00000000-0005-0000-0000-00006FBB0000}"/>
    <cellStyle name="Standaard 5 2 2 5" xfId="20088" xr:uid="{00000000-0005-0000-0000-000070BB0000}"/>
    <cellStyle name="Standaard 5 2 2 6" xfId="50024" xr:uid="{00000000-0005-0000-0000-000071BB0000}"/>
    <cellStyle name="Standaard 5 2 3" xfId="2516" xr:uid="{00000000-0005-0000-0000-000072BB0000}"/>
    <cellStyle name="Standaard 5 2 3 2" xfId="2591" xr:uid="{00000000-0005-0000-0000-000073BB0000}"/>
    <cellStyle name="Standaard 5 2 3 2 2" xfId="18929" xr:uid="{00000000-0005-0000-0000-000074BB0000}"/>
    <cellStyle name="Standaard 5 2 3 2 2 2" xfId="19942" xr:uid="{00000000-0005-0000-0000-000075BB0000}"/>
    <cellStyle name="Standaard 5 2 3 2 3" xfId="19941" xr:uid="{00000000-0005-0000-0000-000076BB0000}"/>
    <cellStyle name="Standaard 5 2 3 2 4" xfId="20089" xr:uid="{00000000-0005-0000-0000-000077BB0000}"/>
    <cellStyle name="Standaard 5 2 3 3" xfId="18930" xr:uid="{00000000-0005-0000-0000-000078BB0000}"/>
    <cellStyle name="Standaard 5 2 3 3 2" xfId="19943" xr:uid="{00000000-0005-0000-0000-000079BB0000}"/>
    <cellStyle name="Standaard 5 2 3 4" xfId="19940" xr:uid="{00000000-0005-0000-0000-00007ABB0000}"/>
    <cellStyle name="Standaard 5 2 3 5" xfId="20090" xr:uid="{00000000-0005-0000-0000-00007BBB0000}"/>
    <cellStyle name="Standaard 5 2 4" xfId="2546" xr:uid="{00000000-0005-0000-0000-00007CBB0000}"/>
    <cellStyle name="Standaard 5 2 4 2" xfId="18931" xr:uid="{00000000-0005-0000-0000-00007DBB0000}"/>
    <cellStyle name="Standaard 5 2 4 2 2" xfId="19945" xr:uid="{00000000-0005-0000-0000-00007EBB0000}"/>
    <cellStyle name="Standaard 5 2 4 3" xfId="19944" xr:uid="{00000000-0005-0000-0000-00007FBB0000}"/>
    <cellStyle name="Standaard 5 2 4 4" xfId="20091" xr:uid="{00000000-0005-0000-0000-000080BB0000}"/>
    <cellStyle name="Standaard 5 2 5" xfId="18932" xr:uid="{00000000-0005-0000-0000-000081BB0000}"/>
    <cellStyle name="Standaard 5 2 5 2" xfId="19946" xr:uid="{00000000-0005-0000-0000-000082BB0000}"/>
    <cellStyle name="Standaard 5 2 6" xfId="19935" xr:uid="{00000000-0005-0000-0000-000083BB0000}"/>
    <cellStyle name="Standaard 5 2 7" xfId="20092" xr:uid="{00000000-0005-0000-0000-000084BB0000}"/>
    <cellStyle name="Standaard 5 2 8" xfId="49508" xr:uid="{00000000-0005-0000-0000-000085BB0000}"/>
    <cellStyle name="Standaard 5 3" xfId="18933" xr:uid="{00000000-0005-0000-0000-000086BB0000}"/>
    <cellStyle name="Standaard 6" xfId="588" xr:uid="{00000000-0005-0000-0000-000087BB0000}"/>
    <cellStyle name="Standaard 6 2" xfId="2386" xr:uid="{00000000-0005-0000-0000-000088BB0000}"/>
    <cellStyle name="Standaard 6 2 2" xfId="18934" xr:uid="{00000000-0005-0000-0000-000089BB0000}"/>
    <cellStyle name="Standaard 6 3" xfId="18935" xr:uid="{00000000-0005-0000-0000-00008ABB0000}"/>
    <cellStyle name="Standaard 7" xfId="589" xr:uid="{00000000-0005-0000-0000-00008BBB0000}"/>
    <cellStyle name="Standaard 7 2" xfId="2387" xr:uid="{00000000-0005-0000-0000-00008CBB0000}"/>
    <cellStyle name="Standaard 7 2 2" xfId="2500" xr:uid="{00000000-0005-0000-0000-00008DBB0000}"/>
    <cellStyle name="Standaard 7 2 2 2" xfId="2580" xr:uid="{00000000-0005-0000-0000-00008EBB0000}"/>
    <cellStyle name="Standaard 7 2 2 2 2" xfId="18936" xr:uid="{00000000-0005-0000-0000-00008FBB0000}"/>
    <cellStyle name="Standaard 7 2 2 2 2 2" xfId="19950" xr:uid="{00000000-0005-0000-0000-000090BB0000}"/>
    <cellStyle name="Standaard 7 2 2 2 3" xfId="19949" xr:uid="{00000000-0005-0000-0000-000091BB0000}"/>
    <cellStyle name="Standaard 7 2 2 2 4" xfId="20093" xr:uid="{00000000-0005-0000-0000-000092BB0000}"/>
    <cellStyle name="Standaard 7 2 2 3" xfId="18937" xr:uid="{00000000-0005-0000-0000-000093BB0000}"/>
    <cellStyle name="Standaard 7 2 2 3 2" xfId="19951" xr:uid="{00000000-0005-0000-0000-000094BB0000}"/>
    <cellStyle name="Standaard 7 2 2 4" xfId="19948" xr:uid="{00000000-0005-0000-0000-000095BB0000}"/>
    <cellStyle name="Standaard 7 2 2 5" xfId="20094" xr:uid="{00000000-0005-0000-0000-000096BB0000}"/>
    <cellStyle name="Standaard 7 2 2 6" xfId="50025" xr:uid="{00000000-0005-0000-0000-000097BB0000}"/>
    <cellStyle name="Standaard 7 2 3" xfId="2517" xr:uid="{00000000-0005-0000-0000-000098BB0000}"/>
    <cellStyle name="Standaard 7 2 3 2" xfId="2592" xr:uid="{00000000-0005-0000-0000-000099BB0000}"/>
    <cellStyle name="Standaard 7 2 3 2 2" xfId="18938" xr:uid="{00000000-0005-0000-0000-00009ABB0000}"/>
    <cellStyle name="Standaard 7 2 3 2 2 2" xfId="19954" xr:uid="{00000000-0005-0000-0000-00009BBB0000}"/>
    <cellStyle name="Standaard 7 2 3 2 3" xfId="19953" xr:uid="{00000000-0005-0000-0000-00009CBB0000}"/>
    <cellStyle name="Standaard 7 2 3 2 4" xfId="20095" xr:uid="{00000000-0005-0000-0000-00009DBB0000}"/>
    <cellStyle name="Standaard 7 2 3 3" xfId="18939" xr:uid="{00000000-0005-0000-0000-00009EBB0000}"/>
    <cellStyle name="Standaard 7 2 3 3 2" xfId="19955" xr:uid="{00000000-0005-0000-0000-00009FBB0000}"/>
    <cellStyle name="Standaard 7 2 3 4" xfId="19952" xr:uid="{00000000-0005-0000-0000-0000A0BB0000}"/>
    <cellStyle name="Standaard 7 2 3 5" xfId="20096" xr:uid="{00000000-0005-0000-0000-0000A1BB0000}"/>
    <cellStyle name="Standaard 7 2 4" xfId="2567" xr:uid="{00000000-0005-0000-0000-0000A2BB0000}"/>
    <cellStyle name="Standaard 7 2 4 2" xfId="18940" xr:uid="{00000000-0005-0000-0000-0000A3BB0000}"/>
    <cellStyle name="Standaard 7 2 4 2 2" xfId="19957" xr:uid="{00000000-0005-0000-0000-0000A4BB0000}"/>
    <cellStyle name="Standaard 7 2 4 3" xfId="19956" xr:uid="{00000000-0005-0000-0000-0000A5BB0000}"/>
    <cellStyle name="Standaard 7 2 4 4" xfId="20097" xr:uid="{00000000-0005-0000-0000-0000A6BB0000}"/>
    <cellStyle name="Standaard 7 2 5" xfId="18941" xr:uid="{00000000-0005-0000-0000-0000A7BB0000}"/>
    <cellStyle name="Standaard 7 2 5 2" xfId="19958" xr:uid="{00000000-0005-0000-0000-0000A8BB0000}"/>
    <cellStyle name="Standaard 7 2 6" xfId="19947" xr:uid="{00000000-0005-0000-0000-0000A9BB0000}"/>
    <cellStyle name="Standaard 7 2 7" xfId="20098" xr:uid="{00000000-0005-0000-0000-0000AABB0000}"/>
    <cellStyle name="Standaard 7 2 8" xfId="49509" xr:uid="{00000000-0005-0000-0000-0000ABBB0000}"/>
    <cellStyle name="Standaard 7 3" xfId="18942" xr:uid="{00000000-0005-0000-0000-0000ACBB0000}"/>
    <cellStyle name="Standaard 7 4" xfId="46939" xr:uid="{00000000-0005-0000-0000-0000ADBB0000}"/>
    <cellStyle name="Standaard 8" xfId="590" xr:uid="{00000000-0005-0000-0000-0000AEBB0000}"/>
    <cellStyle name="Standaard 8 2" xfId="18943" xr:uid="{00000000-0005-0000-0000-0000AFBB0000}"/>
    <cellStyle name="Standaard 9" xfId="591" xr:uid="{00000000-0005-0000-0000-0000B0BB0000}"/>
    <cellStyle name="Standaard 9 2" xfId="18944" xr:uid="{00000000-0005-0000-0000-0000B1BB0000}"/>
    <cellStyle name="Standaard ACM-DE" xfId="4" xr:uid="{00000000-0005-0000-0000-0000B2BB0000}"/>
    <cellStyle name="Standaard_NG-TAR(i)-10-08 Concept" xfId="50031" xr:uid="{00000000-0005-0000-0000-0000B3BB0000}"/>
    <cellStyle name="Standard 2" xfId="46940" xr:uid="{00000000-0005-0000-0000-0000B4BB0000}"/>
    <cellStyle name="Standard 3" xfId="46941" xr:uid="{00000000-0005-0000-0000-0000B5BB0000}"/>
    <cellStyle name="Standard_Besprechungsgrundlage Monatsabschluss April_iA" xfId="46942" xr:uid="{00000000-0005-0000-0000-0000B6BB0000}"/>
    <cellStyle name="Std Currency" xfId="46943" xr:uid="{00000000-0005-0000-0000-0000B7BB0000}"/>
    <cellStyle name="Std Input" xfId="46944" xr:uid="{00000000-0005-0000-0000-0000B8BB0000}"/>
    <cellStyle name="Std Number" xfId="46945" xr:uid="{00000000-0005-0000-0000-0000B9BB0000}"/>
    <cellStyle name="Std Percent" xfId="46946" xr:uid="{00000000-0005-0000-0000-0000BABB0000}"/>
    <cellStyle name="Std Text" xfId="46947" xr:uid="{00000000-0005-0000-0000-0000BBBB0000}"/>
    <cellStyle name="Style 1" xfId="46948" xr:uid="{00000000-0005-0000-0000-0000BCBB0000}"/>
    <cellStyle name="Style 2" xfId="46949" xr:uid="{00000000-0005-0000-0000-0000BDBB0000}"/>
    <cellStyle name="Style 22" xfId="46950" xr:uid="{00000000-0005-0000-0000-0000BEBB0000}"/>
    <cellStyle name="Style 24" xfId="46951" xr:uid="{00000000-0005-0000-0000-0000BFBB0000}"/>
    <cellStyle name="Style 25" xfId="46952" xr:uid="{00000000-0005-0000-0000-0000C0BB0000}"/>
    <cellStyle name="Style 26" xfId="46953" xr:uid="{00000000-0005-0000-0000-0000C1BB0000}"/>
    <cellStyle name="Style 3" xfId="46954" xr:uid="{00000000-0005-0000-0000-0000C2BB0000}"/>
    <cellStyle name="Style 34" xfId="46955" xr:uid="{00000000-0005-0000-0000-0000C3BB0000}"/>
    <cellStyle name="Style 35" xfId="46956" xr:uid="{00000000-0005-0000-0000-0000C4BB0000}"/>
    <cellStyle name="Style 36" xfId="46957" xr:uid="{00000000-0005-0000-0000-0000C5BB0000}"/>
    <cellStyle name="SubHeading 1" xfId="46958" xr:uid="{00000000-0005-0000-0000-0000C6BB0000}"/>
    <cellStyle name="SubHeading 2" xfId="46959" xr:uid="{00000000-0005-0000-0000-0000C7BB0000}"/>
    <cellStyle name="SubHeading1" xfId="46960" xr:uid="{00000000-0005-0000-0000-0000C8BB0000}"/>
    <cellStyle name="Subtitle" xfId="46961" xr:uid="{00000000-0005-0000-0000-0000C9BB0000}"/>
    <cellStyle name="Subtotal" xfId="46962" xr:uid="{00000000-0005-0000-0000-0000CABB0000}"/>
    <cellStyle name="Swiss" xfId="46963" xr:uid="{00000000-0005-0000-0000-0000CBBB0000}"/>
    <cellStyle name="SymbolBlue" xfId="46964" xr:uid="{00000000-0005-0000-0000-0000CCBB0000}"/>
    <cellStyle name="SymbolBlue 2" xfId="46965" xr:uid="{00000000-0005-0000-0000-0000CDBB0000}"/>
    <cellStyle name="t" xfId="46966" xr:uid="{00000000-0005-0000-0000-0000CEBB0000}"/>
    <cellStyle name="t 2" xfId="46967" xr:uid="{00000000-0005-0000-0000-0000CFBB0000}"/>
    <cellStyle name="t 2 2" xfId="46968" xr:uid="{00000000-0005-0000-0000-0000D0BB0000}"/>
    <cellStyle name="t 2 2 2" xfId="46969" xr:uid="{00000000-0005-0000-0000-0000D1BB0000}"/>
    <cellStyle name="t 2 3" xfId="46970" xr:uid="{00000000-0005-0000-0000-0000D2BB0000}"/>
    <cellStyle name="t 3" xfId="46971" xr:uid="{00000000-0005-0000-0000-0000D3BB0000}"/>
    <cellStyle name="t 3 2" xfId="46972" xr:uid="{00000000-0005-0000-0000-0000D4BB0000}"/>
    <cellStyle name="t 4" xfId="46973" xr:uid="{00000000-0005-0000-0000-0000D5BB0000}"/>
    <cellStyle name="t_090702 Fair scenario Jens BP costs" xfId="46974" xr:uid="{00000000-0005-0000-0000-0000D6BB0000}"/>
    <cellStyle name="t_090702 Fair scenario Jens BP costs 2" xfId="46975" xr:uid="{00000000-0005-0000-0000-0000D7BB0000}"/>
    <cellStyle name="t_090702 Fair scenario Jens BP costs 2 2" xfId="46976" xr:uid="{00000000-0005-0000-0000-0000D8BB0000}"/>
    <cellStyle name="t_090702 Fair scenario Jens BP costs 2 2 2" xfId="46977" xr:uid="{00000000-0005-0000-0000-0000D9BB0000}"/>
    <cellStyle name="t_090702 Fair scenario Jens BP costs 2 3" xfId="46978" xr:uid="{00000000-0005-0000-0000-0000DABB0000}"/>
    <cellStyle name="t_090702 Fair scenario Jens BP costs 3" xfId="46979" xr:uid="{00000000-0005-0000-0000-0000DBBB0000}"/>
    <cellStyle name="t_090702 Fair scenario Jens BP costs 3 2" xfId="46980" xr:uid="{00000000-0005-0000-0000-0000DCBB0000}"/>
    <cellStyle name="t_090702 Fair scenario Jens BP costs 4" xfId="46981" xr:uid="{00000000-0005-0000-0000-0000DDBB0000}"/>
    <cellStyle name="t_Print_Manager" xfId="46982" xr:uid="{00000000-0005-0000-0000-0000DEBB0000}"/>
    <cellStyle name="t_Print_Manager 2" xfId="46983" xr:uid="{00000000-0005-0000-0000-0000DFBB0000}"/>
    <cellStyle name="t_Print_Manager 2 2" xfId="46984" xr:uid="{00000000-0005-0000-0000-0000E0BB0000}"/>
    <cellStyle name="t_Print_Manager 2 2 2" xfId="46985" xr:uid="{00000000-0005-0000-0000-0000E1BB0000}"/>
    <cellStyle name="t_Print_Manager 2 3" xfId="46986" xr:uid="{00000000-0005-0000-0000-0000E2BB0000}"/>
    <cellStyle name="t_Print_Manager 3" xfId="46987" xr:uid="{00000000-0005-0000-0000-0000E3BB0000}"/>
    <cellStyle name="t_Print_Manager 3 2" xfId="46988" xr:uid="{00000000-0005-0000-0000-0000E4BB0000}"/>
    <cellStyle name="t_Print_Manager 4" xfId="46989" xr:uid="{00000000-0005-0000-0000-0000E5BB0000}"/>
    <cellStyle name="t_Print_Manager_090702 Fair scenario Jens BP costs" xfId="46990" xr:uid="{00000000-0005-0000-0000-0000E6BB0000}"/>
    <cellStyle name="t_Print_Manager_090702 Fair scenario Jens BP costs 2" xfId="46991" xr:uid="{00000000-0005-0000-0000-0000E7BB0000}"/>
    <cellStyle name="t_Print_Manager_090702 Fair scenario Jens BP costs 2 2" xfId="46992" xr:uid="{00000000-0005-0000-0000-0000E8BB0000}"/>
    <cellStyle name="t_Print_Manager_090702 Fair scenario Jens BP costs 2 2 2" xfId="46993" xr:uid="{00000000-0005-0000-0000-0000E9BB0000}"/>
    <cellStyle name="t_Print_Manager_090702 Fair scenario Jens BP costs 2 3" xfId="46994" xr:uid="{00000000-0005-0000-0000-0000EABB0000}"/>
    <cellStyle name="t_Print_Manager_090702 Fair scenario Jens BP costs 3" xfId="46995" xr:uid="{00000000-0005-0000-0000-0000EBBB0000}"/>
    <cellStyle name="t_Print_Manager_090702 Fair scenario Jens BP costs 3 2" xfId="46996" xr:uid="{00000000-0005-0000-0000-0000ECBB0000}"/>
    <cellStyle name="t_Print_Manager_090702 Fair scenario Jens BP costs 4" xfId="46997" xr:uid="{00000000-0005-0000-0000-0000EDBB0000}"/>
    <cellStyle name="t_Scenario_Macro" xfId="46998" xr:uid="{00000000-0005-0000-0000-0000EEBB0000}"/>
    <cellStyle name="t_Scenario_Macro 2" xfId="46999" xr:uid="{00000000-0005-0000-0000-0000EFBB0000}"/>
    <cellStyle name="t_Scenario_Macro 2 2" xfId="47000" xr:uid="{00000000-0005-0000-0000-0000F0BB0000}"/>
    <cellStyle name="t_Scenario_Macro 2 2 2" xfId="47001" xr:uid="{00000000-0005-0000-0000-0000F1BB0000}"/>
    <cellStyle name="t_Scenario_Macro 2 3" xfId="47002" xr:uid="{00000000-0005-0000-0000-0000F2BB0000}"/>
    <cellStyle name="t_Scenario_Macro 3" xfId="47003" xr:uid="{00000000-0005-0000-0000-0000F3BB0000}"/>
    <cellStyle name="t_Scenario_Macro 3 2" xfId="47004" xr:uid="{00000000-0005-0000-0000-0000F4BB0000}"/>
    <cellStyle name="t_Scenario_Macro 4" xfId="47005" xr:uid="{00000000-0005-0000-0000-0000F5BB0000}"/>
    <cellStyle name="t_Scenario_Macro_090702 Fair scenario Jens BP costs" xfId="47006" xr:uid="{00000000-0005-0000-0000-0000F6BB0000}"/>
    <cellStyle name="t_Scenario_Macro_090702 Fair scenario Jens BP costs 2" xfId="47007" xr:uid="{00000000-0005-0000-0000-0000F7BB0000}"/>
    <cellStyle name="t_Scenario_Macro_090702 Fair scenario Jens BP costs 2 2" xfId="47008" xr:uid="{00000000-0005-0000-0000-0000F8BB0000}"/>
    <cellStyle name="t_Scenario_Macro_090702 Fair scenario Jens BP costs 2 2 2" xfId="47009" xr:uid="{00000000-0005-0000-0000-0000F9BB0000}"/>
    <cellStyle name="t_Scenario_Macro_090702 Fair scenario Jens BP costs 2 3" xfId="47010" xr:uid="{00000000-0005-0000-0000-0000FABB0000}"/>
    <cellStyle name="t_Scenario_Macro_090702 Fair scenario Jens BP costs 3" xfId="47011" xr:uid="{00000000-0005-0000-0000-0000FBBB0000}"/>
    <cellStyle name="t_Scenario_Macro_090702 Fair scenario Jens BP costs 3 2" xfId="47012" xr:uid="{00000000-0005-0000-0000-0000FCBB0000}"/>
    <cellStyle name="t_Scenario_Macro_090702 Fair scenario Jens BP costs 4" xfId="47013" xr:uid="{00000000-0005-0000-0000-0000FDBB0000}"/>
    <cellStyle name="t_Scenario_Manager" xfId="47014" xr:uid="{00000000-0005-0000-0000-0000FEBB0000}"/>
    <cellStyle name="t_Scenario_Manager 2" xfId="47015" xr:uid="{00000000-0005-0000-0000-0000FFBB0000}"/>
    <cellStyle name="t_Scenario_Manager 2 2" xfId="47016" xr:uid="{00000000-0005-0000-0000-000000BC0000}"/>
    <cellStyle name="t_Scenario_Manager 2 2 2" xfId="47017" xr:uid="{00000000-0005-0000-0000-000001BC0000}"/>
    <cellStyle name="t_Scenario_Manager 2 3" xfId="47018" xr:uid="{00000000-0005-0000-0000-000002BC0000}"/>
    <cellStyle name="t_Scenario_Manager 3" xfId="47019" xr:uid="{00000000-0005-0000-0000-000003BC0000}"/>
    <cellStyle name="t_Scenario_Manager 3 2" xfId="47020" xr:uid="{00000000-0005-0000-0000-000004BC0000}"/>
    <cellStyle name="t_Scenario_Manager 4" xfId="47021" xr:uid="{00000000-0005-0000-0000-000005BC0000}"/>
    <cellStyle name="t_Scenario_Manager_090702 Fair scenario Jens BP costs" xfId="47022" xr:uid="{00000000-0005-0000-0000-000006BC0000}"/>
    <cellStyle name="t_Scenario_Manager_090702 Fair scenario Jens BP costs 2" xfId="47023" xr:uid="{00000000-0005-0000-0000-000007BC0000}"/>
    <cellStyle name="t_Scenario_Manager_090702 Fair scenario Jens BP costs 2 2" xfId="47024" xr:uid="{00000000-0005-0000-0000-000008BC0000}"/>
    <cellStyle name="t_Scenario_Manager_090702 Fair scenario Jens BP costs 2 2 2" xfId="47025" xr:uid="{00000000-0005-0000-0000-000009BC0000}"/>
    <cellStyle name="t_Scenario_Manager_090702 Fair scenario Jens BP costs 2 3" xfId="47026" xr:uid="{00000000-0005-0000-0000-00000ABC0000}"/>
    <cellStyle name="t_Scenario_Manager_090702 Fair scenario Jens BP costs 3" xfId="47027" xr:uid="{00000000-0005-0000-0000-00000BBC0000}"/>
    <cellStyle name="t_Scenario_Manager_090702 Fair scenario Jens BP costs 3 2" xfId="47028" xr:uid="{00000000-0005-0000-0000-00000CBC0000}"/>
    <cellStyle name="t_Scenario_Manager_090702 Fair scenario Jens BP costs 4" xfId="47029" xr:uid="{00000000-0005-0000-0000-00000DBC0000}"/>
    <cellStyle name="t_SummaryB" xfId="47030" xr:uid="{00000000-0005-0000-0000-00000EBC0000}"/>
    <cellStyle name="t_SummaryB 2" xfId="47031" xr:uid="{00000000-0005-0000-0000-00000FBC0000}"/>
    <cellStyle name="t_SummaryB 2 2" xfId="47032" xr:uid="{00000000-0005-0000-0000-000010BC0000}"/>
    <cellStyle name="t_SummaryB 2 2 2" xfId="47033" xr:uid="{00000000-0005-0000-0000-000011BC0000}"/>
    <cellStyle name="t_SummaryB 2 3" xfId="47034" xr:uid="{00000000-0005-0000-0000-000012BC0000}"/>
    <cellStyle name="t_SummaryB 3" xfId="47035" xr:uid="{00000000-0005-0000-0000-000013BC0000}"/>
    <cellStyle name="t_SummaryB 3 2" xfId="47036" xr:uid="{00000000-0005-0000-0000-000014BC0000}"/>
    <cellStyle name="t_SummaryB 4" xfId="47037" xr:uid="{00000000-0005-0000-0000-000015BC0000}"/>
    <cellStyle name="t_SummaryB_090702 Fair scenario Jens BP costs" xfId="47038" xr:uid="{00000000-0005-0000-0000-000016BC0000}"/>
    <cellStyle name="t_SummaryB_090702 Fair scenario Jens BP costs 2" xfId="47039" xr:uid="{00000000-0005-0000-0000-000017BC0000}"/>
    <cellStyle name="t_SummaryB_090702 Fair scenario Jens BP costs 2 2" xfId="47040" xr:uid="{00000000-0005-0000-0000-000018BC0000}"/>
    <cellStyle name="t_SummaryB_090702 Fair scenario Jens BP costs 2 2 2" xfId="47041" xr:uid="{00000000-0005-0000-0000-000019BC0000}"/>
    <cellStyle name="t_SummaryB_090702 Fair scenario Jens BP costs 2 3" xfId="47042" xr:uid="{00000000-0005-0000-0000-00001ABC0000}"/>
    <cellStyle name="t_SummaryB_090702 Fair scenario Jens BP costs 3" xfId="47043" xr:uid="{00000000-0005-0000-0000-00001BBC0000}"/>
    <cellStyle name="t_SummaryB_090702 Fair scenario Jens BP costs 3 2" xfId="47044" xr:uid="{00000000-0005-0000-0000-00001CBC0000}"/>
    <cellStyle name="t_SummaryB_090702 Fair scenario Jens BP costs 4" xfId="47045" xr:uid="{00000000-0005-0000-0000-00001DBC0000}"/>
    <cellStyle name="Table Col Head" xfId="47046" xr:uid="{00000000-0005-0000-0000-00001EBC0000}"/>
    <cellStyle name="Table Head" xfId="47047" xr:uid="{00000000-0005-0000-0000-00001FBC0000}"/>
    <cellStyle name="Table Head Aligned" xfId="47048" xr:uid="{00000000-0005-0000-0000-000020BC0000}"/>
    <cellStyle name="Table Head Aligned 2" xfId="47049" xr:uid="{00000000-0005-0000-0000-000021BC0000}"/>
    <cellStyle name="Table Head Aligned 2 2" xfId="47050" xr:uid="{00000000-0005-0000-0000-000022BC0000}"/>
    <cellStyle name="Table Head Aligned 2 2 2" xfId="47051" xr:uid="{00000000-0005-0000-0000-000023BC0000}"/>
    <cellStyle name="Table Head Aligned 2 3" xfId="47052" xr:uid="{00000000-0005-0000-0000-000024BC0000}"/>
    <cellStyle name="Table Head Aligned 3" xfId="47053" xr:uid="{00000000-0005-0000-0000-000025BC0000}"/>
    <cellStyle name="Table Head Aligned 3 2" xfId="47054" xr:uid="{00000000-0005-0000-0000-000026BC0000}"/>
    <cellStyle name="Table Head Aligned 4" xfId="47055" xr:uid="{00000000-0005-0000-0000-000027BC0000}"/>
    <cellStyle name="Table Head Blue" xfId="47056" xr:uid="{00000000-0005-0000-0000-000028BC0000}"/>
    <cellStyle name="Table Head Green" xfId="47057" xr:uid="{00000000-0005-0000-0000-000029BC0000}"/>
    <cellStyle name="Table Head Green 2" xfId="47058" xr:uid="{00000000-0005-0000-0000-00002ABC0000}"/>
    <cellStyle name="Table Head Green 2 2" xfId="47059" xr:uid="{00000000-0005-0000-0000-00002BBC0000}"/>
    <cellStyle name="Table Head Green 2 2 2" xfId="47060" xr:uid="{00000000-0005-0000-0000-00002CBC0000}"/>
    <cellStyle name="Table Head Green 2 3" xfId="47061" xr:uid="{00000000-0005-0000-0000-00002DBC0000}"/>
    <cellStyle name="Table Head Green 3" xfId="47062" xr:uid="{00000000-0005-0000-0000-00002EBC0000}"/>
    <cellStyle name="Table Head Green 3 2" xfId="47063" xr:uid="{00000000-0005-0000-0000-00002FBC0000}"/>
    <cellStyle name="Table Head Green 4" xfId="47064" xr:uid="{00000000-0005-0000-0000-000030BC0000}"/>
    <cellStyle name="Table Sub Head" xfId="47065" xr:uid="{00000000-0005-0000-0000-000031BC0000}"/>
    <cellStyle name="Table Title" xfId="47066" xr:uid="{00000000-0005-0000-0000-000032BC0000}"/>
    <cellStyle name="Table Units" xfId="47067" xr:uid="{00000000-0005-0000-0000-000033BC0000}"/>
    <cellStyle name="Table_Header_MERC_PUD_Prod" xfId="47068" xr:uid="{00000000-0005-0000-0000-000034BC0000}"/>
    <cellStyle name="taples Plaza" xfId="47069" xr:uid="{00000000-0005-0000-0000-000035BC0000}"/>
    <cellStyle name="Text" xfId="47070" xr:uid="{00000000-0005-0000-0000-000036BC0000}"/>
    <cellStyle name="Text Indent A" xfId="47071" xr:uid="{00000000-0005-0000-0000-000037BC0000}"/>
    <cellStyle name="Text Indent B" xfId="47072" xr:uid="{00000000-0005-0000-0000-000038BC0000}"/>
    <cellStyle name="Text Indent C" xfId="47073" xr:uid="{00000000-0005-0000-0000-000039BC0000}"/>
    <cellStyle name="threedecplace" xfId="47074" xr:uid="{00000000-0005-0000-0000-00003ABC0000}"/>
    <cellStyle name="Times 10" xfId="47075" xr:uid="{00000000-0005-0000-0000-00003BBC0000}"/>
    <cellStyle name="Times 12" xfId="47076" xr:uid="{00000000-0005-0000-0000-00003CBC0000}"/>
    <cellStyle name="Titel" xfId="28" builtinId="15" hidden="1"/>
    <cellStyle name="Titel" xfId="49510" builtinId="15" customBuiltin="1"/>
    <cellStyle name="Titel 2" xfId="453" xr:uid="{00000000-0005-0000-0000-00003FBC0000}"/>
    <cellStyle name="Titel 2 2" xfId="2388" xr:uid="{00000000-0005-0000-0000-000040BC0000}"/>
    <cellStyle name="Titel 3" xfId="1400" xr:uid="{00000000-0005-0000-0000-000041BC0000}"/>
    <cellStyle name="Titel 3 2" xfId="2389" xr:uid="{00000000-0005-0000-0000-000042BC0000}"/>
    <cellStyle name="Titel 3 2 2" xfId="47077" xr:uid="{00000000-0005-0000-0000-000043BC0000}"/>
    <cellStyle name="Titel 3 3" xfId="2501" xr:uid="{00000000-0005-0000-0000-000044BC0000}"/>
    <cellStyle name="Titel 3 4" xfId="47078" xr:uid="{00000000-0005-0000-0000-000045BC0000}"/>
    <cellStyle name="Titel 3 46" xfId="47079" xr:uid="{00000000-0005-0000-0000-000046BC0000}"/>
    <cellStyle name="Titel 4" xfId="2390" xr:uid="{00000000-0005-0000-0000-000047BC0000}"/>
    <cellStyle name="Titel 4 2" xfId="47080" xr:uid="{00000000-0005-0000-0000-000048BC0000}"/>
    <cellStyle name="Titel 5" xfId="2391" xr:uid="{00000000-0005-0000-0000-000049BC0000}"/>
    <cellStyle name="Titel 6" xfId="47081" xr:uid="{00000000-0005-0000-0000-00004ABC0000}"/>
    <cellStyle name="Title 2" xfId="213" xr:uid="{00000000-0005-0000-0000-00004BBC0000}"/>
    <cellStyle name="Title 2 2" xfId="47082" xr:uid="{00000000-0005-0000-0000-00004CBC0000}"/>
    <cellStyle name="Title 2 2 2" xfId="47083" xr:uid="{00000000-0005-0000-0000-00004DBC0000}"/>
    <cellStyle name="Title 2 3" xfId="47084" xr:uid="{00000000-0005-0000-0000-00004EBC0000}"/>
    <cellStyle name="Title 3" xfId="2502" xr:uid="{00000000-0005-0000-0000-00004FBC0000}"/>
    <cellStyle name="Title10" xfId="47085" xr:uid="{00000000-0005-0000-0000-000050BC0000}"/>
    <cellStyle name="Title2" xfId="47086" xr:uid="{00000000-0005-0000-0000-000051BC0000}"/>
    <cellStyle name="Title8" xfId="47087" xr:uid="{00000000-0005-0000-0000-000052BC0000}"/>
    <cellStyle name="Title8Left" xfId="47088" xr:uid="{00000000-0005-0000-0000-000053BC0000}"/>
    <cellStyle name="TitleBlack" xfId="47089" xr:uid="{00000000-0005-0000-0000-000054BC0000}"/>
    <cellStyle name="TitleCenter" xfId="47090" xr:uid="{00000000-0005-0000-0000-000055BC0000}"/>
    <cellStyle name="TitleII" xfId="47091" xr:uid="{00000000-0005-0000-0000-000056BC0000}"/>
    <cellStyle name="Toelichting" xfId="15" xr:uid="{00000000-0005-0000-0000-000057BC0000}"/>
    <cellStyle name="TopGrey" xfId="47092" xr:uid="{00000000-0005-0000-0000-000058BC0000}"/>
    <cellStyle name="topline" xfId="47093" xr:uid="{00000000-0005-0000-0000-000059BC0000}"/>
    <cellStyle name="Totaal" xfId="35" builtinId="25" hidden="1"/>
    <cellStyle name="Totaal" xfId="49511" builtinId="25" customBuiltin="1"/>
    <cellStyle name="Totaal 10" xfId="2392" xr:uid="{00000000-0005-0000-0000-00005CBC0000}"/>
    <cellStyle name="Totaal 10 2" xfId="18945" xr:uid="{00000000-0005-0000-0000-00005DBC0000}"/>
    <cellStyle name="Totaal 10 2 2" xfId="18946" xr:uid="{00000000-0005-0000-0000-00005EBC0000}"/>
    <cellStyle name="Totaal 10 2 2 2" xfId="18947" xr:uid="{00000000-0005-0000-0000-00005FBC0000}"/>
    <cellStyle name="Totaal 10 2 3" xfId="18948" xr:uid="{00000000-0005-0000-0000-000060BC0000}"/>
    <cellStyle name="Totaal 10 3" xfId="18949" xr:uid="{00000000-0005-0000-0000-000061BC0000}"/>
    <cellStyle name="Totaal 10 3 2" xfId="18950" xr:uid="{00000000-0005-0000-0000-000062BC0000}"/>
    <cellStyle name="Totaal 10 3 2 2" xfId="18951" xr:uid="{00000000-0005-0000-0000-000063BC0000}"/>
    <cellStyle name="Totaal 10 4" xfId="18952" xr:uid="{00000000-0005-0000-0000-000064BC0000}"/>
    <cellStyle name="Totaal 10 4 2" xfId="18953" xr:uid="{00000000-0005-0000-0000-000065BC0000}"/>
    <cellStyle name="Totaal 11" xfId="2393" xr:uid="{00000000-0005-0000-0000-000066BC0000}"/>
    <cellStyle name="Totaal 12" xfId="47094" xr:uid="{00000000-0005-0000-0000-000067BC0000}"/>
    <cellStyle name="Totaal 2" xfId="454" xr:uid="{00000000-0005-0000-0000-000068BC0000}"/>
    <cellStyle name="Totaal 2 10" xfId="47095" xr:uid="{00000000-0005-0000-0000-000069BC0000}"/>
    <cellStyle name="Totaal 2 11" xfId="47096" xr:uid="{00000000-0005-0000-0000-00006ABC0000}"/>
    <cellStyle name="Totaal 2 12" xfId="47097" xr:uid="{00000000-0005-0000-0000-00006BBC0000}"/>
    <cellStyle name="Totaal 2 13" xfId="47098" xr:uid="{00000000-0005-0000-0000-00006CBC0000}"/>
    <cellStyle name="Totaal 2 14" xfId="47099" xr:uid="{00000000-0005-0000-0000-00006DBC0000}"/>
    <cellStyle name="Totaal 2 15" xfId="47100" xr:uid="{00000000-0005-0000-0000-00006EBC0000}"/>
    <cellStyle name="Totaal 2 16" xfId="47101" xr:uid="{00000000-0005-0000-0000-00006FBC0000}"/>
    <cellStyle name="Totaal 2 17" xfId="47102" xr:uid="{00000000-0005-0000-0000-000070BC0000}"/>
    <cellStyle name="Totaal 2 18" xfId="47103" xr:uid="{00000000-0005-0000-0000-000071BC0000}"/>
    <cellStyle name="Totaal 2 19" xfId="47104" xr:uid="{00000000-0005-0000-0000-000072BC0000}"/>
    <cellStyle name="Totaal 2 2" xfId="592" xr:uid="{00000000-0005-0000-0000-000073BC0000}"/>
    <cellStyle name="Totaal 2 2 10" xfId="47105" xr:uid="{00000000-0005-0000-0000-000074BC0000}"/>
    <cellStyle name="Totaal 2 2 11" xfId="47106" xr:uid="{00000000-0005-0000-0000-000075BC0000}"/>
    <cellStyle name="Totaal 2 2 12" xfId="47107" xr:uid="{00000000-0005-0000-0000-000076BC0000}"/>
    <cellStyle name="Totaal 2 2 13" xfId="47108" xr:uid="{00000000-0005-0000-0000-000077BC0000}"/>
    <cellStyle name="Totaal 2 2 14" xfId="47109" xr:uid="{00000000-0005-0000-0000-000078BC0000}"/>
    <cellStyle name="Totaal 2 2 15" xfId="47110" xr:uid="{00000000-0005-0000-0000-000079BC0000}"/>
    <cellStyle name="Totaal 2 2 16" xfId="47111" xr:uid="{00000000-0005-0000-0000-00007ABC0000}"/>
    <cellStyle name="Totaal 2 2 17" xfId="47112" xr:uid="{00000000-0005-0000-0000-00007BBC0000}"/>
    <cellStyle name="Totaal 2 2 18" xfId="47113" xr:uid="{00000000-0005-0000-0000-00007CBC0000}"/>
    <cellStyle name="Totaal 2 2 19" xfId="47114" xr:uid="{00000000-0005-0000-0000-00007DBC0000}"/>
    <cellStyle name="Totaal 2 2 2" xfId="2394" xr:uid="{00000000-0005-0000-0000-00007EBC0000}"/>
    <cellStyle name="Totaal 2 2 2 2" xfId="18954" xr:uid="{00000000-0005-0000-0000-00007FBC0000}"/>
    <cellStyle name="Totaal 2 2 2 2 2" xfId="18955" xr:uid="{00000000-0005-0000-0000-000080BC0000}"/>
    <cellStyle name="Totaal 2 2 2 2 2 2" xfId="18956" xr:uid="{00000000-0005-0000-0000-000081BC0000}"/>
    <cellStyle name="Totaal 2 2 2 2 2 2 2" xfId="18957" xr:uid="{00000000-0005-0000-0000-000082BC0000}"/>
    <cellStyle name="Totaal 2 2 2 2 2 3" xfId="18958" xr:uid="{00000000-0005-0000-0000-000083BC0000}"/>
    <cellStyle name="Totaal 2 2 2 2 3" xfId="18959" xr:uid="{00000000-0005-0000-0000-000084BC0000}"/>
    <cellStyle name="Totaal 2 2 2 2 3 2" xfId="18960" xr:uid="{00000000-0005-0000-0000-000085BC0000}"/>
    <cellStyle name="Totaal 2 2 2 2 3 2 2" xfId="18961" xr:uid="{00000000-0005-0000-0000-000086BC0000}"/>
    <cellStyle name="Totaal 2 2 2 2 4" xfId="18962" xr:uid="{00000000-0005-0000-0000-000087BC0000}"/>
    <cellStyle name="Totaal 2 2 2 2 4 2" xfId="18963" xr:uid="{00000000-0005-0000-0000-000088BC0000}"/>
    <cellStyle name="Totaal 2 2 2 3" xfId="18964" xr:uid="{00000000-0005-0000-0000-000089BC0000}"/>
    <cellStyle name="Totaal 2 2 2 3 2" xfId="18965" xr:uid="{00000000-0005-0000-0000-00008ABC0000}"/>
    <cellStyle name="Totaal 2 2 2 3 2 2" xfId="18966" xr:uid="{00000000-0005-0000-0000-00008BBC0000}"/>
    <cellStyle name="Totaal 2 2 2 3 3" xfId="18967" xr:uid="{00000000-0005-0000-0000-00008CBC0000}"/>
    <cellStyle name="Totaal 2 2 2 4" xfId="18968" xr:uid="{00000000-0005-0000-0000-00008DBC0000}"/>
    <cellStyle name="Totaal 2 2 2 4 2" xfId="18969" xr:uid="{00000000-0005-0000-0000-00008EBC0000}"/>
    <cellStyle name="Totaal 2 2 2 4 2 2" xfId="18970" xr:uid="{00000000-0005-0000-0000-00008FBC0000}"/>
    <cellStyle name="Totaal 2 2 2 5" xfId="18971" xr:uid="{00000000-0005-0000-0000-000090BC0000}"/>
    <cellStyle name="Totaal 2 2 2 5 2" xfId="18972" xr:uid="{00000000-0005-0000-0000-000091BC0000}"/>
    <cellStyle name="Totaal 2 2 2 6" xfId="47115" xr:uid="{00000000-0005-0000-0000-000092BC0000}"/>
    <cellStyle name="Totaal 2 2 2 7" xfId="47116" xr:uid="{00000000-0005-0000-0000-000093BC0000}"/>
    <cellStyle name="Totaal 2 2 20" xfId="47117" xr:uid="{00000000-0005-0000-0000-000094BC0000}"/>
    <cellStyle name="Totaal 2 2 21" xfId="48914" xr:uid="{00000000-0005-0000-0000-000095BC0000}"/>
    <cellStyle name="Totaal 2 2 3" xfId="47118" xr:uid="{00000000-0005-0000-0000-000096BC0000}"/>
    <cellStyle name="Totaal 2 2 4" xfId="47119" xr:uid="{00000000-0005-0000-0000-000097BC0000}"/>
    <cellStyle name="Totaal 2 2 5" xfId="47120" xr:uid="{00000000-0005-0000-0000-000098BC0000}"/>
    <cellStyle name="Totaal 2 2 6" xfId="47121" xr:uid="{00000000-0005-0000-0000-000099BC0000}"/>
    <cellStyle name="Totaal 2 2 7" xfId="47122" xr:uid="{00000000-0005-0000-0000-00009ABC0000}"/>
    <cellStyle name="Totaal 2 2 8" xfId="47123" xr:uid="{00000000-0005-0000-0000-00009BBC0000}"/>
    <cellStyle name="Totaal 2 2 9" xfId="47124" xr:uid="{00000000-0005-0000-0000-00009CBC0000}"/>
    <cellStyle name="Totaal 2 20" xfId="47125" xr:uid="{00000000-0005-0000-0000-00009DBC0000}"/>
    <cellStyle name="Totaal 2 21" xfId="47126" xr:uid="{00000000-0005-0000-0000-00009EBC0000}"/>
    <cellStyle name="Totaal 2 22" xfId="47127" xr:uid="{00000000-0005-0000-0000-00009FBC0000}"/>
    <cellStyle name="Totaal 2 23" xfId="47128" xr:uid="{00000000-0005-0000-0000-0000A0BC0000}"/>
    <cellStyle name="Totaal 2 24" xfId="47129" xr:uid="{00000000-0005-0000-0000-0000A1BC0000}"/>
    <cellStyle name="Totaal 2 25" xfId="47130" xr:uid="{00000000-0005-0000-0000-0000A2BC0000}"/>
    <cellStyle name="Totaal 2 26" xfId="48915" xr:uid="{00000000-0005-0000-0000-0000A3BC0000}"/>
    <cellStyle name="Totaal 2 3" xfId="1301" xr:uid="{00000000-0005-0000-0000-0000A4BC0000}"/>
    <cellStyle name="Totaal 2 3 10" xfId="47131" xr:uid="{00000000-0005-0000-0000-0000A5BC0000}"/>
    <cellStyle name="Totaal 2 3 11" xfId="47132" xr:uid="{00000000-0005-0000-0000-0000A6BC0000}"/>
    <cellStyle name="Totaal 2 3 12" xfId="47133" xr:uid="{00000000-0005-0000-0000-0000A7BC0000}"/>
    <cellStyle name="Totaal 2 3 13" xfId="47134" xr:uid="{00000000-0005-0000-0000-0000A8BC0000}"/>
    <cellStyle name="Totaal 2 3 14" xfId="47135" xr:uid="{00000000-0005-0000-0000-0000A9BC0000}"/>
    <cellStyle name="Totaal 2 3 15" xfId="47136" xr:uid="{00000000-0005-0000-0000-0000AABC0000}"/>
    <cellStyle name="Totaal 2 3 16" xfId="47137" xr:uid="{00000000-0005-0000-0000-0000ABBC0000}"/>
    <cellStyle name="Totaal 2 3 17" xfId="47138" xr:uid="{00000000-0005-0000-0000-0000ACBC0000}"/>
    <cellStyle name="Totaal 2 3 18" xfId="47139" xr:uid="{00000000-0005-0000-0000-0000ADBC0000}"/>
    <cellStyle name="Totaal 2 3 19" xfId="47140" xr:uid="{00000000-0005-0000-0000-0000AEBC0000}"/>
    <cellStyle name="Totaal 2 3 2" xfId="2395" xr:uid="{00000000-0005-0000-0000-0000AFBC0000}"/>
    <cellStyle name="Totaal 2 3 2 2" xfId="18973" xr:uid="{00000000-0005-0000-0000-0000B0BC0000}"/>
    <cellStyle name="Totaal 2 3 2 2 2" xfId="18974" xr:uid="{00000000-0005-0000-0000-0000B1BC0000}"/>
    <cellStyle name="Totaal 2 3 2 2 2 2" xfId="18975" xr:uid="{00000000-0005-0000-0000-0000B2BC0000}"/>
    <cellStyle name="Totaal 2 3 2 2 2 2 2" xfId="18976" xr:uid="{00000000-0005-0000-0000-0000B3BC0000}"/>
    <cellStyle name="Totaal 2 3 2 2 2 3" xfId="18977" xr:uid="{00000000-0005-0000-0000-0000B4BC0000}"/>
    <cellStyle name="Totaal 2 3 2 2 3" xfId="18978" xr:uid="{00000000-0005-0000-0000-0000B5BC0000}"/>
    <cellStyle name="Totaal 2 3 2 2 3 2" xfId="18979" xr:uid="{00000000-0005-0000-0000-0000B6BC0000}"/>
    <cellStyle name="Totaal 2 3 2 2 3 2 2" xfId="18980" xr:uid="{00000000-0005-0000-0000-0000B7BC0000}"/>
    <cellStyle name="Totaal 2 3 2 2 4" xfId="18981" xr:uid="{00000000-0005-0000-0000-0000B8BC0000}"/>
    <cellStyle name="Totaal 2 3 2 2 4 2" xfId="18982" xr:uid="{00000000-0005-0000-0000-0000B9BC0000}"/>
    <cellStyle name="Totaal 2 3 2 3" xfId="18983" xr:uid="{00000000-0005-0000-0000-0000BABC0000}"/>
    <cellStyle name="Totaal 2 3 2 3 2" xfId="18984" xr:uid="{00000000-0005-0000-0000-0000BBBC0000}"/>
    <cellStyle name="Totaal 2 3 2 3 2 2" xfId="18985" xr:uid="{00000000-0005-0000-0000-0000BCBC0000}"/>
    <cellStyle name="Totaal 2 3 2 3 3" xfId="18986" xr:uid="{00000000-0005-0000-0000-0000BDBC0000}"/>
    <cellStyle name="Totaal 2 3 2 4" xfId="18987" xr:uid="{00000000-0005-0000-0000-0000BEBC0000}"/>
    <cellStyle name="Totaal 2 3 2 4 2" xfId="18988" xr:uid="{00000000-0005-0000-0000-0000BFBC0000}"/>
    <cellStyle name="Totaal 2 3 2 4 2 2" xfId="18989" xr:uid="{00000000-0005-0000-0000-0000C0BC0000}"/>
    <cellStyle name="Totaal 2 3 2 5" xfId="18990" xr:uid="{00000000-0005-0000-0000-0000C1BC0000}"/>
    <cellStyle name="Totaal 2 3 2 5 2" xfId="18991" xr:uid="{00000000-0005-0000-0000-0000C2BC0000}"/>
    <cellStyle name="Totaal 2 3 2 6" xfId="47141" xr:uid="{00000000-0005-0000-0000-0000C3BC0000}"/>
    <cellStyle name="Totaal 2 3 2 7" xfId="47142" xr:uid="{00000000-0005-0000-0000-0000C4BC0000}"/>
    <cellStyle name="Totaal 2 3 20" xfId="47143" xr:uid="{00000000-0005-0000-0000-0000C5BC0000}"/>
    <cellStyle name="Totaal 2 3 21" xfId="48916" xr:uid="{00000000-0005-0000-0000-0000C6BC0000}"/>
    <cellStyle name="Totaal 2 3 3" xfId="47144" xr:uid="{00000000-0005-0000-0000-0000C7BC0000}"/>
    <cellStyle name="Totaal 2 3 4" xfId="47145" xr:uid="{00000000-0005-0000-0000-0000C8BC0000}"/>
    <cellStyle name="Totaal 2 3 5" xfId="47146" xr:uid="{00000000-0005-0000-0000-0000C9BC0000}"/>
    <cellStyle name="Totaal 2 3 6" xfId="47147" xr:uid="{00000000-0005-0000-0000-0000CABC0000}"/>
    <cellStyle name="Totaal 2 3 7" xfId="47148" xr:uid="{00000000-0005-0000-0000-0000CBBC0000}"/>
    <cellStyle name="Totaal 2 3 8" xfId="47149" xr:uid="{00000000-0005-0000-0000-0000CCBC0000}"/>
    <cellStyle name="Totaal 2 3 9" xfId="47150" xr:uid="{00000000-0005-0000-0000-0000CDBC0000}"/>
    <cellStyle name="Totaal 2 4" xfId="1302" xr:uid="{00000000-0005-0000-0000-0000CEBC0000}"/>
    <cellStyle name="Totaal 2 4 10" xfId="47151" xr:uid="{00000000-0005-0000-0000-0000CFBC0000}"/>
    <cellStyle name="Totaal 2 4 11" xfId="47152" xr:uid="{00000000-0005-0000-0000-0000D0BC0000}"/>
    <cellStyle name="Totaal 2 4 12" xfId="47153" xr:uid="{00000000-0005-0000-0000-0000D1BC0000}"/>
    <cellStyle name="Totaal 2 4 13" xfId="47154" xr:uid="{00000000-0005-0000-0000-0000D2BC0000}"/>
    <cellStyle name="Totaal 2 4 14" xfId="47155" xr:uid="{00000000-0005-0000-0000-0000D3BC0000}"/>
    <cellStyle name="Totaal 2 4 15" xfId="47156" xr:uid="{00000000-0005-0000-0000-0000D4BC0000}"/>
    <cellStyle name="Totaal 2 4 16" xfId="47157" xr:uid="{00000000-0005-0000-0000-0000D5BC0000}"/>
    <cellStyle name="Totaal 2 4 17" xfId="47158" xr:uid="{00000000-0005-0000-0000-0000D6BC0000}"/>
    <cellStyle name="Totaal 2 4 18" xfId="47159" xr:uid="{00000000-0005-0000-0000-0000D7BC0000}"/>
    <cellStyle name="Totaal 2 4 19" xfId="47160" xr:uid="{00000000-0005-0000-0000-0000D8BC0000}"/>
    <cellStyle name="Totaal 2 4 2" xfId="2396" xr:uid="{00000000-0005-0000-0000-0000D9BC0000}"/>
    <cellStyle name="Totaal 2 4 2 2" xfId="18992" xr:uid="{00000000-0005-0000-0000-0000DABC0000}"/>
    <cellStyle name="Totaal 2 4 2 2 2" xfId="18993" xr:uid="{00000000-0005-0000-0000-0000DBBC0000}"/>
    <cellStyle name="Totaal 2 4 2 2 2 2" xfId="18994" xr:uid="{00000000-0005-0000-0000-0000DCBC0000}"/>
    <cellStyle name="Totaal 2 4 2 2 2 2 2" xfId="18995" xr:uid="{00000000-0005-0000-0000-0000DDBC0000}"/>
    <cellStyle name="Totaal 2 4 2 2 2 3" xfId="18996" xr:uid="{00000000-0005-0000-0000-0000DEBC0000}"/>
    <cellStyle name="Totaal 2 4 2 2 3" xfId="18997" xr:uid="{00000000-0005-0000-0000-0000DFBC0000}"/>
    <cellStyle name="Totaal 2 4 2 2 3 2" xfId="18998" xr:uid="{00000000-0005-0000-0000-0000E0BC0000}"/>
    <cellStyle name="Totaal 2 4 2 2 3 2 2" xfId="18999" xr:uid="{00000000-0005-0000-0000-0000E1BC0000}"/>
    <cellStyle name="Totaal 2 4 2 2 4" xfId="19000" xr:uid="{00000000-0005-0000-0000-0000E2BC0000}"/>
    <cellStyle name="Totaal 2 4 2 2 4 2" xfId="19001" xr:uid="{00000000-0005-0000-0000-0000E3BC0000}"/>
    <cellStyle name="Totaal 2 4 2 3" xfId="19002" xr:uid="{00000000-0005-0000-0000-0000E4BC0000}"/>
    <cellStyle name="Totaal 2 4 2 3 2" xfId="19003" xr:uid="{00000000-0005-0000-0000-0000E5BC0000}"/>
    <cellStyle name="Totaal 2 4 2 3 2 2" xfId="19004" xr:uid="{00000000-0005-0000-0000-0000E6BC0000}"/>
    <cellStyle name="Totaal 2 4 2 3 3" xfId="19005" xr:uid="{00000000-0005-0000-0000-0000E7BC0000}"/>
    <cellStyle name="Totaal 2 4 2 4" xfId="19006" xr:uid="{00000000-0005-0000-0000-0000E8BC0000}"/>
    <cellStyle name="Totaal 2 4 2 4 2" xfId="19007" xr:uid="{00000000-0005-0000-0000-0000E9BC0000}"/>
    <cellStyle name="Totaal 2 4 2 4 2 2" xfId="19008" xr:uid="{00000000-0005-0000-0000-0000EABC0000}"/>
    <cellStyle name="Totaal 2 4 2 5" xfId="19009" xr:uid="{00000000-0005-0000-0000-0000EBBC0000}"/>
    <cellStyle name="Totaal 2 4 2 5 2" xfId="19010" xr:uid="{00000000-0005-0000-0000-0000ECBC0000}"/>
    <cellStyle name="Totaal 2 4 2 6" xfId="47161" xr:uid="{00000000-0005-0000-0000-0000EDBC0000}"/>
    <cellStyle name="Totaal 2 4 2 7" xfId="47162" xr:uid="{00000000-0005-0000-0000-0000EEBC0000}"/>
    <cellStyle name="Totaal 2 4 20" xfId="47163" xr:uid="{00000000-0005-0000-0000-0000EFBC0000}"/>
    <cellStyle name="Totaal 2 4 21" xfId="48917" xr:uid="{00000000-0005-0000-0000-0000F0BC0000}"/>
    <cellStyle name="Totaal 2 4 3" xfId="47164" xr:uid="{00000000-0005-0000-0000-0000F1BC0000}"/>
    <cellStyle name="Totaal 2 4 4" xfId="47165" xr:uid="{00000000-0005-0000-0000-0000F2BC0000}"/>
    <cellStyle name="Totaal 2 4 5" xfId="47166" xr:uid="{00000000-0005-0000-0000-0000F3BC0000}"/>
    <cellStyle name="Totaal 2 4 6" xfId="47167" xr:uid="{00000000-0005-0000-0000-0000F4BC0000}"/>
    <cellStyle name="Totaal 2 4 7" xfId="47168" xr:uid="{00000000-0005-0000-0000-0000F5BC0000}"/>
    <cellStyle name="Totaal 2 4 8" xfId="47169" xr:uid="{00000000-0005-0000-0000-0000F6BC0000}"/>
    <cellStyle name="Totaal 2 4 9" xfId="47170" xr:uid="{00000000-0005-0000-0000-0000F7BC0000}"/>
    <cellStyle name="Totaal 2 5" xfId="1303" xr:uid="{00000000-0005-0000-0000-0000F8BC0000}"/>
    <cellStyle name="Totaal 2 5 10" xfId="47171" xr:uid="{00000000-0005-0000-0000-0000F9BC0000}"/>
    <cellStyle name="Totaal 2 5 11" xfId="47172" xr:uid="{00000000-0005-0000-0000-0000FABC0000}"/>
    <cellStyle name="Totaal 2 5 12" xfId="47173" xr:uid="{00000000-0005-0000-0000-0000FBBC0000}"/>
    <cellStyle name="Totaal 2 5 13" xfId="47174" xr:uid="{00000000-0005-0000-0000-0000FCBC0000}"/>
    <cellStyle name="Totaal 2 5 14" xfId="47175" xr:uid="{00000000-0005-0000-0000-0000FDBC0000}"/>
    <cellStyle name="Totaal 2 5 15" xfId="47176" xr:uid="{00000000-0005-0000-0000-0000FEBC0000}"/>
    <cellStyle name="Totaal 2 5 16" xfId="47177" xr:uid="{00000000-0005-0000-0000-0000FFBC0000}"/>
    <cellStyle name="Totaal 2 5 17" xfId="47178" xr:uid="{00000000-0005-0000-0000-000000BD0000}"/>
    <cellStyle name="Totaal 2 5 18" xfId="47179" xr:uid="{00000000-0005-0000-0000-000001BD0000}"/>
    <cellStyle name="Totaal 2 5 19" xfId="47180" xr:uid="{00000000-0005-0000-0000-000002BD0000}"/>
    <cellStyle name="Totaal 2 5 2" xfId="2397" xr:uid="{00000000-0005-0000-0000-000003BD0000}"/>
    <cellStyle name="Totaal 2 5 2 2" xfId="19011" xr:uid="{00000000-0005-0000-0000-000004BD0000}"/>
    <cellStyle name="Totaal 2 5 2 2 2" xfId="19012" xr:uid="{00000000-0005-0000-0000-000005BD0000}"/>
    <cellStyle name="Totaal 2 5 2 2 2 2" xfId="19013" xr:uid="{00000000-0005-0000-0000-000006BD0000}"/>
    <cellStyle name="Totaal 2 5 2 2 2 2 2" xfId="19014" xr:uid="{00000000-0005-0000-0000-000007BD0000}"/>
    <cellStyle name="Totaal 2 5 2 2 2 3" xfId="19015" xr:uid="{00000000-0005-0000-0000-000008BD0000}"/>
    <cellStyle name="Totaal 2 5 2 2 3" xfId="19016" xr:uid="{00000000-0005-0000-0000-000009BD0000}"/>
    <cellStyle name="Totaal 2 5 2 2 3 2" xfId="19017" xr:uid="{00000000-0005-0000-0000-00000ABD0000}"/>
    <cellStyle name="Totaal 2 5 2 2 3 2 2" xfId="19018" xr:uid="{00000000-0005-0000-0000-00000BBD0000}"/>
    <cellStyle name="Totaal 2 5 2 2 4" xfId="19019" xr:uid="{00000000-0005-0000-0000-00000CBD0000}"/>
    <cellStyle name="Totaal 2 5 2 2 4 2" xfId="19020" xr:uid="{00000000-0005-0000-0000-00000DBD0000}"/>
    <cellStyle name="Totaal 2 5 2 3" xfId="19021" xr:uid="{00000000-0005-0000-0000-00000EBD0000}"/>
    <cellStyle name="Totaal 2 5 2 3 2" xfId="19022" xr:uid="{00000000-0005-0000-0000-00000FBD0000}"/>
    <cellStyle name="Totaal 2 5 2 3 2 2" xfId="19023" xr:uid="{00000000-0005-0000-0000-000010BD0000}"/>
    <cellStyle name="Totaal 2 5 2 3 3" xfId="19024" xr:uid="{00000000-0005-0000-0000-000011BD0000}"/>
    <cellStyle name="Totaal 2 5 2 4" xfId="19025" xr:uid="{00000000-0005-0000-0000-000012BD0000}"/>
    <cellStyle name="Totaal 2 5 2 4 2" xfId="19026" xr:uid="{00000000-0005-0000-0000-000013BD0000}"/>
    <cellStyle name="Totaal 2 5 2 4 2 2" xfId="19027" xr:uid="{00000000-0005-0000-0000-000014BD0000}"/>
    <cellStyle name="Totaal 2 5 2 5" xfId="19028" xr:uid="{00000000-0005-0000-0000-000015BD0000}"/>
    <cellStyle name="Totaal 2 5 2 5 2" xfId="19029" xr:uid="{00000000-0005-0000-0000-000016BD0000}"/>
    <cellStyle name="Totaal 2 5 2 6" xfId="47181" xr:uid="{00000000-0005-0000-0000-000017BD0000}"/>
    <cellStyle name="Totaal 2 5 2 7" xfId="47182" xr:uid="{00000000-0005-0000-0000-000018BD0000}"/>
    <cellStyle name="Totaal 2 5 20" xfId="47183" xr:uid="{00000000-0005-0000-0000-000019BD0000}"/>
    <cellStyle name="Totaal 2 5 21" xfId="48918" xr:uid="{00000000-0005-0000-0000-00001ABD0000}"/>
    <cellStyle name="Totaal 2 5 3" xfId="47184" xr:uid="{00000000-0005-0000-0000-00001BBD0000}"/>
    <cellStyle name="Totaal 2 5 4" xfId="47185" xr:uid="{00000000-0005-0000-0000-00001CBD0000}"/>
    <cellStyle name="Totaal 2 5 5" xfId="47186" xr:uid="{00000000-0005-0000-0000-00001DBD0000}"/>
    <cellStyle name="Totaal 2 5 6" xfId="47187" xr:uid="{00000000-0005-0000-0000-00001EBD0000}"/>
    <cellStyle name="Totaal 2 5 7" xfId="47188" xr:uid="{00000000-0005-0000-0000-00001FBD0000}"/>
    <cellStyle name="Totaal 2 5 8" xfId="47189" xr:uid="{00000000-0005-0000-0000-000020BD0000}"/>
    <cellStyle name="Totaal 2 5 9" xfId="47190" xr:uid="{00000000-0005-0000-0000-000021BD0000}"/>
    <cellStyle name="Totaal 2 6" xfId="1304" xr:uid="{00000000-0005-0000-0000-000022BD0000}"/>
    <cellStyle name="Totaal 2 6 10" xfId="47191" xr:uid="{00000000-0005-0000-0000-000023BD0000}"/>
    <cellStyle name="Totaal 2 6 11" xfId="47192" xr:uid="{00000000-0005-0000-0000-000024BD0000}"/>
    <cellStyle name="Totaal 2 6 12" xfId="47193" xr:uid="{00000000-0005-0000-0000-000025BD0000}"/>
    <cellStyle name="Totaal 2 6 13" xfId="47194" xr:uid="{00000000-0005-0000-0000-000026BD0000}"/>
    <cellStyle name="Totaal 2 6 14" xfId="47195" xr:uid="{00000000-0005-0000-0000-000027BD0000}"/>
    <cellStyle name="Totaal 2 6 15" xfId="47196" xr:uid="{00000000-0005-0000-0000-000028BD0000}"/>
    <cellStyle name="Totaal 2 6 16" xfId="47197" xr:uid="{00000000-0005-0000-0000-000029BD0000}"/>
    <cellStyle name="Totaal 2 6 17" xfId="47198" xr:uid="{00000000-0005-0000-0000-00002ABD0000}"/>
    <cellStyle name="Totaal 2 6 18" xfId="47199" xr:uid="{00000000-0005-0000-0000-00002BBD0000}"/>
    <cellStyle name="Totaal 2 6 19" xfId="47200" xr:uid="{00000000-0005-0000-0000-00002CBD0000}"/>
    <cellStyle name="Totaal 2 6 2" xfId="2398" xr:uid="{00000000-0005-0000-0000-00002DBD0000}"/>
    <cellStyle name="Totaal 2 6 2 2" xfId="19030" xr:uid="{00000000-0005-0000-0000-00002EBD0000}"/>
    <cellStyle name="Totaal 2 6 2 2 2" xfId="19031" xr:uid="{00000000-0005-0000-0000-00002FBD0000}"/>
    <cellStyle name="Totaal 2 6 2 2 2 2" xfId="19032" xr:uid="{00000000-0005-0000-0000-000030BD0000}"/>
    <cellStyle name="Totaal 2 6 2 2 2 2 2" xfId="19033" xr:uid="{00000000-0005-0000-0000-000031BD0000}"/>
    <cellStyle name="Totaal 2 6 2 2 2 3" xfId="19034" xr:uid="{00000000-0005-0000-0000-000032BD0000}"/>
    <cellStyle name="Totaal 2 6 2 2 3" xfId="19035" xr:uid="{00000000-0005-0000-0000-000033BD0000}"/>
    <cellStyle name="Totaal 2 6 2 2 3 2" xfId="19036" xr:uid="{00000000-0005-0000-0000-000034BD0000}"/>
    <cellStyle name="Totaal 2 6 2 2 3 2 2" xfId="19037" xr:uid="{00000000-0005-0000-0000-000035BD0000}"/>
    <cellStyle name="Totaal 2 6 2 2 4" xfId="19038" xr:uid="{00000000-0005-0000-0000-000036BD0000}"/>
    <cellStyle name="Totaal 2 6 2 2 4 2" xfId="19039" xr:uid="{00000000-0005-0000-0000-000037BD0000}"/>
    <cellStyle name="Totaal 2 6 2 3" xfId="19040" xr:uid="{00000000-0005-0000-0000-000038BD0000}"/>
    <cellStyle name="Totaal 2 6 2 3 2" xfId="19041" xr:uid="{00000000-0005-0000-0000-000039BD0000}"/>
    <cellStyle name="Totaal 2 6 2 3 2 2" xfId="19042" xr:uid="{00000000-0005-0000-0000-00003ABD0000}"/>
    <cellStyle name="Totaal 2 6 2 3 3" xfId="19043" xr:uid="{00000000-0005-0000-0000-00003BBD0000}"/>
    <cellStyle name="Totaal 2 6 2 4" xfId="19044" xr:uid="{00000000-0005-0000-0000-00003CBD0000}"/>
    <cellStyle name="Totaal 2 6 2 4 2" xfId="19045" xr:uid="{00000000-0005-0000-0000-00003DBD0000}"/>
    <cellStyle name="Totaal 2 6 2 4 2 2" xfId="19046" xr:uid="{00000000-0005-0000-0000-00003EBD0000}"/>
    <cellStyle name="Totaal 2 6 2 5" xfId="19047" xr:uid="{00000000-0005-0000-0000-00003FBD0000}"/>
    <cellStyle name="Totaal 2 6 2 5 2" xfId="19048" xr:uid="{00000000-0005-0000-0000-000040BD0000}"/>
    <cellStyle name="Totaal 2 6 2 6" xfId="47201" xr:uid="{00000000-0005-0000-0000-000041BD0000}"/>
    <cellStyle name="Totaal 2 6 2 7" xfId="47202" xr:uid="{00000000-0005-0000-0000-000042BD0000}"/>
    <cellStyle name="Totaal 2 6 20" xfId="47203" xr:uid="{00000000-0005-0000-0000-000043BD0000}"/>
    <cellStyle name="Totaal 2 6 21" xfId="48919" xr:uid="{00000000-0005-0000-0000-000044BD0000}"/>
    <cellStyle name="Totaal 2 6 3" xfId="47204" xr:uid="{00000000-0005-0000-0000-000045BD0000}"/>
    <cellStyle name="Totaal 2 6 4" xfId="47205" xr:uid="{00000000-0005-0000-0000-000046BD0000}"/>
    <cellStyle name="Totaal 2 6 5" xfId="47206" xr:uid="{00000000-0005-0000-0000-000047BD0000}"/>
    <cellStyle name="Totaal 2 6 6" xfId="47207" xr:uid="{00000000-0005-0000-0000-000048BD0000}"/>
    <cellStyle name="Totaal 2 6 7" xfId="47208" xr:uid="{00000000-0005-0000-0000-000049BD0000}"/>
    <cellStyle name="Totaal 2 6 8" xfId="47209" xr:uid="{00000000-0005-0000-0000-00004ABD0000}"/>
    <cellStyle name="Totaal 2 6 9" xfId="47210" xr:uid="{00000000-0005-0000-0000-00004BBD0000}"/>
    <cellStyle name="Totaal 2 7" xfId="2399" xr:uid="{00000000-0005-0000-0000-00004CBD0000}"/>
    <cellStyle name="Totaal 2 7 2" xfId="2400" xr:uid="{00000000-0005-0000-0000-00004DBD0000}"/>
    <cellStyle name="Totaal 2 7 2 2" xfId="19049" xr:uid="{00000000-0005-0000-0000-00004EBD0000}"/>
    <cellStyle name="Totaal 2 7 2 2 2" xfId="19050" xr:uid="{00000000-0005-0000-0000-00004FBD0000}"/>
    <cellStyle name="Totaal 2 7 2 2 2 2" xfId="19051" xr:uid="{00000000-0005-0000-0000-000050BD0000}"/>
    <cellStyle name="Totaal 2 7 2 2 3" xfId="19052" xr:uid="{00000000-0005-0000-0000-000051BD0000}"/>
    <cellStyle name="Totaal 2 7 2 3" xfId="19053" xr:uid="{00000000-0005-0000-0000-000052BD0000}"/>
    <cellStyle name="Totaal 2 7 2 3 2" xfId="19054" xr:uid="{00000000-0005-0000-0000-000053BD0000}"/>
    <cellStyle name="Totaal 2 7 2 3 2 2" xfId="19055" xr:uid="{00000000-0005-0000-0000-000054BD0000}"/>
    <cellStyle name="Totaal 2 7 2 4" xfId="19056" xr:uid="{00000000-0005-0000-0000-000055BD0000}"/>
    <cellStyle name="Totaal 2 7 2 4 2" xfId="19057" xr:uid="{00000000-0005-0000-0000-000056BD0000}"/>
    <cellStyle name="Totaal 2 7 3" xfId="19058" xr:uid="{00000000-0005-0000-0000-000057BD0000}"/>
    <cellStyle name="Totaal 2 7 3 2" xfId="19059" xr:uid="{00000000-0005-0000-0000-000058BD0000}"/>
    <cellStyle name="Totaal 2 7 3 2 2" xfId="19060" xr:uid="{00000000-0005-0000-0000-000059BD0000}"/>
    <cellStyle name="Totaal 2 7 3 2 2 2" xfId="19061" xr:uid="{00000000-0005-0000-0000-00005ABD0000}"/>
    <cellStyle name="Totaal 2 7 3 2 3" xfId="19062" xr:uid="{00000000-0005-0000-0000-00005BBD0000}"/>
    <cellStyle name="Totaal 2 7 3 3" xfId="19063" xr:uid="{00000000-0005-0000-0000-00005CBD0000}"/>
    <cellStyle name="Totaal 2 7 3 3 2" xfId="19064" xr:uid="{00000000-0005-0000-0000-00005DBD0000}"/>
    <cellStyle name="Totaal 2 7 3 3 2 2" xfId="19065" xr:uid="{00000000-0005-0000-0000-00005EBD0000}"/>
    <cellStyle name="Totaal 2 7 3 4" xfId="19066" xr:uid="{00000000-0005-0000-0000-00005FBD0000}"/>
    <cellStyle name="Totaal 2 7 3 4 2" xfId="19067" xr:uid="{00000000-0005-0000-0000-000060BD0000}"/>
    <cellStyle name="Totaal 2 7 3 5" xfId="47211" xr:uid="{00000000-0005-0000-0000-000061BD0000}"/>
    <cellStyle name="Totaal 2 7 4" xfId="19068" xr:uid="{00000000-0005-0000-0000-000062BD0000}"/>
    <cellStyle name="Totaal 2 7 4 2" xfId="19069" xr:uid="{00000000-0005-0000-0000-000063BD0000}"/>
    <cellStyle name="Totaal 2 7 4 2 2" xfId="19070" xr:uid="{00000000-0005-0000-0000-000064BD0000}"/>
    <cellStyle name="Totaal 2 7 4 2 2 2" xfId="19071" xr:uid="{00000000-0005-0000-0000-000065BD0000}"/>
    <cellStyle name="Totaal 2 7 4 3" xfId="19072" xr:uid="{00000000-0005-0000-0000-000066BD0000}"/>
    <cellStyle name="Totaal 2 7 4 3 2" xfId="19073" xr:uid="{00000000-0005-0000-0000-000067BD0000}"/>
    <cellStyle name="Totaal 2 7 5" xfId="19074" xr:uid="{00000000-0005-0000-0000-000068BD0000}"/>
    <cellStyle name="Totaal 2 7 5 2" xfId="19075" xr:uid="{00000000-0005-0000-0000-000069BD0000}"/>
    <cellStyle name="Totaal 2 7 5 2 2" xfId="19076" xr:uid="{00000000-0005-0000-0000-00006ABD0000}"/>
    <cellStyle name="Totaal 2 7 5 3" xfId="19077" xr:uid="{00000000-0005-0000-0000-00006BBD0000}"/>
    <cellStyle name="Totaal 2 7 6" xfId="19078" xr:uid="{00000000-0005-0000-0000-00006CBD0000}"/>
    <cellStyle name="Totaal 2 7 6 2" xfId="19079" xr:uid="{00000000-0005-0000-0000-00006DBD0000}"/>
    <cellStyle name="Totaal 2 7 6 2 2" xfId="19080" xr:uid="{00000000-0005-0000-0000-00006EBD0000}"/>
    <cellStyle name="Totaal 2 7 7" xfId="19081" xr:uid="{00000000-0005-0000-0000-00006FBD0000}"/>
    <cellStyle name="Totaal 2 7 7 2" xfId="19082" xr:uid="{00000000-0005-0000-0000-000070BD0000}"/>
    <cellStyle name="Totaal 2 7 8" xfId="48920" xr:uid="{00000000-0005-0000-0000-000071BD0000}"/>
    <cellStyle name="Totaal 2 8" xfId="47212" xr:uid="{00000000-0005-0000-0000-000072BD0000}"/>
    <cellStyle name="Totaal 2 9" xfId="47213" xr:uid="{00000000-0005-0000-0000-000073BD0000}"/>
    <cellStyle name="Totaal 3" xfId="1305" xr:uid="{00000000-0005-0000-0000-000074BD0000}"/>
    <cellStyle name="Totaal 3 10" xfId="47214" xr:uid="{00000000-0005-0000-0000-000075BD0000}"/>
    <cellStyle name="Totaal 3 11" xfId="47215" xr:uid="{00000000-0005-0000-0000-000076BD0000}"/>
    <cellStyle name="Totaal 3 12" xfId="47216" xr:uid="{00000000-0005-0000-0000-000077BD0000}"/>
    <cellStyle name="Totaal 3 13" xfId="47217" xr:uid="{00000000-0005-0000-0000-000078BD0000}"/>
    <cellStyle name="Totaal 3 14" xfId="47218" xr:uid="{00000000-0005-0000-0000-000079BD0000}"/>
    <cellStyle name="Totaal 3 15" xfId="47219" xr:uid="{00000000-0005-0000-0000-00007ABD0000}"/>
    <cellStyle name="Totaal 3 16" xfId="47220" xr:uid="{00000000-0005-0000-0000-00007BBD0000}"/>
    <cellStyle name="Totaal 3 17" xfId="47221" xr:uid="{00000000-0005-0000-0000-00007CBD0000}"/>
    <cellStyle name="Totaal 3 18" xfId="47222" xr:uid="{00000000-0005-0000-0000-00007DBD0000}"/>
    <cellStyle name="Totaal 3 19" xfId="47223" xr:uid="{00000000-0005-0000-0000-00007EBD0000}"/>
    <cellStyle name="Totaal 3 2" xfId="2401" xr:uid="{00000000-0005-0000-0000-00007FBD0000}"/>
    <cellStyle name="Totaal 3 2 2" xfId="19083" xr:uid="{00000000-0005-0000-0000-000080BD0000}"/>
    <cellStyle name="Totaal 3 2 2 2" xfId="19084" xr:uid="{00000000-0005-0000-0000-000081BD0000}"/>
    <cellStyle name="Totaal 3 2 2 2 2" xfId="19085" xr:uid="{00000000-0005-0000-0000-000082BD0000}"/>
    <cellStyle name="Totaal 3 2 2 2 2 2" xfId="19086" xr:uid="{00000000-0005-0000-0000-000083BD0000}"/>
    <cellStyle name="Totaal 3 2 2 2 3" xfId="19087" xr:uid="{00000000-0005-0000-0000-000084BD0000}"/>
    <cellStyle name="Totaal 3 2 2 3" xfId="19088" xr:uid="{00000000-0005-0000-0000-000085BD0000}"/>
    <cellStyle name="Totaal 3 2 2 3 2" xfId="19089" xr:uid="{00000000-0005-0000-0000-000086BD0000}"/>
    <cellStyle name="Totaal 3 2 2 3 2 2" xfId="19090" xr:uid="{00000000-0005-0000-0000-000087BD0000}"/>
    <cellStyle name="Totaal 3 2 2 4" xfId="19091" xr:uid="{00000000-0005-0000-0000-000088BD0000}"/>
    <cellStyle name="Totaal 3 2 2 4 2" xfId="19092" xr:uid="{00000000-0005-0000-0000-000089BD0000}"/>
    <cellStyle name="Totaal 3 2 3" xfId="19093" xr:uid="{00000000-0005-0000-0000-00008ABD0000}"/>
    <cellStyle name="Totaal 3 2 3 2" xfId="19094" xr:uid="{00000000-0005-0000-0000-00008BBD0000}"/>
    <cellStyle name="Totaal 3 2 3 2 2" xfId="19095" xr:uid="{00000000-0005-0000-0000-00008CBD0000}"/>
    <cellStyle name="Totaal 3 2 3 3" xfId="19096" xr:uid="{00000000-0005-0000-0000-00008DBD0000}"/>
    <cellStyle name="Totaal 3 2 4" xfId="19097" xr:uid="{00000000-0005-0000-0000-00008EBD0000}"/>
    <cellStyle name="Totaal 3 2 4 2" xfId="19098" xr:uid="{00000000-0005-0000-0000-00008FBD0000}"/>
    <cellStyle name="Totaal 3 2 4 2 2" xfId="19099" xr:uid="{00000000-0005-0000-0000-000090BD0000}"/>
    <cellStyle name="Totaal 3 2 5" xfId="19100" xr:uid="{00000000-0005-0000-0000-000091BD0000}"/>
    <cellStyle name="Totaal 3 2 5 2" xfId="19101" xr:uid="{00000000-0005-0000-0000-000092BD0000}"/>
    <cellStyle name="Totaal 3 2 6" xfId="47224" xr:uid="{00000000-0005-0000-0000-000093BD0000}"/>
    <cellStyle name="Totaal 3 2 7" xfId="47225" xr:uid="{00000000-0005-0000-0000-000094BD0000}"/>
    <cellStyle name="Totaal 3 20" xfId="47226" xr:uid="{00000000-0005-0000-0000-000095BD0000}"/>
    <cellStyle name="Totaal 3 21" xfId="48921" xr:uid="{00000000-0005-0000-0000-000096BD0000}"/>
    <cellStyle name="Totaal 3 3" xfId="47227" xr:uid="{00000000-0005-0000-0000-000097BD0000}"/>
    <cellStyle name="Totaal 3 4" xfId="47228" xr:uid="{00000000-0005-0000-0000-000098BD0000}"/>
    <cellStyle name="Totaal 3 5" xfId="47229" xr:uid="{00000000-0005-0000-0000-000099BD0000}"/>
    <cellStyle name="Totaal 3 6" xfId="47230" xr:uid="{00000000-0005-0000-0000-00009ABD0000}"/>
    <cellStyle name="Totaal 3 7" xfId="47231" xr:uid="{00000000-0005-0000-0000-00009BBD0000}"/>
    <cellStyle name="Totaal 3 8" xfId="47232" xr:uid="{00000000-0005-0000-0000-00009CBD0000}"/>
    <cellStyle name="Totaal 3 9" xfId="47233" xr:uid="{00000000-0005-0000-0000-00009DBD0000}"/>
    <cellStyle name="Totaal 4" xfId="1306" xr:uid="{00000000-0005-0000-0000-00009EBD0000}"/>
    <cellStyle name="Totaal 4 10" xfId="47234" xr:uid="{00000000-0005-0000-0000-00009FBD0000}"/>
    <cellStyle name="Totaal 4 11" xfId="47235" xr:uid="{00000000-0005-0000-0000-0000A0BD0000}"/>
    <cellStyle name="Totaal 4 12" xfId="47236" xr:uid="{00000000-0005-0000-0000-0000A1BD0000}"/>
    <cellStyle name="Totaal 4 13" xfId="47237" xr:uid="{00000000-0005-0000-0000-0000A2BD0000}"/>
    <cellStyle name="Totaal 4 14" xfId="47238" xr:uid="{00000000-0005-0000-0000-0000A3BD0000}"/>
    <cellStyle name="Totaal 4 15" xfId="47239" xr:uid="{00000000-0005-0000-0000-0000A4BD0000}"/>
    <cellStyle name="Totaal 4 16" xfId="47240" xr:uid="{00000000-0005-0000-0000-0000A5BD0000}"/>
    <cellStyle name="Totaal 4 17" xfId="47241" xr:uid="{00000000-0005-0000-0000-0000A6BD0000}"/>
    <cellStyle name="Totaal 4 18" xfId="47242" xr:uid="{00000000-0005-0000-0000-0000A7BD0000}"/>
    <cellStyle name="Totaal 4 19" xfId="47243" xr:uid="{00000000-0005-0000-0000-0000A8BD0000}"/>
    <cellStyle name="Totaal 4 2" xfId="2402" xr:uid="{00000000-0005-0000-0000-0000A9BD0000}"/>
    <cellStyle name="Totaal 4 2 2" xfId="19102" xr:uid="{00000000-0005-0000-0000-0000AABD0000}"/>
    <cellStyle name="Totaal 4 2 2 2" xfId="19103" xr:uid="{00000000-0005-0000-0000-0000ABBD0000}"/>
    <cellStyle name="Totaal 4 2 2 2 2" xfId="19104" xr:uid="{00000000-0005-0000-0000-0000ACBD0000}"/>
    <cellStyle name="Totaal 4 2 2 2 2 2" xfId="19105" xr:uid="{00000000-0005-0000-0000-0000ADBD0000}"/>
    <cellStyle name="Totaal 4 2 2 2 3" xfId="19106" xr:uid="{00000000-0005-0000-0000-0000AEBD0000}"/>
    <cellStyle name="Totaal 4 2 2 3" xfId="19107" xr:uid="{00000000-0005-0000-0000-0000AFBD0000}"/>
    <cellStyle name="Totaal 4 2 2 3 2" xfId="19108" xr:uid="{00000000-0005-0000-0000-0000B0BD0000}"/>
    <cellStyle name="Totaal 4 2 2 3 2 2" xfId="19109" xr:uid="{00000000-0005-0000-0000-0000B1BD0000}"/>
    <cellStyle name="Totaal 4 2 2 4" xfId="19110" xr:uid="{00000000-0005-0000-0000-0000B2BD0000}"/>
    <cellStyle name="Totaal 4 2 2 4 2" xfId="19111" xr:uid="{00000000-0005-0000-0000-0000B3BD0000}"/>
    <cellStyle name="Totaal 4 2 3" xfId="19112" xr:uid="{00000000-0005-0000-0000-0000B4BD0000}"/>
    <cellStyle name="Totaal 4 2 3 2" xfId="19113" xr:uid="{00000000-0005-0000-0000-0000B5BD0000}"/>
    <cellStyle name="Totaal 4 2 3 2 2" xfId="19114" xr:uid="{00000000-0005-0000-0000-0000B6BD0000}"/>
    <cellStyle name="Totaal 4 2 3 3" xfId="19115" xr:uid="{00000000-0005-0000-0000-0000B7BD0000}"/>
    <cellStyle name="Totaal 4 2 4" xfId="19116" xr:uid="{00000000-0005-0000-0000-0000B8BD0000}"/>
    <cellStyle name="Totaal 4 2 4 2" xfId="19117" xr:uid="{00000000-0005-0000-0000-0000B9BD0000}"/>
    <cellStyle name="Totaal 4 2 4 2 2" xfId="19118" xr:uid="{00000000-0005-0000-0000-0000BABD0000}"/>
    <cellStyle name="Totaal 4 2 5" xfId="19119" xr:uid="{00000000-0005-0000-0000-0000BBBD0000}"/>
    <cellStyle name="Totaal 4 2 5 2" xfId="19120" xr:uid="{00000000-0005-0000-0000-0000BCBD0000}"/>
    <cellStyle name="Totaal 4 2 6" xfId="47244" xr:uid="{00000000-0005-0000-0000-0000BDBD0000}"/>
    <cellStyle name="Totaal 4 2 7" xfId="47245" xr:uid="{00000000-0005-0000-0000-0000BEBD0000}"/>
    <cellStyle name="Totaal 4 20" xfId="47246" xr:uid="{00000000-0005-0000-0000-0000BFBD0000}"/>
    <cellStyle name="Totaal 4 21" xfId="48922" xr:uid="{00000000-0005-0000-0000-0000C0BD0000}"/>
    <cellStyle name="Totaal 4 3" xfId="47247" xr:uid="{00000000-0005-0000-0000-0000C1BD0000}"/>
    <cellStyle name="Totaal 4 4" xfId="47248" xr:uid="{00000000-0005-0000-0000-0000C2BD0000}"/>
    <cellStyle name="Totaal 4 5" xfId="47249" xr:uid="{00000000-0005-0000-0000-0000C3BD0000}"/>
    <cellStyle name="Totaal 4 6" xfId="47250" xr:uid="{00000000-0005-0000-0000-0000C4BD0000}"/>
    <cellStyle name="Totaal 4 7" xfId="47251" xr:uid="{00000000-0005-0000-0000-0000C5BD0000}"/>
    <cellStyle name="Totaal 4 8" xfId="47252" xr:uid="{00000000-0005-0000-0000-0000C6BD0000}"/>
    <cellStyle name="Totaal 4 9" xfId="47253" xr:uid="{00000000-0005-0000-0000-0000C7BD0000}"/>
    <cellStyle name="Totaal 5" xfId="1307" xr:uid="{00000000-0005-0000-0000-0000C8BD0000}"/>
    <cellStyle name="Totaal 5 10" xfId="47254" xr:uid="{00000000-0005-0000-0000-0000C9BD0000}"/>
    <cellStyle name="Totaal 5 11" xfId="47255" xr:uid="{00000000-0005-0000-0000-0000CABD0000}"/>
    <cellStyle name="Totaal 5 12" xfId="47256" xr:uid="{00000000-0005-0000-0000-0000CBBD0000}"/>
    <cellStyle name="Totaal 5 13" xfId="47257" xr:uid="{00000000-0005-0000-0000-0000CCBD0000}"/>
    <cellStyle name="Totaal 5 14" xfId="47258" xr:uid="{00000000-0005-0000-0000-0000CDBD0000}"/>
    <cellStyle name="Totaal 5 15" xfId="47259" xr:uid="{00000000-0005-0000-0000-0000CEBD0000}"/>
    <cellStyle name="Totaal 5 16" xfId="47260" xr:uid="{00000000-0005-0000-0000-0000CFBD0000}"/>
    <cellStyle name="Totaal 5 17" xfId="47261" xr:uid="{00000000-0005-0000-0000-0000D0BD0000}"/>
    <cellStyle name="Totaal 5 18" xfId="47262" xr:uid="{00000000-0005-0000-0000-0000D1BD0000}"/>
    <cellStyle name="Totaal 5 19" xfId="47263" xr:uid="{00000000-0005-0000-0000-0000D2BD0000}"/>
    <cellStyle name="Totaal 5 2" xfId="2403" xr:uid="{00000000-0005-0000-0000-0000D3BD0000}"/>
    <cellStyle name="Totaal 5 2 2" xfId="19121" xr:uid="{00000000-0005-0000-0000-0000D4BD0000}"/>
    <cellStyle name="Totaal 5 2 2 2" xfId="19122" xr:uid="{00000000-0005-0000-0000-0000D5BD0000}"/>
    <cellStyle name="Totaal 5 2 2 2 2" xfId="19123" xr:uid="{00000000-0005-0000-0000-0000D6BD0000}"/>
    <cellStyle name="Totaal 5 2 2 2 2 2" xfId="19124" xr:uid="{00000000-0005-0000-0000-0000D7BD0000}"/>
    <cellStyle name="Totaal 5 2 2 2 3" xfId="19125" xr:uid="{00000000-0005-0000-0000-0000D8BD0000}"/>
    <cellStyle name="Totaal 5 2 2 3" xfId="19126" xr:uid="{00000000-0005-0000-0000-0000D9BD0000}"/>
    <cellStyle name="Totaal 5 2 2 3 2" xfId="19127" xr:uid="{00000000-0005-0000-0000-0000DABD0000}"/>
    <cellStyle name="Totaal 5 2 2 3 2 2" xfId="19128" xr:uid="{00000000-0005-0000-0000-0000DBBD0000}"/>
    <cellStyle name="Totaal 5 2 2 4" xfId="19129" xr:uid="{00000000-0005-0000-0000-0000DCBD0000}"/>
    <cellStyle name="Totaal 5 2 2 4 2" xfId="19130" xr:uid="{00000000-0005-0000-0000-0000DDBD0000}"/>
    <cellStyle name="Totaal 5 2 3" xfId="19131" xr:uid="{00000000-0005-0000-0000-0000DEBD0000}"/>
    <cellStyle name="Totaal 5 2 3 2" xfId="19132" xr:uid="{00000000-0005-0000-0000-0000DFBD0000}"/>
    <cellStyle name="Totaal 5 2 3 2 2" xfId="19133" xr:uid="{00000000-0005-0000-0000-0000E0BD0000}"/>
    <cellStyle name="Totaal 5 2 3 3" xfId="19134" xr:uid="{00000000-0005-0000-0000-0000E1BD0000}"/>
    <cellStyle name="Totaal 5 2 4" xfId="19135" xr:uid="{00000000-0005-0000-0000-0000E2BD0000}"/>
    <cellStyle name="Totaal 5 2 4 2" xfId="19136" xr:uid="{00000000-0005-0000-0000-0000E3BD0000}"/>
    <cellStyle name="Totaal 5 2 4 2 2" xfId="19137" xr:uid="{00000000-0005-0000-0000-0000E4BD0000}"/>
    <cellStyle name="Totaal 5 2 5" xfId="19138" xr:uid="{00000000-0005-0000-0000-0000E5BD0000}"/>
    <cellStyle name="Totaal 5 2 5 2" xfId="19139" xr:uid="{00000000-0005-0000-0000-0000E6BD0000}"/>
    <cellStyle name="Totaal 5 2 6" xfId="47264" xr:uid="{00000000-0005-0000-0000-0000E7BD0000}"/>
    <cellStyle name="Totaal 5 2 7" xfId="47265" xr:uid="{00000000-0005-0000-0000-0000E8BD0000}"/>
    <cellStyle name="Totaal 5 20" xfId="47266" xr:uid="{00000000-0005-0000-0000-0000E9BD0000}"/>
    <cellStyle name="Totaal 5 21" xfId="48923" xr:uid="{00000000-0005-0000-0000-0000EABD0000}"/>
    <cellStyle name="Totaal 5 3" xfId="47267" xr:uid="{00000000-0005-0000-0000-0000EBBD0000}"/>
    <cellStyle name="Totaal 5 4" xfId="47268" xr:uid="{00000000-0005-0000-0000-0000ECBD0000}"/>
    <cellStyle name="Totaal 5 5" xfId="47269" xr:uid="{00000000-0005-0000-0000-0000EDBD0000}"/>
    <cellStyle name="Totaal 5 6" xfId="47270" xr:uid="{00000000-0005-0000-0000-0000EEBD0000}"/>
    <cellStyle name="Totaal 5 7" xfId="47271" xr:uid="{00000000-0005-0000-0000-0000EFBD0000}"/>
    <cellStyle name="Totaal 5 8" xfId="47272" xr:uid="{00000000-0005-0000-0000-0000F0BD0000}"/>
    <cellStyle name="Totaal 5 9" xfId="47273" xr:uid="{00000000-0005-0000-0000-0000F1BD0000}"/>
    <cellStyle name="Totaal 6" xfId="1308" xr:uid="{00000000-0005-0000-0000-0000F2BD0000}"/>
    <cellStyle name="Totaal 6 10" xfId="47274" xr:uid="{00000000-0005-0000-0000-0000F3BD0000}"/>
    <cellStyle name="Totaal 6 11" xfId="47275" xr:uid="{00000000-0005-0000-0000-0000F4BD0000}"/>
    <cellStyle name="Totaal 6 12" xfId="47276" xr:uid="{00000000-0005-0000-0000-0000F5BD0000}"/>
    <cellStyle name="Totaal 6 13" xfId="47277" xr:uid="{00000000-0005-0000-0000-0000F6BD0000}"/>
    <cellStyle name="Totaal 6 14" xfId="47278" xr:uid="{00000000-0005-0000-0000-0000F7BD0000}"/>
    <cellStyle name="Totaal 6 15" xfId="47279" xr:uid="{00000000-0005-0000-0000-0000F8BD0000}"/>
    <cellStyle name="Totaal 6 16" xfId="47280" xr:uid="{00000000-0005-0000-0000-0000F9BD0000}"/>
    <cellStyle name="Totaal 6 17" xfId="47281" xr:uid="{00000000-0005-0000-0000-0000FABD0000}"/>
    <cellStyle name="Totaal 6 18" xfId="47282" xr:uid="{00000000-0005-0000-0000-0000FBBD0000}"/>
    <cellStyle name="Totaal 6 19" xfId="47283" xr:uid="{00000000-0005-0000-0000-0000FCBD0000}"/>
    <cellStyle name="Totaal 6 2" xfId="2404" xr:uid="{00000000-0005-0000-0000-0000FDBD0000}"/>
    <cellStyle name="Totaal 6 2 2" xfId="19140" xr:uid="{00000000-0005-0000-0000-0000FEBD0000}"/>
    <cellStyle name="Totaal 6 2 2 2" xfId="19141" xr:uid="{00000000-0005-0000-0000-0000FFBD0000}"/>
    <cellStyle name="Totaal 6 2 2 2 2" xfId="19142" xr:uid="{00000000-0005-0000-0000-000000BE0000}"/>
    <cellStyle name="Totaal 6 2 2 2 2 2" xfId="19143" xr:uid="{00000000-0005-0000-0000-000001BE0000}"/>
    <cellStyle name="Totaal 6 2 2 2 3" xfId="19144" xr:uid="{00000000-0005-0000-0000-000002BE0000}"/>
    <cellStyle name="Totaal 6 2 2 3" xfId="19145" xr:uid="{00000000-0005-0000-0000-000003BE0000}"/>
    <cellStyle name="Totaal 6 2 2 3 2" xfId="19146" xr:uid="{00000000-0005-0000-0000-000004BE0000}"/>
    <cellStyle name="Totaal 6 2 2 3 2 2" xfId="19147" xr:uid="{00000000-0005-0000-0000-000005BE0000}"/>
    <cellStyle name="Totaal 6 2 2 4" xfId="19148" xr:uid="{00000000-0005-0000-0000-000006BE0000}"/>
    <cellStyle name="Totaal 6 2 2 4 2" xfId="19149" xr:uid="{00000000-0005-0000-0000-000007BE0000}"/>
    <cellStyle name="Totaal 6 2 3" xfId="19150" xr:uid="{00000000-0005-0000-0000-000008BE0000}"/>
    <cellStyle name="Totaal 6 2 3 2" xfId="19151" xr:uid="{00000000-0005-0000-0000-000009BE0000}"/>
    <cellStyle name="Totaal 6 2 3 2 2" xfId="19152" xr:uid="{00000000-0005-0000-0000-00000ABE0000}"/>
    <cellStyle name="Totaal 6 2 3 3" xfId="19153" xr:uid="{00000000-0005-0000-0000-00000BBE0000}"/>
    <cellStyle name="Totaal 6 2 4" xfId="19154" xr:uid="{00000000-0005-0000-0000-00000CBE0000}"/>
    <cellStyle name="Totaal 6 2 4 2" xfId="19155" xr:uid="{00000000-0005-0000-0000-00000DBE0000}"/>
    <cellStyle name="Totaal 6 2 4 2 2" xfId="19156" xr:uid="{00000000-0005-0000-0000-00000EBE0000}"/>
    <cellStyle name="Totaal 6 2 5" xfId="19157" xr:uid="{00000000-0005-0000-0000-00000FBE0000}"/>
    <cellStyle name="Totaal 6 2 5 2" xfId="19158" xr:uid="{00000000-0005-0000-0000-000010BE0000}"/>
    <cellStyle name="Totaal 6 2 6" xfId="47284" xr:uid="{00000000-0005-0000-0000-000011BE0000}"/>
    <cellStyle name="Totaal 6 2 7" xfId="47285" xr:uid="{00000000-0005-0000-0000-000012BE0000}"/>
    <cellStyle name="Totaal 6 20" xfId="47286" xr:uid="{00000000-0005-0000-0000-000013BE0000}"/>
    <cellStyle name="Totaal 6 21" xfId="48924" xr:uid="{00000000-0005-0000-0000-000014BE0000}"/>
    <cellStyle name="Totaal 6 3" xfId="47287" xr:uid="{00000000-0005-0000-0000-000015BE0000}"/>
    <cellStyle name="Totaal 6 4" xfId="47288" xr:uid="{00000000-0005-0000-0000-000016BE0000}"/>
    <cellStyle name="Totaal 6 5" xfId="47289" xr:uid="{00000000-0005-0000-0000-000017BE0000}"/>
    <cellStyle name="Totaal 6 6" xfId="47290" xr:uid="{00000000-0005-0000-0000-000018BE0000}"/>
    <cellStyle name="Totaal 6 7" xfId="47291" xr:uid="{00000000-0005-0000-0000-000019BE0000}"/>
    <cellStyle name="Totaal 6 8" xfId="47292" xr:uid="{00000000-0005-0000-0000-00001ABE0000}"/>
    <cellStyle name="Totaal 6 9" xfId="47293" xr:uid="{00000000-0005-0000-0000-00001BBE0000}"/>
    <cellStyle name="Totaal 7" xfId="1309" xr:uid="{00000000-0005-0000-0000-00001CBE0000}"/>
    <cellStyle name="Totaal 7 10" xfId="47294" xr:uid="{00000000-0005-0000-0000-00001DBE0000}"/>
    <cellStyle name="Totaal 7 11" xfId="47295" xr:uid="{00000000-0005-0000-0000-00001EBE0000}"/>
    <cellStyle name="Totaal 7 12" xfId="47296" xr:uid="{00000000-0005-0000-0000-00001FBE0000}"/>
    <cellStyle name="Totaal 7 13" xfId="47297" xr:uid="{00000000-0005-0000-0000-000020BE0000}"/>
    <cellStyle name="Totaal 7 14" xfId="47298" xr:uid="{00000000-0005-0000-0000-000021BE0000}"/>
    <cellStyle name="Totaal 7 15" xfId="47299" xr:uid="{00000000-0005-0000-0000-000022BE0000}"/>
    <cellStyle name="Totaal 7 16" xfId="47300" xr:uid="{00000000-0005-0000-0000-000023BE0000}"/>
    <cellStyle name="Totaal 7 17" xfId="47301" xr:uid="{00000000-0005-0000-0000-000024BE0000}"/>
    <cellStyle name="Totaal 7 18" xfId="47302" xr:uid="{00000000-0005-0000-0000-000025BE0000}"/>
    <cellStyle name="Totaal 7 19" xfId="47303" xr:uid="{00000000-0005-0000-0000-000026BE0000}"/>
    <cellStyle name="Totaal 7 2" xfId="2405" xr:uid="{00000000-0005-0000-0000-000027BE0000}"/>
    <cellStyle name="Totaal 7 2 2" xfId="19159" xr:uid="{00000000-0005-0000-0000-000028BE0000}"/>
    <cellStyle name="Totaal 7 2 2 2" xfId="19160" xr:uid="{00000000-0005-0000-0000-000029BE0000}"/>
    <cellStyle name="Totaal 7 2 2 2 2" xfId="19161" xr:uid="{00000000-0005-0000-0000-00002ABE0000}"/>
    <cellStyle name="Totaal 7 2 2 2 2 2" xfId="19162" xr:uid="{00000000-0005-0000-0000-00002BBE0000}"/>
    <cellStyle name="Totaal 7 2 2 2 3" xfId="19163" xr:uid="{00000000-0005-0000-0000-00002CBE0000}"/>
    <cellStyle name="Totaal 7 2 2 3" xfId="19164" xr:uid="{00000000-0005-0000-0000-00002DBE0000}"/>
    <cellStyle name="Totaal 7 2 2 3 2" xfId="19165" xr:uid="{00000000-0005-0000-0000-00002EBE0000}"/>
    <cellStyle name="Totaal 7 2 2 3 2 2" xfId="19166" xr:uid="{00000000-0005-0000-0000-00002FBE0000}"/>
    <cellStyle name="Totaal 7 2 2 4" xfId="19167" xr:uid="{00000000-0005-0000-0000-000030BE0000}"/>
    <cellStyle name="Totaal 7 2 2 4 2" xfId="19168" xr:uid="{00000000-0005-0000-0000-000031BE0000}"/>
    <cellStyle name="Totaal 7 2 3" xfId="19169" xr:uid="{00000000-0005-0000-0000-000032BE0000}"/>
    <cellStyle name="Totaal 7 2 3 2" xfId="19170" xr:uid="{00000000-0005-0000-0000-000033BE0000}"/>
    <cellStyle name="Totaal 7 2 3 2 2" xfId="19171" xr:uid="{00000000-0005-0000-0000-000034BE0000}"/>
    <cellStyle name="Totaal 7 2 3 3" xfId="19172" xr:uid="{00000000-0005-0000-0000-000035BE0000}"/>
    <cellStyle name="Totaal 7 2 4" xfId="19173" xr:uid="{00000000-0005-0000-0000-000036BE0000}"/>
    <cellStyle name="Totaal 7 2 4 2" xfId="19174" xr:uid="{00000000-0005-0000-0000-000037BE0000}"/>
    <cellStyle name="Totaal 7 2 4 2 2" xfId="19175" xr:uid="{00000000-0005-0000-0000-000038BE0000}"/>
    <cellStyle name="Totaal 7 2 5" xfId="19176" xr:uid="{00000000-0005-0000-0000-000039BE0000}"/>
    <cellStyle name="Totaal 7 2 5 2" xfId="19177" xr:uid="{00000000-0005-0000-0000-00003ABE0000}"/>
    <cellStyle name="Totaal 7 2 6" xfId="47304" xr:uid="{00000000-0005-0000-0000-00003BBE0000}"/>
    <cellStyle name="Totaal 7 2 7" xfId="47305" xr:uid="{00000000-0005-0000-0000-00003CBE0000}"/>
    <cellStyle name="Totaal 7 20" xfId="47306" xr:uid="{00000000-0005-0000-0000-00003DBE0000}"/>
    <cellStyle name="Totaal 7 21" xfId="48925" xr:uid="{00000000-0005-0000-0000-00003EBE0000}"/>
    <cellStyle name="Totaal 7 3" xfId="47307" xr:uid="{00000000-0005-0000-0000-00003FBE0000}"/>
    <cellStyle name="Totaal 7 4" xfId="47308" xr:uid="{00000000-0005-0000-0000-000040BE0000}"/>
    <cellStyle name="Totaal 7 5" xfId="47309" xr:uid="{00000000-0005-0000-0000-000041BE0000}"/>
    <cellStyle name="Totaal 7 6" xfId="47310" xr:uid="{00000000-0005-0000-0000-000042BE0000}"/>
    <cellStyle name="Totaal 7 7" xfId="47311" xr:uid="{00000000-0005-0000-0000-000043BE0000}"/>
    <cellStyle name="Totaal 7 8" xfId="47312" xr:uid="{00000000-0005-0000-0000-000044BE0000}"/>
    <cellStyle name="Totaal 7 9" xfId="47313" xr:uid="{00000000-0005-0000-0000-000045BE0000}"/>
    <cellStyle name="Totaal 8" xfId="1310" xr:uid="{00000000-0005-0000-0000-000046BE0000}"/>
    <cellStyle name="Totaal 8 10" xfId="47314" xr:uid="{00000000-0005-0000-0000-000047BE0000}"/>
    <cellStyle name="Totaal 8 11" xfId="47315" xr:uid="{00000000-0005-0000-0000-000048BE0000}"/>
    <cellStyle name="Totaal 8 12" xfId="47316" xr:uid="{00000000-0005-0000-0000-000049BE0000}"/>
    <cellStyle name="Totaal 8 13" xfId="47317" xr:uid="{00000000-0005-0000-0000-00004ABE0000}"/>
    <cellStyle name="Totaal 8 14" xfId="47318" xr:uid="{00000000-0005-0000-0000-00004BBE0000}"/>
    <cellStyle name="Totaal 8 15" xfId="47319" xr:uid="{00000000-0005-0000-0000-00004CBE0000}"/>
    <cellStyle name="Totaal 8 16" xfId="47320" xr:uid="{00000000-0005-0000-0000-00004DBE0000}"/>
    <cellStyle name="Totaal 8 17" xfId="47321" xr:uid="{00000000-0005-0000-0000-00004EBE0000}"/>
    <cellStyle name="Totaal 8 18" xfId="47322" xr:uid="{00000000-0005-0000-0000-00004FBE0000}"/>
    <cellStyle name="Totaal 8 19" xfId="47323" xr:uid="{00000000-0005-0000-0000-000050BE0000}"/>
    <cellStyle name="Totaal 8 2" xfId="2406" xr:uid="{00000000-0005-0000-0000-000051BE0000}"/>
    <cellStyle name="Totaal 8 2 2" xfId="19178" xr:uid="{00000000-0005-0000-0000-000052BE0000}"/>
    <cellStyle name="Totaal 8 2 2 2" xfId="19179" xr:uid="{00000000-0005-0000-0000-000053BE0000}"/>
    <cellStyle name="Totaal 8 2 2 2 2" xfId="19180" xr:uid="{00000000-0005-0000-0000-000054BE0000}"/>
    <cellStyle name="Totaal 8 2 2 2 2 2" xfId="19181" xr:uid="{00000000-0005-0000-0000-000055BE0000}"/>
    <cellStyle name="Totaal 8 2 2 2 3" xfId="19182" xr:uid="{00000000-0005-0000-0000-000056BE0000}"/>
    <cellStyle name="Totaal 8 2 2 3" xfId="19183" xr:uid="{00000000-0005-0000-0000-000057BE0000}"/>
    <cellStyle name="Totaal 8 2 2 3 2" xfId="19184" xr:uid="{00000000-0005-0000-0000-000058BE0000}"/>
    <cellStyle name="Totaal 8 2 2 3 2 2" xfId="19185" xr:uid="{00000000-0005-0000-0000-000059BE0000}"/>
    <cellStyle name="Totaal 8 2 2 4" xfId="19186" xr:uid="{00000000-0005-0000-0000-00005ABE0000}"/>
    <cellStyle name="Totaal 8 2 2 4 2" xfId="19187" xr:uid="{00000000-0005-0000-0000-00005BBE0000}"/>
    <cellStyle name="Totaal 8 2 3" xfId="19188" xr:uid="{00000000-0005-0000-0000-00005CBE0000}"/>
    <cellStyle name="Totaal 8 2 3 2" xfId="19189" xr:uid="{00000000-0005-0000-0000-00005DBE0000}"/>
    <cellStyle name="Totaal 8 2 3 2 2" xfId="19190" xr:uid="{00000000-0005-0000-0000-00005EBE0000}"/>
    <cellStyle name="Totaal 8 2 3 3" xfId="19191" xr:uid="{00000000-0005-0000-0000-00005FBE0000}"/>
    <cellStyle name="Totaal 8 2 4" xfId="19192" xr:uid="{00000000-0005-0000-0000-000060BE0000}"/>
    <cellStyle name="Totaal 8 2 4 2" xfId="19193" xr:uid="{00000000-0005-0000-0000-000061BE0000}"/>
    <cellStyle name="Totaal 8 2 4 2 2" xfId="19194" xr:uid="{00000000-0005-0000-0000-000062BE0000}"/>
    <cellStyle name="Totaal 8 2 5" xfId="19195" xr:uid="{00000000-0005-0000-0000-000063BE0000}"/>
    <cellStyle name="Totaal 8 2 5 2" xfId="19196" xr:uid="{00000000-0005-0000-0000-000064BE0000}"/>
    <cellStyle name="Totaal 8 2 6" xfId="47324" xr:uid="{00000000-0005-0000-0000-000065BE0000}"/>
    <cellStyle name="Totaal 8 2 7" xfId="47325" xr:uid="{00000000-0005-0000-0000-000066BE0000}"/>
    <cellStyle name="Totaal 8 20" xfId="47326" xr:uid="{00000000-0005-0000-0000-000067BE0000}"/>
    <cellStyle name="Totaal 8 21" xfId="48926" xr:uid="{00000000-0005-0000-0000-000068BE0000}"/>
    <cellStyle name="Totaal 8 3" xfId="47327" xr:uid="{00000000-0005-0000-0000-000069BE0000}"/>
    <cellStyle name="Totaal 8 4" xfId="47328" xr:uid="{00000000-0005-0000-0000-00006ABE0000}"/>
    <cellStyle name="Totaal 8 5" xfId="47329" xr:uid="{00000000-0005-0000-0000-00006BBE0000}"/>
    <cellStyle name="Totaal 8 6" xfId="47330" xr:uid="{00000000-0005-0000-0000-00006CBE0000}"/>
    <cellStyle name="Totaal 8 7" xfId="47331" xr:uid="{00000000-0005-0000-0000-00006DBE0000}"/>
    <cellStyle name="Totaal 8 8" xfId="47332" xr:uid="{00000000-0005-0000-0000-00006EBE0000}"/>
    <cellStyle name="Totaal 8 9" xfId="47333" xr:uid="{00000000-0005-0000-0000-00006FBE0000}"/>
    <cellStyle name="Totaal 9" xfId="1401" xr:uid="{00000000-0005-0000-0000-000070BE0000}"/>
    <cellStyle name="Totaal 9 10" xfId="47334" xr:uid="{00000000-0005-0000-0000-000071BE0000}"/>
    <cellStyle name="Totaal 9 11" xfId="47335" xr:uid="{00000000-0005-0000-0000-000072BE0000}"/>
    <cellStyle name="Totaal 9 12" xfId="47336" xr:uid="{00000000-0005-0000-0000-000073BE0000}"/>
    <cellStyle name="Totaal 9 13" xfId="47337" xr:uid="{00000000-0005-0000-0000-000074BE0000}"/>
    <cellStyle name="Totaal 9 14" xfId="47338" xr:uid="{00000000-0005-0000-0000-000075BE0000}"/>
    <cellStyle name="Totaal 9 15" xfId="47339" xr:uid="{00000000-0005-0000-0000-000076BE0000}"/>
    <cellStyle name="Totaal 9 16" xfId="47340" xr:uid="{00000000-0005-0000-0000-000077BE0000}"/>
    <cellStyle name="Totaal 9 17" xfId="47341" xr:uid="{00000000-0005-0000-0000-000078BE0000}"/>
    <cellStyle name="Totaal 9 18" xfId="47342" xr:uid="{00000000-0005-0000-0000-000079BE0000}"/>
    <cellStyle name="Totaal 9 19" xfId="47343" xr:uid="{00000000-0005-0000-0000-00007ABE0000}"/>
    <cellStyle name="Totaal 9 2" xfId="2407" xr:uid="{00000000-0005-0000-0000-00007BBE0000}"/>
    <cellStyle name="Totaal 9 2 2" xfId="19197" xr:uid="{00000000-0005-0000-0000-00007CBE0000}"/>
    <cellStyle name="Totaal 9 2 2 2" xfId="19198" xr:uid="{00000000-0005-0000-0000-00007DBE0000}"/>
    <cellStyle name="Totaal 9 2 2 2 2" xfId="19199" xr:uid="{00000000-0005-0000-0000-00007EBE0000}"/>
    <cellStyle name="Totaal 9 2 2 3" xfId="19200" xr:uid="{00000000-0005-0000-0000-00007FBE0000}"/>
    <cellStyle name="Totaal 9 2 3" xfId="19201" xr:uid="{00000000-0005-0000-0000-000080BE0000}"/>
    <cellStyle name="Totaal 9 2 3 2" xfId="19202" xr:uid="{00000000-0005-0000-0000-000081BE0000}"/>
    <cellStyle name="Totaal 9 2 3 2 2" xfId="19203" xr:uid="{00000000-0005-0000-0000-000082BE0000}"/>
    <cellStyle name="Totaal 9 2 4" xfId="19204" xr:uid="{00000000-0005-0000-0000-000083BE0000}"/>
    <cellStyle name="Totaal 9 2 4 2" xfId="19205" xr:uid="{00000000-0005-0000-0000-000084BE0000}"/>
    <cellStyle name="Totaal 9 2 5" xfId="47344" xr:uid="{00000000-0005-0000-0000-000085BE0000}"/>
    <cellStyle name="Totaal 9 20" xfId="47345" xr:uid="{00000000-0005-0000-0000-000086BE0000}"/>
    <cellStyle name="Totaal 9 21" xfId="47346" xr:uid="{00000000-0005-0000-0000-000087BE0000}"/>
    <cellStyle name="Totaal 9 22" xfId="47347" xr:uid="{00000000-0005-0000-0000-000088BE0000}"/>
    <cellStyle name="Totaal 9 23" xfId="47348" xr:uid="{00000000-0005-0000-0000-000089BE0000}"/>
    <cellStyle name="Totaal 9 24" xfId="47349" xr:uid="{00000000-0005-0000-0000-00008ABE0000}"/>
    <cellStyle name="Totaal 9 25" xfId="47350" xr:uid="{00000000-0005-0000-0000-00008BBE0000}"/>
    <cellStyle name="Totaal 9 26" xfId="47351" xr:uid="{00000000-0005-0000-0000-00008CBE0000}"/>
    <cellStyle name="Totaal 9 27" xfId="47352" xr:uid="{00000000-0005-0000-0000-00008DBE0000}"/>
    <cellStyle name="Totaal 9 28" xfId="48927" xr:uid="{00000000-0005-0000-0000-00008EBE0000}"/>
    <cellStyle name="Totaal 9 3" xfId="2503" xr:uid="{00000000-0005-0000-0000-00008FBE0000}"/>
    <cellStyle name="Totaal 9 3 2" xfId="19206" xr:uid="{00000000-0005-0000-0000-000090BE0000}"/>
    <cellStyle name="Totaal 9 3 2 2" xfId="19207" xr:uid="{00000000-0005-0000-0000-000091BE0000}"/>
    <cellStyle name="Totaal 9 3 2 2 2" xfId="19208" xr:uid="{00000000-0005-0000-0000-000092BE0000}"/>
    <cellStyle name="Totaal 9 3 2 3" xfId="19209" xr:uid="{00000000-0005-0000-0000-000093BE0000}"/>
    <cellStyle name="Totaal 9 3 3" xfId="19210" xr:uid="{00000000-0005-0000-0000-000094BE0000}"/>
    <cellStyle name="Totaal 9 3 3 2" xfId="19211" xr:uid="{00000000-0005-0000-0000-000095BE0000}"/>
    <cellStyle name="Totaal 9 3 3 2 2" xfId="19212" xr:uid="{00000000-0005-0000-0000-000096BE0000}"/>
    <cellStyle name="Totaal 9 3 4" xfId="19213" xr:uid="{00000000-0005-0000-0000-000097BE0000}"/>
    <cellStyle name="Totaal 9 3 4 2" xfId="19214" xr:uid="{00000000-0005-0000-0000-000098BE0000}"/>
    <cellStyle name="Totaal 9 4" xfId="19215" xr:uid="{00000000-0005-0000-0000-000099BE0000}"/>
    <cellStyle name="Totaal 9 4 2" xfId="19216" xr:uid="{00000000-0005-0000-0000-00009ABE0000}"/>
    <cellStyle name="Totaal 9 4 2 2" xfId="19217" xr:uid="{00000000-0005-0000-0000-00009BBE0000}"/>
    <cellStyle name="Totaal 9 4 2 2 2" xfId="19218" xr:uid="{00000000-0005-0000-0000-00009CBE0000}"/>
    <cellStyle name="Totaal 9 4 2 3" xfId="19219" xr:uid="{00000000-0005-0000-0000-00009DBE0000}"/>
    <cellStyle name="Totaal 9 4 3" xfId="19220" xr:uid="{00000000-0005-0000-0000-00009EBE0000}"/>
    <cellStyle name="Totaal 9 4 3 2" xfId="19221" xr:uid="{00000000-0005-0000-0000-00009FBE0000}"/>
    <cellStyle name="Totaal 9 4 3 2 2" xfId="19222" xr:uid="{00000000-0005-0000-0000-0000A0BE0000}"/>
    <cellStyle name="Totaal 9 4 4" xfId="19223" xr:uid="{00000000-0005-0000-0000-0000A1BE0000}"/>
    <cellStyle name="Totaal 9 4 4 2" xfId="19224" xr:uid="{00000000-0005-0000-0000-0000A2BE0000}"/>
    <cellStyle name="Totaal 9 5" xfId="19225" xr:uid="{00000000-0005-0000-0000-0000A3BE0000}"/>
    <cellStyle name="Totaal 9 5 2" xfId="47353" xr:uid="{00000000-0005-0000-0000-0000A4BE0000}"/>
    <cellStyle name="Totaal 9 6" xfId="19226" xr:uid="{00000000-0005-0000-0000-0000A5BE0000}"/>
    <cellStyle name="Totaal 9 6 2" xfId="19227" xr:uid="{00000000-0005-0000-0000-0000A6BE0000}"/>
    <cellStyle name="Totaal 9 6 2 2" xfId="19228" xr:uid="{00000000-0005-0000-0000-0000A7BE0000}"/>
    <cellStyle name="Totaal 9 6 3" xfId="19229" xr:uid="{00000000-0005-0000-0000-0000A8BE0000}"/>
    <cellStyle name="Totaal 9 7" xfId="19230" xr:uid="{00000000-0005-0000-0000-0000A9BE0000}"/>
    <cellStyle name="Totaal 9 7 2" xfId="19231" xr:uid="{00000000-0005-0000-0000-0000AABE0000}"/>
    <cellStyle name="Totaal 9 7 2 2" xfId="19232" xr:uid="{00000000-0005-0000-0000-0000ABBE0000}"/>
    <cellStyle name="Totaal 9 8" xfId="19233" xr:uid="{00000000-0005-0000-0000-0000ACBE0000}"/>
    <cellStyle name="Totaal 9 8 2" xfId="19234" xr:uid="{00000000-0005-0000-0000-0000ADBE0000}"/>
    <cellStyle name="Totaal 9 9" xfId="47354" xr:uid="{00000000-0005-0000-0000-0000AEBE0000}"/>
    <cellStyle name="Total 2" xfId="214" xr:uid="{00000000-0005-0000-0000-0000AFBE0000}"/>
    <cellStyle name="Total 2 10" xfId="47355" xr:uid="{00000000-0005-0000-0000-0000B0BE0000}"/>
    <cellStyle name="Total 2 11" xfId="47356" xr:uid="{00000000-0005-0000-0000-0000B1BE0000}"/>
    <cellStyle name="Total 2 12" xfId="47357" xr:uid="{00000000-0005-0000-0000-0000B2BE0000}"/>
    <cellStyle name="Total 2 13" xfId="47358" xr:uid="{00000000-0005-0000-0000-0000B3BE0000}"/>
    <cellStyle name="Total 2 14" xfId="47359" xr:uid="{00000000-0005-0000-0000-0000B4BE0000}"/>
    <cellStyle name="Total 2 15" xfId="47360" xr:uid="{00000000-0005-0000-0000-0000B5BE0000}"/>
    <cellStyle name="Total 2 16" xfId="47361" xr:uid="{00000000-0005-0000-0000-0000B6BE0000}"/>
    <cellStyle name="Total 2 17" xfId="47362" xr:uid="{00000000-0005-0000-0000-0000B7BE0000}"/>
    <cellStyle name="Total 2 18" xfId="47363" xr:uid="{00000000-0005-0000-0000-0000B8BE0000}"/>
    <cellStyle name="Total 2 19" xfId="47364" xr:uid="{00000000-0005-0000-0000-0000B9BE0000}"/>
    <cellStyle name="Total 2 2" xfId="593" xr:uid="{00000000-0005-0000-0000-0000BABE0000}"/>
    <cellStyle name="Total 2 2 10" xfId="47365" xr:uid="{00000000-0005-0000-0000-0000BBBE0000}"/>
    <cellStyle name="Total 2 2 11" xfId="47366" xr:uid="{00000000-0005-0000-0000-0000BCBE0000}"/>
    <cellStyle name="Total 2 2 12" xfId="47367" xr:uid="{00000000-0005-0000-0000-0000BDBE0000}"/>
    <cellStyle name="Total 2 2 13" xfId="47368" xr:uid="{00000000-0005-0000-0000-0000BEBE0000}"/>
    <cellStyle name="Total 2 2 14" xfId="47369" xr:uid="{00000000-0005-0000-0000-0000BFBE0000}"/>
    <cellStyle name="Total 2 2 15" xfId="47370" xr:uid="{00000000-0005-0000-0000-0000C0BE0000}"/>
    <cellStyle name="Total 2 2 16" xfId="47371" xr:uid="{00000000-0005-0000-0000-0000C1BE0000}"/>
    <cellStyle name="Total 2 2 17" xfId="47372" xr:uid="{00000000-0005-0000-0000-0000C2BE0000}"/>
    <cellStyle name="Total 2 2 18" xfId="47373" xr:uid="{00000000-0005-0000-0000-0000C3BE0000}"/>
    <cellStyle name="Total 2 2 19" xfId="47374" xr:uid="{00000000-0005-0000-0000-0000C4BE0000}"/>
    <cellStyle name="Total 2 2 2" xfId="2408" xr:uid="{00000000-0005-0000-0000-0000C5BE0000}"/>
    <cellStyle name="Total 2 2 2 2" xfId="19235" xr:uid="{00000000-0005-0000-0000-0000C6BE0000}"/>
    <cellStyle name="Total 2 2 2 2 2" xfId="19236" xr:uid="{00000000-0005-0000-0000-0000C7BE0000}"/>
    <cellStyle name="Total 2 2 2 2 2 2" xfId="19237" xr:uid="{00000000-0005-0000-0000-0000C8BE0000}"/>
    <cellStyle name="Total 2 2 2 2 2 2 2" xfId="19238" xr:uid="{00000000-0005-0000-0000-0000C9BE0000}"/>
    <cellStyle name="Total 2 2 2 2 2 3" xfId="19239" xr:uid="{00000000-0005-0000-0000-0000CABE0000}"/>
    <cellStyle name="Total 2 2 2 2 3" xfId="19240" xr:uid="{00000000-0005-0000-0000-0000CBBE0000}"/>
    <cellStyle name="Total 2 2 2 2 3 2" xfId="19241" xr:uid="{00000000-0005-0000-0000-0000CCBE0000}"/>
    <cellStyle name="Total 2 2 2 2 3 2 2" xfId="19242" xr:uid="{00000000-0005-0000-0000-0000CDBE0000}"/>
    <cellStyle name="Total 2 2 2 2 4" xfId="19243" xr:uid="{00000000-0005-0000-0000-0000CEBE0000}"/>
    <cellStyle name="Total 2 2 2 2 4 2" xfId="19244" xr:uid="{00000000-0005-0000-0000-0000CFBE0000}"/>
    <cellStyle name="Total 2 2 2 3" xfId="19245" xr:uid="{00000000-0005-0000-0000-0000D0BE0000}"/>
    <cellStyle name="Total 2 2 2 3 2" xfId="19246" xr:uid="{00000000-0005-0000-0000-0000D1BE0000}"/>
    <cellStyle name="Total 2 2 2 3 2 2" xfId="19247" xr:uid="{00000000-0005-0000-0000-0000D2BE0000}"/>
    <cellStyle name="Total 2 2 2 3 3" xfId="19248" xr:uid="{00000000-0005-0000-0000-0000D3BE0000}"/>
    <cellStyle name="Total 2 2 2 4" xfId="19249" xr:uid="{00000000-0005-0000-0000-0000D4BE0000}"/>
    <cellStyle name="Total 2 2 2 4 2" xfId="19250" xr:uid="{00000000-0005-0000-0000-0000D5BE0000}"/>
    <cellStyle name="Total 2 2 2 4 2 2" xfId="19251" xr:uid="{00000000-0005-0000-0000-0000D6BE0000}"/>
    <cellStyle name="Total 2 2 2 5" xfId="19252" xr:uid="{00000000-0005-0000-0000-0000D7BE0000}"/>
    <cellStyle name="Total 2 2 2 5 2" xfId="19253" xr:uid="{00000000-0005-0000-0000-0000D8BE0000}"/>
    <cellStyle name="Total 2 2 2 6" xfId="47375" xr:uid="{00000000-0005-0000-0000-0000D9BE0000}"/>
    <cellStyle name="Total 2 2 2 7" xfId="47376" xr:uid="{00000000-0005-0000-0000-0000DABE0000}"/>
    <cellStyle name="Total 2 2 20" xfId="47377" xr:uid="{00000000-0005-0000-0000-0000DBBE0000}"/>
    <cellStyle name="Total 2 2 21" xfId="47378" xr:uid="{00000000-0005-0000-0000-0000DCBE0000}"/>
    <cellStyle name="Total 2 2 22" xfId="47379" xr:uid="{00000000-0005-0000-0000-0000DDBE0000}"/>
    <cellStyle name="Total 2 2 23" xfId="47380" xr:uid="{00000000-0005-0000-0000-0000DEBE0000}"/>
    <cellStyle name="Total 2 2 24" xfId="47381" xr:uid="{00000000-0005-0000-0000-0000DFBE0000}"/>
    <cellStyle name="Total 2 2 25" xfId="47382" xr:uid="{00000000-0005-0000-0000-0000E0BE0000}"/>
    <cellStyle name="Total 2 2 26" xfId="47383" xr:uid="{00000000-0005-0000-0000-0000E1BE0000}"/>
    <cellStyle name="Total 2 2 27" xfId="48928" xr:uid="{00000000-0005-0000-0000-0000E2BE0000}"/>
    <cellStyle name="Total 2 2 3" xfId="47384" xr:uid="{00000000-0005-0000-0000-0000E3BE0000}"/>
    <cellStyle name="Total 2 2 4" xfId="47385" xr:uid="{00000000-0005-0000-0000-0000E4BE0000}"/>
    <cellStyle name="Total 2 2 5" xfId="47386" xr:uid="{00000000-0005-0000-0000-0000E5BE0000}"/>
    <cellStyle name="Total 2 2 6" xfId="47387" xr:uid="{00000000-0005-0000-0000-0000E6BE0000}"/>
    <cellStyle name="Total 2 2 7" xfId="47388" xr:uid="{00000000-0005-0000-0000-0000E7BE0000}"/>
    <cellStyle name="Total 2 2 8" xfId="47389" xr:uid="{00000000-0005-0000-0000-0000E8BE0000}"/>
    <cellStyle name="Total 2 2 9" xfId="47390" xr:uid="{00000000-0005-0000-0000-0000E9BE0000}"/>
    <cellStyle name="Total 2 20" xfId="47391" xr:uid="{00000000-0005-0000-0000-0000EABE0000}"/>
    <cellStyle name="Total 2 21" xfId="47392" xr:uid="{00000000-0005-0000-0000-0000EBBE0000}"/>
    <cellStyle name="Total 2 22" xfId="47393" xr:uid="{00000000-0005-0000-0000-0000ECBE0000}"/>
    <cellStyle name="Total 2 23" xfId="47394" xr:uid="{00000000-0005-0000-0000-0000EDBE0000}"/>
    <cellStyle name="Total 2 24" xfId="47395" xr:uid="{00000000-0005-0000-0000-0000EEBE0000}"/>
    <cellStyle name="Total 2 25" xfId="47396" xr:uid="{00000000-0005-0000-0000-0000EFBE0000}"/>
    <cellStyle name="Total 2 26" xfId="47397" xr:uid="{00000000-0005-0000-0000-0000F0BE0000}"/>
    <cellStyle name="Total 2 27" xfId="47398" xr:uid="{00000000-0005-0000-0000-0000F1BE0000}"/>
    <cellStyle name="Total 2 28" xfId="47399" xr:uid="{00000000-0005-0000-0000-0000F2BE0000}"/>
    <cellStyle name="Total 2 29" xfId="47400" xr:uid="{00000000-0005-0000-0000-0000F3BE0000}"/>
    <cellStyle name="Total 2 3" xfId="1311" xr:uid="{00000000-0005-0000-0000-0000F4BE0000}"/>
    <cellStyle name="Total 2 3 10" xfId="47401" xr:uid="{00000000-0005-0000-0000-0000F5BE0000}"/>
    <cellStyle name="Total 2 3 11" xfId="47402" xr:uid="{00000000-0005-0000-0000-0000F6BE0000}"/>
    <cellStyle name="Total 2 3 12" xfId="47403" xr:uid="{00000000-0005-0000-0000-0000F7BE0000}"/>
    <cellStyle name="Total 2 3 13" xfId="47404" xr:uid="{00000000-0005-0000-0000-0000F8BE0000}"/>
    <cellStyle name="Total 2 3 14" xfId="47405" xr:uid="{00000000-0005-0000-0000-0000F9BE0000}"/>
    <cellStyle name="Total 2 3 15" xfId="47406" xr:uid="{00000000-0005-0000-0000-0000FABE0000}"/>
    <cellStyle name="Total 2 3 16" xfId="47407" xr:uid="{00000000-0005-0000-0000-0000FBBE0000}"/>
    <cellStyle name="Total 2 3 17" xfId="47408" xr:uid="{00000000-0005-0000-0000-0000FCBE0000}"/>
    <cellStyle name="Total 2 3 18" xfId="47409" xr:uid="{00000000-0005-0000-0000-0000FDBE0000}"/>
    <cellStyle name="Total 2 3 19" xfId="47410" xr:uid="{00000000-0005-0000-0000-0000FEBE0000}"/>
    <cellStyle name="Total 2 3 2" xfId="2409" xr:uid="{00000000-0005-0000-0000-0000FFBE0000}"/>
    <cellStyle name="Total 2 3 2 2" xfId="19254" xr:uid="{00000000-0005-0000-0000-000000BF0000}"/>
    <cellStyle name="Total 2 3 2 2 2" xfId="19255" xr:uid="{00000000-0005-0000-0000-000001BF0000}"/>
    <cellStyle name="Total 2 3 2 2 2 2" xfId="19256" xr:uid="{00000000-0005-0000-0000-000002BF0000}"/>
    <cellStyle name="Total 2 3 2 2 2 2 2" xfId="19257" xr:uid="{00000000-0005-0000-0000-000003BF0000}"/>
    <cellStyle name="Total 2 3 2 2 2 3" xfId="19258" xr:uid="{00000000-0005-0000-0000-000004BF0000}"/>
    <cellStyle name="Total 2 3 2 2 3" xfId="19259" xr:uid="{00000000-0005-0000-0000-000005BF0000}"/>
    <cellStyle name="Total 2 3 2 2 3 2" xfId="19260" xr:uid="{00000000-0005-0000-0000-000006BF0000}"/>
    <cellStyle name="Total 2 3 2 2 3 2 2" xfId="19261" xr:uid="{00000000-0005-0000-0000-000007BF0000}"/>
    <cellStyle name="Total 2 3 2 2 4" xfId="19262" xr:uid="{00000000-0005-0000-0000-000008BF0000}"/>
    <cellStyle name="Total 2 3 2 2 4 2" xfId="19263" xr:uid="{00000000-0005-0000-0000-000009BF0000}"/>
    <cellStyle name="Total 2 3 2 3" xfId="19264" xr:uid="{00000000-0005-0000-0000-00000ABF0000}"/>
    <cellStyle name="Total 2 3 2 3 2" xfId="19265" xr:uid="{00000000-0005-0000-0000-00000BBF0000}"/>
    <cellStyle name="Total 2 3 2 3 2 2" xfId="19266" xr:uid="{00000000-0005-0000-0000-00000CBF0000}"/>
    <cellStyle name="Total 2 3 2 3 3" xfId="19267" xr:uid="{00000000-0005-0000-0000-00000DBF0000}"/>
    <cellStyle name="Total 2 3 2 4" xfId="19268" xr:uid="{00000000-0005-0000-0000-00000EBF0000}"/>
    <cellStyle name="Total 2 3 2 4 2" xfId="19269" xr:uid="{00000000-0005-0000-0000-00000FBF0000}"/>
    <cellStyle name="Total 2 3 2 4 2 2" xfId="19270" xr:uid="{00000000-0005-0000-0000-000010BF0000}"/>
    <cellStyle name="Total 2 3 2 5" xfId="19271" xr:uid="{00000000-0005-0000-0000-000011BF0000}"/>
    <cellStyle name="Total 2 3 2 5 2" xfId="19272" xr:uid="{00000000-0005-0000-0000-000012BF0000}"/>
    <cellStyle name="Total 2 3 2 6" xfId="47411" xr:uid="{00000000-0005-0000-0000-000013BF0000}"/>
    <cellStyle name="Total 2 3 2 7" xfId="47412" xr:uid="{00000000-0005-0000-0000-000014BF0000}"/>
    <cellStyle name="Total 2 3 20" xfId="47413" xr:uid="{00000000-0005-0000-0000-000015BF0000}"/>
    <cellStyle name="Total 2 3 21" xfId="47414" xr:uid="{00000000-0005-0000-0000-000016BF0000}"/>
    <cellStyle name="Total 2 3 22" xfId="47415" xr:uid="{00000000-0005-0000-0000-000017BF0000}"/>
    <cellStyle name="Total 2 3 23" xfId="47416" xr:uid="{00000000-0005-0000-0000-000018BF0000}"/>
    <cellStyle name="Total 2 3 24" xfId="47417" xr:uid="{00000000-0005-0000-0000-000019BF0000}"/>
    <cellStyle name="Total 2 3 25" xfId="47418" xr:uid="{00000000-0005-0000-0000-00001ABF0000}"/>
    <cellStyle name="Total 2 3 26" xfId="47419" xr:uid="{00000000-0005-0000-0000-00001BBF0000}"/>
    <cellStyle name="Total 2 3 27" xfId="48929" xr:uid="{00000000-0005-0000-0000-00001CBF0000}"/>
    <cellStyle name="Total 2 3 3" xfId="47420" xr:uid="{00000000-0005-0000-0000-00001DBF0000}"/>
    <cellStyle name="Total 2 3 4" xfId="47421" xr:uid="{00000000-0005-0000-0000-00001EBF0000}"/>
    <cellStyle name="Total 2 3 5" xfId="47422" xr:uid="{00000000-0005-0000-0000-00001FBF0000}"/>
    <cellStyle name="Total 2 3 6" xfId="47423" xr:uid="{00000000-0005-0000-0000-000020BF0000}"/>
    <cellStyle name="Total 2 3 7" xfId="47424" xr:uid="{00000000-0005-0000-0000-000021BF0000}"/>
    <cellStyle name="Total 2 3 8" xfId="47425" xr:uid="{00000000-0005-0000-0000-000022BF0000}"/>
    <cellStyle name="Total 2 3 9" xfId="47426" xr:uid="{00000000-0005-0000-0000-000023BF0000}"/>
    <cellStyle name="Total 2 30" xfId="47427" xr:uid="{00000000-0005-0000-0000-000024BF0000}"/>
    <cellStyle name="Total 2 31" xfId="47428" xr:uid="{00000000-0005-0000-0000-000025BF0000}"/>
    <cellStyle name="Total 2 32" xfId="47429" xr:uid="{00000000-0005-0000-0000-000026BF0000}"/>
    <cellStyle name="Total 2 33" xfId="48930" xr:uid="{00000000-0005-0000-0000-000027BF0000}"/>
    <cellStyle name="Total 2 4" xfId="1312" xr:uid="{00000000-0005-0000-0000-000028BF0000}"/>
    <cellStyle name="Total 2 4 10" xfId="47430" xr:uid="{00000000-0005-0000-0000-000029BF0000}"/>
    <cellStyle name="Total 2 4 11" xfId="47431" xr:uid="{00000000-0005-0000-0000-00002ABF0000}"/>
    <cellStyle name="Total 2 4 12" xfId="47432" xr:uid="{00000000-0005-0000-0000-00002BBF0000}"/>
    <cellStyle name="Total 2 4 13" xfId="47433" xr:uid="{00000000-0005-0000-0000-00002CBF0000}"/>
    <cellStyle name="Total 2 4 14" xfId="47434" xr:uid="{00000000-0005-0000-0000-00002DBF0000}"/>
    <cellStyle name="Total 2 4 15" xfId="47435" xr:uid="{00000000-0005-0000-0000-00002EBF0000}"/>
    <cellStyle name="Total 2 4 16" xfId="47436" xr:uid="{00000000-0005-0000-0000-00002FBF0000}"/>
    <cellStyle name="Total 2 4 17" xfId="47437" xr:uid="{00000000-0005-0000-0000-000030BF0000}"/>
    <cellStyle name="Total 2 4 18" xfId="47438" xr:uid="{00000000-0005-0000-0000-000031BF0000}"/>
    <cellStyle name="Total 2 4 19" xfId="47439" xr:uid="{00000000-0005-0000-0000-000032BF0000}"/>
    <cellStyle name="Total 2 4 2" xfId="2410" xr:uid="{00000000-0005-0000-0000-000033BF0000}"/>
    <cellStyle name="Total 2 4 2 2" xfId="19273" xr:uid="{00000000-0005-0000-0000-000034BF0000}"/>
    <cellStyle name="Total 2 4 2 2 2" xfId="19274" xr:uid="{00000000-0005-0000-0000-000035BF0000}"/>
    <cellStyle name="Total 2 4 2 2 2 2" xfId="19275" xr:uid="{00000000-0005-0000-0000-000036BF0000}"/>
    <cellStyle name="Total 2 4 2 2 2 2 2" xfId="19276" xr:uid="{00000000-0005-0000-0000-000037BF0000}"/>
    <cellStyle name="Total 2 4 2 2 2 3" xfId="19277" xr:uid="{00000000-0005-0000-0000-000038BF0000}"/>
    <cellStyle name="Total 2 4 2 2 3" xfId="19278" xr:uid="{00000000-0005-0000-0000-000039BF0000}"/>
    <cellStyle name="Total 2 4 2 2 3 2" xfId="19279" xr:uid="{00000000-0005-0000-0000-00003ABF0000}"/>
    <cellStyle name="Total 2 4 2 2 3 2 2" xfId="19280" xr:uid="{00000000-0005-0000-0000-00003BBF0000}"/>
    <cellStyle name="Total 2 4 2 2 4" xfId="19281" xr:uid="{00000000-0005-0000-0000-00003CBF0000}"/>
    <cellStyle name="Total 2 4 2 2 4 2" xfId="19282" xr:uid="{00000000-0005-0000-0000-00003DBF0000}"/>
    <cellStyle name="Total 2 4 2 3" xfId="19283" xr:uid="{00000000-0005-0000-0000-00003EBF0000}"/>
    <cellStyle name="Total 2 4 2 3 2" xfId="19284" xr:uid="{00000000-0005-0000-0000-00003FBF0000}"/>
    <cellStyle name="Total 2 4 2 3 2 2" xfId="19285" xr:uid="{00000000-0005-0000-0000-000040BF0000}"/>
    <cellStyle name="Total 2 4 2 3 3" xfId="19286" xr:uid="{00000000-0005-0000-0000-000041BF0000}"/>
    <cellStyle name="Total 2 4 2 4" xfId="19287" xr:uid="{00000000-0005-0000-0000-000042BF0000}"/>
    <cellStyle name="Total 2 4 2 4 2" xfId="19288" xr:uid="{00000000-0005-0000-0000-000043BF0000}"/>
    <cellStyle name="Total 2 4 2 4 2 2" xfId="19289" xr:uid="{00000000-0005-0000-0000-000044BF0000}"/>
    <cellStyle name="Total 2 4 2 5" xfId="19290" xr:uid="{00000000-0005-0000-0000-000045BF0000}"/>
    <cellStyle name="Total 2 4 2 5 2" xfId="19291" xr:uid="{00000000-0005-0000-0000-000046BF0000}"/>
    <cellStyle name="Total 2 4 2 6" xfId="47440" xr:uid="{00000000-0005-0000-0000-000047BF0000}"/>
    <cellStyle name="Total 2 4 2 7" xfId="47441" xr:uid="{00000000-0005-0000-0000-000048BF0000}"/>
    <cellStyle name="Total 2 4 20" xfId="47442" xr:uid="{00000000-0005-0000-0000-000049BF0000}"/>
    <cellStyle name="Total 2 4 21" xfId="47443" xr:uid="{00000000-0005-0000-0000-00004ABF0000}"/>
    <cellStyle name="Total 2 4 22" xfId="47444" xr:uid="{00000000-0005-0000-0000-00004BBF0000}"/>
    <cellStyle name="Total 2 4 23" xfId="47445" xr:uid="{00000000-0005-0000-0000-00004CBF0000}"/>
    <cellStyle name="Total 2 4 24" xfId="47446" xr:uid="{00000000-0005-0000-0000-00004DBF0000}"/>
    <cellStyle name="Total 2 4 25" xfId="47447" xr:uid="{00000000-0005-0000-0000-00004EBF0000}"/>
    <cellStyle name="Total 2 4 26" xfId="47448" xr:uid="{00000000-0005-0000-0000-00004FBF0000}"/>
    <cellStyle name="Total 2 4 27" xfId="48931" xr:uid="{00000000-0005-0000-0000-000050BF0000}"/>
    <cellStyle name="Total 2 4 3" xfId="47449" xr:uid="{00000000-0005-0000-0000-000051BF0000}"/>
    <cellStyle name="Total 2 4 4" xfId="47450" xr:uid="{00000000-0005-0000-0000-000052BF0000}"/>
    <cellStyle name="Total 2 4 5" xfId="47451" xr:uid="{00000000-0005-0000-0000-000053BF0000}"/>
    <cellStyle name="Total 2 4 6" xfId="47452" xr:uid="{00000000-0005-0000-0000-000054BF0000}"/>
    <cellStyle name="Total 2 4 7" xfId="47453" xr:uid="{00000000-0005-0000-0000-000055BF0000}"/>
    <cellStyle name="Total 2 4 8" xfId="47454" xr:uid="{00000000-0005-0000-0000-000056BF0000}"/>
    <cellStyle name="Total 2 4 9" xfId="47455" xr:uid="{00000000-0005-0000-0000-000057BF0000}"/>
    <cellStyle name="Total 2 5" xfId="1313" xr:uid="{00000000-0005-0000-0000-000058BF0000}"/>
    <cellStyle name="Total 2 5 10" xfId="47456" xr:uid="{00000000-0005-0000-0000-000059BF0000}"/>
    <cellStyle name="Total 2 5 11" xfId="47457" xr:uid="{00000000-0005-0000-0000-00005ABF0000}"/>
    <cellStyle name="Total 2 5 12" xfId="47458" xr:uid="{00000000-0005-0000-0000-00005BBF0000}"/>
    <cellStyle name="Total 2 5 13" xfId="47459" xr:uid="{00000000-0005-0000-0000-00005CBF0000}"/>
    <cellStyle name="Total 2 5 14" xfId="47460" xr:uid="{00000000-0005-0000-0000-00005DBF0000}"/>
    <cellStyle name="Total 2 5 15" xfId="47461" xr:uid="{00000000-0005-0000-0000-00005EBF0000}"/>
    <cellStyle name="Total 2 5 16" xfId="47462" xr:uid="{00000000-0005-0000-0000-00005FBF0000}"/>
    <cellStyle name="Total 2 5 17" xfId="47463" xr:uid="{00000000-0005-0000-0000-000060BF0000}"/>
    <cellStyle name="Total 2 5 18" xfId="47464" xr:uid="{00000000-0005-0000-0000-000061BF0000}"/>
    <cellStyle name="Total 2 5 19" xfId="47465" xr:uid="{00000000-0005-0000-0000-000062BF0000}"/>
    <cellStyle name="Total 2 5 2" xfId="2411" xr:uid="{00000000-0005-0000-0000-000063BF0000}"/>
    <cellStyle name="Total 2 5 2 2" xfId="19292" xr:uid="{00000000-0005-0000-0000-000064BF0000}"/>
    <cellStyle name="Total 2 5 2 2 2" xfId="19293" xr:uid="{00000000-0005-0000-0000-000065BF0000}"/>
    <cellStyle name="Total 2 5 2 2 2 2" xfId="19294" xr:uid="{00000000-0005-0000-0000-000066BF0000}"/>
    <cellStyle name="Total 2 5 2 2 2 2 2" xfId="19295" xr:uid="{00000000-0005-0000-0000-000067BF0000}"/>
    <cellStyle name="Total 2 5 2 2 2 3" xfId="19296" xr:uid="{00000000-0005-0000-0000-000068BF0000}"/>
    <cellStyle name="Total 2 5 2 2 3" xfId="19297" xr:uid="{00000000-0005-0000-0000-000069BF0000}"/>
    <cellStyle name="Total 2 5 2 2 3 2" xfId="19298" xr:uid="{00000000-0005-0000-0000-00006ABF0000}"/>
    <cellStyle name="Total 2 5 2 2 3 2 2" xfId="19299" xr:uid="{00000000-0005-0000-0000-00006BBF0000}"/>
    <cellStyle name="Total 2 5 2 2 4" xfId="19300" xr:uid="{00000000-0005-0000-0000-00006CBF0000}"/>
    <cellStyle name="Total 2 5 2 2 4 2" xfId="19301" xr:uid="{00000000-0005-0000-0000-00006DBF0000}"/>
    <cellStyle name="Total 2 5 2 3" xfId="19302" xr:uid="{00000000-0005-0000-0000-00006EBF0000}"/>
    <cellStyle name="Total 2 5 2 3 2" xfId="19303" xr:uid="{00000000-0005-0000-0000-00006FBF0000}"/>
    <cellStyle name="Total 2 5 2 3 2 2" xfId="19304" xr:uid="{00000000-0005-0000-0000-000070BF0000}"/>
    <cellStyle name="Total 2 5 2 3 3" xfId="19305" xr:uid="{00000000-0005-0000-0000-000071BF0000}"/>
    <cellStyle name="Total 2 5 2 4" xfId="19306" xr:uid="{00000000-0005-0000-0000-000072BF0000}"/>
    <cellStyle name="Total 2 5 2 4 2" xfId="19307" xr:uid="{00000000-0005-0000-0000-000073BF0000}"/>
    <cellStyle name="Total 2 5 2 4 2 2" xfId="19308" xr:uid="{00000000-0005-0000-0000-000074BF0000}"/>
    <cellStyle name="Total 2 5 2 5" xfId="19309" xr:uid="{00000000-0005-0000-0000-000075BF0000}"/>
    <cellStyle name="Total 2 5 2 5 2" xfId="19310" xr:uid="{00000000-0005-0000-0000-000076BF0000}"/>
    <cellStyle name="Total 2 5 2 6" xfId="47466" xr:uid="{00000000-0005-0000-0000-000077BF0000}"/>
    <cellStyle name="Total 2 5 2 7" xfId="47467" xr:uid="{00000000-0005-0000-0000-000078BF0000}"/>
    <cellStyle name="Total 2 5 20" xfId="47468" xr:uid="{00000000-0005-0000-0000-000079BF0000}"/>
    <cellStyle name="Total 2 5 21" xfId="47469" xr:uid="{00000000-0005-0000-0000-00007ABF0000}"/>
    <cellStyle name="Total 2 5 22" xfId="47470" xr:uid="{00000000-0005-0000-0000-00007BBF0000}"/>
    <cellStyle name="Total 2 5 23" xfId="47471" xr:uid="{00000000-0005-0000-0000-00007CBF0000}"/>
    <cellStyle name="Total 2 5 24" xfId="47472" xr:uid="{00000000-0005-0000-0000-00007DBF0000}"/>
    <cellStyle name="Total 2 5 25" xfId="47473" xr:uid="{00000000-0005-0000-0000-00007EBF0000}"/>
    <cellStyle name="Total 2 5 26" xfId="47474" xr:uid="{00000000-0005-0000-0000-00007FBF0000}"/>
    <cellStyle name="Total 2 5 27" xfId="48932" xr:uid="{00000000-0005-0000-0000-000080BF0000}"/>
    <cellStyle name="Total 2 5 3" xfId="47475" xr:uid="{00000000-0005-0000-0000-000081BF0000}"/>
    <cellStyle name="Total 2 5 4" xfId="47476" xr:uid="{00000000-0005-0000-0000-000082BF0000}"/>
    <cellStyle name="Total 2 5 5" xfId="47477" xr:uid="{00000000-0005-0000-0000-000083BF0000}"/>
    <cellStyle name="Total 2 5 6" xfId="47478" xr:uid="{00000000-0005-0000-0000-000084BF0000}"/>
    <cellStyle name="Total 2 5 7" xfId="47479" xr:uid="{00000000-0005-0000-0000-000085BF0000}"/>
    <cellStyle name="Total 2 5 8" xfId="47480" xr:uid="{00000000-0005-0000-0000-000086BF0000}"/>
    <cellStyle name="Total 2 5 9" xfId="47481" xr:uid="{00000000-0005-0000-0000-000087BF0000}"/>
    <cellStyle name="Total 2 6" xfId="1314" xr:uid="{00000000-0005-0000-0000-000088BF0000}"/>
    <cellStyle name="Total 2 6 10" xfId="47482" xr:uid="{00000000-0005-0000-0000-000089BF0000}"/>
    <cellStyle name="Total 2 6 11" xfId="47483" xr:uid="{00000000-0005-0000-0000-00008ABF0000}"/>
    <cellStyle name="Total 2 6 12" xfId="47484" xr:uid="{00000000-0005-0000-0000-00008BBF0000}"/>
    <cellStyle name="Total 2 6 13" xfId="47485" xr:uid="{00000000-0005-0000-0000-00008CBF0000}"/>
    <cellStyle name="Total 2 6 14" xfId="47486" xr:uid="{00000000-0005-0000-0000-00008DBF0000}"/>
    <cellStyle name="Total 2 6 15" xfId="47487" xr:uid="{00000000-0005-0000-0000-00008EBF0000}"/>
    <cellStyle name="Total 2 6 16" xfId="47488" xr:uid="{00000000-0005-0000-0000-00008FBF0000}"/>
    <cellStyle name="Total 2 6 17" xfId="47489" xr:uid="{00000000-0005-0000-0000-000090BF0000}"/>
    <cellStyle name="Total 2 6 18" xfId="47490" xr:uid="{00000000-0005-0000-0000-000091BF0000}"/>
    <cellStyle name="Total 2 6 19" xfId="47491" xr:uid="{00000000-0005-0000-0000-000092BF0000}"/>
    <cellStyle name="Total 2 6 2" xfId="2412" xr:uid="{00000000-0005-0000-0000-000093BF0000}"/>
    <cellStyle name="Total 2 6 2 2" xfId="19311" xr:uid="{00000000-0005-0000-0000-000094BF0000}"/>
    <cellStyle name="Total 2 6 2 2 2" xfId="19312" xr:uid="{00000000-0005-0000-0000-000095BF0000}"/>
    <cellStyle name="Total 2 6 2 2 2 2" xfId="19313" xr:uid="{00000000-0005-0000-0000-000096BF0000}"/>
    <cellStyle name="Total 2 6 2 2 2 2 2" xfId="19314" xr:uid="{00000000-0005-0000-0000-000097BF0000}"/>
    <cellStyle name="Total 2 6 2 2 2 3" xfId="19315" xr:uid="{00000000-0005-0000-0000-000098BF0000}"/>
    <cellStyle name="Total 2 6 2 2 3" xfId="19316" xr:uid="{00000000-0005-0000-0000-000099BF0000}"/>
    <cellStyle name="Total 2 6 2 2 3 2" xfId="19317" xr:uid="{00000000-0005-0000-0000-00009ABF0000}"/>
    <cellStyle name="Total 2 6 2 2 3 2 2" xfId="19318" xr:uid="{00000000-0005-0000-0000-00009BBF0000}"/>
    <cellStyle name="Total 2 6 2 2 4" xfId="19319" xr:uid="{00000000-0005-0000-0000-00009CBF0000}"/>
    <cellStyle name="Total 2 6 2 2 4 2" xfId="19320" xr:uid="{00000000-0005-0000-0000-00009DBF0000}"/>
    <cellStyle name="Total 2 6 2 3" xfId="19321" xr:uid="{00000000-0005-0000-0000-00009EBF0000}"/>
    <cellStyle name="Total 2 6 2 3 2" xfId="19322" xr:uid="{00000000-0005-0000-0000-00009FBF0000}"/>
    <cellStyle name="Total 2 6 2 3 2 2" xfId="19323" xr:uid="{00000000-0005-0000-0000-0000A0BF0000}"/>
    <cellStyle name="Total 2 6 2 3 3" xfId="19324" xr:uid="{00000000-0005-0000-0000-0000A1BF0000}"/>
    <cellStyle name="Total 2 6 2 4" xfId="19325" xr:uid="{00000000-0005-0000-0000-0000A2BF0000}"/>
    <cellStyle name="Total 2 6 2 4 2" xfId="19326" xr:uid="{00000000-0005-0000-0000-0000A3BF0000}"/>
    <cellStyle name="Total 2 6 2 4 2 2" xfId="19327" xr:uid="{00000000-0005-0000-0000-0000A4BF0000}"/>
    <cellStyle name="Total 2 6 2 5" xfId="19328" xr:uid="{00000000-0005-0000-0000-0000A5BF0000}"/>
    <cellStyle name="Total 2 6 2 5 2" xfId="19329" xr:uid="{00000000-0005-0000-0000-0000A6BF0000}"/>
    <cellStyle name="Total 2 6 2 6" xfId="47492" xr:uid="{00000000-0005-0000-0000-0000A7BF0000}"/>
    <cellStyle name="Total 2 6 2 7" xfId="47493" xr:uid="{00000000-0005-0000-0000-0000A8BF0000}"/>
    <cellStyle name="Total 2 6 20" xfId="47494" xr:uid="{00000000-0005-0000-0000-0000A9BF0000}"/>
    <cellStyle name="Total 2 6 21" xfId="47495" xr:uid="{00000000-0005-0000-0000-0000AABF0000}"/>
    <cellStyle name="Total 2 6 22" xfId="47496" xr:uid="{00000000-0005-0000-0000-0000ABBF0000}"/>
    <cellStyle name="Total 2 6 23" xfId="47497" xr:uid="{00000000-0005-0000-0000-0000ACBF0000}"/>
    <cellStyle name="Total 2 6 24" xfId="47498" xr:uid="{00000000-0005-0000-0000-0000ADBF0000}"/>
    <cellStyle name="Total 2 6 25" xfId="47499" xr:uid="{00000000-0005-0000-0000-0000AEBF0000}"/>
    <cellStyle name="Total 2 6 26" xfId="47500" xr:uid="{00000000-0005-0000-0000-0000AFBF0000}"/>
    <cellStyle name="Total 2 6 27" xfId="48933" xr:uid="{00000000-0005-0000-0000-0000B0BF0000}"/>
    <cellStyle name="Total 2 6 3" xfId="47501" xr:uid="{00000000-0005-0000-0000-0000B1BF0000}"/>
    <cellStyle name="Total 2 6 4" xfId="47502" xr:uid="{00000000-0005-0000-0000-0000B2BF0000}"/>
    <cellStyle name="Total 2 6 5" xfId="47503" xr:uid="{00000000-0005-0000-0000-0000B3BF0000}"/>
    <cellStyle name="Total 2 6 6" xfId="47504" xr:uid="{00000000-0005-0000-0000-0000B4BF0000}"/>
    <cellStyle name="Total 2 6 7" xfId="47505" xr:uid="{00000000-0005-0000-0000-0000B5BF0000}"/>
    <cellStyle name="Total 2 6 8" xfId="47506" xr:uid="{00000000-0005-0000-0000-0000B6BF0000}"/>
    <cellStyle name="Total 2 6 9" xfId="47507" xr:uid="{00000000-0005-0000-0000-0000B7BF0000}"/>
    <cellStyle name="Total 2 7" xfId="2413" xr:uid="{00000000-0005-0000-0000-0000B8BF0000}"/>
    <cellStyle name="Total 2 7 10" xfId="47508" xr:uid="{00000000-0005-0000-0000-0000B9BF0000}"/>
    <cellStyle name="Total 2 7 11" xfId="47509" xr:uid="{00000000-0005-0000-0000-0000BABF0000}"/>
    <cellStyle name="Total 2 7 12" xfId="47510" xr:uid="{00000000-0005-0000-0000-0000BBBF0000}"/>
    <cellStyle name="Total 2 7 13" xfId="47511" xr:uid="{00000000-0005-0000-0000-0000BCBF0000}"/>
    <cellStyle name="Total 2 7 14" xfId="47512" xr:uid="{00000000-0005-0000-0000-0000BDBF0000}"/>
    <cellStyle name="Total 2 7 15" xfId="47513" xr:uid="{00000000-0005-0000-0000-0000BEBF0000}"/>
    <cellStyle name="Total 2 7 16" xfId="47514" xr:uid="{00000000-0005-0000-0000-0000BFBF0000}"/>
    <cellStyle name="Total 2 7 17" xfId="47515" xr:uid="{00000000-0005-0000-0000-0000C0BF0000}"/>
    <cellStyle name="Total 2 7 18" xfId="47516" xr:uid="{00000000-0005-0000-0000-0000C1BF0000}"/>
    <cellStyle name="Total 2 7 19" xfId="47517" xr:uid="{00000000-0005-0000-0000-0000C2BF0000}"/>
    <cellStyle name="Total 2 7 2" xfId="19330" xr:uid="{00000000-0005-0000-0000-0000C3BF0000}"/>
    <cellStyle name="Total 2 7 2 2" xfId="19331" xr:uid="{00000000-0005-0000-0000-0000C4BF0000}"/>
    <cellStyle name="Total 2 7 2 2 2" xfId="19332" xr:uid="{00000000-0005-0000-0000-0000C5BF0000}"/>
    <cellStyle name="Total 2 7 2 2 2 2" xfId="19333" xr:uid="{00000000-0005-0000-0000-0000C6BF0000}"/>
    <cellStyle name="Total 2 7 2 2 3" xfId="19334" xr:uid="{00000000-0005-0000-0000-0000C7BF0000}"/>
    <cellStyle name="Total 2 7 2 3" xfId="19335" xr:uid="{00000000-0005-0000-0000-0000C8BF0000}"/>
    <cellStyle name="Total 2 7 2 3 2" xfId="19336" xr:uid="{00000000-0005-0000-0000-0000C9BF0000}"/>
    <cellStyle name="Total 2 7 2 3 2 2" xfId="19337" xr:uid="{00000000-0005-0000-0000-0000CABF0000}"/>
    <cellStyle name="Total 2 7 2 4" xfId="19338" xr:uid="{00000000-0005-0000-0000-0000CBBF0000}"/>
    <cellStyle name="Total 2 7 2 4 2" xfId="19339" xr:uid="{00000000-0005-0000-0000-0000CCBF0000}"/>
    <cellStyle name="Total 2 7 20" xfId="47518" xr:uid="{00000000-0005-0000-0000-0000CDBF0000}"/>
    <cellStyle name="Total 2 7 21" xfId="48934" xr:uid="{00000000-0005-0000-0000-0000CEBF0000}"/>
    <cellStyle name="Total 2 7 3" xfId="19340" xr:uid="{00000000-0005-0000-0000-0000CFBF0000}"/>
    <cellStyle name="Total 2 7 3 2" xfId="19341" xr:uid="{00000000-0005-0000-0000-0000D0BF0000}"/>
    <cellStyle name="Total 2 7 3 2 2" xfId="19342" xr:uid="{00000000-0005-0000-0000-0000D1BF0000}"/>
    <cellStyle name="Total 2 7 3 3" xfId="19343" xr:uid="{00000000-0005-0000-0000-0000D2BF0000}"/>
    <cellStyle name="Total 2 7 4" xfId="19344" xr:uid="{00000000-0005-0000-0000-0000D3BF0000}"/>
    <cellStyle name="Total 2 7 4 2" xfId="19345" xr:uid="{00000000-0005-0000-0000-0000D4BF0000}"/>
    <cellStyle name="Total 2 7 4 2 2" xfId="19346" xr:uid="{00000000-0005-0000-0000-0000D5BF0000}"/>
    <cellStyle name="Total 2 7 5" xfId="19347" xr:uid="{00000000-0005-0000-0000-0000D6BF0000}"/>
    <cellStyle name="Total 2 7 5 2" xfId="19348" xr:uid="{00000000-0005-0000-0000-0000D7BF0000}"/>
    <cellStyle name="Total 2 7 6" xfId="47519" xr:uid="{00000000-0005-0000-0000-0000D8BF0000}"/>
    <cellStyle name="Total 2 7 7" xfId="47520" xr:uid="{00000000-0005-0000-0000-0000D9BF0000}"/>
    <cellStyle name="Total 2 7 8" xfId="47521" xr:uid="{00000000-0005-0000-0000-0000DABF0000}"/>
    <cellStyle name="Total 2 7 9" xfId="47522" xr:uid="{00000000-0005-0000-0000-0000DBBF0000}"/>
    <cellStyle name="Total 2 8" xfId="47523" xr:uid="{00000000-0005-0000-0000-0000DCBF0000}"/>
    <cellStyle name="Total 2 9" xfId="47524" xr:uid="{00000000-0005-0000-0000-0000DDBF0000}"/>
    <cellStyle name="Total 3" xfId="1315" xr:uid="{00000000-0005-0000-0000-0000DEBF0000}"/>
    <cellStyle name="Total 3 10" xfId="47525" xr:uid="{00000000-0005-0000-0000-0000DFBF0000}"/>
    <cellStyle name="Total 3 11" xfId="47526" xr:uid="{00000000-0005-0000-0000-0000E0BF0000}"/>
    <cellStyle name="Total 3 12" xfId="47527" xr:uid="{00000000-0005-0000-0000-0000E1BF0000}"/>
    <cellStyle name="Total 3 13" xfId="47528" xr:uid="{00000000-0005-0000-0000-0000E2BF0000}"/>
    <cellStyle name="Total 3 14" xfId="47529" xr:uid="{00000000-0005-0000-0000-0000E3BF0000}"/>
    <cellStyle name="Total 3 15" xfId="47530" xr:uid="{00000000-0005-0000-0000-0000E4BF0000}"/>
    <cellStyle name="Total 3 16" xfId="47531" xr:uid="{00000000-0005-0000-0000-0000E5BF0000}"/>
    <cellStyle name="Total 3 17" xfId="47532" xr:uid="{00000000-0005-0000-0000-0000E6BF0000}"/>
    <cellStyle name="Total 3 18" xfId="47533" xr:uid="{00000000-0005-0000-0000-0000E7BF0000}"/>
    <cellStyle name="Total 3 19" xfId="47534" xr:uid="{00000000-0005-0000-0000-0000E8BF0000}"/>
    <cellStyle name="Total 3 2" xfId="2414" xr:uid="{00000000-0005-0000-0000-0000E9BF0000}"/>
    <cellStyle name="Total 3 2 2" xfId="19349" xr:uid="{00000000-0005-0000-0000-0000EABF0000}"/>
    <cellStyle name="Total 3 2 2 2" xfId="19350" xr:uid="{00000000-0005-0000-0000-0000EBBF0000}"/>
    <cellStyle name="Total 3 2 2 2 2" xfId="19351" xr:uid="{00000000-0005-0000-0000-0000ECBF0000}"/>
    <cellStyle name="Total 3 2 2 2 2 2" xfId="19352" xr:uid="{00000000-0005-0000-0000-0000EDBF0000}"/>
    <cellStyle name="Total 3 2 2 2 3" xfId="19353" xr:uid="{00000000-0005-0000-0000-0000EEBF0000}"/>
    <cellStyle name="Total 3 2 2 3" xfId="19354" xr:uid="{00000000-0005-0000-0000-0000EFBF0000}"/>
    <cellStyle name="Total 3 2 2 3 2" xfId="19355" xr:uid="{00000000-0005-0000-0000-0000F0BF0000}"/>
    <cellStyle name="Total 3 2 2 3 2 2" xfId="19356" xr:uid="{00000000-0005-0000-0000-0000F1BF0000}"/>
    <cellStyle name="Total 3 2 2 4" xfId="19357" xr:uid="{00000000-0005-0000-0000-0000F2BF0000}"/>
    <cellStyle name="Total 3 2 2 4 2" xfId="19358" xr:uid="{00000000-0005-0000-0000-0000F3BF0000}"/>
    <cellStyle name="Total 3 2 3" xfId="19359" xr:uid="{00000000-0005-0000-0000-0000F4BF0000}"/>
    <cellStyle name="Total 3 2 3 2" xfId="19360" xr:uid="{00000000-0005-0000-0000-0000F5BF0000}"/>
    <cellStyle name="Total 3 2 3 2 2" xfId="19361" xr:uid="{00000000-0005-0000-0000-0000F6BF0000}"/>
    <cellStyle name="Total 3 2 3 3" xfId="19362" xr:uid="{00000000-0005-0000-0000-0000F7BF0000}"/>
    <cellStyle name="Total 3 2 4" xfId="19363" xr:uid="{00000000-0005-0000-0000-0000F8BF0000}"/>
    <cellStyle name="Total 3 2 4 2" xfId="19364" xr:uid="{00000000-0005-0000-0000-0000F9BF0000}"/>
    <cellStyle name="Total 3 2 4 2 2" xfId="19365" xr:uid="{00000000-0005-0000-0000-0000FABF0000}"/>
    <cellStyle name="Total 3 2 5" xfId="19366" xr:uid="{00000000-0005-0000-0000-0000FBBF0000}"/>
    <cellStyle name="Total 3 2 5 2" xfId="19367" xr:uid="{00000000-0005-0000-0000-0000FCBF0000}"/>
    <cellStyle name="Total 3 2 6" xfId="47535" xr:uid="{00000000-0005-0000-0000-0000FDBF0000}"/>
    <cellStyle name="Total 3 2 7" xfId="47536" xr:uid="{00000000-0005-0000-0000-0000FEBF0000}"/>
    <cellStyle name="Total 3 20" xfId="47537" xr:uid="{00000000-0005-0000-0000-0000FFBF0000}"/>
    <cellStyle name="Total 3 21" xfId="47538" xr:uid="{00000000-0005-0000-0000-000000C00000}"/>
    <cellStyle name="Total 3 22" xfId="47539" xr:uid="{00000000-0005-0000-0000-000001C00000}"/>
    <cellStyle name="Total 3 23" xfId="47540" xr:uid="{00000000-0005-0000-0000-000002C00000}"/>
    <cellStyle name="Total 3 24" xfId="47541" xr:uid="{00000000-0005-0000-0000-000003C00000}"/>
    <cellStyle name="Total 3 25" xfId="47542" xr:uid="{00000000-0005-0000-0000-000004C00000}"/>
    <cellStyle name="Total 3 26" xfId="47543" xr:uid="{00000000-0005-0000-0000-000005C00000}"/>
    <cellStyle name="Total 3 27" xfId="48935" xr:uid="{00000000-0005-0000-0000-000006C00000}"/>
    <cellStyle name="Total 3 3" xfId="47544" xr:uid="{00000000-0005-0000-0000-000007C00000}"/>
    <cellStyle name="Total 3 4" xfId="47545" xr:uid="{00000000-0005-0000-0000-000008C00000}"/>
    <cellStyle name="Total 3 5" xfId="47546" xr:uid="{00000000-0005-0000-0000-000009C00000}"/>
    <cellStyle name="Total 3 6" xfId="47547" xr:uid="{00000000-0005-0000-0000-00000AC00000}"/>
    <cellStyle name="Total 3 7" xfId="47548" xr:uid="{00000000-0005-0000-0000-00000BC00000}"/>
    <cellStyle name="Total 3 8" xfId="47549" xr:uid="{00000000-0005-0000-0000-00000CC00000}"/>
    <cellStyle name="Total 3 9" xfId="47550" xr:uid="{00000000-0005-0000-0000-00000DC00000}"/>
    <cellStyle name="Total 4" xfId="1316" xr:uid="{00000000-0005-0000-0000-00000EC00000}"/>
    <cellStyle name="Total 4 10" xfId="47551" xr:uid="{00000000-0005-0000-0000-00000FC00000}"/>
    <cellStyle name="Total 4 11" xfId="47552" xr:uid="{00000000-0005-0000-0000-000010C00000}"/>
    <cellStyle name="Total 4 12" xfId="47553" xr:uid="{00000000-0005-0000-0000-000011C00000}"/>
    <cellStyle name="Total 4 13" xfId="47554" xr:uid="{00000000-0005-0000-0000-000012C00000}"/>
    <cellStyle name="Total 4 14" xfId="47555" xr:uid="{00000000-0005-0000-0000-000013C00000}"/>
    <cellStyle name="Total 4 15" xfId="47556" xr:uid="{00000000-0005-0000-0000-000014C00000}"/>
    <cellStyle name="Total 4 16" xfId="47557" xr:uid="{00000000-0005-0000-0000-000015C00000}"/>
    <cellStyle name="Total 4 17" xfId="47558" xr:uid="{00000000-0005-0000-0000-000016C00000}"/>
    <cellStyle name="Total 4 18" xfId="47559" xr:uid="{00000000-0005-0000-0000-000017C00000}"/>
    <cellStyle name="Total 4 19" xfId="47560" xr:uid="{00000000-0005-0000-0000-000018C00000}"/>
    <cellStyle name="Total 4 2" xfId="2415" xr:uid="{00000000-0005-0000-0000-000019C00000}"/>
    <cellStyle name="Total 4 2 2" xfId="19368" xr:uid="{00000000-0005-0000-0000-00001AC00000}"/>
    <cellStyle name="Total 4 2 2 2" xfId="19369" xr:uid="{00000000-0005-0000-0000-00001BC00000}"/>
    <cellStyle name="Total 4 2 2 2 2" xfId="19370" xr:uid="{00000000-0005-0000-0000-00001CC00000}"/>
    <cellStyle name="Total 4 2 2 2 2 2" xfId="19371" xr:uid="{00000000-0005-0000-0000-00001DC00000}"/>
    <cellStyle name="Total 4 2 2 2 3" xfId="19372" xr:uid="{00000000-0005-0000-0000-00001EC00000}"/>
    <cellStyle name="Total 4 2 2 3" xfId="19373" xr:uid="{00000000-0005-0000-0000-00001FC00000}"/>
    <cellStyle name="Total 4 2 2 3 2" xfId="19374" xr:uid="{00000000-0005-0000-0000-000020C00000}"/>
    <cellStyle name="Total 4 2 2 3 2 2" xfId="19375" xr:uid="{00000000-0005-0000-0000-000021C00000}"/>
    <cellStyle name="Total 4 2 2 4" xfId="19376" xr:uid="{00000000-0005-0000-0000-000022C00000}"/>
    <cellStyle name="Total 4 2 2 4 2" xfId="19377" xr:uid="{00000000-0005-0000-0000-000023C00000}"/>
    <cellStyle name="Total 4 2 3" xfId="19378" xr:uid="{00000000-0005-0000-0000-000024C00000}"/>
    <cellStyle name="Total 4 2 3 2" xfId="19379" xr:uid="{00000000-0005-0000-0000-000025C00000}"/>
    <cellStyle name="Total 4 2 3 2 2" xfId="19380" xr:uid="{00000000-0005-0000-0000-000026C00000}"/>
    <cellStyle name="Total 4 2 3 3" xfId="19381" xr:uid="{00000000-0005-0000-0000-000027C00000}"/>
    <cellStyle name="Total 4 2 4" xfId="19382" xr:uid="{00000000-0005-0000-0000-000028C00000}"/>
    <cellStyle name="Total 4 2 4 2" xfId="19383" xr:uid="{00000000-0005-0000-0000-000029C00000}"/>
    <cellStyle name="Total 4 2 4 2 2" xfId="19384" xr:uid="{00000000-0005-0000-0000-00002AC00000}"/>
    <cellStyle name="Total 4 2 5" xfId="19385" xr:uid="{00000000-0005-0000-0000-00002BC00000}"/>
    <cellStyle name="Total 4 2 5 2" xfId="19386" xr:uid="{00000000-0005-0000-0000-00002CC00000}"/>
    <cellStyle name="Total 4 2 6" xfId="47561" xr:uid="{00000000-0005-0000-0000-00002DC00000}"/>
    <cellStyle name="Total 4 2 7" xfId="47562" xr:uid="{00000000-0005-0000-0000-00002EC00000}"/>
    <cellStyle name="Total 4 20" xfId="47563" xr:uid="{00000000-0005-0000-0000-00002FC00000}"/>
    <cellStyle name="Total 4 21" xfId="47564" xr:uid="{00000000-0005-0000-0000-000030C00000}"/>
    <cellStyle name="Total 4 22" xfId="47565" xr:uid="{00000000-0005-0000-0000-000031C00000}"/>
    <cellStyle name="Total 4 23" xfId="47566" xr:uid="{00000000-0005-0000-0000-000032C00000}"/>
    <cellStyle name="Total 4 24" xfId="47567" xr:uid="{00000000-0005-0000-0000-000033C00000}"/>
    <cellStyle name="Total 4 25" xfId="47568" xr:uid="{00000000-0005-0000-0000-000034C00000}"/>
    <cellStyle name="Total 4 26" xfId="47569" xr:uid="{00000000-0005-0000-0000-000035C00000}"/>
    <cellStyle name="Total 4 27" xfId="48936" xr:uid="{00000000-0005-0000-0000-000036C00000}"/>
    <cellStyle name="Total 4 3" xfId="47570" xr:uid="{00000000-0005-0000-0000-000037C00000}"/>
    <cellStyle name="Total 4 4" xfId="47571" xr:uid="{00000000-0005-0000-0000-000038C00000}"/>
    <cellStyle name="Total 4 5" xfId="47572" xr:uid="{00000000-0005-0000-0000-000039C00000}"/>
    <cellStyle name="Total 4 6" xfId="47573" xr:uid="{00000000-0005-0000-0000-00003AC00000}"/>
    <cellStyle name="Total 4 7" xfId="47574" xr:uid="{00000000-0005-0000-0000-00003BC00000}"/>
    <cellStyle name="Total 4 8" xfId="47575" xr:uid="{00000000-0005-0000-0000-00003CC00000}"/>
    <cellStyle name="Total 4 9" xfId="47576" xr:uid="{00000000-0005-0000-0000-00003DC00000}"/>
    <cellStyle name="Total 5" xfId="1317" xr:uid="{00000000-0005-0000-0000-00003EC00000}"/>
    <cellStyle name="Total 5 10" xfId="47577" xr:uid="{00000000-0005-0000-0000-00003FC00000}"/>
    <cellStyle name="Total 5 11" xfId="47578" xr:uid="{00000000-0005-0000-0000-000040C00000}"/>
    <cellStyle name="Total 5 12" xfId="47579" xr:uid="{00000000-0005-0000-0000-000041C00000}"/>
    <cellStyle name="Total 5 13" xfId="47580" xr:uid="{00000000-0005-0000-0000-000042C00000}"/>
    <cellStyle name="Total 5 14" xfId="47581" xr:uid="{00000000-0005-0000-0000-000043C00000}"/>
    <cellStyle name="Total 5 15" xfId="47582" xr:uid="{00000000-0005-0000-0000-000044C00000}"/>
    <cellStyle name="Total 5 16" xfId="47583" xr:uid="{00000000-0005-0000-0000-000045C00000}"/>
    <cellStyle name="Total 5 17" xfId="47584" xr:uid="{00000000-0005-0000-0000-000046C00000}"/>
    <cellStyle name="Total 5 18" xfId="47585" xr:uid="{00000000-0005-0000-0000-000047C00000}"/>
    <cellStyle name="Total 5 19" xfId="47586" xr:uid="{00000000-0005-0000-0000-000048C00000}"/>
    <cellStyle name="Total 5 2" xfId="2416" xr:uid="{00000000-0005-0000-0000-000049C00000}"/>
    <cellStyle name="Total 5 2 2" xfId="19387" xr:uid="{00000000-0005-0000-0000-00004AC00000}"/>
    <cellStyle name="Total 5 2 2 2" xfId="19388" xr:uid="{00000000-0005-0000-0000-00004BC00000}"/>
    <cellStyle name="Total 5 2 2 2 2" xfId="19389" xr:uid="{00000000-0005-0000-0000-00004CC00000}"/>
    <cellStyle name="Total 5 2 2 2 2 2" xfId="19390" xr:uid="{00000000-0005-0000-0000-00004DC00000}"/>
    <cellStyle name="Total 5 2 2 2 3" xfId="19391" xr:uid="{00000000-0005-0000-0000-00004EC00000}"/>
    <cellStyle name="Total 5 2 2 3" xfId="19392" xr:uid="{00000000-0005-0000-0000-00004FC00000}"/>
    <cellStyle name="Total 5 2 2 3 2" xfId="19393" xr:uid="{00000000-0005-0000-0000-000050C00000}"/>
    <cellStyle name="Total 5 2 2 3 2 2" xfId="19394" xr:uid="{00000000-0005-0000-0000-000051C00000}"/>
    <cellStyle name="Total 5 2 2 4" xfId="19395" xr:uid="{00000000-0005-0000-0000-000052C00000}"/>
    <cellStyle name="Total 5 2 2 4 2" xfId="19396" xr:uid="{00000000-0005-0000-0000-000053C00000}"/>
    <cellStyle name="Total 5 2 3" xfId="19397" xr:uid="{00000000-0005-0000-0000-000054C00000}"/>
    <cellStyle name="Total 5 2 3 2" xfId="19398" xr:uid="{00000000-0005-0000-0000-000055C00000}"/>
    <cellStyle name="Total 5 2 3 2 2" xfId="19399" xr:uid="{00000000-0005-0000-0000-000056C00000}"/>
    <cellStyle name="Total 5 2 3 3" xfId="19400" xr:uid="{00000000-0005-0000-0000-000057C00000}"/>
    <cellStyle name="Total 5 2 4" xfId="19401" xr:uid="{00000000-0005-0000-0000-000058C00000}"/>
    <cellStyle name="Total 5 2 4 2" xfId="19402" xr:uid="{00000000-0005-0000-0000-000059C00000}"/>
    <cellStyle name="Total 5 2 4 2 2" xfId="19403" xr:uid="{00000000-0005-0000-0000-00005AC00000}"/>
    <cellStyle name="Total 5 2 5" xfId="19404" xr:uid="{00000000-0005-0000-0000-00005BC00000}"/>
    <cellStyle name="Total 5 2 5 2" xfId="19405" xr:uid="{00000000-0005-0000-0000-00005CC00000}"/>
    <cellStyle name="Total 5 2 6" xfId="47587" xr:uid="{00000000-0005-0000-0000-00005DC00000}"/>
    <cellStyle name="Total 5 2 7" xfId="47588" xr:uid="{00000000-0005-0000-0000-00005EC00000}"/>
    <cellStyle name="Total 5 20" xfId="47589" xr:uid="{00000000-0005-0000-0000-00005FC00000}"/>
    <cellStyle name="Total 5 21" xfId="47590" xr:uid="{00000000-0005-0000-0000-000060C00000}"/>
    <cellStyle name="Total 5 22" xfId="47591" xr:uid="{00000000-0005-0000-0000-000061C00000}"/>
    <cellStyle name="Total 5 23" xfId="47592" xr:uid="{00000000-0005-0000-0000-000062C00000}"/>
    <cellStyle name="Total 5 24" xfId="47593" xr:uid="{00000000-0005-0000-0000-000063C00000}"/>
    <cellStyle name="Total 5 25" xfId="47594" xr:uid="{00000000-0005-0000-0000-000064C00000}"/>
    <cellStyle name="Total 5 26" xfId="47595" xr:uid="{00000000-0005-0000-0000-000065C00000}"/>
    <cellStyle name="Total 5 27" xfId="48937" xr:uid="{00000000-0005-0000-0000-000066C00000}"/>
    <cellStyle name="Total 5 3" xfId="47596" xr:uid="{00000000-0005-0000-0000-000067C00000}"/>
    <cellStyle name="Total 5 4" xfId="47597" xr:uid="{00000000-0005-0000-0000-000068C00000}"/>
    <cellStyle name="Total 5 5" xfId="47598" xr:uid="{00000000-0005-0000-0000-000069C00000}"/>
    <cellStyle name="Total 5 6" xfId="47599" xr:uid="{00000000-0005-0000-0000-00006AC00000}"/>
    <cellStyle name="Total 5 7" xfId="47600" xr:uid="{00000000-0005-0000-0000-00006BC00000}"/>
    <cellStyle name="Total 5 8" xfId="47601" xr:uid="{00000000-0005-0000-0000-00006CC00000}"/>
    <cellStyle name="Total 5 9" xfId="47602" xr:uid="{00000000-0005-0000-0000-00006DC00000}"/>
    <cellStyle name="Total 6" xfId="1318" xr:uid="{00000000-0005-0000-0000-00006EC00000}"/>
    <cellStyle name="Total 6 10" xfId="47603" xr:uid="{00000000-0005-0000-0000-00006FC00000}"/>
    <cellStyle name="Total 6 11" xfId="47604" xr:uid="{00000000-0005-0000-0000-000070C00000}"/>
    <cellStyle name="Total 6 12" xfId="47605" xr:uid="{00000000-0005-0000-0000-000071C00000}"/>
    <cellStyle name="Total 6 13" xfId="47606" xr:uid="{00000000-0005-0000-0000-000072C00000}"/>
    <cellStyle name="Total 6 14" xfId="47607" xr:uid="{00000000-0005-0000-0000-000073C00000}"/>
    <cellStyle name="Total 6 15" xfId="47608" xr:uid="{00000000-0005-0000-0000-000074C00000}"/>
    <cellStyle name="Total 6 16" xfId="47609" xr:uid="{00000000-0005-0000-0000-000075C00000}"/>
    <cellStyle name="Total 6 17" xfId="47610" xr:uid="{00000000-0005-0000-0000-000076C00000}"/>
    <cellStyle name="Total 6 18" xfId="47611" xr:uid="{00000000-0005-0000-0000-000077C00000}"/>
    <cellStyle name="Total 6 19" xfId="47612" xr:uid="{00000000-0005-0000-0000-000078C00000}"/>
    <cellStyle name="Total 6 2" xfId="2417" xr:uid="{00000000-0005-0000-0000-000079C00000}"/>
    <cellStyle name="Total 6 2 2" xfId="19406" xr:uid="{00000000-0005-0000-0000-00007AC00000}"/>
    <cellStyle name="Total 6 2 2 2" xfId="19407" xr:uid="{00000000-0005-0000-0000-00007BC00000}"/>
    <cellStyle name="Total 6 2 2 2 2" xfId="19408" xr:uid="{00000000-0005-0000-0000-00007CC00000}"/>
    <cellStyle name="Total 6 2 2 2 2 2" xfId="19409" xr:uid="{00000000-0005-0000-0000-00007DC00000}"/>
    <cellStyle name="Total 6 2 2 2 3" xfId="19410" xr:uid="{00000000-0005-0000-0000-00007EC00000}"/>
    <cellStyle name="Total 6 2 2 3" xfId="19411" xr:uid="{00000000-0005-0000-0000-00007FC00000}"/>
    <cellStyle name="Total 6 2 2 3 2" xfId="19412" xr:uid="{00000000-0005-0000-0000-000080C00000}"/>
    <cellStyle name="Total 6 2 2 3 2 2" xfId="19413" xr:uid="{00000000-0005-0000-0000-000081C00000}"/>
    <cellStyle name="Total 6 2 2 4" xfId="19414" xr:uid="{00000000-0005-0000-0000-000082C00000}"/>
    <cellStyle name="Total 6 2 2 4 2" xfId="19415" xr:uid="{00000000-0005-0000-0000-000083C00000}"/>
    <cellStyle name="Total 6 2 3" xfId="19416" xr:uid="{00000000-0005-0000-0000-000084C00000}"/>
    <cellStyle name="Total 6 2 3 2" xfId="19417" xr:uid="{00000000-0005-0000-0000-000085C00000}"/>
    <cellStyle name="Total 6 2 3 2 2" xfId="19418" xr:uid="{00000000-0005-0000-0000-000086C00000}"/>
    <cellStyle name="Total 6 2 3 3" xfId="19419" xr:uid="{00000000-0005-0000-0000-000087C00000}"/>
    <cellStyle name="Total 6 2 4" xfId="19420" xr:uid="{00000000-0005-0000-0000-000088C00000}"/>
    <cellStyle name="Total 6 2 4 2" xfId="19421" xr:uid="{00000000-0005-0000-0000-000089C00000}"/>
    <cellStyle name="Total 6 2 4 2 2" xfId="19422" xr:uid="{00000000-0005-0000-0000-00008AC00000}"/>
    <cellStyle name="Total 6 2 5" xfId="19423" xr:uid="{00000000-0005-0000-0000-00008BC00000}"/>
    <cellStyle name="Total 6 2 5 2" xfId="19424" xr:uid="{00000000-0005-0000-0000-00008CC00000}"/>
    <cellStyle name="Total 6 2 6" xfId="47613" xr:uid="{00000000-0005-0000-0000-00008DC00000}"/>
    <cellStyle name="Total 6 2 7" xfId="47614" xr:uid="{00000000-0005-0000-0000-00008EC00000}"/>
    <cellStyle name="Total 6 20" xfId="47615" xr:uid="{00000000-0005-0000-0000-00008FC00000}"/>
    <cellStyle name="Total 6 21" xfId="47616" xr:uid="{00000000-0005-0000-0000-000090C00000}"/>
    <cellStyle name="Total 6 22" xfId="47617" xr:uid="{00000000-0005-0000-0000-000091C00000}"/>
    <cellStyle name="Total 6 23" xfId="47618" xr:uid="{00000000-0005-0000-0000-000092C00000}"/>
    <cellStyle name="Total 6 24" xfId="47619" xr:uid="{00000000-0005-0000-0000-000093C00000}"/>
    <cellStyle name="Total 6 25" xfId="47620" xr:uid="{00000000-0005-0000-0000-000094C00000}"/>
    <cellStyle name="Total 6 26" xfId="47621" xr:uid="{00000000-0005-0000-0000-000095C00000}"/>
    <cellStyle name="Total 6 27" xfId="48938" xr:uid="{00000000-0005-0000-0000-000096C00000}"/>
    <cellStyle name="Total 6 3" xfId="47622" xr:uid="{00000000-0005-0000-0000-000097C00000}"/>
    <cellStyle name="Total 6 4" xfId="47623" xr:uid="{00000000-0005-0000-0000-000098C00000}"/>
    <cellStyle name="Total 6 5" xfId="47624" xr:uid="{00000000-0005-0000-0000-000099C00000}"/>
    <cellStyle name="Total 6 6" xfId="47625" xr:uid="{00000000-0005-0000-0000-00009AC00000}"/>
    <cellStyle name="Total 6 7" xfId="47626" xr:uid="{00000000-0005-0000-0000-00009BC00000}"/>
    <cellStyle name="Total 6 8" xfId="47627" xr:uid="{00000000-0005-0000-0000-00009CC00000}"/>
    <cellStyle name="Total 6 9" xfId="47628" xr:uid="{00000000-0005-0000-0000-00009DC00000}"/>
    <cellStyle name="Total 7" xfId="1319" xr:uid="{00000000-0005-0000-0000-00009EC00000}"/>
    <cellStyle name="Total 7 10" xfId="47629" xr:uid="{00000000-0005-0000-0000-00009FC00000}"/>
    <cellStyle name="Total 7 11" xfId="47630" xr:uid="{00000000-0005-0000-0000-0000A0C00000}"/>
    <cellStyle name="Total 7 12" xfId="47631" xr:uid="{00000000-0005-0000-0000-0000A1C00000}"/>
    <cellStyle name="Total 7 13" xfId="47632" xr:uid="{00000000-0005-0000-0000-0000A2C00000}"/>
    <cellStyle name="Total 7 14" xfId="47633" xr:uid="{00000000-0005-0000-0000-0000A3C00000}"/>
    <cellStyle name="Total 7 15" xfId="47634" xr:uid="{00000000-0005-0000-0000-0000A4C00000}"/>
    <cellStyle name="Total 7 16" xfId="47635" xr:uid="{00000000-0005-0000-0000-0000A5C00000}"/>
    <cellStyle name="Total 7 17" xfId="47636" xr:uid="{00000000-0005-0000-0000-0000A6C00000}"/>
    <cellStyle name="Total 7 18" xfId="47637" xr:uid="{00000000-0005-0000-0000-0000A7C00000}"/>
    <cellStyle name="Total 7 19" xfId="47638" xr:uid="{00000000-0005-0000-0000-0000A8C00000}"/>
    <cellStyle name="Total 7 2" xfId="2418" xr:uid="{00000000-0005-0000-0000-0000A9C00000}"/>
    <cellStyle name="Total 7 2 2" xfId="19425" xr:uid="{00000000-0005-0000-0000-0000AAC00000}"/>
    <cellStyle name="Total 7 2 2 2" xfId="19426" xr:uid="{00000000-0005-0000-0000-0000ABC00000}"/>
    <cellStyle name="Total 7 2 2 2 2" xfId="19427" xr:uid="{00000000-0005-0000-0000-0000ACC00000}"/>
    <cellStyle name="Total 7 2 2 2 2 2" xfId="19428" xr:uid="{00000000-0005-0000-0000-0000ADC00000}"/>
    <cellStyle name="Total 7 2 2 2 3" xfId="19429" xr:uid="{00000000-0005-0000-0000-0000AEC00000}"/>
    <cellStyle name="Total 7 2 2 3" xfId="19430" xr:uid="{00000000-0005-0000-0000-0000AFC00000}"/>
    <cellStyle name="Total 7 2 2 3 2" xfId="19431" xr:uid="{00000000-0005-0000-0000-0000B0C00000}"/>
    <cellStyle name="Total 7 2 2 3 2 2" xfId="19432" xr:uid="{00000000-0005-0000-0000-0000B1C00000}"/>
    <cellStyle name="Total 7 2 2 4" xfId="19433" xr:uid="{00000000-0005-0000-0000-0000B2C00000}"/>
    <cellStyle name="Total 7 2 2 4 2" xfId="19434" xr:uid="{00000000-0005-0000-0000-0000B3C00000}"/>
    <cellStyle name="Total 7 2 3" xfId="19435" xr:uid="{00000000-0005-0000-0000-0000B4C00000}"/>
    <cellStyle name="Total 7 2 3 2" xfId="19436" xr:uid="{00000000-0005-0000-0000-0000B5C00000}"/>
    <cellStyle name="Total 7 2 3 2 2" xfId="19437" xr:uid="{00000000-0005-0000-0000-0000B6C00000}"/>
    <cellStyle name="Total 7 2 3 3" xfId="19438" xr:uid="{00000000-0005-0000-0000-0000B7C00000}"/>
    <cellStyle name="Total 7 2 4" xfId="19439" xr:uid="{00000000-0005-0000-0000-0000B8C00000}"/>
    <cellStyle name="Total 7 2 4 2" xfId="19440" xr:uid="{00000000-0005-0000-0000-0000B9C00000}"/>
    <cellStyle name="Total 7 2 4 2 2" xfId="19441" xr:uid="{00000000-0005-0000-0000-0000BAC00000}"/>
    <cellStyle name="Total 7 2 5" xfId="19442" xr:uid="{00000000-0005-0000-0000-0000BBC00000}"/>
    <cellStyle name="Total 7 2 5 2" xfId="19443" xr:uid="{00000000-0005-0000-0000-0000BCC00000}"/>
    <cellStyle name="Total 7 2 6" xfId="47639" xr:uid="{00000000-0005-0000-0000-0000BDC00000}"/>
    <cellStyle name="Total 7 2 7" xfId="47640" xr:uid="{00000000-0005-0000-0000-0000BEC00000}"/>
    <cellStyle name="Total 7 20" xfId="47641" xr:uid="{00000000-0005-0000-0000-0000BFC00000}"/>
    <cellStyle name="Total 7 21" xfId="47642" xr:uid="{00000000-0005-0000-0000-0000C0C00000}"/>
    <cellStyle name="Total 7 22" xfId="47643" xr:uid="{00000000-0005-0000-0000-0000C1C00000}"/>
    <cellStyle name="Total 7 23" xfId="47644" xr:uid="{00000000-0005-0000-0000-0000C2C00000}"/>
    <cellStyle name="Total 7 24" xfId="47645" xr:uid="{00000000-0005-0000-0000-0000C3C00000}"/>
    <cellStyle name="Total 7 25" xfId="47646" xr:uid="{00000000-0005-0000-0000-0000C4C00000}"/>
    <cellStyle name="Total 7 26" xfId="47647" xr:uid="{00000000-0005-0000-0000-0000C5C00000}"/>
    <cellStyle name="Total 7 27" xfId="48939" xr:uid="{00000000-0005-0000-0000-0000C6C00000}"/>
    <cellStyle name="Total 7 3" xfId="47648" xr:uid="{00000000-0005-0000-0000-0000C7C00000}"/>
    <cellStyle name="Total 7 4" xfId="47649" xr:uid="{00000000-0005-0000-0000-0000C8C00000}"/>
    <cellStyle name="Total 7 5" xfId="47650" xr:uid="{00000000-0005-0000-0000-0000C9C00000}"/>
    <cellStyle name="Total 7 6" xfId="47651" xr:uid="{00000000-0005-0000-0000-0000CAC00000}"/>
    <cellStyle name="Total 7 7" xfId="47652" xr:uid="{00000000-0005-0000-0000-0000CBC00000}"/>
    <cellStyle name="Total 7 8" xfId="47653" xr:uid="{00000000-0005-0000-0000-0000CCC00000}"/>
    <cellStyle name="Total 7 9" xfId="47654" xr:uid="{00000000-0005-0000-0000-0000CDC00000}"/>
    <cellStyle name="Total 8" xfId="2419" xr:uid="{00000000-0005-0000-0000-0000CEC00000}"/>
    <cellStyle name="Total 8 2" xfId="19444" xr:uid="{00000000-0005-0000-0000-0000CFC00000}"/>
    <cellStyle name="Total 8 2 2" xfId="19445" xr:uid="{00000000-0005-0000-0000-0000D0C00000}"/>
    <cellStyle name="Total 8 2 2 2" xfId="19446" xr:uid="{00000000-0005-0000-0000-0000D1C00000}"/>
    <cellStyle name="Total 8 2 3" xfId="19447" xr:uid="{00000000-0005-0000-0000-0000D2C00000}"/>
    <cellStyle name="Total 8 3" xfId="19448" xr:uid="{00000000-0005-0000-0000-0000D3C00000}"/>
    <cellStyle name="Total 8 3 2" xfId="19449" xr:uid="{00000000-0005-0000-0000-0000D4C00000}"/>
    <cellStyle name="Total 8 3 2 2" xfId="19450" xr:uid="{00000000-0005-0000-0000-0000D5C00000}"/>
    <cellStyle name="Total 8 4" xfId="19451" xr:uid="{00000000-0005-0000-0000-0000D6C00000}"/>
    <cellStyle name="Total 8 4 2" xfId="19452" xr:uid="{00000000-0005-0000-0000-0000D7C00000}"/>
    <cellStyle name="TransVal" xfId="47655" xr:uid="{00000000-0005-0000-0000-0000D8C00000}"/>
    <cellStyle name="twodecplace" xfId="47656" xr:uid="{00000000-0005-0000-0000-0000D9C00000}"/>
    <cellStyle name="u" xfId="47657" xr:uid="{00000000-0005-0000-0000-0000DAC00000}"/>
    <cellStyle name="Überschrift" xfId="215" xr:uid="{00000000-0005-0000-0000-0000DBC00000}"/>
    <cellStyle name="Überschrift 1" xfId="216" xr:uid="{00000000-0005-0000-0000-0000DCC00000}"/>
    <cellStyle name="Überschrift 2" xfId="217" xr:uid="{00000000-0005-0000-0000-0000DDC00000}"/>
    <cellStyle name="Überschrift 3" xfId="218" xr:uid="{00000000-0005-0000-0000-0000DEC00000}"/>
    <cellStyle name="Überschrift 4" xfId="219" xr:uid="{00000000-0005-0000-0000-0000DFC00000}"/>
    <cellStyle name="Uitvoer 2" xfId="455" xr:uid="{00000000-0005-0000-0000-0000E0C00000}"/>
    <cellStyle name="Uitvoer 2 10" xfId="47658" xr:uid="{00000000-0005-0000-0000-0000E1C00000}"/>
    <cellStyle name="Uitvoer 2 11" xfId="47659" xr:uid="{00000000-0005-0000-0000-0000E2C00000}"/>
    <cellStyle name="Uitvoer 2 12" xfId="47660" xr:uid="{00000000-0005-0000-0000-0000E3C00000}"/>
    <cellStyle name="Uitvoer 2 13" xfId="47661" xr:uid="{00000000-0005-0000-0000-0000E4C00000}"/>
    <cellStyle name="Uitvoer 2 14" xfId="47662" xr:uid="{00000000-0005-0000-0000-0000E5C00000}"/>
    <cellStyle name="Uitvoer 2 15" xfId="47663" xr:uid="{00000000-0005-0000-0000-0000E6C00000}"/>
    <cellStyle name="Uitvoer 2 16" xfId="47664" xr:uid="{00000000-0005-0000-0000-0000E7C00000}"/>
    <cellStyle name="Uitvoer 2 17" xfId="47665" xr:uid="{00000000-0005-0000-0000-0000E8C00000}"/>
    <cellStyle name="Uitvoer 2 18" xfId="47666" xr:uid="{00000000-0005-0000-0000-0000E9C00000}"/>
    <cellStyle name="Uitvoer 2 19" xfId="47667" xr:uid="{00000000-0005-0000-0000-0000EAC00000}"/>
    <cellStyle name="Uitvoer 2 2" xfId="594" xr:uid="{00000000-0005-0000-0000-0000EBC00000}"/>
    <cellStyle name="Uitvoer 2 2 10" xfId="47668" xr:uid="{00000000-0005-0000-0000-0000ECC00000}"/>
    <cellStyle name="Uitvoer 2 2 11" xfId="47669" xr:uid="{00000000-0005-0000-0000-0000EDC00000}"/>
    <cellStyle name="Uitvoer 2 2 12" xfId="47670" xr:uid="{00000000-0005-0000-0000-0000EEC00000}"/>
    <cellStyle name="Uitvoer 2 2 13" xfId="47671" xr:uid="{00000000-0005-0000-0000-0000EFC00000}"/>
    <cellStyle name="Uitvoer 2 2 14" xfId="47672" xr:uid="{00000000-0005-0000-0000-0000F0C00000}"/>
    <cellStyle name="Uitvoer 2 2 15" xfId="47673" xr:uid="{00000000-0005-0000-0000-0000F1C00000}"/>
    <cellStyle name="Uitvoer 2 2 16" xfId="47674" xr:uid="{00000000-0005-0000-0000-0000F2C00000}"/>
    <cellStyle name="Uitvoer 2 2 17" xfId="47675" xr:uid="{00000000-0005-0000-0000-0000F3C00000}"/>
    <cellStyle name="Uitvoer 2 2 18" xfId="47676" xr:uid="{00000000-0005-0000-0000-0000F4C00000}"/>
    <cellStyle name="Uitvoer 2 2 19" xfId="47677" xr:uid="{00000000-0005-0000-0000-0000F5C00000}"/>
    <cellStyle name="Uitvoer 2 2 2" xfId="2420" xr:uid="{00000000-0005-0000-0000-0000F6C00000}"/>
    <cellStyle name="Uitvoer 2 2 2 2" xfId="19453" xr:uid="{00000000-0005-0000-0000-0000F7C00000}"/>
    <cellStyle name="Uitvoer 2 2 2 2 2" xfId="19454" xr:uid="{00000000-0005-0000-0000-0000F8C00000}"/>
    <cellStyle name="Uitvoer 2 2 2 2 2 2" xfId="19455" xr:uid="{00000000-0005-0000-0000-0000F9C00000}"/>
    <cellStyle name="Uitvoer 2 2 2 2 2 2 2" xfId="19456" xr:uid="{00000000-0005-0000-0000-0000FAC00000}"/>
    <cellStyle name="Uitvoer 2 2 2 2 2 3" xfId="19457" xr:uid="{00000000-0005-0000-0000-0000FBC00000}"/>
    <cellStyle name="Uitvoer 2 2 2 2 3" xfId="19458" xr:uid="{00000000-0005-0000-0000-0000FCC00000}"/>
    <cellStyle name="Uitvoer 2 2 2 2 3 2" xfId="19459" xr:uid="{00000000-0005-0000-0000-0000FDC00000}"/>
    <cellStyle name="Uitvoer 2 2 2 2 3 2 2" xfId="19460" xr:uid="{00000000-0005-0000-0000-0000FEC00000}"/>
    <cellStyle name="Uitvoer 2 2 2 2 4" xfId="19461" xr:uid="{00000000-0005-0000-0000-0000FFC00000}"/>
    <cellStyle name="Uitvoer 2 2 2 2 4 2" xfId="19462" xr:uid="{00000000-0005-0000-0000-000000C10000}"/>
    <cellStyle name="Uitvoer 2 2 2 3" xfId="19463" xr:uid="{00000000-0005-0000-0000-000001C10000}"/>
    <cellStyle name="Uitvoer 2 2 2 3 2" xfId="19464" xr:uid="{00000000-0005-0000-0000-000002C10000}"/>
    <cellStyle name="Uitvoer 2 2 2 3 2 2" xfId="19465" xr:uid="{00000000-0005-0000-0000-000003C10000}"/>
    <cellStyle name="Uitvoer 2 2 2 3 3" xfId="19466" xr:uid="{00000000-0005-0000-0000-000004C10000}"/>
    <cellStyle name="Uitvoer 2 2 2 4" xfId="19467" xr:uid="{00000000-0005-0000-0000-000005C10000}"/>
    <cellStyle name="Uitvoer 2 2 2 4 2" xfId="19468" xr:uid="{00000000-0005-0000-0000-000006C10000}"/>
    <cellStyle name="Uitvoer 2 2 2 4 2 2" xfId="19469" xr:uid="{00000000-0005-0000-0000-000007C10000}"/>
    <cellStyle name="Uitvoer 2 2 2 5" xfId="19470" xr:uid="{00000000-0005-0000-0000-000008C10000}"/>
    <cellStyle name="Uitvoer 2 2 2 5 2" xfId="19471" xr:uid="{00000000-0005-0000-0000-000009C10000}"/>
    <cellStyle name="Uitvoer 2 2 2 6" xfId="47678" xr:uid="{00000000-0005-0000-0000-00000AC10000}"/>
    <cellStyle name="Uitvoer 2 2 2 7" xfId="47679" xr:uid="{00000000-0005-0000-0000-00000BC10000}"/>
    <cellStyle name="Uitvoer 2 2 20" xfId="47680" xr:uid="{00000000-0005-0000-0000-00000CC10000}"/>
    <cellStyle name="Uitvoer 2 2 21" xfId="47681" xr:uid="{00000000-0005-0000-0000-00000DC10000}"/>
    <cellStyle name="Uitvoer 2 2 22" xfId="47682" xr:uid="{00000000-0005-0000-0000-00000EC10000}"/>
    <cellStyle name="Uitvoer 2 2 23" xfId="47683" xr:uid="{00000000-0005-0000-0000-00000FC10000}"/>
    <cellStyle name="Uitvoer 2 2 24" xfId="47684" xr:uid="{00000000-0005-0000-0000-000010C10000}"/>
    <cellStyle name="Uitvoer 2 2 25" xfId="47685" xr:uid="{00000000-0005-0000-0000-000011C10000}"/>
    <cellStyle name="Uitvoer 2 2 26" xfId="47686" xr:uid="{00000000-0005-0000-0000-000012C10000}"/>
    <cellStyle name="Uitvoer 2 2 27" xfId="48940" xr:uid="{00000000-0005-0000-0000-000013C10000}"/>
    <cellStyle name="Uitvoer 2 2 3" xfId="47687" xr:uid="{00000000-0005-0000-0000-000014C10000}"/>
    <cellStyle name="Uitvoer 2 2 4" xfId="47688" xr:uid="{00000000-0005-0000-0000-000015C10000}"/>
    <cellStyle name="Uitvoer 2 2 5" xfId="47689" xr:uid="{00000000-0005-0000-0000-000016C10000}"/>
    <cellStyle name="Uitvoer 2 2 6" xfId="47690" xr:uid="{00000000-0005-0000-0000-000017C10000}"/>
    <cellStyle name="Uitvoer 2 2 7" xfId="47691" xr:uid="{00000000-0005-0000-0000-000018C10000}"/>
    <cellStyle name="Uitvoer 2 2 8" xfId="47692" xr:uid="{00000000-0005-0000-0000-000019C10000}"/>
    <cellStyle name="Uitvoer 2 2 9" xfId="47693" xr:uid="{00000000-0005-0000-0000-00001AC10000}"/>
    <cellStyle name="Uitvoer 2 20" xfId="47694" xr:uid="{00000000-0005-0000-0000-00001BC10000}"/>
    <cellStyle name="Uitvoer 2 21" xfId="47695" xr:uid="{00000000-0005-0000-0000-00001CC10000}"/>
    <cellStyle name="Uitvoer 2 22" xfId="47696" xr:uid="{00000000-0005-0000-0000-00001DC10000}"/>
    <cellStyle name="Uitvoer 2 23" xfId="47697" xr:uid="{00000000-0005-0000-0000-00001EC10000}"/>
    <cellStyle name="Uitvoer 2 24" xfId="47698" xr:uid="{00000000-0005-0000-0000-00001FC10000}"/>
    <cellStyle name="Uitvoer 2 25" xfId="47699" xr:uid="{00000000-0005-0000-0000-000020C10000}"/>
    <cellStyle name="Uitvoer 2 26" xfId="47700" xr:uid="{00000000-0005-0000-0000-000021C10000}"/>
    <cellStyle name="Uitvoer 2 27" xfId="47701" xr:uid="{00000000-0005-0000-0000-000022C10000}"/>
    <cellStyle name="Uitvoer 2 28" xfId="47702" xr:uid="{00000000-0005-0000-0000-000023C10000}"/>
    <cellStyle name="Uitvoer 2 29" xfId="47703" xr:uid="{00000000-0005-0000-0000-000024C10000}"/>
    <cellStyle name="Uitvoer 2 3" xfId="1320" xr:uid="{00000000-0005-0000-0000-000025C10000}"/>
    <cellStyle name="Uitvoer 2 3 10" xfId="47704" xr:uid="{00000000-0005-0000-0000-000026C10000}"/>
    <cellStyle name="Uitvoer 2 3 11" xfId="47705" xr:uid="{00000000-0005-0000-0000-000027C10000}"/>
    <cellStyle name="Uitvoer 2 3 12" xfId="47706" xr:uid="{00000000-0005-0000-0000-000028C10000}"/>
    <cellStyle name="Uitvoer 2 3 13" xfId="47707" xr:uid="{00000000-0005-0000-0000-000029C10000}"/>
    <cellStyle name="Uitvoer 2 3 14" xfId="47708" xr:uid="{00000000-0005-0000-0000-00002AC10000}"/>
    <cellStyle name="Uitvoer 2 3 15" xfId="47709" xr:uid="{00000000-0005-0000-0000-00002BC10000}"/>
    <cellStyle name="Uitvoer 2 3 16" xfId="47710" xr:uid="{00000000-0005-0000-0000-00002CC10000}"/>
    <cellStyle name="Uitvoer 2 3 17" xfId="47711" xr:uid="{00000000-0005-0000-0000-00002DC10000}"/>
    <cellStyle name="Uitvoer 2 3 18" xfId="47712" xr:uid="{00000000-0005-0000-0000-00002EC10000}"/>
    <cellStyle name="Uitvoer 2 3 19" xfId="47713" xr:uid="{00000000-0005-0000-0000-00002FC10000}"/>
    <cellStyle name="Uitvoer 2 3 2" xfId="2421" xr:uid="{00000000-0005-0000-0000-000030C10000}"/>
    <cellStyle name="Uitvoer 2 3 2 2" xfId="19472" xr:uid="{00000000-0005-0000-0000-000031C10000}"/>
    <cellStyle name="Uitvoer 2 3 2 2 2" xfId="19473" xr:uid="{00000000-0005-0000-0000-000032C10000}"/>
    <cellStyle name="Uitvoer 2 3 2 2 2 2" xfId="19474" xr:uid="{00000000-0005-0000-0000-000033C10000}"/>
    <cellStyle name="Uitvoer 2 3 2 2 2 2 2" xfId="19475" xr:uid="{00000000-0005-0000-0000-000034C10000}"/>
    <cellStyle name="Uitvoer 2 3 2 2 2 3" xfId="19476" xr:uid="{00000000-0005-0000-0000-000035C10000}"/>
    <cellStyle name="Uitvoer 2 3 2 2 3" xfId="19477" xr:uid="{00000000-0005-0000-0000-000036C10000}"/>
    <cellStyle name="Uitvoer 2 3 2 2 3 2" xfId="19478" xr:uid="{00000000-0005-0000-0000-000037C10000}"/>
    <cellStyle name="Uitvoer 2 3 2 2 3 2 2" xfId="19479" xr:uid="{00000000-0005-0000-0000-000038C10000}"/>
    <cellStyle name="Uitvoer 2 3 2 2 4" xfId="19480" xr:uid="{00000000-0005-0000-0000-000039C10000}"/>
    <cellStyle name="Uitvoer 2 3 2 2 4 2" xfId="19481" xr:uid="{00000000-0005-0000-0000-00003AC10000}"/>
    <cellStyle name="Uitvoer 2 3 2 3" xfId="19482" xr:uid="{00000000-0005-0000-0000-00003BC10000}"/>
    <cellStyle name="Uitvoer 2 3 2 3 2" xfId="19483" xr:uid="{00000000-0005-0000-0000-00003CC10000}"/>
    <cellStyle name="Uitvoer 2 3 2 3 2 2" xfId="19484" xr:uid="{00000000-0005-0000-0000-00003DC10000}"/>
    <cellStyle name="Uitvoer 2 3 2 3 3" xfId="19485" xr:uid="{00000000-0005-0000-0000-00003EC10000}"/>
    <cellStyle name="Uitvoer 2 3 2 4" xfId="19486" xr:uid="{00000000-0005-0000-0000-00003FC10000}"/>
    <cellStyle name="Uitvoer 2 3 2 4 2" xfId="19487" xr:uid="{00000000-0005-0000-0000-000040C10000}"/>
    <cellStyle name="Uitvoer 2 3 2 4 2 2" xfId="19488" xr:uid="{00000000-0005-0000-0000-000041C10000}"/>
    <cellStyle name="Uitvoer 2 3 2 5" xfId="19489" xr:uid="{00000000-0005-0000-0000-000042C10000}"/>
    <cellStyle name="Uitvoer 2 3 2 5 2" xfId="19490" xr:uid="{00000000-0005-0000-0000-000043C10000}"/>
    <cellStyle name="Uitvoer 2 3 2 6" xfId="47714" xr:uid="{00000000-0005-0000-0000-000044C10000}"/>
    <cellStyle name="Uitvoer 2 3 2 7" xfId="47715" xr:uid="{00000000-0005-0000-0000-000045C10000}"/>
    <cellStyle name="Uitvoer 2 3 20" xfId="47716" xr:uid="{00000000-0005-0000-0000-000046C10000}"/>
    <cellStyle name="Uitvoer 2 3 21" xfId="47717" xr:uid="{00000000-0005-0000-0000-000047C10000}"/>
    <cellStyle name="Uitvoer 2 3 22" xfId="47718" xr:uid="{00000000-0005-0000-0000-000048C10000}"/>
    <cellStyle name="Uitvoer 2 3 23" xfId="47719" xr:uid="{00000000-0005-0000-0000-000049C10000}"/>
    <cellStyle name="Uitvoer 2 3 24" xfId="47720" xr:uid="{00000000-0005-0000-0000-00004AC10000}"/>
    <cellStyle name="Uitvoer 2 3 25" xfId="47721" xr:uid="{00000000-0005-0000-0000-00004BC10000}"/>
    <cellStyle name="Uitvoer 2 3 26" xfId="47722" xr:uid="{00000000-0005-0000-0000-00004CC10000}"/>
    <cellStyle name="Uitvoer 2 3 27" xfId="48941" xr:uid="{00000000-0005-0000-0000-00004DC10000}"/>
    <cellStyle name="Uitvoer 2 3 3" xfId="47723" xr:uid="{00000000-0005-0000-0000-00004EC10000}"/>
    <cellStyle name="Uitvoer 2 3 4" xfId="47724" xr:uid="{00000000-0005-0000-0000-00004FC10000}"/>
    <cellStyle name="Uitvoer 2 3 5" xfId="47725" xr:uid="{00000000-0005-0000-0000-000050C10000}"/>
    <cellStyle name="Uitvoer 2 3 6" xfId="47726" xr:uid="{00000000-0005-0000-0000-000051C10000}"/>
    <cellStyle name="Uitvoer 2 3 7" xfId="47727" xr:uid="{00000000-0005-0000-0000-000052C10000}"/>
    <cellStyle name="Uitvoer 2 3 8" xfId="47728" xr:uid="{00000000-0005-0000-0000-000053C10000}"/>
    <cellStyle name="Uitvoer 2 3 9" xfId="47729" xr:uid="{00000000-0005-0000-0000-000054C10000}"/>
    <cellStyle name="Uitvoer 2 30" xfId="47730" xr:uid="{00000000-0005-0000-0000-000055C10000}"/>
    <cellStyle name="Uitvoer 2 31" xfId="47731" xr:uid="{00000000-0005-0000-0000-000056C10000}"/>
    <cellStyle name="Uitvoer 2 32" xfId="48942" xr:uid="{00000000-0005-0000-0000-000057C10000}"/>
    <cellStyle name="Uitvoer 2 4" xfId="1321" xr:uid="{00000000-0005-0000-0000-000058C10000}"/>
    <cellStyle name="Uitvoer 2 4 10" xfId="47732" xr:uid="{00000000-0005-0000-0000-000059C10000}"/>
    <cellStyle name="Uitvoer 2 4 11" xfId="47733" xr:uid="{00000000-0005-0000-0000-00005AC10000}"/>
    <cellStyle name="Uitvoer 2 4 12" xfId="47734" xr:uid="{00000000-0005-0000-0000-00005BC10000}"/>
    <cellStyle name="Uitvoer 2 4 13" xfId="47735" xr:uid="{00000000-0005-0000-0000-00005CC10000}"/>
    <cellStyle name="Uitvoer 2 4 14" xfId="47736" xr:uid="{00000000-0005-0000-0000-00005DC10000}"/>
    <cellStyle name="Uitvoer 2 4 15" xfId="47737" xr:uid="{00000000-0005-0000-0000-00005EC10000}"/>
    <cellStyle name="Uitvoer 2 4 16" xfId="47738" xr:uid="{00000000-0005-0000-0000-00005FC10000}"/>
    <cellStyle name="Uitvoer 2 4 17" xfId="47739" xr:uid="{00000000-0005-0000-0000-000060C10000}"/>
    <cellStyle name="Uitvoer 2 4 18" xfId="47740" xr:uid="{00000000-0005-0000-0000-000061C10000}"/>
    <cellStyle name="Uitvoer 2 4 19" xfId="47741" xr:uid="{00000000-0005-0000-0000-000062C10000}"/>
    <cellStyle name="Uitvoer 2 4 2" xfId="2422" xr:uid="{00000000-0005-0000-0000-000063C10000}"/>
    <cellStyle name="Uitvoer 2 4 2 2" xfId="19491" xr:uid="{00000000-0005-0000-0000-000064C10000}"/>
    <cellStyle name="Uitvoer 2 4 2 2 2" xfId="19492" xr:uid="{00000000-0005-0000-0000-000065C10000}"/>
    <cellStyle name="Uitvoer 2 4 2 2 2 2" xfId="19493" xr:uid="{00000000-0005-0000-0000-000066C10000}"/>
    <cellStyle name="Uitvoer 2 4 2 2 2 2 2" xfId="19494" xr:uid="{00000000-0005-0000-0000-000067C10000}"/>
    <cellStyle name="Uitvoer 2 4 2 2 2 3" xfId="19495" xr:uid="{00000000-0005-0000-0000-000068C10000}"/>
    <cellStyle name="Uitvoer 2 4 2 2 3" xfId="19496" xr:uid="{00000000-0005-0000-0000-000069C10000}"/>
    <cellStyle name="Uitvoer 2 4 2 2 3 2" xfId="19497" xr:uid="{00000000-0005-0000-0000-00006AC10000}"/>
    <cellStyle name="Uitvoer 2 4 2 2 3 2 2" xfId="19498" xr:uid="{00000000-0005-0000-0000-00006BC10000}"/>
    <cellStyle name="Uitvoer 2 4 2 2 4" xfId="19499" xr:uid="{00000000-0005-0000-0000-00006CC10000}"/>
    <cellStyle name="Uitvoer 2 4 2 2 4 2" xfId="19500" xr:uid="{00000000-0005-0000-0000-00006DC10000}"/>
    <cellStyle name="Uitvoer 2 4 2 3" xfId="19501" xr:uid="{00000000-0005-0000-0000-00006EC10000}"/>
    <cellStyle name="Uitvoer 2 4 2 3 2" xfId="19502" xr:uid="{00000000-0005-0000-0000-00006FC10000}"/>
    <cellStyle name="Uitvoer 2 4 2 3 2 2" xfId="19503" xr:uid="{00000000-0005-0000-0000-000070C10000}"/>
    <cellStyle name="Uitvoer 2 4 2 3 3" xfId="19504" xr:uid="{00000000-0005-0000-0000-000071C10000}"/>
    <cellStyle name="Uitvoer 2 4 2 4" xfId="19505" xr:uid="{00000000-0005-0000-0000-000072C10000}"/>
    <cellStyle name="Uitvoer 2 4 2 4 2" xfId="19506" xr:uid="{00000000-0005-0000-0000-000073C10000}"/>
    <cellStyle name="Uitvoer 2 4 2 4 2 2" xfId="19507" xr:uid="{00000000-0005-0000-0000-000074C10000}"/>
    <cellStyle name="Uitvoer 2 4 2 5" xfId="19508" xr:uid="{00000000-0005-0000-0000-000075C10000}"/>
    <cellStyle name="Uitvoer 2 4 2 5 2" xfId="19509" xr:uid="{00000000-0005-0000-0000-000076C10000}"/>
    <cellStyle name="Uitvoer 2 4 2 6" xfId="47742" xr:uid="{00000000-0005-0000-0000-000077C10000}"/>
    <cellStyle name="Uitvoer 2 4 2 7" xfId="47743" xr:uid="{00000000-0005-0000-0000-000078C10000}"/>
    <cellStyle name="Uitvoer 2 4 20" xfId="47744" xr:uid="{00000000-0005-0000-0000-000079C10000}"/>
    <cellStyle name="Uitvoer 2 4 21" xfId="47745" xr:uid="{00000000-0005-0000-0000-00007AC10000}"/>
    <cellStyle name="Uitvoer 2 4 22" xfId="47746" xr:uid="{00000000-0005-0000-0000-00007BC10000}"/>
    <cellStyle name="Uitvoer 2 4 23" xfId="47747" xr:uid="{00000000-0005-0000-0000-00007CC10000}"/>
    <cellStyle name="Uitvoer 2 4 24" xfId="47748" xr:uid="{00000000-0005-0000-0000-00007DC10000}"/>
    <cellStyle name="Uitvoer 2 4 25" xfId="47749" xr:uid="{00000000-0005-0000-0000-00007EC10000}"/>
    <cellStyle name="Uitvoer 2 4 26" xfId="47750" xr:uid="{00000000-0005-0000-0000-00007FC10000}"/>
    <cellStyle name="Uitvoer 2 4 27" xfId="48943" xr:uid="{00000000-0005-0000-0000-000080C10000}"/>
    <cellStyle name="Uitvoer 2 4 3" xfId="47751" xr:uid="{00000000-0005-0000-0000-000081C10000}"/>
    <cellStyle name="Uitvoer 2 4 4" xfId="47752" xr:uid="{00000000-0005-0000-0000-000082C10000}"/>
    <cellStyle name="Uitvoer 2 4 5" xfId="47753" xr:uid="{00000000-0005-0000-0000-000083C10000}"/>
    <cellStyle name="Uitvoer 2 4 6" xfId="47754" xr:uid="{00000000-0005-0000-0000-000084C10000}"/>
    <cellStyle name="Uitvoer 2 4 7" xfId="47755" xr:uid="{00000000-0005-0000-0000-000085C10000}"/>
    <cellStyle name="Uitvoer 2 4 8" xfId="47756" xr:uid="{00000000-0005-0000-0000-000086C10000}"/>
    <cellStyle name="Uitvoer 2 4 9" xfId="47757" xr:uid="{00000000-0005-0000-0000-000087C10000}"/>
    <cellStyle name="Uitvoer 2 5" xfId="1322" xr:uid="{00000000-0005-0000-0000-000088C10000}"/>
    <cellStyle name="Uitvoer 2 5 10" xfId="47758" xr:uid="{00000000-0005-0000-0000-000089C10000}"/>
    <cellStyle name="Uitvoer 2 5 11" xfId="47759" xr:uid="{00000000-0005-0000-0000-00008AC10000}"/>
    <cellStyle name="Uitvoer 2 5 12" xfId="47760" xr:uid="{00000000-0005-0000-0000-00008BC10000}"/>
    <cellStyle name="Uitvoer 2 5 13" xfId="47761" xr:uid="{00000000-0005-0000-0000-00008CC10000}"/>
    <cellStyle name="Uitvoer 2 5 14" xfId="47762" xr:uid="{00000000-0005-0000-0000-00008DC10000}"/>
    <cellStyle name="Uitvoer 2 5 15" xfId="47763" xr:uid="{00000000-0005-0000-0000-00008EC10000}"/>
    <cellStyle name="Uitvoer 2 5 16" xfId="47764" xr:uid="{00000000-0005-0000-0000-00008FC10000}"/>
    <cellStyle name="Uitvoer 2 5 17" xfId="47765" xr:uid="{00000000-0005-0000-0000-000090C10000}"/>
    <cellStyle name="Uitvoer 2 5 18" xfId="47766" xr:uid="{00000000-0005-0000-0000-000091C10000}"/>
    <cellStyle name="Uitvoer 2 5 19" xfId="47767" xr:uid="{00000000-0005-0000-0000-000092C10000}"/>
    <cellStyle name="Uitvoer 2 5 2" xfId="2423" xr:uid="{00000000-0005-0000-0000-000093C10000}"/>
    <cellStyle name="Uitvoer 2 5 2 2" xfId="19510" xr:uid="{00000000-0005-0000-0000-000094C10000}"/>
    <cellStyle name="Uitvoer 2 5 2 2 2" xfId="19511" xr:uid="{00000000-0005-0000-0000-000095C10000}"/>
    <cellStyle name="Uitvoer 2 5 2 2 2 2" xfId="19512" xr:uid="{00000000-0005-0000-0000-000096C10000}"/>
    <cellStyle name="Uitvoer 2 5 2 2 2 2 2" xfId="19513" xr:uid="{00000000-0005-0000-0000-000097C10000}"/>
    <cellStyle name="Uitvoer 2 5 2 2 2 3" xfId="19514" xr:uid="{00000000-0005-0000-0000-000098C10000}"/>
    <cellStyle name="Uitvoer 2 5 2 2 3" xfId="19515" xr:uid="{00000000-0005-0000-0000-000099C10000}"/>
    <cellStyle name="Uitvoer 2 5 2 2 3 2" xfId="19516" xr:uid="{00000000-0005-0000-0000-00009AC10000}"/>
    <cellStyle name="Uitvoer 2 5 2 2 3 2 2" xfId="19517" xr:uid="{00000000-0005-0000-0000-00009BC10000}"/>
    <cellStyle name="Uitvoer 2 5 2 2 4" xfId="19518" xr:uid="{00000000-0005-0000-0000-00009CC10000}"/>
    <cellStyle name="Uitvoer 2 5 2 2 4 2" xfId="19519" xr:uid="{00000000-0005-0000-0000-00009DC10000}"/>
    <cellStyle name="Uitvoer 2 5 2 3" xfId="19520" xr:uid="{00000000-0005-0000-0000-00009EC10000}"/>
    <cellStyle name="Uitvoer 2 5 2 3 2" xfId="19521" xr:uid="{00000000-0005-0000-0000-00009FC10000}"/>
    <cellStyle name="Uitvoer 2 5 2 3 2 2" xfId="19522" xr:uid="{00000000-0005-0000-0000-0000A0C10000}"/>
    <cellStyle name="Uitvoer 2 5 2 3 3" xfId="19523" xr:uid="{00000000-0005-0000-0000-0000A1C10000}"/>
    <cellStyle name="Uitvoer 2 5 2 4" xfId="19524" xr:uid="{00000000-0005-0000-0000-0000A2C10000}"/>
    <cellStyle name="Uitvoer 2 5 2 4 2" xfId="19525" xr:uid="{00000000-0005-0000-0000-0000A3C10000}"/>
    <cellStyle name="Uitvoer 2 5 2 4 2 2" xfId="19526" xr:uid="{00000000-0005-0000-0000-0000A4C10000}"/>
    <cellStyle name="Uitvoer 2 5 2 5" xfId="19527" xr:uid="{00000000-0005-0000-0000-0000A5C10000}"/>
    <cellStyle name="Uitvoer 2 5 2 5 2" xfId="19528" xr:uid="{00000000-0005-0000-0000-0000A6C10000}"/>
    <cellStyle name="Uitvoer 2 5 2 6" xfId="47768" xr:uid="{00000000-0005-0000-0000-0000A7C10000}"/>
    <cellStyle name="Uitvoer 2 5 2 7" xfId="47769" xr:uid="{00000000-0005-0000-0000-0000A8C10000}"/>
    <cellStyle name="Uitvoer 2 5 20" xfId="47770" xr:uid="{00000000-0005-0000-0000-0000A9C10000}"/>
    <cellStyle name="Uitvoer 2 5 21" xfId="47771" xr:uid="{00000000-0005-0000-0000-0000AAC10000}"/>
    <cellStyle name="Uitvoer 2 5 22" xfId="47772" xr:uid="{00000000-0005-0000-0000-0000ABC10000}"/>
    <cellStyle name="Uitvoer 2 5 23" xfId="47773" xr:uid="{00000000-0005-0000-0000-0000ACC10000}"/>
    <cellStyle name="Uitvoer 2 5 24" xfId="47774" xr:uid="{00000000-0005-0000-0000-0000ADC10000}"/>
    <cellStyle name="Uitvoer 2 5 25" xfId="47775" xr:uid="{00000000-0005-0000-0000-0000AEC10000}"/>
    <cellStyle name="Uitvoer 2 5 26" xfId="47776" xr:uid="{00000000-0005-0000-0000-0000AFC10000}"/>
    <cellStyle name="Uitvoer 2 5 27" xfId="48944" xr:uid="{00000000-0005-0000-0000-0000B0C10000}"/>
    <cellStyle name="Uitvoer 2 5 3" xfId="47777" xr:uid="{00000000-0005-0000-0000-0000B1C10000}"/>
    <cellStyle name="Uitvoer 2 5 4" xfId="47778" xr:uid="{00000000-0005-0000-0000-0000B2C10000}"/>
    <cellStyle name="Uitvoer 2 5 5" xfId="47779" xr:uid="{00000000-0005-0000-0000-0000B3C10000}"/>
    <cellStyle name="Uitvoer 2 5 6" xfId="47780" xr:uid="{00000000-0005-0000-0000-0000B4C10000}"/>
    <cellStyle name="Uitvoer 2 5 7" xfId="47781" xr:uid="{00000000-0005-0000-0000-0000B5C10000}"/>
    <cellStyle name="Uitvoer 2 5 8" xfId="47782" xr:uid="{00000000-0005-0000-0000-0000B6C10000}"/>
    <cellStyle name="Uitvoer 2 5 9" xfId="47783" xr:uid="{00000000-0005-0000-0000-0000B7C10000}"/>
    <cellStyle name="Uitvoer 2 6" xfId="1323" xr:uid="{00000000-0005-0000-0000-0000B8C10000}"/>
    <cellStyle name="Uitvoer 2 6 10" xfId="47784" xr:uid="{00000000-0005-0000-0000-0000B9C10000}"/>
    <cellStyle name="Uitvoer 2 6 11" xfId="47785" xr:uid="{00000000-0005-0000-0000-0000BAC10000}"/>
    <cellStyle name="Uitvoer 2 6 12" xfId="47786" xr:uid="{00000000-0005-0000-0000-0000BBC10000}"/>
    <cellStyle name="Uitvoer 2 6 13" xfId="47787" xr:uid="{00000000-0005-0000-0000-0000BCC10000}"/>
    <cellStyle name="Uitvoer 2 6 14" xfId="47788" xr:uid="{00000000-0005-0000-0000-0000BDC10000}"/>
    <cellStyle name="Uitvoer 2 6 15" xfId="47789" xr:uid="{00000000-0005-0000-0000-0000BEC10000}"/>
    <cellStyle name="Uitvoer 2 6 16" xfId="47790" xr:uid="{00000000-0005-0000-0000-0000BFC10000}"/>
    <cellStyle name="Uitvoer 2 6 17" xfId="47791" xr:uid="{00000000-0005-0000-0000-0000C0C10000}"/>
    <cellStyle name="Uitvoer 2 6 18" xfId="47792" xr:uid="{00000000-0005-0000-0000-0000C1C10000}"/>
    <cellStyle name="Uitvoer 2 6 19" xfId="47793" xr:uid="{00000000-0005-0000-0000-0000C2C10000}"/>
    <cellStyle name="Uitvoer 2 6 2" xfId="2424" xr:uid="{00000000-0005-0000-0000-0000C3C10000}"/>
    <cellStyle name="Uitvoer 2 6 2 2" xfId="19529" xr:uid="{00000000-0005-0000-0000-0000C4C10000}"/>
    <cellStyle name="Uitvoer 2 6 2 2 2" xfId="19530" xr:uid="{00000000-0005-0000-0000-0000C5C10000}"/>
    <cellStyle name="Uitvoer 2 6 2 2 2 2" xfId="19531" xr:uid="{00000000-0005-0000-0000-0000C6C10000}"/>
    <cellStyle name="Uitvoer 2 6 2 2 2 2 2" xfId="19532" xr:uid="{00000000-0005-0000-0000-0000C7C10000}"/>
    <cellStyle name="Uitvoer 2 6 2 2 2 3" xfId="19533" xr:uid="{00000000-0005-0000-0000-0000C8C10000}"/>
    <cellStyle name="Uitvoer 2 6 2 2 3" xfId="19534" xr:uid="{00000000-0005-0000-0000-0000C9C10000}"/>
    <cellStyle name="Uitvoer 2 6 2 2 3 2" xfId="19535" xr:uid="{00000000-0005-0000-0000-0000CAC10000}"/>
    <cellStyle name="Uitvoer 2 6 2 2 3 2 2" xfId="19536" xr:uid="{00000000-0005-0000-0000-0000CBC10000}"/>
    <cellStyle name="Uitvoer 2 6 2 2 4" xfId="19537" xr:uid="{00000000-0005-0000-0000-0000CCC10000}"/>
    <cellStyle name="Uitvoer 2 6 2 2 4 2" xfId="19538" xr:uid="{00000000-0005-0000-0000-0000CDC10000}"/>
    <cellStyle name="Uitvoer 2 6 2 3" xfId="19539" xr:uid="{00000000-0005-0000-0000-0000CEC10000}"/>
    <cellStyle name="Uitvoer 2 6 2 3 2" xfId="19540" xr:uid="{00000000-0005-0000-0000-0000CFC10000}"/>
    <cellStyle name="Uitvoer 2 6 2 3 2 2" xfId="19541" xr:uid="{00000000-0005-0000-0000-0000D0C10000}"/>
    <cellStyle name="Uitvoer 2 6 2 3 3" xfId="19542" xr:uid="{00000000-0005-0000-0000-0000D1C10000}"/>
    <cellStyle name="Uitvoer 2 6 2 4" xfId="19543" xr:uid="{00000000-0005-0000-0000-0000D2C10000}"/>
    <cellStyle name="Uitvoer 2 6 2 4 2" xfId="19544" xr:uid="{00000000-0005-0000-0000-0000D3C10000}"/>
    <cellStyle name="Uitvoer 2 6 2 4 2 2" xfId="19545" xr:uid="{00000000-0005-0000-0000-0000D4C10000}"/>
    <cellStyle name="Uitvoer 2 6 2 5" xfId="19546" xr:uid="{00000000-0005-0000-0000-0000D5C10000}"/>
    <cellStyle name="Uitvoer 2 6 2 5 2" xfId="19547" xr:uid="{00000000-0005-0000-0000-0000D6C10000}"/>
    <cellStyle name="Uitvoer 2 6 2 6" xfId="47794" xr:uid="{00000000-0005-0000-0000-0000D7C10000}"/>
    <cellStyle name="Uitvoer 2 6 2 7" xfId="47795" xr:uid="{00000000-0005-0000-0000-0000D8C10000}"/>
    <cellStyle name="Uitvoer 2 6 20" xfId="47796" xr:uid="{00000000-0005-0000-0000-0000D9C10000}"/>
    <cellStyle name="Uitvoer 2 6 21" xfId="47797" xr:uid="{00000000-0005-0000-0000-0000DAC10000}"/>
    <cellStyle name="Uitvoer 2 6 22" xfId="47798" xr:uid="{00000000-0005-0000-0000-0000DBC10000}"/>
    <cellStyle name="Uitvoer 2 6 23" xfId="47799" xr:uid="{00000000-0005-0000-0000-0000DCC10000}"/>
    <cellStyle name="Uitvoer 2 6 24" xfId="47800" xr:uid="{00000000-0005-0000-0000-0000DDC10000}"/>
    <cellStyle name="Uitvoer 2 6 25" xfId="47801" xr:uid="{00000000-0005-0000-0000-0000DEC10000}"/>
    <cellStyle name="Uitvoer 2 6 26" xfId="47802" xr:uid="{00000000-0005-0000-0000-0000DFC10000}"/>
    <cellStyle name="Uitvoer 2 6 27" xfId="48945" xr:uid="{00000000-0005-0000-0000-0000E0C10000}"/>
    <cellStyle name="Uitvoer 2 6 3" xfId="47803" xr:uid="{00000000-0005-0000-0000-0000E1C10000}"/>
    <cellStyle name="Uitvoer 2 6 4" xfId="47804" xr:uid="{00000000-0005-0000-0000-0000E2C10000}"/>
    <cellStyle name="Uitvoer 2 6 5" xfId="47805" xr:uid="{00000000-0005-0000-0000-0000E3C10000}"/>
    <cellStyle name="Uitvoer 2 6 6" xfId="47806" xr:uid="{00000000-0005-0000-0000-0000E4C10000}"/>
    <cellStyle name="Uitvoer 2 6 7" xfId="47807" xr:uid="{00000000-0005-0000-0000-0000E5C10000}"/>
    <cellStyle name="Uitvoer 2 6 8" xfId="47808" xr:uid="{00000000-0005-0000-0000-0000E6C10000}"/>
    <cellStyle name="Uitvoer 2 6 9" xfId="47809" xr:uid="{00000000-0005-0000-0000-0000E7C10000}"/>
    <cellStyle name="Uitvoer 2 7" xfId="2425" xr:uid="{00000000-0005-0000-0000-0000E8C10000}"/>
    <cellStyle name="Uitvoer 2 7 2" xfId="19548" xr:uid="{00000000-0005-0000-0000-0000E9C10000}"/>
    <cellStyle name="Uitvoer 2 7 2 2" xfId="19549" xr:uid="{00000000-0005-0000-0000-0000EAC10000}"/>
    <cellStyle name="Uitvoer 2 7 2 2 2" xfId="19550" xr:uid="{00000000-0005-0000-0000-0000EBC10000}"/>
    <cellStyle name="Uitvoer 2 7 2 2 2 2" xfId="19551" xr:uid="{00000000-0005-0000-0000-0000ECC10000}"/>
    <cellStyle name="Uitvoer 2 7 2 2 3" xfId="19552" xr:uid="{00000000-0005-0000-0000-0000EDC10000}"/>
    <cellStyle name="Uitvoer 2 7 2 3" xfId="19553" xr:uid="{00000000-0005-0000-0000-0000EEC10000}"/>
    <cellStyle name="Uitvoer 2 7 2 3 2" xfId="19554" xr:uid="{00000000-0005-0000-0000-0000EFC10000}"/>
    <cellStyle name="Uitvoer 2 7 2 3 2 2" xfId="19555" xr:uid="{00000000-0005-0000-0000-0000F0C10000}"/>
    <cellStyle name="Uitvoer 2 7 2 4" xfId="19556" xr:uid="{00000000-0005-0000-0000-0000F1C10000}"/>
    <cellStyle name="Uitvoer 2 7 2 4 2" xfId="19557" xr:uid="{00000000-0005-0000-0000-0000F2C10000}"/>
    <cellStyle name="Uitvoer 2 7 3" xfId="19558" xr:uid="{00000000-0005-0000-0000-0000F3C10000}"/>
    <cellStyle name="Uitvoer 2 7 3 2" xfId="19559" xr:uid="{00000000-0005-0000-0000-0000F4C10000}"/>
    <cellStyle name="Uitvoer 2 7 3 2 2" xfId="19560" xr:uid="{00000000-0005-0000-0000-0000F5C10000}"/>
    <cellStyle name="Uitvoer 2 7 3 3" xfId="19561" xr:uid="{00000000-0005-0000-0000-0000F6C10000}"/>
    <cellStyle name="Uitvoer 2 7 4" xfId="19562" xr:uid="{00000000-0005-0000-0000-0000F7C10000}"/>
    <cellStyle name="Uitvoer 2 7 4 2" xfId="19563" xr:uid="{00000000-0005-0000-0000-0000F8C10000}"/>
    <cellStyle name="Uitvoer 2 7 4 2 2" xfId="19564" xr:uid="{00000000-0005-0000-0000-0000F9C10000}"/>
    <cellStyle name="Uitvoer 2 7 5" xfId="19565" xr:uid="{00000000-0005-0000-0000-0000FAC10000}"/>
    <cellStyle name="Uitvoer 2 7 5 2" xfId="19566" xr:uid="{00000000-0005-0000-0000-0000FBC10000}"/>
    <cellStyle name="Uitvoer 2 7 6" xfId="47810" xr:uid="{00000000-0005-0000-0000-0000FCC10000}"/>
    <cellStyle name="Uitvoer 2 7 7" xfId="47811" xr:uid="{00000000-0005-0000-0000-0000FDC10000}"/>
    <cellStyle name="Uitvoer 2 8" xfId="47812" xr:uid="{00000000-0005-0000-0000-0000FEC10000}"/>
    <cellStyle name="Uitvoer 2 9" xfId="47813" xr:uid="{00000000-0005-0000-0000-0000FFC10000}"/>
    <cellStyle name="Uitvoer 3" xfId="1324" xr:uid="{00000000-0005-0000-0000-000000C20000}"/>
    <cellStyle name="Uitvoer 3 10" xfId="47814" xr:uid="{00000000-0005-0000-0000-000001C20000}"/>
    <cellStyle name="Uitvoer 3 11" xfId="47815" xr:uid="{00000000-0005-0000-0000-000002C20000}"/>
    <cellStyle name="Uitvoer 3 12" xfId="47816" xr:uid="{00000000-0005-0000-0000-000003C20000}"/>
    <cellStyle name="Uitvoer 3 13" xfId="47817" xr:uid="{00000000-0005-0000-0000-000004C20000}"/>
    <cellStyle name="Uitvoer 3 14" xfId="47818" xr:uid="{00000000-0005-0000-0000-000005C20000}"/>
    <cellStyle name="Uitvoer 3 15" xfId="47819" xr:uid="{00000000-0005-0000-0000-000006C20000}"/>
    <cellStyle name="Uitvoer 3 16" xfId="47820" xr:uid="{00000000-0005-0000-0000-000007C20000}"/>
    <cellStyle name="Uitvoer 3 17" xfId="47821" xr:uid="{00000000-0005-0000-0000-000008C20000}"/>
    <cellStyle name="Uitvoer 3 18" xfId="47822" xr:uid="{00000000-0005-0000-0000-000009C20000}"/>
    <cellStyle name="Uitvoer 3 19" xfId="47823" xr:uid="{00000000-0005-0000-0000-00000AC20000}"/>
    <cellStyle name="Uitvoer 3 2" xfId="2426" xr:uid="{00000000-0005-0000-0000-00000BC20000}"/>
    <cellStyle name="Uitvoer 3 2 2" xfId="19567" xr:uid="{00000000-0005-0000-0000-00000CC20000}"/>
    <cellStyle name="Uitvoer 3 2 2 2" xfId="19568" xr:uid="{00000000-0005-0000-0000-00000DC20000}"/>
    <cellStyle name="Uitvoer 3 2 2 2 2" xfId="19569" xr:uid="{00000000-0005-0000-0000-00000EC20000}"/>
    <cellStyle name="Uitvoer 3 2 2 2 2 2" xfId="19570" xr:uid="{00000000-0005-0000-0000-00000FC20000}"/>
    <cellStyle name="Uitvoer 3 2 2 2 3" xfId="19571" xr:uid="{00000000-0005-0000-0000-000010C20000}"/>
    <cellStyle name="Uitvoer 3 2 2 3" xfId="19572" xr:uid="{00000000-0005-0000-0000-000011C20000}"/>
    <cellStyle name="Uitvoer 3 2 2 3 2" xfId="19573" xr:uid="{00000000-0005-0000-0000-000012C20000}"/>
    <cellStyle name="Uitvoer 3 2 2 3 2 2" xfId="19574" xr:uid="{00000000-0005-0000-0000-000013C20000}"/>
    <cellStyle name="Uitvoer 3 2 2 4" xfId="19575" xr:uid="{00000000-0005-0000-0000-000014C20000}"/>
    <cellStyle name="Uitvoer 3 2 2 4 2" xfId="19576" xr:uid="{00000000-0005-0000-0000-000015C20000}"/>
    <cellStyle name="Uitvoer 3 2 3" xfId="19577" xr:uid="{00000000-0005-0000-0000-000016C20000}"/>
    <cellStyle name="Uitvoer 3 2 3 2" xfId="19578" xr:uid="{00000000-0005-0000-0000-000017C20000}"/>
    <cellStyle name="Uitvoer 3 2 3 2 2" xfId="19579" xr:uid="{00000000-0005-0000-0000-000018C20000}"/>
    <cellStyle name="Uitvoer 3 2 3 3" xfId="19580" xr:uid="{00000000-0005-0000-0000-000019C20000}"/>
    <cellStyle name="Uitvoer 3 2 4" xfId="19581" xr:uid="{00000000-0005-0000-0000-00001AC20000}"/>
    <cellStyle name="Uitvoer 3 2 4 2" xfId="19582" xr:uid="{00000000-0005-0000-0000-00001BC20000}"/>
    <cellStyle name="Uitvoer 3 2 4 2 2" xfId="19583" xr:uid="{00000000-0005-0000-0000-00001CC20000}"/>
    <cellStyle name="Uitvoer 3 2 5" xfId="19584" xr:uid="{00000000-0005-0000-0000-00001DC20000}"/>
    <cellStyle name="Uitvoer 3 2 5 2" xfId="19585" xr:uid="{00000000-0005-0000-0000-00001EC20000}"/>
    <cellStyle name="Uitvoer 3 2 6" xfId="47824" xr:uid="{00000000-0005-0000-0000-00001FC20000}"/>
    <cellStyle name="Uitvoer 3 2 7" xfId="47825" xr:uid="{00000000-0005-0000-0000-000020C20000}"/>
    <cellStyle name="Uitvoer 3 20" xfId="47826" xr:uid="{00000000-0005-0000-0000-000021C20000}"/>
    <cellStyle name="Uitvoer 3 21" xfId="47827" xr:uid="{00000000-0005-0000-0000-000022C20000}"/>
    <cellStyle name="Uitvoer 3 22" xfId="47828" xr:uid="{00000000-0005-0000-0000-000023C20000}"/>
    <cellStyle name="Uitvoer 3 23" xfId="47829" xr:uid="{00000000-0005-0000-0000-000024C20000}"/>
    <cellStyle name="Uitvoer 3 24" xfId="47830" xr:uid="{00000000-0005-0000-0000-000025C20000}"/>
    <cellStyle name="Uitvoer 3 25" xfId="47831" xr:uid="{00000000-0005-0000-0000-000026C20000}"/>
    <cellStyle name="Uitvoer 3 26" xfId="47832" xr:uid="{00000000-0005-0000-0000-000027C20000}"/>
    <cellStyle name="Uitvoer 3 27" xfId="48946" xr:uid="{00000000-0005-0000-0000-000028C20000}"/>
    <cellStyle name="Uitvoer 3 3" xfId="47833" xr:uid="{00000000-0005-0000-0000-000029C20000}"/>
    <cellStyle name="Uitvoer 3 4" xfId="47834" xr:uid="{00000000-0005-0000-0000-00002AC20000}"/>
    <cellStyle name="Uitvoer 3 5" xfId="47835" xr:uid="{00000000-0005-0000-0000-00002BC20000}"/>
    <cellStyle name="Uitvoer 3 6" xfId="47836" xr:uid="{00000000-0005-0000-0000-00002CC20000}"/>
    <cellStyle name="Uitvoer 3 7" xfId="47837" xr:uid="{00000000-0005-0000-0000-00002DC20000}"/>
    <cellStyle name="Uitvoer 3 8" xfId="47838" xr:uid="{00000000-0005-0000-0000-00002EC20000}"/>
    <cellStyle name="Uitvoer 3 9" xfId="47839" xr:uid="{00000000-0005-0000-0000-00002FC20000}"/>
    <cellStyle name="Uitvoer 4" xfId="1325" xr:uid="{00000000-0005-0000-0000-000030C20000}"/>
    <cellStyle name="Uitvoer 4 10" xfId="47840" xr:uid="{00000000-0005-0000-0000-000031C20000}"/>
    <cellStyle name="Uitvoer 4 11" xfId="47841" xr:uid="{00000000-0005-0000-0000-000032C20000}"/>
    <cellStyle name="Uitvoer 4 12" xfId="47842" xr:uid="{00000000-0005-0000-0000-000033C20000}"/>
    <cellStyle name="Uitvoer 4 13" xfId="47843" xr:uid="{00000000-0005-0000-0000-000034C20000}"/>
    <cellStyle name="Uitvoer 4 14" xfId="47844" xr:uid="{00000000-0005-0000-0000-000035C20000}"/>
    <cellStyle name="Uitvoer 4 15" xfId="47845" xr:uid="{00000000-0005-0000-0000-000036C20000}"/>
    <cellStyle name="Uitvoer 4 16" xfId="47846" xr:uid="{00000000-0005-0000-0000-000037C20000}"/>
    <cellStyle name="Uitvoer 4 17" xfId="47847" xr:uid="{00000000-0005-0000-0000-000038C20000}"/>
    <cellStyle name="Uitvoer 4 18" xfId="47848" xr:uid="{00000000-0005-0000-0000-000039C20000}"/>
    <cellStyle name="Uitvoer 4 19" xfId="47849" xr:uid="{00000000-0005-0000-0000-00003AC20000}"/>
    <cellStyle name="Uitvoer 4 2" xfId="2427" xr:uid="{00000000-0005-0000-0000-00003BC20000}"/>
    <cellStyle name="Uitvoer 4 2 2" xfId="19586" xr:uid="{00000000-0005-0000-0000-00003CC20000}"/>
    <cellStyle name="Uitvoer 4 2 2 2" xfId="19587" xr:uid="{00000000-0005-0000-0000-00003DC20000}"/>
    <cellStyle name="Uitvoer 4 2 2 2 2" xfId="19588" xr:uid="{00000000-0005-0000-0000-00003EC20000}"/>
    <cellStyle name="Uitvoer 4 2 2 2 2 2" xfId="19589" xr:uid="{00000000-0005-0000-0000-00003FC20000}"/>
    <cellStyle name="Uitvoer 4 2 2 2 3" xfId="19590" xr:uid="{00000000-0005-0000-0000-000040C20000}"/>
    <cellStyle name="Uitvoer 4 2 2 3" xfId="19591" xr:uid="{00000000-0005-0000-0000-000041C20000}"/>
    <cellStyle name="Uitvoer 4 2 2 3 2" xfId="19592" xr:uid="{00000000-0005-0000-0000-000042C20000}"/>
    <cellStyle name="Uitvoer 4 2 2 3 2 2" xfId="19593" xr:uid="{00000000-0005-0000-0000-000043C20000}"/>
    <cellStyle name="Uitvoer 4 2 2 4" xfId="19594" xr:uid="{00000000-0005-0000-0000-000044C20000}"/>
    <cellStyle name="Uitvoer 4 2 2 4 2" xfId="19595" xr:uid="{00000000-0005-0000-0000-000045C20000}"/>
    <cellStyle name="Uitvoer 4 2 3" xfId="19596" xr:uid="{00000000-0005-0000-0000-000046C20000}"/>
    <cellStyle name="Uitvoer 4 2 3 2" xfId="19597" xr:uid="{00000000-0005-0000-0000-000047C20000}"/>
    <cellStyle name="Uitvoer 4 2 3 2 2" xfId="19598" xr:uid="{00000000-0005-0000-0000-000048C20000}"/>
    <cellStyle name="Uitvoer 4 2 3 3" xfId="19599" xr:uid="{00000000-0005-0000-0000-000049C20000}"/>
    <cellStyle name="Uitvoer 4 2 4" xfId="19600" xr:uid="{00000000-0005-0000-0000-00004AC20000}"/>
    <cellStyle name="Uitvoer 4 2 4 2" xfId="19601" xr:uid="{00000000-0005-0000-0000-00004BC20000}"/>
    <cellStyle name="Uitvoer 4 2 4 2 2" xfId="19602" xr:uid="{00000000-0005-0000-0000-00004CC20000}"/>
    <cellStyle name="Uitvoer 4 2 5" xfId="19603" xr:uid="{00000000-0005-0000-0000-00004DC20000}"/>
    <cellStyle name="Uitvoer 4 2 5 2" xfId="19604" xr:uid="{00000000-0005-0000-0000-00004EC20000}"/>
    <cellStyle name="Uitvoer 4 2 6" xfId="47850" xr:uid="{00000000-0005-0000-0000-00004FC20000}"/>
    <cellStyle name="Uitvoer 4 2 7" xfId="47851" xr:uid="{00000000-0005-0000-0000-000050C20000}"/>
    <cellStyle name="Uitvoer 4 20" xfId="47852" xr:uid="{00000000-0005-0000-0000-000051C20000}"/>
    <cellStyle name="Uitvoer 4 21" xfId="47853" xr:uid="{00000000-0005-0000-0000-000052C20000}"/>
    <cellStyle name="Uitvoer 4 22" xfId="47854" xr:uid="{00000000-0005-0000-0000-000053C20000}"/>
    <cellStyle name="Uitvoer 4 23" xfId="47855" xr:uid="{00000000-0005-0000-0000-000054C20000}"/>
    <cellStyle name="Uitvoer 4 24" xfId="47856" xr:uid="{00000000-0005-0000-0000-000055C20000}"/>
    <cellStyle name="Uitvoer 4 25" xfId="47857" xr:uid="{00000000-0005-0000-0000-000056C20000}"/>
    <cellStyle name="Uitvoer 4 26" xfId="47858" xr:uid="{00000000-0005-0000-0000-000057C20000}"/>
    <cellStyle name="Uitvoer 4 27" xfId="48947" xr:uid="{00000000-0005-0000-0000-000058C20000}"/>
    <cellStyle name="Uitvoer 4 3" xfId="47859" xr:uid="{00000000-0005-0000-0000-000059C20000}"/>
    <cellStyle name="Uitvoer 4 4" xfId="47860" xr:uid="{00000000-0005-0000-0000-00005AC20000}"/>
    <cellStyle name="Uitvoer 4 5" xfId="47861" xr:uid="{00000000-0005-0000-0000-00005BC20000}"/>
    <cellStyle name="Uitvoer 4 6" xfId="47862" xr:uid="{00000000-0005-0000-0000-00005CC20000}"/>
    <cellStyle name="Uitvoer 4 7" xfId="47863" xr:uid="{00000000-0005-0000-0000-00005DC20000}"/>
    <cellStyle name="Uitvoer 4 8" xfId="47864" xr:uid="{00000000-0005-0000-0000-00005EC20000}"/>
    <cellStyle name="Uitvoer 4 9" xfId="47865" xr:uid="{00000000-0005-0000-0000-00005FC20000}"/>
    <cellStyle name="Uitvoer 5" xfId="1326" xr:uid="{00000000-0005-0000-0000-000060C20000}"/>
    <cellStyle name="Uitvoer 5 10" xfId="47866" xr:uid="{00000000-0005-0000-0000-000061C20000}"/>
    <cellStyle name="Uitvoer 5 11" xfId="47867" xr:uid="{00000000-0005-0000-0000-000062C20000}"/>
    <cellStyle name="Uitvoer 5 12" xfId="47868" xr:uid="{00000000-0005-0000-0000-000063C20000}"/>
    <cellStyle name="Uitvoer 5 13" xfId="47869" xr:uid="{00000000-0005-0000-0000-000064C20000}"/>
    <cellStyle name="Uitvoer 5 14" xfId="47870" xr:uid="{00000000-0005-0000-0000-000065C20000}"/>
    <cellStyle name="Uitvoer 5 15" xfId="47871" xr:uid="{00000000-0005-0000-0000-000066C20000}"/>
    <cellStyle name="Uitvoer 5 16" xfId="47872" xr:uid="{00000000-0005-0000-0000-000067C20000}"/>
    <cellStyle name="Uitvoer 5 17" xfId="47873" xr:uid="{00000000-0005-0000-0000-000068C20000}"/>
    <cellStyle name="Uitvoer 5 18" xfId="47874" xr:uid="{00000000-0005-0000-0000-000069C20000}"/>
    <cellStyle name="Uitvoer 5 19" xfId="47875" xr:uid="{00000000-0005-0000-0000-00006AC20000}"/>
    <cellStyle name="Uitvoer 5 2" xfId="2428" xr:uid="{00000000-0005-0000-0000-00006BC20000}"/>
    <cellStyle name="Uitvoer 5 2 2" xfId="19605" xr:uid="{00000000-0005-0000-0000-00006CC20000}"/>
    <cellStyle name="Uitvoer 5 2 2 2" xfId="19606" xr:uid="{00000000-0005-0000-0000-00006DC20000}"/>
    <cellStyle name="Uitvoer 5 2 2 2 2" xfId="19607" xr:uid="{00000000-0005-0000-0000-00006EC20000}"/>
    <cellStyle name="Uitvoer 5 2 2 2 2 2" xfId="19608" xr:uid="{00000000-0005-0000-0000-00006FC20000}"/>
    <cellStyle name="Uitvoer 5 2 2 2 3" xfId="19609" xr:uid="{00000000-0005-0000-0000-000070C20000}"/>
    <cellStyle name="Uitvoer 5 2 2 3" xfId="19610" xr:uid="{00000000-0005-0000-0000-000071C20000}"/>
    <cellStyle name="Uitvoer 5 2 2 3 2" xfId="19611" xr:uid="{00000000-0005-0000-0000-000072C20000}"/>
    <cellStyle name="Uitvoer 5 2 2 3 2 2" xfId="19612" xr:uid="{00000000-0005-0000-0000-000073C20000}"/>
    <cellStyle name="Uitvoer 5 2 2 4" xfId="19613" xr:uid="{00000000-0005-0000-0000-000074C20000}"/>
    <cellStyle name="Uitvoer 5 2 2 4 2" xfId="19614" xr:uid="{00000000-0005-0000-0000-000075C20000}"/>
    <cellStyle name="Uitvoer 5 2 3" xfId="19615" xr:uid="{00000000-0005-0000-0000-000076C20000}"/>
    <cellStyle name="Uitvoer 5 2 3 2" xfId="19616" xr:uid="{00000000-0005-0000-0000-000077C20000}"/>
    <cellStyle name="Uitvoer 5 2 3 2 2" xfId="19617" xr:uid="{00000000-0005-0000-0000-000078C20000}"/>
    <cellStyle name="Uitvoer 5 2 3 3" xfId="19618" xr:uid="{00000000-0005-0000-0000-000079C20000}"/>
    <cellStyle name="Uitvoer 5 2 4" xfId="19619" xr:uid="{00000000-0005-0000-0000-00007AC20000}"/>
    <cellStyle name="Uitvoer 5 2 4 2" xfId="19620" xr:uid="{00000000-0005-0000-0000-00007BC20000}"/>
    <cellStyle name="Uitvoer 5 2 4 2 2" xfId="19621" xr:uid="{00000000-0005-0000-0000-00007CC20000}"/>
    <cellStyle name="Uitvoer 5 2 5" xfId="19622" xr:uid="{00000000-0005-0000-0000-00007DC20000}"/>
    <cellStyle name="Uitvoer 5 2 5 2" xfId="19623" xr:uid="{00000000-0005-0000-0000-00007EC20000}"/>
    <cellStyle name="Uitvoer 5 2 6" xfId="47876" xr:uid="{00000000-0005-0000-0000-00007FC20000}"/>
    <cellStyle name="Uitvoer 5 2 7" xfId="47877" xr:uid="{00000000-0005-0000-0000-000080C20000}"/>
    <cellStyle name="Uitvoer 5 20" xfId="47878" xr:uid="{00000000-0005-0000-0000-000081C20000}"/>
    <cellStyle name="Uitvoer 5 21" xfId="47879" xr:uid="{00000000-0005-0000-0000-000082C20000}"/>
    <cellStyle name="Uitvoer 5 22" xfId="47880" xr:uid="{00000000-0005-0000-0000-000083C20000}"/>
    <cellStyle name="Uitvoer 5 23" xfId="47881" xr:uid="{00000000-0005-0000-0000-000084C20000}"/>
    <cellStyle name="Uitvoer 5 24" xfId="47882" xr:uid="{00000000-0005-0000-0000-000085C20000}"/>
    <cellStyle name="Uitvoer 5 25" xfId="47883" xr:uid="{00000000-0005-0000-0000-000086C20000}"/>
    <cellStyle name="Uitvoer 5 26" xfId="47884" xr:uid="{00000000-0005-0000-0000-000087C20000}"/>
    <cellStyle name="Uitvoer 5 27" xfId="48948" xr:uid="{00000000-0005-0000-0000-000088C20000}"/>
    <cellStyle name="Uitvoer 5 3" xfId="47885" xr:uid="{00000000-0005-0000-0000-000089C20000}"/>
    <cellStyle name="Uitvoer 5 4" xfId="47886" xr:uid="{00000000-0005-0000-0000-00008AC20000}"/>
    <cellStyle name="Uitvoer 5 5" xfId="47887" xr:uid="{00000000-0005-0000-0000-00008BC20000}"/>
    <cellStyle name="Uitvoer 5 6" xfId="47888" xr:uid="{00000000-0005-0000-0000-00008CC20000}"/>
    <cellStyle name="Uitvoer 5 7" xfId="47889" xr:uid="{00000000-0005-0000-0000-00008DC20000}"/>
    <cellStyle name="Uitvoer 5 8" xfId="47890" xr:uid="{00000000-0005-0000-0000-00008EC20000}"/>
    <cellStyle name="Uitvoer 5 9" xfId="47891" xr:uid="{00000000-0005-0000-0000-00008FC20000}"/>
    <cellStyle name="Uitvoer 6" xfId="1327" xr:uid="{00000000-0005-0000-0000-000090C20000}"/>
    <cellStyle name="Uitvoer 6 10" xfId="47892" xr:uid="{00000000-0005-0000-0000-000091C20000}"/>
    <cellStyle name="Uitvoer 6 11" xfId="47893" xr:uid="{00000000-0005-0000-0000-000092C20000}"/>
    <cellStyle name="Uitvoer 6 12" xfId="47894" xr:uid="{00000000-0005-0000-0000-000093C20000}"/>
    <cellStyle name="Uitvoer 6 13" xfId="47895" xr:uid="{00000000-0005-0000-0000-000094C20000}"/>
    <cellStyle name="Uitvoer 6 14" xfId="47896" xr:uid="{00000000-0005-0000-0000-000095C20000}"/>
    <cellStyle name="Uitvoer 6 15" xfId="47897" xr:uid="{00000000-0005-0000-0000-000096C20000}"/>
    <cellStyle name="Uitvoer 6 16" xfId="47898" xr:uid="{00000000-0005-0000-0000-000097C20000}"/>
    <cellStyle name="Uitvoer 6 17" xfId="47899" xr:uid="{00000000-0005-0000-0000-000098C20000}"/>
    <cellStyle name="Uitvoer 6 18" xfId="47900" xr:uid="{00000000-0005-0000-0000-000099C20000}"/>
    <cellStyle name="Uitvoer 6 19" xfId="47901" xr:uid="{00000000-0005-0000-0000-00009AC20000}"/>
    <cellStyle name="Uitvoer 6 2" xfId="2429" xr:uid="{00000000-0005-0000-0000-00009BC20000}"/>
    <cellStyle name="Uitvoer 6 2 2" xfId="19624" xr:uid="{00000000-0005-0000-0000-00009CC20000}"/>
    <cellStyle name="Uitvoer 6 2 2 2" xfId="19625" xr:uid="{00000000-0005-0000-0000-00009DC20000}"/>
    <cellStyle name="Uitvoer 6 2 2 2 2" xfId="19626" xr:uid="{00000000-0005-0000-0000-00009EC20000}"/>
    <cellStyle name="Uitvoer 6 2 2 2 2 2" xfId="19627" xr:uid="{00000000-0005-0000-0000-00009FC20000}"/>
    <cellStyle name="Uitvoer 6 2 2 2 3" xfId="19628" xr:uid="{00000000-0005-0000-0000-0000A0C20000}"/>
    <cellStyle name="Uitvoer 6 2 2 3" xfId="19629" xr:uid="{00000000-0005-0000-0000-0000A1C20000}"/>
    <cellStyle name="Uitvoer 6 2 2 3 2" xfId="19630" xr:uid="{00000000-0005-0000-0000-0000A2C20000}"/>
    <cellStyle name="Uitvoer 6 2 2 3 2 2" xfId="19631" xr:uid="{00000000-0005-0000-0000-0000A3C20000}"/>
    <cellStyle name="Uitvoer 6 2 2 4" xfId="19632" xr:uid="{00000000-0005-0000-0000-0000A4C20000}"/>
    <cellStyle name="Uitvoer 6 2 2 4 2" xfId="19633" xr:uid="{00000000-0005-0000-0000-0000A5C20000}"/>
    <cellStyle name="Uitvoer 6 2 3" xfId="19634" xr:uid="{00000000-0005-0000-0000-0000A6C20000}"/>
    <cellStyle name="Uitvoer 6 2 3 2" xfId="19635" xr:uid="{00000000-0005-0000-0000-0000A7C20000}"/>
    <cellStyle name="Uitvoer 6 2 3 2 2" xfId="19636" xr:uid="{00000000-0005-0000-0000-0000A8C20000}"/>
    <cellStyle name="Uitvoer 6 2 3 3" xfId="19637" xr:uid="{00000000-0005-0000-0000-0000A9C20000}"/>
    <cellStyle name="Uitvoer 6 2 4" xfId="19638" xr:uid="{00000000-0005-0000-0000-0000AAC20000}"/>
    <cellStyle name="Uitvoer 6 2 4 2" xfId="19639" xr:uid="{00000000-0005-0000-0000-0000ABC20000}"/>
    <cellStyle name="Uitvoer 6 2 4 2 2" xfId="19640" xr:uid="{00000000-0005-0000-0000-0000ACC20000}"/>
    <cellStyle name="Uitvoer 6 2 5" xfId="19641" xr:uid="{00000000-0005-0000-0000-0000ADC20000}"/>
    <cellStyle name="Uitvoer 6 2 5 2" xfId="19642" xr:uid="{00000000-0005-0000-0000-0000AEC20000}"/>
    <cellStyle name="Uitvoer 6 2 6" xfId="47902" xr:uid="{00000000-0005-0000-0000-0000AFC20000}"/>
    <cellStyle name="Uitvoer 6 2 7" xfId="47903" xr:uid="{00000000-0005-0000-0000-0000B0C20000}"/>
    <cellStyle name="Uitvoer 6 20" xfId="47904" xr:uid="{00000000-0005-0000-0000-0000B1C20000}"/>
    <cellStyle name="Uitvoer 6 21" xfId="47905" xr:uid="{00000000-0005-0000-0000-0000B2C20000}"/>
    <cellStyle name="Uitvoer 6 22" xfId="47906" xr:uid="{00000000-0005-0000-0000-0000B3C20000}"/>
    <cellStyle name="Uitvoer 6 23" xfId="47907" xr:uid="{00000000-0005-0000-0000-0000B4C20000}"/>
    <cellStyle name="Uitvoer 6 24" xfId="47908" xr:uid="{00000000-0005-0000-0000-0000B5C20000}"/>
    <cellStyle name="Uitvoer 6 25" xfId="47909" xr:uid="{00000000-0005-0000-0000-0000B6C20000}"/>
    <cellStyle name="Uitvoer 6 26" xfId="47910" xr:uid="{00000000-0005-0000-0000-0000B7C20000}"/>
    <cellStyle name="Uitvoer 6 27" xfId="48949" xr:uid="{00000000-0005-0000-0000-0000B8C20000}"/>
    <cellStyle name="Uitvoer 6 3" xfId="47911" xr:uid="{00000000-0005-0000-0000-0000B9C20000}"/>
    <cellStyle name="Uitvoer 6 4" xfId="47912" xr:uid="{00000000-0005-0000-0000-0000BAC20000}"/>
    <cellStyle name="Uitvoer 6 5" xfId="47913" xr:uid="{00000000-0005-0000-0000-0000BBC20000}"/>
    <cellStyle name="Uitvoer 6 6" xfId="47914" xr:uid="{00000000-0005-0000-0000-0000BCC20000}"/>
    <cellStyle name="Uitvoer 6 7" xfId="47915" xr:uid="{00000000-0005-0000-0000-0000BDC20000}"/>
    <cellStyle name="Uitvoer 6 8" xfId="47916" xr:uid="{00000000-0005-0000-0000-0000BEC20000}"/>
    <cellStyle name="Uitvoer 6 9" xfId="47917" xr:uid="{00000000-0005-0000-0000-0000BFC20000}"/>
    <cellStyle name="Uitvoer 7" xfId="1328" xr:uid="{00000000-0005-0000-0000-0000C0C20000}"/>
    <cellStyle name="Uitvoer 7 10" xfId="47918" xr:uid="{00000000-0005-0000-0000-0000C1C20000}"/>
    <cellStyle name="Uitvoer 7 11" xfId="47919" xr:uid="{00000000-0005-0000-0000-0000C2C20000}"/>
    <cellStyle name="Uitvoer 7 12" xfId="47920" xr:uid="{00000000-0005-0000-0000-0000C3C20000}"/>
    <cellStyle name="Uitvoer 7 13" xfId="47921" xr:uid="{00000000-0005-0000-0000-0000C4C20000}"/>
    <cellStyle name="Uitvoer 7 14" xfId="47922" xr:uid="{00000000-0005-0000-0000-0000C5C20000}"/>
    <cellStyle name="Uitvoer 7 15" xfId="47923" xr:uid="{00000000-0005-0000-0000-0000C6C20000}"/>
    <cellStyle name="Uitvoer 7 16" xfId="47924" xr:uid="{00000000-0005-0000-0000-0000C7C20000}"/>
    <cellStyle name="Uitvoer 7 17" xfId="47925" xr:uid="{00000000-0005-0000-0000-0000C8C20000}"/>
    <cellStyle name="Uitvoer 7 18" xfId="47926" xr:uid="{00000000-0005-0000-0000-0000C9C20000}"/>
    <cellStyle name="Uitvoer 7 19" xfId="47927" xr:uid="{00000000-0005-0000-0000-0000CAC20000}"/>
    <cellStyle name="Uitvoer 7 2" xfId="2430" xr:uid="{00000000-0005-0000-0000-0000CBC20000}"/>
    <cellStyle name="Uitvoer 7 2 2" xfId="19643" xr:uid="{00000000-0005-0000-0000-0000CCC20000}"/>
    <cellStyle name="Uitvoer 7 2 2 2" xfId="19644" xr:uid="{00000000-0005-0000-0000-0000CDC20000}"/>
    <cellStyle name="Uitvoer 7 2 2 2 2" xfId="19645" xr:uid="{00000000-0005-0000-0000-0000CEC20000}"/>
    <cellStyle name="Uitvoer 7 2 2 2 2 2" xfId="19646" xr:uid="{00000000-0005-0000-0000-0000CFC20000}"/>
    <cellStyle name="Uitvoer 7 2 2 2 3" xfId="19647" xr:uid="{00000000-0005-0000-0000-0000D0C20000}"/>
    <cellStyle name="Uitvoer 7 2 2 3" xfId="19648" xr:uid="{00000000-0005-0000-0000-0000D1C20000}"/>
    <cellStyle name="Uitvoer 7 2 2 3 2" xfId="19649" xr:uid="{00000000-0005-0000-0000-0000D2C20000}"/>
    <cellStyle name="Uitvoer 7 2 2 3 2 2" xfId="19650" xr:uid="{00000000-0005-0000-0000-0000D3C20000}"/>
    <cellStyle name="Uitvoer 7 2 2 4" xfId="19651" xr:uid="{00000000-0005-0000-0000-0000D4C20000}"/>
    <cellStyle name="Uitvoer 7 2 2 4 2" xfId="19652" xr:uid="{00000000-0005-0000-0000-0000D5C20000}"/>
    <cellStyle name="Uitvoer 7 2 3" xfId="19653" xr:uid="{00000000-0005-0000-0000-0000D6C20000}"/>
    <cellStyle name="Uitvoer 7 2 3 2" xfId="19654" xr:uid="{00000000-0005-0000-0000-0000D7C20000}"/>
    <cellStyle name="Uitvoer 7 2 3 2 2" xfId="19655" xr:uid="{00000000-0005-0000-0000-0000D8C20000}"/>
    <cellStyle name="Uitvoer 7 2 3 3" xfId="19656" xr:uid="{00000000-0005-0000-0000-0000D9C20000}"/>
    <cellStyle name="Uitvoer 7 2 4" xfId="19657" xr:uid="{00000000-0005-0000-0000-0000DAC20000}"/>
    <cellStyle name="Uitvoer 7 2 4 2" xfId="19658" xr:uid="{00000000-0005-0000-0000-0000DBC20000}"/>
    <cellStyle name="Uitvoer 7 2 4 2 2" xfId="19659" xr:uid="{00000000-0005-0000-0000-0000DCC20000}"/>
    <cellStyle name="Uitvoer 7 2 5" xfId="19660" xr:uid="{00000000-0005-0000-0000-0000DDC20000}"/>
    <cellStyle name="Uitvoer 7 2 5 2" xfId="19661" xr:uid="{00000000-0005-0000-0000-0000DEC20000}"/>
    <cellStyle name="Uitvoer 7 2 6" xfId="47928" xr:uid="{00000000-0005-0000-0000-0000DFC20000}"/>
    <cellStyle name="Uitvoer 7 2 7" xfId="47929" xr:uid="{00000000-0005-0000-0000-0000E0C20000}"/>
    <cellStyle name="Uitvoer 7 20" xfId="47930" xr:uid="{00000000-0005-0000-0000-0000E1C20000}"/>
    <cellStyle name="Uitvoer 7 21" xfId="47931" xr:uid="{00000000-0005-0000-0000-0000E2C20000}"/>
    <cellStyle name="Uitvoer 7 22" xfId="47932" xr:uid="{00000000-0005-0000-0000-0000E3C20000}"/>
    <cellStyle name="Uitvoer 7 23" xfId="47933" xr:uid="{00000000-0005-0000-0000-0000E4C20000}"/>
    <cellStyle name="Uitvoer 7 24" xfId="47934" xr:uid="{00000000-0005-0000-0000-0000E5C20000}"/>
    <cellStyle name="Uitvoer 7 25" xfId="47935" xr:uid="{00000000-0005-0000-0000-0000E6C20000}"/>
    <cellStyle name="Uitvoer 7 26" xfId="47936" xr:uid="{00000000-0005-0000-0000-0000E7C20000}"/>
    <cellStyle name="Uitvoer 7 27" xfId="48950" xr:uid="{00000000-0005-0000-0000-0000E8C20000}"/>
    <cellStyle name="Uitvoer 7 3" xfId="47937" xr:uid="{00000000-0005-0000-0000-0000E9C20000}"/>
    <cellStyle name="Uitvoer 7 4" xfId="47938" xr:uid="{00000000-0005-0000-0000-0000EAC20000}"/>
    <cellStyle name="Uitvoer 7 5" xfId="47939" xr:uid="{00000000-0005-0000-0000-0000EBC20000}"/>
    <cellStyle name="Uitvoer 7 6" xfId="47940" xr:uid="{00000000-0005-0000-0000-0000ECC20000}"/>
    <cellStyle name="Uitvoer 7 7" xfId="47941" xr:uid="{00000000-0005-0000-0000-0000EDC20000}"/>
    <cellStyle name="Uitvoer 7 8" xfId="47942" xr:uid="{00000000-0005-0000-0000-0000EEC20000}"/>
    <cellStyle name="Uitvoer 7 9" xfId="47943" xr:uid="{00000000-0005-0000-0000-0000EFC20000}"/>
    <cellStyle name="Uitvoer 8" xfId="2431" xr:uid="{00000000-0005-0000-0000-0000F0C20000}"/>
    <cellStyle name="Uitvoer 8 2" xfId="19662" xr:uid="{00000000-0005-0000-0000-0000F1C20000}"/>
    <cellStyle name="Uitvoer 8 2 2" xfId="19663" xr:uid="{00000000-0005-0000-0000-0000F2C20000}"/>
    <cellStyle name="Uitvoer 8 2 2 2" xfId="19664" xr:uid="{00000000-0005-0000-0000-0000F3C20000}"/>
    <cellStyle name="Uitvoer 8 2 3" xfId="19665" xr:uid="{00000000-0005-0000-0000-0000F4C20000}"/>
    <cellStyle name="Uitvoer 8 3" xfId="19666" xr:uid="{00000000-0005-0000-0000-0000F5C20000}"/>
    <cellStyle name="Uitvoer 8 3 2" xfId="19667" xr:uid="{00000000-0005-0000-0000-0000F6C20000}"/>
    <cellStyle name="Uitvoer 8 3 2 2" xfId="19668" xr:uid="{00000000-0005-0000-0000-0000F7C20000}"/>
    <cellStyle name="Uitvoer 8 4" xfId="19669" xr:uid="{00000000-0005-0000-0000-0000F8C20000}"/>
    <cellStyle name="Uitvoer 8 4 2" xfId="19670" xr:uid="{00000000-0005-0000-0000-0000F9C20000}"/>
    <cellStyle name="Unprot" xfId="47944" xr:uid="{00000000-0005-0000-0000-0000FAC20000}"/>
    <cellStyle name="Unprot$" xfId="47945" xr:uid="{00000000-0005-0000-0000-0000FBC20000}"/>
    <cellStyle name="Unprotect" xfId="47946" xr:uid="{00000000-0005-0000-0000-0000FCC20000}"/>
    <cellStyle name="Upload Only" xfId="47947" xr:uid="{00000000-0005-0000-0000-0000FDC20000}"/>
    <cellStyle name="Valuta" xfId="25" builtinId="4" hidden="1"/>
    <cellStyle name="Valuta (0)_riep" xfId="47948" xr:uid="{00000000-0005-0000-0000-0000FFC20000}"/>
    <cellStyle name="Valuta [0]" xfId="26" builtinId="7" hidden="1"/>
    <cellStyle name="Valuta 2" xfId="47949" xr:uid="{00000000-0005-0000-0000-000001C30000}"/>
    <cellStyle name="Valuta 3" xfId="48955" xr:uid="{00000000-0005-0000-0000-000002C30000}"/>
    <cellStyle name="Verklarende tekst 2" xfId="456" xr:uid="{00000000-0005-0000-0000-000003C30000}"/>
    <cellStyle name="Verklarende tekst 3" xfId="2432" xr:uid="{00000000-0005-0000-0000-000004C30000}"/>
    <cellStyle name="Verknüpfte Zelle" xfId="220" xr:uid="{00000000-0005-0000-0000-000005C30000}"/>
    <cellStyle name="w" xfId="47950" xr:uid="{00000000-0005-0000-0000-000006C30000}"/>
    <cellStyle name="Waarschuwingstekst" xfId="33" builtinId="11" hidden="1"/>
    <cellStyle name="Waarschuwingstekst" xfId="49512" builtinId="11" customBuiltin="1"/>
    <cellStyle name="Waarschuwingstekst 2" xfId="457" xr:uid="{00000000-0005-0000-0000-000009C30000}"/>
    <cellStyle name="Waarschuwingstekst 2 2" xfId="2433" xr:uid="{00000000-0005-0000-0000-00000AC30000}"/>
    <cellStyle name="Waarschuwingstekst 3" xfId="1402" xr:uid="{00000000-0005-0000-0000-00000BC30000}"/>
    <cellStyle name="Waarschuwingstekst 3 2" xfId="2434" xr:uid="{00000000-0005-0000-0000-00000CC30000}"/>
    <cellStyle name="Waarschuwingstekst 3 2 2" xfId="47951" xr:uid="{00000000-0005-0000-0000-00000DC30000}"/>
    <cellStyle name="Waarschuwingstekst 3 3" xfId="2504" xr:uid="{00000000-0005-0000-0000-00000EC30000}"/>
    <cellStyle name="Waarschuwingstekst 3 3 2" xfId="47952" xr:uid="{00000000-0005-0000-0000-00000FC30000}"/>
    <cellStyle name="Waarschuwingstekst 3 4" xfId="47953" xr:uid="{00000000-0005-0000-0000-000010C30000}"/>
    <cellStyle name="Waarschuwingstekst 4" xfId="2435" xr:uid="{00000000-0005-0000-0000-000011C30000}"/>
    <cellStyle name="Waarschuwingstekst 5" xfId="2436" xr:uid="{00000000-0005-0000-0000-000012C30000}"/>
    <cellStyle name="Waarschuwingstekst 6" xfId="47954" xr:uid="{00000000-0005-0000-0000-000013C30000}"/>
    <cellStyle name="Warnender Text" xfId="221" xr:uid="{00000000-0005-0000-0000-000014C30000}"/>
    <cellStyle name="Warning Text 2" xfId="222" xr:uid="{00000000-0005-0000-0000-000015C30000}"/>
    <cellStyle name="Warning Text 2 2" xfId="47955" xr:uid="{00000000-0005-0000-0000-000016C30000}"/>
    <cellStyle name="Warning Text 2 2 2" xfId="47956" xr:uid="{00000000-0005-0000-0000-000017C30000}"/>
    <cellStyle name="Warning Text 2 3" xfId="47957" xr:uid="{00000000-0005-0000-0000-000018C30000}"/>
    <cellStyle name="Warning Text 3" xfId="2505" xr:uid="{00000000-0005-0000-0000-000019C30000}"/>
    <cellStyle name="Web Row Title 1" xfId="47958" xr:uid="{00000000-0005-0000-0000-00001AC30000}"/>
    <cellStyle name="Web Row Title 2" xfId="47959" xr:uid="{00000000-0005-0000-0000-00001BC30000}"/>
    <cellStyle name="web_ normal" xfId="47960" xr:uid="{00000000-0005-0000-0000-00001CC30000}"/>
    <cellStyle name="weekly" xfId="47961" xr:uid="{00000000-0005-0000-0000-00001DC30000}"/>
    <cellStyle name="WholeNumber" xfId="47962" xr:uid="{00000000-0005-0000-0000-00001EC30000}"/>
    <cellStyle name="WingdingsBlack" xfId="47963" xr:uid="{00000000-0005-0000-0000-00001FC30000}"/>
    <cellStyle name="WingdingsBlack 2" xfId="47964" xr:uid="{00000000-0005-0000-0000-000020C30000}"/>
    <cellStyle name="WingdingsRed" xfId="47965" xr:uid="{00000000-0005-0000-0000-000021C30000}"/>
    <cellStyle name="WingdingsRed 2" xfId="47966" xr:uid="{00000000-0005-0000-0000-000022C30000}"/>
    <cellStyle name="WingdingsWhite" xfId="47967" xr:uid="{00000000-0005-0000-0000-000023C30000}"/>
    <cellStyle name="WingdingsWhite 2" xfId="47968" xr:uid="{00000000-0005-0000-0000-000024C30000}"/>
    <cellStyle name="Work in progress" xfId="47969" xr:uid="{00000000-0005-0000-0000-000025C30000}"/>
    <cellStyle name="Work in progress 2" xfId="47970" xr:uid="{00000000-0005-0000-0000-000026C30000}"/>
    <cellStyle name="WP" xfId="47971" xr:uid="{00000000-0005-0000-0000-000027C30000}"/>
    <cellStyle name="x" xfId="47972" xr:uid="{00000000-0005-0000-0000-000028C30000}"/>
    <cellStyle name="X - None" xfId="47973" xr:uid="{00000000-0005-0000-0000-000029C30000}"/>
    <cellStyle name="x Men" xfId="47974" xr:uid="{00000000-0005-0000-0000-00002AC30000}"/>
    <cellStyle name="X_Mini-Merge Healthcare REIT BUYS WRS (Interloper) 5-24-2006 v10" xfId="47975" xr:uid="{00000000-0005-0000-0000-00002BC30000}"/>
    <cellStyle name="X_Mini-Merge Healthcare REIT BUYS WRS v223" xfId="47976" xr:uid="{00000000-0005-0000-0000-00002CC30000}"/>
    <cellStyle name="x1" xfId="47977" xr:uid="{00000000-0005-0000-0000-00002DC30000}"/>
    <cellStyle name="Xman" xfId="47978" xr:uid="{00000000-0005-0000-0000-00002EC30000}"/>
    <cellStyle name="Year" xfId="47979" xr:uid="{00000000-0005-0000-0000-00002FC30000}"/>
    <cellStyle name="Year 10" xfId="47980" xr:uid="{00000000-0005-0000-0000-000030C30000}"/>
    <cellStyle name="Year 11" xfId="47981" xr:uid="{00000000-0005-0000-0000-000031C30000}"/>
    <cellStyle name="Year 12" xfId="47982" xr:uid="{00000000-0005-0000-0000-000032C30000}"/>
    <cellStyle name="Year 12 2" xfId="47983" xr:uid="{00000000-0005-0000-0000-000033C30000}"/>
    <cellStyle name="Year 12 3" xfId="47984" xr:uid="{00000000-0005-0000-0000-000034C30000}"/>
    <cellStyle name="Year 12 4" xfId="47985" xr:uid="{00000000-0005-0000-0000-000035C30000}"/>
    <cellStyle name="Year 12 5" xfId="47986" xr:uid="{00000000-0005-0000-0000-000036C30000}"/>
    <cellStyle name="Year 12 6" xfId="47987" xr:uid="{00000000-0005-0000-0000-000037C30000}"/>
    <cellStyle name="Year 12 7" xfId="47988" xr:uid="{00000000-0005-0000-0000-000038C30000}"/>
    <cellStyle name="Year 12 8" xfId="47989" xr:uid="{00000000-0005-0000-0000-000039C30000}"/>
    <cellStyle name="Year 12_090324 Impairment model 2 Gasunie Other" xfId="47990" xr:uid="{00000000-0005-0000-0000-00003AC30000}"/>
    <cellStyle name="Year 13" xfId="47991" xr:uid="{00000000-0005-0000-0000-00003BC30000}"/>
    <cellStyle name="Year 13 2" xfId="47992" xr:uid="{00000000-0005-0000-0000-00003CC30000}"/>
    <cellStyle name="Year 13 3" xfId="47993" xr:uid="{00000000-0005-0000-0000-00003DC30000}"/>
    <cellStyle name="Year 13 4" xfId="47994" xr:uid="{00000000-0005-0000-0000-00003EC30000}"/>
    <cellStyle name="Year 13 5" xfId="47995" xr:uid="{00000000-0005-0000-0000-00003FC30000}"/>
    <cellStyle name="Year 13 6" xfId="47996" xr:uid="{00000000-0005-0000-0000-000040C30000}"/>
    <cellStyle name="Year 13 7" xfId="47997" xr:uid="{00000000-0005-0000-0000-000041C30000}"/>
    <cellStyle name="Year 13 8" xfId="47998" xr:uid="{00000000-0005-0000-0000-000042C30000}"/>
    <cellStyle name="Year 13_090324 Impairment model 2 Gasunie Other" xfId="47999" xr:uid="{00000000-0005-0000-0000-000043C30000}"/>
    <cellStyle name="Year 14" xfId="48000" xr:uid="{00000000-0005-0000-0000-000044C30000}"/>
    <cellStyle name="Year 14 2" xfId="48001" xr:uid="{00000000-0005-0000-0000-000045C30000}"/>
    <cellStyle name="Year 14 3" xfId="48002" xr:uid="{00000000-0005-0000-0000-000046C30000}"/>
    <cellStyle name="Year 14 4" xfId="48003" xr:uid="{00000000-0005-0000-0000-000047C30000}"/>
    <cellStyle name="Year 14 5" xfId="48004" xr:uid="{00000000-0005-0000-0000-000048C30000}"/>
    <cellStyle name="Year 14 6" xfId="48005" xr:uid="{00000000-0005-0000-0000-000049C30000}"/>
    <cellStyle name="Year 14 7" xfId="48006" xr:uid="{00000000-0005-0000-0000-00004AC30000}"/>
    <cellStyle name="Year 14 8" xfId="48007" xr:uid="{00000000-0005-0000-0000-00004BC30000}"/>
    <cellStyle name="Year 14_090324 Impairment model 2 Gasunie Other" xfId="48008" xr:uid="{00000000-0005-0000-0000-00004CC30000}"/>
    <cellStyle name="Year 15" xfId="48009" xr:uid="{00000000-0005-0000-0000-00004DC30000}"/>
    <cellStyle name="Year 15 2" xfId="48010" xr:uid="{00000000-0005-0000-0000-00004EC30000}"/>
    <cellStyle name="Year 15 3" xfId="48011" xr:uid="{00000000-0005-0000-0000-00004FC30000}"/>
    <cellStyle name="Year 15 4" xfId="48012" xr:uid="{00000000-0005-0000-0000-000050C30000}"/>
    <cellStyle name="Year 15 5" xfId="48013" xr:uid="{00000000-0005-0000-0000-000051C30000}"/>
    <cellStyle name="Year 15 6" xfId="48014" xr:uid="{00000000-0005-0000-0000-000052C30000}"/>
    <cellStyle name="Year 15 7" xfId="48015" xr:uid="{00000000-0005-0000-0000-000053C30000}"/>
    <cellStyle name="Year 15 8" xfId="48016" xr:uid="{00000000-0005-0000-0000-000054C30000}"/>
    <cellStyle name="Year 15_090324 Impairment model 2 Gasunie Other" xfId="48017" xr:uid="{00000000-0005-0000-0000-000055C30000}"/>
    <cellStyle name="Year 16" xfId="48018" xr:uid="{00000000-0005-0000-0000-000056C30000}"/>
    <cellStyle name="Year 17" xfId="48019" xr:uid="{00000000-0005-0000-0000-000057C30000}"/>
    <cellStyle name="Year 18" xfId="48020" xr:uid="{00000000-0005-0000-0000-000058C30000}"/>
    <cellStyle name="Year 19" xfId="48021" xr:uid="{00000000-0005-0000-0000-000059C30000}"/>
    <cellStyle name="Year 2" xfId="48022" xr:uid="{00000000-0005-0000-0000-00005AC30000}"/>
    <cellStyle name="Year 20" xfId="48023" xr:uid="{00000000-0005-0000-0000-00005BC30000}"/>
    <cellStyle name="Year 21" xfId="48024" xr:uid="{00000000-0005-0000-0000-00005CC30000}"/>
    <cellStyle name="Year 22" xfId="48025" xr:uid="{00000000-0005-0000-0000-00005DC30000}"/>
    <cellStyle name="Year 23" xfId="48026" xr:uid="{00000000-0005-0000-0000-00005EC30000}"/>
    <cellStyle name="Year 24" xfId="48027" xr:uid="{00000000-0005-0000-0000-00005FC30000}"/>
    <cellStyle name="Year 25" xfId="48028" xr:uid="{00000000-0005-0000-0000-000060C30000}"/>
    <cellStyle name="Year 26" xfId="48029" xr:uid="{00000000-0005-0000-0000-000061C30000}"/>
    <cellStyle name="Year 27" xfId="48030" xr:uid="{00000000-0005-0000-0000-000062C30000}"/>
    <cellStyle name="Year 3" xfId="48031" xr:uid="{00000000-0005-0000-0000-000063C30000}"/>
    <cellStyle name="Year 4" xfId="48032" xr:uid="{00000000-0005-0000-0000-000064C30000}"/>
    <cellStyle name="Year 5" xfId="48033" xr:uid="{00000000-0005-0000-0000-000065C30000}"/>
    <cellStyle name="Year 6" xfId="48034" xr:uid="{00000000-0005-0000-0000-000066C30000}"/>
    <cellStyle name="Year 7" xfId="48035" xr:uid="{00000000-0005-0000-0000-000067C30000}"/>
    <cellStyle name="Year 8" xfId="48036" xr:uid="{00000000-0005-0000-0000-000068C30000}"/>
    <cellStyle name="Year 9" xfId="48037" xr:uid="{00000000-0005-0000-0000-000069C30000}"/>
    <cellStyle name="Year_090702 Fair scenario Jens BP costs" xfId="48038" xr:uid="{00000000-0005-0000-0000-00006AC30000}"/>
    <cellStyle name="YearInput" xfId="48039" xr:uid="{00000000-0005-0000-0000-00006BC30000}"/>
    <cellStyle name="YearInputBk" xfId="48040" xr:uid="{00000000-0005-0000-0000-00006CC30000}"/>
    <cellStyle name="YearInputBk 2" xfId="48041" xr:uid="{00000000-0005-0000-0000-00006DC30000}"/>
    <cellStyle name="YearInputBu" xfId="48042" xr:uid="{00000000-0005-0000-0000-00006EC30000}"/>
    <cellStyle name="YearInputBu 2" xfId="48043" xr:uid="{00000000-0005-0000-0000-00006FC30000}"/>
    <cellStyle name="Yen" xfId="48044" xr:uid="{00000000-0005-0000-0000-000070C30000}"/>
    <cellStyle name="yn" xfId="48045" xr:uid="{00000000-0005-0000-0000-000071C30000}"/>
    <cellStyle name="Zelle überprüfen" xfId="223" xr:uid="{00000000-0005-0000-0000-000072C30000}"/>
  </cellStyles>
  <dxfs count="27">
    <dxf>
      <numFmt numFmtId="0" formatCode="General"/>
    </dxf>
    <dxf>
      <font>
        <color theme="1"/>
      </font>
      <numFmt numFmtId="164" formatCode="_ * #,##0_ ;_ * \-#,##0_ ;_ * &quot;-&quot;??_ ;_ @_ "/>
      <fill>
        <patternFill patternType="none">
          <fgColor indexed="64"/>
          <bgColor indexed="65"/>
        </patternFill>
      </fill>
    </dxf>
    <dxf>
      <font>
        <color theme="1"/>
      </font>
      <numFmt numFmtId="164" formatCode="_ * #,##0_ ;_ * \-#,##0_ ;_ * &quot;-&quot;??_ ;_ @_ "/>
      <fill>
        <patternFill patternType="none">
          <fgColor indexed="64"/>
          <bgColor indexed="65"/>
        </patternFill>
      </fill>
    </dxf>
    <dxf>
      <numFmt numFmtId="0" formatCode="General"/>
    </dxf>
    <dxf>
      <numFmt numFmtId="0" formatCode="General"/>
    </dxf>
    <dxf>
      <border outline="0">
        <bottom style="thin">
          <color indexed="64"/>
        </bottom>
      </border>
    </dxf>
    <dxf>
      <numFmt numFmtId="0" formatCode="General"/>
    </dxf>
    <dxf>
      <font>
        <color theme="1"/>
      </font>
      <numFmt numFmtId="164" formatCode="_ * #,##0_ ;_ * \-#,##0_ ;_ * &quot;-&quot;??_ ;_ @_ "/>
      <fill>
        <patternFill patternType="none">
          <fgColor indexed="64"/>
          <bgColor indexed="65"/>
        </patternFill>
      </fill>
    </dxf>
    <dxf>
      <font>
        <color theme="1"/>
      </font>
      <numFmt numFmtId="164" formatCode="_ * #,##0_ ;_ * \-#,##0_ ;_ * &quot;-&quot;??_ ;_ @_ "/>
      <fill>
        <patternFill patternType="none">
          <fgColor indexed="64"/>
          <bgColor indexed="65"/>
        </patternFill>
      </fill>
    </dxf>
    <dxf>
      <font>
        <color theme="1"/>
      </font>
      <numFmt numFmtId="164" formatCode="_ * #,##0_ ;_ * \-#,##0_ ;_ * &quot;-&quot;??_ ;_ @_ "/>
      <fill>
        <patternFill patternType="none">
          <fgColor indexed="64"/>
          <bgColor indexed="65"/>
        </patternFill>
      </fill>
    </dxf>
    <dxf>
      <font>
        <color theme="1"/>
      </font>
      <numFmt numFmtId="164" formatCode="_ * #,##0_ ;_ * \-#,##0_ ;_ * &quot;-&quot;??_ ;_ @_ "/>
      <fill>
        <patternFill patternType="none">
          <fgColor indexed="64"/>
          <bgColor indexed="65"/>
        </patternFill>
      </fill>
    </dxf>
    <dxf>
      <numFmt numFmtId="0" formatCode="General"/>
    </dxf>
    <dxf>
      <numFmt numFmtId="0" formatCode="General"/>
    </dxf>
    <dxf>
      <border outline="0">
        <bottom style="thin">
          <color indexed="64"/>
        </bottom>
      </border>
    </dxf>
    <dxf>
      <numFmt numFmtId="0" formatCode="General"/>
    </dxf>
    <dxf>
      <numFmt numFmtId="0" formatCode="General"/>
    </dxf>
    <dxf>
      <border outline="0">
        <bottom style="thin">
          <color indexed="64"/>
        </bottom>
      </border>
    </dxf>
    <dxf>
      <numFmt numFmtId="0" formatCode="General"/>
    </dxf>
    <dxf>
      <numFmt numFmtId="0" formatCode="General"/>
    </dxf>
    <dxf>
      <font>
        <color theme="1"/>
      </font>
      <numFmt numFmtId="164" formatCode="_ * #,##0_ ;_ * \-#,##0_ ;_ * &quot;-&quot;??_ ;_ @_ "/>
      <fill>
        <patternFill patternType="none">
          <fgColor indexed="64"/>
          <bgColor indexed="65"/>
        </patternFill>
      </fill>
    </dxf>
    <dxf>
      <border outline="0">
        <bottom style="thin">
          <color indexed="64"/>
        </bottom>
      </border>
    </dxf>
    <dxf>
      <numFmt numFmtId="0" formatCode="General"/>
    </dxf>
    <dxf>
      <numFmt numFmtId="0" formatCode="General"/>
    </dxf>
    <dxf>
      <numFmt numFmtId="0" formatCode="General"/>
    </dxf>
    <dxf>
      <numFmt numFmtId="0" formatCode="General"/>
    </dxf>
    <dxf>
      <font>
        <color theme="1"/>
      </font>
      <numFmt numFmtId="164" formatCode="_ * #,##0_ ;_ * \-#,##0_ ;_ * &quot;-&quot;??_ ;_ @_ "/>
      <fill>
        <patternFill patternType="none">
          <fgColor indexed="64"/>
          <bgColor indexed="65"/>
        </patternFill>
      </fill>
    </dxf>
    <dxf>
      <fill>
        <patternFill>
          <bgColor rgb="FFCCCCFF"/>
        </patternFill>
      </fill>
    </dxf>
  </dxfs>
  <tableStyles count="1" defaultTableStyle="TableStyleMedium2" defaultPivotStyle="PivotStyleLight16">
    <tableStyle name="Tabelstijl 1" pivot="0" count="1" xr9:uid="{5451145C-A42F-4D8F-85E0-C4016193A675}">
      <tableStyleElement type="wholeTable" dxfId="26"/>
    </tableStyle>
  </tableStyles>
  <colors>
    <mruColors>
      <color rgb="FF99FF99"/>
      <color rgb="FFFFCC99"/>
      <color rgb="FFFFCCFF"/>
      <color rgb="FFFFFFCC"/>
      <color rgb="FFCCC8D9"/>
      <color rgb="FFCCFFCC"/>
      <color rgb="FFCCCCFF"/>
      <color rgb="FFCCFFFF"/>
      <color rgb="FFFF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5.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8.xml"/><Relationship Id="rId47" Type="http://schemas.openxmlformats.org/officeDocument/2006/relationships/connections" Target="connections.xml"/><Relationship Id="rId50" Type="http://schemas.openxmlformats.org/officeDocument/2006/relationships/sheetMetadata" Target="metadata.xml"/><Relationship Id="rId55"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7.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externalLink" Target="externalLinks/externalLink6.xml"/><Relationship Id="rId45" Type="http://schemas.openxmlformats.org/officeDocument/2006/relationships/externalLink" Target="externalLinks/externalLink11.xml"/><Relationship Id="rId53"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0.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externalLink" Target="externalLinks/externalLink9.xml"/><Relationship Id="rId48" Type="http://schemas.openxmlformats.org/officeDocument/2006/relationships/styles" Target="styles.xml"/><Relationship Id="rId56" Type="http://schemas.openxmlformats.org/officeDocument/2006/relationships/customXml" Target="../customXml/item5.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11206</xdr:colOff>
      <xdr:row>15</xdr:row>
      <xdr:rowOff>56030</xdr:rowOff>
    </xdr:from>
    <xdr:to>
      <xdr:col>5</xdr:col>
      <xdr:colOff>659206</xdr:colOff>
      <xdr:row>15</xdr:row>
      <xdr:rowOff>56030</xdr:rowOff>
    </xdr:to>
    <xdr:cxnSp macro="">
      <xdr:nvCxnSpPr>
        <xdr:cNvPr id="69" name="Rechte verbindingslijn met pijl 96">
          <a:extLst>
            <a:ext uri="{FF2B5EF4-FFF2-40B4-BE49-F238E27FC236}">
              <a16:creationId xmlns:a16="http://schemas.microsoft.com/office/drawing/2014/main" id="{00000000-0008-0000-0100-000045000000}"/>
            </a:ext>
          </a:extLst>
        </xdr:cNvPr>
        <xdr:cNvCxnSpPr/>
      </xdr:nvCxnSpPr>
      <xdr:spPr>
        <a:xfrm flipV="1">
          <a:off x="3541059" y="2521324"/>
          <a:ext cx="6480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168088</xdr:colOff>
      <xdr:row>34</xdr:row>
      <xdr:rowOff>67235</xdr:rowOff>
    </xdr:from>
    <xdr:to>
      <xdr:col>13</xdr:col>
      <xdr:colOff>636794</xdr:colOff>
      <xdr:row>34</xdr:row>
      <xdr:rowOff>67235</xdr:rowOff>
    </xdr:to>
    <xdr:cxnSp macro="">
      <xdr:nvCxnSpPr>
        <xdr:cNvPr id="83" name="Rechte verbindingslijn met pijl 96">
          <a:extLst>
            <a:ext uri="{FF2B5EF4-FFF2-40B4-BE49-F238E27FC236}">
              <a16:creationId xmlns:a16="http://schemas.microsoft.com/office/drawing/2014/main" id="{00000000-0008-0000-0100-000053000000}"/>
            </a:ext>
          </a:extLst>
        </xdr:cNvPr>
        <xdr:cNvCxnSpPr/>
      </xdr:nvCxnSpPr>
      <xdr:spPr>
        <a:xfrm flipV="1">
          <a:off x="9099176" y="4684059"/>
          <a:ext cx="6480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11206</xdr:colOff>
      <xdr:row>34</xdr:row>
      <xdr:rowOff>89647</xdr:rowOff>
    </xdr:from>
    <xdr:to>
      <xdr:col>17</xdr:col>
      <xdr:colOff>659206</xdr:colOff>
      <xdr:row>34</xdr:row>
      <xdr:rowOff>89647</xdr:rowOff>
    </xdr:to>
    <xdr:cxnSp macro="">
      <xdr:nvCxnSpPr>
        <xdr:cNvPr id="84" name="Rechte verbindingslijn met pijl 96">
          <a:extLst>
            <a:ext uri="{FF2B5EF4-FFF2-40B4-BE49-F238E27FC236}">
              <a16:creationId xmlns:a16="http://schemas.microsoft.com/office/drawing/2014/main" id="{00000000-0008-0000-0100-000054000000}"/>
            </a:ext>
          </a:extLst>
        </xdr:cNvPr>
        <xdr:cNvCxnSpPr/>
      </xdr:nvCxnSpPr>
      <xdr:spPr>
        <a:xfrm flipV="1">
          <a:off x="11911853" y="4706471"/>
          <a:ext cx="6480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168088</xdr:colOff>
      <xdr:row>34</xdr:row>
      <xdr:rowOff>67235</xdr:rowOff>
    </xdr:from>
    <xdr:to>
      <xdr:col>21</xdr:col>
      <xdr:colOff>636794</xdr:colOff>
      <xdr:row>34</xdr:row>
      <xdr:rowOff>67235</xdr:rowOff>
    </xdr:to>
    <xdr:cxnSp macro="">
      <xdr:nvCxnSpPr>
        <xdr:cNvPr id="86" name="Rechte verbindingslijn met pijl 96">
          <a:extLst>
            <a:ext uri="{FF2B5EF4-FFF2-40B4-BE49-F238E27FC236}">
              <a16:creationId xmlns:a16="http://schemas.microsoft.com/office/drawing/2014/main" id="{00000000-0008-0000-0100-000056000000}"/>
            </a:ext>
          </a:extLst>
        </xdr:cNvPr>
        <xdr:cNvCxnSpPr/>
      </xdr:nvCxnSpPr>
      <xdr:spPr>
        <a:xfrm flipV="1">
          <a:off x="14679706" y="4684059"/>
          <a:ext cx="6480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24</xdr:row>
      <xdr:rowOff>112059</xdr:rowOff>
    </xdr:from>
    <xdr:to>
      <xdr:col>6</xdr:col>
      <xdr:colOff>0</xdr:colOff>
      <xdr:row>40</xdr:row>
      <xdr:rowOff>67235</xdr:rowOff>
    </xdr:to>
    <xdr:cxnSp macro="">
      <xdr:nvCxnSpPr>
        <xdr:cNvPr id="11" name="Rechte verbindingslijn met pijl 10">
          <a:extLst>
            <a:ext uri="{FF2B5EF4-FFF2-40B4-BE49-F238E27FC236}">
              <a16:creationId xmlns:a16="http://schemas.microsoft.com/office/drawing/2014/main" id="{22FEF959-F227-4706-91E0-4D31975D78B7}"/>
            </a:ext>
          </a:extLst>
        </xdr:cNvPr>
        <xdr:cNvCxnSpPr/>
      </xdr:nvCxnSpPr>
      <xdr:spPr>
        <a:xfrm>
          <a:off x="4202206" y="3653118"/>
          <a:ext cx="717176" cy="2823882"/>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11206</xdr:colOff>
      <xdr:row>32</xdr:row>
      <xdr:rowOff>100853</xdr:rowOff>
    </xdr:from>
    <xdr:to>
      <xdr:col>6</xdr:col>
      <xdr:colOff>23812</xdr:colOff>
      <xdr:row>44</xdr:row>
      <xdr:rowOff>130969</xdr:rowOff>
    </xdr:to>
    <xdr:cxnSp macro="">
      <xdr:nvCxnSpPr>
        <xdr:cNvPr id="15" name="Rechte verbindingslijn met pijl 14">
          <a:extLst>
            <a:ext uri="{FF2B5EF4-FFF2-40B4-BE49-F238E27FC236}">
              <a16:creationId xmlns:a16="http://schemas.microsoft.com/office/drawing/2014/main" id="{389B1D54-8F93-4B14-BB6A-F2A0F2D5BF7D}"/>
            </a:ext>
          </a:extLst>
        </xdr:cNvPr>
        <xdr:cNvCxnSpPr/>
      </xdr:nvCxnSpPr>
      <xdr:spPr>
        <a:xfrm>
          <a:off x="4202206" y="5720603"/>
          <a:ext cx="726981" cy="2173241"/>
        </a:xfrm>
        <a:prstGeom prst="straightConnector1">
          <a:avLst/>
        </a:prstGeom>
        <a:ln>
          <a:solidFill>
            <a:schemeClr val="tx1"/>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381000</xdr:colOff>
      <xdr:row>22</xdr:row>
      <xdr:rowOff>21981</xdr:rowOff>
    </xdr:from>
    <xdr:to>
      <xdr:col>5</xdr:col>
      <xdr:colOff>409575</xdr:colOff>
      <xdr:row>48</xdr:row>
      <xdr:rowOff>85725</xdr:rowOff>
    </xdr:to>
    <xdr:cxnSp macro="">
      <xdr:nvCxnSpPr>
        <xdr:cNvPr id="30" name="Rechte verbindingslijn 29">
          <a:extLst>
            <a:ext uri="{FF2B5EF4-FFF2-40B4-BE49-F238E27FC236}">
              <a16:creationId xmlns:a16="http://schemas.microsoft.com/office/drawing/2014/main" id="{0AB88F3F-39BB-4892-8BD9-85D2AF26FC33}"/>
            </a:ext>
          </a:extLst>
        </xdr:cNvPr>
        <xdr:cNvCxnSpPr/>
      </xdr:nvCxnSpPr>
      <xdr:spPr>
        <a:xfrm flipH="1" flipV="1">
          <a:off x="4581525" y="3822456"/>
          <a:ext cx="28575" cy="4045194"/>
        </a:xfrm>
        <a:prstGeom prst="line">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47625</xdr:colOff>
      <xdr:row>48</xdr:row>
      <xdr:rowOff>81644</xdr:rowOff>
    </xdr:from>
    <xdr:to>
      <xdr:col>5</xdr:col>
      <xdr:colOff>413971</xdr:colOff>
      <xdr:row>48</xdr:row>
      <xdr:rowOff>82691</xdr:rowOff>
    </xdr:to>
    <xdr:cxnSp macro="">
      <xdr:nvCxnSpPr>
        <xdr:cNvPr id="35" name="Rechte verbindingslijn 34">
          <a:extLst>
            <a:ext uri="{FF2B5EF4-FFF2-40B4-BE49-F238E27FC236}">
              <a16:creationId xmlns:a16="http://schemas.microsoft.com/office/drawing/2014/main" id="{F966E2D7-4013-41AF-94F7-2D2AAC60D61E}"/>
            </a:ext>
          </a:extLst>
        </xdr:cNvPr>
        <xdr:cNvCxnSpPr/>
      </xdr:nvCxnSpPr>
      <xdr:spPr>
        <a:xfrm>
          <a:off x="4259036" y="7966983"/>
          <a:ext cx="366346" cy="1047"/>
        </a:xfrm>
        <a:prstGeom prst="line">
          <a:avLst/>
        </a:prstGeom>
        <a:ln>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379535</xdr:colOff>
      <xdr:row>22</xdr:row>
      <xdr:rowOff>13189</xdr:rowOff>
    </xdr:from>
    <xdr:to>
      <xdr:col>15</xdr:col>
      <xdr:colOff>1047750</xdr:colOff>
      <xdr:row>22</xdr:row>
      <xdr:rowOff>13607</xdr:rowOff>
    </xdr:to>
    <xdr:cxnSp macro="">
      <xdr:nvCxnSpPr>
        <xdr:cNvPr id="50" name="Rechte verbindingslijn 49">
          <a:extLst>
            <a:ext uri="{FF2B5EF4-FFF2-40B4-BE49-F238E27FC236}">
              <a16:creationId xmlns:a16="http://schemas.microsoft.com/office/drawing/2014/main" id="{F6B454FD-2004-4193-B5AB-F61AE9457E5B}"/>
            </a:ext>
          </a:extLst>
        </xdr:cNvPr>
        <xdr:cNvCxnSpPr/>
      </xdr:nvCxnSpPr>
      <xdr:spPr>
        <a:xfrm>
          <a:off x="4570535" y="3795975"/>
          <a:ext cx="7961644" cy="418"/>
        </a:xfrm>
        <a:prstGeom prst="line">
          <a:avLst/>
        </a:prstGeom>
        <a:ln>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1033096</xdr:colOff>
      <xdr:row>22</xdr:row>
      <xdr:rowOff>0</xdr:rowOff>
    </xdr:from>
    <xdr:to>
      <xdr:col>15</xdr:col>
      <xdr:colOff>1047750</xdr:colOff>
      <xdr:row>33</xdr:row>
      <xdr:rowOff>7327</xdr:rowOff>
    </xdr:to>
    <xdr:cxnSp macro="">
      <xdr:nvCxnSpPr>
        <xdr:cNvPr id="42" name="Rechte verbindingslijn met pijl 41">
          <a:extLst>
            <a:ext uri="{FF2B5EF4-FFF2-40B4-BE49-F238E27FC236}">
              <a16:creationId xmlns:a16="http://schemas.microsoft.com/office/drawing/2014/main" id="{854A845F-3279-49DB-AEEC-C0E663DC3175}"/>
            </a:ext>
          </a:extLst>
        </xdr:cNvPr>
        <xdr:cNvCxnSpPr/>
      </xdr:nvCxnSpPr>
      <xdr:spPr>
        <a:xfrm>
          <a:off x="12551019" y="3260481"/>
          <a:ext cx="14654" cy="202223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23812</xdr:colOff>
      <xdr:row>25</xdr:row>
      <xdr:rowOff>13607</xdr:rowOff>
    </xdr:from>
    <xdr:to>
      <xdr:col>6</xdr:col>
      <xdr:colOff>0</xdr:colOff>
      <xdr:row>52</xdr:row>
      <xdr:rowOff>107156</xdr:rowOff>
    </xdr:to>
    <xdr:cxnSp macro="">
      <xdr:nvCxnSpPr>
        <xdr:cNvPr id="48" name="Rechte verbindingslijn met pijl 47">
          <a:extLst>
            <a:ext uri="{FF2B5EF4-FFF2-40B4-BE49-F238E27FC236}">
              <a16:creationId xmlns:a16="http://schemas.microsoft.com/office/drawing/2014/main" id="{1D44BDBF-C067-498A-9E3B-C7CF7F31FEB8}"/>
            </a:ext>
          </a:extLst>
        </xdr:cNvPr>
        <xdr:cNvCxnSpPr/>
      </xdr:nvCxnSpPr>
      <xdr:spPr>
        <a:xfrm flipV="1">
          <a:off x="4214812" y="4383201"/>
          <a:ext cx="690563" cy="4201205"/>
        </a:xfrm>
        <a:prstGeom prst="straightConnector1">
          <a:avLst/>
        </a:prstGeom>
        <a:ln>
          <a:solidFill>
            <a:schemeClr val="tx1"/>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35719</xdr:colOff>
      <xdr:row>29</xdr:row>
      <xdr:rowOff>95250</xdr:rowOff>
    </xdr:from>
    <xdr:to>
      <xdr:col>6</xdr:col>
      <xdr:colOff>0</xdr:colOff>
      <xdr:row>56</xdr:row>
      <xdr:rowOff>71437</xdr:rowOff>
    </xdr:to>
    <xdr:cxnSp macro="">
      <xdr:nvCxnSpPr>
        <xdr:cNvPr id="52" name="Rechte verbindingslijn met pijl 51">
          <a:extLst>
            <a:ext uri="{FF2B5EF4-FFF2-40B4-BE49-F238E27FC236}">
              <a16:creationId xmlns:a16="http://schemas.microsoft.com/office/drawing/2014/main" id="{38EC4FBE-740F-47DD-AD7E-458A74124E3F}"/>
            </a:ext>
          </a:extLst>
        </xdr:cNvPr>
        <xdr:cNvCxnSpPr/>
      </xdr:nvCxnSpPr>
      <xdr:spPr>
        <a:xfrm flipV="1">
          <a:off x="4226719" y="5179219"/>
          <a:ext cx="678656" cy="4083843"/>
        </a:xfrm>
        <a:prstGeom prst="straightConnector1">
          <a:avLst/>
        </a:prstGeom>
        <a:ln>
          <a:solidFill>
            <a:schemeClr val="tx1"/>
          </a:solidFill>
          <a:prstDash val="lgDashDot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7327</xdr:colOff>
      <xdr:row>36</xdr:row>
      <xdr:rowOff>142875</xdr:rowOff>
    </xdr:from>
    <xdr:to>
      <xdr:col>6</xdr:col>
      <xdr:colOff>0</xdr:colOff>
      <xdr:row>60</xdr:row>
      <xdr:rowOff>109904</xdr:rowOff>
    </xdr:to>
    <xdr:cxnSp macro="">
      <xdr:nvCxnSpPr>
        <xdr:cNvPr id="59" name="Rechte verbindingslijn met pijl 58">
          <a:extLst>
            <a:ext uri="{FF2B5EF4-FFF2-40B4-BE49-F238E27FC236}">
              <a16:creationId xmlns:a16="http://schemas.microsoft.com/office/drawing/2014/main" id="{180C19F9-7DF3-4D49-8EF9-7D5FE957B553}"/>
            </a:ext>
          </a:extLst>
        </xdr:cNvPr>
        <xdr:cNvCxnSpPr/>
      </xdr:nvCxnSpPr>
      <xdr:spPr>
        <a:xfrm flipV="1">
          <a:off x="4198327" y="6477000"/>
          <a:ext cx="707048" cy="3538904"/>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40</xdr:row>
      <xdr:rowOff>166687</xdr:rowOff>
    </xdr:from>
    <xdr:to>
      <xdr:col>6</xdr:col>
      <xdr:colOff>11906</xdr:colOff>
      <xdr:row>64</xdr:row>
      <xdr:rowOff>109904</xdr:rowOff>
    </xdr:to>
    <xdr:cxnSp macro="">
      <xdr:nvCxnSpPr>
        <xdr:cNvPr id="61" name="Rechte verbindingslijn met pijl 60">
          <a:extLst>
            <a:ext uri="{FF2B5EF4-FFF2-40B4-BE49-F238E27FC236}">
              <a16:creationId xmlns:a16="http://schemas.microsoft.com/office/drawing/2014/main" id="{274FFB60-4730-4835-8732-F580F2D6A44F}"/>
            </a:ext>
          </a:extLst>
        </xdr:cNvPr>
        <xdr:cNvCxnSpPr/>
      </xdr:nvCxnSpPr>
      <xdr:spPr>
        <a:xfrm flipV="1">
          <a:off x="4191000" y="7215187"/>
          <a:ext cx="726281" cy="3515092"/>
        </a:xfrm>
        <a:prstGeom prst="straightConnector1">
          <a:avLst/>
        </a:prstGeom>
        <a:ln>
          <a:solidFill>
            <a:schemeClr val="tx1"/>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11206</xdr:colOff>
      <xdr:row>28</xdr:row>
      <xdr:rowOff>89647</xdr:rowOff>
    </xdr:from>
    <xdr:to>
      <xdr:col>10</xdr:col>
      <xdr:colOff>11205</xdr:colOff>
      <xdr:row>33</xdr:row>
      <xdr:rowOff>11206</xdr:rowOff>
    </xdr:to>
    <xdr:cxnSp macro="">
      <xdr:nvCxnSpPr>
        <xdr:cNvPr id="63" name="Rechte verbindingslijn met pijl 62">
          <a:extLst>
            <a:ext uri="{FF2B5EF4-FFF2-40B4-BE49-F238E27FC236}">
              <a16:creationId xmlns:a16="http://schemas.microsoft.com/office/drawing/2014/main" id="{580F6792-5AB4-457D-ADC7-8D590324D98D}"/>
            </a:ext>
          </a:extLst>
        </xdr:cNvPr>
        <xdr:cNvCxnSpPr/>
      </xdr:nvCxnSpPr>
      <xdr:spPr>
        <a:xfrm>
          <a:off x="7810500" y="4347882"/>
          <a:ext cx="717176" cy="81803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54428</xdr:colOff>
      <xdr:row>32</xdr:row>
      <xdr:rowOff>149679</xdr:rowOff>
    </xdr:from>
    <xdr:to>
      <xdr:col>9</xdr:col>
      <xdr:colOff>707571</xdr:colOff>
      <xdr:row>33</xdr:row>
      <xdr:rowOff>95250</xdr:rowOff>
    </xdr:to>
    <xdr:cxnSp macro="">
      <xdr:nvCxnSpPr>
        <xdr:cNvPr id="65" name="Rechte verbindingslijn met pijl 64">
          <a:extLst>
            <a:ext uri="{FF2B5EF4-FFF2-40B4-BE49-F238E27FC236}">
              <a16:creationId xmlns:a16="http://schemas.microsoft.com/office/drawing/2014/main" id="{8B720C64-8C22-4A29-B928-1FD576CA9D62}"/>
            </a:ext>
          </a:extLst>
        </xdr:cNvPr>
        <xdr:cNvCxnSpPr/>
      </xdr:nvCxnSpPr>
      <xdr:spPr>
        <a:xfrm>
          <a:off x="7851321" y="5701393"/>
          <a:ext cx="653143" cy="122464"/>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11206</xdr:colOff>
      <xdr:row>34</xdr:row>
      <xdr:rowOff>11206</xdr:rowOff>
    </xdr:from>
    <xdr:to>
      <xdr:col>10</xdr:col>
      <xdr:colOff>0</xdr:colOff>
      <xdr:row>36</xdr:row>
      <xdr:rowOff>89647</xdr:rowOff>
    </xdr:to>
    <xdr:cxnSp macro="">
      <xdr:nvCxnSpPr>
        <xdr:cNvPr id="72" name="Rechte verbindingslijn met pijl 71">
          <a:extLst>
            <a:ext uri="{FF2B5EF4-FFF2-40B4-BE49-F238E27FC236}">
              <a16:creationId xmlns:a16="http://schemas.microsoft.com/office/drawing/2014/main" id="{272F8184-93B4-4494-9B7D-2BE8D4ED6B32}"/>
            </a:ext>
          </a:extLst>
        </xdr:cNvPr>
        <xdr:cNvCxnSpPr/>
      </xdr:nvCxnSpPr>
      <xdr:spPr>
        <a:xfrm flipV="1">
          <a:off x="7810500" y="5345206"/>
          <a:ext cx="705971" cy="43702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168088</xdr:colOff>
      <xdr:row>34</xdr:row>
      <xdr:rowOff>145676</xdr:rowOff>
    </xdr:from>
    <xdr:to>
      <xdr:col>10</xdr:col>
      <xdr:colOff>11205</xdr:colOff>
      <xdr:row>40</xdr:row>
      <xdr:rowOff>123264</xdr:rowOff>
    </xdr:to>
    <xdr:cxnSp macro="">
      <xdr:nvCxnSpPr>
        <xdr:cNvPr id="74" name="Rechte verbindingslijn met pijl 73">
          <a:extLst>
            <a:ext uri="{FF2B5EF4-FFF2-40B4-BE49-F238E27FC236}">
              <a16:creationId xmlns:a16="http://schemas.microsoft.com/office/drawing/2014/main" id="{20820FA2-FDC1-4107-A4BE-AE035467DE68}"/>
            </a:ext>
          </a:extLst>
        </xdr:cNvPr>
        <xdr:cNvCxnSpPr/>
      </xdr:nvCxnSpPr>
      <xdr:spPr>
        <a:xfrm flipV="1">
          <a:off x="7788088" y="5479676"/>
          <a:ext cx="739588" cy="105335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xdr:colOff>
      <xdr:row>36</xdr:row>
      <xdr:rowOff>27214</xdr:rowOff>
    </xdr:from>
    <xdr:to>
      <xdr:col>9</xdr:col>
      <xdr:colOff>707571</xdr:colOff>
      <xdr:row>44</xdr:row>
      <xdr:rowOff>47625</xdr:rowOff>
    </xdr:to>
    <xdr:cxnSp macro="">
      <xdr:nvCxnSpPr>
        <xdr:cNvPr id="76" name="Rechte verbindingslijn met pijl 75">
          <a:extLst>
            <a:ext uri="{FF2B5EF4-FFF2-40B4-BE49-F238E27FC236}">
              <a16:creationId xmlns:a16="http://schemas.microsoft.com/office/drawing/2014/main" id="{90CDBAC9-6326-4ED4-AF66-4F95E6730280}"/>
            </a:ext>
          </a:extLst>
        </xdr:cNvPr>
        <xdr:cNvCxnSpPr/>
      </xdr:nvCxnSpPr>
      <xdr:spPr>
        <a:xfrm flipV="1">
          <a:off x="7786687" y="6361339"/>
          <a:ext cx="707572" cy="144916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47624</xdr:colOff>
      <xdr:row>36</xdr:row>
      <xdr:rowOff>44824</xdr:rowOff>
    </xdr:from>
    <xdr:to>
      <xdr:col>10</xdr:col>
      <xdr:colOff>112058</xdr:colOff>
      <xdr:row>48</xdr:row>
      <xdr:rowOff>23812</xdr:rowOff>
    </xdr:to>
    <xdr:cxnSp macro="">
      <xdr:nvCxnSpPr>
        <xdr:cNvPr id="78" name="Rechte verbindingslijn met pijl 77">
          <a:extLst>
            <a:ext uri="{FF2B5EF4-FFF2-40B4-BE49-F238E27FC236}">
              <a16:creationId xmlns:a16="http://schemas.microsoft.com/office/drawing/2014/main" id="{0B61592B-0A7B-4812-AC6B-09678DB8D350}"/>
            </a:ext>
          </a:extLst>
        </xdr:cNvPr>
        <xdr:cNvCxnSpPr/>
      </xdr:nvCxnSpPr>
      <xdr:spPr>
        <a:xfrm flipV="1">
          <a:off x="7834312" y="6378949"/>
          <a:ext cx="778809" cy="212211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xdr:colOff>
      <xdr:row>36</xdr:row>
      <xdr:rowOff>44824</xdr:rowOff>
    </xdr:from>
    <xdr:to>
      <xdr:col>11</xdr:col>
      <xdr:colOff>224117</xdr:colOff>
      <xdr:row>52</xdr:row>
      <xdr:rowOff>47625</xdr:rowOff>
    </xdr:to>
    <xdr:cxnSp macro="">
      <xdr:nvCxnSpPr>
        <xdr:cNvPr id="80" name="Rechte verbindingslijn met pijl 79">
          <a:extLst>
            <a:ext uri="{FF2B5EF4-FFF2-40B4-BE49-F238E27FC236}">
              <a16:creationId xmlns:a16="http://schemas.microsoft.com/office/drawing/2014/main" id="{643EE2DD-A706-4ED0-97ED-A1DDC6ACDFE6}"/>
            </a:ext>
          </a:extLst>
        </xdr:cNvPr>
        <xdr:cNvCxnSpPr/>
      </xdr:nvCxnSpPr>
      <xdr:spPr>
        <a:xfrm flipV="1">
          <a:off x="7786687" y="6378949"/>
          <a:ext cx="1117086" cy="286030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35718</xdr:colOff>
      <xdr:row>36</xdr:row>
      <xdr:rowOff>56030</xdr:rowOff>
    </xdr:from>
    <xdr:to>
      <xdr:col>11</xdr:col>
      <xdr:colOff>403411</xdr:colOff>
      <xdr:row>56</xdr:row>
      <xdr:rowOff>0</xdr:rowOff>
    </xdr:to>
    <xdr:cxnSp macro="">
      <xdr:nvCxnSpPr>
        <xdr:cNvPr id="85" name="Rechte verbindingslijn met pijl 84">
          <a:extLst>
            <a:ext uri="{FF2B5EF4-FFF2-40B4-BE49-F238E27FC236}">
              <a16:creationId xmlns:a16="http://schemas.microsoft.com/office/drawing/2014/main" id="{801F614B-DDEB-4213-B08B-FF7590F21A2E}"/>
            </a:ext>
          </a:extLst>
        </xdr:cNvPr>
        <xdr:cNvCxnSpPr/>
      </xdr:nvCxnSpPr>
      <xdr:spPr>
        <a:xfrm flipV="1">
          <a:off x="7822406" y="6390155"/>
          <a:ext cx="1260661" cy="351584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20</xdr:row>
      <xdr:rowOff>0</xdr:rowOff>
    </xdr:from>
    <xdr:to>
      <xdr:col>5</xdr:col>
      <xdr:colOff>694764</xdr:colOff>
      <xdr:row>24</xdr:row>
      <xdr:rowOff>11207</xdr:rowOff>
    </xdr:to>
    <xdr:cxnSp macro="">
      <xdr:nvCxnSpPr>
        <xdr:cNvPr id="34" name="Rechte verbindingslijn met pijl 33">
          <a:extLst>
            <a:ext uri="{FF2B5EF4-FFF2-40B4-BE49-F238E27FC236}">
              <a16:creationId xmlns:a16="http://schemas.microsoft.com/office/drawing/2014/main" id="{AE02218E-C864-4B21-B972-D461FE523468}"/>
            </a:ext>
          </a:extLst>
        </xdr:cNvPr>
        <xdr:cNvCxnSpPr/>
      </xdr:nvCxnSpPr>
      <xdr:spPr>
        <a:xfrm>
          <a:off x="4191000" y="3429000"/>
          <a:ext cx="694764" cy="718778"/>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166688</xdr:colOff>
      <xdr:row>32</xdr:row>
      <xdr:rowOff>81643</xdr:rowOff>
    </xdr:from>
    <xdr:to>
      <xdr:col>6</xdr:col>
      <xdr:colOff>0</xdr:colOff>
      <xdr:row>60</xdr:row>
      <xdr:rowOff>23812</xdr:rowOff>
    </xdr:to>
    <xdr:cxnSp macro="">
      <xdr:nvCxnSpPr>
        <xdr:cNvPr id="45" name="Rechte verbindingslijn met pijl 44">
          <a:extLst>
            <a:ext uri="{FF2B5EF4-FFF2-40B4-BE49-F238E27FC236}">
              <a16:creationId xmlns:a16="http://schemas.microsoft.com/office/drawing/2014/main" id="{0F2E527D-4EFC-4315-B43D-0EA3439D2682}"/>
            </a:ext>
          </a:extLst>
        </xdr:cNvPr>
        <xdr:cNvCxnSpPr/>
      </xdr:nvCxnSpPr>
      <xdr:spPr>
        <a:xfrm flipV="1">
          <a:off x="4179094" y="5701393"/>
          <a:ext cx="726281" cy="422841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2722</xdr:colOff>
      <xdr:row>28</xdr:row>
      <xdr:rowOff>97971</xdr:rowOff>
    </xdr:from>
    <xdr:to>
      <xdr:col>5</xdr:col>
      <xdr:colOff>697486</xdr:colOff>
      <xdr:row>32</xdr:row>
      <xdr:rowOff>109178</xdr:rowOff>
    </xdr:to>
    <xdr:cxnSp macro="">
      <xdr:nvCxnSpPr>
        <xdr:cNvPr id="47" name="Rechte verbindingslijn met pijl 46">
          <a:extLst>
            <a:ext uri="{FF2B5EF4-FFF2-40B4-BE49-F238E27FC236}">
              <a16:creationId xmlns:a16="http://schemas.microsoft.com/office/drawing/2014/main" id="{9C5D2336-1614-4587-A7BD-5DD1BAF12BD0}"/>
            </a:ext>
          </a:extLst>
        </xdr:cNvPr>
        <xdr:cNvCxnSpPr/>
      </xdr:nvCxnSpPr>
      <xdr:spPr>
        <a:xfrm>
          <a:off x="4193722" y="4942114"/>
          <a:ext cx="694764" cy="718778"/>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12248</xdr:colOff>
      <xdr:row>32</xdr:row>
      <xdr:rowOff>127908</xdr:rowOff>
    </xdr:from>
    <xdr:to>
      <xdr:col>5</xdr:col>
      <xdr:colOff>702469</xdr:colOff>
      <xdr:row>52</xdr:row>
      <xdr:rowOff>59531</xdr:rowOff>
    </xdr:to>
    <xdr:cxnSp macro="">
      <xdr:nvCxnSpPr>
        <xdr:cNvPr id="53" name="Rechte verbindingslijn met pijl 52">
          <a:extLst>
            <a:ext uri="{FF2B5EF4-FFF2-40B4-BE49-F238E27FC236}">
              <a16:creationId xmlns:a16="http://schemas.microsoft.com/office/drawing/2014/main" id="{443814F4-B7A7-4282-B092-012300388B08}"/>
            </a:ext>
          </a:extLst>
        </xdr:cNvPr>
        <xdr:cNvCxnSpPr/>
      </xdr:nvCxnSpPr>
      <xdr:spPr>
        <a:xfrm>
          <a:off x="4203248" y="5747658"/>
          <a:ext cx="690221" cy="3503498"/>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13607</xdr:colOff>
      <xdr:row>36</xdr:row>
      <xdr:rowOff>54428</xdr:rowOff>
    </xdr:from>
    <xdr:to>
      <xdr:col>5</xdr:col>
      <xdr:colOff>678656</xdr:colOff>
      <xdr:row>48</xdr:row>
      <xdr:rowOff>83344</xdr:rowOff>
    </xdr:to>
    <xdr:cxnSp macro="">
      <xdr:nvCxnSpPr>
        <xdr:cNvPr id="55" name="Rechte verbindingslijn met pijl 54">
          <a:extLst>
            <a:ext uri="{FF2B5EF4-FFF2-40B4-BE49-F238E27FC236}">
              <a16:creationId xmlns:a16="http://schemas.microsoft.com/office/drawing/2014/main" id="{DF381007-79BB-40DC-8148-43805C97A6AE}"/>
            </a:ext>
          </a:extLst>
        </xdr:cNvPr>
        <xdr:cNvCxnSpPr/>
      </xdr:nvCxnSpPr>
      <xdr:spPr>
        <a:xfrm>
          <a:off x="4204607" y="6388553"/>
          <a:ext cx="665049" cy="2172041"/>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20410</xdr:colOff>
      <xdr:row>40</xdr:row>
      <xdr:rowOff>64633</xdr:rowOff>
    </xdr:from>
    <xdr:to>
      <xdr:col>6</xdr:col>
      <xdr:colOff>11906</xdr:colOff>
      <xdr:row>68</xdr:row>
      <xdr:rowOff>88446</xdr:rowOff>
    </xdr:to>
    <xdr:cxnSp macro="">
      <xdr:nvCxnSpPr>
        <xdr:cNvPr id="10" name="Rechte verbindingslijn met pijl 9">
          <a:extLst>
            <a:ext uri="{FF2B5EF4-FFF2-40B4-BE49-F238E27FC236}">
              <a16:creationId xmlns:a16="http://schemas.microsoft.com/office/drawing/2014/main" id="{44F50D98-1322-4F0C-BF28-00902C0DA389}"/>
            </a:ext>
          </a:extLst>
        </xdr:cNvPr>
        <xdr:cNvCxnSpPr/>
      </xdr:nvCxnSpPr>
      <xdr:spPr>
        <a:xfrm flipV="1">
          <a:off x="4231821" y="7215187"/>
          <a:ext cx="705871" cy="4432527"/>
        </a:xfrm>
        <a:prstGeom prst="straightConnector1">
          <a:avLst/>
        </a:prstGeom>
        <a:ln>
          <a:solidFill>
            <a:schemeClr val="tx1"/>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13607</xdr:colOff>
      <xdr:row>40</xdr:row>
      <xdr:rowOff>95250</xdr:rowOff>
    </xdr:from>
    <xdr:to>
      <xdr:col>5</xdr:col>
      <xdr:colOff>702469</xdr:colOff>
      <xdr:row>49</xdr:row>
      <xdr:rowOff>0</xdr:rowOff>
    </xdr:to>
    <xdr:cxnSp macro="">
      <xdr:nvCxnSpPr>
        <xdr:cNvPr id="13" name="Rechte verbindingslijn met pijl 12">
          <a:extLst>
            <a:ext uri="{FF2B5EF4-FFF2-40B4-BE49-F238E27FC236}">
              <a16:creationId xmlns:a16="http://schemas.microsoft.com/office/drawing/2014/main" id="{51EA80B6-1FF0-4E92-874E-6D0EACC0D8D3}"/>
            </a:ext>
          </a:extLst>
        </xdr:cNvPr>
        <xdr:cNvCxnSpPr/>
      </xdr:nvCxnSpPr>
      <xdr:spPr>
        <a:xfrm>
          <a:off x="4204607" y="7143750"/>
          <a:ext cx="688862" cy="1512094"/>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174492</xdr:colOff>
      <xdr:row>25</xdr:row>
      <xdr:rowOff>28515</xdr:rowOff>
    </xdr:from>
    <xdr:to>
      <xdr:col>5</xdr:col>
      <xdr:colOff>702469</xdr:colOff>
      <xdr:row>56</xdr:row>
      <xdr:rowOff>107156</xdr:rowOff>
    </xdr:to>
    <xdr:cxnSp macro="">
      <xdr:nvCxnSpPr>
        <xdr:cNvPr id="16" name="Rechte verbindingslijn met pijl 15">
          <a:extLst>
            <a:ext uri="{FF2B5EF4-FFF2-40B4-BE49-F238E27FC236}">
              <a16:creationId xmlns:a16="http://schemas.microsoft.com/office/drawing/2014/main" id="{41CAF7CE-30EF-4F26-AE98-556762596595}"/>
            </a:ext>
          </a:extLst>
        </xdr:cNvPr>
        <xdr:cNvCxnSpPr/>
      </xdr:nvCxnSpPr>
      <xdr:spPr>
        <a:xfrm>
          <a:off x="4186898" y="4398109"/>
          <a:ext cx="706571" cy="5615047"/>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11905</xdr:colOff>
      <xdr:row>36</xdr:row>
      <xdr:rowOff>35719</xdr:rowOff>
    </xdr:from>
    <xdr:to>
      <xdr:col>11</xdr:col>
      <xdr:colOff>607219</xdr:colOff>
      <xdr:row>60</xdr:row>
      <xdr:rowOff>122564</xdr:rowOff>
    </xdr:to>
    <xdr:cxnSp macro="">
      <xdr:nvCxnSpPr>
        <xdr:cNvPr id="18" name="Rechte verbindingslijn met pijl 17">
          <a:extLst>
            <a:ext uri="{FF2B5EF4-FFF2-40B4-BE49-F238E27FC236}">
              <a16:creationId xmlns:a16="http://schemas.microsoft.com/office/drawing/2014/main" id="{1C67343B-C833-448D-86A0-F90A4FC24BB5}"/>
            </a:ext>
          </a:extLst>
        </xdr:cNvPr>
        <xdr:cNvCxnSpPr/>
      </xdr:nvCxnSpPr>
      <xdr:spPr>
        <a:xfrm flipV="1">
          <a:off x="7798593" y="6369844"/>
          <a:ext cx="1488282" cy="437309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23812</xdr:colOff>
      <xdr:row>44</xdr:row>
      <xdr:rowOff>83344</xdr:rowOff>
    </xdr:from>
    <xdr:to>
      <xdr:col>5</xdr:col>
      <xdr:colOff>690562</xdr:colOff>
      <xdr:row>60</xdr:row>
      <xdr:rowOff>83344</xdr:rowOff>
    </xdr:to>
    <xdr:cxnSp macro="">
      <xdr:nvCxnSpPr>
        <xdr:cNvPr id="20" name="Rechte verbindingslijn met pijl 19">
          <a:extLst>
            <a:ext uri="{FF2B5EF4-FFF2-40B4-BE49-F238E27FC236}">
              <a16:creationId xmlns:a16="http://schemas.microsoft.com/office/drawing/2014/main" id="{BBF74369-86B3-4CDB-8CCE-54D53E01DEE7}"/>
            </a:ext>
          </a:extLst>
        </xdr:cNvPr>
        <xdr:cNvCxnSpPr/>
      </xdr:nvCxnSpPr>
      <xdr:spPr>
        <a:xfrm>
          <a:off x="4214812" y="7846219"/>
          <a:ext cx="666750" cy="285750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LTM\Tariefvoorstellen\TV-2013\VV\20120921_SF-grote-ronde-Liesbethdump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DTE\ALGEMEEN\Tarieven\Tarieven%202002%20netbeheerders\AuditMod%20I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05%20OI\02%20Persoon\Makkinga\TAR-NG\TAR%202011\2%20-%20Concept\NG-TAR(i)-10-08%20Concep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I\STAF\Business%20Control\Onderhoud\ONH.007%20Segmentering\2008\Segmentering%202008\Definitief\Versie%2020091124\Analyse%20Uren%20BU-TI%20PwC%20Audit%20200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y%20Documents\Clients\TenneT\2009\Interim\Original%20Files\Nieuwe%20map\Database%20investeringen%202%20nov.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05%20Regulering\Tarieven%202005\6.%20Proces%20Gas\CODATA\040616%201%20BF%20NG-TA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gu20179\Local%20Settings\Temporary%20Internet%20Files\OLK10\Tarieven%20GTS%202009%20DEFINITIEF%20(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energiekamer.nl/08%20Netten/Derde%20reguleringsperiode/RNB's/16.%20Ontwerpbesluiten%20x,q%20en%20rekenvolume/X-factor/Berekening%20X-factor,%20Bijlagen/Archief/060519%20MS%20correctie%20voor%20LU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DTe\ALGEMEEN\Tarieven%202003\Elektriciteit%20nettarieven\Output%20definitief\021015%20TM%20NE%202003%20Definitief%20UIT%20(3)\DELT%20TM%20NE%202003%2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energiekamer.nl/erik/infoverzoek/CBB/E%20deal%20definitief%2011-11-0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CR\Afgeschermd\Cluster%20Control\00%20aNieuwe%20structuur\420%20-%20Overige%20verzoeken%20Energiekamer%20(DE)\50%20-%20Werkbestanden\indirecte%20OPEX%20en%20meerkosten%20WON\model%20segmentering%202008%20def%20S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QueryTxt"/>
      <sheetName val="TempQuery"/>
      <sheetName val="Logboek"/>
      <sheetName val="ORI"/>
      <sheetName val="ORI bewerkt"/>
      <sheetName val="Draaitabel"/>
      <sheetName val="SF 120921 RV13 per NWP"/>
    </sheetNames>
    <sheetDataSet>
      <sheetData sheetId="0" refreshError="1"/>
      <sheetData sheetId="1" refreshError="1"/>
      <sheetData sheetId="2"/>
      <sheetData sheetId="3" refreshError="1"/>
      <sheetData sheetId="4"/>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ants"/>
      <sheetName val="Data"/>
      <sheetName val="AuditMod"/>
    </sheetNames>
    <sheetDataSet>
      <sheetData sheetId="0" refreshError="1">
        <row r="3">
          <cell r="E3">
            <v>0.05</v>
          </cell>
        </row>
        <row r="4">
          <cell r="E4">
            <v>6.6000000000000003E-2</v>
          </cell>
        </row>
      </sheetData>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Contactgegevens"/>
      <sheetName val="Tarievenvoorstel"/>
      <sheetName val="Toelichting"/>
      <sheetName val="Richtlijnen Controle Tarieven"/>
    </sheetNames>
    <sheetDataSet>
      <sheetData sheetId="0" refreshError="1"/>
      <sheetData sheetId="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wC - Uren TI (top)"/>
      <sheetName val="PwC - Uren TI"/>
      <sheetName val="PwC - TI-projecten"/>
      <sheetName val="TenneT - Projecten TI"/>
      <sheetName val="Pivot IFS Afdelingsrapportages"/>
      <sheetName val="PwC - Afdelingen"/>
      <sheetName val="TenneT - Afdelingen"/>
      <sheetName val="TenneT - Locaties"/>
      <sheetName val="TenneT - WvD"/>
      <sheetName val="CLEAN DATA"/>
    </sheetNames>
    <sheetDataSet>
      <sheetData sheetId="0" refreshError="1"/>
      <sheetData sheetId="1" refreshError="1"/>
      <sheetData sheetId="2">
        <row r="1">
          <cell r="B1" t="str">
            <v>Project#</v>
          </cell>
          <cell r="C1" t="str">
            <v>Omschrijving</v>
          </cell>
          <cell r="D1" t="str">
            <v>Classificatie</v>
          </cell>
          <cell r="E1" t="str">
            <v>Original</v>
          </cell>
        </row>
        <row r="2">
          <cell r="B2">
            <v>2006</v>
          </cell>
          <cell r="C2" t="str">
            <v>Hoogeveen-Beilen, uitbreiding met 1 kabelcircuit 220 MVA, aansluiting GAVI</v>
          </cell>
          <cell r="D2" t="str">
            <v>220kV / 380kV</v>
          </cell>
        </row>
        <row r="3">
          <cell r="B3">
            <v>2007</v>
          </cell>
          <cell r="C3" t="str">
            <v>Dante-Weerdinge, uitbreiding met een 110-kV-verbinding 2x300 MVA</v>
          </cell>
          <cell r="D3" t="str">
            <v>WvD</v>
          </cell>
        </row>
        <row r="4">
          <cell r="B4">
            <v>2008</v>
          </cell>
          <cell r="C4" t="str">
            <v>Coevorden, uitbreiding met een 110-kV station</v>
          </cell>
          <cell r="D4" t="str">
            <v>110kV - 150kV</v>
          </cell>
        </row>
        <row r="5">
          <cell r="B5">
            <v>2009</v>
          </cell>
          <cell r="C5" t="str">
            <v>Coevorden-Combilijn, uitbreiding met een 110-kV-kabelcircuit 1x300 MVA</v>
          </cell>
          <cell r="D5" t="str">
            <v>110kV - 150kV</v>
          </cell>
        </row>
        <row r="6">
          <cell r="B6">
            <v>2010</v>
          </cell>
          <cell r="C6" t="str">
            <v>Dante-Combilijn, uitbreiding met een 110-kV-kabelcircuit 1x300 MVA</v>
          </cell>
          <cell r="D6" t="str">
            <v>110kV - 150kV</v>
          </cell>
        </row>
        <row r="7">
          <cell r="B7">
            <v>2011</v>
          </cell>
          <cell r="C7" t="str">
            <v>Coevorden-Hoogeveen, opwaardering verbinding naar 2x145 MVA</v>
          </cell>
          <cell r="D7" t="str">
            <v>110kV - 150kV</v>
          </cell>
        </row>
        <row r="8">
          <cell r="B8">
            <v>2024</v>
          </cell>
          <cell r="C8" t="str">
            <v>Bergen op Zoom, uitbreiding met een veld tbv transformator Essent</v>
          </cell>
          <cell r="D8" t="str">
            <v>WvD</v>
          </cell>
          <cell r="E8" t="str">
            <v>110kV - 150kV</v>
          </cell>
        </row>
        <row r="9">
          <cell r="B9">
            <v>2030</v>
          </cell>
          <cell r="C9" t="str">
            <v>Diverse verbindingen, aanbrengen valbeveiliging</v>
          </cell>
          <cell r="D9" t="str">
            <v>110kV - 150kV</v>
          </cell>
        </row>
        <row r="10">
          <cell r="B10">
            <v>2036</v>
          </cell>
          <cell r="C10" t="str">
            <v>Bergen op Zoom, uitbreiding met een veld tbv Windnet 70MW</v>
          </cell>
          <cell r="D10" t="str">
            <v>WvD</v>
          </cell>
          <cell r="E10" t="str">
            <v>110kV - 150kV</v>
          </cell>
        </row>
        <row r="11">
          <cell r="B11">
            <v>2037</v>
          </cell>
          <cell r="C11" t="str">
            <v>Eindhoven Noord, uitbreiding met een veld tbv Mapron</v>
          </cell>
          <cell r="D11" t="str">
            <v>WvD</v>
          </cell>
          <cell r="E11" t="str">
            <v>110kV - 150kV</v>
          </cell>
        </row>
        <row r="12">
          <cell r="B12">
            <v>2039</v>
          </cell>
          <cell r="C12" t="str">
            <v>Verbinding Krimpen Ommoord</v>
          </cell>
          <cell r="D12" t="str">
            <v>110kV - 150kV</v>
          </cell>
        </row>
        <row r="13">
          <cell r="B13">
            <v>2054</v>
          </cell>
          <cell r="C13" t="str">
            <v>Haaksbergen-Oele, uitbreiding met een 110-kV-verbinding @MVA</v>
          </cell>
          <cell r="D13" t="str">
            <v>110kV - 150kV</v>
          </cell>
        </row>
        <row r="14">
          <cell r="B14">
            <v>2057</v>
          </cell>
          <cell r="C14" t="str">
            <v>Ommoord, retrofit BISEP en renovatie secundair</v>
          </cell>
          <cell r="D14" t="str">
            <v>WvD</v>
          </cell>
          <cell r="E14" t="str">
            <v>110kV - 150kV</v>
          </cell>
        </row>
        <row r="15">
          <cell r="B15">
            <v>2071</v>
          </cell>
          <cell r="C15" t="str">
            <v>Ommoord, retrofit BISEP en renovatie secundair</v>
          </cell>
          <cell r="D15" t="str">
            <v>110kV - 150kV</v>
          </cell>
        </row>
        <row r="16">
          <cell r="B16">
            <v>2072</v>
          </cell>
          <cell r="C16" t="str">
            <v>Zoetemeer, retrofit BISEP en renovatie secundair</v>
          </cell>
          <cell r="D16" t="str">
            <v>110kV - 150kV</v>
          </cell>
        </row>
        <row r="17">
          <cell r="B17">
            <v>2074</v>
          </cell>
          <cell r="C17" t="str">
            <v>Tusveld-Urenco, verlegging gdp bij spoor (Regge en Dinkel)</v>
          </cell>
          <cell r="D17" t="str">
            <v>WvD</v>
          </cell>
          <cell r="E17" t="str">
            <v>110kV - 150kV</v>
          </cell>
        </row>
        <row r="18">
          <cell r="B18">
            <v>2075</v>
          </cell>
          <cell r="C18" t="str">
            <v>Weideweg-Oldenzaal, verkabeling Dalmeden</v>
          </cell>
          <cell r="D18" t="str">
            <v>WvD</v>
          </cell>
          <cell r="E18" t="str">
            <v>110kV - 150kV</v>
          </cell>
        </row>
        <row r="19">
          <cell r="B19">
            <v>2084</v>
          </cell>
          <cell r="C19" t="str">
            <v>Diemen-Ens, reconstructie Bloemendaler polder ivm verlegging A1</v>
          </cell>
          <cell r="D19" t="str">
            <v>WvD</v>
          </cell>
          <cell r="E19" t="str">
            <v>220kV / 380kV</v>
          </cell>
        </row>
        <row r="20">
          <cell r="B20">
            <v>2119</v>
          </cell>
          <cell r="C20" t="str">
            <v>Hemweg, uitbreiding met één veld tbv Twingo 500 MW</v>
          </cell>
          <cell r="D20" t="str">
            <v>WvD</v>
          </cell>
          <cell r="E20" t="str">
            <v>110kV - 150kV</v>
          </cell>
        </row>
        <row r="21">
          <cell r="B21">
            <v>2138</v>
          </cell>
          <cell r="C21" t="str">
            <v>Helmond Oost, uitbreiding met een veld tbv transformator Essent</v>
          </cell>
          <cell r="D21" t="str">
            <v>WvD</v>
          </cell>
          <cell r="E21" t="str">
            <v>110kV - 150kV</v>
          </cell>
        </row>
        <row r="22">
          <cell r="B22">
            <v>2139</v>
          </cell>
          <cell r="C22" t="str">
            <v>Horst, uitbreiding met een veld tbv Essent</v>
          </cell>
          <cell r="D22" t="str">
            <v>WvD</v>
          </cell>
          <cell r="E22" t="str">
            <v>110kV - 150kV</v>
          </cell>
        </row>
        <row r="23">
          <cell r="B23">
            <v>2149</v>
          </cell>
          <cell r="C23" t="str">
            <v xml:space="preserve">Hessenweg-Weteringkade-Harculo, verhoging transportcapaciteit </v>
          </cell>
          <cell r="D23" t="str">
            <v>110kV - 150kV</v>
          </cell>
        </row>
        <row r="24">
          <cell r="B24">
            <v>2150</v>
          </cell>
          <cell r="C24" t="str">
            <v>Goor-Hengelo Weideweg, uitbreiding met één circuit</v>
          </cell>
          <cell r="D24" t="str">
            <v>110kV - 150kV</v>
          </cell>
        </row>
        <row r="25">
          <cell r="B25">
            <v>2156</v>
          </cell>
          <cell r="C25" t="str">
            <v>Roosendaal, uitbreiding met twee velden tbv Sita</v>
          </cell>
          <cell r="D25" t="str">
            <v>WvD</v>
          </cell>
          <cell r="E25" t="str">
            <v>110kV - 150kV</v>
          </cell>
        </row>
        <row r="26">
          <cell r="B26">
            <v>2157</v>
          </cell>
          <cell r="C26" t="str">
            <v>Oterleek, uitbreiding met twee velden tbv TAQA 100 MW</v>
          </cell>
          <cell r="D26" t="str">
            <v>WvD</v>
          </cell>
          <cell r="E26" t="str">
            <v>110kV - 150kV</v>
          </cell>
        </row>
        <row r="27">
          <cell r="B27">
            <v>2177</v>
          </cell>
          <cell r="C27" t="str">
            <v>Verbinding Ommoord Rotterdam Marconistraat</v>
          </cell>
          <cell r="D27" t="str">
            <v>WvD</v>
          </cell>
        </row>
        <row r="28">
          <cell r="B28">
            <v>217370</v>
          </cell>
          <cell r="C28" t="str">
            <v>Blindstroomcompensatiemiddelen</v>
          </cell>
          <cell r="D28" t="str">
            <v>220kV / 380kV</v>
          </cell>
        </row>
        <row r="29">
          <cell r="B29">
            <v>2</v>
          </cell>
          <cell r="C29" t="str">
            <v>Westerlee, uitbreiding met een 380-kV station</v>
          </cell>
          <cell r="D29" t="str">
            <v>220kV / 380kV</v>
          </cell>
        </row>
        <row r="30">
          <cell r="B30">
            <v>3</v>
          </cell>
          <cell r="C30" t="str">
            <v>Wateringen, uitbreiding met een 380-kV-station</v>
          </cell>
          <cell r="D30" t="str">
            <v>220kV / 380kV</v>
          </cell>
        </row>
        <row r="31">
          <cell r="B31">
            <v>4</v>
          </cell>
          <cell r="C31" t="str">
            <v>Bleiswijk, uitbreiding tot 380-kV-HIS-dubbelrailstation</v>
          </cell>
          <cell r="D31" t="str">
            <v>220kV / 380kV</v>
          </cell>
        </row>
        <row r="32">
          <cell r="B32">
            <v>5</v>
          </cell>
          <cell r="C32" t="str">
            <v>Wateringen-Bleiswijk, uitbreiding met een 380-kV-verbinding</v>
          </cell>
          <cell r="D32" t="str">
            <v>220kV / 380kV</v>
          </cell>
        </row>
        <row r="33">
          <cell r="B33">
            <v>6</v>
          </cell>
          <cell r="C33" t="str">
            <v>Maasvlakte-Westerlee, verdubbeling capaciteits kabels Waterkruising</v>
          </cell>
          <cell r="D33" t="str">
            <v>220kV / 380kV</v>
          </cell>
        </row>
        <row r="34">
          <cell r="B34">
            <v>7</v>
          </cell>
          <cell r="C34" t="str">
            <v>Bleiswijk-Beverwijk, uitbreiding met een 380-kV-verbinding</v>
          </cell>
          <cell r="D34" t="str">
            <v>220kV / 380kV</v>
          </cell>
        </row>
        <row r="35">
          <cell r="B35">
            <v>10</v>
          </cell>
          <cell r="C35" t="str">
            <v>Hengelo, uitbreiding met derde transformator</v>
          </cell>
          <cell r="D35" t="str">
            <v>220kV / 380kV</v>
          </cell>
        </row>
        <row r="36">
          <cell r="B36">
            <v>11</v>
          </cell>
          <cell r="C36" t="str">
            <v>Meeden, uitbreiding met tweede transformator</v>
          </cell>
          <cell r="D36" t="str">
            <v>220kV / 380kV</v>
          </cell>
        </row>
        <row r="37">
          <cell r="B37">
            <v>12</v>
          </cell>
          <cell r="C37" t="str">
            <v>Breukelen, 7e transformator FGU-net, locatie B4</v>
          </cell>
          <cell r="D37" t="str">
            <v>220kV / 380kV</v>
          </cell>
        </row>
        <row r="38">
          <cell r="B38">
            <v>14</v>
          </cell>
          <cell r="C38" t="str">
            <v>Lelystad, uitbreiding tot dubbelrailsysteem</v>
          </cell>
          <cell r="D38" t="str">
            <v>220kV / 380kV</v>
          </cell>
        </row>
        <row r="39">
          <cell r="B39">
            <v>15</v>
          </cell>
          <cell r="C39" t="str">
            <v>Simonshaven, uitbreiding met een 380-kV-station</v>
          </cell>
          <cell r="D39" t="str">
            <v>220kV / 380kV</v>
          </cell>
        </row>
        <row r="40">
          <cell r="B40">
            <v>16</v>
          </cell>
          <cell r="C40" t="str">
            <v>Zwolle, uitbreiding met een 380/110-kV-transformator</v>
          </cell>
          <cell r="D40" t="str">
            <v>220kV / 380kV</v>
          </cell>
        </row>
        <row r="41">
          <cell r="B41">
            <v>17</v>
          </cell>
          <cell r="C41" t="str">
            <v>Geertruidenberg, uitbreiding met derde transformator</v>
          </cell>
          <cell r="D41" t="str">
            <v>220kV / 380kV</v>
          </cell>
        </row>
        <row r="42">
          <cell r="B42">
            <v>21</v>
          </cell>
          <cell r="C42" t="str">
            <v>Diverse 220-kV-stations, renovatie secundaire installaties</v>
          </cell>
          <cell r="D42" t="str">
            <v>220kV / 380kV</v>
          </cell>
        </row>
        <row r="43">
          <cell r="B43">
            <v>24</v>
          </cell>
          <cell r="C43" t="str">
            <v>Vervanging transformator 220/110 kV (stelpost)</v>
          </cell>
          <cell r="D43" t="str">
            <v>220kV / 380kV</v>
          </cell>
        </row>
        <row r="44">
          <cell r="B44">
            <v>26</v>
          </cell>
          <cell r="C44" t="str">
            <v>Dod4, vervanging transformator TR403</v>
          </cell>
          <cell r="D44" t="str">
            <v>220kV / 380kV</v>
          </cell>
        </row>
        <row r="45">
          <cell r="B45">
            <v>27</v>
          </cell>
          <cell r="C45" t="str">
            <v>Vvl2, vervanging transformator TR201</v>
          </cell>
          <cell r="D45" t="str">
            <v>220kV / 380kV</v>
          </cell>
        </row>
        <row r="46">
          <cell r="B46">
            <v>28</v>
          </cell>
          <cell r="C46" t="str">
            <v>Ehv4, vervanging transformator TR403 en TR404</v>
          </cell>
          <cell r="D46" t="str">
            <v>220kV / 380kV</v>
          </cell>
        </row>
        <row r="47">
          <cell r="B47">
            <v>29</v>
          </cell>
          <cell r="C47" t="str">
            <v>Zyv2, vervanging transformator TR202</v>
          </cell>
          <cell r="D47" t="str">
            <v>220kV / 380kV</v>
          </cell>
        </row>
        <row r="48">
          <cell r="B48">
            <v>30</v>
          </cell>
          <cell r="C48" t="str">
            <v>Diverse 220-kV-stations, Vervanging vermogensschakelaars</v>
          </cell>
          <cell r="D48" t="str">
            <v>220kV / 380kV</v>
          </cell>
        </row>
        <row r="49">
          <cell r="B49">
            <v>31</v>
          </cell>
          <cell r="C49" t="str">
            <v>Mbt4,  vervanging transformator TR401en TR402</v>
          </cell>
          <cell r="D49" t="str">
            <v>220kV / 380kV</v>
          </cell>
        </row>
        <row r="50">
          <cell r="B50">
            <v>32</v>
          </cell>
          <cell r="C50" t="str">
            <v>Dim4,  vervanging transformator TR402</v>
          </cell>
          <cell r="D50" t="str">
            <v>220kV / 380kV</v>
          </cell>
        </row>
        <row r="51">
          <cell r="B51">
            <v>33</v>
          </cell>
          <cell r="C51" t="str">
            <v>Vvl2, vervanging transformator TR202</v>
          </cell>
          <cell r="D51" t="str">
            <v>220kV / 380kV</v>
          </cell>
        </row>
        <row r="52">
          <cell r="B52">
            <v>34</v>
          </cell>
          <cell r="C52" t="str">
            <v>KIJ4, vervanging transformator TR403</v>
          </cell>
          <cell r="D52" t="str">
            <v>220kV / 380kV</v>
          </cell>
        </row>
        <row r="53">
          <cell r="B53">
            <v>35</v>
          </cell>
          <cell r="C53" t="str">
            <v>Diverse 380-kV-stations, vervanging vermogenschakelaars</v>
          </cell>
          <cell r="D53" t="str">
            <v>220kV / 380kV</v>
          </cell>
        </row>
        <row r="54">
          <cell r="B54">
            <v>36</v>
          </cell>
          <cell r="C54" t="str">
            <v>Gtb4, vervanging transformator TR401 en TR402</v>
          </cell>
          <cell r="D54" t="str">
            <v>220kV / 380kV</v>
          </cell>
        </row>
        <row r="55">
          <cell r="B55">
            <v>39</v>
          </cell>
          <cell r="C55" t="str">
            <v>Maasvlakte, aansluiting MW-1 en MV-2</v>
          </cell>
          <cell r="D55" t="str">
            <v>WvD</v>
          </cell>
          <cell r="E55" t="str">
            <v>220kV / 380kV</v>
          </cell>
        </row>
        <row r="56">
          <cell r="B56">
            <v>41</v>
          </cell>
          <cell r="C56" t="str">
            <v>Maasbracht, uitbreiding met 2 velden tbv Essent 2x320 MW</v>
          </cell>
          <cell r="D56" t="str">
            <v>WvD</v>
          </cell>
          <cell r="E56" t="str">
            <v>220kV / 380kV</v>
          </cell>
        </row>
        <row r="57">
          <cell r="B57">
            <v>42</v>
          </cell>
          <cell r="C57" t="str">
            <v>Simonshaven, uitbreiding met 1 veld tbv Intergen REC 1X400 MW</v>
          </cell>
          <cell r="D57" t="str">
            <v>WvD</v>
          </cell>
          <cell r="E57" t="str">
            <v>220kV / 380kV</v>
          </cell>
        </row>
        <row r="58">
          <cell r="B58">
            <v>43</v>
          </cell>
          <cell r="C58" t="str">
            <v>Lelystad, uitbreiding met 1 veld tbv Electrabel 400 MW</v>
          </cell>
          <cell r="D58" t="str">
            <v>WvD</v>
          </cell>
          <cell r="E58" t="str">
            <v>220kV / 380kV</v>
          </cell>
        </row>
        <row r="59">
          <cell r="B59">
            <v>44</v>
          </cell>
          <cell r="C59" t="str">
            <v>Maasvlakte, uitbreiding met 1 veld tbv EnecoGen 2x400 MW</v>
          </cell>
          <cell r="D59" t="str">
            <v>WvD</v>
          </cell>
          <cell r="E59" t="str">
            <v>220kV / 380kV</v>
          </cell>
        </row>
        <row r="60">
          <cell r="B60">
            <v>45</v>
          </cell>
          <cell r="C60" t="str">
            <v>Maasvlakte, uitbreiding metr 1 veld tbv E.On 1050 MW</v>
          </cell>
          <cell r="D60" t="str">
            <v>WvD</v>
          </cell>
          <cell r="E60" t="str">
            <v>220kV / 380kV</v>
          </cell>
        </row>
        <row r="61">
          <cell r="B61">
            <v>46</v>
          </cell>
          <cell r="C61" t="str">
            <v>Maasvlakte, uitbreiding met 1 veld tbv BritNed 1000MW</v>
          </cell>
          <cell r="D61" t="str">
            <v>WvD</v>
          </cell>
          <cell r="E61" t="str">
            <v>220kV / 380kV</v>
          </cell>
        </row>
        <row r="62">
          <cell r="B62">
            <v>49</v>
          </cell>
          <cell r="C62" t="str">
            <v>Zwolle-Hengelo, reconstructie mast 110 tot 114 (Almelo)</v>
          </cell>
          <cell r="D62" t="str">
            <v>WvD</v>
          </cell>
          <cell r="E62" t="str">
            <v>220kV / 380kV</v>
          </cell>
        </row>
        <row r="63">
          <cell r="B63">
            <v>50</v>
          </cell>
          <cell r="C63" t="str">
            <v>Oostzaan-Diemen, reconstructie mast 3 tot 8 (Landsmeer)</v>
          </cell>
          <cell r="D63" t="str">
            <v>WvD</v>
          </cell>
          <cell r="E63" t="str">
            <v>220kV / 380kV</v>
          </cell>
        </row>
        <row r="64">
          <cell r="B64">
            <v>51</v>
          </cell>
          <cell r="C64" t="str">
            <v>Eindhoven-Maasbracht, reconstructie mast 102 tot 115 (Helmond)</v>
          </cell>
          <cell r="D64" t="str">
            <v>WvD</v>
          </cell>
          <cell r="E64" t="str">
            <v>220kV / 380kV</v>
          </cell>
        </row>
        <row r="65">
          <cell r="B65">
            <v>52</v>
          </cell>
          <cell r="C65" t="str">
            <v>Wateringen, uitbreiding met een 150-kV-station</v>
          </cell>
          <cell r="D65" t="str">
            <v>110kV - 150kV</v>
          </cell>
        </row>
        <row r="66">
          <cell r="B66">
            <v>55</v>
          </cell>
          <cell r="C66" t="str">
            <v>Sassenheim-Haarlemmermeer, opwaardering transportcapaciteit</v>
          </cell>
          <cell r="D66" t="str">
            <v>110kV - 150kV</v>
          </cell>
        </row>
        <row r="67">
          <cell r="B67">
            <v>56</v>
          </cell>
          <cell r="C67" t="str">
            <v>Ypenburg,  uitbreiding met een 150-kV-station</v>
          </cell>
          <cell r="D67" t="str">
            <v>110kV - 150kV</v>
          </cell>
        </row>
        <row r="68">
          <cell r="B68">
            <v>58</v>
          </cell>
          <cell r="C68" t="str">
            <v>De Lier, uitbreiding met een 150-kV-station</v>
          </cell>
          <cell r="D68" t="str">
            <v>110kV - 150kV</v>
          </cell>
        </row>
        <row r="69">
          <cell r="B69">
            <v>59</v>
          </cell>
          <cell r="C69" t="str">
            <v>Wateringen-Ypenburg, uitbreiding met een 150-kV-kabelcircuit 300 MVA</v>
          </cell>
          <cell r="D69" t="str">
            <v>110kV - 150kV</v>
          </cell>
        </row>
        <row r="70">
          <cell r="B70">
            <v>63</v>
          </cell>
          <cell r="C70" t="str">
            <v>Uitbreiding telecomnetwerk tbv integratie EMS-systemen</v>
          </cell>
          <cell r="D70" t="str">
            <v>110kV - 150kV</v>
          </cell>
        </row>
        <row r="71">
          <cell r="B71">
            <v>68</v>
          </cell>
          <cell r="C71" t="str">
            <v>Rotterdam Waalhaven, vervanging transformatorkabels</v>
          </cell>
          <cell r="D71" t="str">
            <v>110kV - 150kV</v>
          </cell>
        </row>
        <row r="72">
          <cell r="B72">
            <v>71</v>
          </cell>
          <cell r="C72" t="str">
            <v>Ommoord, retrofit BISEP en renovatie secundair</v>
          </cell>
          <cell r="D72" t="str">
            <v>110kV - 150kV</v>
          </cell>
        </row>
        <row r="73">
          <cell r="B73">
            <v>72</v>
          </cell>
          <cell r="C73" t="str">
            <v>Zoetermeer, retrofit BISEP en renovatie secundair</v>
          </cell>
          <cell r="D73" t="str">
            <v>110kV - 150kV</v>
          </cell>
        </row>
        <row r="74">
          <cell r="B74">
            <v>73</v>
          </cell>
          <cell r="C74" t="str">
            <v>Dordrecht Noordendijk, vervanging transformator Tr1</v>
          </cell>
          <cell r="D74" t="str">
            <v>110kV - 150kV</v>
          </cell>
        </row>
        <row r="75">
          <cell r="B75">
            <v>74</v>
          </cell>
          <cell r="C75" t="str">
            <v>Alphen, retrofit BISEP en renovatie secundair</v>
          </cell>
          <cell r="D75" t="str">
            <v>110kV - 150kV</v>
          </cell>
        </row>
        <row r="76">
          <cell r="B76">
            <v>75</v>
          </cell>
          <cell r="C76" t="str">
            <v>Krimpen renovatie, primaire en secundaire installaties</v>
          </cell>
          <cell r="D76" t="str">
            <v>110kV - 150kV</v>
          </cell>
        </row>
        <row r="77">
          <cell r="B77">
            <v>76</v>
          </cell>
          <cell r="C77" t="str">
            <v>Gouda, vervanging transformator Tr4</v>
          </cell>
          <cell r="D77" t="str">
            <v>110kV - 150kV</v>
          </cell>
        </row>
        <row r="78">
          <cell r="B78">
            <v>77</v>
          </cell>
          <cell r="C78" t="str">
            <v>Leiden, vervanging transformator Tr4</v>
          </cell>
          <cell r="D78" t="str">
            <v>110kV - 150kV</v>
          </cell>
        </row>
        <row r="79">
          <cell r="B79">
            <v>78</v>
          </cell>
          <cell r="C79" t="str">
            <v>Diverse 150-kV-stations, vervanging vermogenschakelaars</v>
          </cell>
          <cell r="D79" t="str">
            <v>110kV - 150kV</v>
          </cell>
        </row>
        <row r="80">
          <cell r="B80">
            <v>79</v>
          </cell>
          <cell r="C80" t="str">
            <v>Vervanging, 150-kV-transformator (stelpost)</v>
          </cell>
          <cell r="D80" t="str">
            <v>110kV - 150kV</v>
          </cell>
        </row>
        <row r="81">
          <cell r="B81">
            <v>80</v>
          </cell>
          <cell r="C81" t="str">
            <v>Rijswijk, vervanging schakel-en secundaire installatie</v>
          </cell>
          <cell r="D81" t="str">
            <v>110kV - 150kV</v>
          </cell>
        </row>
        <row r="82">
          <cell r="B82">
            <v>81</v>
          </cell>
          <cell r="C82" t="str">
            <v>Voorburg-Leiden, verkabeling mast 23-26/27 in de Voorse Kreek</v>
          </cell>
          <cell r="D82" t="str">
            <v>WvD</v>
          </cell>
          <cell r="E82" t="str">
            <v>110kV - 150kV</v>
          </cell>
        </row>
        <row r="83">
          <cell r="B83">
            <v>82</v>
          </cell>
          <cell r="C83" t="str">
            <v>RtM-Dft, verkabeling mast 1 tot 3 (Schieveste)</v>
          </cell>
          <cell r="D83" t="str">
            <v>WvD</v>
          </cell>
          <cell r="E83" t="str">
            <v>110kV - 150kV</v>
          </cell>
        </row>
        <row r="84">
          <cell r="B84">
            <v>85</v>
          </cell>
          <cell r="C84" t="str">
            <v>Ypenburg-Voorburg, uitbreiding met een 150-kV-kabelcircuit 300 MVA</v>
          </cell>
          <cell r="D84" t="str">
            <v>110kV - 150kV</v>
          </cell>
        </row>
        <row r="85">
          <cell r="B85">
            <v>86</v>
          </cell>
          <cell r="C85" t="str">
            <v>Wateringen-Delft, opwaardering naar 2x300 MVA</v>
          </cell>
          <cell r="D85" t="str">
            <v>110kV - 150kV</v>
          </cell>
        </row>
        <row r="86">
          <cell r="B86">
            <v>87</v>
          </cell>
          <cell r="C86" t="str">
            <v xml:space="preserve">Wateringen-Rijswijk, uitbreiding met smoorspoelen 300 MVA, </v>
          </cell>
          <cell r="D86" t="str">
            <v>110kV - 150kV</v>
          </cell>
        </row>
        <row r="87">
          <cell r="B87">
            <v>88</v>
          </cell>
          <cell r="C87" t="str">
            <v xml:space="preserve">Krimpen-Gouda, uitbreiding met smoorspoelen 300 MVA, </v>
          </cell>
          <cell r="D87" t="str">
            <v>110kV - 150kV</v>
          </cell>
        </row>
        <row r="88">
          <cell r="B88">
            <v>89</v>
          </cell>
          <cell r="C88" t="str">
            <v>Westerlee-Wateringen, uitbreiding met een 380-kV-verbinding</v>
          </cell>
          <cell r="D88" t="str">
            <v>220kV / 380kV</v>
          </cell>
        </row>
        <row r="89">
          <cell r="B89">
            <v>90</v>
          </cell>
          <cell r="C89" t="str">
            <v>Eem4, uitbreiding met 2 velden tbv Nuon 1400 MW</v>
          </cell>
          <cell r="D89" t="str">
            <v>WvD</v>
          </cell>
          <cell r="E89" t="str">
            <v>220kV / 380kV</v>
          </cell>
        </row>
        <row r="90">
          <cell r="B90">
            <v>91</v>
          </cell>
          <cell r="C90" t="str">
            <v>Maasvlakte, uitbreiding met 1 veld tbv Electrabel 750 MW</v>
          </cell>
          <cell r="D90" t="str">
            <v>WvD</v>
          </cell>
          <cell r="E90" t="str">
            <v>220kV / 380kV</v>
          </cell>
        </row>
        <row r="91">
          <cell r="B91">
            <v>95</v>
          </cell>
          <cell r="C91" t="str">
            <v>Eem4, uitbreiding met 2 velden tbv RWE 2x800 MW</v>
          </cell>
          <cell r="D91" t="str">
            <v>WvD</v>
          </cell>
          <cell r="E91" t="str">
            <v>220kV / 380kV</v>
          </cell>
        </row>
        <row r="92">
          <cell r="B92">
            <v>97</v>
          </cell>
          <cell r="C92" t="str">
            <v>Ozn-Dim, reconstructie mast 32 tot 35 ivm EM-velden (IJburg)</v>
          </cell>
          <cell r="D92" t="str">
            <v>WvD</v>
          </cell>
          <cell r="E92" t="str">
            <v>220kV / 380kV</v>
          </cell>
        </row>
        <row r="93">
          <cell r="B93">
            <v>98</v>
          </cell>
          <cell r="C93" t="str">
            <v>Power Quality, meting harmonischen in het 220- en 380-kV-net</v>
          </cell>
          <cell r="D93" t="str">
            <v>220kV / 380kV</v>
          </cell>
        </row>
        <row r="94">
          <cell r="B94">
            <v>99</v>
          </cell>
          <cell r="C94" t="str">
            <v>TenSec, uitbreiding toegangscontrole 11 cruciale 380-kV- stations</v>
          </cell>
          <cell r="D94" t="str">
            <v>220kV / 380kV</v>
          </cell>
        </row>
        <row r="95">
          <cell r="B95">
            <v>100</v>
          </cell>
          <cell r="C95" t="str">
            <v>TenSec, uitbreiding toegangscontrole 13 vitale 380-kV-stations</v>
          </cell>
          <cell r="D95" t="str">
            <v>220kV / 380kV</v>
          </cell>
        </row>
        <row r="96">
          <cell r="B96">
            <v>101</v>
          </cell>
          <cell r="C96" t="str">
            <v>TenSec, uitbreiding toegangscontrole 3 vitale 150-kV-stations</v>
          </cell>
          <cell r="D96" t="str">
            <v>110kV - 150kV</v>
          </cell>
        </row>
        <row r="97">
          <cell r="B97">
            <v>102</v>
          </cell>
          <cell r="C97" t="str">
            <v>TenSec, uitbreiding toegangscontrole 9 normale 220-kv-stations</v>
          </cell>
          <cell r="D97" t="str">
            <v>220kV / 380kV</v>
          </cell>
        </row>
        <row r="98">
          <cell r="B98">
            <v>103</v>
          </cell>
          <cell r="C98" t="str">
            <v>TenSec, uitbreiding toegangscontrole 15 normale 150-kV-stations</v>
          </cell>
          <cell r="D98" t="str">
            <v>110kV - 150kV</v>
          </cell>
        </row>
        <row r="99">
          <cell r="B99">
            <v>104</v>
          </cell>
          <cell r="C99" t="str">
            <v>TenSec, Hoofdkantoor Arnhem</v>
          </cell>
          <cell r="D99" t="str">
            <v>220kV / 380kV</v>
          </cell>
        </row>
        <row r="100">
          <cell r="B100">
            <v>105</v>
          </cell>
          <cell r="C100" t="str">
            <v>Veiligheidsbeleid, uitbreiding toegangscontrole 1 cruciaal 150-kV-stations</v>
          </cell>
          <cell r="D100" t="str">
            <v>110kV - 150kV</v>
          </cell>
        </row>
        <row r="101">
          <cell r="B101">
            <v>106</v>
          </cell>
          <cell r="C101" t="str">
            <v>Eem4, uitbreiding met 1 veld tbv Electrabel 750 MW</v>
          </cell>
          <cell r="D101" t="str">
            <v>WvD</v>
          </cell>
          <cell r="E101" t="str">
            <v>220kV / 380kV</v>
          </cell>
        </row>
        <row r="102">
          <cell r="B102">
            <v>107</v>
          </cell>
          <cell r="C102" t="str">
            <v>Beverwijk, uitbreiding tot dubbelrail 380-kV-station</v>
          </cell>
          <cell r="D102" t="str">
            <v>220kV / 380kV</v>
          </cell>
        </row>
        <row r="103">
          <cell r="B103">
            <v>108</v>
          </cell>
          <cell r="C103" t="str">
            <v>Schildmeer, uitbreiding met een 380-kV-station</v>
          </cell>
          <cell r="D103" t="str">
            <v>220kV / 380kV</v>
          </cell>
        </row>
        <row r="104">
          <cell r="B104">
            <v>109</v>
          </cell>
          <cell r="C104" t="str">
            <v>Telecom, uitbreiding met STM16-ringen</v>
          </cell>
          <cell r="D104" t="str">
            <v>220kV / 380kV</v>
          </cell>
        </row>
        <row r="105">
          <cell r="B105">
            <v>110</v>
          </cell>
          <cell r="C105" t="str">
            <v>Leiden en RtC, uitbreiding met noodstroomaggregaat</v>
          </cell>
          <cell r="D105" t="str">
            <v>110kV - 150kV</v>
          </cell>
        </row>
        <row r="106">
          <cell r="B106">
            <v>111</v>
          </cell>
          <cell r="C106" t="str">
            <v>Bmr en Lelystad, uitbreiding met noodstroomaggregaat</v>
          </cell>
          <cell r="D106" t="str">
            <v>220kV / 380kV</v>
          </cell>
        </row>
        <row r="107">
          <cell r="B107">
            <v>112</v>
          </cell>
          <cell r="C107" t="str">
            <v>Kleine projecten in Telecomsfeer</v>
          </cell>
          <cell r="D107" t="str">
            <v>220kV / 380kV</v>
          </cell>
        </row>
        <row r="108">
          <cell r="B108">
            <v>113</v>
          </cell>
          <cell r="C108" t="str">
            <v>Kleine projecten in de vervangingssfeer 220/380kV</v>
          </cell>
          <cell r="D108" t="str">
            <v>220kV / 380kV</v>
          </cell>
        </row>
        <row r="109">
          <cell r="B109">
            <v>114</v>
          </cell>
          <cell r="C109" t="str">
            <v>Rbp, vervanging railbeveiliging</v>
          </cell>
          <cell r="D109" t="str">
            <v>220kV / 380kV</v>
          </cell>
        </row>
        <row r="110">
          <cell r="B110">
            <v>116</v>
          </cell>
          <cell r="C110" t="str">
            <v>Mvl4-Wtl4, uitbreiding met smoorspoelen 2650 MVA, 18,3%</v>
          </cell>
          <cell r="D110" t="str">
            <v>220kV / 380kV</v>
          </cell>
        </row>
        <row r="111">
          <cell r="B111">
            <v>117</v>
          </cell>
          <cell r="C111" t="str">
            <v>Krimpen1, renovatie terrein tgv verzakkingen</v>
          </cell>
          <cell r="D111" t="str">
            <v>110kV - 150kV</v>
          </cell>
        </row>
        <row r="112">
          <cell r="B112">
            <v>118</v>
          </cell>
          <cell r="C112" t="str">
            <v>Krimpen4, renovatie terrein tgv verzakkingen</v>
          </cell>
          <cell r="D112" t="str">
            <v>220kV / 380kV</v>
          </cell>
        </row>
        <row r="113">
          <cell r="B113">
            <v>119</v>
          </cell>
          <cell r="C113" t="str">
            <v>Leiden, vervanging 50-kV-kabels</v>
          </cell>
          <cell r="D113" t="str">
            <v>110kV - 150kV</v>
          </cell>
        </row>
        <row r="114">
          <cell r="B114">
            <v>120</v>
          </cell>
          <cell r="C114" t="str">
            <v>Kleine projecten in vervangingssfeer 150 kV</v>
          </cell>
          <cell r="D114" t="str">
            <v>110kV - 150kV</v>
          </cell>
        </row>
        <row r="115">
          <cell r="B115">
            <v>122</v>
          </cell>
          <cell r="C115" t="str">
            <v>Div. locaties 380-kV, vervanging hekwerken</v>
          </cell>
          <cell r="D115" t="str">
            <v>220kV / 380kV</v>
          </cell>
        </row>
        <row r="116">
          <cell r="B116">
            <v>123</v>
          </cell>
          <cell r="C116" t="str">
            <v>Div. locaties 150-kV, vervanging hekwerken</v>
          </cell>
          <cell r="D116" t="str">
            <v>110kV - 150kV</v>
          </cell>
        </row>
        <row r="117">
          <cell r="B117">
            <v>124</v>
          </cell>
          <cell r="C117" t="str">
            <v>Alphen, omlegging telecomkabel</v>
          </cell>
          <cell r="D117" t="str">
            <v>WvD</v>
          </cell>
          <cell r="E117" t="str">
            <v>110kV - 150kV</v>
          </cell>
        </row>
        <row r="118">
          <cell r="B118">
            <v>125</v>
          </cell>
          <cell r="C118" t="str">
            <v>Eem2, uitbreiding met 2 velden tbv distributienet Essent (Windpark)</v>
          </cell>
          <cell r="D118" t="str">
            <v>WvD</v>
          </cell>
          <cell r="E118" t="str">
            <v>220kV / 380kV</v>
          </cell>
        </row>
        <row r="119">
          <cell r="B119">
            <v>126</v>
          </cell>
          <cell r="C119" t="str">
            <v>Gtb4, uitbreiding met 1 veld tbv Essent 800 MW</v>
          </cell>
          <cell r="D119" t="str">
            <v>WvD</v>
          </cell>
          <cell r="E119" t="str">
            <v>220kV / 380kV</v>
          </cell>
        </row>
        <row r="120">
          <cell r="B120">
            <v>128</v>
          </cell>
          <cell r="C120" t="str">
            <v>Zoetermeer-Leiden, reconstructie kabelverbinding viaduct Leiden</v>
          </cell>
          <cell r="D120" t="str">
            <v>WvD</v>
          </cell>
          <cell r="E120" t="str">
            <v>110kV - 150kV</v>
          </cell>
        </row>
        <row r="121">
          <cell r="B121">
            <v>131</v>
          </cell>
          <cell r="C121" t="str">
            <v>Eem4, uitbreiding met 2 velden tbv Advanced Power 800-1200 MW</v>
          </cell>
          <cell r="D121" t="str">
            <v>WvD</v>
          </cell>
          <cell r="E121" t="str">
            <v>220kV / 380kV</v>
          </cell>
        </row>
        <row r="122">
          <cell r="B122">
            <v>132</v>
          </cell>
          <cell r="C122" t="str">
            <v>Alblasserdam, uitbreiding met 1 veld tbv Eneco</v>
          </cell>
          <cell r="D122" t="str">
            <v>WvD</v>
          </cell>
          <cell r="E122" t="str">
            <v>110kV - 150kV</v>
          </cell>
        </row>
        <row r="123">
          <cell r="B123">
            <v>133</v>
          </cell>
          <cell r="C123" t="str">
            <v>Doetinchem-Niederrhein, uitbreiding met een interconnector (tot grens)</v>
          </cell>
          <cell r="D123" t="str">
            <v>220kV / 380kV</v>
          </cell>
        </row>
        <row r="124">
          <cell r="B124">
            <v>135</v>
          </cell>
          <cell r="C124" t="str">
            <v>Borssele-Gtrd</v>
          </cell>
          <cell r="D124" t="str">
            <v>220kV / 380kV</v>
          </cell>
        </row>
        <row r="125">
          <cell r="B125">
            <v>136</v>
          </cell>
          <cell r="C125" t="str">
            <v>Maasvlakte, uitbr 1 veld</v>
          </cell>
          <cell r="D125" t="str">
            <v>WvD</v>
          </cell>
          <cell r="E125" t="str">
            <v>220kV / 380kV</v>
          </cell>
        </row>
        <row r="126">
          <cell r="B126">
            <v>137</v>
          </cell>
          <cell r="C126" t="str">
            <v>Delft Inrichting opslagplaats</v>
          </cell>
          <cell r="D126" t="str">
            <v>110kV - 150kV</v>
          </cell>
        </row>
        <row r="127">
          <cell r="B127">
            <v>138</v>
          </cell>
          <cell r="C127" t="str">
            <v>Eems4-EOS Magnum</v>
          </cell>
          <cell r="D127" t="str">
            <v>WvD</v>
          </cell>
          <cell r="E127" t="str">
            <v>220kV / 380kV</v>
          </cell>
        </row>
        <row r="128">
          <cell r="B128">
            <v>139</v>
          </cell>
          <cell r="C128" t="str">
            <v>EOS, uitbreiding 380kV</v>
          </cell>
          <cell r="D128" t="str">
            <v>220kV / 380kV</v>
          </cell>
        </row>
        <row r="129">
          <cell r="B129">
            <v>140</v>
          </cell>
          <cell r="C129" t="str">
            <v>Dim4 en Mvl4, vervanging blindstroomcompensatie</v>
          </cell>
          <cell r="D129" t="str">
            <v>220kV / 380kV</v>
          </cell>
        </row>
        <row r="130">
          <cell r="B130">
            <v>141</v>
          </cell>
          <cell r="C130" t="str">
            <v>BO Aansl. Essent Borssele 1650MW</v>
          </cell>
          <cell r="D130" t="str">
            <v>WvD</v>
          </cell>
          <cell r="E130" t="str">
            <v>220kV / 380kV</v>
          </cell>
        </row>
        <row r="131">
          <cell r="B131">
            <v>142</v>
          </cell>
          <cell r="C131" t="str">
            <v>BO VVL - HSW, opwaarderen transp.cap.</v>
          </cell>
          <cell r="D131" t="str">
            <v>220kV / 380kV</v>
          </cell>
        </row>
        <row r="132">
          <cell r="B132">
            <v>143</v>
          </cell>
          <cell r="C132" t="str">
            <v>Telecom, uitbr en digitalisering transmissienet ZH</v>
          </cell>
          <cell r="D132" t="str">
            <v>110kV - 150kV</v>
          </cell>
        </row>
        <row r="133">
          <cell r="B133">
            <v>144</v>
          </cell>
          <cell r="C133" t="str">
            <v>Eemshaven Oudeschip-Ens, Uitbr 380kV</v>
          </cell>
          <cell r="D133" t="str">
            <v>220kV / 380kV</v>
          </cell>
        </row>
        <row r="134">
          <cell r="B134">
            <v>145</v>
          </cell>
          <cell r="C134" t="str">
            <v>Borssele-Geertruidenberg, uitbr 380kV</v>
          </cell>
          <cell r="D134" t="str">
            <v>220kV / 380kV</v>
          </cell>
        </row>
        <row r="135">
          <cell r="B135">
            <v>146</v>
          </cell>
          <cell r="C135" t="str">
            <v>ENS-Diemen, opwaardering cap</v>
          </cell>
          <cell r="D135" t="str">
            <v>220kV / 380kV</v>
          </cell>
        </row>
        <row r="136">
          <cell r="B136">
            <v>147</v>
          </cell>
          <cell r="C136" t="str">
            <v>Delft, renovatie sec installaties</v>
          </cell>
          <cell r="D136" t="str">
            <v>110kV - 150kV</v>
          </cell>
        </row>
        <row r="137">
          <cell r="B137">
            <v>148</v>
          </cell>
          <cell r="C137" t="str">
            <v>Gouda, renovatie sec installaties</v>
          </cell>
          <cell r="D137" t="str">
            <v>110kV - 150kV</v>
          </cell>
        </row>
        <row r="138">
          <cell r="B138">
            <v>149</v>
          </cell>
          <cell r="C138" t="str">
            <v>Leiden, renovatie sec installaties</v>
          </cell>
          <cell r="D138" t="str">
            <v>110kV - 150kV</v>
          </cell>
        </row>
        <row r="139">
          <cell r="B139">
            <v>150</v>
          </cell>
          <cell r="C139" t="str">
            <v>Rijswijk, renovatie sec installaties</v>
          </cell>
          <cell r="D139" t="str">
            <v>110kV - 150kV</v>
          </cell>
        </row>
        <row r="140">
          <cell r="B140">
            <v>151</v>
          </cell>
          <cell r="C140" t="str">
            <v>Rotterdam centrum, renovatie sec installaties</v>
          </cell>
          <cell r="D140" t="str">
            <v>110kV - 150kV</v>
          </cell>
        </row>
        <row r="141">
          <cell r="B141">
            <v>152</v>
          </cell>
          <cell r="C141" t="str">
            <v>Voorburg, ren sec installaties</v>
          </cell>
          <cell r="D141" t="str">
            <v>110kV - 150kV</v>
          </cell>
        </row>
        <row r="142">
          <cell r="B142">
            <v>153</v>
          </cell>
          <cell r="C142" t="str">
            <v>Bergum, renovatie sec installaties</v>
          </cell>
          <cell r="D142" t="str">
            <v>220kV / 380kV</v>
          </cell>
        </row>
        <row r="143">
          <cell r="B143">
            <v>154</v>
          </cell>
          <cell r="C143" t="str">
            <v>Eemshaven, renovatie sec installaties</v>
          </cell>
          <cell r="D143" t="str">
            <v>220kV / 380kV</v>
          </cell>
        </row>
        <row r="144">
          <cell r="B144">
            <v>155</v>
          </cell>
          <cell r="C144" t="str">
            <v>Eemshaven Oost, renovatie sec installaties</v>
          </cell>
          <cell r="D144" t="str">
            <v>220kV / 380kV</v>
          </cell>
        </row>
        <row r="145">
          <cell r="B145">
            <v>156</v>
          </cell>
          <cell r="C145" t="str">
            <v>Ens, ren sec installaties</v>
          </cell>
          <cell r="D145" t="str">
            <v>220kV / 380kV</v>
          </cell>
        </row>
        <row r="146">
          <cell r="B146">
            <v>157</v>
          </cell>
          <cell r="C146" t="str">
            <v>Hessenweg, renovatie sec installaties</v>
          </cell>
          <cell r="D146" t="str">
            <v>220kV / 380kV</v>
          </cell>
        </row>
        <row r="147">
          <cell r="B147">
            <v>158</v>
          </cell>
          <cell r="C147" t="str">
            <v>Louwsmeer, ren sec installaties</v>
          </cell>
          <cell r="D147" t="str">
            <v>220kV / 380kV</v>
          </cell>
        </row>
        <row r="148">
          <cell r="B148">
            <v>159</v>
          </cell>
          <cell r="C148" t="str">
            <v>Meeden, renovatie sec installaties</v>
          </cell>
          <cell r="D148" t="str">
            <v>220kV / 380kV</v>
          </cell>
        </row>
        <row r="149">
          <cell r="B149">
            <v>160</v>
          </cell>
          <cell r="C149" t="str">
            <v>Oude Haske, renovatie sec installaties</v>
          </cell>
          <cell r="D149" t="str">
            <v>220kV / 380kV</v>
          </cell>
        </row>
        <row r="150">
          <cell r="B150">
            <v>161</v>
          </cell>
          <cell r="C150" t="str">
            <v>Robbenplaat, renovatie sec installaties</v>
          </cell>
          <cell r="D150" t="str">
            <v>220kV / 380kV</v>
          </cell>
        </row>
        <row r="151">
          <cell r="B151">
            <v>162</v>
          </cell>
          <cell r="C151" t="str">
            <v>Vierverlaten, renovatie sec installaties</v>
          </cell>
          <cell r="D151" t="str">
            <v>220kV / 380kV</v>
          </cell>
        </row>
        <row r="152">
          <cell r="B152">
            <v>163</v>
          </cell>
          <cell r="C152" t="str">
            <v>Weiwerd, renovatie sec installaties</v>
          </cell>
          <cell r="D152" t="str">
            <v>220kV / 380kV</v>
          </cell>
        </row>
        <row r="153">
          <cell r="B153">
            <v>164</v>
          </cell>
          <cell r="C153" t="str">
            <v>Zeyerveen, renovatie sec installaties</v>
          </cell>
          <cell r="D153" t="str">
            <v>220kV / 380kV</v>
          </cell>
        </row>
        <row r="154">
          <cell r="B154">
            <v>165</v>
          </cell>
          <cell r="C154" t="str">
            <v>Boxmeer, renovatie sec installaties</v>
          </cell>
          <cell r="D154" t="str">
            <v>220kV / 380kV</v>
          </cell>
        </row>
        <row r="155">
          <cell r="B155">
            <v>166</v>
          </cell>
          <cell r="C155" t="str">
            <v>Crayestein, renovatie sec installaties</v>
          </cell>
          <cell r="D155" t="str">
            <v>220kV / 380kV</v>
          </cell>
        </row>
        <row r="156">
          <cell r="B156">
            <v>167</v>
          </cell>
          <cell r="C156" t="str">
            <v>Diemen, renovatie sec installaties</v>
          </cell>
          <cell r="D156" t="str">
            <v>220kV / 380kV</v>
          </cell>
        </row>
        <row r="157">
          <cell r="B157">
            <v>168</v>
          </cell>
          <cell r="C157" t="str">
            <v>Dodewaard, renovatie sec installaties</v>
          </cell>
          <cell r="D157" t="str">
            <v>220kV / 380kV</v>
          </cell>
        </row>
        <row r="158">
          <cell r="B158">
            <v>169</v>
          </cell>
          <cell r="C158" t="str">
            <v>Doetinchem, renovatie sec installaties</v>
          </cell>
          <cell r="D158" t="str">
            <v>220kV / 380kV</v>
          </cell>
        </row>
        <row r="159">
          <cell r="B159">
            <v>170</v>
          </cell>
          <cell r="C159" t="str">
            <v>Eemshaven, renovatie sec installaties</v>
          </cell>
          <cell r="D159" t="str">
            <v>220kV / 380kV</v>
          </cell>
        </row>
        <row r="160">
          <cell r="B160">
            <v>171</v>
          </cell>
          <cell r="C160" t="str">
            <v>Eindhoven, renovatie sec installaties</v>
          </cell>
          <cell r="D160" t="str">
            <v>220kV / 380kV</v>
          </cell>
        </row>
        <row r="161">
          <cell r="B161">
            <v>172</v>
          </cell>
          <cell r="C161" t="str">
            <v>Ens, renovatie sec installaties</v>
          </cell>
          <cell r="D161" t="str">
            <v>220kV / 380kV</v>
          </cell>
        </row>
        <row r="162">
          <cell r="B162">
            <v>173</v>
          </cell>
          <cell r="C162" t="str">
            <v>Geertruidenberg, renovatie sec installaties</v>
          </cell>
          <cell r="D162" t="str">
            <v>220kV / 380kV</v>
          </cell>
        </row>
        <row r="163">
          <cell r="B163">
            <v>174</v>
          </cell>
          <cell r="C163" t="str">
            <v>Hengelo, renovatie sec installaties</v>
          </cell>
          <cell r="D163" t="str">
            <v>220kV / 380kV</v>
          </cell>
        </row>
        <row r="164">
          <cell r="B164">
            <v>175</v>
          </cell>
          <cell r="C164" t="str">
            <v>Krimpen, renovatie sec installaties</v>
          </cell>
          <cell r="D164" t="str">
            <v>220kV / 380kV</v>
          </cell>
        </row>
        <row r="165">
          <cell r="B165">
            <v>176</v>
          </cell>
          <cell r="C165" t="str">
            <v>Maasbracht, renovatie sec installaties</v>
          </cell>
          <cell r="D165" t="str">
            <v>220kV / 380kV</v>
          </cell>
        </row>
        <row r="166">
          <cell r="B166">
            <v>177</v>
          </cell>
          <cell r="C166" t="str">
            <v>Meede, renovatie sec installaties</v>
          </cell>
          <cell r="D166" t="str">
            <v>220kV / 380kV</v>
          </cell>
        </row>
        <row r="167">
          <cell r="B167">
            <v>178</v>
          </cell>
          <cell r="C167" t="str">
            <v>Zwolle, renovatie sec installaties</v>
          </cell>
          <cell r="D167" t="str">
            <v>220kV / 380kV</v>
          </cell>
        </row>
        <row r="168">
          <cell r="B168">
            <v>179</v>
          </cell>
          <cell r="C168" t="str">
            <v>Dim4, vervanging blindstroomcomp spoel</v>
          </cell>
          <cell r="D168" t="str">
            <v>220kV / 380kV</v>
          </cell>
        </row>
        <row r="169">
          <cell r="B169">
            <v>180</v>
          </cell>
          <cell r="C169" t="str">
            <v>Dod4, vervanging blindstroomcomp spoel</v>
          </cell>
          <cell r="D169" t="str">
            <v>220kV / 380kV</v>
          </cell>
        </row>
        <row r="170">
          <cell r="B170">
            <v>181</v>
          </cell>
          <cell r="C170" t="str">
            <v>Delft-RtM, vervanging van 5 km oliedrukkabel</v>
          </cell>
          <cell r="D170" t="str">
            <v>110kV - 150kV</v>
          </cell>
        </row>
        <row r="171">
          <cell r="B171">
            <v>182</v>
          </cell>
          <cell r="C171" t="str">
            <v>Mvl4, uitbreiding met een veld tbv CGEN 1*400 MW</v>
          </cell>
          <cell r="D171" t="str">
            <v>WvD</v>
          </cell>
          <cell r="E171" t="str">
            <v>220kV / 380kV</v>
          </cell>
        </row>
        <row r="172">
          <cell r="B172">
            <v>183</v>
          </cell>
          <cell r="C172" t="str">
            <v>Cst4, vervanging transformator TR403</v>
          </cell>
          <cell r="D172" t="str">
            <v>220kV / 380kV</v>
          </cell>
        </row>
        <row r="173">
          <cell r="B173">
            <v>183</v>
          </cell>
          <cell r="D173" t="str">
            <v>WvD</v>
          </cell>
          <cell r="E173" t="str">
            <v>220kV / 380kV</v>
          </cell>
        </row>
        <row r="174">
          <cell r="B174">
            <v>184</v>
          </cell>
          <cell r="C174" t="str">
            <v>Noodlijn, herstellen uitrusting</v>
          </cell>
          <cell r="D174" t="str">
            <v>220kV / 380kV</v>
          </cell>
        </row>
        <row r="175">
          <cell r="B175">
            <v>185</v>
          </cell>
          <cell r="C175" t="str">
            <v>RtM-Ommoord-Krimpen, renovatie oliedruksystemen</v>
          </cell>
          <cell r="D175" t="str">
            <v>110kV - 150kV</v>
          </cell>
        </row>
        <row r="176">
          <cell r="B176">
            <v>186</v>
          </cell>
          <cell r="C176" t="str">
            <v>Rotterdam Waalhaven, renovatie eigen bedrijfsinstallatie</v>
          </cell>
          <cell r="D176" t="str">
            <v>110kV - 150kV</v>
          </cell>
        </row>
        <row r="177">
          <cell r="B177">
            <v>187</v>
          </cell>
          <cell r="C177" t="str">
            <v>Rotterdam Waalhaven uitbreiding verblijfsruimten</v>
          </cell>
          <cell r="D177" t="str">
            <v>110kV - 150kV</v>
          </cell>
        </row>
        <row r="178">
          <cell r="B178">
            <v>188</v>
          </cell>
          <cell r="C178" t="str">
            <v>Maasvlakte-Crayestein, verv geleide</v>
          </cell>
          <cell r="D178" t="str">
            <v>220kV / 380kV</v>
          </cell>
        </row>
        <row r="179">
          <cell r="B179">
            <v>189</v>
          </cell>
          <cell r="C179" t="str">
            <v>Aansluiting Windpark NO op Ens 380KV</v>
          </cell>
          <cell r="D179" t="str">
            <v>WvD</v>
          </cell>
          <cell r="E179" t="str">
            <v>220kV / 380kV</v>
          </cell>
        </row>
        <row r="180">
          <cell r="B180">
            <v>190</v>
          </cell>
          <cell r="C180" t="str">
            <v>Vhz4, uitbreiding met een 380 kV st</v>
          </cell>
          <cell r="D180" t="str">
            <v>220kV / 380kV</v>
          </cell>
        </row>
        <row r="181">
          <cell r="B181">
            <v>191</v>
          </cell>
          <cell r="C181" t="str">
            <v>Ens 380kV uitbreiding 750 MVA</v>
          </cell>
          <cell r="D181" t="str">
            <v>220kV / 380kV</v>
          </cell>
        </row>
        <row r="182">
          <cell r="B182">
            <v>192</v>
          </cell>
          <cell r="C182" t="str">
            <v>Rotterdam, uitbr. 1 veld EON</v>
          </cell>
          <cell r="D182" t="str">
            <v>WvD</v>
          </cell>
          <cell r="E182" t="str">
            <v>110kV - 150kV</v>
          </cell>
        </row>
        <row r="183">
          <cell r="B183">
            <v>192</v>
          </cell>
          <cell r="D183" t="str">
            <v>220kV / 380kV</v>
          </cell>
        </row>
        <row r="184">
          <cell r="B184">
            <v>193</v>
          </cell>
          <cell r="C184" t="str">
            <v>Westerlee uitbr 150kV</v>
          </cell>
          <cell r="D184" t="str">
            <v>WvD</v>
          </cell>
          <cell r="E184" t="str">
            <v>110kV - 150kV</v>
          </cell>
        </row>
        <row r="185">
          <cell r="B185">
            <v>193</v>
          </cell>
          <cell r="D185" t="str">
            <v>220kV / 380kV</v>
          </cell>
        </row>
        <row r="186">
          <cell r="B186">
            <v>194</v>
          </cell>
          <cell r="C186" t="str">
            <v>Weiwerd, uitbr. 2e 220/110kV transformator</v>
          </cell>
          <cell r="D186" t="str">
            <v>220kV / 380kV</v>
          </cell>
        </row>
        <row r="187">
          <cell r="B187">
            <v>195</v>
          </cell>
          <cell r="C187" t="str">
            <v>Rec Telecom tbv aanpassing N210</v>
          </cell>
          <cell r="D187" t="str">
            <v>WvD</v>
          </cell>
          <cell r="E187" t="str">
            <v>220kV / 380kV</v>
          </cell>
        </row>
        <row r="188">
          <cell r="B188">
            <v>196</v>
          </cell>
          <cell r="C188" t="str">
            <v>Eemshaven, uitbr. 3e transformator 750MVA</v>
          </cell>
          <cell r="D188" t="str">
            <v>220kV / 380kV</v>
          </cell>
        </row>
        <row r="189">
          <cell r="B189">
            <v>197</v>
          </cell>
          <cell r="C189" t="str">
            <v>Verbinding Krimpen Ommoord</v>
          </cell>
          <cell r="D189" t="str">
            <v>WvD</v>
          </cell>
        </row>
        <row r="190">
          <cell r="B190">
            <v>198</v>
          </cell>
          <cell r="C190" t="str">
            <v>Verbinding Ommoord Rotterdam Marconistraat</v>
          </cell>
          <cell r="D190" t="str">
            <v>WvD</v>
          </cell>
        </row>
        <row r="191">
          <cell r="B191" t="str">
            <v>000213</v>
          </cell>
          <cell r="C191" t="str">
            <v>Wintrack testprogramma</v>
          </cell>
          <cell r="D191" t="str">
            <v>220kV / 380kV</v>
          </cell>
        </row>
        <row r="192">
          <cell r="B192">
            <v>266</v>
          </cell>
          <cell r="C192" t="str">
            <v>GIS tbv Planologische projecten</v>
          </cell>
          <cell r="D192" t="str">
            <v>220kV / 380kV</v>
          </cell>
        </row>
        <row r="193">
          <cell r="B193" t="str">
            <v>0002XX</v>
          </cell>
          <cell r="C193" t="str">
            <v>Afdelingskosten</v>
          </cell>
          <cell r="D193" t="str">
            <v>WvD</v>
          </cell>
          <cell r="E193" t="str">
            <v>220kV / 380kV</v>
          </cell>
        </row>
        <row r="194">
          <cell r="B194">
            <v>13</v>
          </cell>
          <cell r="C194" t="str">
            <v>Borssele # detailontwerp station</v>
          </cell>
          <cell r="D194" t="str">
            <v>220kV / 380kV</v>
          </cell>
        </row>
        <row r="195">
          <cell r="B195">
            <v>221</v>
          </cell>
          <cell r="C195" t="str">
            <v>Document management</v>
          </cell>
          <cell r="D195" t="str">
            <v>TenneT TSO</v>
          </cell>
        </row>
        <row r="196">
          <cell r="B196">
            <v>120101</v>
          </cell>
          <cell r="C196" t="str">
            <v>Projectteam Cable Construct Project</v>
          </cell>
          <cell r="D196" t="str">
            <v>220kV / 380kV</v>
          </cell>
        </row>
        <row r="197">
          <cell r="B197">
            <v>274</v>
          </cell>
          <cell r="C197" t="str">
            <v>Programma Kwaliteit</v>
          </cell>
          <cell r="D197" t="str">
            <v>TenneT TSO</v>
          </cell>
        </row>
        <row r="198">
          <cell r="B198">
            <v>280</v>
          </cell>
          <cell r="C198" t="str">
            <v>Bedrijfszekerheid</v>
          </cell>
          <cell r="D198" t="str">
            <v>TenneT TSO</v>
          </cell>
        </row>
        <row r="199">
          <cell r="B199">
            <v>254</v>
          </cell>
          <cell r="C199" t="str">
            <v>IFS+ Verbeteringen</v>
          </cell>
          <cell r="D199" t="str">
            <v>TenneT TSO</v>
          </cell>
        </row>
        <row r="200">
          <cell r="B200">
            <v>213</v>
          </cell>
          <cell r="C200" t="str">
            <v>Wintrack fallback</v>
          </cell>
          <cell r="D200" t="str">
            <v>220kV / 380kV</v>
          </cell>
        </row>
        <row r="201">
          <cell r="B201">
            <v>220</v>
          </cell>
          <cell r="C201" t="str">
            <v>Aida - fase 2</v>
          </cell>
          <cell r="D201" t="str">
            <v>TenneT TSO</v>
          </cell>
        </row>
        <row r="202">
          <cell r="B202">
            <v>268</v>
          </cell>
          <cell r="C202" t="str">
            <v>KLIC</v>
          </cell>
          <cell r="D202" t="str">
            <v>TenneT TSO</v>
          </cell>
        </row>
        <row r="203">
          <cell r="B203">
            <v>279</v>
          </cell>
          <cell r="C203" t="str">
            <v>SLA KAM-BU AM</v>
          </cell>
          <cell r="D203" t="str">
            <v>TenneT TSO</v>
          </cell>
        </row>
        <row r="204">
          <cell r="B204">
            <v>284</v>
          </cell>
          <cell r="C204" t="str">
            <v>Project uren tbv EssenT regio Noord</v>
          </cell>
          <cell r="D204" t="str">
            <v>WvD</v>
          </cell>
        </row>
        <row r="205">
          <cell r="B205">
            <v>283</v>
          </cell>
          <cell r="C205" t="str">
            <v>Projecturen tbv Essent regio Zuid</v>
          </cell>
          <cell r="D205" t="str">
            <v>WvD</v>
          </cell>
        </row>
        <row r="206">
          <cell r="B206">
            <v>217600</v>
          </cell>
          <cell r="C206" t="str">
            <v>aanleg 3e circuit 150kV Cst-DdM</v>
          </cell>
          <cell r="D206" t="str">
            <v>110kV - 150kV</v>
          </cell>
        </row>
        <row r="207">
          <cell r="B207">
            <v>1002</v>
          </cell>
          <cell r="C207" t="str">
            <v>Werkzaamheden H Hoekstra</v>
          </cell>
          <cell r="D207" t="str">
            <v>???</v>
          </cell>
        </row>
        <row r="208">
          <cell r="B208">
            <v>263</v>
          </cell>
          <cell r="C208" t="str">
            <v>AIDA Verbindingen</v>
          </cell>
          <cell r="D208" t="str">
            <v>TenneT TSO</v>
          </cell>
        </row>
        <row r="209">
          <cell r="B209">
            <v>120130</v>
          </cell>
          <cell r="C209" t="str">
            <v>Owner team</v>
          </cell>
          <cell r="D209" t="str">
            <v>220kV / 380kV</v>
          </cell>
        </row>
        <row r="210">
          <cell r="B210">
            <v>290</v>
          </cell>
          <cell r="C210" t="str">
            <v>Doorbelasting derden</v>
          </cell>
          <cell r="D210" t="str">
            <v>WvD</v>
          </cell>
        </row>
        <row r="211">
          <cell r="B211">
            <v>100014</v>
          </cell>
          <cell r="C211" t="str">
            <v>KLS</v>
          </cell>
          <cell r="D211" t="str">
            <v>110kV - 150kV</v>
          </cell>
        </row>
        <row r="212">
          <cell r="B212">
            <v>267</v>
          </cell>
          <cell r="C212" t="str">
            <v>Integrale Resource Planning</v>
          </cell>
          <cell r="D212" t="str">
            <v>TenneT TSO</v>
          </cell>
        </row>
        <row r="213">
          <cell r="B213">
            <v>281</v>
          </cell>
          <cell r="C213" t="str">
            <v>DMS Next</v>
          </cell>
          <cell r="D213" t="str">
            <v>TenneT TSO</v>
          </cell>
        </row>
        <row r="214">
          <cell r="B214">
            <v>239</v>
          </cell>
          <cell r="C214" t="str">
            <v>Aansluiting Essent Eemshaven Oost</v>
          </cell>
          <cell r="D214" t="str">
            <v>WvD</v>
          </cell>
        </row>
        <row r="215">
          <cell r="B215">
            <v>237</v>
          </cell>
          <cell r="C215" t="str">
            <v>Vervangen railbev. Robbenplaat</v>
          </cell>
          <cell r="D215" t="str">
            <v>220kV / 380kV</v>
          </cell>
        </row>
        <row r="216">
          <cell r="B216">
            <v>244</v>
          </cell>
          <cell r="C216" t="str">
            <v>Beheer strategische voorraad</v>
          </cell>
          <cell r="D216" t="str">
            <v>TenneT TSO</v>
          </cell>
        </row>
        <row r="217">
          <cell r="B217">
            <v>301005</v>
          </cell>
          <cell r="C217" t="str">
            <v>Huisvesting TenneT</v>
          </cell>
          <cell r="D217" t="str">
            <v>TenneT TSO</v>
          </cell>
        </row>
        <row r="218">
          <cell r="B218">
            <v>210600</v>
          </cell>
          <cell r="C218" t="str">
            <v>Shared Services</v>
          </cell>
          <cell r="D218" t="str">
            <v>TenneT TSO</v>
          </cell>
        </row>
        <row r="219">
          <cell r="B219">
            <v>217928</v>
          </cell>
          <cell r="C219" t="str">
            <v>ren sec install Alblasserdam</v>
          </cell>
          <cell r="D219" t="str">
            <v>110kV - 150kV</v>
          </cell>
        </row>
        <row r="220">
          <cell r="B220">
            <v>100024</v>
          </cell>
          <cell r="C220" t="str">
            <v>Scada-Scada SamensmEde</v>
          </cell>
          <cell r="D220" t="str">
            <v>110kV - 150kV</v>
          </cell>
        </row>
        <row r="221">
          <cell r="B221">
            <v>250</v>
          </cell>
          <cell r="C221" t="str">
            <v>Opstellen bouwsteen blindstroomcomp</v>
          </cell>
          <cell r="D221" t="str">
            <v>220kV / 380kV</v>
          </cell>
        </row>
        <row r="222">
          <cell r="B222">
            <v>261</v>
          </cell>
          <cell r="C222" t="str">
            <v>EMC Problemen Westerlee</v>
          </cell>
          <cell r="D222" t="str">
            <v>110kV - 150kV</v>
          </cell>
        </row>
        <row r="223">
          <cell r="B223">
            <v>265</v>
          </cell>
          <cell r="C223" t="str">
            <v>GIS Onderzoek</v>
          </cell>
          <cell r="D223" t="str">
            <v>TenneT TSO</v>
          </cell>
        </row>
        <row r="224">
          <cell r="B224">
            <v>1005</v>
          </cell>
          <cell r="C224" t="str">
            <v>Klachtenafhandeling Dim-Ozn-Bvw</v>
          </cell>
          <cell r="D224" t="str">
            <v>220kV / 380kV</v>
          </cell>
        </row>
        <row r="225">
          <cell r="B225">
            <v>248</v>
          </cell>
          <cell r="C225" t="str">
            <v>Opstellen specs 380kV seriespoelen</v>
          </cell>
          <cell r="D225" t="str">
            <v>220kV / 380kV</v>
          </cell>
        </row>
        <row r="226">
          <cell r="B226">
            <v>120151</v>
          </cell>
          <cell r="C226" t="str">
            <v>NORNED Implementatie</v>
          </cell>
          <cell r="D226" t="str">
            <v>220kV / 380kV</v>
          </cell>
        </row>
        <row r="227">
          <cell r="B227">
            <v>277</v>
          </cell>
          <cell r="C227" t="str">
            <v>Tijdelijke bev.maatr. 2008 Oost</v>
          </cell>
          <cell r="D227" t="str">
            <v>TenneT TSO</v>
          </cell>
        </row>
        <row r="228">
          <cell r="B228">
            <v>1018</v>
          </cell>
          <cell r="C228" t="str">
            <v>Opstellen PID invoeren GIS</v>
          </cell>
          <cell r="D228" t="str">
            <v>TenneT TSO</v>
          </cell>
        </row>
        <row r="229">
          <cell r="B229">
            <v>262</v>
          </cell>
          <cell r="C229" t="str">
            <v>Studie kortsluitverm. 150kV Delft</v>
          </cell>
          <cell r="D229" t="str">
            <v>110kV - 150kV</v>
          </cell>
        </row>
        <row r="230">
          <cell r="B230">
            <v>127</v>
          </cell>
          <cell r="C230" t="str">
            <v>Maasbracht, vv bev.velden 19,20</v>
          </cell>
          <cell r="D230" t="str">
            <v>220kV / 380kV</v>
          </cell>
        </row>
        <row r="231">
          <cell r="B231">
            <v>227</v>
          </cell>
          <cell r="C231" t="str">
            <v>Engineering consultancy werkz. 2007</v>
          </cell>
          <cell r="D231" t="str">
            <v>TenneT TSO</v>
          </cell>
        </row>
        <row r="232">
          <cell r="B232">
            <v>605900</v>
          </cell>
          <cell r="C232" t="str">
            <v>TI</v>
          </cell>
          <cell r="D232" t="str">
            <v>TenneT TSO</v>
          </cell>
        </row>
        <row r="233">
          <cell r="B233">
            <v>276</v>
          </cell>
          <cell r="C233" t="str">
            <v>Vervangen UTR EHV wit te Mbt</v>
          </cell>
          <cell r="D233" t="str">
            <v>220kV / 380kV</v>
          </cell>
        </row>
        <row r="234">
          <cell r="B234">
            <v>245</v>
          </cell>
          <cell r="C234" t="str">
            <v>Uitvoeren van Saneringen</v>
          </cell>
          <cell r="D234" t="str">
            <v>TenneT TSO</v>
          </cell>
        </row>
        <row r="235">
          <cell r="B235">
            <v>100025</v>
          </cell>
          <cell r="C235" t="str">
            <v>TenneT Way of Working</v>
          </cell>
          <cell r="D235" t="str">
            <v>TenneT TSO</v>
          </cell>
        </row>
        <row r="236">
          <cell r="B236">
            <v>2012</v>
          </cell>
          <cell r="C236" t="str">
            <v>Traceverwerving Wtr - WL (De Lier)</v>
          </cell>
          <cell r="D236" t="str">
            <v>110kV - 150kV</v>
          </cell>
        </row>
        <row r="237">
          <cell r="B237">
            <v>2196</v>
          </cell>
          <cell r="C237" t="str">
            <v>Vervangen scheiders 2008</v>
          </cell>
          <cell r="D237" t="str">
            <v>220kV / 380kV</v>
          </cell>
        </row>
        <row r="238">
          <cell r="B238">
            <v>120150</v>
          </cell>
          <cell r="C238" t="str">
            <v>Trading team</v>
          </cell>
          <cell r="D238" t="str">
            <v>220kV / 380kV</v>
          </cell>
        </row>
        <row r="239">
          <cell r="B239">
            <v>150000</v>
          </cell>
          <cell r="C239" t="str">
            <v>Borging conintu voorziening</v>
          </cell>
          <cell r="D239" t="str">
            <v>TenneT TSO</v>
          </cell>
        </row>
        <row r="240">
          <cell r="B240">
            <v>20</v>
          </cell>
          <cell r="C240" t="str">
            <v>Bouwrijp maken eindhoven</v>
          </cell>
          <cell r="D240" t="str">
            <v>220kV / 380kV</v>
          </cell>
        </row>
        <row r="241">
          <cell r="B241">
            <v>310002</v>
          </cell>
          <cell r="C241" t="str">
            <v>Management Control framework</v>
          </cell>
          <cell r="D241" t="str">
            <v>TenneT TSO</v>
          </cell>
        </row>
        <row r="242">
          <cell r="B242">
            <v>2183</v>
          </cell>
          <cell r="C242" t="str">
            <v>HGL1O 3e transformator (GJP)</v>
          </cell>
          <cell r="D242" t="str">
            <v>TenneT TSO</v>
          </cell>
        </row>
        <row r="243">
          <cell r="B243">
            <v>246</v>
          </cell>
          <cell r="C243" t="str">
            <v>Uitvoeren van Amoveringen</v>
          </cell>
          <cell r="D243" t="str">
            <v>TenneT TSO</v>
          </cell>
        </row>
        <row r="244">
          <cell r="B244">
            <v>2201</v>
          </cell>
          <cell r="C244" t="str">
            <v>Trace HS+MS Urenco-TU SLA 2008-500</v>
          </cell>
          <cell r="D244" t="str">
            <v>WvD</v>
          </cell>
        </row>
        <row r="245">
          <cell r="B245">
            <v>2195</v>
          </cell>
          <cell r="C245" t="str">
            <v>Vervangen meettrafo's 2008</v>
          </cell>
          <cell r="D245" t="str">
            <v>TenneT TSO</v>
          </cell>
        </row>
        <row r="246">
          <cell r="B246">
            <v>260000</v>
          </cell>
          <cell r="C246" t="str">
            <v>#N/A</v>
          </cell>
          <cell r="D246" t="str">
            <v>???</v>
          </cell>
        </row>
        <row r="247">
          <cell r="B247">
            <v>275</v>
          </cell>
          <cell r="C247" t="str">
            <v>Sturen op Uren</v>
          </cell>
          <cell r="D247" t="str">
            <v>TenneT TSO</v>
          </cell>
        </row>
        <row r="248">
          <cell r="B248">
            <v>217508</v>
          </cell>
          <cell r="C248" t="str">
            <v>Verzwaren RTW-KY</v>
          </cell>
          <cell r="D248" t="str">
            <v>220kV / 380kV</v>
          </cell>
        </row>
        <row r="249">
          <cell r="B249">
            <v>523000</v>
          </cell>
          <cell r="C249" t="str">
            <v>Ruimtelijke ordening en milieu</v>
          </cell>
          <cell r="D249" t="str">
            <v>TenneT TSO</v>
          </cell>
        </row>
        <row r="250">
          <cell r="B250">
            <v>272</v>
          </cell>
          <cell r="C250" t="str">
            <v>Studie kabeltracé Westland</v>
          </cell>
          <cell r="D250" t="str">
            <v>110kV - 150kV</v>
          </cell>
        </row>
        <row r="251">
          <cell r="B251">
            <v>241</v>
          </cell>
          <cell r="C251" t="str">
            <v>Detachering P. Loeve - E.On Benelux</v>
          </cell>
          <cell r="D251" t="str">
            <v>TenneT TSO</v>
          </cell>
        </row>
        <row r="252">
          <cell r="B252">
            <v>2161</v>
          </cell>
          <cell r="C252" t="str">
            <v>Gasunie Midwolda SLA 2006-313</v>
          </cell>
          <cell r="D252" t="str">
            <v>WvD</v>
          </cell>
        </row>
        <row r="253">
          <cell r="B253">
            <v>120140</v>
          </cell>
          <cell r="C253" t="str">
            <v>Working group OMA</v>
          </cell>
          <cell r="D253" t="str">
            <v>220kV / 380kV</v>
          </cell>
        </row>
        <row r="254">
          <cell r="B254">
            <v>1000</v>
          </cell>
          <cell r="C254" t="str">
            <v>Consultancy Regio Oost 2008</v>
          </cell>
          <cell r="D254" t="str">
            <v>???</v>
          </cell>
        </row>
        <row r="255">
          <cell r="B255">
            <v>211</v>
          </cell>
          <cell r="C255" t="str">
            <v>EU-Erkenning leveranciers prim.comp</v>
          </cell>
          <cell r="D255" t="str">
            <v>TenneT TSO</v>
          </cell>
        </row>
        <row r="256">
          <cell r="B256">
            <v>62</v>
          </cell>
          <cell r="C256" t="str">
            <v>Verplaatsen C-bank RtW-Wl (125Mvar)</v>
          </cell>
          <cell r="D256" t="str">
            <v>110kV - 150kV</v>
          </cell>
        </row>
        <row r="257">
          <cell r="B257">
            <v>150011</v>
          </cell>
          <cell r="C257" t="str">
            <v>Opzetten Regiokantoren (W'veen)</v>
          </cell>
          <cell r="D257" t="str">
            <v>110kV - 150kV</v>
          </cell>
        </row>
        <row r="258">
          <cell r="B258">
            <v>232</v>
          </cell>
          <cell r="C258" t="str">
            <v>Telefonie &amp; Datacommunicatie</v>
          </cell>
          <cell r="D258" t="str">
            <v>TenneT TSO</v>
          </cell>
        </row>
        <row r="259">
          <cell r="B259">
            <v>205</v>
          </cell>
          <cell r="C259" t="str">
            <v>EU-erkenning leveranciers voor VBS</v>
          </cell>
          <cell r="D259" t="str">
            <v>TenneT TSO</v>
          </cell>
        </row>
        <row r="260">
          <cell r="B260">
            <v>271</v>
          </cell>
          <cell r="C260" t="str">
            <v>IFS Inrichting AM</v>
          </cell>
          <cell r="D260" t="str">
            <v>TenneT TSO</v>
          </cell>
        </row>
        <row r="261">
          <cell r="B261">
            <v>264</v>
          </cell>
          <cell r="C261" t="str">
            <v>Data-integratie RNB's</v>
          </cell>
          <cell r="D261" t="str">
            <v>TenneT TSO</v>
          </cell>
        </row>
        <row r="262">
          <cell r="B262">
            <v>2182</v>
          </cell>
          <cell r="C262" t="str">
            <v>ZL1F-KP1 verkabeling mast 8-16 geme</v>
          </cell>
          <cell r="D262" t="str">
            <v>WvD</v>
          </cell>
        </row>
        <row r="263">
          <cell r="B263">
            <v>2203</v>
          </cell>
          <cell r="C263" t="str">
            <v>WKC Luttelgeest SLA 2008-209</v>
          </cell>
          <cell r="D263" t="str">
            <v>WvD</v>
          </cell>
        </row>
        <row r="264">
          <cell r="B264">
            <v>278</v>
          </cell>
          <cell r="C264" t="str">
            <v>Tijdelijke bev.maatr. 2008 West</v>
          </cell>
          <cell r="D264" t="str">
            <v>TenneT TSO</v>
          </cell>
        </row>
        <row r="265">
          <cell r="B265">
            <v>252</v>
          </cell>
          <cell r="C265" t="str">
            <v>BU-TI Wijzigingen en aanpass in IFS</v>
          </cell>
          <cell r="D265" t="str">
            <v>TenneT TSO</v>
          </cell>
        </row>
        <row r="266">
          <cell r="B266">
            <v>273</v>
          </cell>
          <cell r="C266" t="str">
            <v>Studie kabeltracé Noord-Holland</v>
          </cell>
          <cell r="D266" t="str">
            <v>110kV - 150kV</v>
          </cell>
        </row>
        <row r="267">
          <cell r="B267">
            <v>129</v>
          </cell>
          <cell r="C267" t="str">
            <v>OPGW herstel</v>
          </cell>
          <cell r="D267" t="str">
            <v>220kV / 380kV</v>
          </cell>
        </row>
        <row r="268">
          <cell r="B268">
            <v>260</v>
          </cell>
          <cell r="C268" t="str">
            <v>Strategische herstelcapaciteit</v>
          </cell>
          <cell r="D268" t="str">
            <v>TenneT TSO</v>
          </cell>
        </row>
        <row r="269">
          <cell r="B269">
            <v>1006</v>
          </cell>
          <cell r="C269" t="str">
            <v>Uitvoeren van saneringen in 2008</v>
          </cell>
          <cell r="D269" t="str">
            <v>TenneT TSO</v>
          </cell>
        </row>
        <row r="270">
          <cell r="B270">
            <v>1014</v>
          </cell>
          <cell r="C270" t="str">
            <v>Quickscan TOEDS/TAMS</v>
          </cell>
          <cell r="D270" t="str">
            <v>TenneT TSO</v>
          </cell>
        </row>
        <row r="271">
          <cell r="B271">
            <v>2181</v>
          </cell>
          <cell r="C271" t="str">
            <v>Verhogen geleiders</v>
          </cell>
          <cell r="D271" t="str">
            <v>TenneT TSO</v>
          </cell>
        </row>
        <row r="272">
          <cell r="B272">
            <v>217441</v>
          </cell>
          <cell r="C272" t="str">
            <v>Lijn Oostzaan-Beverwijk 380 kV</v>
          </cell>
          <cell r="D272" t="str">
            <v>220kV / 380kV</v>
          </cell>
        </row>
        <row r="273">
          <cell r="B273">
            <v>2205</v>
          </cell>
          <cell r="C273" t="str">
            <v>Div lijnen onderzoek aanpassing ivm</v>
          </cell>
          <cell r="D273" t="str">
            <v>TenneT TSO</v>
          </cell>
        </row>
        <row r="274">
          <cell r="B274">
            <v>1021</v>
          </cell>
          <cell r="C274" t="str">
            <v>storing Rotterdam object Maasvlakt</v>
          </cell>
          <cell r="D274" t="str">
            <v>110kV - 150kV</v>
          </cell>
        </row>
        <row r="275">
          <cell r="B275">
            <v>150004</v>
          </cell>
          <cell r="C275" t="str">
            <v>Huisvesting en herontwikkeling</v>
          </cell>
          <cell r="D275" t="str">
            <v>TenneT TSO</v>
          </cell>
        </row>
        <row r="276">
          <cell r="B276">
            <v>2184</v>
          </cell>
          <cell r="C276" t="str">
            <v>Verv. 3 stuks 110kV vermogenschakel</v>
          </cell>
          <cell r="D276" t="str">
            <v>110kV - 150kV</v>
          </cell>
        </row>
        <row r="277">
          <cell r="B277">
            <v>900004</v>
          </cell>
          <cell r="C277" t="str">
            <v>Wind op Zee</v>
          </cell>
          <cell r="D277" t="str">
            <v>TenneT TSO</v>
          </cell>
        </row>
        <row r="278">
          <cell r="B278">
            <v>251</v>
          </cell>
          <cell r="C278" t="str">
            <v>KBS DTe</v>
          </cell>
          <cell r="D278" t="str">
            <v>TenneT TSO</v>
          </cell>
        </row>
        <row r="279">
          <cell r="B279">
            <v>255</v>
          </cell>
          <cell r="C279" t="str">
            <v>Ontwikkeling kostenmodellen</v>
          </cell>
          <cell r="D279" t="str">
            <v>TenneT TSO</v>
          </cell>
        </row>
        <row r="280">
          <cell r="B280">
            <v>2198</v>
          </cell>
          <cell r="C280" t="str">
            <v>Verv 110kV dist.relais LZ95 2008</v>
          </cell>
          <cell r="D280" t="str">
            <v>110kV - 150kV</v>
          </cell>
        </row>
        <row r="281">
          <cell r="B281">
            <v>301009</v>
          </cell>
          <cell r="C281" t="str">
            <v>Besturingscentrum Ede</v>
          </cell>
          <cell r="D281" t="str">
            <v>110kV - 150kV</v>
          </cell>
        </row>
        <row r="282">
          <cell r="B282">
            <v>2199</v>
          </cell>
          <cell r="C282" t="str">
            <v>HTN-ERD-EHVO financ afw Rws A2</v>
          </cell>
          <cell r="D282" t="str">
            <v>220kV / 380kV</v>
          </cell>
        </row>
        <row r="283">
          <cell r="B283">
            <v>235</v>
          </cell>
          <cell r="C283" t="str">
            <v>Veranderproject AM</v>
          </cell>
          <cell r="D283" t="str">
            <v>TenneT TSO</v>
          </cell>
        </row>
        <row r="284">
          <cell r="B284">
            <v>2206</v>
          </cell>
          <cell r="C284" t="str">
            <v>WSM1R 110kV veld Essent Wind</v>
          </cell>
          <cell r="D284" t="str">
            <v>110kV - 150kV</v>
          </cell>
        </row>
        <row r="285">
          <cell r="B285">
            <v>1022</v>
          </cell>
          <cell r="C285" t="str">
            <v>Werkzaamheden door derden</v>
          </cell>
          <cell r="D285" t="str">
            <v>WvD</v>
          </cell>
        </row>
        <row r="286">
          <cell r="B286">
            <v>1015</v>
          </cell>
          <cell r="C286" t="str">
            <v>Realisatie sluiting Telecomring Zee</v>
          </cell>
          <cell r="D286" t="str">
            <v>TenneT TSO</v>
          </cell>
        </row>
        <row r="287">
          <cell r="B287">
            <v>2186</v>
          </cell>
          <cell r="C287" t="str">
            <v>GTB-HTN valbeveiligingen 111 masten</v>
          </cell>
          <cell r="D287" t="str">
            <v>TenneT TSO</v>
          </cell>
        </row>
        <row r="288">
          <cell r="B288">
            <v>217927</v>
          </cell>
          <cell r="C288" t="str">
            <v>verv verm schak BISEP stat Albldm</v>
          </cell>
          <cell r="D288" t="str">
            <v>110kV - 150kV</v>
          </cell>
        </row>
        <row r="289">
          <cell r="B289">
            <v>150018</v>
          </cell>
          <cell r="C289" t="str">
            <v>Business Case vaste vs. mob telf</v>
          </cell>
          <cell r="D289" t="str">
            <v>TenneT TSO</v>
          </cell>
        </row>
        <row r="290">
          <cell r="B290">
            <v>2200</v>
          </cell>
          <cell r="C290" t="str">
            <v>HEEZE-EHVZ financ afw Rws A2</v>
          </cell>
          <cell r="D290" t="str">
            <v>220kV / 380kV</v>
          </cell>
        </row>
        <row r="291">
          <cell r="B291">
            <v>1024</v>
          </cell>
          <cell r="C291" t="str">
            <v>second opion vooronderzoek, Opwaard</v>
          </cell>
          <cell r="D291" t="str">
            <v>???</v>
          </cell>
        </row>
        <row r="292">
          <cell r="B292">
            <v>2197</v>
          </cell>
          <cell r="C292" t="str">
            <v>VLH1 verv 110kV railsysteem</v>
          </cell>
          <cell r="D292" t="str">
            <v>110kV - 150kV</v>
          </cell>
        </row>
        <row r="293">
          <cell r="B293">
            <v>1008</v>
          </cell>
          <cell r="C293" t="str">
            <v>Maken kaart voor SEV III</v>
          </cell>
          <cell r="D293" t="str">
            <v>???</v>
          </cell>
        </row>
        <row r="294">
          <cell r="B294">
            <v>2189</v>
          </cell>
          <cell r="C294" t="str">
            <v>SBRN verv aftakscheider wit</v>
          </cell>
          <cell r="D294" t="str">
            <v>TenneT TSO</v>
          </cell>
        </row>
        <row r="295">
          <cell r="B295">
            <v>217509</v>
          </cell>
          <cell r="C295" t="str">
            <v>Randstaddirectie</v>
          </cell>
          <cell r="D295" t="str">
            <v>220kV / 380kV</v>
          </cell>
        </row>
        <row r="296">
          <cell r="B296">
            <v>2180</v>
          </cell>
          <cell r="C296" t="str">
            <v>AML1T, HGL1W en CVD1 verv lijnsch/a</v>
          </cell>
          <cell r="D296" t="str">
            <v>TenneT TSO</v>
          </cell>
        </row>
        <row r="297">
          <cell r="B297">
            <v>207</v>
          </cell>
          <cell r="C297" t="str">
            <v>Studie betrouwbaarheid masten extr.</v>
          </cell>
          <cell r="D297" t="str">
            <v>???</v>
          </cell>
        </row>
        <row r="298">
          <cell r="B298">
            <v>233</v>
          </cell>
          <cell r="C298" t="str">
            <v>Tijdelijke beveiligingsmaatr. 2007</v>
          </cell>
          <cell r="D298" t="str">
            <v>TenneT TSO</v>
          </cell>
        </row>
        <row r="299">
          <cell r="B299">
            <v>2188</v>
          </cell>
          <cell r="C299" t="str">
            <v>R16 R16A verv van de geleiders OPGW</v>
          </cell>
          <cell r="D299" t="str">
            <v>220kV / 380kV</v>
          </cell>
        </row>
        <row r="300">
          <cell r="B300">
            <v>1010</v>
          </cell>
          <cell r="C300" t="str">
            <v>Dynamische capaciteit lijnbeheer</v>
          </cell>
          <cell r="D300" t="str">
            <v>???</v>
          </cell>
        </row>
        <row r="301">
          <cell r="B301">
            <v>150300</v>
          </cell>
          <cell r="C301" t="str">
            <v>Contract Management</v>
          </cell>
          <cell r="D301" t="str">
            <v>TenneT TSO</v>
          </cell>
        </row>
        <row r="302">
          <cell r="B302">
            <v>530000</v>
          </cell>
          <cell r="C302" t="str">
            <v>Programmamanagement</v>
          </cell>
          <cell r="D302" t="str">
            <v>TenneT TSO</v>
          </cell>
        </row>
        <row r="303">
          <cell r="B303">
            <v>650000</v>
          </cell>
          <cell r="C303" t="str">
            <v>KAM afdelingskosten</v>
          </cell>
          <cell r="D303" t="str">
            <v>TenneT TSO</v>
          </cell>
        </row>
      </sheetData>
      <sheetData sheetId="3">
        <row r="2">
          <cell r="B2">
            <v>100014</v>
          </cell>
          <cell r="C2">
            <v>536</v>
          </cell>
          <cell r="D2" t="str">
            <v>110 kV</v>
          </cell>
          <cell r="E2" t="str">
            <v>Investeringsproject</v>
          </cell>
          <cell r="F2" t="e">
            <v>#N/A</v>
          </cell>
          <cell r="G2">
            <v>536</v>
          </cell>
        </row>
        <row r="3">
          <cell r="B3">
            <v>100024</v>
          </cell>
          <cell r="C3">
            <v>293.5</v>
          </cell>
          <cell r="D3" t="e">
            <v>#N/A</v>
          </cell>
          <cell r="E3" t="str">
            <v>Investeringsproject</v>
          </cell>
          <cell r="F3" t="e">
            <v>#N/A</v>
          </cell>
          <cell r="G3">
            <v>293.5</v>
          </cell>
        </row>
        <row r="4">
          <cell r="B4">
            <v>100025</v>
          </cell>
          <cell r="C4">
            <v>137.5</v>
          </cell>
          <cell r="D4" t="e">
            <v>#N/A</v>
          </cell>
          <cell r="E4" t="str">
            <v>Exploitatieproject</v>
          </cell>
          <cell r="F4" t="str">
            <v>Kwal. Verb.</v>
          </cell>
          <cell r="G4">
            <v>137.5</v>
          </cell>
        </row>
        <row r="5">
          <cell r="B5">
            <v>120101</v>
          </cell>
          <cell r="C5">
            <v>4493</v>
          </cell>
          <cell r="D5" t="str">
            <v>380 kV</v>
          </cell>
          <cell r="E5" t="str">
            <v>Investeringsproject</v>
          </cell>
          <cell r="F5" t="str">
            <v>Cap. Uitbreiding</v>
          </cell>
          <cell r="G5">
            <v>4501</v>
          </cell>
        </row>
        <row r="6">
          <cell r="B6">
            <v>120121</v>
          </cell>
          <cell r="C6">
            <v>614.75</v>
          </cell>
          <cell r="D6" t="str">
            <v>Overig</v>
          </cell>
          <cell r="E6" t="str">
            <v>Investeringsproject</v>
          </cell>
          <cell r="F6" t="str">
            <v>Cap. Uitbreiding</v>
          </cell>
          <cell r="G6">
            <v>614.75</v>
          </cell>
        </row>
        <row r="7">
          <cell r="B7">
            <v>120130</v>
          </cell>
          <cell r="C7">
            <v>565</v>
          </cell>
          <cell r="D7" t="str">
            <v>380 kV</v>
          </cell>
          <cell r="E7" t="str">
            <v>Investeringsproject</v>
          </cell>
          <cell r="F7" t="e">
            <v>#N/A</v>
          </cell>
          <cell r="G7">
            <v>565</v>
          </cell>
        </row>
        <row r="8">
          <cell r="B8">
            <v>120150</v>
          </cell>
          <cell r="C8">
            <v>129</v>
          </cell>
          <cell r="D8" t="str">
            <v>380 kV</v>
          </cell>
          <cell r="E8" t="str">
            <v>Investeringsproject</v>
          </cell>
          <cell r="F8" t="e">
            <v>#N/A</v>
          </cell>
          <cell r="G8">
            <v>129</v>
          </cell>
        </row>
        <row r="9">
          <cell r="B9">
            <v>120151</v>
          </cell>
          <cell r="C9">
            <v>218</v>
          </cell>
          <cell r="D9" t="str">
            <v>380 kV</v>
          </cell>
          <cell r="E9" t="str">
            <v>Investeringsproject</v>
          </cell>
          <cell r="F9" t="e">
            <v>#N/A</v>
          </cell>
          <cell r="G9">
            <v>218</v>
          </cell>
        </row>
        <row r="10">
          <cell r="B10">
            <v>150004</v>
          </cell>
          <cell r="C10">
            <v>23</v>
          </cell>
          <cell r="D10" t="e">
            <v>#N/A</v>
          </cell>
          <cell r="E10" t="e">
            <v>#N/A</v>
          </cell>
          <cell r="F10" t="e">
            <v>#N/A</v>
          </cell>
          <cell r="G10">
            <v>23</v>
          </cell>
        </row>
        <row r="11">
          <cell r="B11">
            <v>150011</v>
          </cell>
          <cell r="C11">
            <v>60.5</v>
          </cell>
          <cell r="D11" t="e">
            <v>#N/A</v>
          </cell>
          <cell r="E11" t="e">
            <v>#N/A</v>
          </cell>
          <cell r="F11" t="e">
            <v>#N/A</v>
          </cell>
          <cell r="G11">
            <v>60.5</v>
          </cell>
        </row>
        <row r="12">
          <cell r="B12">
            <v>150018</v>
          </cell>
          <cell r="C12">
            <v>8.5</v>
          </cell>
          <cell r="D12" t="e">
            <v>#N/A</v>
          </cell>
          <cell r="E12" t="e">
            <v>#N/A</v>
          </cell>
          <cell r="F12" t="e">
            <v>#N/A</v>
          </cell>
          <cell r="G12">
            <v>8.5</v>
          </cell>
        </row>
        <row r="13">
          <cell r="B13">
            <v>210600</v>
          </cell>
          <cell r="C13">
            <v>360.75</v>
          </cell>
          <cell r="D13" t="e">
            <v>#N/A</v>
          </cell>
          <cell r="E13" t="str">
            <v>Exploitatieproject</v>
          </cell>
          <cell r="F13" t="str">
            <v>Kwal. Verb.</v>
          </cell>
          <cell r="G13">
            <v>360.75</v>
          </cell>
        </row>
        <row r="14">
          <cell r="B14">
            <v>214512</v>
          </cell>
          <cell r="C14">
            <v>13734.25</v>
          </cell>
          <cell r="D14" t="str">
            <v>380 kV</v>
          </cell>
          <cell r="E14" t="str">
            <v>Investeringsproject</v>
          </cell>
          <cell r="F14" t="str">
            <v>Cap. Uitbreiding</v>
          </cell>
          <cell r="G14">
            <v>13734.25</v>
          </cell>
        </row>
        <row r="15">
          <cell r="B15">
            <v>217370</v>
          </cell>
          <cell r="C15">
            <v>61</v>
          </cell>
          <cell r="D15" t="str">
            <v>380 kV</v>
          </cell>
          <cell r="E15" t="str">
            <v>Investeringsproject</v>
          </cell>
          <cell r="F15" t="str">
            <v>Kwal. Verb.</v>
          </cell>
          <cell r="G15">
            <v>61</v>
          </cell>
        </row>
        <row r="16">
          <cell r="B16">
            <v>217402</v>
          </cell>
          <cell r="C16">
            <v>374.25</v>
          </cell>
          <cell r="D16" t="str">
            <v>380 kV</v>
          </cell>
          <cell r="E16" t="str">
            <v>Investeringsproject</v>
          </cell>
          <cell r="F16" t="str">
            <v>Cap. Uitbreiding</v>
          </cell>
          <cell r="G16">
            <v>374.25</v>
          </cell>
        </row>
        <row r="17">
          <cell r="B17">
            <v>217509</v>
          </cell>
          <cell r="C17">
            <v>3</v>
          </cell>
          <cell r="D17" t="e">
            <v>#N/A</v>
          </cell>
          <cell r="E17" t="e">
            <v>#N/A</v>
          </cell>
          <cell r="F17" t="e">
            <v>#N/A</v>
          </cell>
          <cell r="G17">
            <v>3</v>
          </cell>
        </row>
        <row r="18">
          <cell r="B18">
            <v>217600</v>
          </cell>
          <cell r="C18">
            <v>721</v>
          </cell>
          <cell r="D18" t="str">
            <v>150 kV</v>
          </cell>
          <cell r="E18" t="str">
            <v>Investeringsproject</v>
          </cell>
          <cell r="F18" t="str">
            <v>Cap. Uitbreiding</v>
          </cell>
          <cell r="G18">
            <v>721</v>
          </cell>
        </row>
        <row r="19">
          <cell r="B19">
            <v>217923</v>
          </cell>
          <cell r="C19">
            <v>6.5</v>
          </cell>
          <cell r="D19" t="e">
            <v>#N/A</v>
          </cell>
          <cell r="E19" t="e">
            <v>#N/A</v>
          </cell>
          <cell r="F19" t="e">
            <v>#N/A</v>
          </cell>
          <cell r="G19">
            <v>6.5</v>
          </cell>
        </row>
        <row r="20">
          <cell r="B20">
            <v>217925</v>
          </cell>
          <cell r="C20">
            <v>602</v>
          </cell>
          <cell r="D20" t="str">
            <v>150 kV</v>
          </cell>
          <cell r="E20" t="str">
            <v>Investeringsproject</v>
          </cell>
          <cell r="F20" t="str">
            <v>Ren. + Verv</v>
          </cell>
          <cell r="G20">
            <v>602</v>
          </cell>
        </row>
        <row r="21">
          <cell r="B21">
            <v>217928</v>
          </cell>
          <cell r="C21">
            <v>349.5</v>
          </cell>
          <cell r="D21" t="str">
            <v>150 kV</v>
          </cell>
          <cell r="E21" t="str">
            <v>Investeringsproject</v>
          </cell>
          <cell r="F21" t="str">
            <v>Ren. + Verv</v>
          </cell>
          <cell r="G21">
            <v>349.5</v>
          </cell>
        </row>
        <row r="22">
          <cell r="B22">
            <v>217940</v>
          </cell>
          <cell r="C22">
            <v>426.75</v>
          </cell>
          <cell r="D22" t="str">
            <v>150 kV</v>
          </cell>
          <cell r="E22" t="str">
            <v>Projecten Derden</v>
          </cell>
          <cell r="F22" t="str">
            <v>Reconstructie</v>
          </cell>
          <cell r="G22">
            <v>426.75</v>
          </cell>
        </row>
        <row r="23">
          <cell r="B23">
            <v>217945</v>
          </cell>
          <cell r="C23">
            <v>15</v>
          </cell>
          <cell r="D23" t="e">
            <v>#N/A</v>
          </cell>
          <cell r="E23" t="e">
            <v>#N/A</v>
          </cell>
          <cell r="F23" t="e">
            <v>#N/A</v>
          </cell>
          <cell r="G23">
            <v>15</v>
          </cell>
        </row>
        <row r="24">
          <cell r="B24">
            <v>260000</v>
          </cell>
          <cell r="C24">
            <v>90</v>
          </cell>
          <cell r="D24" t="e">
            <v>#N/A</v>
          </cell>
          <cell r="E24" t="e">
            <v>#N/A</v>
          </cell>
          <cell r="F24" t="e">
            <v>#N/A</v>
          </cell>
          <cell r="G24">
            <v>90</v>
          </cell>
        </row>
        <row r="25">
          <cell r="B25">
            <v>301005</v>
          </cell>
          <cell r="C25">
            <v>375</v>
          </cell>
          <cell r="D25" t="e">
            <v>#N/A</v>
          </cell>
          <cell r="E25" t="str">
            <v>Investeringsproject</v>
          </cell>
          <cell r="F25" t="e">
            <v>#N/A</v>
          </cell>
          <cell r="G25">
            <v>375</v>
          </cell>
        </row>
        <row r="26">
          <cell r="B26">
            <v>301009</v>
          </cell>
          <cell r="C26">
            <v>15</v>
          </cell>
          <cell r="D26" t="e">
            <v>#N/A</v>
          </cell>
          <cell r="E26" t="str">
            <v>Investeringsproject</v>
          </cell>
          <cell r="F26" t="e">
            <v>#N/A</v>
          </cell>
          <cell r="G26">
            <v>15</v>
          </cell>
        </row>
        <row r="27">
          <cell r="B27">
            <v>310001</v>
          </cell>
          <cell r="C27">
            <v>4000</v>
          </cell>
          <cell r="D27" t="str">
            <v>150 kV</v>
          </cell>
          <cell r="E27" t="str">
            <v>TenneXT</v>
          </cell>
          <cell r="F27" t="e">
            <v>#N/A</v>
          </cell>
          <cell r="G27">
            <v>4000</v>
          </cell>
        </row>
        <row r="28">
          <cell r="B28">
            <v>310002</v>
          </cell>
          <cell r="C28">
            <v>115.5</v>
          </cell>
          <cell r="D28" t="str">
            <v>150 kV</v>
          </cell>
          <cell r="E28" t="str">
            <v>TenneXT</v>
          </cell>
          <cell r="F28" t="e">
            <v>#N/A</v>
          </cell>
          <cell r="G28">
            <v>115.5</v>
          </cell>
        </row>
        <row r="29">
          <cell r="B29">
            <v>310003</v>
          </cell>
          <cell r="C29">
            <v>6140</v>
          </cell>
          <cell r="D29" t="str">
            <v>150 kV</v>
          </cell>
          <cell r="E29" t="str">
            <v>TenneXT</v>
          </cell>
          <cell r="F29" t="e">
            <v>#N/A</v>
          </cell>
          <cell r="G29">
            <v>6140</v>
          </cell>
        </row>
        <row r="30">
          <cell r="B30">
            <v>310005</v>
          </cell>
          <cell r="C30">
            <v>3789.5</v>
          </cell>
          <cell r="D30" t="str">
            <v>150 kV</v>
          </cell>
          <cell r="E30" t="str">
            <v>TenneXT</v>
          </cell>
          <cell r="F30" t="e">
            <v>#N/A</v>
          </cell>
          <cell r="G30">
            <v>3789.5</v>
          </cell>
        </row>
        <row r="31">
          <cell r="B31">
            <v>523000</v>
          </cell>
          <cell r="C31">
            <v>76.5</v>
          </cell>
          <cell r="D31" t="e">
            <v>#N/A</v>
          </cell>
          <cell r="E31" t="str">
            <v>Exploitatieproject</v>
          </cell>
          <cell r="F31" t="e">
            <v>#N/A</v>
          </cell>
          <cell r="G31" t="e">
            <v>#N/A</v>
          </cell>
        </row>
        <row r="32">
          <cell r="B32">
            <v>530000</v>
          </cell>
          <cell r="C32">
            <v>0</v>
          </cell>
          <cell r="D32" t="e">
            <v>#N/A</v>
          </cell>
          <cell r="E32" t="e">
            <v>#N/A</v>
          </cell>
          <cell r="F32" t="e">
            <v>#N/A</v>
          </cell>
          <cell r="G32" t="e">
            <v>#N/A</v>
          </cell>
        </row>
        <row r="33">
          <cell r="B33">
            <v>605900</v>
          </cell>
          <cell r="C33">
            <v>704</v>
          </cell>
          <cell r="D33" t="e">
            <v>#N/A</v>
          </cell>
          <cell r="E33" t="str">
            <v>Exploitatieproject</v>
          </cell>
          <cell r="F33" t="str">
            <v>Algemeen</v>
          </cell>
          <cell r="G33">
            <v>160</v>
          </cell>
        </row>
        <row r="34">
          <cell r="B34">
            <v>900001</v>
          </cell>
          <cell r="C34">
            <v>4195</v>
          </cell>
          <cell r="D34" t="str">
            <v>380 kV</v>
          </cell>
          <cell r="E34" t="str">
            <v>Investeringsproject</v>
          </cell>
          <cell r="F34" t="e">
            <v>#N/A</v>
          </cell>
          <cell r="G34">
            <v>9603</v>
          </cell>
        </row>
        <row r="35">
          <cell r="B35">
            <v>900004</v>
          </cell>
          <cell r="C35">
            <v>18</v>
          </cell>
          <cell r="D35" t="e">
            <v>#N/A</v>
          </cell>
          <cell r="E35" t="e">
            <v>#N/A</v>
          </cell>
          <cell r="F35" t="e">
            <v>#N/A</v>
          </cell>
          <cell r="G35">
            <v>18</v>
          </cell>
        </row>
        <row r="36">
          <cell r="B36">
            <v>2</v>
          </cell>
          <cell r="C36">
            <v>9951.5</v>
          </cell>
          <cell r="D36" t="str">
            <v>380 kV</v>
          </cell>
          <cell r="E36" t="str">
            <v>Investeringsproject</v>
          </cell>
          <cell r="F36" t="str">
            <v>Cap. Uitbreiding</v>
          </cell>
          <cell r="G36">
            <v>9976.5</v>
          </cell>
        </row>
        <row r="37">
          <cell r="B37">
            <v>3</v>
          </cell>
          <cell r="C37">
            <v>3219.25</v>
          </cell>
          <cell r="D37" t="str">
            <v>380 kV</v>
          </cell>
          <cell r="E37" t="str">
            <v>Investeringsproject</v>
          </cell>
          <cell r="F37" t="str">
            <v>Cap. Uitbreiding</v>
          </cell>
          <cell r="G37">
            <v>3219.25</v>
          </cell>
        </row>
        <row r="38">
          <cell r="B38">
            <v>4</v>
          </cell>
          <cell r="C38">
            <v>4239.5</v>
          </cell>
          <cell r="D38" t="str">
            <v>380 kV</v>
          </cell>
          <cell r="E38" t="str">
            <v>Investeringsproject</v>
          </cell>
          <cell r="F38" t="str">
            <v>Cap. Uitbreiding</v>
          </cell>
          <cell r="G38">
            <v>4239.5</v>
          </cell>
        </row>
        <row r="39">
          <cell r="B39">
            <v>5</v>
          </cell>
          <cell r="C39">
            <v>448</v>
          </cell>
          <cell r="D39" t="str">
            <v>380 kV</v>
          </cell>
          <cell r="E39" t="str">
            <v>Investeringsproject</v>
          </cell>
          <cell r="F39" t="str">
            <v>Cap. Uitbreiding</v>
          </cell>
          <cell r="G39">
            <v>448</v>
          </cell>
        </row>
        <row r="40">
          <cell r="B40">
            <v>6</v>
          </cell>
          <cell r="C40">
            <v>655</v>
          </cell>
          <cell r="D40" t="str">
            <v>380 kV</v>
          </cell>
          <cell r="E40" t="str">
            <v>Investeringsproject</v>
          </cell>
          <cell r="F40" t="str">
            <v>Cap. Uitbreiding</v>
          </cell>
          <cell r="G40">
            <v>655</v>
          </cell>
        </row>
        <row r="41">
          <cell r="B41">
            <v>10</v>
          </cell>
          <cell r="C41">
            <v>1609</v>
          </cell>
          <cell r="D41" t="str">
            <v>380 kV</v>
          </cell>
          <cell r="E41" t="str">
            <v>Investeringsproject</v>
          </cell>
          <cell r="F41" t="str">
            <v>Cap. Uitbreiding</v>
          </cell>
          <cell r="G41">
            <v>1609</v>
          </cell>
        </row>
        <row r="42">
          <cell r="B42">
            <v>11</v>
          </cell>
          <cell r="C42">
            <v>3328.91</v>
          </cell>
          <cell r="D42" t="str">
            <v>380 kV</v>
          </cell>
          <cell r="E42" t="str">
            <v>Investeringsproject</v>
          </cell>
          <cell r="F42" t="str">
            <v>Cap. Uitbreiding</v>
          </cell>
          <cell r="G42">
            <v>3328.91</v>
          </cell>
        </row>
        <row r="43">
          <cell r="B43">
            <v>12</v>
          </cell>
          <cell r="C43">
            <v>2810</v>
          </cell>
          <cell r="D43" t="str">
            <v>380 kV</v>
          </cell>
          <cell r="E43" t="str">
            <v>Investeringsproject</v>
          </cell>
          <cell r="F43" t="str">
            <v>Cap. Uitbreiding</v>
          </cell>
          <cell r="G43">
            <v>2810</v>
          </cell>
        </row>
        <row r="44">
          <cell r="B44">
            <v>13</v>
          </cell>
          <cell r="C44">
            <v>7182.75</v>
          </cell>
          <cell r="D44" t="str">
            <v>380 kV</v>
          </cell>
          <cell r="E44" t="str">
            <v>Investeringsproject</v>
          </cell>
          <cell r="F44" t="str">
            <v>Cap. Uitbreiding</v>
          </cell>
          <cell r="G44">
            <v>7184.75</v>
          </cell>
        </row>
        <row r="45">
          <cell r="B45">
            <v>14</v>
          </cell>
          <cell r="C45">
            <v>6827.75</v>
          </cell>
          <cell r="D45" t="str">
            <v>380 kV</v>
          </cell>
          <cell r="E45" t="str">
            <v>Investeringsproject</v>
          </cell>
          <cell r="F45" t="str">
            <v>Cap. Uitbreiding</v>
          </cell>
          <cell r="G45">
            <v>6827.75</v>
          </cell>
        </row>
        <row r="46">
          <cell r="B46">
            <v>15</v>
          </cell>
          <cell r="C46">
            <v>5862.75</v>
          </cell>
          <cell r="D46" t="str">
            <v>380 kV</v>
          </cell>
          <cell r="E46" t="str">
            <v>Investeringsproject</v>
          </cell>
          <cell r="F46" t="str">
            <v>Cap. Uitbreiding</v>
          </cell>
          <cell r="G46">
            <v>5862.75</v>
          </cell>
        </row>
        <row r="47">
          <cell r="B47">
            <v>19</v>
          </cell>
          <cell r="C47">
            <v>31.75</v>
          </cell>
          <cell r="D47" t="str">
            <v>380 kV</v>
          </cell>
          <cell r="E47" t="str">
            <v>Investeringsproject</v>
          </cell>
          <cell r="F47" t="str">
            <v>Kwal. Verb.</v>
          </cell>
          <cell r="G47">
            <v>31.75</v>
          </cell>
        </row>
        <row r="48">
          <cell r="B48">
            <v>20</v>
          </cell>
          <cell r="C48">
            <v>162</v>
          </cell>
          <cell r="D48" t="str">
            <v>380 kV</v>
          </cell>
          <cell r="E48" t="str">
            <v>Investeringsproject</v>
          </cell>
          <cell r="F48" t="str">
            <v>Kwal. Verb.</v>
          </cell>
          <cell r="G48">
            <v>162</v>
          </cell>
        </row>
        <row r="49">
          <cell r="B49">
            <v>21</v>
          </cell>
          <cell r="C49">
            <v>1138.5</v>
          </cell>
          <cell r="D49" t="str">
            <v>380 kV</v>
          </cell>
          <cell r="E49" t="str">
            <v>Investeringsproject</v>
          </cell>
          <cell r="F49" t="str">
            <v>Ren. + Verv</v>
          </cell>
          <cell r="G49">
            <v>1138.5</v>
          </cell>
        </row>
        <row r="50">
          <cell r="B50">
            <v>27</v>
          </cell>
          <cell r="C50">
            <v>623.5</v>
          </cell>
          <cell r="D50" t="str">
            <v>380 kV</v>
          </cell>
          <cell r="E50" t="str">
            <v>Investeringsproject</v>
          </cell>
          <cell r="F50" t="str">
            <v>Cap. Uitbreiding</v>
          </cell>
          <cell r="G50">
            <v>623.5</v>
          </cell>
        </row>
        <row r="51">
          <cell r="B51">
            <v>41</v>
          </cell>
          <cell r="C51">
            <v>1101.0899999999999</v>
          </cell>
          <cell r="D51" t="str">
            <v>380 kV</v>
          </cell>
          <cell r="E51" t="str">
            <v>Projecten Derden</v>
          </cell>
          <cell r="F51" t="str">
            <v>Aansluiting</v>
          </cell>
          <cell r="G51">
            <v>1101.0899999999999</v>
          </cell>
        </row>
        <row r="52">
          <cell r="B52">
            <v>49</v>
          </cell>
          <cell r="C52">
            <v>80</v>
          </cell>
          <cell r="D52" t="str">
            <v>380 kV</v>
          </cell>
          <cell r="E52" t="str">
            <v>Projecten Derden</v>
          </cell>
          <cell r="F52" t="str">
            <v>Reconstructie</v>
          </cell>
          <cell r="G52">
            <v>80</v>
          </cell>
        </row>
        <row r="53">
          <cell r="B53">
            <v>50</v>
          </cell>
          <cell r="C53">
            <v>962.5</v>
          </cell>
          <cell r="D53" t="str">
            <v>380 kV</v>
          </cell>
          <cell r="E53" t="str">
            <v>Projecten Derden</v>
          </cell>
          <cell r="F53" t="str">
            <v>Reconstructie</v>
          </cell>
          <cell r="G53">
            <v>962.5</v>
          </cell>
        </row>
        <row r="54">
          <cell r="B54">
            <v>51</v>
          </cell>
          <cell r="C54">
            <v>117</v>
          </cell>
          <cell r="D54" t="str">
            <v>380 kV</v>
          </cell>
          <cell r="E54" t="str">
            <v>Projecten Derden</v>
          </cell>
          <cell r="F54" t="str">
            <v>Reconstructie</v>
          </cell>
          <cell r="G54">
            <v>117</v>
          </cell>
        </row>
        <row r="55">
          <cell r="B55">
            <v>52</v>
          </cell>
          <cell r="C55">
            <v>2533.5</v>
          </cell>
          <cell r="D55" t="str">
            <v>150 kV</v>
          </cell>
          <cell r="E55" t="str">
            <v>Investeringsproject</v>
          </cell>
          <cell r="F55" t="str">
            <v>Cap. Uitbreiding</v>
          </cell>
          <cell r="G55">
            <v>2533.5</v>
          </cell>
        </row>
        <row r="56">
          <cell r="B56">
            <v>56</v>
          </cell>
          <cell r="C56">
            <v>769.75</v>
          </cell>
          <cell r="D56" t="str">
            <v>150 kV</v>
          </cell>
          <cell r="E56" t="str">
            <v>Investeringsproject</v>
          </cell>
          <cell r="F56" t="str">
            <v>Cap. Uitbreiding</v>
          </cell>
          <cell r="G56">
            <v>769.75</v>
          </cell>
        </row>
        <row r="57">
          <cell r="B57">
            <v>58</v>
          </cell>
          <cell r="C57">
            <v>2677.5</v>
          </cell>
          <cell r="D57" t="str">
            <v>150 kV</v>
          </cell>
          <cell r="E57" t="str">
            <v>Investeringsproject</v>
          </cell>
          <cell r="F57" t="str">
            <v>Cap. Uitbreiding</v>
          </cell>
          <cell r="G57">
            <v>2681.5</v>
          </cell>
        </row>
        <row r="58">
          <cell r="B58">
            <v>59</v>
          </cell>
          <cell r="C58">
            <v>2185.25</v>
          </cell>
          <cell r="D58" t="str">
            <v>150 kV</v>
          </cell>
          <cell r="E58" t="str">
            <v>Investeringsproject</v>
          </cell>
          <cell r="F58" t="str">
            <v>Cap. Uitbreiding</v>
          </cell>
          <cell r="G58">
            <v>2185.25</v>
          </cell>
        </row>
        <row r="59">
          <cell r="B59">
            <v>62</v>
          </cell>
          <cell r="C59">
            <v>61.25</v>
          </cell>
          <cell r="D59" t="str">
            <v>150 kV</v>
          </cell>
          <cell r="E59" t="str">
            <v>Investeringsproject</v>
          </cell>
          <cell r="F59" t="str">
            <v>Kwal. Verb.</v>
          </cell>
          <cell r="G59">
            <v>61.25</v>
          </cell>
        </row>
        <row r="60">
          <cell r="B60">
            <v>63</v>
          </cell>
          <cell r="C60">
            <v>13</v>
          </cell>
          <cell r="D60" t="str">
            <v>150 kV</v>
          </cell>
          <cell r="E60" t="str">
            <v>Investeringsproject</v>
          </cell>
          <cell r="F60" t="str">
            <v>Kwal. Verb.</v>
          </cell>
          <cell r="G60">
            <v>13</v>
          </cell>
        </row>
        <row r="61">
          <cell r="B61">
            <v>68</v>
          </cell>
          <cell r="C61">
            <v>51</v>
          </cell>
          <cell r="D61" t="str">
            <v>150 kV</v>
          </cell>
          <cell r="E61" t="str">
            <v>Investeringsproject</v>
          </cell>
          <cell r="F61" t="str">
            <v>Ren. + Verv</v>
          </cell>
          <cell r="G61">
            <v>51</v>
          </cell>
        </row>
        <row r="62">
          <cell r="B62">
            <v>71</v>
          </cell>
          <cell r="C62">
            <v>2543</v>
          </cell>
          <cell r="D62" t="str">
            <v>150 kV</v>
          </cell>
          <cell r="E62" t="str">
            <v>Investeringsproject</v>
          </cell>
          <cell r="F62" t="str">
            <v>Ren. + Verv</v>
          </cell>
          <cell r="G62">
            <v>2543</v>
          </cell>
        </row>
        <row r="63">
          <cell r="B63">
            <v>72</v>
          </cell>
          <cell r="C63">
            <v>3001.25</v>
          </cell>
          <cell r="D63" t="str">
            <v>150 kV</v>
          </cell>
          <cell r="E63" t="str">
            <v>Investeringsproject</v>
          </cell>
          <cell r="F63" t="str">
            <v>Ren. + Verv</v>
          </cell>
          <cell r="G63">
            <v>3001.25</v>
          </cell>
        </row>
        <row r="64">
          <cell r="B64">
            <v>75</v>
          </cell>
          <cell r="C64">
            <v>219</v>
          </cell>
          <cell r="D64" t="str">
            <v>150 kV</v>
          </cell>
          <cell r="E64" t="str">
            <v>Investeringsproject</v>
          </cell>
          <cell r="F64" t="str">
            <v>Ren. + Verv</v>
          </cell>
          <cell r="G64">
            <v>219</v>
          </cell>
        </row>
        <row r="65">
          <cell r="B65">
            <v>82</v>
          </cell>
          <cell r="C65">
            <v>1473</v>
          </cell>
          <cell r="D65" t="str">
            <v>150 kV</v>
          </cell>
          <cell r="E65" t="str">
            <v>Projecten Derden</v>
          </cell>
          <cell r="F65" t="str">
            <v>Reconstructie</v>
          </cell>
          <cell r="G65">
            <v>1473</v>
          </cell>
        </row>
        <row r="66">
          <cell r="B66">
            <v>85</v>
          </cell>
          <cell r="C66">
            <v>2708</v>
          </cell>
          <cell r="D66" t="str">
            <v>150 kV</v>
          </cell>
          <cell r="E66" t="str">
            <v>Investeringsproject</v>
          </cell>
          <cell r="F66" t="str">
            <v>Cap. Uitbreiding</v>
          </cell>
          <cell r="G66">
            <v>2708</v>
          </cell>
        </row>
        <row r="67">
          <cell r="B67">
            <v>90</v>
          </cell>
          <cell r="C67">
            <v>5395.52</v>
          </cell>
          <cell r="D67" t="str">
            <v>380 kV</v>
          </cell>
          <cell r="E67" t="str">
            <v>Investeringsproject</v>
          </cell>
          <cell r="F67" t="str">
            <v>Aansluiting</v>
          </cell>
          <cell r="G67">
            <v>5395.52</v>
          </cell>
        </row>
        <row r="68">
          <cell r="B68">
            <v>95</v>
          </cell>
          <cell r="C68">
            <v>90.25</v>
          </cell>
          <cell r="D68" t="str">
            <v>380 kV</v>
          </cell>
          <cell r="E68" t="str">
            <v>Projecten Derden</v>
          </cell>
          <cell r="F68" t="str">
            <v>Aansluiting</v>
          </cell>
          <cell r="G68">
            <v>90.25</v>
          </cell>
        </row>
        <row r="69">
          <cell r="B69">
            <v>98</v>
          </cell>
          <cell r="C69">
            <v>1881</v>
          </cell>
          <cell r="D69" t="str">
            <v>380 kV</v>
          </cell>
          <cell r="E69" t="str">
            <v>Investeringsproject</v>
          </cell>
          <cell r="F69" t="str">
            <v>Kwal. Verb.</v>
          </cell>
          <cell r="G69">
            <v>1882</v>
          </cell>
        </row>
        <row r="70">
          <cell r="B70">
            <v>99</v>
          </cell>
          <cell r="C70">
            <v>6341.5</v>
          </cell>
          <cell r="D70" t="str">
            <v>380 kV</v>
          </cell>
          <cell r="E70" t="str">
            <v>Investeringsproject</v>
          </cell>
          <cell r="F70" t="str">
            <v>Kwal. Verb.</v>
          </cell>
          <cell r="G70">
            <v>6341.5</v>
          </cell>
        </row>
        <row r="71">
          <cell r="B71">
            <v>107</v>
          </cell>
          <cell r="C71">
            <v>600.25</v>
          </cell>
          <cell r="D71" t="str">
            <v>380 kV</v>
          </cell>
          <cell r="E71" t="str">
            <v>Investeringsproject</v>
          </cell>
          <cell r="F71" t="str">
            <v>Cap. Uitbreiding</v>
          </cell>
          <cell r="G71">
            <v>600.25</v>
          </cell>
        </row>
        <row r="72">
          <cell r="B72">
            <v>109</v>
          </cell>
          <cell r="C72">
            <v>313</v>
          </cell>
          <cell r="D72" t="str">
            <v>380 kV</v>
          </cell>
          <cell r="E72" t="str">
            <v>Investeringsproject</v>
          </cell>
          <cell r="F72" t="str">
            <v>Cap. Uitbreiding</v>
          </cell>
          <cell r="G72">
            <v>313</v>
          </cell>
        </row>
        <row r="73">
          <cell r="B73">
            <v>110</v>
          </cell>
          <cell r="C73">
            <v>537</v>
          </cell>
          <cell r="D73" t="str">
            <v>150 kV</v>
          </cell>
          <cell r="E73" t="str">
            <v>Investeringsproject</v>
          </cell>
          <cell r="F73" t="str">
            <v>Kwal. Verb.</v>
          </cell>
          <cell r="G73">
            <v>537</v>
          </cell>
        </row>
        <row r="74">
          <cell r="B74">
            <v>111</v>
          </cell>
          <cell r="C74">
            <v>263</v>
          </cell>
          <cell r="D74" t="str">
            <v>380 kV</v>
          </cell>
          <cell r="E74" t="str">
            <v>Investeringsproject</v>
          </cell>
          <cell r="F74" t="str">
            <v>Kwal. Verb.</v>
          </cell>
          <cell r="G74">
            <v>263</v>
          </cell>
        </row>
        <row r="75">
          <cell r="B75">
            <v>113</v>
          </cell>
          <cell r="C75">
            <v>102.5</v>
          </cell>
          <cell r="D75" t="str">
            <v>380 kV</v>
          </cell>
          <cell r="E75" t="str">
            <v>Investeringsproject</v>
          </cell>
          <cell r="F75" t="str">
            <v>Ren. + Verv</v>
          </cell>
          <cell r="G75">
            <v>102.5</v>
          </cell>
        </row>
        <row r="76">
          <cell r="B76">
            <v>116</v>
          </cell>
          <cell r="C76">
            <v>1980.5</v>
          </cell>
          <cell r="D76" t="str">
            <v>380 kV</v>
          </cell>
          <cell r="E76" t="str">
            <v>Investeringsproject</v>
          </cell>
          <cell r="F76" t="str">
            <v>Cap. Uitbreiding</v>
          </cell>
          <cell r="G76">
            <v>1980.5</v>
          </cell>
        </row>
        <row r="77">
          <cell r="B77">
            <v>119</v>
          </cell>
          <cell r="C77">
            <v>1107</v>
          </cell>
          <cell r="D77" t="str">
            <v>150 kV</v>
          </cell>
          <cell r="E77" t="str">
            <v>Investeringsproject</v>
          </cell>
          <cell r="F77" t="str">
            <v>Ren. + Verv</v>
          </cell>
          <cell r="G77">
            <v>1107</v>
          </cell>
        </row>
        <row r="78">
          <cell r="B78">
            <v>120</v>
          </cell>
          <cell r="C78">
            <v>18</v>
          </cell>
          <cell r="D78" t="str">
            <v>150 kV</v>
          </cell>
          <cell r="E78" t="str">
            <v>Investeringsproject</v>
          </cell>
          <cell r="F78" t="str">
            <v>Ren. + Verv</v>
          </cell>
          <cell r="G78">
            <v>18</v>
          </cell>
        </row>
        <row r="79">
          <cell r="B79">
            <v>127</v>
          </cell>
          <cell r="C79">
            <v>165</v>
          </cell>
          <cell r="D79" t="str">
            <v>380 kV</v>
          </cell>
          <cell r="E79" t="str">
            <v>Investeringsproject</v>
          </cell>
          <cell r="F79" t="str">
            <v>Ren. + Verv</v>
          </cell>
          <cell r="G79">
            <v>165</v>
          </cell>
        </row>
        <row r="80">
          <cell r="B80">
            <v>128</v>
          </cell>
          <cell r="C80">
            <v>1188.5</v>
          </cell>
          <cell r="D80" t="str">
            <v>150 kV</v>
          </cell>
          <cell r="E80" t="str">
            <v>Investeringsproject</v>
          </cell>
          <cell r="F80" t="str">
            <v>Reconstructie</v>
          </cell>
          <cell r="G80">
            <v>1188.5</v>
          </cell>
        </row>
        <row r="81">
          <cell r="B81">
            <v>129</v>
          </cell>
          <cell r="C81">
            <v>36</v>
          </cell>
          <cell r="D81" t="str">
            <v>380 kV</v>
          </cell>
          <cell r="E81" t="str">
            <v>Investeringsproject</v>
          </cell>
          <cell r="F81" t="str">
            <v>Ren. + Verv</v>
          </cell>
          <cell r="G81">
            <v>36</v>
          </cell>
        </row>
        <row r="82">
          <cell r="B82">
            <v>132</v>
          </cell>
          <cell r="C82">
            <v>16</v>
          </cell>
          <cell r="D82" t="str">
            <v>150 kV</v>
          </cell>
          <cell r="E82" t="str">
            <v>Projecten Derden</v>
          </cell>
          <cell r="F82" t="str">
            <v>Aansluiting</v>
          </cell>
          <cell r="G82">
            <v>16</v>
          </cell>
        </row>
        <row r="83">
          <cell r="B83">
            <v>133</v>
          </cell>
          <cell r="C83">
            <v>3181.75</v>
          </cell>
          <cell r="D83" t="str">
            <v>380 kV</v>
          </cell>
          <cell r="E83" t="str">
            <v>Investeringsproject</v>
          </cell>
          <cell r="F83" t="str">
            <v>Cap. Uitbreiding</v>
          </cell>
          <cell r="G83">
            <v>3181.75</v>
          </cell>
        </row>
        <row r="84">
          <cell r="B84">
            <v>135</v>
          </cell>
          <cell r="C84">
            <v>91</v>
          </cell>
          <cell r="D84" t="str">
            <v>380 kV</v>
          </cell>
          <cell r="E84" t="str">
            <v>Investeringsproject</v>
          </cell>
          <cell r="F84" t="str">
            <v>Cap. Uitbreiding</v>
          </cell>
          <cell r="G84">
            <v>91</v>
          </cell>
        </row>
        <row r="85">
          <cell r="B85">
            <v>137</v>
          </cell>
          <cell r="C85">
            <v>66</v>
          </cell>
          <cell r="D85" t="str">
            <v>150 kV</v>
          </cell>
          <cell r="E85" t="str">
            <v>Investeringsproject</v>
          </cell>
          <cell r="F85" t="str">
            <v>Kwal. Verb.</v>
          </cell>
          <cell r="G85">
            <v>66</v>
          </cell>
        </row>
        <row r="86">
          <cell r="B86">
            <v>138</v>
          </cell>
          <cell r="C86">
            <v>100</v>
          </cell>
          <cell r="D86" t="str">
            <v>380 kV</v>
          </cell>
          <cell r="E86" t="str">
            <v>Investeringsproject</v>
          </cell>
          <cell r="F86">
            <v>0</v>
          </cell>
          <cell r="G86">
            <v>100</v>
          </cell>
        </row>
        <row r="87">
          <cell r="B87">
            <v>139</v>
          </cell>
          <cell r="C87">
            <v>3389.25</v>
          </cell>
          <cell r="D87" t="str">
            <v>380 kV</v>
          </cell>
          <cell r="E87" t="str">
            <v>Investeringsproject</v>
          </cell>
          <cell r="F87" t="str">
            <v>Cap. Uitbreiding</v>
          </cell>
          <cell r="G87">
            <v>3389.25</v>
          </cell>
        </row>
        <row r="88">
          <cell r="B88">
            <v>140</v>
          </cell>
          <cell r="C88">
            <v>501.25</v>
          </cell>
          <cell r="D88" t="str">
            <v>380 kV</v>
          </cell>
          <cell r="E88" t="str">
            <v>Investeringsproject</v>
          </cell>
          <cell r="F88" t="str">
            <v>Ren. + Verv</v>
          </cell>
          <cell r="G88">
            <v>501.25</v>
          </cell>
        </row>
        <row r="89">
          <cell r="B89">
            <v>141</v>
          </cell>
          <cell r="C89">
            <v>14</v>
          </cell>
          <cell r="D89" t="str">
            <v>380 kV</v>
          </cell>
          <cell r="E89" t="str">
            <v>Projecten Derden</v>
          </cell>
          <cell r="F89" t="str">
            <v>Aansluiting</v>
          </cell>
          <cell r="G89">
            <v>14</v>
          </cell>
        </row>
        <row r="90">
          <cell r="B90">
            <v>142</v>
          </cell>
          <cell r="C90">
            <v>3284</v>
          </cell>
          <cell r="D90" t="str">
            <v>380 kV</v>
          </cell>
          <cell r="E90" t="str">
            <v>Investeringsproject</v>
          </cell>
          <cell r="F90" t="str">
            <v>Cap. Uitbreiding</v>
          </cell>
          <cell r="G90">
            <v>3325</v>
          </cell>
        </row>
        <row r="91">
          <cell r="B91">
            <v>143</v>
          </cell>
          <cell r="C91">
            <v>282.5</v>
          </cell>
          <cell r="D91" t="str">
            <v>150 kV</v>
          </cell>
          <cell r="E91" t="str">
            <v>Investeringsproject</v>
          </cell>
          <cell r="F91" t="str">
            <v>Kwal. Verb.</v>
          </cell>
          <cell r="G91">
            <v>282.5</v>
          </cell>
        </row>
        <row r="92">
          <cell r="B92">
            <v>144</v>
          </cell>
          <cell r="C92">
            <v>2791</v>
          </cell>
          <cell r="D92" t="str">
            <v>380 kV</v>
          </cell>
          <cell r="E92" t="str">
            <v>Investeringsproject</v>
          </cell>
          <cell r="F92" t="str">
            <v>Cap. Uitbreiding</v>
          </cell>
          <cell r="G92">
            <v>2791</v>
          </cell>
        </row>
        <row r="93">
          <cell r="B93">
            <v>145</v>
          </cell>
          <cell r="C93">
            <v>3376</v>
          </cell>
          <cell r="D93" t="str">
            <v>380 kV</v>
          </cell>
          <cell r="E93" t="str">
            <v>Investeringsproject</v>
          </cell>
          <cell r="F93" t="str">
            <v>Cap. Uitbreiding</v>
          </cell>
          <cell r="G93">
            <v>3376</v>
          </cell>
        </row>
        <row r="94">
          <cell r="B94">
            <v>182</v>
          </cell>
          <cell r="C94">
            <v>16</v>
          </cell>
          <cell r="D94" t="str">
            <v>380 kV</v>
          </cell>
          <cell r="E94" t="str">
            <v>Investeringsproject</v>
          </cell>
          <cell r="F94" t="str">
            <v>Aansluiting</v>
          </cell>
          <cell r="G94">
            <v>16</v>
          </cell>
        </row>
        <row r="95">
          <cell r="B95">
            <v>188</v>
          </cell>
          <cell r="C95">
            <v>922.75</v>
          </cell>
          <cell r="D95" t="str">
            <v>380 kV</v>
          </cell>
          <cell r="E95" t="str">
            <v>Investeringsproject</v>
          </cell>
          <cell r="F95" t="str">
            <v>Ren. + Verv</v>
          </cell>
          <cell r="G95">
            <v>922.75</v>
          </cell>
        </row>
        <row r="96">
          <cell r="B96">
            <v>189</v>
          </cell>
          <cell r="C96">
            <v>261</v>
          </cell>
          <cell r="D96" t="str">
            <v>380 kV</v>
          </cell>
          <cell r="E96" t="str">
            <v>Projecten Derden</v>
          </cell>
          <cell r="F96" t="str">
            <v>Aansluiting</v>
          </cell>
          <cell r="G96">
            <v>261</v>
          </cell>
        </row>
        <row r="97">
          <cell r="B97">
            <v>191</v>
          </cell>
          <cell r="C97">
            <v>814</v>
          </cell>
          <cell r="D97" t="str">
            <v>380 kV</v>
          </cell>
          <cell r="E97" t="str">
            <v>Investeringsproject</v>
          </cell>
          <cell r="F97" t="str">
            <v>Cap. Uitbreiding</v>
          </cell>
          <cell r="G97">
            <v>814</v>
          </cell>
        </row>
        <row r="98">
          <cell r="B98">
            <v>192</v>
          </cell>
          <cell r="C98">
            <v>74</v>
          </cell>
          <cell r="D98" t="str">
            <v>150 kV</v>
          </cell>
          <cell r="E98" t="str">
            <v>Projecten Derden</v>
          </cell>
          <cell r="F98" t="str">
            <v>Aansluiting</v>
          </cell>
          <cell r="G98">
            <v>74</v>
          </cell>
        </row>
        <row r="99">
          <cell r="B99">
            <v>197</v>
          </cell>
          <cell r="C99">
            <v>132.5</v>
          </cell>
          <cell r="D99" t="str">
            <v>150 kV</v>
          </cell>
          <cell r="E99" t="str">
            <v>Projecten Derden</v>
          </cell>
          <cell r="F99" t="str">
            <v>Cap. Uitbreiding</v>
          </cell>
          <cell r="G99">
            <v>132.5</v>
          </cell>
        </row>
        <row r="100">
          <cell r="B100">
            <v>198</v>
          </cell>
          <cell r="C100">
            <v>77</v>
          </cell>
          <cell r="D100" t="str">
            <v>150 kV</v>
          </cell>
          <cell r="E100" t="str">
            <v>Projecten Derden</v>
          </cell>
          <cell r="F100" t="str">
            <v>Cap. Uitbreiding</v>
          </cell>
          <cell r="G100">
            <v>77</v>
          </cell>
        </row>
        <row r="101">
          <cell r="B101">
            <v>205</v>
          </cell>
          <cell r="C101">
            <v>56</v>
          </cell>
          <cell r="D101" t="str">
            <v>Overig</v>
          </cell>
          <cell r="E101" t="str">
            <v>Exploitatieproject</v>
          </cell>
          <cell r="F101" t="str">
            <v>Studie</v>
          </cell>
          <cell r="G101">
            <v>56</v>
          </cell>
        </row>
        <row r="102">
          <cell r="B102">
            <v>207</v>
          </cell>
          <cell r="C102">
            <v>2</v>
          </cell>
          <cell r="D102" t="e">
            <v>#N/A</v>
          </cell>
          <cell r="E102" t="str">
            <v>Exploitatieproject</v>
          </cell>
          <cell r="F102" t="str">
            <v>Studie</v>
          </cell>
          <cell r="G102">
            <v>2</v>
          </cell>
        </row>
        <row r="103">
          <cell r="B103">
            <v>211</v>
          </cell>
          <cell r="C103">
            <v>63.5</v>
          </cell>
          <cell r="D103" t="str">
            <v>Overig</v>
          </cell>
          <cell r="E103" t="str">
            <v>Exploitatieproject</v>
          </cell>
          <cell r="F103" t="str">
            <v>Studie</v>
          </cell>
          <cell r="G103">
            <v>63.5</v>
          </cell>
        </row>
        <row r="104">
          <cell r="B104">
            <v>213</v>
          </cell>
          <cell r="C104">
            <v>2088</v>
          </cell>
          <cell r="D104" t="str">
            <v>380 kV</v>
          </cell>
          <cell r="E104" t="str">
            <v>Investeringsproject</v>
          </cell>
          <cell r="F104" t="str">
            <v>Cap. Uitbreiding</v>
          </cell>
          <cell r="G104">
            <v>2088</v>
          </cell>
        </row>
        <row r="105">
          <cell r="B105">
            <v>220</v>
          </cell>
          <cell r="C105">
            <v>1555.75</v>
          </cell>
          <cell r="D105" t="e">
            <v>#N/A</v>
          </cell>
          <cell r="E105" t="str">
            <v>Exploitatieproject</v>
          </cell>
          <cell r="F105" t="str">
            <v>Automatisering</v>
          </cell>
          <cell r="G105">
            <v>1562.75</v>
          </cell>
        </row>
        <row r="106">
          <cell r="B106">
            <v>221</v>
          </cell>
          <cell r="C106">
            <v>4591.75</v>
          </cell>
          <cell r="D106" t="str">
            <v>Overig</v>
          </cell>
          <cell r="E106" t="str">
            <v>Exploitatieproject</v>
          </cell>
          <cell r="F106" t="str">
            <v>Studie</v>
          </cell>
          <cell r="G106">
            <v>4591.75</v>
          </cell>
        </row>
        <row r="107">
          <cell r="B107">
            <v>227</v>
          </cell>
          <cell r="C107">
            <v>162</v>
          </cell>
          <cell r="D107" t="str">
            <v>Overig</v>
          </cell>
          <cell r="E107" t="str">
            <v>Exploitatieproject</v>
          </cell>
          <cell r="F107" t="str">
            <v>Studie</v>
          </cell>
          <cell r="G107">
            <v>162</v>
          </cell>
        </row>
        <row r="108">
          <cell r="B108">
            <v>232</v>
          </cell>
          <cell r="C108">
            <v>56.95</v>
          </cell>
          <cell r="D108" t="str">
            <v>Overig</v>
          </cell>
          <cell r="E108" t="str">
            <v>Exploitatieproject</v>
          </cell>
          <cell r="F108" t="str">
            <v>Kantoorautomatiserg.</v>
          </cell>
          <cell r="G108">
            <v>56.95</v>
          </cell>
        </row>
        <row r="109">
          <cell r="B109">
            <v>233</v>
          </cell>
          <cell r="C109">
            <v>2</v>
          </cell>
          <cell r="D109" t="str">
            <v>Overig</v>
          </cell>
          <cell r="E109" t="str">
            <v>Exploitatieproject</v>
          </cell>
          <cell r="F109" t="str">
            <v>Studie</v>
          </cell>
          <cell r="G109">
            <v>2</v>
          </cell>
        </row>
        <row r="110">
          <cell r="B110">
            <v>235</v>
          </cell>
          <cell r="C110">
            <v>13</v>
          </cell>
          <cell r="D110" t="e">
            <v>#N/A</v>
          </cell>
          <cell r="E110" t="str">
            <v>Exploitatieproject</v>
          </cell>
          <cell r="F110" t="str">
            <v>Kwal. Verb.</v>
          </cell>
          <cell r="G110">
            <v>13</v>
          </cell>
        </row>
        <row r="111">
          <cell r="B111">
            <v>237</v>
          </cell>
          <cell r="C111">
            <v>409</v>
          </cell>
          <cell r="D111" t="str">
            <v>380 kV</v>
          </cell>
          <cell r="E111" t="str">
            <v>Investeringsproject</v>
          </cell>
          <cell r="F111" t="str">
            <v>Ren. + Verv</v>
          </cell>
          <cell r="G111">
            <v>409</v>
          </cell>
        </row>
        <row r="112">
          <cell r="B112">
            <v>238</v>
          </cell>
          <cell r="C112">
            <v>3502.25</v>
          </cell>
          <cell r="D112" t="str">
            <v>150 kV</v>
          </cell>
          <cell r="E112" t="str">
            <v>Investeringsproject</v>
          </cell>
          <cell r="F112" t="str">
            <v>Cap. Uitbreiding</v>
          </cell>
          <cell r="G112">
            <v>3502.25</v>
          </cell>
        </row>
        <row r="113">
          <cell r="B113">
            <v>239</v>
          </cell>
          <cell r="C113">
            <v>423</v>
          </cell>
          <cell r="D113" t="str">
            <v>380 kV</v>
          </cell>
          <cell r="E113" t="str">
            <v>Projecten Derden</v>
          </cell>
          <cell r="F113" t="str">
            <v>Aansluiting</v>
          </cell>
          <cell r="G113">
            <v>445</v>
          </cell>
        </row>
        <row r="114">
          <cell r="B114">
            <v>241</v>
          </cell>
          <cell r="C114">
            <v>72.5</v>
          </cell>
          <cell r="D114" t="str">
            <v>Overig</v>
          </cell>
          <cell r="E114" t="str">
            <v>Projecten Derden</v>
          </cell>
          <cell r="F114">
            <v>0</v>
          </cell>
          <cell r="G114">
            <v>72.5</v>
          </cell>
        </row>
        <row r="115">
          <cell r="B115">
            <v>244</v>
          </cell>
          <cell r="C115">
            <v>397.5</v>
          </cell>
          <cell r="D115" t="str">
            <v>Overig</v>
          </cell>
          <cell r="E115" t="str">
            <v>Exploitatieproject</v>
          </cell>
          <cell r="F115" t="e">
            <v>#N/A</v>
          </cell>
          <cell r="G115">
            <v>397.5</v>
          </cell>
        </row>
        <row r="116">
          <cell r="B116">
            <v>245</v>
          </cell>
          <cell r="C116">
            <v>139.5</v>
          </cell>
          <cell r="D116" t="str">
            <v>Overig</v>
          </cell>
          <cell r="E116" t="str">
            <v>Investeringsproject</v>
          </cell>
          <cell r="F116" t="str">
            <v>Sanering</v>
          </cell>
          <cell r="G116">
            <v>139.5</v>
          </cell>
        </row>
        <row r="117">
          <cell r="B117">
            <v>246</v>
          </cell>
          <cell r="C117">
            <v>106</v>
          </cell>
          <cell r="D117" t="str">
            <v>Overig</v>
          </cell>
          <cell r="E117" t="str">
            <v>Investeringsproject</v>
          </cell>
          <cell r="F117" t="str">
            <v>Amovering</v>
          </cell>
          <cell r="G117">
            <v>106</v>
          </cell>
        </row>
        <row r="118">
          <cell r="B118">
            <v>248</v>
          </cell>
          <cell r="C118">
            <v>229</v>
          </cell>
          <cell r="D118" t="str">
            <v>380 kV</v>
          </cell>
          <cell r="E118" t="str">
            <v>Exploitatieproject</v>
          </cell>
          <cell r="F118" t="str">
            <v>Studie</v>
          </cell>
          <cell r="G118">
            <v>229</v>
          </cell>
        </row>
        <row r="119">
          <cell r="B119">
            <v>250</v>
          </cell>
          <cell r="C119">
            <v>287.5</v>
          </cell>
          <cell r="D119" t="str">
            <v>Overig</v>
          </cell>
          <cell r="E119" t="str">
            <v>Exploitatieproject</v>
          </cell>
          <cell r="F119" t="e">
            <v>#N/A</v>
          </cell>
          <cell r="G119">
            <v>287.5</v>
          </cell>
        </row>
        <row r="120">
          <cell r="B120">
            <v>251</v>
          </cell>
          <cell r="C120">
            <v>18</v>
          </cell>
          <cell r="D120" t="str">
            <v>Overig</v>
          </cell>
          <cell r="E120" t="str">
            <v>Exploitatieproject</v>
          </cell>
          <cell r="F120" t="e">
            <v>#N/A</v>
          </cell>
          <cell r="G120">
            <v>18</v>
          </cell>
        </row>
        <row r="121">
          <cell r="B121">
            <v>252</v>
          </cell>
          <cell r="C121">
            <v>42.5</v>
          </cell>
          <cell r="D121" t="str">
            <v>Overig</v>
          </cell>
          <cell r="E121" t="str">
            <v>Exploitatieproject</v>
          </cell>
          <cell r="F121" t="str">
            <v>Studie</v>
          </cell>
          <cell r="G121">
            <v>42.5</v>
          </cell>
        </row>
        <row r="122">
          <cell r="B122">
            <v>254</v>
          </cell>
          <cell r="C122">
            <v>2692.5</v>
          </cell>
          <cell r="D122" t="str">
            <v>Overig</v>
          </cell>
          <cell r="E122" t="str">
            <v>Exploitatieproject</v>
          </cell>
          <cell r="F122" t="str">
            <v>Automatisering</v>
          </cell>
          <cell r="G122">
            <v>2692.5</v>
          </cell>
        </row>
        <row r="123">
          <cell r="B123">
            <v>255</v>
          </cell>
          <cell r="C123">
            <v>18</v>
          </cell>
          <cell r="D123" t="e">
            <v>#N/A</v>
          </cell>
          <cell r="E123" t="str">
            <v>Exploitatieproject</v>
          </cell>
          <cell r="F123" t="str">
            <v>Studie</v>
          </cell>
          <cell r="G123">
            <v>18</v>
          </cell>
        </row>
        <row r="124">
          <cell r="B124">
            <v>260</v>
          </cell>
          <cell r="C124">
            <v>36</v>
          </cell>
          <cell r="D124" t="str">
            <v>Overig</v>
          </cell>
          <cell r="E124" t="str">
            <v>Exploitatieproject</v>
          </cell>
          <cell r="F124" t="e">
            <v>#N/A</v>
          </cell>
          <cell r="G124">
            <v>36</v>
          </cell>
        </row>
        <row r="125">
          <cell r="B125">
            <v>261</v>
          </cell>
          <cell r="C125">
            <v>254.5</v>
          </cell>
          <cell r="D125" t="str">
            <v>150 kV</v>
          </cell>
          <cell r="E125" t="str">
            <v>Exploitatieproject</v>
          </cell>
          <cell r="F125" t="str">
            <v>Beveilingsbeleid</v>
          </cell>
          <cell r="G125">
            <v>254.5</v>
          </cell>
        </row>
        <row r="126">
          <cell r="B126">
            <v>262</v>
          </cell>
          <cell r="C126">
            <v>179</v>
          </cell>
          <cell r="D126" t="str">
            <v>150 kV</v>
          </cell>
          <cell r="E126" t="str">
            <v>Exploitatieproject</v>
          </cell>
          <cell r="F126" t="str">
            <v>Studie</v>
          </cell>
          <cell r="G126">
            <v>179</v>
          </cell>
        </row>
        <row r="127">
          <cell r="B127">
            <v>263</v>
          </cell>
          <cell r="C127">
            <v>576.5</v>
          </cell>
          <cell r="D127" t="str">
            <v>Overig</v>
          </cell>
          <cell r="E127" t="str">
            <v>Exploitatieproject</v>
          </cell>
          <cell r="F127" t="str">
            <v>Automatisering</v>
          </cell>
          <cell r="G127">
            <v>576.5</v>
          </cell>
        </row>
        <row r="128">
          <cell r="B128">
            <v>264</v>
          </cell>
          <cell r="C128">
            <v>52.5</v>
          </cell>
          <cell r="D128" t="str">
            <v>Overig</v>
          </cell>
          <cell r="E128" t="str">
            <v>Exploitatieproject</v>
          </cell>
          <cell r="F128" t="str">
            <v>Automatisering</v>
          </cell>
          <cell r="G128">
            <v>52.5</v>
          </cell>
        </row>
        <row r="129">
          <cell r="B129">
            <v>265</v>
          </cell>
          <cell r="C129">
            <v>251.5</v>
          </cell>
          <cell r="D129" t="str">
            <v>Overig</v>
          </cell>
          <cell r="E129" t="str">
            <v>Exploitatieproject</v>
          </cell>
          <cell r="F129" t="str">
            <v>Automatisering</v>
          </cell>
          <cell r="G129">
            <v>251.5</v>
          </cell>
        </row>
        <row r="130">
          <cell r="B130">
            <v>266</v>
          </cell>
          <cell r="C130">
            <v>4246.25</v>
          </cell>
          <cell r="D130" t="str">
            <v>380 kV</v>
          </cell>
          <cell r="E130" t="str">
            <v>Investeringsproject</v>
          </cell>
          <cell r="F130" t="str">
            <v>Cap. Uitbreiding</v>
          </cell>
          <cell r="G130">
            <v>4246.25</v>
          </cell>
        </row>
        <row r="131">
          <cell r="B131">
            <v>267</v>
          </cell>
          <cell r="C131">
            <v>526.75</v>
          </cell>
          <cell r="D131" t="str">
            <v>Overig</v>
          </cell>
          <cell r="E131" t="str">
            <v>Exploitatieproject</v>
          </cell>
          <cell r="F131" t="str">
            <v>Automatisering</v>
          </cell>
          <cell r="G131">
            <v>526.75</v>
          </cell>
        </row>
        <row r="132">
          <cell r="B132">
            <v>268</v>
          </cell>
          <cell r="C132">
            <v>1443.85</v>
          </cell>
          <cell r="D132" t="str">
            <v>Overig</v>
          </cell>
          <cell r="E132" t="str">
            <v>Exploitatieproject</v>
          </cell>
          <cell r="F132" t="str">
            <v>Automatisering</v>
          </cell>
          <cell r="G132">
            <v>1443.85</v>
          </cell>
        </row>
        <row r="133">
          <cell r="B133">
            <v>271</v>
          </cell>
          <cell r="C133">
            <v>53</v>
          </cell>
          <cell r="D133" t="str">
            <v>Overig</v>
          </cell>
          <cell r="E133" t="str">
            <v>Exploitatieproject</v>
          </cell>
          <cell r="F133" t="str">
            <v>Automatisering</v>
          </cell>
          <cell r="G133">
            <v>53</v>
          </cell>
        </row>
        <row r="134">
          <cell r="B134">
            <v>272</v>
          </cell>
          <cell r="C134">
            <v>76</v>
          </cell>
          <cell r="D134" t="str">
            <v>150 kV</v>
          </cell>
          <cell r="E134" t="str">
            <v>Exploitatieproject</v>
          </cell>
          <cell r="F134" t="str">
            <v>Studie</v>
          </cell>
          <cell r="G134">
            <v>76</v>
          </cell>
        </row>
        <row r="135">
          <cell r="B135">
            <v>273</v>
          </cell>
          <cell r="C135">
            <v>38</v>
          </cell>
          <cell r="D135" t="str">
            <v>110 kV</v>
          </cell>
          <cell r="E135" t="str">
            <v>Exploitatieproject</v>
          </cell>
          <cell r="F135" t="str">
            <v>Studie</v>
          </cell>
          <cell r="G135">
            <v>38</v>
          </cell>
        </row>
        <row r="136">
          <cell r="B136">
            <v>274</v>
          </cell>
          <cell r="C136">
            <v>3902.25</v>
          </cell>
          <cell r="D136" t="str">
            <v>Overig</v>
          </cell>
          <cell r="E136" t="str">
            <v>Exploitatieproject</v>
          </cell>
          <cell r="F136" t="str">
            <v>Kwal. Verb.</v>
          </cell>
          <cell r="G136">
            <v>3902.25</v>
          </cell>
        </row>
        <row r="137">
          <cell r="B137">
            <v>275</v>
          </cell>
          <cell r="C137">
            <v>82.5</v>
          </cell>
          <cell r="D137" t="e">
            <v>#N/A</v>
          </cell>
          <cell r="E137" t="str">
            <v>Exploitatieproject</v>
          </cell>
          <cell r="F137" t="str">
            <v>Kwal. Verb.</v>
          </cell>
          <cell r="G137">
            <v>82.5</v>
          </cell>
        </row>
        <row r="138">
          <cell r="B138">
            <v>276</v>
          </cell>
          <cell r="C138">
            <v>154.5</v>
          </cell>
          <cell r="D138" t="str">
            <v>Overig</v>
          </cell>
          <cell r="E138" t="str">
            <v>Investeringsproject</v>
          </cell>
          <cell r="F138" t="str">
            <v>Ren. + Verv</v>
          </cell>
          <cell r="G138">
            <v>154.5</v>
          </cell>
        </row>
        <row r="139">
          <cell r="B139">
            <v>277</v>
          </cell>
          <cell r="C139">
            <v>206</v>
          </cell>
          <cell r="D139" t="str">
            <v>Overig</v>
          </cell>
          <cell r="E139" t="str">
            <v>Exploitatieproject</v>
          </cell>
          <cell r="F139" t="str">
            <v>Beveilingsbeleid</v>
          </cell>
          <cell r="G139">
            <v>206</v>
          </cell>
        </row>
        <row r="140">
          <cell r="B140">
            <v>278</v>
          </cell>
          <cell r="C140">
            <v>43</v>
          </cell>
          <cell r="D140" t="str">
            <v>Overig</v>
          </cell>
          <cell r="E140" t="str">
            <v>Exploitatieproject</v>
          </cell>
          <cell r="F140" t="str">
            <v>Beveilingsbeleid</v>
          </cell>
          <cell r="G140">
            <v>43</v>
          </cell>
        </row>
        <row r="141">
          <cell r="B141">
            <v>279</v>
          </cell>
          <cell r="C141">
            <v>1343</v>
          </cell>
          <cell r="D141" t="str">
            <v>Overig</v>
          </cell>
          <cell r="E141" t="str">
            <v>Exploitatieproject</v>
          </cell>
          <cell r="F141" t="str">
            <v>Kwal. Verb.</v>
          </cell>
          <cell r="G141">
            <v>1343</v>
          </cell>
        </row>
        <row r="142">
          <cell r="B142">
            <v>280</v>
          </cell>
          <cell r="C142">
            <v>3751</v>
          </cell>
          <cell r="D142" t="str">
            <v>Overig</v>
          </cell>
          <cell r="E142" t="str">
            <v>Exploitatieproject</v>
          </cell>
          <cell r="F142" t="str">
            <v>Kwal. Verb.</v>
          </cell>
          <cell r="G142">
            <v>3751</v>
          </cell>
        </row>
        <row r="143">
          <cell r="B143">
            <v>281</v>
          </cell>
          <cell r="C143">
            <v>454</v>
          </cell>
          <cell r="D143" t="str">
            <v>Overig</v>
          </cell>
          <cell r="E143" t="str">
            <v>Exploitatieproject</v>
          </cell>
          <cell r="F143" t="str">
            <v>Kantoorautomatiserg.</v>
          </cell>
          <cell r="G143">
            <v>454</v>
          </cell>
        </row>
        <row r="144">
          <cell r="B144">
            <v>283</v>
          </cell>
          <cell r="C144">
            <v>909.5</v>
          </cell>
          <cell r="D144" t="str">
            <v>Overig</v>
          </cell>
          <cell r="E144" t="str">
            <v>Projecten Derden</v>
          </cell>
          <cell r="F144">
            <v>0</v>
          </cell>
          <cell r="G144">
            <v>909.5</v>
          </cell>
        </row>
        <row r="145">
          <cell r="B145">
            <v>284</v>
          </cell>
          <cell r="C145">
            <v>933</v>
          </cell>
          <cell r="D145" t="str">
            <v>Overig</v>
          </cell>
          <cell r="E145" t="str">
            <v>Exploitatieproject</v>
          </cell>
          <cell r="F145">
            <v>0</v>
          </cell>
          <cell r="G145">
            <v>933</v>
          </cell>
        </row>
        <row r="146">
          <cell r="B146">
            <v>290</v>
          </cell>
          <cell r="C146">
            <v>558</v>
          </cell>
          <cell r="D146" t="str">
            <v>Overig</v>
          </cell>
          <cell r="E146" t="str">
            <v>Exploitatieproject</v>
          </cell>
          <cell r="F146" t="str">
            <v>Aansluiting</v>
          </cell>
          <cell r="G146">
            <v>558</v>
          </cell>
        </row>
        <row r="147">
          <cell r="B147">
            <v>1000</v>
          </cell>
          <cell r="C147">
            <v>69</v>
          </cell>
          <cell r="D147" t="e">
            <v>#N/A</v>
          </cell>
          <cell r="E147" t="str">
            <v>Exploitatieproject</v>
          </cell>
          <cell r="F147" t="str">
            <v>Kwal. Verb.</v>
          </cell>
          <cell r="G147">
            <v>69</v>
          </cell>
        </row>
        <row r="148">
          <cell r="B148">
            <v>1002</v>
          </cell>
          <cell r="C148">
            <v>662</v>
          </cell>
          <cell r="D148" t="e">
            <v>#N/A</v>
          </cell>
          <cell r="E148" t="str">
            <v>Exploitatieproject</v>
          </cell>
          <cell r="F148" t="str">
            <v>Studie</v>
          </cell>
          <cell r="G148">
            <v>662</v>
          </cell>
        </row>
        <row r="149">
          <cell r="B149">
            <v>1005</v>
          </cell>
          <cell r="C149">
            <v>248.5</v>
          </cell>
          <cell r="D149" t="str">
            <v>380 kV</v>
          </cell>
          <cell r="E149" t="str">
            <v>Investeringsproject</v>
          </cell>
          <cell r="F149" t="str">
            <v>Kwal. Verb.</v>
          </cell>
          <cell r="G149">
            <v>248.5</v>
          </cell>
        </row>
        <row r="150">
          <cell r="B150">
            <v>1006</v>
          </cell>
          <cell r="C150">
            <v>33</v>
          </cell>
          <cell r="D150" t="str">
            <v>Overig</v>
          </cell>
          <cell r="E150" t="str">
            <v>Investeringsproject</v>
          </cell>
          <cell r="F150" t="str">
            <v>Sanering</v>
          </cell>
          <cell r="G150">
            <v>33</v>
          </cell>
        </row>
        <row r="151">
          <cell r="B151">
            <v>1008</v>
          </cell>
          <cell r="C151">
            <v>5.5</v>
          </cell>
          <cell r="D151" t="e">
            <v>#N/A</v>
          </cell>
          <cell r="E151" t="e">
            <v>#N/A</v>
          </cell>
          <cell r="F151" t="e">
            <v>#N/A</v>
          </cell>
          <cell r="G151">
            <v>5.5</v>
          </cell>
        </row>
        <row r="152">
          <cell r="B152">
            <v>1010</v>
          </cell>
          <cell r="C152">
            <v>2</v>
          </cell>
          <cell r="D152" t="e">
            <v>#N/A</v>
          </cell>
          <cell r="E152" t="e">
            <v>#N/A</v>
          </cell>
          <cell r="F152" t="e">
            <v>#N/A</v>
          </cell>
          <cell r="G152">
            <v>2</v>
          </cell>
        </row>
        <row r="153">
          <cell r="B153">
            <v>1014</v>
          </cell>
          <cell r="C153">
            <v>30</v>
          </cell>
          <cell r="D153" t="e">
            <v>#N/A</v>
          </cell>
          <cell r="E153" t="e">
            <v>#N/A</v>
          </cell>
          <cell r="F153" t="e">
            <v>#N/A</v>
          </cell>
          <cell r="G153">
            <v>30</v>
          </cell>
        </row>
        <row r="154">
          <cell r="B154">
            <v>1015</v>
          </cell>
          <cell r="C154">
            <v>9</v>
          </cell>
          <cell r="D154" t="str">
            <v>Overig</v>
          </cell>
          <cell r="E154" t="str">
            <v>Investeringsproject</v>
          </cell>
          <cell r="F154" t="str">
            <v>Automatisering</v>
          </cell>
          <cell r="G154">
            <v>9</v>
          </cell>
        </row>
        <row r="155">
          <cell r="B155">
            <v>1018</v>
          </cell>
          <cell r="C155">
            <v>182</v>
          </cell>
          <cell r="D155" t="str">
            <v>Overig</v>
          </cell>
          <cell r="E155" t="str">
            <v>Exploitatieproject</v>
          </cell>
          <cell r="F155">
            <v>0</v>
          </cell>
          <cell r="G155">
            <v>182</v>
          </cell>
        </row>
        <row r="156">
          <cell r="B156">
            <v>1021</v>
          </cell>
          <cell r="C156">
            <v>348.5</v>
          </cell>
          <cell r="D156" t="str">
            <v>Overig</v>
          </cell>
          <cell r="E156" t="str">
            <v>Investeringsproject</v>
          </cell>
          <cell r="F156" t="str">
            <v>Ren. + Verv</v>
          </cell>
          <cell r="G156">
            <v>348.5</v>
          </cell>
        </row>
        <row r="157">
          <cell r="B157">
            <v>1022</v>
          </cell>
          <cell r="C157">
            <v>9</v>
          </cell>
          <cell r="D157" t="e">
            <v>#N/A</v>
          </cell>
          <cell r="E157" t="str">
            <v>Projecten Derden</v>
          </cell>
          <cell r="F157" t="e">
            <v>#N/A</v>
          </cell>
          <cell r="G157">
            <v>9</v>
          </cell>
        </row>
        <row r="158">
          <cell r="B158">
            <v>1024</v>
          </cell>
          <cell r="C158">
            <v>8</v>
          </cell>
          <cell r="D158" t="e">
            <v>#N/A</v>
          </cell>
          <cell r="E158" t="e">
            <v>#N/A</v>
          </cell>
          <cell r="F158" t="e">
            <v>#N/A</v>
          </cell>
          <cell r="G158">
            <v>8</v>
          </cell>
        </row>
        <row r="159">
          <cell r="B159">
            <v>2006</v>
          </cell>
          <cell r="C159">
            <v>498.5</v>
          </cell>
          <cell r="D159" t="str">
            <v>110 kV Essent Noord</v>
          </cell>
          <cell r="E159" t="str">
            <v>Investeringsproject</v>
          </cell>
          <cell r="F159" t="str">
            <v>Cap. Uitbreiding</v>
          </cell>
          <cell r="G159">
            <v>498.5</v>
          </cell>
        </row>
        <row r="160">
          <cell r="B160">
            <v>2007</v>
          </cell>
          <cell r="C160">
            <v>9</v>
          </cell>
          <cell r="D160" t="str">
            <v>110 kV Essent Noord</v>
          </cell>
          <cell r="E160" t="str">
            <v>Projecten Derden</v>
          </cell>
          <cell r="F160" t="str">
            <v>Cap. Uitbreiding</v>
          </cell>
          <cell r="G160">
            <v>9</v>
          </cell>
        </row>
        <row r="161">
          <cell r="B161">
            <v>2012</v>
          </cell>
          <cell r="C161">
            <v>135</v>
          </cell>
          <cell r="D161" t="str">
            <v>150 kV</v>
          </cell>
          <cell r="E161" t="str">
            <v>Investeringsproject</v>
          </cell>
          <cell r="F161" t="str">
            <v>Cap. Uitbreiding</v>
          </cell>
          <cell r="G161">
            <v>135</v>
          </cell>
        </row>
        <row r="162">
          <cell r="B162">
            <v>2024</v>
          </cell>
          <cell r="C162">
            <v>72</v>
          </cell>
          <cell r="D162" t="str">
            <v>150 kV Essent Zuid</v>
          </cell>
          <cell r="E162" t="str">
            <v>Projecten Derden</v>
          </cell>
          <cell r="F162" t="str">
            <v>Aansluiting</v>
          </cell>
          <cell r="G162">
            <v>72</v>
          </cell>
        </row>
        <row r="163">
          <cell r="B163">
            <v>2030</v>
          </cell>
          <cell r="C163">
            <v>29</v>
          </cell>
          <cell r="D163" t="str">
            <v>150 kV Essent Zuid</v>
          </cell>
          <cell r="E163" t="str">
            <v>Investeringsproject</v>
          </cell>
          <cell r="F163" t="str">
            <v>Kwal. Verb.</v>
          </cell>
          <cell r="G163">
            <v>29</v>
          </cell>
        </row>
        <row r="164">
          <cell r="B164">
            <v>2036</v>
          </cell>
          <cell r="C164">
            <v>40</v>
          </cell>
          <cell r="D164" t="str">
            <v>150 kV Essent Zuid</v>
          </cell>
          <cell r="E164" t="str">
            <v>Projecten Derden</v>
          </cell>
          <cell r="F164" t="str">
            <v>Aansluiting</v>
          </cell>
          <cell r="G164">
            <v>40</v>
          </cell>
        </row>
        <row r="165">
          <cell r="B165">
            <v>2037</v>
          </cell>
          <cell r="C165">
            <v>3</v>
          </cell>
          <cell r="D165" t="str">
            <v>150 kV Essent Zuid</v>
          </cell>
          <cell r="E165" t="str">
            <v>Projecten Derden</v>
          </cell>
          <cell r="F165" t="str">
            <v>Aansluiting</v>
          </cell>
          <cell r="G165">
            <v>3</v>
          </cell>
        </row>
        <row r="166">
          <cell r="B166">
            <v>2039</v>
          </cell>
          <cell r="C166">
            <v>217</v>
          </cell>
          <cell r="D166" t="str">
            <v>150 kV Essent Zuid</v>
          </cell>
          <cell r="E166" t="str">
            <v>Investeringsproject</v>
          </cell>
          <cell r="F166" t="str">
            <v>Ren. + Verv</v>
          </cell>
          <cell r="G166">
            <v>217</v>
          </cell>
        </row>
        <row r="167">
          <cell r="B167">
            <v>2054</v>
          </cell>
          <cell r="C167">
            <v>315.5</v>
          </cell>
          <cell r="D167" t="str">
            <v>110 kV Essent Noord</v>
          </cell>
          <cell r="E167" t="str">
            <v>Investeringsproject</v>
          </cell>
          <cell r="F167" t="str">
            <v>Cap. Uitbreiding</v>
          </cell>
          <cell r="G167">
            <v>315.5</v>
          </cell>
        </row>
        <row r="168">
          <cell r="B168">
            <v>2057</v>
          </cell>
          <cell r="C168">
            <v>148</v>
          </cell>
          <cell r="D168" t="str">
            <v>110 kV Essent Noord</v>
          </cell>
          <cell r="E168" t="str">
            <v>Investeringsproject</v>
          </cell>
          <cell r="F168" t="str">
            <v>Aansluiting</v>
          </cell>
          <cell r="G168">
            <v>148</v>
          </cell>
        </row>
        <row r="169">
          <cell r="B169">
            <v>2071</v>
          </cell>
          <cell r="C169">
            <v>4</v>
          </cell>
          <cell r="D169" t="str">
            <v>110 kV Essent Noord</v>
          </cell>
          <cell r="E169" t="str">
            <v>Investeringsproject</v>
          </cell>
          <cell r="F169" t="str">
            <v>Ren. + Verv</v>
          </cell>
          <cell r="G169">
            <v>4</v>
          </cell>
        </row>
        <row r="170">
          <cell r="B170">
            <v>2074</v>
          </cell>
          <cell r="C170">
            <v>39</v>
          </cell>
          <cell r="D170" t="str">
            <v>110 kV Essent Noord</v>
          </cell>
          <cell r="E170" t="str">
            <v>Investeringsproject</v>
          </cell>
          <cell r="F170" t="str">
            <v>Reconstructie</v>
          </cell>
          <cell r="G170">
            <v>39</v>
          </cell>
        </row>
        <row r="171">
          <cell r="B171">
            <v>2075</v>
          </cell>
          <cell r="C171">
            <v>78</v>
          </cell>
          <cell r="D171" t="str">
            <v>110 kV Essent Noord</v>
          </cell>
          <cell r="E171" t="str">
            <v>Investeringsproject</v>
          </cell>
          <cell r="F171" t="str">
            <v>Reconstructie</v>
          </cell>
          <cell r="G171">
            <v>78</v>
          </cell>
        </row>
        <row r="172">
          <cell r="B172">
            <v>2138</v>
          </cell>
          <cell r="C172">
            <v>18</v>
          </cell>
          <cell r="D172" t="str">
            <v>150 kV Essent Zuid</v>
          </cell>
          <cell r="E172" t="str">
            <v>Projecten Derden</v>
          </cell>
          <cell r="F172" t="str">
            <v>Aansluiting</v>
          </cell>
          <cell r="G172">
            <v>18</v>
          </cell>
        </row>
        <row r="173">
          <cell r="B173">
            <v>2149</v>
          </cell>
          <cell r="C173">
            <v>442</v>
          </cell>
          <cell r="D173" t="str">
            <v>110 kV Essent Noord</v>
          </cell>
          <cell r="E173" t="str">
            <v>Investeringsproject</v>
          </cell>
          <cell r="F173" t="str">
            <v>Cap. Uitbreiding</v>
          </cell>
          <cell r="G173">
            <v>442</v>
          </cell>
        </row>
        <row r="174">
          <cell r="B174">
            <v>2150</v>
          </cell>
          <cell r="C174">
            <v>151</v>
          </cell>
          <cell r="D174" t="str">
            <v>110 kV Essent Noord</v>
          </cell>
          <cell r="E174" t="str">
            <v>Investeringsproject</v>
          </cell>
          <cell r="F174" t="str">
            <v>Cap. Uitbreiding</v>
          </cell>
          <cell r="G174">
            <v>151</v>
          </cell>
        </row>
        <row r="175">
          <cell r="B175">
            <v>2156</v>
          </cell>
          <cell r="C175">
            <v>49</v>
          </cell>
          <cell r="D175" t="str">
            <v>150 kV Essent Zuid</v>
          </cell>
          <cell r="E175" t="str">
            <v>Projecten Derden</v>
          </cell>
          <cell r="F175" t="str">
            <v>Aansluiting</v>
          </cell>
          <cell r="G175">
            <v>49</v>
          </cell>
        </row>
        <row r="176">
          <cell r="B176">
            <v>2161</v>
          </cell>
          <cell r="C176">
            <v>72</v>
          </cell>
          <cell r="D176" t="str">
            <v>110 kV</v>
          </cell>
          <cell r="E176" t="str">
            <v>Projecten Derden</v>
          </cell>
          <cell r="F176" t="str">
            <v>Aansluiting</v>
          </cell>
          <cell r="G176">
            <v>72</v>
          </cell>
        </row>
        <row r="177">
          <cell r="B177">
            <v>2177</v>
          </cell>
          <cell r="C177">
            <v>24</v>
          </cell>
          <cell r="D177" t="str">
            <v>150 kV</v>
          </cell>
          <cell r="E177" t="str">
            <v>Projecten Derden</v>
          </cell>
          <cell r="F177" t="str">
            <v>Ren. + Verv</v>
          </cell>
          <cell r="G177">
            <v>24</v>
          </cell>
        </row>
        <row r="178">
          <cell r="B178">
            <v>2180</v>
          </cell>
          <cell r="C178">
            <v>2</v>
          </cell>
          <cell r="D178" t="str">
            <v>Overig</v>
          </cell>
          <cell r="E178" t="str">
            <v>Investeringsproject</v>
          </cell>
          <cell r="F178">
            <v>0</v>
          </cell>
          <cell r="G178">
            <v>2</v>
          </cell>
        </row>
        <row r="179">
          <cell r="B179">
            <v>2181</v>
          </cell>
          <cell r="C179">
            <v>30</v>
          </cell>
          <cell r="D179" t="str">
            <v>Overig</v>
          </cell>
          <cell r="E179" t="str">
            <v>Investeringsproject</v>
          </cell>
          <cell r="F179">
            <v>0</v>
          </cell>
          <cell r="G179">
            <v>30</v>
          </cell>
        </row>
        <row r="180">
          <cell r="B180">
            <v>2182</v>
          </cell>
          <cell r="C180">
            <v>50.5</v>
          </cell>
          <cell r="D180" t="str">
            <v>Overig</v>
          </cell>
          <cell r="E180" t="str">
            <v>Projecten Derden</v>
          </cell>
          <cell r="F180">
            <v>0</v>
          </cell>
          <cell r="G180">
            <v>50.5</v>
          </cell>
        </row>
        <row r="181">
          <cell r="B181">
            <v>2183</v>
          </cell>
          <cell r="C181">
            <v>113</v>
          </cell>
          <cell r="D181" t="str">
            <v>Overig</v>
          </cell>
          <cell r="E181" t="str">
            <v>Investeringsproject</v>
          </cell>
          <cell r="F181">
            <v>0</v>
          </cell>
          <cell r="G181">
            <v>113</v>
          </cell>
        </row>
        <row r="182">
          <cell r="B182">
            <v>2184</v>
          </cell>
          <cell r="C182">
            <v>21</v>
          </cell>
          <cell r="D182" t="str">
            <v>Overig</v>
          </cell>
          <cell r="E182" t="str">
            <v>Investeringsproject</v>
          </cell>
          <cell r="F182">
            <v>0</v>
          </cell>
          <cell r="G182">
            <v>21</v>
          </cell>
        </row>
        <row r="183">
          <cell r="B183">
            <v>2186</v>
          </cell>
          <cell r="C183">
            <v>9</v>
          </cell>
          <cell r="D183" t="str">
            <v>Overig</v>
          </cell>
          <cell r="E183" t="str">
            <v>Investeringsproject</v>
          </cell>
          <cell r="F183">
            <v>0</v>
          </cell>
          <cell r="G183">
            <v>9</v>
          </cell>
        </row>
        <row r="184">
          <cell r="B184">
            <v>2188</v>
          </cell>
          <cell r="C184">
            <v>2</v>
          </cell>
          <cell r="D184" t="str">
            <v>Overig</v>
          </cell>
          <cell r="E184" t="str">
            <v>Investeringsproject</v>
          </cell>
          <cell r="F184">
            <v>0</v>
          </cell>
          <cell r="G184">
            <v>2</v>
          </cell>
        </row>
        <row r="185">
          <cell r="B185">
            <v>2189</v>
          </cell>
          <cell r="C185">
            <v>4</v>
          </cell>
          <cell r="D185" t="str">
            <v>Overig</v>
          </cell>
          <cell r="E185" t="str">
            <v>Investeringsproject</v>
          </cell>
          <cell r="F185">
            <v>0</v>
          </cell>
          <cell r="G185">
            <v>4</v>
          </cell>
        </row>
        <row r="186">
          <cell r="B186">
            <v>2195</v>
          </cell>
          <cell r="C186">
            <v>93</v>
          </cell>
          <cell r="D186" t="str">
            <v>Overig</v>
          </cell>
          <cell r="E186" t="str">
            <v>Investeringsproject</v>
          </cell>
          <cell r="F186">
            <v>0</v>
          </cell>
          <cell r="G186">
            <v>93</v>
          </cell>
        </row>
        <row r="187">
          <cell r="B187">
            <v>2196</v>
          </cell>
          <cell r="C187">
            <v>130</v>
          </cell>
          <cell r="D187" t="str">
            <v>Overig</v>
          </cell>
          <cell r="E187" t="str">
            <v>Investeringsproject</v>
          </cell>
          <cell r="F187">
            <v>0</v>
          </cell>
          <cell r="G187">
            <v>130</v>
          </cell>
        </row>
        <row r="188">
          <cell r="B188">
            <v>2197</v>
          </cell>
          <cell r="C188">
            <v>7</v>
          </cell>
          <cell r="D188" t="str">
            <v>Overig</v>
          </cell>
          <cell r="E188" t="str">
            <v>Investeringsproject</v>
          </cell>
          <cell r="F188">
            <v>0</v>
          </cell>
          <cell r="G188">
            <v>7</v>
          </cell>
        </row>
        <row r="189">
          <cell r="B189">
            <v>2198</v>
          </cell>
          <cell r="C189">
            <v>16</v>
          </cell>
          <cell r="D189" t="str">
            <v>Overig</v>
          </cell>
          <cell r="E189" t="str">
            <v>Investeringsproject</v>
          </cell>
          <cell r="F189">
            <v>0</v>
          </cell>
          <cell r="G189">
            <v>16</v>
          </cell>
        </row>
        <row r="190">
          <cell r="B190">
            <v>2199</v>
          </cell>
          <cell r="C190">
            <v>15</v>
          </cell>
          <cell r="D190" t="str">
            <v>Overig</v>
          </cell>
          <cell r="E190" t="str">
            <v>Projecten Derden</v>
          </cell>
          <cell r="F190">
            <v>0</v>
          </cell>
          <cell r="G190">
            <v>15</v>
          </cell>
        </row>
        <row r="191">
          <cell r="B191">
            <v>2200</v>
          </cell>
          <cell r="C191">
            <v>8</v>
          </cell>
          <cell r="D191" t="str">
            <v>Overig</v>
          </cell>
          <cell r="E191" t="str">
            <v>Projecten Derden</v>
          </cell>
          <cell r="F191">
            <v>0</v>
          </cell>
          <cell r="G191">
            <v>8</v>
          </cell>
        </row>
        <row r="192">
          <cell r="B192">
            <v>2201</v>
          </cell>
          <cell r="C192">
            <v>96</v>
          </cell>
          <cell r="D192" t="str">
            <v>Overig</v>
          </cell>
          <cell r="E192" t="str">
            <v>Investeringsproject</v>
          </cell>
          <cell r="F192">
            <v>0</v>
          </cell>
          <cell r="G192">
            <v>96</v>
          </cell>
        </row>
        <row r="193">
          <cell r="B193">
            <v>2203</v>
          </cell>
          <cell r="C193">
            <v>48</v>
          </cell>
          <cell r="D193" t="str">
            <v>Overig</v>
          </cell>
          <cell r="E193" t="str">
            <v>Investeringsproject</v>
          </cell>
          <cell r="F193">
            <v>0</v>
          </cell>
          <cell r="G193">
            <v>48</v>
          </cell>
        </row>
        <row r="194">
          <cell r="B194">
            <v>2205</v>
          </cell>
          <cell r="C194">
            <v>25</v>
          </cell>
          <cell r="D194" t="str">
            <v>Overig</v>
          </cell>
          <cell r="E194" t="str">
            <v>Investeringsproject</v>
          </cell>
          <cell r="F194">
            <v>0</v>
          </cell>
          <cell r="G194">
            <v>25</v>
          </cell>
        </row>
        <row r="195">
          <cell r="B195">
            <v>2206</v>
          </cell>
          <cell r="C195">
            <v>12</v>
          </cell>
          <cell r="D195" t="str">
            <v>Overig</v>
          </cell>
          <cell r="E195" t="str">
            <v>Investeringsproject</v>
          </cell>
          <cell r="F195">
            <v>0</v>
          </cell>
          <cell r="G195">
            <v>12</v>
          </cell>
        </row>
        <row r="196">
          <cell r="B196">
            <v>100014</v>
          </cell>
          <cell r="D196" t="str">
            <v>110 kV</v>
          </cell>
          <cell r="E196" t="str">
            <v>Investeringsproject</v>
          </cell>
          <cell r="F196" t="e">
            <v>#N/A</v>
          </cell>
        </row>
        <row r="197">
          <cell r="B197">
            <v>100025</v>
          </cell>
          <cell r="D197" t="e">
            <v>#N/A</v>
          </cell>
          <cell r="E197" t="str">
            <v>Exploitatieproject</v>
          </cell>
          <cell r="F197" t="str">
            <v>Kwal. Verb.</v>
          </cell>
        </row>
        <row r="198">
          <cell r="B198">
            <v>120101</v>
          </cell>
          <cell r="D198" t="str">
            <v>380 kV</v>
          </cell>
          <cell r="E198" t="str">
            <v>Investeringsproject</v>
          </cell>
          <cell r="F198" t="str">
            <v>Cap. Uitbreiding</v>
          </cell>
        </row>
        <row r="199">
          <cell r="B199">
            <v>120121</v>
          </cell>
          <cell r="D199" t="str">
            <v>Overig</v>
          </cell>
          <cell r="E199" t="str">
            <v>Investeringsproject</v>
          </cell>
          <cell r="F199" t="str">
            <v>Cap. Uitbreiding</v>
          </cell>
        </row>
        <row r="200">
          <cell r="B200">
            <v>120130</v>
          </cell>
          <cell r="D200" t="str">
            <v>380 kV</v>
          </cell>
          <cell r="E200" t="str">
            <v>Investeringsproject</v>
          </cell>
          <cell r="F200" t="e">
            <v>#N/A</v>
          </cell>
        </row>
        <row r="201">
          <cell r="B201">
            <v>120140</v>
          </cell>
          <cell r="C201">
            <v>70</v>
          </cell>
          <cell r="D201" t="str">
            <v>380 kV</v>
          </cell>
          <cell r="E201" t="str">
            <v>Investeringsproject</v>
          </cell>
          <cell r="F201" t="e">
            <v>#N/A</v>
          </cell>
          <cell r="G201">
            <v>70</v>
          </cell>
        </row>
        <row r="202">
          <cell r="B202">
            <v>120150</v>
          </cell>
          <cell r="D202" t="str">
            <v>380 kV</v>
          </cell>
          <cell r="E202" t="str">
            <v>Investeringsproject</v>
          </cell>
          <cell r="F202" t="e">
            <v>#N/A</v>
          </cell>
        </row>
        <row r="203">
          <cell r="B203">
            <v>120151</v>
          </cell>
          <cell r="D203" t="str">
            <v>380 kV</v>
          </cell>
          <cell r="E203" t="str">
            <v>Investeringsproject</v>
          </cell>
          <cell r="F203" t="e">
            <v>#N/A</v>
          </cell>
        </row>
        <row r="204">
          <cell r="B204">
            <v>150000</v>
          </cell>
          <cell r="C204">
            <v>126</v>
          </cell>
          <cell r="D204" t="e">
            <v>#N/A</v>
          </cell>
          <cell r="E204" t="e">
            <v>#N/A</v>
          </cell>
          <cell r="F204" t="e">
            <v>#N/A</v>
          </cell>
          <cell r="G204">
            <v>126</v>
          </cell>
        </row>
        <row r="205">
          <cell r="B205">
            <v>150300</v>
          </cell>
          <cell r="C205">
            <v>1</v>
          </cell>
          <cell r="D205" t="e">
            <v>#N/A</v>
          </cell>
          <cell r="E205" t="str">
            <v>Investeringsproject</v>
          </cell>
          <cell r="F205" t="e">
            <v>#N/A</v>
          </cell>
          <cell r="G205">
            <v>1</v>
          </cell>
        </row>
        <row r="206">
          <cell r="B206">
            <v>210600</v>
          </cell>
          <cell r="D206" t="e">
            <v>#N/A</v>
          </cell>
          <cell r="E206" t="str">
            <v>Exploitatieproject</v>
          </cell>
          <cell r="F206" t="str">
            <v>Kwal. Verb.</v>
          </cell>
        </row>
        <row r="207">
          <cell r="B207">
            <v>214512</v>
          </cell>
          <cell r="D207" t="str">
            <v>380 kV</v>
          </cell>
          <cell r="E207" t="str">
            <v>Investeringsproject</v>
          </cell>
          <cell r="F207" t="str">
            <v>Cap. Uitbreiding</v>
          </cell>
        </row>
        <row r="208">
          <cell r="B208">
            <v>217370</v>
          </cell>
          <cell r="D208" t="str">
            <v>380 kV</v>
          </cell>
          <cell r="E208" t="str">
            <v>Investeringsproject</v>
          </cell>
          <cell r="F208" t="str">
            <v>Kwal. Verb.</v>
          </cell>
        </row>
        <row r="209">
          <cell r="B209">
            <v>217402</v>
          </cell>
          <cell r="D209" t="str">
            <v>380 kV</v>
          </cell>
          <cell r="E209" t="str">
            <v>Investeringsproject</v>
          </cell>
          <cell r="F209" t="str">
            <v>Cap. Uitbreiding</v>
          </cell>
        </row>
        <row r="210">
          <cell r="B210">
            <v>217441</v>
          </cell>
          <cell r="C210">
            <v>25</v>
          </cell>
          <cell r="D210" t="str">
            <v>380 kV</v>
          </cell>
          <cell r="E210" t="str">
            <v>Investeringsproject</v>
          </cell>
          <cell r="F210" t="str">
            <v>Cap. Uitbreiding</v>
          </cell>
          <cell r="G210">
            <v>25</v>
          </cell>
        </row>
        <row r="211">
          <cell r="B211">
            <v>217508</v>
          </cell>
          <cell r="C211">
            <v>81.75</v>
          </cell>
          <cell r="D211" t="str">
            <v>150 kV</v>
          </cell>
          <cell r="E211" t="str">
            <v>Investeringsproject</v>
          </cell>
          <cell r="F211" t="str">
            <v>Ren. + Verv</v>
          </cell>
          <cell r="G211">
            <v>81.75</v>
          </cell>
        </row>
        <row r="212">
          <cell r="B212">
            <v>217600</v>
          </cell>
          <cell r="D212" t="str">
            <v>150 kV</v>
          </cell>
          <cell r="E212" t="str">
            <v>Investeringsproject</v>
          </cell>
          <cell r="F212" t="str">
            <v>Cap. Uitbreiding</v>
          </cell>
        </row>
        <row r="213">
          <cell r="B213">
            <v>217925</v>
          </cell>
          <cell r="D213" t="str">
            <v>150 kV</v>
          </cell>
          <cell r="E213" t="str">
            <v>Investeringsproject</v>
          </cell>
          <cell r="F213" t="str">
            <v>Ren. + Verv</v>
          </cell>
        </row>
        <row r="214">
          <cell r="B214">
            <v>217927</v>
          </cell>
          <cell r="C214">
            <v>9</v>
          </cell>
          <cell r="D214" t="str">
            <v>150 kV</v>
          </cell>
          <cell r="E214" t="str">
            <v>Investeringsproject</v>
          </cell>
          <cell r="F214" t="str">
            <v>Ren. + Verv</v>
          </cell>
          <cell r="G214">
            <v>9</v>
          </cell>
        </row>
        <row r="215">
          <cell r="B215">
            <v>217928</v>
          </cell>
          <cell r="D215" t="str">
            <v>150 kV</v>
          </cell>
          <cell r="E215" t="str">
            <v>Investeringsproject</v>
          </cell>
          <cell r="F215" t="str">
            <v>Ren. + Verv</v>
          </cell>
        </row>
        <row r="216">
          <cell r="B216">
            <v>217940</v>
          </cell>
          <cell r="D216" t="str">
            <v>150 kV</v>
          </cell>
          <cell r="E216" t="str">
            <v>Projecten Derden</v>
          </cell>
          <cell r="F216" t="str">
            <v>Reconstructie</v>
          </cell>
        </row>
        <row r="217">
          <cell r="B217">
            <v>310001</v>
          </cell>
          <cell r="D217" t="str">
            <v>150 kV</v>
          </cell>
          <cell r="E217" t="str">
            <v>TenneXT</v>
          </cell>
          <cell r="F217" t="e">
            <v>#N/A</v>
          </cell>
        </row>
        <row r="218">
          <cell r="B218">
            <v>310002</v>
          </cell>
          <cell r="D218" t="str">
            <v>150 kV</v>
          </cell>
          <cell r="E218" t="str">
            <v>TenneXT</v>
          </cell>
          <cell r="F218" t="e">
            <v>#N/A</v>
          </cell>
        </row>
        <row r="219">
          <cell r="B219">
            <v>310003</v>
          </cell>
          <cell r="D219" t="str">
            <v>150 kV</v>
          </cell>
          <cell r="E219" t="str">
            <v>TenneXT</v>
          </cell>
          <cell r="F219" t="e">
            <v>#N/A</v>
          </cell>
        </row>
        <row r="220">
          <cell r="B220">
            <v>310005</v>
          </cell>
          <cell r="D220" t="str">
            <v>150 kV</v>
          </cell>
          <cell r="E220" t="str">
            <v>TenneXT</v>
          </cell>
          <cell r="F220" t="e">
            <v>#N/A</v>
          </cell>
        </row>
        <row r="221">
          <cell r="B221">
            <v>650000</v>
          </cell>
          <cell r="C221">
            <v>2248</v>
          </cell>
          <cell r="D221" t="str">
            <v>Overig</v>
          </cell>
          <cell r="E221" t="str">
            <v>Exploitatieproject</v>
          </cell>
          <cell r="F221">
            <v>0</v>
          </cell>
          <cell r="G221">
            <v>0</v>
          </cell>
        </row>
      </sheetData>
      <sheetData sheetId="4" refreshError="1"/>
      <sheetData sheetId="5">
        <row r="2">
          <cell r="A2">
            <v>2040</v>
          </cell>
          <cell r="B2" t="str">
            <v>Tot 31-12-2007 ONH Oost</v>
          </cell>
        </row>
        <row r="3">
          <cell r="A3">
            <v>2050</v>
          </cell>
          <cell r="B3" t="str">
            <v>Tot 31-12-2007 ONH Telematica</v>
          </cell>
        </row>
        <row r="4">
          <cell r="A4">
            <v>2150</v>
          </cell>
          <cell r="B4" t="str">
            <v>Tot 31-12-2007 Onderhoud</v>
          </cell>
        </row>
        <row r="5">
          <cell r="A5">
            <v>2170</v>
          </cell>
          <cell r="B5" t="str">
            <v>Tot 31-12-2007 Projecten</v>
          </cell>
        </row>
        <row r="6">
          <cell r="A6">
            <v>2180</v>
          </cell>
          <cell r="B6" t="str">
            <v>Tot 31-12-2007 Infra Ondersteuning</v>
          </cell>
        </row>
        <row r="7">
          <cell r="A7">
            <v>100000</v>
          </cell>
          <cell r="B7" t="str">
            <v>Raad van Bestuur</v>
          </cell>
        </row>
        <row r="8">
          <cell r="A8">
            <v>101000</v>
          </cell>
          <cell r="B8" t="str">
            <v>Secretariaat en Advies</v>
          </cell>
        </row>
        <row r="9">
          <cell r="A9">
            <v>102000</v>
          </cell>
          <cell r="B9" t="str">
            <v>Raad van Comissarissen</v>
          </cell>
        </row>
        <row r="10">
          <cell r="A10">
            <v>110000</v>
          </cell>
          <cell r="B10" t="str">
            <v>Corporate</v>
          </cell>
        </row>
        <row r="11">
          <cell r="A11">
            <v>111000</v>
          </cell>
          <cell r="B11" t="str">
            <v>Tot 1-9-2007 EnerQ (voorlopig)</v>
          </cell>
        </row>
        <row r="12">
          <cell r="A12">
            <v>112000</v>
          </cell>
          <cell r="B12" t="str">
            <v>Tot 1-9-2007 CertiQ (voorlopig)</v>
          </cell>
        </row>
        <row r="13">
          <cell r="A13">
            <v>120000</v>
          </cell>
          <cell r="B13" t="str">
            <v>Tot 31-12-2007 Markt en Regulering</v>
          </cell>
        </row>
        <row r="14">
          <cell r="A14">
            <v>130000</v>
          </cell>
          <cell r="B14" t="str">
            <v>Tot 31-12-2007 Concernzaken</v>
          </cell>
        </row>
        <row r="15">
          <cell r="A15">
            <v>131000</v>
          </cell>
          <cell r="B15" t="str">
            <v>Tot 31-12-2007 Communicatie</v>
          </cell>
        </row>
        <row r="16">
          <cell r="A16">
            <v>132000</v>
          </cell>
          <cell r="B16" t="str">
            <v>Tot 31-12-2007 Juridische Zaken</v>
          </cell>
        </row>
        <row r="17">
          <cell r="A17">
            <v>140000</v>
          </cell>
          <cell r="B17" t="str">
            <v>Tot 31-12-2007 Financien</v>
          </cell>
        </row>
        <row r="18">
          <cell r="A18">
            <v>150000</v>
          </cell>
          <cell r="B18" t="str">
            <v>Personeel en Organisatie</v>
          </cell>
        </row>
        <row r="19">
          <cell r="A19">
            <v>151000</v>
          </cell>
          <cell r="B19" t="str">
            <v>Facilitiaire zaken</v>
          </cell>
        </row>
        <row r="20">
          <cell r="A20">
            <v>151100</v>
          </cell>
          <cell r="B20" t="str">
            <v>Gebouwbeheer</v>
          </cell>
        </row>
        <row r="21">
          <cell r="A21">
            <v>151200</v>
          </cell>
          <cell r="B21" t="str">
            <v>FAZ-services</v>
          </cell>
        </row>
        <row r="22">
          <cell r="A22">
            <v>151300</v>
          </cell>
          <cell r="B22" t="str">
            <v>Documentaire informatievoorziening</v>
          </cell>
        </row>
        <row r="23">
          <cell r="A23">
            <v>151400</v>
          </cell>
          <cell r="B23" t="str">
            <v>Bedrijfsbureau</v>
          </cell>
        </row>
        <row r="24">
          <cell r="A24">
            <v>152000</v>
          </cell>
          <cell r="B24" t="str">
            <v>Ondernemingsraad</v>
          </cell>
        </row>
        <row r="25">
          <cell r="A25">
            <v>153000</v>
          </cell>
          <cell r="B25" t="str">
            <v>Mobiliteitsbureau</v>
          </cell>
        </row>
        <row r="26">
          <cell r="A26">
            <v>153100</v>
          </cell>
          <cell r="B26" t="str">
            <v>Sociaal Plan</v>
          </cell>
        </row>
        <row r="27">
          <cell r="A27">
            <v>153200</v>
          </cell>
          <cell r="B27" t="str">
            <v>Tot 30-11-2008 Stagiairs</v>
          </cell>
        </row>
        <row r="28">
          <cell r="A28">
            <v>153300</v>
          </cell>
          <cell r="B28" t="str">
            <v>Gepensioneerden</v>
          </cell>
        </row>
        <row r="29">
          <cell r="A29">
            <v>153400</v>
          </cell>
          <cell r="B29" t="str">
            <v>Suppletie/wachtgelders</v>
          </cell>
        </row>
        <row r="30">
          <cell r="A30">
            <v>160000</v>
          </cell>
          <cell r="B30" t="str">
            <v>Klant en Marktontwikkeling</v>
          </cell>
        </row>
        <row r="31">
          <cell r="A31">
            <v>200000</v>
          </cell>
          <cell r="B31" t="str">
            <v>Tot 31-12-2007 Transport en Infra</v>
          </cell>
        </row>
        <row r="32">
          <cell r="A32">
            <v>200001</v>
          </cell>
          <cell r="B32" t="str">
            <v>Financiën</v>
          </cell>
        </row>
        <row r="33">
          <cell r="A33">
            <v>210000</v>
          </cell>
          <cell r="B33" t="str">
            <v>Ownership, Business planning en Regulering</v>
          </cell>
        </row>
        <row r="34">
          <cell r="A34">
            <v>220000</v>
          </cell>
          <cell r="B34" t="str">
            <v>Inkoop</v>
          </cell>
        </row>
        <row r="35">
          <cell r="A35">
            <v>230000</v>
          </cell>
          <cell r="B35" t="str">
            <v>Treasury</v>
          </cell>
        </row>
        <row r="36">
          <cell r="A36">
            <v>231000</v>
          </cell>
          <cell r="B36" t="str">
            <v>Tot 31-12-2007 Ondersteuning Regio West</v>
          </cell>
        </row>
        <row r="37">
          <cell r="A37">
            <v>232000</v>
          </cell>
          <cell r="B37" t="str">
            <v>Tot 31-12-2007 Uitvoering Regio West</v>
          </cell>
        </row>
        <row r="38">
          <cell r="A38">
            <v>240000</v>
          </cell>
          <cell r="B38" t="str">
            <v>Control en Reporting</v>
          </cell>
        </row>
        <row r="39">
          <cell r="A39">
            <v>250000</v>
          </cell>
          <cell r="B39" t="str">
            <v>Financieel Service Centrum</v>
          </cell>
        </row>
        <row r="40">
          <cell r="A40">
            <v>260000</v>
          </cell>
          <cell r="B40" t="str">
            <v>Informatiemanagement Corporate</v>
          </cell>
        </row>
        <row r="41">
          <cell r="A41">
            <v>270000</v>
          </cell>
          <cell r="B41" t="str">
            <v>Risico- en Verzekeringsmanagement</v>
          </cell>
        </row>
        <row r="42">
          <cell r="A42">
            <v>280000</v>
          </cell>
          <cell r="B42" t="str">
            <v>Audit</v>
          </cell>
        </row>
        <row r="43">
          <cell r="A43">
            <v>290000</v>
          </cell>
          <cell r="B43" t="str">
            <v>Fiscale Zaken</v>
          </cell>
        </row>
        <row r="44">
          <cell r="A44">
            <v>300000</v>
          </cell>
          <cell r="B44" t="str">
            <v>Beveiliging en automatisering</v>
          </cell>
        </row>
        <row r="45">
          <cell r="A45">
            <v>320000</v>
          </cell>
          <cell r="B45" t="str">
            <v>Informatie en Automatisering</v>
          </cell>
        </row>
        <row r="46">
          <cell r="A46">
            <v>320100</v>
          </cell>
          <cell r="B46" t="str">
            <v>Tot 30-11-2008 Cluster beleid &amp; projecten</v>
          </cell>
        </row>
        <row r="47">
          <cell r="A47">
            <v>321000</v>
          </cell>
          <cell r="B47" t="str">
            <v>IT beheer</v>
          </cell>
        </row>
        <row r="48">
          <cell r="A48">
            <v>322000</v>
          </cell>
          <cell r="B48" t="str">
            <v>Informatievoorziening SB</v>
          </cell>
        </row>
        <row r="49">
          <cell r="A49">
            <v>323000</v>
          </cell>
          <cell r="B49" t="str">
            <v>Informatievoorziening TI, Staven en AM</v>
          </cell>
        </row>
        <row r="50">
          <cell r="A50">
            <v>400000</v>
          </cell>
          <cell r="B50" t="str">
            <v>Systeem en Besturing</v>
          </cell>
        </row>
        <row r="51">
          <cell r="A51">
            <v>410000</v>
          </cell>
          <cell r="B51" t="str">
            <v>Monitoring en Ontwikkeling</v>
          </cell>
        </row>
        <row r="52">
          <cell r="A52">
            <v>420000</v>
          </cell>
          <cell r="B52" t="str">
            <v>Tot 31-12-2008 Operationele Besturing</v>
          </cell>
        </row>
        <row r="53">
          <cell r="A53">
            <v>421000</v>
          </cell>
          <cell r="B53" t="str">
            <v>Tot 31-12-2008 Transportvoorziening</v>
          </cell>
        </row>
        <row r="54">
          <cell r="A54">
            <v>422000</v>
          </cell>
          <cell r="B54" t="str">
            <v>Tot 31-12-2008 Systeemvoorziening</v>
          </cell>
        </row>
        <row r="55">
          <cell r="A55">
            <v>423000</v>
          </cell>
          <cell r="B55" t="str">
            <v>Tot 31-12-2008 Procesondersteuning</v>
          </cell>
        </row>
        <row r="56">
          <cell r="A56">
            <v>430000</v>
          </cell>
          <cell r="B56" t="str">
            <v>Tot 31-12-2007 Informatie en Automatisering</v>
          </cell>
        </row>
        <row r="57">
          <cell r="A57">
            <v>431000</v>
          </cell>
          <cell r="B57" t="str">
            <v>Tot 31-12-2007 IT beheer</v>
          </cell>
        </row>
        <row r="58">
          <cell r="A58">
            <v>432000</v>
          </cell>
          <cell r="B58" t="str">
            <v>Tot 31-12-2007 Informatievoorziening</v>
          </cell>
        </row>
        <row r="59">
          <cell r="A59">
            <v>440000</v>
          </cell>
          <cell r="B59" t="str">
            <v>Tot 31-12-2008 Service Centrum</v>
          </cell>
        </row>
        <row r="60">
          <cell r="A60">
            <v>450000</v>
          </cell>
          <cell r="B60" t="str">
            <v>Procesondersteuning</v>
          </cell>
        </row>
        <row r="61">
          <cell r="A61">
            <v>460000</v>
          </cell>
          <cell r="B61" t="str">
            <v>Systeemvoorziening</v>
          </cell>
        </row>
        <row r="62">
          <cell r="A62">
            <v>470000</v>
          </cell>
          <cell r="B62" t="str">
            <v>Transportvoorziening</v>
          </cell>
        </row>
        <row r="63">
          <cell r="A63">
            <v>500000</v>
          </cell>
          <cell r="B63" t="str">
            <v>Asset Management</v>
          </cell>
        </row>
        <row r="64">
          <cell r="A64">
            <v>510000</v>
          </cell>
          <cell r="B64" t="str">
            <v>Risico- en Portfoliomanagement</v>
          </cell>
        </row>
        <row r="65">
          <cell r="A65">
            <v>520000</v>
          </cell>
          <cell r="B65" t="str">
            <v>Netstrategie</v>
          </cell>
        </row>
        <row r="66">
          <cell r="A66">
            <v>521000</v>
          </cell>
          <cell r="B66" t="str">
            <v>Netontwikkeling</v>
          </cell>
        </row>
        <row r="67">
          <cell r="A67">
            <v>522000</v>
          </cell>
          <cell r="B67" t="str">
            <v>Beheer en onderhoud</v>
          </cell>
        </row>
        <row r="68">
          <cell r="A68">
            <v>523000</v>
          </cell>
          <cell r="B68" t="str">
            <v>Ruimtelijke Ordening en Milieu</v>
          </cell>
        </row>
        <row r="69">
          <cell r="A69">
            <v>530000</v>
          </cell>
          <cell r="B69" t="str">
            <v>Programmamanagement</v>
          </cell>
        </row>
        <row r="70">
          <cell r="A70">
            <v>531000</v>
          </cell>
          <cell r="B70" t="str">
            <v>Vervallen 31-12-2007 SLA Management</v>
          </cell>
        </row>
        <row r="71">
          <cell r="A71">
            <v>532000</v>
          </cell>
          <cell r="B71" t="str">
            <v>Vervallen 31-12-2007 Programma- en projectontwikkeling</v>
          </cell>
        </row>
        <row r="72">
          <cell r="A72">
            <v>540000</v>
          </cell>
          <cell r="B72" t="str">
            <v>Asset Informatie Management</v>
          </cell>
        </row>
        <row r="73">
          <cell r="A73">
            <v>600000</v>
          </cell>
          <cell r="B73" t="str">
            <v>Transport en Infra</v>
          </cell>
        </row>
        <row r="74">
          <cell r="A74">
            <v>601000</v>
          </cell>
          <cell r="B74" t="str">
            <v>TI Control</v>
          </cell>
        </row>
        <row r="75">
          <cell r="A75">
            <v>602000</v>
          </cell>
          <cell r="B75" t="str">
            <v>Informatiemanagement</v>
          </cell>
        </row>
        <row r="76">
          <cell r="A76">
            <v>610000</v>
          </cell>
          <cell r="B76" t="str">
            <v>Operations</v>
          </cell>
        </row>
        <row r="77">
          <cell r="A77">
            <v>611000</v>
          </cell>
          <cell r="B77" t="str">
            <v>Telecom</v>
          </cell>
        </row>
        <row r="78">
          <cell r="A78">
            <v>620000</v>
          </cell>
          <cell r="B78" t="str">
            <v>Planologie en Grondzaken</v>
          </cell>
        </row>
        <row r="79">
          <cell r="A79">
            <v>621000</v>
          </cell>
          <cell r="B79" t="str">
            <v>Planologie</v>
          </cell>
        </row>
        <row r="80">
          <cell r="A80">
            <v>622000</v>
          </cell>
          <cell r="B80" t="str">
            <v>Grondzaken</v>
          </cell>
        </row>
        <row r="81">
          <cell r="A81">
            <v>630000</v>
          </cell>
          <cell r="B81" t="str">
            <v>Technologie</v>
          </cell>
        </row>
        <row r="82">
          <cell r="A82">
            <v>631000</v>
          </cell>
          <cell r="B82" t="str">
            <v>Technologie en Consultancy</v>
          </cell>
        </row>
        <row r="83">
          <cell r="A83">
            <v>632000</v>
          </cell>
          <cell r="B83" t="str">
            <v>Engineering</v>
          </cell>
        </row>
        <row r="84">
          <cell r="A84">
            <v>633000</v>
          </cell>
          <cell r="B84" t="str">
            <v>Technisch Documentatie Service Centrum</v>
          </cell>
        </row>
        <row r="85">
          <cell r="A85">
            <v>640000</v>
          </cell>
          <cell r="B85" t="str">
            <v>Regiomanagement</v>
          </cell>
        </row>
        <row r="86">
          <cell r="A86">
            <v>641000</v>
          </cell>
          <cell r="B86" t="str">
            <v>Regio West</v>
          </cell>
        </row>
        <row r="87">
          <cell r="A87">
            <v>641100</v>
          </cell>
          <cell r="B87" t="str">
            <v>Ondersteuning (West)</v>
          </cell>
        </row>
        <row r="88">
          <cell r="A88">
            <v>641200</v>
          </cell>
          <cell r="B88" t="str">
            <v>Uitvoering (West)</v>
          </cell>
        </row>
        <row r="89">
          <cell r="A89">
            <v>642000</v>
          </cell>
          <cell r="B89" t="str">
            <v>Regio Oost</v>
          </cell>
        </row>
        <row r="90">
          <cell r="A90">
            <v>642100</v>
          </cell>
          <cell r="B90" t="str">
            <v>Ondersteuning (Oost)</v>
          </cell>
        </row>
        <row r="91">
          <cell r="A91">
            <v>642200</v>
          </cell>
          <cell r="B91" t="str">
            <v>Uitvoering (Oost)</v>
          </cell>
        </row>
        <row r="92">
          <cell r="A92">
            <v>643000</v>
          </cell>
          <cell r="B92" t="str">
            <v>Regio Noord</v>
          </cell>
        </row>
        <row r="93">
          <cell r="A93">
            <v>643100</v>
          </cell>
          <cell r="B93" t="str">
            <v>Ondersteuning (Noord)</v>
          </cell>
        </row>
        <row r="94">
          <cell r="A94">
            <v>643200</v>
          </cell>
          <cell r="B94" t="str">
            <v>Verbindingen (Noord)</v>
          </cell>
        </row>
        <row r="95">
          <cell r="A95">
            <v>643300</v>
          </cell>
          <cell r="B95" t="str">
            <v>Ingenieursbureau (Noord)</v>
          </cell>
        </row>
        <row r="96">
          <cell r="A96">
            <v>643400</v>
          </cell>
          <cell r="B96" t="str">
            <v>Stations (Noord)</v>
          </cell>
        </row>
        <row r="97">
          <cell r="A97">
            <v>644000</v>
          </cell>
          <cell r="B97" t="str">
            <v>Regio Zuid</v>
          </cell>
        </row>
        <row r="98">
          <cell r="A98">
            <v>644100</v>
          </cell>
          <cell r="B98" t="str">
            <v>Ondersteuning (Zuid)</v>
          </cell>
        </row>
        <row r="99">
          <cell r="A99">
            <v>644200</v>
          </cell>
          <cell r="B99" t="str">
            <v>Verbindingen (Zuid)</v>
          </cell>
        </row>
        <row r="100">
          <cell r="A100">
            <v>644300</v>
          </cell>
          <cell r="B100" t="str">
            <v>Ingenieursbureau (Zuid)</v>
          </cell>
        </row>
        <row r="101">
          <cell r="A101">
            <v>644400</v>
          </cell>
          <cell r="B101" t="str">
            <v>Stations (Zuid)</v>
          </cell>
        </row>
        <row r="102">
          <cell r="A102">
            <v>650000</v>
          </cell>
          <cell r="B102" t="str">
            <v>Kwaliteit, Arbo &amp; Milieu</v>
          </cell>
        </row>
        <row r="103">
          <cell r="A103">
            <v>700000</v>
          </cell>
          <cell r="B103" t="str">
            <v>Corporate Development</v>
          </cell>
        </row>
        <row r="104">
          <cell r="A104">
            <v>710000</v>
          </cell>
          <cell r="B104" t="str">
            <v>Communicatie</v>
          </cell>
        </row>
        <row r="105">
          <cell r="A105">
            <v>720000</v>
          </cell>
          <cell r="B105" t="str">
            <v>Juridische Zaken</v>
          </cell>
        </row>
        <row r="106">
          <cell r="A106">
            <v>900000</v>
          </cell>
          <cell r="B106" t="str">
            <v>NorNed</v>
          </cell>
        </row>
        <row r="107">
          <cell r="A107">
            <v>900001</v>
          </cell>
          <cell r="B107" t="str">
            <v>BritNed</v>
          </cell>
        </row>
        <row r="108">
          <cell r="A108">
            <v>900002</v>
          </cell>
          <cell r="B108" t="str">
            <v>Randstad 380</v>
          </cell>
        </row>
        <row r="109">
          <cell r="A109">
            <v>900003</v>
          </cell>
          <cell r="B109" t="str">
            <v>Tot 31-12-2008 Exploitatie netten RNB's</v>
          </cell>
        </row>
      </sheetData>
      <sheetData sheetId="6">
        <row r="3">
          <cell r="D3">
            <v>2170</v>
          </cell>
          <cell r="E3" t="str">
            <v>TI</v>
          </cell>
        </row>
        <row r="4">
          <cell r="D4">
            <v>100000</v>
          </cell>
          <cell r="E4" t="str">
            <v>RvB</v>
          </cell>
        </row>
        <row r="5">
          <cell r="D5">
            <v>101000</v>
          </cell>
          <cell r="E5" t="str">
            <v>RvB</v>
          </cell>
        </row>
        <row r="6">
          <cell r="D6">
            <v>111000</v>
          </cell>
          <cell r="E6" t="str">
            <v>EnerQ</v>
          </cell>
        </row>
        <row r="7">
          <cell r="D7">
            <v>112000</v>
          </cell>
          <cell r="E7" t="str">
            <v>CertiQ</v>
          </cell>
        </row>
        <row r="8">
          <cell r="D8">
            <v>150000</v>
          </cell>
          <cell r="E8" t="str">
            <v>PO</v>
          </cell>
        </row>
        <row r="9">
          <cell r="D9">
            <v>151000</v>
          </cell>
          <cell r="E9" t="str">
            <v>PO FAZ</v>
          </cell>
        </row>
        <row r="10">
          <cell r="D10">
            <v>152000</v>
          </cell>
          <cell r="E10" t="str">
            <v>PO</v>
          </cell>
        </row>
        <row r="11">
          <cell r="D11">
            <v>153000</v>
          </cell>
          <cell r="E11" t="str">
            <v>PO</v>
          </cell>
        </row>
        <row r="12">
          <cell r="D12">
            <v>160000</v>
          </cell>
          <cell r="E12" t="str">
            <v>KMO</v>
          </cell>
        </row>
        <row r="13">
          <cell r="D13">
            <v>200000</v>
          </cell>
          <cell r="E13" t="str">
            <v>TI</v>
          </cell>
        </row>
        <row r="14">
          <cell r="D14">
            <v>200001</v>
          </cell>
          <cell r="E14" t="str">
            <v>FIN</v>
          </cell>
        </row>
        <row r="15">
          <cell r="D15">
            <v>210000</v>
          </cell>
          <cell r="E15" t="str">
            <v>OBR</v>
          </cell>
        </row>
        <row r="16">
          <cell r="D16">
            <v>220000</v>
          </cell>
          <cell r="E16" t="str">
            <v>Inkoop</v>
          </cell>
        </row>
        <row r="17">
          <cell r="D17">
            <v>240000</v>
          </cell>
          <cell r="E17" t="str">
            <v>FIN</v>
          </cell>
        </row>
        <row r="18">
          <cell r="D18">
            <v>250000</v>
          </cell>
          <cell r="E18" t="str">
            <v>FIN</v>
          </cell>
        </row>
        <row r="19">
          <cell r="D19">
            <v>260000</v>
          </cell>
          <cell r="E19" t="str">
            <v>IMC</v>
          </cell>
        </row>
        <row r="20">
          <cell r="D20">
            <v>320000</v>
          </cell>
          <cell r="E20" t="str">
            <v>IA</v>
          </cell>
        </row>
        <row r="21">
          <cell r="D21">
            <v>321000</v>
          </cell>
          <cell r="E21" t="str">
            <v>IA</v>
          </cell>
        </row>
        <row r="22">
          <cell r="D22">
            <v>322000</v>
          </cell>
          <cell r="E22" t="str">
            <v>IA</v>
          </cell>
        </row>
        <row r="23">
          <cell r="D23">
            <v>323000</v>
          </cell>
          <cell r="E23" t="str">
            <v>IA</v>
          </cell>
        </row>
        <row r="24">
          <cell r="D24">
            <v>400000</v>
          </cell>
          <cell r="E24" t="str">
            <v>SB</v>
          </cell>
        </row>
        <row r="25">
          <cell r="D25">
            <v>410000</v>
          </cell>
          <cell r="E25" t="str">
            <v>SB</v>
          </cell>
        </row>
        <row r="26">
          <cell r="D26">
            <v>420000</v>
          </cell>
          <cell r="E26" t="str">
            <v>SB</v>
          </cell>
        </row>
        <row r="27">
          <cell r="D27">
            <v>421000</v>
          </cell>
          <cell r="E27" t="str">
            <v>SB</v>
          </cell>
        </row>
        <row r="28">
          <cell r="D28">
            <v>422000</v>
          </cell>
          <cell r="E28" t="str">
            <v>SB</v>
          </cell>
        </row>
        <row r="29">
          <cell r="D29">
            <v>423000</v>
          </cell>
          <cell r="E29" t="str">
            <v>SB</v>
          </cell>
        </row>
        <row r="30">
          <cell r="D30">
            <v>440000</v>
          </cell>
          <cell r="E30" t="str">
            <v>SB</v>
          </cell>
        </row>
        <row r="31">
          <cell r="D31">
            <v>500000</v>
          </cell>
          <cell r="E31" t="str">
            <v>AM</v>
          </cell>
        </row>
        <row r="32">
          <cell r="D32">
            <v>510000</v>
          </cell>
          <cell r="E32" t="str">
            <v>AM</v>
          </cell>
        </row>
        <row r="33">
          <cell r="D33">
            <v>520000</v>
          </cell>
          <cell r="E33" t="str">
            <v>AM</v>
          </cell>
        </row>
        <row r="34">
          <cell r="D34">
            <v>522000</v>
          </cell>
          <cell r="E34" t="str">
            <v>AM</v>
          </cell>
        </row>
        <row r="35">
          <cell r="D35">
            <v>523000</v>
          </cell>
          <cell r="E35" t="str">
            <v>AM</v>
          </cell>
        </row>
        <row r="36">
          <cell r="D36">
            <v>530000</v>
          </cell>
          <cell r="E36" t="str">
            <v>AM</v>
          </cell>
        </row>
        <row r="37">
          <cell r="D37">
            <v>540000</v>
          </cell>
          <cell r="E37" t="str">
            <v>AM</v>
          </cell>
        </row>
        <row r="38">
          <cell r="D38">
            <v>600000</v>
          </cell>
          <cell r="E38" t="str">
            <v>TI</v>
          </cell>
        </row>
        <row r="39">
          <cell r="D39">
            <v>601000</v>
          </cell>
          <cell r="E39" t="str">
            <v>TI</v>
          </cell>
        </row>
        <row r="40">
          <cell r="D40">
            <v>602000</v>
          </cell>
          <cell r="E40" t="str">
            <v>TI</v>
          </cell>
        </row>
        <row r="41">
          <cell r="D41">
            <v>610000</v>
          </cell>
          <cell r="E41" t="str">
            <v>TI</v>
          </cell>
        </row>
        <row r="42">
          <cell r="D42">
            <v>611000</v>
          </cell>
          <cell r="E42" t="str">
            <v>TI</v>
          </cell>
        </row>
        <row r="43">
          <cell r="D43">
            <v>620000</v>
          </cell>
          <cell r="E43" t="str">
            <v>TI</v>
          </cell>
        </row>
        <row r="44">
          <cell r="D44">
            <v>621000</v>
          </cell>
          <cell r="E44" t="str">
            <v>TI</v>
          </cell>
        </row>
        <row r="45">
          <cell r="D45">
            <v>622000</v>
          </cell>
          <cell r="E45" t="str">
            <v>TI</v>
          </cell>
        </row>
        <row r="46">
          <cell r="D46">
            <v>630000</v>
          </cell>
          <cell r="E46" t="str">
            <v>TI</v>
          </cell>
        </row>
        <row r="47">
          <cell r="D47">
            <v>632000</v>
          </cell>
          <cell r="E47" t="str">
            <v>TI</v>
          </cell>
        </row>
        <row r="48">
          <cell r="D48">
            <v>633000</v>
          </cell>
          <cell r="E48" t="str">
            <v>TI</v>
          </cell>
        </row>
        <row r="49">
          <cell r="D49">
            <v>640000</v>
          </cell>
          <cell r="E49" t="str">
            <v>TI</v>
          </cell>
        </row>
        <row r="50">
          <cell r="D50">
            <v>641000</v>
          </cell>
          <cell r="E50" t="str">
            <v>TI</v>
          </cell>
        </row>
        <row r="51">
          <cell r="D51">
            <v>641100</v>
          </cell>
          <cell r="E51" t="str">
            <v>TI</v>
          </cell>
        </row>
        <row r="52">
          <cell r="D52">
            <v>641200</v>
          </cell>
          <cell r="E52" t="str">
            <v>TI</v>
          </cell>
        </row>
        <row r="53">
          <cell r="D53">
            <v>642000</v>
          </cell>
          <cell r="E53" t="str">
            <v>TI</v>
          </cell>
        </row>
        <row r="54">
          <cell r="D54">
            <v>642100</v>
          </cell>
          <cell r="E54" t="str">
            <v>TI</v>
          </cell>
        </row>
        <row r="55">
          <cell r="D55">
            <v>642200</v>
          </cell>
          <cell r="E55" t="str">
            <v>TI</v>
          </cell>
        </row>
        <row r="56">
          <cell r="D56">
            <v>643000</v>
          </cell>
          <cell r="E56" t="str">
            <v>TI</v>
          </cell>
        </row>
        <row r="57">
          <cell r="D57">
            <v>643100</v>
          </cell>
          <cell r="E57" t="str">
            <v>TI</v>
          </cell>
        </row>
        <row r="58">
          <cell r="D58">
            <v>643200</v>
          </cell>
          <cell r="E58" t="str">
            <v>TI</v>
          </cell>
        </row>
        <row r="59">
          <cell r="D59">
            <v>643300</v>
          </cell>
          <cell r="E59" t="str">
            <v>TI</v>
          </cell>
        </row>
        <row r="60">
          <cell r="D60">
            <v>643400</v>
          </cell>
          <cell r="E60" t="str">
            <v>TI</v>
          </cell>
        </row>
        <row r="61">
          <cell r="D61">
            <v>644000</v>
          </cell>
          <cell r="E61" t="str">
            <v>TI</v>
          </cell>
        </row>
        <row r="62">
          <cell r="D62">
            <v>644100</v>
          </cell>
          <cell r="E62" t="str">
            <v>TI</v>
          </cell>
        </row>
        <row r="63">
          <cell r="D63">
            <v>644200</v>
          </cell>
          <cell r="E63" t="str">
            <v>TI</v>
          </cell>
        </row>
        <row r="64">
          <cell r="D64">
            <v>644300</v>
          </cell>
          <cell r="E64" t="str">
            <v>TI</v>
          </cell>
        </row>
        <row r="65">
          <cell r="D65">
            <v>644400</v>
          </cell>
          <cell r="E65" t="str">
            <v>TI</v>
          </cell>
        </row>
        <row r="66">
          <cell r="D66">
            <v>650000</v>
          </cell>
          <cell r="E66" t="str">
            <v>TI</v>
          </cell>
        </row>
        <row r="67">
          <cell r="D67">
            <v>700000</v>
          </cell>
          <cell r="E67" t="str">
            <v>CDV</v>
          </cell>
        </row>
        <row r="68">
          <cell r="D68">
            <v>710000</v>
          </cell>
          <cell r="E68" t="str">
            <v>CDV</v>
          </cell>
        </row>
        <row r="69">
          <cell r="D69">
            <v>720000</v>
          </cell>
          <cell r="E69" t="str">
            <v>CDV</v>
          </cell>
        </row>
        <row r="70">
          <cell r="D70">
            <v>900002</v>
          </cell>
          <cell r="E70" t="str">
            <v>Randstad 380</v>
          </cell>
        </row>
      </sheetData>
      <sheetData sheetId="7" refreshError="1"/>
      <sheetData sheetId="8">
        <row r="2">
          <cell r="A2">
            <v>132207</v>
          </cell>
        </row>
        <row r="3">
          <cell r="A3">
            <v>132467</v>
          </cell>
        </row>
        <row r="4">
          <cell r="A4">
            <v>132114</v>
          </cell>
        </row>
        <row r="5">
          <cell r="A5">
            <v>132137</v>
          </cell>
        </row>
        <row r="6">
          <cell r="A6">
            <v>132061</v>
          </cell>
        </row>
        <row r="7">
          <cell r="A7">
            <v>132062</v>
          </cell>
        </row>
        <row r="8">
          <cell r="A8">
            <v>132288</v>
          </cell>
        </row>
        <row r="9">
          <cell r="A9">
            <v>132253</v>
          </cell>
        </row>
        <row r="10">
          <cell r="A10">
            <v>132788</v>
          </cell>
        </row>
        <row r="11">
          <cell r="A11">
            <v>132452</v>
          </cell>
        </row>
        <row r="12">
          <cell r="A12">
            <v>132397</v>
          </cell>
        </row>
        <row r="13">
          <cell r="A13">
            <v>132499</v>
          </cell>
        </row>
        <row r="14">
          <cell r="A14">
            <v>132085</v>
          </cell>
        </row>
        <row r="15">
          <cell r="A15">
            <v>134944</v>
          </cell>
        </row>
        <row r="16">
          <cell r="A16">
            <v>132286</v>
          </cell>
        </row>
        <row r="17">
          <cell r="A17">
            <v>132029</v>
          </cell>
        </row>
        <row r="18">
          <cell r="A18">
            <v>132339</v>
          </cell>
        </row>
        <row r="19">
          <cell r="A19">
            <v>132867</v>
          </cell>
        </row>
        <row r="20">
          <cell r="A20">
            <v>132280</v>
          </cell>
        </row>
        <row r="21">
          <cell r="A21">
            <v>132351</v>
          </cell>
        </row>
        <row r="22">
          <cell r="A22">
            <v>132270</v>
          </cell>
        </row>
        <row r="23">
          <cell r="A23">
            <v>132857</v>
          </cell>
        </row>
        <row r="24">
          <cell r="A24">
            <v>132549</v>
          </cell>
        </row>
        <row r="25">
          <cell r="A25">
            <v>132381</v>
          </cell>
        </row>
        <row r="26">
          <cell r="A26">
            <v>132059</v>
          </cell>
        </row>
        <row r="27">
          <cell r="A27">
            <v>132225</v>
          </cell>
        </row>
        <row r="28">
          <cell r="A28">
            <v>132068</v>
          </cell>
        </row>
        <row r="29">
          <cell r="A29">
            <v>132067</v>
          </cell>
        </row>
        <row r="30">
          <cell r="A30">
            <v>132044</v>
          </cell>
        </row>
        <row r="31">
          <cell r="A31">
            <v>132222</v>
          </cell>
        </row>
        <row r="32">
          <cell r="A32">
            <v>132629</v>
          </cell>
        </row>
        <row r="33">
          <cell r="A33">
            <v>132465</v>
          </cell>
        </row>
        <row r="34">
          <cell r="A34">
            <v>132811</v>
          </cell>
        </row>
        <row r="35">
          <cell r="A35">
            <v>132679</v>
          </cell>
        </row>
        <row r="36">
          <cell r="A36">
            <v>132466</v>
          </cell>
        </row>
        <row r="37">
          <cell r="A37">
            <v>132962</v>
          </cell>
        </row>
        <row r="38">
          <cell r="A38">
            <v>132937</v>
          </cell>
        </row>
        <row r="39">
          <cell r="A39">
            <v>132819</v>
          </cell>
        </row>
        <row r="40">
          <cell r="A40">
            <v>133141</v>
          </cell>
        </row>
        <row r="41">
          <cell r="A41">
            <v>132354</v>
          </cell>
        </row>
        <row r="42">
          <cell r="A42">
            <v>132890</v>
          </cell>
        </row>
        <row r="43">
          <cell r="A43">
            <v>132891</v>
          </cell>
        </row>
        <row r="44">
          <cell r="A44">
            <v>132893</v>
          </cell>
        </row>
        <row r="45">
          <cell r="A45">
            <v>132896</v>
          </cell>
        </row>
        <row r="46">
          <cell r="A46">
            <v>132790</v>
          </cell>
        </row>
        <row r="47">
          <cell r="A47">
            <v>132810</v>
          </cell>
        </row>
        <row r="48">
          <cell r="A48">
            <v>132804</v>
          </cell>
        </row>
        <row r="49">
          <cell r="A49">
            <v>132840</v>
          </cell>
        </row>
        <row r="50">
          <cell r="A50">
            <v>132976</v>
          </cell>
        </row>
        <row r="51">
          <cell r="A51">
            <v>133176</v>
          </cell>
        </row>
        <row r="52">
          <cell r="A52">
            <v>133177</v>
          </cell>
        </row>
        <row r="53">
          <cell r="A53">
            <v>133117</v>
          </cell>
        </row>
        <row r="54">
          <cell r="A54">
            <v>132650</v>
          </cell>
        </row>
        <row r="55">
          <cell r="A55">
            <v>132974</v>
          </cell>
        </row>
        <row r="56">
          <cell r="A56">
            <v>132966</v>
          </cell>
        </row>
        <row r="57">
          <cell r="A57">
            <v>132686</v>
          </cell>
        </row>
        <row r="58">
          <cell r="A58">
            <v>132118</v>
          </cell>
        </row>
        <row r="59">
          <cell r="A59">
            <v>132971</v>
          </cell>
        </row>
        <row r="60">
          <cell r="A60">
            <v>132865</v>
          </cell>
        </row>
        <row r="61">
          <cell r="A61">
            <v>133072</v>
          </cell>
        </row>
        <row r="62">
          <cell r="A62">
            <v>132873</v>
          </cell>
        </row>
        <row r="63">
          <cell r="A63">
            <v>132972</v>
          </cell>
        </row>
        <row r="64">
          <cell r="A64">
            <v>132929</v>
          </cell>
        </row>
        <row r="65">
          <cell r="A65">
            <v>132789</v>
          </cell>
        </row>
        <row r="66">
          <cell r="A66">
            <v>132758</v>
          </cell>
        </row>
        <row r="67">
          <cell r="A67">
            <v>132833</v>
          </cell>
        </row>
        <row r="68">
          <cell r="A68">
            <v>133197</v>
          </cell>
        </row>
        <row r="69">
          <cell r="A69">
            <v>133279</v>
          </cell>
        </row>
        <row r="70">
          <cell r="A70">
            <v>132605</v>
          </cell>
        </row>
        <row r="71">
          <cell r="A71">
            <v>132698</v>
          </cell>
        </row>
        <row r="72">
          <cell r="A72">
            <v>133218</v>
          </cell>
        </row>
        <row r="73">
          <cell r="A73">
            <v>132965</v>
          </cell>
        </row>
        <row r="74">
          <cell r="A74">
            <v>133107</v>
          </cell>
        </row>
        <row r="75">
          <cell r="A75">
            <v>133091</v>
          </cell>
        </row>
        <row r="76">
          <cell r="A76">
            <v>133149</v>
          </cell>
        </row>
        <row r="77">
          <cell r="A77">
            <v>133258</v>
          </cell>
        </row>
        <row r="78">
          <cell r="A78">
            <v>133259</v>
          </cell>
        </row>
        <row r="79">
          <cell r="A79">
            <v>133260</v>
          </cell>
        </row>
        <row r="80">
          <cell r="A80">
            <v>132991</v>
          </cell>
        </row>
        <row r="81">
          <cell r="A81">
            <v>133030</v>
          </cell>
        </row>
        <row r="82">
          <cell r="A82">
            <v>132760</v>
          </cell>
        </row>
        <row r="83">
          <cell r="A83">
            <v>132060</v>
          </cell>
        </row>
        <row r="84">
          <cell r="A84">
            <v>133029</v>
          </cell>
        </row>
        <row r="85">
          <cell r="A85">
            <v>133270</v>
          </cell>
        </row>
        <row r="86">
          <cell r="A86">
            <v>133363</v>
          </cell>
        </row>
        <row r="87">
          <cell r="A87">
            <v>134841</v>
          </cell>
        </row>
        <row r="88">
          <cell r="A88">
            <v>133470</v>
          </cell>
        </row>
        <row r="89">
          <cell r="A89">
            <v>132147</v>
          </cell>
        </row>
        <row r="90">
          <cell r="A90">
            <v>133122</v>
          </cell>
        </row>
        <row r="91">
          <cell r="A91">
            <v>133369</v>
          </cell>
        </row>
        <row r="92">
          <cell r="A92">
            <v>133462</v>
          </cell>
        </row>
        <row r="93">
          <cell r="A93">
            <v>133305</v>
          </cell>
        </row>
        <row r="94">
          <cell r="A94">
            <v>133398</v>
          </cell>
        </row>
        <row r="95">
          <cell r="A95">
            <v>133510</v>
          </cell>
        </row>
        <row r="96">
          <cell r="A96">
            <v>133511</v>
          </cell>
        </row>
        <row r="97">
          <cell r="A97">
            <v>133512</v>
          </cell>
        </row>
        <row r="98">
          <cell r="A98">
            <v>133187</v>
          </cell>
        </row>
        <row r="99">
          <cell r="A99">
            <v>132967</v>
          </cell>
        </row>
        <row r="100">
          <cell r="A100">
            <v>132973</v>
          </cell>
        </row>
        <row r="101">
          <cell r="A101">
            <v>133498</v>
          </cell>
        </row>
        <row r="102">
          <cell r="A102">
            <v>133513</v>
          </cell>
        </row>
        <row r="103">
          <cell r="A103">
            <v>133540</v>
          </cell>
        </row>
        <row r="104">
          <cell r="A104">
            <v>133424</v>
          </cell>
        </row>
        <row r="105">
          <cell r="A105">
            <v>133463</v>
          </cell>
        </row>
        <row r="106">
          <cell r="A106">
            <v>133105</v>
          </cell>
        </row>
        <row r="107">
          <cell r="A107">
            <v>133577</v>
          </cell>
        </row>
        <row r="108">
          <cell r="A108">
            <v>133326</v>
          </cell>
        </row>
        <row r="109">
          <cell r="A109">
            <v>133366</v>
          </cell>
        </row>
        <row r="110">
          <cell r="A110">
            <v>133368</v>
          </cell>
        </row>
        <row r="111">
          <cell r="A111">
            <v>133619</v>
          </cell>
        </row>
        <row r="112">
          <cell r="A112">
            <v>133618</v>
          </cell>
        </row>
        <row r="113">
          <cell r="A113">
            <v>133620</v>
          </cell>
        </row>
        <row r="114">
          <cell r="A114">
            <v>133544</v>
          </cell>
        </row>
        <row r="115">
          <cell r="A115">
            <v>133545</v>
          </cell>
        </row>
        <row r="116">
          <cell r="A116">
            <v>133361</v>
          </cell>
        </row>
        <row r="117">
          <cell r="A117">
            <v>133354</v>
          </cell>
        </row>
        <row r="118">
          <cell r="A118">
            <v>133262</v>
          </cell>
        </row>
        <row r="119">
          <cell r="A119">
            <v>133257</v>
          </cell>
        </row>
        <row r="120">
          <cell r="A120">
            <v>133299</v>
          </cell>
        </row>
        <row r="121">
          <cell r="A121">
            <v>133357</v>
          </cell>
        </row>
        <row r="122">
          <cell r="A122">
            <v>133630</v>
          </cell>
        </row>
        <row r="123">
          <cell r="A123">
            <v>133367</v>
          </cell>
        </row>
        <row r="124">
          <cell r="A124">
            <v>133493</v>
          </cell>
        </row>
        <row r="125">
          <cell r="A125">
            <v>133480</v>
          </cell>
        </row>
        <row r="126">
          <cell r="A126">
            <v>133441</v>
          </cell>
        </row>
        <row r="127">
          <cell r="A127">
            <v>133449</v>
          </cell>
        </row>
        <row r="128">
          <cell r="A128">
            <v>133220</v>
          </cell>
        </row>
        <row r="129">
          <cell r="A129">
            <v>133219</v>
          </cell>
        </row>
        <row r="130">
          <cell r="A130">
            <v>133479</v>
          </cell>
        </row>
        <row r="131">
          <cell r="A131">
            <v>133465</v>
          </cell>
        </row>
        <row r="132">
          <cell r="A132">
            <v>133727</v>
          </cell>
        </row>
        <row r="133">
          <cell r="A133">
            <v>133576</v>
          </cell>
        </row>
        <row r="134">
          <cell r="A134">
            <v>133537</v>
          </cell>
        </row>
        <row r="135">
          <cell r="A135">
            <v>132742</v>
          </cell>
        </row>
        <row r="136">
          <cell r="A136">
            <v>133475</v>
          </cell>
        </row>
        <row r="137">
          <cell r="A137">
            <v>133572</v>
          </cell>
        </row>
        <row r="138">
          <cell r="A138">
            <v>133682</v>
          </cell>
        </row>
        <row r="139">
          <cell r="A139">
            <v>133792</v>
          </cell>
        </row>
        <row r="140">
          <cell r="A140">
            <v>133321</v>
          </cell>
        </row>
        <row r="141">
          <cell r="A141">
            <v>133708</v>
          </cell>
        </row>
        <row r="142">
          <cell r="A142">
            <v>133869</v>
          </cell>
        </row>
        <row r="143">
          <cell r="A143">
            <v>133695</v>
          </cell>
        </row>
        <row r="144">
          <cell r="A144">
            <v>133748</v>
          </cell>
        </row>
        <row r="145">
          <cell r="A145">
            <v>133580</v>
          </cell>
        </row>
        <row r="146">
          <cell r="A146">
            <v>133677</v>
          </cell>
        </row>
        <row r="147">
          <cell r="A147">
            <v>133963</v>
          </cell>
        </row>
        <row r="148">
          <cell r="A148">
            <v>133778</v>
          </cell>
        </row>
        <row r="149">
          <cell r="A149">
            <v>134160</v>
          </cell>
        </row>
        <row r="150">
          <cell r="A150">
            <v>133935</v>
          </cell>
        </row>
        <row r="151">
          <cell r="A151">
            <v>133937</v>
          </cell>
        </row>
        <row r="152">
          <cell r="A152">
            <v>133743</v>
          </cell>
        </row>
        <row r="153">
          <cell r="A153">
            <v>133781</v>
          </cell>
        </row>
        <row r="154">
          <cell r="A154">
            <v>133787</v>
          </cell>
        </row>
        <row r="155">
          <cell r="A155">
            <v>133788</v>
          </cell>
        </row>
        <row r="156">
          <cell r="A156">
            <v>133789</v>
          </cell>
        </row>
        <row r="157">
          <cell r="A157">
            <v>133868</v>
          </cell>
        </row>
        <row r="158">
          <cell r="A158">
            <v>133964</v>
          </cell>
        </row>
        <row r="159">
          <cell r="A159">
            <v>133805</v>
          </cell>
        </row>
        <row r="160">
          <cell r="A160">
            <v>133852</v>
          </cell>
        </row>
        <row r="161">
          <cell r="A161">
            <v>133621</v>
          </cell>
        </row>
        <row r="162">
          <cell r="A162">
            <v>133791</v>
          </cell>
        </row>
        <row r="163">
          <cell r="A163">
            <v>133442</v>
          </cell>
        </row>
        <row r="164">
          <cell r="A164">
            <v>133637</v>
          </cell>
        </row>
        <row r="165">
          <cell r="A165">
            <v>133514</v>
          </cell>
        </row>
        <row r="166">
          <cell r="A166">
            <v>133870</v>
          </cell>
        </row>
        <row r="167">
          <cell r="A167">
            <v>134174</v>
          </cell>
        </row>
        <row r="168">
          <cell r="A168">
            <v>133159</v>
          </cell>
        </row>
        <row r="169">
          <cell r="A169">
            <v>134247</v>
          </cell>
        </row>
        <row r="170">
          <cell r="A170">
            <v>134221</v>
          </cell>
        </row>
        <row r="171">
          <cell r="A171">
            <v>134148</v>
          </cell>
        </row>
        <row r="172">
          <cell r="A172">
            <v>134078</v>
          </cell>
        </row>
        <row r="173">
          <cell r="A173">
            <v>133996</v>
          </cell>
        </row>
        <row r="174">
          <cell r="A174">
            <v>133938</v>
          </cell>
        </row>
        <row r="175">
          <cell r="A175">
            <v>134375</v>
          </cell>
        </row>
        <row r="176">
          <cell r="A176">
            <v>134376</v>
          </cell>
        </row>
        <row r="177">
          <cell r="A177">
            <v>134402</v>
          </cell>
        </row>
        <row r="178">
          <cell r="A178">
            <v>134403</v>
          </cell>
        </row>
        <row r="179">
          <cell r="A179">
            <v>134425</v>
          </cell>
        </row>
        <row r="180">
          <cell r="A180">
            <v>134413</v>
          </cell>
        </row>
        <row r="181">
          <cell r="A181">
            <v>134395</v>
          </cell>
        </row>
        <row r="182">
          <cell r="A182">
            <v>133689</v>
          </cell>
        </row>
        <row r="183">
          <cell r="A183">
            <v>134012</v>
          </cell>
        </row>
        <row r="184">
          <cell r="A184">
            <v>133932</v>
          </cell>
        </row>
        <row r="185">
          <cell r="A185">
            <v>134184</v>
          </cell>
        </row>
        <row r="186">
          <cell r="A186">
            <v>134224</v>
          </cell>
        </row>
        <row r="187">
          <cell r="A187">
            <v>133782</v>
          </cell>
        </row>
        <row r="188">
          <cell r="A188">
            <v>133546</v>
          </cell>
        </row>
        <row r="189">
          <cell r="A189">
            <v>133864</v>
          </cell>
        </row>
        <row r="190">
          <cell r="A190">
            <v>134207</v>
          </cell>
        </row>
        <row r="191">
          <cell r="A191">
            <v>133351</v>
          </cell>
        </row>
        <row r="192">
          <cell r="A192">
            <v>134246</v>
          </cell>
        </row>
        <row r="193">
          <cell r="A193">
            <v>134366</v>
          </cell>
        </row>
        <row r="194">
          <cell r="A194">
            <v>134377</v>
          </cell>
        </row>
        <row r="195">
          <cell r="A195">
            <v>134359</v>
          </cell>
        </row>
        <row r="196">
          <cell r="A196">
            <v>134361</v>
          </cell>
        </row>
        <row r="197">
          <cell r="A197">
            <v>134298</v>
          </cell>
        </row>
        <row r="198">
          <cell r="A198">
            <v>134393</v>
          </cell>
        </row>
        <row r="199">
          <cell r="A199">
            <v>134497</v>
          </cell>
        </row>
        <row r="200">
          <cell r="A200">
            <v>139084</v>
          </cell>
        </row>
        <row r="201">
          <cell r="A201">
            <v>134596</v>
          </cell>
        </row>
        <row r="202">
          <cell r="A202">
            <v>134200</v>
          </cell>
        </row>
        <row r="203">
          <cell r="A203">
            <v>134208</v>
          </cell>
        </row>
        <row r="204">
          <cell r="A204">
            <v>139306</v>
          </cell>
        </row>
        <row r="205">
          <cell r="A205">
            <v>134613</v>
          </cell>
        </row>
        <row r="206">
          <cell r="A206">
            <v>134288</v>
          </cell>
        </row>
        <row r="207">
          <cell r="A207">
            <v>134614</v>
          </cell>
        </row>
        <row r="208">
          <cell r="A208">
            <v>134615</v>
          </cell>
        </row>
        <row r="209">
          <cell r="A209">
            <v>134498</v>
          </cell>
        </row>
        <row r="210">
          <cell r="A210">
            <v>134499</v>
          </cell>
        </row>
        <row r="211">
          <cell r="A211">
            <v>134500</v>
          </cell>
        </row>
        <row r="212">
          <cell r="A212">
            <v>134501</v>
          </cell>
        </row>
        <row r="213">
          <cell r="A213">
            <v>134502</v>
          </cell>
        </row>
        <row r="214">
          <cell r="A214">
            <v>134426</v>
          </cell>
        </row>
        <row r="215">
          <cell r="A215">
            <v>134428</v>
          </cell>
        </row>
        <row r="216">
          <cell r="A216">
            <v>134540</v>
          </cell>
        </row>
        <row r="217">
          <cell r="A217">
            <v>134521</v>
          </cell>
        </row>
        <row r="218">
          <cell r="A218">
            <v>134609</v>
          </cell>
        </row>
        <row r="219">
          <cell r="A219">
            <v>134970</v>
          </cell>
        </row>
        <row r="220">
          <cell r="A220">
            <v>139072</v>
          </cell>
        </row>
        <row r="221">
          <cell r="A221">
            <v>139218</v>
          </cell>
        </row>
        <row r="222">
          <cell r="A222">
            <v>139323</v>
          </cell>
        </row>
        <row r="223">
          <cell r="A223">
            <v>134940</v>
          </cell>
        </row>
        <row r="224">
          <cell r="A224">
            <v>134942</v>
          </cell>
        </row>
        <row r="225">
          <cell r="A225">
            <v>134943</v>
          </cell>
        </row>
        <row r="226">
          <cell r="A226">
            <v>134952</v>
          </cell>
        </row>
        <row r="227">
          <cell r="A227">
            <v>134598</v>
          </cell>
        </row>
        <row r="228">
          <cell r="A228">
            <v>134964</v>
          </cell>
        </row>
        <row r="229">
          <cell r="A229">
            <v>134623</v>
          </cell>
        </row>
        <row r="230">
          <cell r="A230">
            <v>134853</v>
          </cell>
        </row>
        <row r="231">
          <cell r="A231">
            <v>135017</v>
          </cell>
        </row>
        <row r="232">
          <cell r="A232">
            <v>139234</v>
          </cell>
        </row>
        <row r="233">
          <cell r="A233">
            <v>139271</v>
          </cell>
        </row>
        <row r="234">
          <cell r="A234">
            <v>134965</v>
          </cell>
        </row>
        <row r="235">
          <cell r="A235">
            <v>135013</v>
          </cell>
        </row>
        <row r="236">
          <cell r="A236">
            <v>135018</v>
          </cell>
        </row>
        <row r="237">
          <cell r="A237">
            <v>134435</v>
          </cell>
        </row>
        <row r="238">
          <cell r="A238">
            <v>134479</v>
          </cell>
        </row>
        <row r="239">
          <cell r="A239">
            <v>134849</v>
          </cell>
        </row>
        <row r="240">
          <cell r="A240">
            <v>134843</v>
          </cell>
        </row>
        <row r="241">
          <cell r="A241">
            <v>133325</v>
          </cell>
        </row>
        <row r="242">
          <cell r="A242">
            <v>134218</v>
          </cell>
        </row>
        <row r="243">
          <cell r="A243">
            <v>133495</v>
          </cell>
        </row>
        <row r="244">
          <cell r="A244">
            <v>133569</v>
          </cell>
        </row>
        <row r="245">
          <cell r="A245">
            <v>133556</v>
          </cell>
        </row>
        <row r="246">
          <cell r="A246">
            <v>133712</v>
          </cell>
        </row>
        <row r="247">
          <cell r="A247">
            <v>133426</v>
          </cell>
        </row>
        <row r="248">
          <cell r="A248">
            <v>133425</v>
          </cell>
        </row>
        <row r="249">
          <cell r="A249">
            <v>132824</v>
          </cell>
        </row>
        <row r="250">
          <cell r="A250">
            <v>133066</v>
          </cell>
        </row>
        <row r="251">
          <cell r="A251">
            <v>132990</v>
          </cell>
        </row>
        <row r="252">
          <cell r="A252">
            <v>133070</v>
          </cell>
        </row>
        <row r="253">
          <cell r="A253">
            <v>132858</v>
          </cell>
        </row>
        <row r="254">
          <cell r="A254">
            <v>143359</v>
          </cell>
        </row>
        <row r="255">
          <cell r="A255">
            <v>132856</v>
          </cell>
        </row>
        <row r="256">
          <cell r="A256">
            <v>133032</v>
          </cell>
        </row>
        <row r="257">
          <cell r="A257">
            <v>139303</v>
          </cell>
        </row>
        <row r="258">
          <cell r="A258">
            <v>139658</v>
          </cell>
        </row>
        <row r="259">
          <cell r="A259">
            <v>139494</v>
          </cell>
        </row>
        <row r="260">
          <cell r="A260">
            <v>132680</v>
          </cell>
        </row>
        <row r="261">
          <cell r="A261">
            <v>133657</v>
          </cell>
        </row>
        <row r="262">
          <cell r="A262">
            <v>133822</v>
          </cell>
        </row>
        <row r="263">
          <cell r="A263">
            <v>134463</v>
          </cell>
        </row>
        <row r="264">
          <cell r="A264">
            <v>139269</v>
          </cell>
        </row>
        <row r="265">
          <cell r="A265">
            <v>139617</v>
          </cell>
        </row>
        <row r="266">
          <cell r="A266">
            <v>139633</v>
          </cell>
        </row>
        <row r="267">
          <cell r="A267">
            <v>139635</v>
          </cell>
        </row>
        <row r="268">
          <cell r="A268">
            <v>139634</v>
          </cell>
        </row>
        <row r="269">
          <cell r="A269">
            <v>139636</v>
          </cell>
        </row>
        <row r="270">
          <cell r="A270">
            <v>139244</v>
          </cell>
        </row>
        <row r="271">
          <cell r="A271">
            <v>132087</v>
          </cell>
        </row>
        <row r="272">
          <cell r="A272">
            <v>133978</v>
          </cell>
        </row>
        <row r="273">
          <cell r="A273">
            <v>139270</v>
          </cell>
        </row>
        <row r="274">
          <cell r="A274">
            <v>145765</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houd"/>
      <sheetName val="Draaitabel"/>
      <sheetName val="Data"/>
      <sheetName val="Opex"/>
      <sheetName val="KP"/>
      <sheetName val="BO"/>
      <sheetName val="EXP"/>
      <sheetName val="Config"/>
      <sheetName val="PJB"/>
      <sheetName val="Oud"/>
      <sheetName val="Lijs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
          <cell r="A2">
            <v>2008</v>
          </cell>
          <cell r="B2" t="str">
            <v>/Q1</v>
          </cell>
          <cell r="C2">
            <v>50</v>
          </cell>
          <cell r="D2" t="str">
            <v>Ca</v>
          </cell>
          <cell r="E2" t="str">
            <v>Stud.</v>
          </cell>
          <cell r="F2" t="str">
            <v>Noord</v>
          </cell>
          <cell r="G2" t="str">
            <v>DeltaN</v>
          </cell>
          <cell r="H2" t="str">
            <v>AdR</v>
          </cell>
          <cell r="J2" t="str">
            <v>DFo</v>
          </cell>
          <cell r="L2" t="str">
            <v>RaZ</v>
          </cell>
          <cell r="P2" t="str">
            <v>tarief</v>
          </cell>
        </row>
        <row r="3">
          <cell r="A3">
            <v>2009</v>
          </cell>
          <cell r="B3" t="str">
            <v>/Q2</v>
          </cell>
          <cell r="C3">
            <v>110</v>
          </cell>
          <cell r="D3" t="str">
            <v>Kw</v>
          </cell>
          <cell r="E3" t="str">
            <v>Stud+</v>
          </cell>
          <cell r="F3" t="str">
            <v>Zuid</v>
          </cell>
          <cell r="G3" t="str">
            <v>Eneco</v>
          </cell>
          <cell r="H3" t="str">
            <v>BvH</v>
          </cell>
          <cell r="J3" t="str">
            <v>HSt</v>
          </cell>
          <cell r="L3" t="str">
            <v>RaN</v>
          </cell>
          <cell r="P3" t="str">
            <v>extern</v>
          </cell>
        </row>
        <row r="4">
          <cell r="A4">
            <v>2010</v>
          </cell>
          <cell r="B4" t="str">
            <v>/Q3</v>
          </cell>
          <cell r="C4">
            <v>150</v>
          </cell>
          <cell r="D4" t="str">
            <v>RVE</v>
          </cell>
          <cell r="E4" t="str">
            <v>BO</v>
          </cell>
          <cell r="F4" t="str">
            <v>West</v>
          </cell>
          <cell r="G4" t="str">
            <v>ENN</v>
          </cell>
          <cell r="H4" t="str">
            <v>CJa</v>
          </cell>
          <cell r="J4" t="str">
            <v>JVi</v>
          </cell>
          <cell r="L4" t="str">
            <v>NW380</v>
          </cell>
          <cell r="P4" t="str">
            <v>art. 41b</v>
          </cell>
        </row>
        <row r="5">
          <cell r="A5">
            <v>2011</v>
          </cell>
          <cell r="B5" t="str">
            <v>/Q4</v>
          </cell>
          <cell r="C5">
            <v>220</v>
          </cell>
          <cell r="D5" t="str">
            <v>Aa</v>
          </cell>
          <cell r="E5" t="str">
            <v>BO+</v>
          </cell>
          <cell r="F5" t="str">
            <v>Midden</v>
          </cell>
          <cell r="G5" t="str">
            <v>ENZ</v>
          </cell>
          <cell r="H5" t="str">
            <v>FvD</v>
          </cell>
          <cell r="J5" t="str">
            <v>JSl</v>
          </cell>
          <cell r="L5" t="str">
            <v>NW220</v>
          </cell>
          <cell r="P5" t="str">
            <v>art. 31.6</v>
          </cell>
        </row>
        <row r="6">
          <cell r="A6">
            <v>2012</v>
          </cell>
          <cell r="C6">
            <v>380</v>
          </cell>
          <cell r="D6" t="str">
            <v>Re</v>
          </cell>
          <cell r="E6" t="str">
            <v>Real.</v>
          </cell>
          <cell r="F6" t="str">
            <v>NL</v>
          </cell>
          <cell r="G6" t="str">
            <v>CN</v>
          </cell>
          <cell r="H6" t="str">
            <v>ESc</v>
          </cell>
          <cell r="J6" t="str">
            <v>PvD</v>
          </cell>
          <cell r="L6" t="str">
            <v>ZW</v>
          </cell>
          <cell r="P6" t="str">
            <v>tar/ext.</v>
          </cell>
        </row>
        <row r="7">
          <cell r="A7">
            <v>2013</v>
          </cell>
          <cell r="D7" t="str">
            <v>Tc</v>
          </cell>
          <cell r="E7" t="str">
            <v>Real.+</v>
          </cell>
          <cell r="F7" t="str">
            <v>AoE</v>
          </cell>
          <cell r="G7" t="str">
            <v>TenneT</v>
          </cell>
          <cell r="H7" t="str">
            <v>EWi</v>
          </cell>
          <cell r="J7" t="str">
            <v>LRö</v>
          </cell>
          <cell r="L7" t="str">
            <v>NOPw</v>
          </cell>
          <cell r="P7" t="str">
            <v>tar/41b</v>
          </cell>
        </row>
        <row r="8">
          <cell r="A8">
            <v>2014</v>
          </cell>
          <cell r="D8" t="str">
            <v>BvS</v>
          </cell>
          <cell r="E8" t="str">
            <v>OB</v>
          </cell>
          <cell r="G8" t="str">
            <v>TZH</v>
          </cell>
          <cell r="H8" t="str">
            <v>FWe</v>
          </cell>
          <cell r="J8" t="str">
            <v>OZw</v>
          </cell>
          <cell r="L8" t="str">
            <v>NOPt</v>
          </cell>
          <cell r="P8" t="str">
            <v>speciaal</v>
          </cell>
        </row>
        <row r="9">
          <cell r="A9">
            <v>2015</v>
          </cell>
          <cell r="D9" t="str">
            <v>CaR</v>
          </cell>
          <cell r="E9" t="str">
            <v>OB+</v>
          </cell>
          <cell r="H9" t="str">
            <v>GAa</v>
          </cell>
          <cell r="J9" t="str">
            <v>RJa</v>
          </cell>
          <cell r="L9" t="str">
            <v>EEM</v>
          </cell>
          <cell r="P9" t="str">
            <v>voorz. Am</v>
          </cell>
        </row>
        <row r="10">
          <cell r="A10">
            <v>2016</v>
          </cell>
          <cell r="D10" t="str">
            <v>CaZ</v>
          </cell>
          <cell r="E10" t="str">
            <v>PL</v>
          </cell>
          <cell r="H10" t="str">
            <v>HWe</v>
          </cell>
          <cell r="J10" t="str">
            <v>HKr</v>
          </cell>
          <cell r="L10" t="str">
            <v>MVL</v>
          </cell>
        </row>
        <row r="11">
          <cell r="A11">
            <v>2017</v>
          </cell>
          <cell r="D11" t="str">
            <v>CaN</v>
          </cell>
          <cell r="E11" t="str">
            <v>PL+</v>
          </cell>
          <cell r="H11" t="str">
            <v>JJo</v>
          </cell>
          <cell r="J11" t="str">
            <v>MAb</v>
          </cell>
          <cell r="L11" t="str">
            <v>BSL</v>
          </cell>
        </row>
        <row r="12">
          <cell r="A12">
            <v>2018</v>
          </cell>
          <cell r="E12" t="str">
            <v>IF</v>
          </cell>
          <cell r="H12" t="str">
            <v>JZw</v>
          </cell>
          <cell r="J12" t="str">
            <v>BEr</v>
          </cell>
          <cell r="L12" t="str">
            <v>MD</v>
          </cell>
        </row>
        <row r="13">
          <cell r="A13">
            <v>2019</v>
          </cell>
          <cell r="E13" t="str">
            <v>HOLD</v>
          </cell>
          <cell r="H13" t="str">
            <v>KKo</v>
          </cell>
          <cell r="J13" t="str">
            <v>EMo</v>
          </cell>
          <cell r="L13" t="str">
            <v>TZH *</v>
          </cell>
        </row>
        <row r="14">
          <cell r="A14">
            <v>2020</v>
          </cell>
          <cell r="H14" t="str">
            <v>WvA</v>
          </cell>
          <cell r="J14" t="str">
            <v>ABo</v>
          </cell>
          <cell r="L14" t="str">
            <v>CN *</v>
          </cell>
        </row>
        <row r="15">
          <cell r="A15">
            <v>2021</v>
          </cell>
          <cell r="H15" t="str">
            <v>MRu</v>
          </cell>
          <cell r="J15" t="str">
            <v>TMa</v>
          </cell>
          <cell r="L15" t="str">
            <v>ENN *</v>
          </cell>
        </row>
        <row r="16">
          <cell r="A16">
            <v>2022</v>
          </cell>
          <cell r="H16" t="str">
            <v>PJa</v>
          </cell>
          <cell r="L16" t="str">
            <v>ENZ *</v>
          </cell>
        </row>
        <row r="17">
          <cell r="A17">
            <v>2023</v>
          </cell>
          <cell r="H17" t="str">
            <v>RVe</v>
          </cell>
          <cell r="L17" t="str">
            <v>RMa</v>
          </cell>
        </row>
        <row r="18">
          <cell r="A18">
            <v>2024</v>
          </cell>
          <cell r="H18" t="str">
            <v>RvO</v>
          </cell>
          <cell r="L18" t="str">
            <v>Dor</v>
          </cell>
        </row>
        <row r="19">
          <cell r="A19">
            <v>2025</v>
          </cell>
          <cell r="H19" t="str">
            <v>SMe</v>
          </cell>
          <cell r="L19" t="str">
            <v>WVb</v>
          </cell>
        </row>
        <row r="20">
          <cell r="H20" t="str">
            <v>SWo</v>
          </cell>
          <cell r="L20" t="str">
            <v>Vis</v>
          </cell>
        </row>
        <row r="21">
          <cell r="H21" t="str">
            <v>JGu</v>
          </cell>
          <cell r="L21" t="str">
            <v>CBL</v>
          </cell>
        </row>
        <row r="22">
          <cell r="H22" t="str">
            <v>PvdR</v>
          </cell>
          <cell r="L22" t="str">
            <v>MdGtb</v>
          </cell>
        </row>
        <row r="23">
          <cell r="H23" t="str">
            <v>JHS</v>
          </cell>
          <cell r="L23" t="str">
            <v>DSL</v>
          </cell>
        </row>
        <row r="24">
          <cell r="H24" t="str">
            <v>ACr</v>
          </cell>
        </row>
        <row r="25">
          <cell r="H25" t="str">
            <v>FvE</v>
          </cell>
        </row>
        <row r="26">
          <cell r="L26" t="str">
            <v>Z</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resgegevens"/>
      <sheetName val="TAR_Tab 2_Tvoorstel besch afn"/>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 Entrytarieven 2009"/>
      <sheetName val="Exittarieven  2009"/>
      <sheetName val=" Connectiontarieven 2009"/>
      <sheetName val="Overige tarieven 2009"/>
      <sheetName val="Uitbreidingsinvestering"/>
    </sheetNames>
    <sheetDataSet>
      <sheetData sheetId="0">
        <row r="5">
          <cell r="E5">
            <v>3.2000000000000001E-2</v>
          </cell>
        </row>
      </sheetData>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zoekpunten"/>
      <sheetName val="Berekening"/>
      <sheetName val="Correctie ONS"/>
      <sheetName val="Resultaten"/>
      <sheetName val="Database"/>
      <sheetName val="vierkant"/>
      <sheetName val="gegevens"/>
      <sheetName val="deal"/>
      <sheetName val="inkoop"/>
    </sheetNames>
    <sheetDataSet>
      <sheetData sheetId="0" refreshError="1"/>
      <sheetData sheetId="1"/>
      <sheetData sheetId="2" refreshError="1"/>
      <sheetData sheetId="3" refreshError="1"/>
      <sheetData sheetId="4">
        <row r="13">
          <cell r="D13">
            <v>1.1000000000000001</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
      <sheetName val="Adresgegevens"/>
      <sheetName val="Toelichting"/>
      <sheetName val="Toegestane Omzet"/>
      <sheetName val="Tariefvoorstel en Controle"/>
    </sheetNames>
    <sheetDataSet>
      <sheetData sheetId="0"/>
      <sheetData sheetId="1"/>
      <sheetData sheetId="2"/>
      <sheetData sheetId="3">
        <row r="1">
          <cell r="M1" t="str">
            <v>DELT</v>
          </cell>
        </row>
      </sheetData>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ckpit"/>
      <sheetName val="mandje"/>
      <sheetName val="gegevens"/>
      <sheetName val="individueel"/>
      <sheetName val="fiscus"/>
      <sheetName val="Strategie"/>
      <sheetName val="MAATSTAF"/>
      <sheetName val="Blad1"/>
      <sheetName val="Cok"/>
      <sheetName val="Cok2"/>
      <sheetName val="Blad2"/>
    </sheetNames>
    <sheetDataSet>
      <sheetData sheetId="0">
        <row r="9">
          <cell r="B9">
            <v>0</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ulsheet"/>
      <sheetName val="uren specificatie 2008"/>
      <sheetName val="Lijsten"/>
    </sheetNames>
    <sheetDataSet>
      <sheetData sheetId="0" refreshError="1"/>
      <sheetData sheetId="1"/>
      <sheetData sheetId="2">
        <row r="3">
          <cell r="B3" t="str">
            <v>SB</v>
          </cell>
        </row>
        <row r="4">
          <cell r="B4" t="str">
            <v>AM</v>
          </cell>
        </row>
        <row r="5">
          <cell r="B5" t="str">
            <v>TI</v>
          </cell>
        </row>
        <row r="6">
          <cell r="B6" t="str">
            <v>IA</v>
          </cell>
        </row>
      </sheetData>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3" connectionId="7" xr16:uid="{6085BEDC-9721-410E-A451-A713ADB05C4D}" autoFormatId="16" applyNumberFormats="0" applyBorderFormats="0" applyFontFormats="0" applyPatternFormats="0" applyAlignmentFormats="0" applyWidthHeightFormats="0">
  <queryTableRefresh nextId="8">
    <queryTableFields count="7">
      <queryTableField id="1" name="Index" tableColumnId="1"/>
      <queryTableField id="2" name="Investeringsbedrag" tableColumnId="2"/>
      <queryTableField id="3" name="Jaar begin afschrijven" tableColumnId="3"/>
      <queryTableField id="4" name="Activacategorie" tableColumnId="4"/>
      <queryTableField id="5" name="Vervanging / uitbreiding" tableColumnId="5"/>
      <queryTableField id="6" name="Ombouwtaak" tableColumnId="6"/>
      <queryTableField id="7" name="Bestandsnaam" tableColumnId="7"/>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2" connectionId="2" xr16:uid="{93D32D77-13D5-4465-912B-8458EA628D4F}" autoFormatId="16" applyNumberFormats="0" applyBorderFormats="0" applyFontFormats="0" applyPatternFormats="0" applyAlignmentFormats="0" applyWidthHeightFormats="0">
  <queryTableRefresh nextId="7">
    <queryTableFields count="6">
      <queryTableField id="1" name="Index" tableColumnId="1"/>
      <queryTableField id="2" name="Investeringsbedrag" tableColumnId="2"/>
      <queryTableField id="3" name="Jaar begin afschrijven" tableColumnId="3"/>
      <queryTableField id="4" name="Activacategorie" tableColumnId="4"/>
      <queryTableField id="5" name="Bestandsnaam" tableColumnId="5"/>
      <queryTableField id="6" name="Versie" tableColumnId="6"/>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1" xr16:uid="{DE55C95C-0089-40BE-A972-B48FEABB81ED}" autoFormatId="16" applyNumberFormats="0" applyBorderFormats="0" applyFontFormats="0" applyPatternFormats="0" applyAlignmentFormats="0" applyWidthHeightFormats="0">
  <queryTableRefresh nextId="9">
    <queryTableFields count="8">
      <queryTableField id="1" name="Index" tableColumnId="1"/>
      <queryTableField id="2" name="Activaklasse" tableColumnId="2"/>
      <queryTableField id="3" name="Oorspronkelijk investeringsjaar" tableColumnId="3"/>
      <queryTableField id="4" name="Desinvestering (oorspronkelijke investeringsbedrag)" tableColumnId="4"/>
      <queryTableField id="5" name="Opbrengsten die samenhangen met desinvestering" tableColumnId="5"/>
      <queryTableField id="6" name="Jaar" tableColumnId="6"/>
      <queryTableField id="7" name="Bestandsnaam" tableColumnId="7"/>
      <queryTableField id="8" name="Versie" tableColumnId="8"/>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5" xr16:uid="{4ACF9F52-69E0-4676-B700-42A4E0AE213D}" autoFormatId="16" applyNumberFormats="0" applyBorderFormats="0" applyFontFormats="0" applyPatternFormats="0" applyAlignmentFormats="0" applyWidthHeightFormats="0">
  <queryTableRefresh nextId="10">
    <queryTableFields count="9">
      <queryTableField id="1" name="Categorie" tableColumnId="1"/>
      <queryTableField id="2" name="Subcategorie" tableColumnId="2"/>
      <queryTableField id="3" name="Jaar" tableColumnId="3"/>
      <queryTableField id="4" name="Omzetregulering tariefgereguleerd" tableColumnId="4"/>
      <queryTableField id="5" name="Overboek- en terugkoopregeling" tableColumnId="5"/>
      <queryTableField id="6" name="Veilinggelden" tableColumnId="6"/>
      <queryTableField id="7" name="Saldo administratieve onbalans" tableColumnId="7"/>
      <queryTableField id="8" name="Bestandsnaam" tableColumnId="8"/>
      <queryTableField id="9" name="Versie" tableColumnId="9"/>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2" connectionId="6" xr16:uid="{2B2CF06B-CC49-4DD6-9712-FF1199383F32}" autoFormatId="16" applyNumberFormats="0" applyBorderFormats="0" applyFontFormats="0" applyPatternFormats="0" applyAlignmentFormats="0" applyWidthHeightFormats="0">
  <queryTableRefresh nextId="21">
    <queryTableFields count="7">
      <queryTableField id="1" name="Categorie" tableColumnId="1"/>
      <queryTableField id="2" name="Subcategorie" tableColumnId="2"/>
      <queryTableField id="3" name="Jaar" tableColumnId="3"/>
      <queryTableField id="5" name="TT/BT/AT" tableColumnId="5"/>
      <queryTableField id="6" name="KC" tableColumnId="6"/>
      <queryTableField id="17" name="Bestandsnaam" tableColumnId="17"/>
      <queryTableField id="18" name="Versie" tableColumnId="1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DA7C93-B450-460F-971C-4E09B7976CA4}" name="WUI_Ombouw" displayName="WUI_Ombouw" ref="B19:H39" tableType="queryTable" totalsRowShown="0" headerRowCellStyle="_kop2 Bloktitel">
  <autoFilter ref="B19:H39" xr:uid="{E7DA7C93-B450-460F-971C-4E09B7976CA4}"/>
  <tableColumns count="7">
    <tableColumn id="1" xr3:uid="{7EEB421B-CC9A-4CE7-BCAE-B63F69C68E8E}" uniqueName="1" name="Index" queryTableFieldId="1"/>
    <tableColumn id="2" xr3:uid="{FD41C2D7-6835-40E6-A9A5-3814881A6D19}" uniqueName="2" name="Investeringsbedrag" queryTableFieldId="2" dataDxfId="25" dataCellStyle="Komma"/>
    <tableColumn id="3" xr3:uid="{AA1173C8-5786-4999-B694-3FFC0560A270}" uniqueName="3" name="Jaar begin afschrijven" queryTableFieldId="3"/>
    <tableColumn id="4" xr3:uid="{3A7FCBED-2EAC-4409-AB04-C96A08F772E6}" uniqueName="4" name="Activacategorie" queryTableFieldId="4" dataDxfId="24"/>
    <tableColumn id="5" xr3:uid="{0821367A-ACED-4AA8-89AB-D5A1DAC1ABE7}" uniqueName="5" name="Vervanging / uitbreiding" queryTableFieldId="5" dataDxfId="23"/>
    <tableColumn id="6" xr3:uid="{13AC745B-711A-4B7A-838C-0B8B8DA04C3F}" uniqueName="6" name="Ombouwtaak" queryTableFieldId="6" dataDxfId="22"/>
    <tableColumn id="7" xr3:uid="{D6351E6A-652D-4FFE-A686-1564C909C4FE}" uniqueName="7" name="Bestandsnaam" queryTableFieldId="7" dataDxfId="21"/>
  </tableColumns>
  <tableStyleInfo name="Tabelstijl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6DC1CB6-3DB3-4CDA-8E67-B24E47D5606F}" name="Investeringen_2" displayName="Investeringen_2" ref="B19:G110" tableType="queryTable" totalsRowShown="0" headerRowBorderDxfId="20" headerRowCellStyle="_kop2 Bloktitel">
  <autoFilter ref="B19:G110" xr:uid="{E6DC1CB6-3DB3-4CDA-8E67-B24E47D5606F}"/>
  <tableColumns count="6">
    <tableColumn id="1" xr3:uid="{14DB8885-7602-4D19-99E4-091E101C795F}" uniqueName="1" name="Index" queryTableFieldId="1"/>
    <tableColumn id="2" xr3:uid="{E7BDA9CB-D694-4ED4-94CF-33E2A25CEFDD}" uniqueName="2" name="Investeringsbedrag" queryTableFieldId="2" dataDxfId="19" dataCellStyle="Komma"/>
    <tableColumn id="3" xr3:uid="{74C5678D-BED5-4D51-82F8-CB57C4CDE794}" uniqueName="3" name="Jaar begin afschrijven" queryTableFieldId="3"/>
    <tableColumn id="4" xr3:uid="{6C014AE5-1C7F-4839-AC66-C9602F636B39}" uniqueName="4" name="Activacategorie" queryTableFieldId="4" dataDxfId="18"/>
    <tableColumn id="5" xr3:uid="{263AD9B9-093A-4277-9A29-0FD417142C06}" uniqueName="5" name="Bestandsnaam" queryTableFieldId="5" dataDxfId="17"/>
    <tableColumn id="6" xr3:uid="{2FD7DD34-1CA4-40C4-A31A-506B085DCCE8}" uniqueName="6" name="Versie" queryTableFieldId="6"/>
  </tableColumns>
  <tableStyleInfo name="Tabelstijl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EF217E6-A6B5-4FD0-95DC-AE5B51CED7F3}" name="Desinvestering" displayName="Desinvestering" ref="B19:I550" tableType="queryTable" totalsRowShown="0" headerRowBorderDxfId="16" headerRowCellStyle="_kop2 Bloktitel">
  <autoFilter ref="B19:I550" xr:uid="{0EF217E6-A6B5-4FD0-95DC-AE5B51CED7F3}"/>
  <tableColumns count="8">
    <tableColumn id="1" xr3:uid="{E1DE3244-D29E-470D-B196-2F3B80A7782A}" uniqueName="1" name="Index" queryTableFieldId="1"/>
    <tableColumn id="2" xr3:uid="{C491040B-0017-4105-BD8E-4A0184B95C43}" uniqueName="2" name="Activaklasse" queryTableFieldId="2" dataDxfId="15"/>
    <tableColumn id="3" xr3:uid="{E5FB1711-CAA7-4F08-A54D-FB02740B2213}" uniqueName="3" name="Oorspronkelijk investeringsjaar" queryTableFieldId="3"/>
    <tableColumn id="4" xr3:uid="{C83E17F0-737D-4858-A089-C2D3FD51DA70}" uniqueName="4" name="Desinvestering (oorspronkelijke investeringsbedrag)" queryTableFieldId="4"/>
    <tableColumn id="5" xr3:uid="{E10B213C-9216-4C1F-815E-6F3528767FBD}" uniqueName="5" name="Opbrengsten die samenhangen met desinvestering" queryTableFieldId="5"/>
    <tableColumn id="6" xr3:uid="{496A5B91-F853-43DF-A0F7-32A3BD59BF5E}" uniqueName="6" name="Jaar" queryTableFieldId="6"/>
    <tableColumn id="7" xr3:uid="{1C144628-344F-4581-B0BC-90494468E6DC}" uniqueName="7" name="Bestandsnaam" queryTableFieldId="7" dataDxfId="14"/>
    <tableColumn id="8" xr3:uid="{74399678-1CC5-4D6D-B1BD-54C01BA39AB8}" uniqueName="8" name="Versie" queryTableFieldId="8"/>
  </tableColumns>
  <tableStyleInfo name="Tabelstijl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A05D590-B7A6-463F-859A-99073FEE8503}" name="Omzet" displayName="Omzet" ref="B19:J23" tableType="queryTable" totalsRowShown="0" headerRowBorderDxfId="13" headerRowCellStyle="_kop2 Bloktitel">
  <autoFilter ref="B19:J23" xr:uid="{1A05D590-B7A6-463F-859A-99073FEE8503}"/>
  <tableColumns count="9">
    <tableColumn id="1" xr3:uid="{E3EB2548-1AE0-48E2-A931-8562D1C155C5}" uniqueName="1" name="Categorie" queryTableFieldId="1" dataDxfId="12"/>
    <tableColumn id="2" xr3:uid="{C70C5C65-91AE-4BD7-BDE3-24004C555153}" uniqueName="2" name="Subcategorie" queryTableFieldId="2" dataDxfId="11"/>
    <tableColumn id="3" xr3:uid="{73C31474-373A-486F-82ED-7E2C9F53946B}" uniqueName="3" name="Jaar" queryTableFieldId="3"/>
    <tableColumn id="4" xr3:uid="{11C972A8-A6A8-4827-8D82-2BE50BCF0A32}" uniqueName="4" name="Omzetregulering tariefgereguleerd" queryTableFieldId="4" dataDxfId="10" dataCellStyle="Komma"/>
    <tableColumn id="5" xr3:uid="{F248660C-C640-4340-9C5E-2F0DB9155CAF}" uniqueName="5" name="Overboek- en terugkoopregeling" queryTableFieldId="5" dataDxfId="9" dataCellStyle="Komma"/>
    <tableColumn id="6" xr3:uid="{0FCE2788-BA83-4D96-9957-0A0444F814A4}" uniqueName="6" name="Veilinggelden" queryTableFieldId="6" dataDxfId="8" dataCellStyle="Komma"/>
    <tableColumn id="7" xr3:uid="{507B605C-6B25-4FC5-BE1B-8CEDEE8043C1}" uniqueName="7" name="Saldo administratieve onbalans" queryTableFieldId="7" dataDxfId="7" dataCellStyle="Komma"/>
    <tableColumn id="8" xr3:uid="{A4EFEEDE-EB15-4D8F-86E1-C599FFD4E316}" uniqueName="8" name="Bestandsnaam" queryTableFieldId="8" dataDxfId="6"/>
    <tableColumn id="9" xr3:uid="{99F847F5-D701-4BCE-843E-8830BB7BE08D}" uniqueName="9" name="Versie" queryTableFieldId="9"/>
  </tableColumns>
  <tableStyleInfo name="Tabelstijl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613D16F-B985-474A-823F-F4766EE1E60A}" name="Operationele_kosten" displayName="Operationele_kosten" ref="B19:H25" tableType="queryTable" totalsRowShown="0" headerRowBorderDxfId="5" headerRowCellStyle="_kop2 Bloktitel">
  <autoFilter ref="B19:H25" xr:uid="{3613D16F-B985-474A-823F-F4766EE1E60A}"/>
  <tableColumns count="7">
    <tableColumn id="1" xr3:uid="{5A73A4A7-6BAE-4E1C-9E2E-5607263EEDC8}" uniqueName="1" name="Categorie" queryTableFieldId="1" dataDxfId="4"/>
    <tableColumn id="2" xr3:uid="{8E9C1922-BFEA-4BEB-9F79-78096EF5847E}" uniqueName="2" name="Subcategorie" queryTableFieldId="2" dataDxfId="3"/>
    <tableColumn id="3" xr3:uid="{103CDD32-8A57-45D2-A879-95C8D731BF01}" uniqueName="3" name="Jaar" queryTableFieldId="3"/>
    <tableColumn id="5" xr3:uid="{600EE3AE-9F13-4712-A1B1-647E5E779BCF}" uniqueName="5" name="TT/BT/AT" queryTableFieldId="5" dataDxfId="2" dataCellStyle="Komma"/>
    <tableColumn id="6" xr3:uid="{B32F2C95-4022-4832-B838-0A040BA98D13}" uniqueName="6" name="KC" queryTableFieldId="6" dataDxfId="1" dataCellStyle="Komma"/>
    <tableColumn id="17" xr3:uid="{42C7F4BB-2190-4484-998E-A86B1CBACB65}" uniqueName="17" name="Bestandsnaam" queryTableFieldId="17" dataDxfId="0"/>
    <tableColumn id="18" xr3:uid="{F28F57AC-61F7-4BA7-9E3A-45CAE3AFE017}" uniqueName="18" name="Versie" queryTableFieldId="18"/>
  </tableColumns>
  <tableStyleInfo name="Tabelstijl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chemeClr val="tx1"/>
          </a:solidFill>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E-Tarievenbesluiten@acm.n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5.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hyperlink" Target="https://wetten.overheid.nl/BWBR0037948/2021-04-30" TargetMode="External"/><Relationship Id="rId13" Type="http://schemas.openxmlformats.org/officeDocument/2006/relationships/hyperlink" Target="https://www.acm.nl/nl/publicaties/gewijzigd-methodebesluit-gts-2022-2026" TargetMode="External"/><Relationship Id="rId3" Type="http://schemas.openxmlformats.org/officeDocument/2006/relationships/hyperlink" Target="https://www.acm.nl/nl/publicaties/x-factorbesluit-gts-2022-2026" TargetMode="External"/><Relationship Id="rId7" Type="http://schemas.openxmlformats.org/officeDocument/2006/relationships/hyperlink" Target="https://www.acm.nl/sites/default/files/documents/rekenmodule-tarieven-gts-2022_1.xlsx" TargetMode="External"/><Relationship Id="rId12" Type="http://schemas.openxmlformats.org/officeDocument/2006/relationships/hyperlink" Target="https://www.acm.nl/nl/publicaties/tarievenbesluit-gts-2023" TargetMode="External"/><Relationship Id="rId2" Type="http://schemas.openxmlformats.org/officeDocument/2006/relationships/hyperlink" Target="https://www.acm.nl/nl/publicaties/gewijzigd-methodebesluit-gts-2017-2021" TargetMode="External"/><Relationship Id="rId1" Type="http://schemas.openxmlformats.org/officeDocument/2006/relationships/hyperlink" Target="https://www.acm.nl/nl/publicaties/tarievenbesluit-gts-2021" TargetMode="External"/><Relationship Id="rId6" Type="http://schemas.openxmlformats.org/officeDocument/2006/relationships/hyperlink" Target="https://opendata.cbs.nl/statline/" TargetMode="External"/><Relationship Id="rId11" Type="http://schemas.openxmlformats.org/officeDocument/2006/relationships/hyperlink" Target="https://www.acm.nl/nl/publicaties/tarievenbesluit-gts-2024" TargetMode="External"/><Relationship Id="rId5" Type="http://schemas.openxmlformats.org/officeDocument/2006/relationships/hyperlink" Target="https://www.acm.nl/nl/publicaties/x-factorbesluit-gts-2022-2026" TargetMode="External"/><Relationship Id="rId10" Type="http://schemas.openxmlformats.org/officeDocument/2006/relationships/hyperlink" Target="https://www.acm.nl/system/files/documents/tarievenbesluit-gts-2024.pdf" TargetMode="External"/><Relationship Id="rId4" Type="http://schemas.openxmlformats.org/officeDocument/2006/relationships/hyperlink" Target="https://www.acm.nl/nl/publicaties/methodebesluit-gts-2022-2026" TargetMode="External"/><Relationship Id="rId9" Type="http://schemas.openxmlformats.org/officeDocument/2006/relationships/hyperlink" Target="https://www.dnb.nl/statistieken/data-zoeken/" TargetMode="External"/><Relationship Id="rId14"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C8D9"/>
  </sheetPr>
  <dimension ref="B2:D39"/>
  <sheetViews>
    <sheetView showGridLines="0" tabSelected="1" zoomScale="80" zoomScaleNormal="80" workbookViewId="0">
      <pane ySplit="3" topLeftCell="A4" activePane="bottomLeft" state="frozen"/>
      <selection activeCell="A4" sqref="A4"/>
      <selection pane="bottomLeft"/>
    </sheetView>
  </sheetViews>
  <sheetFormatPr defaultColWidth="9.140625" defaultRowHeight="12.75"/>
  <cols>
    <col min="1" max="1" width="2.5703125" style="3" customWidth="1"/>
    <col min="2" max="2" width="39.85546875" style="3" customWidth="1"/>
    <col min="3" max="3" width="91.85546875" style="3" customWidth="1"/>
    <col min="4" max="16384" width="9.140625" style="3"/>
  </cols>
  <sheetData>
    <row r="2" spans="2:3" s="7" customFormat="1" ht="18">
      <c r="B2" s="7" t="s">
        <v>0</v>
      </c>
    </row>
    <row r="13" spans="2:3" s="8" customFormat="1">
      <c r="B13" s="8" t="s">
        <v>1</v>
      </c>
    </row>
    <row r="15" spans="2:3">
      <c r="B15" s="9" t="s">
        <v>2</v>
      </c>
      <c r="C15" s="100" t="s">
        <v>3</v>
      </c>
    </row>
    <row r="16" spans="2:3">
      <c r="B16" s="9" t="s">
        <v>4</v>
      </c>
      <c r="C16" s="9" t="s">
        <v>5</v>
      </c>
    </row>
    <row r="17" spans="2:3">
      <c r="B17" s="9" t="s">
        <v>6</v>
      </c>
      <c r="C17" s="9" t="s">
        <v>7</v>
      </c>
    </row>
    <row r="18" spans="2:3">
      <c r="B18" s="9" t="s">
        <v>8</v>
      </c>
      <c r="C18" s="9" t="s">
        <v>9</v>
      </c>
    </row>
    <row r="19" spans="2:3">
      <c r="B19" s="9" t="s">
        <v>10</v>
      </c>
      <c r="C19" s="24" t="s">
        <v>11</v>
      </c>
    </row>
    <row r="20" spans="2:3">
      <c r="B20" s="9" t="s">
        <v>12</v>
      </c>
      <c r="C20" s="316" t="s">
        <v>13</v>
      </c>
    </row>
    <row r="21" spans="2:3">
      <c r="B21" s="9" t="s">
        <v>14</v>
      </c>
      <c r="C21" s="9" t="s">
        <v>11</v>
      </c>
    </row>
    <row r="22" spans="2:3">
      <c r="B22" s="9" t="s">
        <v>15</v>
      </c>
      <c r="C22" s="9" t="s">
        <v>7</v>
      </c>
    </row>
    <row r="25" spans="2:3" s="8" customFormat="1">
      <c r="B25" s="8" t="s">
        <v>16</v>
      </c>
    </row>
    <row r="27" spans="2:3">
      <c r="B27" s="9" t="s">
        <v>17</v>
      </c>
      <c r="C27" s="9" t="s">
        <v>18</v>
      </c>
    </row>
    <row r="28" spans="2:3">
      <c r="B28" s="9" t="s">
        <v>19</v>
      </c>
      <c r="C28" s="9" t="s">
        <v>20</v>
      </c>
    </row>
    <row r="29" spans="2:3" ht="25.5">
      <c r="B29" s="9" t="s">
        <v>21</v>
      </c>
      <c r="C29" s="162" t="s">
        <v>20</v>
      </c>
    </row>
    <row r="30" spans="2:3">
      <c r="B30" s="9" t="s">
        <v>22</v>
      </c>
      <c r="C30" s="65" t="s">
        <v>18</v>
      </c>
    </row>
    <row r="31" spans="2:3">
      <c r="B31" s="9" t="s">
        <v>23</v>
      </c>
      <c r="C31" s="65" t="s">
        <v>11</v>
      </c>
    </row>
    <row r="32" spans="2:3">
      <c r="B32" s="9" t="s">
        <v>15</v>
      </c>
      <c r="C32" s="9" t="s">
        <v>7</v>
      </c>
    </row>
    <row r="34" spans="2:4">
      <c r="B34" s="373" t="s">
        <v>24</v>
      </c>
      <c r="C34" s="373"/>
      <c r="D34" s="5"/>
    </row>
    <row r="36" spans="2:4" s="8" customFormat="1">
      <c r="B36" s="8" t="s">
        <v>25</v>
      </c>
      <c r="C36" s="8" t="s">
        <v>26</v>
      </c>
      <c r="D36" s="8" t="s">
        <v>27</v>
      </c>
    </row>
    <row r="38" spans="2:4">
      <c r="C38" s="146" t="s">
        <v>28</v>
      </c>
    </row>
    <row r="39" spans="2:4" ht="13.5" customHeight="1">
      <c r="C39" s="146"/>
    </row>
  </sheetData>
  <mergeCells count="1">
    <mergeCell ref="B34:C34"/>
  </mergeCells>
  <hyperlinks>
    <hyperlink ref="C38" r:id="rId1" xr:uid="{7BAADCB6-E9E4-4907-A0A8-1D77239C367F}"/>
  </hyperlinks>
  <pageMargins left="0.75" right="0.75" top="1" bottom="1" header="0.5" footer="0.5"/>
  <pageSetup paperSize="9" orientation="portrait" r:id="rId2"/>
  <headerFooter alignWithMargins="0">
    <oddFooter>&amp;C_x000D_&amp;1#&amp;"Calibri"&amp;10&amp;K000000 Vertrouwelijk/Confidential</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8CDE9-D067-4C15-9ADB-B6B4F8311CAD}">
  <sheetPr>
    <tabColor rgb="FFCCFFCC"/>
  </sheetPr>
  <dimension ref="A2:AG24"/>
  <sheetViews>
    <sheetView showGridLines="0" zoomScale="80" zoomScaleNormal="80" workbookViewId="0">
      <pane xSplit="4" ySplit="6" topLeftCell="O7" activePane="bottomRight" state="frozen"/>
      <selection pane="topRight"/>
      <selection pane="bottomLeft"/>
      <selection pane="bottomRight"/>
    </sheetView>
  </sheetViews>
  <sheetFormatPr defaultColWidth="9.140625" defaultRowHeight="12.75"/>
  <cols>
    <col min="1" max="1" width="2.5703125" style="212" customWidth="1"/>
    <col min="2" max="2" width="62.140625" style="3" customWidth="1"/>
    <col min="3" max="3" width="2.5703125" style="3" customWidth="1"/>
    <col min="4" max="4" width="13.5703125" style="3" customWidth="1"/>
    <col min="5" max="5" width="2.5703125" style="3" customWidth="1"/>
    <col min="6" max="6" width="19.5703125" style="3" bestFit="1" customWidth="1"/>
    <col min="7" max="7" width="2.5703125" style="3" customWidth="1"/>
    <col min="8" max="9" width="21.5703125" style="3" bestFit="1" customWidth="1"/>
    <col min="10" max="10" width="16.5703125" style="3" bestFit="1" customWidth="1"/>
    <col min="11" max="16" width="14.5703125" style="3" customWidth="1"/>
    <col min="17" max="17" width="2.5703125" style="3" customWidth="1"/>
    <col min="18" max="18" width="73.5703125" style="3" bestFit="1" customWidth="1"/>
    <col min="19" max="19" width="2.5703125" style="3" customWidth="1"/>
    <col min="20" max="20" width="13.5703125" style="3" customWidth="1"/>
    <col min="21" max="33" width="13.5703125" style="212" customWidth="1"/>
    <col min="34" max="16384" width="9.140625" style="3"/>
  </cols>
  <sheetData>
    <row r="2" spans="2:20" s="12" customFormat="1" ht="18">
      <c r="B2" s="12" t="s">
        <v>525</v>
      </c>
    </row>
    <row r="4" spans="2:20">
      <c r="B4" s="16" t="s">
        <v>198</v>
      </c>
      <c r="C4" s="2"/>
    </row>
    <row r="5" spans="2:20" ht="71.25" customHeight="1">
      <c r="B5" s="373" t="s">
        <v>526</v>
      </c>
      <c r="C5" s="373"/>
      <c r="D5" s="373"/>
      <c r="F5" s="13"/>
    </row>
    <row r="8" spans="2:20" s="8" customFormat="1" ht="12.75" customHeight="1">
      <c r="B8" s="8" t="s">
        <v>158</v>
      </c>
    </row>
    <row r="9" spans="2:20" s="213" customFormat="1" ht="12.75" customHeight="1"/>
    <row r="10" spans="2:20" s="8" customFormat="1" ht="12.75" customHeight="1">
      <c r="B10" s="8" t="s">
        <v>527</v>
      </c>
      <c r="F10" s="8" t="s">
        <v>381</v>
      </c>
      <c r="H10" s="8" t="s">
        <v>303</v>
      </c>
      <c r="I10" s="8" t="s">
        <v>528</v>
      </c>
      <c r="J10" s="8" t="s">
        <v>522</v>
      </c>
      <c r="R10" s="8" t="s">
        <v>202</v>
      </c>
      <c r="T10" s="8" t="s">
        <v>203</v>
      </c>
    </row>
    <row r="11" spans="2:20">
      <c r="B11" s="212"/>
    </row>
    <row r="12" spans="2:20">
      <c r="B12" s="3" t="s">
        <v>529</v>
      </c>
      <c r="F12" s="214">
        <v>2011</v>
      </c>
      <c r="H12" s="215">
        <v>30</v>
      </c>
      <c r="I12" s="215">
        <v>22704728.687201399</v>
      </c>
      <c r="J12" s="216">
        <v>17376205.576952007</v>
      </c>
      <c r="R12" s="3" t="s">
        <v>530</v>
      </c>
      <c r="T12" s="3" t="s">
        <v>531</v>
      </c>
    </row>
    <row r="13" spans="2:20">
      <c r="B13" s="3" t="s">
        <v>532</v>
      </c>
      <c r="F13" s="214">
        <v>2012</v>
      </c>
      <c r="H13" s="215">
        <v>30</v>
      </c>
      <c r="I13" s="215">
        <v>1408497.2920886443</v>
      </c>
      <c r="J13" s="216">
        <v>1104502.0714844635</v>
      </c>
      <c r="L13" s="221"/>
      <c r="M13" s="221"/>
      <c r="N13" s="221"/>
      <c r="O13" s="221"/>
      <c r="P13" s="221"/>
      <c r="R13" s="13"/>
    </row>
    <row r="14" spans="2:20">
      <c r="B14" s="3" t="s">
        <v>533</v>
      </c>
      <c r="F14" s="214">
        <v>2013</v>
      </c>
      <c r="H14" s="215">
        <v>30</v>
      </c>
      <c r="I14" s="215">
        <v>337946.31023100798</v>
      </c>
      <c r="J14" s="216">
        <v>271685.95797538623</v>
      </c>
      <c r="L14" s="221"/>
      <c r="M14" s="221"/>
      <c r="N14" s="221"/>
      <c r="O14" s="221"/>
      <c r="P14" s="221"/>
      <c r="R14" s="13"/>
    </row>
    <row r="15" spans="2:20">
      <c r="B15" s="3" t="s">
        <v>534</v>
      </c>
      <c r="F15" s="214">
        <v>2014</v>
      </c>
      <c r="H15" s="215">
        <v>30</v>
      </c>
      <c r="I15" s="215">
        <v>167929.59201100032</v>
      </c>
      <c r="J15" s="216">
        <v>137435.09908722798</v>
      </c>
      <c r="L15" s="221"/>
      <c r="M15" s="221"/>
      <c r="N15" s="221"/>
      <c r="O15" s="221"/>
      <c r="P15" s="221"/>
      <c r="R15" s="13"/>
    </row>
    <row r="16" spans="2:20">
      <c r="B16" s="3" t="s">
        <v>535</v>
      </c>
      <c r="F16" s="214">
        <v>2015</v>
      </c>
      <c r="H16" s="215">
        <v>30</v>
      </c>
      <c r="I16" s="215">
        <v>2621.3116059707399</v>
      </c>
      <c r="J16" s="216">
        <v>2218.4673824688466</v>
      </c>
    </row>
    <row r="18" spans="1:20" s="8" customFormat="1" ht="12" customHeight="1">
      <c r="B18" s="8" t="s">
        <v>536</v>
      </c>
      <c r="D18" s="8" t="s">
        <v>200</v>
      </c>
      <c r="F18" s="8" t="s">
        <v>201</v>
      </c>
      <c r="H18" s="52">
        <v>2018</v>
      </c>
      <c r="I18" s="52">
        <v>2019</v>
      </c>
      <c r="J18" s="52">
        <v>2020</v>
      </c>
      <c r="K18" s="52">
        <v>2021</v>
      </c>
      <c r="L18" s="52">
        <v>2022</v>
      </c>
      <c r="M18" s="52">
        <v>2023</v>
      </c>
      <c r="N18" s="52">
        <v>2024</v>
      </c>
      <c r="O18" s="52">
        <v>2025</v>
      </c>
      <c r="P18" s="52">
        <v>2026</v>
      </c>
      <c r="R18" s="8" t="s">
        <v>202</v>
      </c>
      <c r="T18" s="8" t="s">
        <v>203</v>
      </c>
    </row>
    <row r="20" spans="1:20">
      <c r="B20" s="2" t="s">
        <v>537</v>
      </c>
    </row>
    <row r="21" spans="1:20">
      <c r="A21" s="232"/>
      <c r="B21" s="3" t="s">
        <v>538</v>
      </c>
      <c r="D21" s="3" t="s">
        <v>210</v>
      </c>
      <c r="H21" s="217"/>
      <c r="I21" s="217"/>
      <c r="K21" s="219"/>
      <c r="L21" s="302">
        <v>323752.474602776</v>
      </c>
      <c r="M21" s="301">
        <v>343825.12802814814</v>
      </c>
    </row>
    <row r="22" spans="1:20">
      <c r="M22" s="178"/>
    </row>
    <row r="23" spans="1:20">
      <c r="B23" s="2" t="s">
        <v>539</v>
      </c>
      <c r="M23" s="178"/>
    </row>
    <row r="24" spans="1:20">
      <c r="A24" s="232"/>
      <c r="B24" s="3" t="s">
        <v>540</v>
      </c>
      <c r="D24" s="3" t="s">
        <v>210</v>
      </c>
      <c r="H24" s="218"/>
      <c r="I24" s="218"/>
      <c r="J24" s="220"/>
      <c r="K24" s="219"/>
      <c r="L24" s="302">
        <v>3395116.47</v>
      </c>
      <c r="M24" s="301">
        <v>3605613.6911400002</v>
      </c>
    </row>
  </sheetData>
  <mergeCells count="1">
    <mergeCell ref="B5:D5"/>
  </mergeCells>
  <pageMargins left="0.7" right="0.7" top="0.75" bottom="0.75" header="0.3" footer="0.3"/>
  <headerFooter>
    <oddFooter>&amp;C_x000D_&amp;1#&amp;"Calibri"&amp;10&amp;K000000 Vertrouwelijk/Confidential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CFFCC"/>
  </sheetPr>
  <dimension ref="A2:V279"/>
  <sheetViews>
    <sheetView showGridLines="0" zoomScale="80" zoomScaleNormal="80" workbookViewId="0">
      <pane xSplit="4" ySplit="10" topLeftCell="E11" activePane="bottomRight" state="frozen"/>
      <selection pane="topRight"/>
      <selection pane="bottomLeft"/>
      <selection pane="bottomRight"/>
    </sheetView>
  </sheetViews>
  <sheetFormatPr defaultColWidth="9.140625" defaultRowHeight="12.75"/>
  <cols>
    <col min="1" max="1" width="2.5703125" style="3" customWidth="1"/>
    <col min="2" max="2" width="70" style="3" bestFit="1" customWidth="1"/>
    <col min="3" max="3" width="2.5703125" style="3" customWidth="1"/>
    <col min="4" max="4" width="11.5703125" style="3" bestFit="1" customWidth="1"/>
    <col min="5" max="5" width="2.5703125" style="3" customWidth="1"/>
    <col min="6" max="6" width="52.5703125" style="3" customWidth="1"/>
    <col min="7" max="7" width="33.5703125" style="3" customWidth="1"/>
    <col min="8" max="8" width="37.140625" style="3" bestFit="1" customWidth="1"/>
    <col min="9" max="9" width="20.85546875" style="3" bestFit="1" customWidth="1"/>
    <col min="10" max="10" width="26" style="3" bestFit="1" customWidth="1"/>
    <col min="11" max="11" width="22.7109375" style="3" customWidth="1"/>
    <col min="12" max="17" width="12.42578125" style="3" bestFit="1" customWidth="1"/>
    <col min="18" max="19" width="16.42578125" style="3" bestFit="1" customWidth="1"/>
    <col min="20" max="21" width="12.42578125" style="3" bestFit="1" customWidth="1"/>
    <col min="22" max="33" width="13.5703125" style="3" customWidth="1"/>
    <col min="34" max="16384" width="9.140625" style="3"/>
  </cols>
  <sheetData>
    <row r="2" spans="1:22" s="12" customFormat="1" ht="18">
      <c r="B2" s="12" t="s">
        <v>541</v>
      </c>
    </row>
    <row r="4" spans="1:22">
      <c r="B4" s="16" t="s">
        <v>198</v>
      </c>
      <c r="C4" s="2"/>
    </row>
    <row r="5" spans="1:22" ht="15.75" customHeight="1">
      <c r="B5" s="380" t="s">
        <v>542</v>
      </c>
      <c r="C5" s="380"/>
      <c r="D5" s="380"/>
      <c r="F5" s="13"/>
    </row>
    <row r="7" spans="1:22">
      <c r="B7" s="17" t="s">
        <v>154</v>
      </c>
    </row>
    <row r="8" spans="1:22" ht="69.75" customHeight="1">
      <c r="B8" s="373" t="s">
        <v>543</v>
      </c>
      <c r="C8" s="373"/>
      <c r="D8" s="373"/>
    </row>
    <row r="10" spans="1:22" s="8" customFormat="1" ht="12.75" customHeight="1">
      <c r="I10" s="52"/>
      <c r="J10" s="52"/>
      <c r="K10" s="52"/>
      <c r="L10" s="52"/>
      <c r="M10" s="52"/>
      <c r="N10" s="52"/>
      <c r="O10" s="52"/>
      <c r="P10" s="52"/>
      <c r="Q10" s="52"/>
    </row>
    <row r="11" spans="1:22">
      <c r="B11" s="2"/>
    </row>
    <row r="12" spans="1:22" s="39" customFormat="1" ht="12.75" customHeight="1">
      <c r="A12" s="106"/>
      <c r="B12" s="39" t="s">
        <v>507</v>
      </c>
      <c r="J12" s="196"/>
      <c r="K12" s="196"/>
      <c r="L12" s="196"/>
      <c r="M12" s="196"/>
      <c r="N12" s="196"/>
      <c r="O12" s="196"/>
      <c r="P12" s="196"/>
      <c r="Q12" s="196"/>
      <c r="R12" s="196"/>
      <c r="T12" s="39" t="s">
        <v>202</v>
      </c>
      <c r="V12" s="39" t="s">
        <v>203</v>
      </c>
    </row>
    <row r="13" spans="1:22" s="40" customFormat="1" ht="12.75" customHeight="1">
      <c r="A13" s="107"/>
      <c r="B13" s="40" t="s">
        <v>158</v>
      </c>
      <c r="D13" s="40" t="s">
        <v>200</v>
      </c>
      <c r="F13" s="40" t="s">
        <v>544</v>
      </c>
      <c r="H13" s="109">
        <v>2017</v>
      </c>
      <c r="I13" s="109">
        <v>2018</v>
      </c>
      <c r="J13" s="109">
        <v>2019</v>
      </c>
      <c r="K13" s="109">
        <v>2020</v>
      </c>
      <c r="L13" s="109">
        <v>2021</v>
      </c>
      <c r="M13" s="109">
        <v>2022</v>
      </c>
      <c r="N13" s="109">
        <v>2023</v>
      </c>
      <c r="O13" s="109">
        <v>2024</v>
      </c>
      <c r="P13" s="109">
        <v>2025</v>
      </c>
      <c r="Q13" s="109">
        <v>2026</v>
      </c>
    </row>
    <row r="15" spans="1:22" s="257" customFormat="1">
      <c r="B15" s="8" t="s">
        <v>545</v>
      </c>
      <c r="C15" s="8"/>
      <c r="D15" s="8"/>
    </row>
    <row r="17" spans="2:20">
      <c r="B17" s="3" t="s">
        <v>546</v>
      </c>
      <c r="D17" s="3" t="s">
        <v>205</v>
      </c>
      <c r="F17" s="262">
        <v>0.77</v>
      </c>
      <c r="T17" s="3" t="s">
        <v>547</v>
      </c>
    </row>
    <row r="19" spans="2:20" s="257" customFormat="1">
      <c r="B19" s="8" t="s">
        <v>548</v>
      </c>
      <c r="C19" s="8"/>
      <c r="D19" s="8"/>
    </row>
    <row r="21" spans="2:20">
      <c r="B21" s="3" t="s">
        <v>549</v>
      </c>
      <c r="D21" s="3" t="s">
        <v>210</v>
      </c>
      <c r="H21" s="10"/>
      <c r="I21" s="10"/>
      <c r="J21" s="10"/>
      <c r="K21" s="10"/>
      <c r="L21" s="10"/>
      <c r="M21" s="261">
        <v>7339829.2418518746</v>
      </c>
      <c r="N21" s="261">
        <v>6662159.7393988082</v>
      </c>
      <c r="O21" s="261">
        <v>6117183.5197096057</v>
      </c>
      <c r="P21" s="261">
        <v>5719048.4597574808</v>
      </c>
      <c r="Q21" s="261">
        <v>5428026.4892949341</v>
      </c>
      <c r="T21" s="3" t="s">
        <v>306</v>
      </c>
    </row>
    <row r="22" spans="2:20">
      <c r="B22" s="3" t="s">
        <v>550</v>
      </c>
      <c r="D22" s="3" t="s">
        <v>210</v>
      </c>
      <c r="H22" s="10"/>
      <c r="I22" s="10"/>
      <c r="J22" s="10"/>
      <c r="K22" s="10"/>
      <c r="L22" s="10"/>
      <c r="M22" s="261">
        <v>92112966.285529599</v>
      </c>
      <c r="N22" s="261">
        <v>85450806.546130821</v>
      </c>
      <c r="O22" s="261">
        <v>79333623.026421189</v>
      </c>
      <c r="P22" s="261">
        <v>73614574.566663712</v>
      </c>
      <c r="Q22" s="261">
        <v>68186548.077368766</v>
      </c>
      <c r="T22" s="3" t="s">
        <v>306</v>
      </c>
    </row>
    <row r="24" spans="2:20" s="8" customFormat="1">
      <c r="B24" s="8" t="s">
        <v>536</v>
      </c>
    </row>
    <row r="26" spans="2:20">
      <c r="B26" s="2" t="s">
        <v>551</v>
      </c>
    </row>
    <row r="27" spans="2:20">
      <c r="B27" t="s">
        <v>552</v>
      </c>
      <c r="D27" s="3" t="s">
        <v>210</v>
      </c>
      <c r="H27" s="10"/>
      <c r="I27" s="10"/>
      <c r="J27" s="261">
        <v>4311221.7573385285</v>
      </c>
      <c r="K27" s="10"/>
      <c r="L27" s="10"/>
      <c r="M27" s="10"/>
      <c r="N27" s="10"/>
      <c r="O27" s="10"/>
      <c r="P27" s="10"/>
      <c r="Q27" s="10"/>
      <c r="T27" s="3" t="s">
        <v>553</v>
      </c>
    </row>
    <row r="28" spans="2:20">
      <c r="B28" s="127" t="s">
        <v>554</v>
      </c>
      <c r="D28" s="3" t="s">
        <v>210</v>
      </c>
      <c r="H28" s="10"/>
      <c r="I28" s="10"/>
      <c r="J28" s="261">
        <v>5089135.5900731999</v>
      </c>
      <c r="K28" s="10"/>
      <c r="L28" s="10"/>
      <c r="M28" s="10"/>
      <c r="N28" s="10"/>
      <c r="O28" s="10"/>
      <c r="P28" s="10"/>
      <c r="Q28" s="10"/>
      <c r="T28" s="3" t="s">
        <v>553</v>
      </c>
    </row>
    <row r="30" spans="2:20">
      <c r="B30" s="2" t="s">
        <v>481</v>
      </c>
    </row>
    <row r="31" spans="2:20">
      <c r="B31" s="3" t="s">
        <v>481</v>
      </c>
      <c r="D31" s="3" t="s">
        <v>210</v>
      </c>
      <c r="H31" s="261">
        <v>1320509.5900000001</v>
      </c>
      <c r="I31" s="261">
        <v>1966066.3200000003</v>
      </c>
      <c r="J31" s="261">
        <v>1575548.13</v>
      </c>
      <c r="K31" s="10"/>
      <c r="L31" s="10"/>
      <c r="M31" s="10"/>
      <c r="N31" s="10"/>
      <c r="O31" s="10"/>
      <c r="P31" s="10"/>
      <c r="Q31" s="10"/>
      <c r="T31" s="3" t="s">
        <v>553</v>
      </c>
    </row>
    <row r="33" spans="1:20">
      <c r="B33" s="2"/>
    </row>
    <row r="34" spans="1:20" s="39" customFormat="1" ht="12.75" customHeight="1">
      <c r="A34" s="106"/>
      <c r="B34" s="39" t="s">
        <v>555</v>
      </c>
      <c r="H34" s="196"/>
      <c r="I34" s="196"/>
      <c r="J34" s="196"/>
      <c r="K34" s="196"/>
      <c r="L34" s="196"/>
      <c r="M34" s="196"/>
      <c r="N34" s="196"/>
      <c r="O34" s="196"/>
      <c r="P34" s="196"/>
      <c r="R34" s="39" t="s">
        <v>202</v>
      </c>
      <c r="T34" s="39" t="s">
        <v>203</v>
      </c>
    </row>
    <row r="35" spans="1:20" s="40" customFormat="1" ht="12.75" customHeight="1">
      <c r="A35" s="107"/>
      <c r="B35" s="40" t="s">
        <v>158</v>
      </c>
      <c r="D35" s="40" t="s">
        <v>200</v>
      </c>
      <c r="F35" s="40" t="s">
        <v>302</v>
      </c>
      <c r="G35" s="40" t="s">
        <v>556</v>
      </c>
      <c r="H35" s="109" t="s">
        <v>557</v>
      </c>
      <c r="I35" s="109" t="s">
        <v>558</v>
      </c>
      <c r="J35" s="109" t="s">
        <v>559</v>
      </c>
      <c r="K35" s="109" t="s">
        <v>560</v>
      </c>
      <c r="L35" s="109"/>
      <c r="M35" s="109"/>
      <c r="N35" s="109"/>
      <c r="O35" s="109"/>
      <c r="P35" s="109"/>
    </row>
    <row r="37" spans="1:20">
      <c r="B37" s="98" t="s">
        <v>561</v>
      </c>
      <c r="C37" s="98"/>
      <c r="D37" s="98"/>
      <c r="E37" s="98"/>
      <c r="F37" s="98" t="s">
        <v>314</v>
      </c>
      <c r="G37" s="98">
        <v>1971</v>
      </c>
      <c r="H37" s="197">
        <v>47083.78</v>
      </c>
      <c r="I37" s="98">
        <v>2021</v>
      </c>
      <c r="J37" s="197">
        <v>0</v>
      </c>
      <c r="K37" s="198">
        <v>38383584.379999995</v>
      </c>
      <c r="O37" s="97"/>
      <c r="P37" s="97"/>
    </row>
    <row r="38" spans="1:20">
      <c r="B38" s="98" t="s">
        <v>562</v>
      </c>
      <c r="C38" s="98"/>
      <c r="D38" s="98"/>
      <c r="E38" s="98"/>
      <c r="F38" s="98" t="s">
        <v>318</v>
      </c>
      <c r="G38" s="98">
        <v>1961</v>
      </c>
      <c r="H38" s="197">
        <v>50334.43</v>
      </c>
      <c r="I38" s="98">
        <v>2021</v>
      </c>
      <c r="J38" s="197">
        <v>0</v>
      </c>
      <c r="K38" s="198"/>
      <c r="O38" s="97"/>
      <c r="P38" s="97"/>
    </row>
    <row r="39" spans="1:20">
      <c r="B39" s="98" t="s">
        <v>563</v>
      </c>
      <c r="C39" s="98"/>
      <c r="D39" s="98"/>
      <c r="E39" s="98"/>
      <c r="F39" s="98" t="s">
        <v>318</v>
      </c>
      <c r="G39" s="98">
        <v>1972</v>
      </c>
      <c r="H39" s="197">
        <v>2621.49</v>
      </c>
      <c r="I39" s="98">
        <v>2021</v>
      </c>
      <c r="J39" s="197">
        <v>0</v>
      </c>
      <c r="K39" s="198"/>
      <c r="O39" s="97"/>
      <c r="P39" s="97"/>
    </row>
    <row r="40" spans="1:20">
      <c r="B40" s="98" t="s">
        <v>564</v>
      </c>
      <c r="C40" s="98"/>
      <c r="D40" s="98"/>
      <c r="E40" s="98"/>
      <c r="F40" s="98" t="s">
        <v>322</v>
      </c>
      <c r="G40" s="98">
        <v>1997</v>
      </c>
      <c r="H40" s="197">
        <v>151227.48000000004</v>
      </c>
      <c r="I40" s="98">
        <v>2021</v>
      </c>
      <c r="J40" s="197">
        <v>0</v>
      </c>
      <c r="K40" s="198"/>
    </row>
    <row r="41" spans="1:20">
      <c r="B41" s="98" t="s">
        <v>565</v>
      </c>
      <c r="C41" s="98"/>
      <c r="D41" s="98"/>
      <c r="E41" s="98"/>
      <c r="F41" s="98" t="s">
        <v>328</v>
      </c>
      <c r="G41" s="98">
        <v>2009</v>
      </c>
      <c r="H41" s="197">
        <v>1313895.18</v>
      </c>
      <c r="I41" s="98">
        <v>2021</v>
      </c>
      <c r="J41" s="197">
        <v>0</v>
      </c>
      <c r="K41" s="198"/>
    </row>
    <row r="42" spans="1:20">
      <c r="B42" s="98" t="s">
        <v>566</v>
      </c>
      <c r="C42" s="98"/>
      <c r="D42" s="98"/>
      <c r="E42" s="98"/>
      <c r="F42" s="98" t="s">
        <v>362</v>
      </c>
      <c r="G42" s="98">
        <v>2009</v>
      </c>
      <c r="H42" s="197">
        <v>3658553.4539964925</v>
      </c>
      <c r="I42" s="98">
        <v>2021</v>
      </c>
      <c r="J42" s="197">
        <v>0</v>
      </c>
      <c r="K42" s="198">
        <v>114985168</v>
      </c>
    </row>
    <row r="43" spans="1:20">
      <c r="B43" s="98" t="s">
        <v>567</v>
      </c>
      <c r="C43" s="98"/>
      <c r="D43" s="98"/>
      <c r="E43" s="98"/>
      <c r="F43" s="98" t="s">
        <v>362</v>
      </c>
      <c r="G43" s="98">
        <v>2010</v>
      </c>
      <c r="H43" s="197">
        <v>17379179.522018339</v>
      </c>
      <c r="I43" s="98">
        <v>2021</v>
      </c>
      <c r="J43" s="197">
        <v>0</v>
      </c>
      <c r="K43" s="198"/>
    </row>
    <row r="44" spans="1:20">
      <c r="B44" s="98" t="s">
        <v>568</v>
      </c>
      <c r="C44" s="98"/>
      <c r="D44" s="98"/>
      <c r="E44" s="98"/>
      <c r="F44" s="98" t="s">
        <v>324</v>
      </c>
      <c r="G44" s="98">
        <v>2010</v>
      </c>
      <c r="H44" s="197">
        <v>2369604.1752097155</v>
      </c>
      <c r="I44" s="98">
        <v>2021</v>
      </c>
      <c r="J44" s="197">
        <v>0</v>
      </c>
      <c r="K44" s="198"/>
    </row>
    <row r="45" spans="1:20">
      <c r="B45" s="98" t="s">
        <v>569</v>
      </c>
      <c r="C45" s="98"/>
      <c r="D45" s="98"/>
      <c r="E45" s="98"/>
      <c r="F45" s="98" t="s">
        <v>363</v>
      </c>
      <c r="G45" s="98">
        <v>2010</v>
      </c>
      <c r="H45" s="197">
        <v>137063.35897796138</v>
      </c>
      <c r="I45" s="98">
        <v>2021</v>
      </c>
      <c r="J45" s="197">
        <v>0</v>
      </c>
      <c r="K45" s="198"/>
    </row>
    <row r="46" spans="1:20">
      <c r="B46" s="98" t="s">
        <v>570</v>
      </c>
      <c r="C46" s="98"/>
      <c r="D46" s="98"/>
      <c r="E46" s="98"/>
      <c r="F46" s="98" t="s">
        <v>329</v>
      </c>
      <c r="G46" s="98">
        <v>2011</v>
      </c>
      <c r="H46" s="197">
        <v>852201.48356837523</v>
      </c>
      <c r="I46" s="98">
        <v>2021</v>
      </c>
      <c r="J46" s="197">
        <v>0</v>
      </c>
      <c r="K46" s="198"/>
    </row>
    <row r="47" spans="1:20">
      <c r="B47" s="98" t="s">
        <v>571</v>
      </c>
      <c r="C47" s="98"/>
      <c r="D47" s="98"/>
      <c r="E47" s="98"/>
      <c r="F47" s="98" t="s">
        <v>345</v>
      </c>
      <c r="G47" s="98">
        <v>2011</v>
      </c>
      <c r="H47" s="197">
        <v>3100554.2541983742</v>
      </c>
      <c r="I47" s="98">
        <v>2021</v>
      </c>
      <c r="J47" s="197">
        <v>2372891.9585730941</v>
      </c>
      <c r="K47" s="198">
        <v>56326732</v>
      </c>
    </row>
    <row r="48" spans="1:20">
      <c r="B48" s="98" t="s">
        <v>572</v>
      </c>
      <c r="C48" s="98"/>
      <c r="D48" s="98"/>
      <c r="E48" s="98"/>
      <c r="F48" s="98" t="s">
        <v>362</v>
      </c>
      <c r="G48" s="98">
        <v>2011</v>
      </c>
      <c r="H48" s="197">
        <v>30115806.268534236</v>
      </c>
      <c r="I48" s="98">
        <v>2021</v>
      </c>
      <c r="J48" s="197">
        <v>0</v>
      </c>
      <c r="K48" s="198"/>
    </row>
    <row r="49" spans="2:11">
      <c r="B49" s="98" t="s">
        <v>573</v>
      </c>
      <c r="C49" s="98"/>
      <c r="D49" s="98"/>
      <c r="E49" s="98"/>
      <c r="F49" s="98" t="s">
        <v>318</v>
      </c>
      <c r="G49" s="98">
        <v>2011</v>
      </c>
      <c r="H49" s="197">
        <v>2437521.6070272112</v>
      </c>
      <c r="I49" s="98">
        <v>2021</v>
      </c>
      <c r="J49" s="197">
        <v>1865464.9930189459</v>
      </c>
      <c r="K49" s="198"/>
    </row>
    <row r="50" spans="2:11">
      <c r="B50" s="98" t="s">
        <v>574</v>
      </c>
      <c r="C50" s="98"/>
      <c r="D50" s="98"/>
      <c r="E50" s="98"/>
      <c r="F50" s="98" t="s">
        <v>324</v>
      </c>
      <c r="G50" s="98">
        <v>2011</v>
      </c>
      <c r="H50" s="197">
        <v>322323.48030063207</v>
      </c>
      <c r="I50" s="98">
        <v>2021</v>
      </c>
      <c r="J50" s="197">
        <v>0</v>
      </c>
      <c r="K50" s="198"/>
    </row>
    <row r="51" spans="2:11">
      <c r="B51" s="98" t="s">
        <v>575</v>
      </c>
      <c r="C51" s="98"/>
      <c r="D51" s="98"/>
      <c r="E51" s="98"/>
      <c r="F51" s="98" t="s">
        <v>335</v>
      </c>
      <c r="G51" s="98">
        <v>2011</v>
      </c>
      <c r="H51" s="197">
        <v>4126005.7948834877</v>
      </c>
      <c r="I51" s="98">
        <v>2021</v>
      </c>
      <c r="J51" s="197">
        <v>0</v>
      </c>
      <c r="K51" s="198"/>
    </row>
    <row r="52" spans="2:11">
      <c r="B52" s="98" t="s">
        <v>576</v>
      </c>
      <c r="C52" s="98"/>
      <c r="D52" s="98"/>
      <c r="E52" s="98"/>
      <c r="F52" s="98" t="s">
        <v>362</v>
      </c>
      <c r="G52" s="98">
        <v>2012</v>
      </c>
      <c r="H52" s="197">
        <v>22695798.709637098</v>
      </c>
      <c r="I52" s="98">
        <v>2021</v>
      </c>
      <c r="J52" s="197">
        <v>0</v>
      </c>
      <c r="K52" s="198"/>
    </row>
    <row r="53" spans="2:11">
      <c r="B53" s="98" t="s">
        <v>577</v>
      </c>
      <c r="C53" s="98"/>
      <c r="D53" s="98"/>
      <c r="E53" s="98"/>
      <c r="F53" s="98" t="s">
        <v>362</v>
      </c>
      <c r="G53" s="98">
        <v>2013</v>
      </c>
      <c r="H53" s="197">
        <v>18719949.80436749</v>
      </c>
      <c r="I53" s="98">
        <v>2021</v>
      </c>
      <c r="J53" s="197">
        <v>0</v>
      </c>
      <c r="K53" s="198"/>
    </row>
    <row r="54" spans="2:11">
      <c r="B54" s="98" t="s">
        <v>578</v>
      </c>
      <c r="C54" s="98"/>
      <c r="D54" s="98"/>
      <c r="E54" s="98"/>
      <c r="F54" s="98" t="s">
        <v>335</v>
      </c>
      <c r="G54" s="98">
        <v>2013</v>
      </c>
      <c r="H54" s="197">
        <v>14233.766853302437</v>
      </c>
      <c r="I54" s="98">
        <v>2021</v>
      </c>
      <c r="J54" s="197">
        <v>2395.0433871794298</v>
      </c>
      <c r="K54" s="198"/>
    </row>
    <row r="55" spans="2:11">
      <c r="B55" s="98" t="s">
        <v>579</v>
      </c>
      <c r="C55" s="98"/>
      <c r="D55" s="98"/>
      <c r="E55" s="98"/>
      <c r="F55" s="98" t="s">
        <v>324</v>
      </c>
      <c r="G55" s="98">
        <v>2013</v>
      </c>
      <c r="H55" s="197">
        <v>717715.3058753697</v>
      </c>
      <c r="I55" s="98">
        <v>2021</v>
      </c>
      <c r="J55" s="197">
        <v>120766.29573396736</v>
      </c>
      <c r="K55" s="198"/>
    </row>
    <row r="56" spans="2:11">
      <c r="B56" s="98" t="s">
        <v>580</v>
      </c>
      <c r="C56" s="98"/>
      <c r="D56" s="98"/>
      <c r="E56" s="98"/>
      <c r="F56" s="98" t="s">
        <v>362</v>
      </c>
      <c r="G56" s="98">
        <v>2014</v>
      </c>
      <c r="H56" s="197">
        <v>29278944.009914741</v>
      </c>
      <c r="I56" s="98">
        <v>2021</v>
      </c>
      <c r="J56" s="197">
        <v>0</v>
      </c>
      <c r="K56" s="198"/>
    </row>
    <row r="57" spans="2:11">
      <c r="B57" s="98" t="s">
        <v>581</v>
      </c>
      <c r="C57" s="98"/>
      <c r="D57" s="98"/>
      <c r="E57" s="98"/>
      <c r="F57" s="98" t="s">
        <v>367</v>
      </c>
      <c r="G57" s="98">
        <v>2014</v>
      </c>
      <c r="H57" s="197">
        <v>149619.99545874962</v>
      </c>
      <c r="I57" s="98">
        <v>2021</v>
      </c>
      <c r="J57" s="197">
        <v>40816.786477904512</v>
      </c>
      <c r="K57" s="198"/>
    </row>
    <row r="58" spans="2:11">
      <c r="B58" s="98" t="s">
        <v>582</v>
      </c>
      <c r="C58" s="98"/>
      <c r="D58" s="98"/>
      <c r="E58" s="98"/>
      <c r="F58" s="98" t="s">
        <v>363</v>
      </c>
      <c r="G58" s="98">
        <v>2014</v>
      </c>
      <c r="H58" s="197">
        <v>180341</v>
      </c>
      <c r="I58" s="98">
        <v>2021</v>
      </c>
      <c r="J58" s="197">
        <v>0</v>
      </c>
      <c r="K58" s="198"/>
    </row>
    <row r="59" spans="2:11">
      <c r="B59" s="98" t="s">
        <v>583</v>
      </c>
      <c r="C59" s="98"/>
      <c r="D59" s="98"/>
      <c r="E59" s="98"/>
      <c r="F59" s="98" t="s">
        <v>362</v>
      </c>
      <c r="G59" s="98">
        <v>2015</v>
      </c>
      <c r="H59" s="197">
        <v>16219637.049707994</v>
      </c>
      <c r="I59" s="98">
        <v>2021</v>
      </c>
      <c r="J59" s="197">
        <v>0</v>
      </c>
      <c r="K59" s="198"/>
    </row>
    <row r="60" spans="2:11">
      <c r="B60" s="98" t="s">
        <v>584</v>
      </c>
      <c r="C60" s="98"/>
      <c r="D60" s="98"/>
      <c r="E60" s="98"/>
      <c r="F60" s="98" t="s">
        <v>335</v>
      </c>
      <c r="G60" s="98">
        <v>2015</v>
      </c>
      <c r="H60" s="197">
        <v>9111235.8707030155</v>
      </c>
      <c r="I60" s="98">
        <v>2021</v>
      </c>
      <c r="J60" s="197">
        <v>3445348.23215965</v>
      </c>
      <c r="K60" s="198"/>
    </row>
    <row r="61" spans="2:11">
      <c r="B61" s="98" t="s">
        <v>585</v>
      </c>
      <c r="C61" s="98"/>
      <c r="D61" s="98"/>
      <c r="E61" s="98"/>
      <c r="F61" s="98" t="s">
        <v>324</v>
      </c>
      <c r="G61" s="98">
        <v>2015</v>
      </c>
      <c r="H61" s="197">
        <v>1215996.3265953835</v>
      </c>
      <c r="I61" s="98">
        <v>2021</v>
      </c>
      <c r="J61" s="197">
        <v>459820.25420057232</v>
      </c>
      <c r="K61" s="198"/>
    </row>
    <row r="62" spans="2:11">
      <c r="B62" s="98" t="s">
        <v>586</v>
      </c>
      <c r="C62" s="98"/>
      <c r="D62" s="98"/>
      <c r="E62" s="98"/>
      <c r="F62" s="98" t="s">
        <v>334</v>
      </c>
      <c r="G62" s="98">
        <v>2015</v>
      </c>
      <c r="H62" s="197">
        <v>7968.6502792695001</v>
      </c>
      <c r="I62" s="98">
        <v>2021</v>
      </c>
      <c r="J62" s="197">
        <v>3013.2877188110033</v>
      </c>
      <c r="K62" s="198"/>
    </row>
    <row r="63" spans="2:11">
      <c r="B63" s="98" t="s">
        <v>587</v>
      </c>
      <c r="C63" s="98"/>
      <c r="D63" s="98"/>
      <c r="E63" s="98"/>
      <c r="F63" s="98" t="s">
        <v>362</v>
      </c>
      <c r="G63" s="98">
        <v>2016</v>
      </c>
      <c r="H63" s="197">
        <v>15289349.60564645</v>
      </c>
      <c r="I63" s="98">
        <v>2021</v>
      </c>
      <c r="J63" s="197">
        <v>0</v>
      </c>
      <c r="K63" s="198"/>
    </row>
    <row r="64" spans="2:11">
      <c r="B64" s="98" t="s">
        <v>588</v>
      </c>
      <c r="C64" s="98"/>
      <c r="D64" s="98"/>
      <c r="E64" s="98"/>
      <c r="F64" s="98" t="s">
        <v>328</v>
      </c>
      <c r="G64" s="98">
        <v>2016</v>
      </c>
      <c r="H64" s="197">
        <v>1481397.6896878041</v>
      </c>
      <c r="I64" s="98">
        <v>2021</v>
      </c>
      <c r="J64" s="197">
        <v>714515.13830443297</v>
      </c>
      <c r="K64" s="198"/>
    </row>
    <row r="65" spans="2:11">
      <c r="B65" s="98" t="s">
        <v>589</v>
      </c>
      <c r="C65" s="98"/>
      <c r="D65" s="98"/>
      <c r="E65" s="98"/>
      <c r="F65" s="98" t="s">
        <v>335</v>
      </c>
      <c r="G65" s="98">
        <v>2016</v>
      </c>
      <c r="H65" s="197">
        <v>5338260.5379699524</v>
      </c>
      <c r="I65" s="98">
        <v>2021</v>
      </c>
      <c r="J65" s="197">
        <v>2574776.5054207225</v>
      </c>
      <c r="K65" s="198"/>
    </row>
    <row r="66" spans="2:11">
      <c r="B66" s="98" t="s">
        <v>590</v>
      </c>
      <c r="C66" s="98"/>
      <c r="D66" s="98"/>
      <c r="E66" s="98"/>
      <c r="F66" s="98" t="s">
        <v>362</v>
      </c>
      <c r="G66" s="98">
        <v>2017</v>
      </c>
      <c r="H66" s="197">
        <v>17348227.126304951</v>
      </c>
      <c r="I66" s="98">
        <v>2021</v>
      </c>
      <c r="J66" s="197">
        <v>1855729.3459505453</v>
      </c>
      <c r="K66" s="198"/>
    </row>
    <row r="67" spans="2:11">
      <c r="B67" s="98" t="s">
        <v>591</v>
      </c>
      <c r="C67" s="98"/>
      <c r="D67" s="98"/>
      <c r="E67" s="98"/>
      <c r="F67" s="98" t="s">
        <v>314</v>
      </c>
      <c r="G67" s="98">
        <v>2012</v>
      </c>
      <c r="H67" s="197">
        <v>56189.23</v>
      </c>
      <c r="I67" s="98">
        <v>2021</v>
      </c>
      <c r="J67" s="197">
        <v>3224.0442736663617</v>
      </c>
      <c r="K67" s="198"/>
    </row>
    <row r="68" spans="2:11">
      <c r="B68" s="98" t="s">
        <v>592</v>
      </c>
      <c r="C68" s="98"/>
      <c r="D68" s="98"/>
      <c r="E68" s="98"/>
      <c r="F68" s="98" t="s">
        <v>362</v>
      </c>
      <c r="G68" s="98">
        <v>2018</v>
      </c>
      <c r="H68" s="197">
        <v>20811887.293785572</v>
      </c>
      <c r="I68" s="98">
        <v>2021</v>
      </c>
      <c r="J68" s="197">
        <v>6586494.0110704908</v>
      </c>
      <c r="K68" s="198"/>
    </row>
    <row r="69" spans="2:11">
      <c r="B69" s="98" t="s">
        <v>593</v>
      </c>
      <c r="C69" s="98"/>
      <c r="D69" s="98"/>
      <c r="E69" s="98"/>
      <c r="F69" s="98" t="s">
        <v>362</v>
      </c>
      <c r="G69" s="98">
        <v>2005</v>
      </c>
      <c r="H69" s="197">
        <v>3284081.86</v>
      </c>
      <c r="I69" s="98">
        <v>2021</v>
      </c>
      <c r="J69" s="197">
        <v>0</v>
      </c>
      <c r="K69" s="198"/>
    </row>
    <row r="70" spans="2:11">
      <c r="B70" s="98" t="s">
        <v>594</v>
      </c>
      <c r="C70" s="98"/>
      <c r="D70" s="98"/>
      <c r="E70" s="98"/>
      <c r="F70" s="98" t="s">
        <v>335</v>
      </c>
      <c r="G70" s="98">
        <v>2005</v>
      </c>
      <c r="H70" s="197">
        <v>1438517.3199999998</v>
      </c>
      <c r="I70" s="98">
        <v>2021</v>
      </c>
      <c r="J70" s="197">
        <v>0</v>
      </c>
      <c r="K70" s="198"/>
    </row>
    <row r="71" spans="2:11">
      <c r="B71" s="98" t="s">
        <v>595</v>
      </c>
      <c r="C71" s="98"/>
      <c r="D71" s="98"/>
      <c r="E71" s="98"/>
      <c r="F71" s="98" t="s">
        <v>328</v>
      </c>
      <c r="G71" s="98">
        <v>2005</v>
      </c>
      <c r="H71" s="197">
        <v>499809.02999999997</v>
      </c>
      <c r="I71" s="98">
        <v>2021</v>
      </c>
      <c r="J71" s="197">
        <v>0</v>
      </c>
      <c r="K71" s="198"/>
    </row>
    <row r="72" spans="2:11">
      <c r="B72" s="98" t="s">
        <v>596</v>
      </c>
      <c r="C72" s="98"/>
      <c r="D72" s="98"/>
      <c r="E72" s="98"/>
      <c r="F72" s="98" t="s">
        <v>336</v>
      </c>
      <c r="G72" s="98">
        <v>2005</v>
      </c>
      <c r="H72" s="197">
        <v>245809.3</v>
      </c>
      <c r="I72" s="98">
        <v>2021</v>
      </c>
      <c r="J72" s="197">
        <v>0</v>
      </c>
      <c r="K72" s="198"/>
    </row>
    <row r="73" spans="2:11">
      <c r="B73" s="98" t="s">
        <v>597</v>
      </c>
      <c r="C73" s="98"/>
      <c r="D73" s="98"/>
      <c r="E73" s="98"/>
      <c r="F73" s="98" t="s">
        <v>324</v>
      </c>
      <c r="G73" s="98">
        <v>2005</v>
      </c>
      <c r="H73" s="197">
        <v>58217.59</v>
      </c>
      <c r="I73" s="98">
        <v>2021</v>
      </c>
      <c r="J73" s="197">
        <v>0</v>
      </c>
      <c r="K73" s="198"/>
    </row>
    <row r="74" spans="2:11">
      <c r="B74" s="98" t="s">
        <v>598</v>
      </c>
      <c r="C74" s="98"/>
      <c r="D74" s="98"/>
      <c r="E74" s="98"/>
      <c r="F74" s="98" t="s">
        <v>362</v>
      </c>
      <c r="G74" s="98">
        <v>2006</v>
      </c>
      <c r="H74" s="197">
        <v>4639319.7116944697</v>
      </c>
      <c r="I74" s="98">
        <v>2021</v>
      </c>
      <c r="J74" s="197">
        <v>0</v>
      </c>
      <c r="K74" s="198"/>
    </row>
    <row r="75" spans="2:11">
      <c r="B75" s="98" t="s">
        <v>599</v>
      </c>
      <c r="C75" s="98"/>
      <c r="D75" s="98"/>
      <c r="E75" s="98"/>
      <c r="F75" s="98" t="s">
        <v>322</v>
      </c>
      <c r="G75" s="98">
        <v>2006</v>
      </c>
      <c r="H75" s="197">
        <v>68586.959999999992</v>
      </c>
      <c r="I75" s="98">
        <v>2021</v>
      </c>
      <c r="J75" s="197">
        <v>0</v>
      </c>
      <c r="K75" s="198"/>
    </row>
    <row r="76" spans="2:11">
      <c r="B76" s="98" t="s">
        <v>600</v>
      </c>
      <c r="C76" s="98"/>
      <c r="D76" s="98"/>
      <c r="E76" s="98"/>
      <c r="F76" s="98" t="s">
        <v>345</v>
      </c>
      <c r="G76" s="98">
        <v>2006</v>
      </c>
      <c r="H76" s="197">
        <v>104600</v>
      </c>
      <c r="I76" s="98">
        <v>2021</v>
      </c>
      <c r="J76" s="197">
        <v>64112.024048213396</v>
      </c>
      <c r="K76" s="198"/>
    </row>
    <row r="77" spans="2:11">
      <c r="B77" s="98" t="s">
        <v>601</v>
      </c>
      <c r="C77" s="98"/>
      <c r="D77" s="98"/>
      <c r="E77" s="98"/>
      <c r="F77" s="98" t="s">
        <v>323</v>
      </c>
      <c r="G77" s="98">
        <v>2006</v>
      </c>
      <c r="H77" s="197">
        <v>243251.93</v>
      </c>
      <c r="I77" s="98">
        <v>2021</v>
      </c>
      <c r="J77" s="197">
        <v>0</v>
      </c>
      <c r="K77" s="198"/>
    </row>
    <row r="78" spans="2:11">
      <c r="B78" s="98" t="s">
        <v>602</v>
      </c>
      <c r="C78" s="98"/>
      <c r="D78" s="98"/>
      <c r="E78" s="98"/>
      <c r="F78" s="98" t="s">
        <v>324</v>
      </c>
      <c r="G78" s="98">
        <v>2006</v>
      </c>
      <c r="H78" s="197">
        <v>585474.13</v>
      </c>
      <c r="I78" s="98">
        <v>2021</v>
      </c>
      <c r="J78" s="197">
        <v>0</v>
      </c>
      <c r="K78" s="198"/>
    </row>
    <row r="79" spans="2:11">
      <c r="B79" s="98" t="s">
        <v>603</v>
      </c>
      <c r="C79" s="98"/>
      <c r="D79" s="98"/>
      <c r="E79" s="98"/>
      <c r="F79" s="98" t="s">
        <v>322</v>
      </c>
      <c r="G79" s="98">
        <v>2007</v>
      </c>
      <c r="H79" s="197">
        <v>332079.90999999997</v>
      </c>
      <c r="I79" s="98">
        <v>2021</v>
      </c>
      <c r="J79" s="197">
        <v>0</v>
      </c>
      <c r="K79" s="198"/>
    </row>
    <row r="80" spans="2:11">
      <c r="B80" s="98" t="s">
        <v>604</v>
      </c>
      <c r="C80" s="98"/>
      <c r="D80" s="98"/>
      <c r="E80" s="98"/>
      <c r="F80" s="98" t="s">
        <v>345</v>
      </c>
      <c r="G80" s="98">
        <v>2007</v>
      </c>
      <c r="H80" s="197">
        <v>163550.16999999998</v>
      </c>
      <c r="I80" s="98">
        <v>2021</v>
      </c>
      <c r="J80" s="197">
        <v>105677.9899746046</v>
      </c>
      <c r="K80" s="198"/>
    </row>
    <row r="81" spans="2:11">
      <c r="B81" s="98" t="s">
        <v>605</v>
      </c>
      <c r="C81" s="98"/>
      <c r="D81" s="98"/>
      <c r="E81" s="98"/>
      <c r="F81" s="98" t="s">
        <v>362</v>
      </c>
      <c r="G81" s="98">
        <v>2007</v>
      </c>
      <c r="H81" s="197">
        <v>21517730.71653875</v>
      </c>
      <c r="I81" s="98">
        <v>2021</v>
      </c>
      <c r="J81" s="197">
        <v>0</v>
      </c>
      <c r="K81" s="198"/>
    </row>
    <row r="82" spans="2:11">
      <c r="B82" s="98" t="s">
        <v>606</v>
      </c>
      <c r="C82" s="98"/>
      <c r="D82" s="98"/>
      <c r="E82" s="98"/>
      <c r="F82" s="98" t="s">
        <v>324</v>
      </c>
      <c r="G82" s="98">
        <v>2007</v>
      </c>
      <c r="H82" s="197">
        <v>611283.49</v>
      </c>
      <c r="I82" s="98">
        <v>2021</v>
      </c>
      <c r="J82" s="197">
        <v>0</v>
      </c>
      <c r="K82" s="198"/>
    </row>
    <row r="83" spans="2:11">
      <c r="B83" s="98" t="s">
        <v>607</v>
      </c>
      <c r="C83" s="98"/>
      <c r="D83" s="98"/>
      <c r="E83" s="98"/>
      <c r="F83" s="98" t="s">
        <v>323</v>
      </c>
      <c r="G83" s="98">
        <v>2007</v>
      </c>
      <c r="H83" s="197">
        <v>87193.72</v>
      </c>
      <c r="I83" s="98">
        <v>2021</v>
      </c>
      <c r="J83" s="197">
        <v>0</v>
      </c>
      <c r="K83" s="198"/>
    </row>
    <row r="84" spans="2:11">
      <c r="B84" s="98" t="s">
        <v>608</v>
      </c>
      <c r="C84" s="98"/>
      <c r="D84" s="98"/>
      <c r="E84" s="98"/>
      <c r="F84" s="98" t="s">
        <v>333</v>
      </c>
      <c r="G84" s="98">
        <v>2007</v>
      </c>
      <c r="H84" s="197">
        <v>25760.58</v>
      </c>
      <c r="I84" s="98">
        <v>2021</v>
      </c>
      <c r="J84" s="197">
        <v>0</v>
      </c>
      <c r="K84" s="198"/>
    </row>
    <row r="85" spans="2:11">
      <c r="B85" s="98" t="s">
        <v>609</v>
      </c>
      <c r="C85" s="98"/>
      <c r="D85" s="98"/>
      <c r="E85" s="98"/>
      <c r="F85" s="98" t="s">
        <v>364</v>
      </c>
      <c r="G85" s="98">
        <v>2007</v>
      </c>
      <c r="H85" s="197">
        <v>140047.50693888956</v>
      </c>
      <c r="I85" s="98">
        <v>2021</v>
      </c>
      <c r="J85" s="197">
        <v>0</v>
      </c>
      <c r="K85" s="198"/>
    </row>
    <row r="86" spans="2:11">
      <c r="B86" s="98" t="s">
        <v>610</v>
      </c>
      <c r="C86" s="98"/>
      <c r="D86" s="98"/>
      <c r="E86" s="98"/>
      <c r="F86" s="98" t="s">
        <v>362</v>
      </c>
      <c r="G86" s="98">
        <v>2008</v>
      </c>
      <c r="H86" s="197">
        <v>1405801.5634173665</v>
      </c>
      <c r="I86" s="98">
        <v>2021</v>
      </c>
      <c r="J86" s="197">
        <v>0</v>
      </c>
      <c r="K86" s="198"/>
    </row>
    <row r="87" spans="2:11">
      <c r="B87" s="98" t="s">
        <v>611</v>
      </c>
      <c r="C87" s="98"/>
      <c r="D87" s="98"/>
      <c r="E87" s="98"/>
      <c r="F87" s="98" t="s">
        <v>333</v>
      </c>
      <c r="G87" s="98">
        <v>2008</v>
      </c>
      <c r="H87" s="197">
        <v>6485.6</v>
      </c>
      <c r="I87" s="98">
        <v>2021</v>
      </c>
      <c r="J87" s="197">
        <v>0</v>
      </c>
      <c r="K87" s="198"/>
    </row>
    <row r="88" spans="2:11">
      <c r="B88" s="98" t="s">
        <v>612</v>
      </c>
      <c r="C88" s="98"/>
      <c r="D88" s="98"/>
      <c r="E88" s="98"/>
      <c r="F88" s="98" t="s">
        <v>312</v>
      </c>
      <c r="G88" s="98">
        <v>1956</v>
      </c>
      <c r="H88" s="197">
        <v>32433.599999999999</v>
      </c>
      <c r="I88" s="98">
        <v>2021</v>
      </c>
      <c r="J88" s="197">
        <v>275057.7098199001</v>
      </c>
      <c r="K88" s="198"/>
    </row>
    <row r="89" spans="2:11">
      <c r="B89" s="98" t="s">
        <v>613</v>
      </c>
      <c r="C89" s="98"/>
      <c r="D89" s="98"/>
      <c r="E89" s="98"/>
      <c r="F89" s="98" t="s">
        <v>312</v>
      </c>
      <c r="G89" s="98">
        <v>1968</v>
      </c>
      <c r="H89" s="197">
        <v>219516.18</v>
      </c>
      <c r="I89" s="98">
        <v>2021</v>
      </c>
      <c r="J89" s="197">
        <v>1219692.8562955547</v>
      </c>
      <c r="K89" s="198"/>
    </row>
    <row r="90" spans="2:11">
      <c r="B90" s="98" t="s">
        <v>614</v>
      </c>
      <c r="C90" s="98"/>
      <c r="D90" s="98"/>
      <c r="E90" s="98"/>
      <c r="F90" s="98" t="s">
        <v>312</v>
      </c>
      <c r="G90" s="98">
        <v>1972</v>
      </c>
      <c r="H90" s="197">
        <v>411128.51</v>
      </c>
      <c r="I90" s="98">
        <v>2021</v>
      </c>
      <c r="J90" s="197">
        <v>1824024.3386379536</v>
      </c>
      <c r="K90" s="198"/>
    </row>
    <row r="91" spans="2:11">
      <c r="B91" s="98" t="s">
        <v>615</v>
      </c>
      <c r="C91" s="98"/>
      <c r="D91" s="98"/>
      <c r="E91" s="98"/>
      <c r="F91" s="98" t="s">
        <v>314</v>
      </c>
      <c r="G91" s="98">
        <v>1970</v>
      </c>
      <c r="H91" s="197">
        <v>65342.54</v>
      </c>
      <c r="I91" s="98">
        <v>2021</v>
      </c>
      <c r="J91" s="197">
        <v>0</v>
      </c>
      <c r="K91" s="198"/>
    </row>
    <row r="92" spans="2:11">
      <c r="B92" s="98" t="s">
        <v>616</v>
      </c>
      <c r="C92" s="98"/>
      <c r="D92" s="98"/>
      <c r="E92" s="98"/>
      <c r="F92" s="98" t="s">
        <v>318</v>
      </c>
      <c r="G92" s="98">
        <v>1980</v>
      </c>
      <c r="H92" s="197">
        <v>1188787.02</v>
      </c>
      <c r="I92" s="98">
        <v>2021</v>
      </c>
      <c r="J92" s="197">
        <v>0</v>
      </c>
      <c r="K92" s="198"/>
    </row>
    <row r="93" spans="2:11">
      <c r="B93" s="98" t="s">
        <v>617</v>
      </c>
      <c r="C93" s="98"/>
      <c r="D93" s="98"/>
      <c r="E93" s="98"/>
      <c r="F93" s="98" t="s">
        <v>318</v>
      </c>
      <c r="G93" s="98">
        <v>1971</v>
      </c>
      <c r="H93" s="197">
        <v>1287617.6299999999</v>
      </c>
      <c r="I93" s="98">
        <v>2021</v>
      </c>
      <c r="J93" s="197">
        <v>0</v>
      </c>
      <c r="K93" s="198"/>
    </row>
    <row r="94" spans="2:11">
      <c r="B94" s="98" t="s">
        <v>618</v>
      </c>
      <c r="C94" s="98"/>
      <c r="D94" s="98"/>
      <c r="E94" s="98"/>
      <c r="F94" s="98" t="s">
        <v>318</v>
      </c>
      <c r="G94" s="98">
        <v>1986</v>
      </c>
      <c r="H94" s="197">
        <v>986052.31</v>
      </c>
      <c r="I94" s="98">
        <v>2021</v>
      </c>
      <c r="J94" s="197">
        <v>0</v>
      </c>
      <c r="K94" s="198"/>
    </row>
    <row r="95" spans="2:11">
      <c r="B95" s="98" t="s">
        <v>619</v>
      </c>
      <c r="C95" s="98"/>
      <c r="D95" s="98"/>
      <c r="E95" s="98"/>
      <c r="F95" s="98" t="s">
        <v>318</v>
      </c>
      <c r="G95" s="98">
        <v>1988</v>
      </c>
      <c r="H95" s="197">
        <v>45049.48</v>
      </c>
      <c r="I95" s="98">
        <v>2021</v>
      </c>
      <c r="J95" s="197">
        <v>0</v>
      </c>
      <c r="K95" s="198"/>
    </row>
    <row r="96" spans="2:11">
      <c r="B96" s="98" t="s">
        <v>620</v>
      </c>
      <c r="C96" s="98"/>
      <c r="D96" s="98"/>
      <c r="E96" s="98"/>
      <c r="F96" s="98" t="s">
        <v>312</v>
      </c>
      <c r="G96" s="98">
        <v>1969</v>
      </c>
      <c r="H96" s="197">
        <v>35732.019999999997</v>
      </c>
      <c r="I96" s="98">
        <v>2021</v>
      </c>
      <c r="J96" s="197">
        <v>192194.60406110552</v>
      </c>
      <c r="K96" s="198"/>
    </row>
    <row r="97" spans="2:11">
      <c r="B97" s="98" t="s">
        <v>621</v>
      </c>
      <c r="C97" s="98"/>
      <c r="D97" s="98"/>
      <c r="E97" s="98"/>
      <c r="F97" s="98" t="s">
        <v>318</v>
      </c>
      <c r="G97" s="98">
        <v>1993</v>
      </c>
      <c r="H97" s="197">
        <v>4915025</v>
      </c>
      <c r="I97" s="98">
        <v>2021</v>
      </c>
      <c r="J97" s="197">
        <v>420683.7813984917</v>
      </c>
      <c r="K97" s="198"/>
    </row>
    <row r="98" spans="2:11">
      <c r="B98" s="98" t="s">
        <v>622</v>
      </c>
      <c r="C98" s="98"/>
      <c r="D98" s="98"/>
      <c r="E98" s="98"/>
      <c r="F98" s="98" t="s">
        <v>312</v>
      </c>
      <c r="G98" s="98">
        <v>1990</v>
      </c>
      <c r="H98" s="197">
        <v>4936129.59</v>
      </c>
      <c r="I98" s="98">
        <v>2021</v>
      </c>
      <c r="J98" s="197">
        <v>9367389.4688880406</v>
      </c>
      <c r="K98" s="198"/>
    </row>
    <row r="99" spans="2:11">
      <c r="B99" s="98" t="s">
        <v>623</v>
      </c>
      <c r="C99" s="98"/>
      <c r="D99" s="98"/>
      <c r="E99" s="98"/>
      <c r="F99" s="98" t="s">
        <v>323</v>
      </c>
      <c r="G99" s="98">
        <v>1994</v>
      </c>
      <c r="H99" s="197">
        <v>5646696.2199999997</v>
      </c>
      <c r="I99" s="98">
        <v>2021</v>
      </c>
      <c r="J99" s="197">
        <v>0</v>
      </c>
      <c r="K99" s="198"/>
    </row>
    <row r="100" spans="2:11">
      <c r="B100" s="98" t="s">
        <v>624</v>
      </c>
      <c r="C100" s="98"/>
      <c r="D100" s="98"/>
      <c r="E100" s="98"/>
      <c r="F100" s="98" t="s">
        <v>318</v>
      </c>
      <c r="G100" s="98">
        <v>1994</v>
      </c>
      <c r="H100" s="197">
        <v>326095.09000000003</v>
      </c>
      <c r="I100" s="98">
        <v>2021</v>
      </c>
      <c r="J100" s="197">
        <v>45606.0937185246</v>
      </c>
      <c r="K100" s="198"/>
    </row>
    <row r="101" spans="2:11">
      <c r="B101" s="98" t="s">
        <v>625</v>
      </c>
      <c r="C101" s="98"/>
      <c r="D101" s="98"/>
      <c r="E101" s="98"/>
      <c r="F101" s="98" t="s">
        <v>314</v>
      </c>
      <c r="G101" s="98">
        <v>1993</v>
      </c>
      <c r="H101" s="197">
        <v>174007.47</v>
      </c>
      <c r="I101" s="98">
        <v>2021</v>
      </c>
      <c r="J101" s="197">
        <v>0</v>
      </c>
      <c r="K101" s="198"/>
    </row>
    <row r="102" spans="2:11">
      <c r="B102" s="98" t="s">
        <v>626</v>
      </c>
      <c r="C102" s="98"/>
      <c r="D102" s="98"/>
      <c r="E102" s="98"/>
      <c r="F102" s="98" t="s">
        <v>345</v>
      </c>
      <c r="G102" s="98">
        <v>1991</v>
      </c>
      <c r="H102" s="197">
        <v>475302.12</v>
      </c>
      <c r="I102" s="98">
        <v>2021</v>
      </c>
      <c r="J102" s="197">
        <v>0</v>
      </c>
      <c r="K102" s="198"/>
    </row>
    <row r="103" spans="2:11">
      <c r="B103" s="98" t="s">
        <v>627</v>
      </c>
      <c r="C103" s="98"/>
      <c r="D103" s="98"/>
      <c r="E103" s="98"/>
      <c r="F103" s="98" t="s">
        <v>322</v>
      </c>
      <c r="G103" s="98">
        <v>1995</v>
      </c>
      <c r="H103" s="197">
        <v>365539.92999999993</v>
      </c>
      <c r="I103" s="98">
        <v>2021</v>
      </c>
      <c r="J103" s="197">
        <v>0</v>
      </c>
      <c r="K103" s="198"/>
    </row>
    <row r="104" spans="2:11">
      <c r="B104" s="98" t="s">
        <v>628</v>
      </c>
      <c r="C104" s="98"/>
      <c r="D104" s="98"/>
      <c r="E104" s="98"/>
      <c r="F104" s="98" t="s">
        <v>322</v>
      </c>
      <c r="G104" s="98">
        <v>1994</v>
      </c>
      <c r="H104" s="197">
        <v>6615395.4499999993</v>
      </c>
      <c r="I104" s="98">
        <v>2021</v>
      </c>
      <c r="J104" s="197">
        <v>0</v>
      </c>
      <c r="K104" s="198"/>
    </row>
    <row r="105" spans="2:11">
      <c r="B105" s="98" t="s">
        <v>629</v>
      </c>
      <c r="C105" s="98"/>
      <c r="D105" s="98"/>
      <c r="E105" s="98"/>
      <c r="F105" s="98" t="s">
        <v>345</v>
      </c>
      <c r="G105" s="98">
        <v>1998</v>
      </c>
      <c r="H105" s="197">
        <v>789493.11</v>
      </c>
      <c r="I105" s="98">
        <v>2021</v>
      </c>
      <c r="J105" s="197">
        <v>263672.8175889462</v>
      </c>
      <c r="K105" s="198"/>
    </row>
    <row r="106" spans="2:11">
      <c r="B106" s="98" t="s">
        <v>630</v>
      </c>
      <c r="C106" s="98"/>
      <c r="D106" s="98"/>
      <c r="E106" s="98"/>
      <c r="F106" s="98" t="s">
        <v>345</v>
      </c>
      <c r="G106" s="98">
        <v>1995</v>
      </c>
      <c r="H106" s="197">
        <v>93310335.520000011</v>
      </c>
      <c r="I106" s="98">
        <v>2021</v>
      </c>
      <c r="J106" s="197">
        <v>17806929.596040629</v>
      </c>
      <c r="K106" s="198"/>
    </row>
    <row r="107" spans="2:11">
      <c r="B107" s="98" t="s">
        <v>631</v>
      </c>
      <c r="C107" s="98"/>
      <c r="D107" s="98"/>
      <c r="E107" s="98"/>
      <c r="F107" s="98" t="s">
        <v>323</v>
      </c>
      <c r="G107" s="98">
        <v>1997</v>
      </c>
      <c r="H107" s="197">
        <v>3767.74</v>
      </c>
      <c r="I107" s="98">
        <v>2021</v>
      </c>
      <c r="J107" s="197">
        <v>0</v>
      </c>
      <c r="K107" s="198"/>
    </row>
    <row r="108" spans="2:11">
      <c r="B108" s="98" t="s">
        <v>632</v>
      </c>
      <c r="C108" s="98"/>
      <c r="D108" s="98"/>
      <c r="E108" s="98"/>
      <c r="F108" s="98" t="s">
        <v>322</v>
      </c>
      <c r="G108" s="98">
        <v>2002</v>
      </c>
      <c r="H108" s="197">
        <v>257167.26</v>
      </c>
      <c r="I108" s="98">
        <v>2021</v>
      </c>
      <c r="J108" s="197">
        <v>0</v>
      </c>
      <c r="K108" s="198"/>
    </row>
    <row r="109" spans="2:11">
      <c r="B109" s="98" t="s">
        <v>633</v>
      </c>
      <c r="C109" s="98"/>
      <c r="D109" s="98"/>
      <c r="E109" s="98"/>
      <c r="F109" s="98" t="s">
        <v>345</v>
      </c>
      <c r="G109" s="98">
        <v>1997</v>
      </c>
      <c r="H109" s="197">
        <v>9956.39</v>
      </c>
      <c r="I109" s="98">
        <v>2021</v>
      </c>
      <c r="J109" s="197">
        <v>2886.7927731398736</v>
      </c>
      <c r="K109" s="198"/>
    </row>
    <row r="110" spans="2:11">
      <c r="B110" s="98" t="s">
        <v>634</v>
      </c>
      <c r="C110" s="98"/>
      <c r="D110" s="98"/>
      <c r="E110" s="98"/>
      <c r="F110" s="98" t="s">
        <v>323</v>
      </c>
      <c r="G110" s="98">
        <v>2002</v>
      </c>
      <c r="H110" s="197">
        <v>259859.76</v>
      </c>
      <c r="I110" s="98">
        <v>2021</v>
      </c>
      <c r="J110" s="197">
        <v>0</v>
      </c>
      <c r="K110" s="198"/>
    </row>
    <row r="111" spans="2:11">
      <c r="B111" s="98" t="s">
        <v>635</v>
      </c>
      <c r="C111" s="98"/>
      <c r="D111" s="98"/>
      <c r="E111" s="98"/>
      <c r="F111" s="98" t="s">
        <v>362</v>
      </c>
      <c r="G111" s="98">
        <v>1998</v>
      </c>
      <c r="H111" s="197">
        <v>194674.43</v>
      </c>
      <c r="I111" s="98">
        <v>2021</v>
      </c>
      <c r="J111" s="197">
        <v>0</v>
      </c>
      <c r="K111" s="198"/>
    </row>
    <row r="112" spans="2:11">
      <c r="B112" s="98" t="s">
        <v>636</v>
      </c>
      <c r="C112" s="98"/>
      <c r="D112" s="98"/>
      <c r="E112" s="98"/>
      <c r="F112" s="98" t="s">
        <v>333</v>
      </c>
      <c r="G112" s="98">
        <v>2000</v>
      </c>
      <c r="H112" s="197">
        <v>5437.76</v>
      </c>
      <c r="I112" s="98">
        <v>2021</v>
      </c>
      <c r="J112" s="197">
        <v>0</v>
      </c>
      <c r="K112" s="198"/>
    </row>
    <row r="113" spans="2:11">
      <c r="B113" s="98" t="s">
        <v>637</v>
      </c>
      <c r="C113" s="98"/>
      <c r="D113" s="98"/>
      <c r="E113" s="98"/>
      <c r="F113" s="98" t="s">
        <v>323</v>
      </c>
      <c r="G113" s="98">
        <v>1998</v>
      </c>
      <c r="H113" s="197">
        <v>159402.09</v>
      </c>
      <c r="I113" s="98">
        <v>2021</v>
      </c>
      <c r="J113" s="197">
        <v>0</v>
      </c>
      <c r="K113" s="198"/>
    </row>
    <row r="114" spans="2:11">
      <c r="B114" s="98" t="s">
        <v>638</v>
      </c>
      <c r="C114" s="98"/>
      <c r="D114" s="98"/>
      <c r="E114" s="98"/>
      <c r="F114" s="98" t="s">
        <v>322</v>
      </c>
      <c r="G114" s="98">
        <v>1998</v>
      </c>
      <c r="H114" s="197">
        <v>120568.99000000002</v>
      </c>
      <c r="I114" s="98">
        <v>2021</v>
      </c>
      <c r="J114" s="197">
        <v>0</v>
      </c>
      <c r="K114" s="198"/>
    </row>
    <row r="115" spans="2:11">
      <c r="B115" s="98" t="s">
        <v>639</v>
      </c>
      <c r="C115" s="98"/>
      <c r="D115" s="98"/>
      <c r="E115" s="98"/>
      <c r="F115" s="98" t="s">
        <v>362</v>
      </c>
      <c r="G115" s="98">
        <v>2002</v>
      </c>
      <c r="H115" s="197">
        <v>342396.39</v>
      </c>
      <c r="I115" s="98">
        <v>2021</v>
      </c>
      <c r="J115" s="197">
        <v>0</v>
      </c>
      <c r="K115" s="198"/>
    </row>
    <row r="116" spans="2:11">
      <c r="B116" s="98" t="s">
        <v>640</v>
      </c>
      <c r="C116" s="98"/>
      <c r="D116" s="98"/>
      <c r="E116" s="98"/>
      <c r="F116" s="98" t="s">
        <v>364</v>
      </c>
      <c r="G116" s="98">
        <v>2000</v>
      </c>
      <c r="H116" s="197">
        <v>717051.87</v>
      </c>
      <c r="I116" s="98">
        <v>2021</v>
      </c>
      <c r="J116" s="197">
        <v>0</v>
      </c>
      <c r="K116" s="198"/>
    </row>
    <row r="117" spans="2:11">
      <c r="B117" s="98" t="s">
        <v>641</v>
      </c>
      <c r="C117" s="98"/>
      <c r="D117" s="98"/>
      <c r="E117" s="98"/>
      <c r="F117" s="98" t="s">
        <v>323</v>
      </c>
      <c r="G117" s="98">
        <v>1999</v>
      </c>
      <c r="H117" s="197">
        <v>64305.72</v>
      </c>
      <c r="I117" s="98">
        <v>2021</v>
      </c>
      <c r="J117" s="197">
        <v>0</v>
      </c>
      <c r="K117" s="198"/>
    </row>
    <row r="118" spans="2:11">
      <c r="B118" s="98" t="s">
        <v>642</v>
      </c>
      <c r="C118" s="98"/>
      <c r="D118" s="98"/>
      <c r="E118" s="98"/>
      <c r="F118" s="98" t="s">
        <v>322</v>
      </c>
      <c r="G118" s="98">
        <v>1999</v>
      </c>
      <c r="H118" s="197">
        <v>41263.56</v>
      </c>
      <c r="I118" s="98">
        <v>2021</v>
      </c>
      <c r="J118" s="197">
        <v>0</v>
      </c>
      <c r="K118" s="198"/>
    </row>
    <row r="119" spans="2:11">
      <c r="B119" s="98" t="s">
        <v>643</v>
      </c>
      <c r="C119" s="98"/>
      <c r="D119" s="98"/>
      <c r="E119" s="98"/>
      <c r="F119" s="98" t="s">
        <v>323</v>
      </c>
      <c r="G119" s="98">
        <v>2000</v>
      </c>
      <c r="H119" s="197">
        <v>5312.4</v>
      </c>
      <c r="I119" s="98">
        <v>2021</v>
      </c>
      <c r="J119" s="197">
        <v>0</v>
      </c>
      <c r="K119" s="198"/>
    </row>
    <row r="120" spans="2:11">
      <c r="B120" s="98" t="s">
        <v>644</v>
      </c>
      <c r="C120" s="98"/>
      <c r="D120" s="98"/>
      <c r="E120" s="98"/>
      <c r="F120" s="98" t="s">
        <v>362</v>
      </c>
      <c r="G120" s="98">
        <v>2001</v>
      </c>
      <c r="H120" s="197">
        <v>1754908.7700000003</v>
      </c>
      <c r="I120" s="98">
        <v>2021</v>
      </c>
      <c r="J120" s="197">
        <v>0</v>
      </c>
      <c r="K120" s="198"/>
    </row>
    <row r="121" spans="2:11">
      <c r="B121" s="98" t="s">
        <v>645</v>
      </c>
      <c r="C121" s="98"/>
      <c r="D121" s="98"/>
      <c r="E121" s="98"/>
      <c r="F121" s="98" t="s">
        <v>328</v>
      </c>
      <c r="G121" s="98">
        <v>2000</v>
      </c>
      <c r="H121" s="197">
        <v>86461.709999999992</v>
      </c>
      <c r="I121" s="98">
        <v>2021</v>
      </c>
      <c r="J121" s="197">
        <v>0</v>
      </c>
      <c r="K121" s="198"/>
    </row>
    <row r="122" spans="2:11">
      <c r="B122" s="98" t="s">
        <v>646</v>
      </c>
      <c r="C122" s="98"/>
      <c r="D122" s="98"/>
      <c r="E122" s="98"/>
      <c r="F122" s="98" t="s">
        <v>333</v>
      </c>
      <c r="G122" s="98">
        <v>1998</v>
      </c>
      <c r="H122" s="197">
        <v>3630.24</v>
      </c>
      <c r="I122" s="98">
        <v>2021</v>
      </c>
      <c r="J122" s="197">
        <v>0</v>
      </c>
      <c r="K122" s="198"/>
    </row>
    <row r="123" spans="2:11">
      <c r="B123" s="98" t="s">
        <v>647</v>
      </c>
      <c r="C123" s="98"/>
      <c r="D123" s="98"/>
      <c r="E123" s="98"/>
      <c r="F123" s="98" t="s">
        <v>362</v>
      </c>
      <c r="G123" s="98">
        <v>2000</v>
      </c>
      <c r="H123" s="197">
        <v>63690.75</v>
      </c>
      <c r="I123" s="98">
        <v>2021</v>
      </c>
      <c r="J123" s="197">
        <v>0</v>
      </c>
      <c r="K123" s="198"/>
    </row>
    <row r="124" spans="2:11">
      <c r="B124" s="98" t="s">
        <v>648</v>
      </c>
      <c r="C124" s="98"/>
      <c r="D124" s="98"/>
      <c r="E124" s="98"/>
      <c r="F124" s="98" t="s">
        <v>322</v>
      </c>
      <c r="G124" s="98">
        <v>2000</v>
      </c>
      <c r="H124" s="197">
        <v>53314.77</v>
      </c>
      <c r="I124" s="98">
        <v>2021</v>
      </c>
      <c r="J124" s="197">
        <v>0</v>
      </c>
      <c r="K124" s="198"/>
    </row>
    <row r="125" spans="2:11">
      <c r="B125" s="98" t="s">
        <v>649</v>
      </c>
      <c r="C125" s="98"/>
      <c r="D125" s="98"/>
      <c r="E125" s="98"/>
      <c r="F125" s="98" t="s">
        <v>335</v>
      </c>
      <c r="G125" s="98">
        <v>2000</v>
      </c>
      <c r="H125" s="197">
        <v>36334.86</v>
      </c>
      <c r="I125" s="98">
        <v>2021</v>
      </c>
      <c r="J125" s="197">
        <v>0</v>
      </c>
      <c r="K125" s="198"/>
    </row>
    <row r="126" spans="2:11">
      <c r="B126" s="98" t="s">
        <v>650</v>
      </c>
      <c r="C126" s="98"/>
      <c r="D126" s="98"/>
      <c r="E126" s="98"/>
      <c r="F126" s="98" t="s">
        <v>318</v>
      </c>
      <c r="G126" s="98">
        <v>2000</v>
      </c>
      <c r="H126" s="197">
        <v>61022.52</v>
      </c>
      <c r="I126" s="98">
        <v>2021</v>
      </c>
      <c r="J126" s="197">
        <v>25541.383007029126</v>
      </c>
      <c r="K126" s="198"/>
    </row>
    <row r="127" spans="2:11">
      <c r="B127" s="98" t="s">
        <v>651</v>
      </c>
      <c r="C127" s="98"/>
      <c r="D127" s="98"/>
      <c r="E127" s="98"/>
      <c r="F127" s="98" t="s">
        <v>328</v>
      </c>
      <c r="G127" s="98">
        <v>2001</v>
      </c>
      <c r="H127" s="197">
        <v>11928.48</v>
      </c>
      <c r="I127" s="98">
        <v>2021</v>
      </c>
      <c r="J127" s="197">
        <v>0</v>
      </c>
      <c r="K127" s="198"/>
    </row>
    <row r="128" spans="2:11">
      <c r="B128" s="98" t="s">
        <v>652</v>
      </c>
      <c r="C128" s="98"/>
      <c r="D128" s="98"/>
      <c r="E128" s="98"/>
      <c r="F128" s="98" t="s">
        <v>335</v>
      </c>
      <c r="G128" s="98">
        <v>2001</v>
      </c>
      <c r="H128" s="197">
        <v>70639.289999999994</v>
      </c>
      <c r="I128" s="98">
        <v>2021</v>
      </c>
      <c r="J128" s="197">
        <v>0</v>
      </c>
      <c r="K128" s="198"/>
    </row>
    <row r="129" spans="2:11">
      <c r="B129" s="98" t="s">
        <v>653</v>
      </c>
      <c r="C129" s="98"/>
      <c r="D129" s="98"/>
      <c r="E129" s="98"/>
      <c r="F129" s="98" t="s">
        <v>323</v>
      </c>
      <c r="G129" s="98">
        <v>2001</v>
      </c>
      <c r="H129" s="197">
        <v>55051.729999999996</v>
      </c>
      <c r="I129" s="98">
        <v>2021</v>
      </c>
      <c r="J129" s="197">
        <v>0</v>
      </c>
      <c r="K129" s="198"/>
    </row>
    <row r="130" spans="2:11">
      <c r="B130" s="98" t="s">
        <v>654</v>
      </c>
      <c r="C130" s="98"/>
      <c r="D130" s="98"/>
      <c r="E130" s="98"/>
      <c r="F130" s="98" t="s">
        <v>324</v>
      </c>
      <c r="G130" s="98">
        <v>2002</v>
      </c>
      <c r="H130" s="197">
        <v>26546</v>
      </c>
      <c r="I130" s="98">
        <v>2021</v>
      </c>
      <c r="J130" s="197">
        <v>0</v>
      </c>
      <c r="K130" s="198"/>
    </row>
    <row r="131" spans="2:11">
      <c r="B131" s="98" t="s">
        <v>655</v>
      </c>
      <c r="C131" s="98"/>
      <c r="D131" s="98"/>
      <c r="E131" s="98"/>
      <c r="F131" s="98" t="s">
        <v>311</v>
      </c>
      <c r="G131" s="98">
        <v>2001</v>
      </c>
      <c r="H131" s="197">
        <v>16968.61</v>
      </c>
      <c r="I131" s="98">
        <v>2021</v>
      </c>
      <c r="J131" s="197">
        <v>0</v>
      </c>
      <c r="K131" s="198"/>
    </row>
    <row r="132" spans="2:11">
      <c r="B132" s="98" t="s">
        <v>656</v>
      </c>
      <c r="C132" s="98"/>
      <c r="D132" s="98"/>
      <c r="E132" s="98"/>
      <c r="F132" s="98" t="s">
        <v>322</v>
      </c>
      <c r="G132" s="98">
        <v>2001</v>
      </c>
      <c r="H132" s="197">
        <v>7752.83</v>
      </c>
      <c r="I132" s="98">
        <v>2021</v>
      </c>
      <c r="J132" s="197">
        <v>0</v>
      </c>
      <c r="K132" s="198"/>
    </row>
    <row r="133" spans="2:11">
      <c r="B133" s="98" t="s">
        <v>657</v>
      </c>
      <c r="C133" s="98"/>
      <c r="D133" s="98"/>
      <c r="E133" s="98"/>
      <c r="F133" s="98" t="s">
        <v>364</v>
      </c>
      <c r="G133" s="98">
        <v>2001</v>
      </c>
      <c r="H133" s="197">
        <v>757040.92</v>
      </c>
      <c r="I133" s="98">
        <v>2021</v>
      </c>
      <c r="J133" s="197">
        <v>0</v>
      </c>
      <c r="K133" s="198"/>
    </row>
    <row r="134" spans="2:11">
      <c r="B134" s="98" t="s">
        <v>658</v>
      </c>
      <c r="C134" s="98"/>
      <c r="D134" s="98"/>
      <c r="E134" s="98"/>
      <c r="F134" s="98" t="s">
        <v>333</v>
      </c>
      <c r="G134" s="98">
        <v>2001</v>
      </c>
      <c r="H134" s="197">
        <v>2746.92</v>
      </c>
      <c r="I134" s="98">
        <v>2021</v>
      </c>
      <c r="J134" s="197">
        <v>0</v>
      </c>
      <c r="K134" s="198"/>
    </row>
    <row r="135" spans="2:11">
      <c r="B135" s="98" t="s">
        <v>659</v>
      </c>
      <c r="C135" s="98"/>
      <c r="D135" s="98"/>
      <c r="E135" s="98"/>
      <c r="F135" s="98" t="s">
        <v>328</v>
      </c>
      <c r="G135" s="98">
        <v>2002</v>
      </c>
      <c r="H135" s="197">
        <v>108571.05</v>
      </c>
      <c r="I135" s="98">
        <v>2021</v>
      </c>
      <c r="J135" s="197">
        <v>0</v>
      </c>
      <c r="K135" s="198"/>
    </row>
    <row r="136" spans="2:11">
      <c r="B136" s="98" t="s">
        <v>660</v>
      </c>
      <c r="C136" s="98"/>
      <c r="D136" s="98"/>
      <c r="E136" s="98"/>
      <c r="F136" s="98" t="s">
        <v>364</v>
      </c>
      <c r="G136" s="98">
        <v>2002</v>
      </c>
      <c r="H136" s="197">
        <v>27589.78</v>
      </c>
      <c r="I136" s="98">
        <v>2021</v>
      </c>
      <c r="J136" s="197">
        <v>0</v>
      </c>
      <c r="K136" s="198"/>
    </row>
    <row r="137" spans="2:11">
      <c r="B137" s="98" t="s">
        <v>661</v>
      </c>
      <c r="C137" s="98"/>
      <c r="D137" s="98"/>
      <c r="E137" s="98"/>
      <c r="F137" s="98" t="s">
        <v>335</v>
      </c>
      <c r="G137" s="98">
        <v>2002</v>
      </c>
      <c r="H137" s="197">
        <v>7905</v>
      </c>
      <c r="I137" s="98">
        <v>2021</v>
      </c>
      <c r="J137" s="197">
        <v>0</v>
      </c>
      <c r="K137" s="198"/>
    </row>
    <row r="138" spans="2:11">
      <c r="B138" s="98" t="s">
        <v>662</v>
      </c>
      <c r="C138" s="98"/>
      <c r="D138" s="98"/>
      <c r="E138" s="98"/>
      <c r="F138" s="98" t="s">
        <v>333</v>
      </c>
      <c r="G138" s="98">
        <v>2002</v>
      </c>
      <c r="H138" s="197">
        <v>1243</v>
      </c>
      <c r="I138" s="98">
        <v>2021</v>
      </c>
      <c r="J138" s="197">
        <v>0</v>
      </c>
      <c r="K138" s="198"/>
    </row>
    <row r="139" spans="2:11">
      <c r="B139" s="98" t="s">
        <v>663</v>
      </c>
      <c r="C139" s="98"/>
      <c r="D139" s="98"/>
      <c r="E139" s="98"/>
      <c r="F139" s="98" t="s">
        <v>318</v>
      </c>
      <c r="G139" s="98">
        <v>2002</v>
      </c>
      <c r="H139" s="197">
        <v>68637.27</v>
      </c>
      <c r="I139" s="98">
        <v>2021</v>
      </c>
      <c r="J139" s="197">
        <v>33068.469795601901</v>
      </c>
      <c r="K139" s="198"/>
    </row>
    <row r="140" spans="2:11">
      <c r="B140" s="98" t="s">
        <v>664</v>
      </c>
      <c r="C140" s="98"/>
      <c r="D140" s="98"/>
      <c r="E140" s="98"/>
      <c r="F140" s="98" t="s">
        <v>323</v>
      </c>
      <c r="G140" s="98">
        <v>2003</v>
      </c>
      <c r="H140" s="197">
        <v>108222.26</v>
      </c>
      <c r="I140" s="98">
        <v>2021</v>
      </c>
      <c r="J140" s="197">
        <v>0</v>
      </c>
      <c r="K140" s="198"/>
    </row>
    <row r="141" spans="2:11">
      <c r="B141" s="98" t="s">
        <v>665</v>
      </c>
      <c r="C141" s="98"/>
      <c r="D141" s="98"/>
      <c r="E141" s="98"/>
      <c r="F141" s="98" t="s">
        <v>328</v>
      </c>
      <c r="G141" s="98">
        <v>2003</v>
      </c>
      <c r="H141" s="197">
        <v>135681.9</v>
      </c>
      <c r="I141" s="98">
        <v>2021</v>
      </c>
      <c r="J141" s="197">
        <v>0</v>
      </c>
      <c r="K141" s="198"/>
    </row>
    <row r="142" spans="2:11">
      <c r="B142" s="98" t="s">
        <v>666</v>
      </c>
      <c r="C142" s="98"/>
      <c r="D142" s="98"/>
      <c r="E142" s="98"/>
      <c r="F142" s="98" t="s">
        <v>362</v>
      </c>
      <c r="G142" s="98">
        <v>2003</v>
      </c>
      <c r="H142" s="197">
        <v>869353.66999999993</v>
      </c>
      <c r="I142" s="98">
        <v>2021</v>
      </c>
      <c r="J142" s="197">
        <v>0</v>
      </c>
      <c r="K142" s="198"/>
    </row>
    <row r="143" spans="2:11">
      <c r="B143" s="98" t="s">
        <v>667</v>
      </c>
      <c r="C143" s="98"/>
      <c r="D143" s="98"/>
      <c r="E143" s="98"/>
      <c r="F143" s="98" t="s">
        <v>364</v>
      </c>
      <c r="G143" s="98">
        <v>2003</v>
      </c>
      <c r="H143" s="197">
        <v>1210667.97</v>
      </c>
      <c r="I143" s="98">
        <v>2021</v>
      </c>
      <c r="J143" s="197">
        <v>0</v>
      </c>
      <c r="K143" s="198"/>
    </row>
    <row r="144" spans="2:11">
      <c r="B144" s="98" t="s">
        <v>668</v>
      </c>
      <c r="C144" s="98"/>
      <c r="D144" s="98"/>
      <c r="E144" s="98"/>
      <c r="F144" s="98" t="s">
        <v>324</v>
      </c>
      <c r="G144" s="98">
        <v>2003</v>
      </c>
      <c r="H144" s="197">
        <v>62325</v>
      </c>
      <c r="I144" s="98">
        <v>2021</v>
      </c>
      <c r="J144" s="197">
        <v>0</v>
      </c>
      <c r="K144" s="198"/>
    </row>
    <row r="145" spans="2:11">
      <c r="B145" s="98" t="s">
        <v>669</v>
      </c>
      <c r="C145" s="98"/>
      <c r="D145" s="98"/>
      <c r="E145" s="98"/>
      <c r="F145" s="98" t="s">
        <v>318</v>
      </c>
      <c r="G145" s="98">
        <v>2003</v>
      </c>
      <c r="H145" s="197">
        <v>206366.74</v>
      </c>
      <c r="I145" s="98">
        <v>2021</v>
      </c>
      <c r="J145" s="197">
        <v>105414.90479883776</v>
      </c>
      <c r="K145" s="198"/>
    </row>
    <row r="146" spans="2:11">
      <c r="B146" s="98" t="s">
        <v>670</v>
      </c>
      <c r="C146" s="98"/>
      <c r="D146" s="98"/>
      <c r="E146" s="98"/>
      <c r="F146" s="98" t="s">
        <v>333</v>
      </c>
      <c r="G146" s="98">
        <v>2003</v>
      </c>
      <c r="H146" s="197">
        <v>1830.54</v>
      </c>
      <c r="I146" s="98">
        <v>2021</v>
      </c>
      <c r="J146" s="197">
        <v>0</v>
      </c>
      <c r="K146" s="198"/>
    </row>
    <row r="147" spans="2:11">
      <c r="B147" s="98" t="s">
        <v>671</v>
      </c>
      <c r="C147" s="98"/>
      <c r="D147" s="98"/>
      <c r="E147" s="98"/>
      <c r="F147" s="98" t="s">
        <v>362</v>
      </c>
      <c r="G147" s="98">
        <v>2004</v>
      </c>
      <c r="H147" s="197">
        <v>2583848.4300000002</v>
      </c>
      <c r="I147" s="98">
        <v>2021</v>
      </c>
      <c r="J147" s="197">
        <v>0</v>
      </c>
      <c r="K147" s="198"/>
    </row>
    <row r="148" spans="2:11">
      <c r="B148" s="98" t="s">
        <v>672</v>
      </c>
      <c r="C148" s="98"/>
      <c r="D148" s="98"/>
      <c r="E148" s="98"/>
      <c r="F148" s="98" t="s">
        <v>364</v>
      </c>
      <c r="G148" s="98">
        <v>2004</v>
      </c>
      <c r="H148" s="197">
        <v>263122.5</v>
      </c>
      <c r="I148" s="98">
        <v>2021</v>
      </c>
      <c r="J148" s="197">
        <v>0</v>
      </c>
      <c r="K148" s="198"/>
    </row>
    <row r="149" spans="2:11">
      <c r="B149" s="98" t="s">
        <v>673</v>
      </c>
      <c r="C149" s="98"/>
      <c r="D149" s="98"/>
      <c r="E149" s="98"/>
      <c r="F149" s="98" t="s">
        <v>323</v>
      </c>
      <c r="G149" s="98">
        <v>2004</v>
      </c>
      <c r="H149" s="197">
        <v>142655</v>
      </c>
      <c r="I149" s="98">
        <v>2021</v>
      </c>
      <c r="J149" s="197">
        <v>0</v>
      </c>
      <c r="K149" s="198"/>
    </row>
    <row r="150" spans="2:11">
      <c r="B150" s="98" t="s">
        <v>674</v>
      </c>
      <c r="C150" s="98"/>
      <c r="D150" s="98"/>
      <c r="E150" s="98"/>
      <c r="F150" s="98" t="s">
        <v>328</v>
      </c>
      <c r="G150" s="98">
        <v>2004</v>
      </c>
      <c r="H150" s="197">
        <v>77020.09</v>
      </c>
      <c r="I150" s="98">
        <v>2021</v>
      </c>
      <c r="J150" s="197">
        <v>0</v>
      </c>
      <c r="K150" s="198"/>
    </row>
    <row r="151" spans="2:11">
      <c r="B151" s="98" t="s">
        <v>675</v>
      </c>
      <c r="C151" s="98"/>
      <c r="D151" s="98"/>
      <c r="E151" s="98"/>
      <c r="F151" s="98" t="s">
        <v>335</v>
      </c>
      <c r="G151" s="98">
        <v>2004</v>
      </c>
      <c r="H151" s="197">
        <v>195332.07</v>
      </c>
      <c r="I151" s="98">
        <v>2021</v>
      </c>
      <c r="J151" s="197">
        <v>0</v>
      </c>
      <c r="K151" s="198"/>
    </row>
    <row r="152" spans="2:11">
      <c r="B152" s="98" t="s">
        <v>676</v>
      </c>
      <c r="C152" s="98"/>
      <c r="D152" s="98"/>
      <c r="E152" s="98"/>
      <c r="F152" s="98" t="s">
        <v>333</v>
      </c>
      <c r="G152" s="98">
        <v>2004</v>
      </c>
      <c r="H152" s="197">
        <v>1265</v>
      </c>
      <c r="I152" s="98">
        <v>2021</v>
      </c>
      <c r="J152" s="197">
        <v>0</v>
      </c>
      <c r="K152" s="198"/>
    </row>
    <row r="153" spans="2:11">
      <c r="B153" s="98" t="s">
        <v>677</v>
      </c>
      <c r="C153" s="98"/>
      <c r="D153" s="98"/>
      <c r="E153" s="98"/>
      <c r="F153" s="98" t="s">
        <v>322</v>
      </c>
      <c r="G153" s="98">
        <v>2004</v>
      </c>
      <c r="H153" s="197">
        <v>62865.23</v>
      </c>
      <c r="I153" s="98">
        <v>2021</v>
      </c>
      <c r="J153" s="197">
        <v>0</v>
      </c>
      <c r="K153" s="198"/>
    </row>
    <row r="154" spans="2:11">
      <c r="B154" s="98" t="s">
        <v>678</v>
      </c>
      <c r="C154" s="98"/>
      <c r="D154" s="98"/>
      <c r="E154" s="98"/>
      <c r="F154" s="98" t="s">
        <v>332</v>
      </c>
      <c r="G154" s="98">
        <v>2004</v>
      </c>
      <c r="H154" s="197">
        <v>47369.03</v>
      </c>
      <c r="I154" s="98">
        <v>2021</v>
      </c>
      <c r="J154" s="197">
        <v>0</v>
      </c>
      <c r="K154" s="198"/>
    </row>
    <row r="155" spans="2:11">
      <c r="B155" s="98" t="s">
        <v>679</v>
      </c>
      <c r="C155" s="98"/>
      <c r="D155" s="98"/>
      <c r="E155" s="98"/>
      <c r="F155" s="98" t="s">
        <v>318</v>
      </c>
      <c r="G155" s="98">
        <v>2005</v>
      </c>
      <c r="H155" s="197">
        <v>13716.41</v>
      </c>
      <c r="I155" s="98">
        <v>2021</v>
      </c>
      <c r="J155" s="197">
        <v>7968.2289834864932</v>
      </c>
      <c r="K155" s="198"/>
    </row>
    <row r="156" spans="2:11">
      <c r="B156" s="98" t="s">
        <v>680</v>
      </c>
      <c r="C156" s="98"/>
      <c r="D156" s="98"/>
      <c r="E156" s="98"/>
      <c r="F156" s="98" t="s">
        <v>333</v>
      </c>
      <c r="G156" s="98">
        <v>2005</v>
      </c>
      <c r="H156" s="197">
        <v>5690.5</v>
      </c>
      <c r="I156" s="98">
        <v>2021</v>
      </c>
      <c r="J156" s="197">
        <v>0</v>
      </c>
      <c r="K156" s="198"/>
    </row>
    <row r="157" spans="2:11">
      <c r="B157" s="98" t="s">
        <v>681</v>
      </c>
      <c r="C157" s="98"/>
      <c r="D157" s="98"/>
      <c r="E157" s="98"/>
      <c r="F157" s="98" t="s">
        <v>322</v>
      </c>
      <c r="G157" s="98">
        <v>2005</v>
      </c>
      <c r="H157" s="197">
        <v>149702.98000000001</v>
      </c>
      <c r="I157" s="98">
        <v>2021</v>
      </c>
      <c r="J157" s="197">
        <v>0</v>
      </c>
      <c r="K157" s="198"/>
    </row>
    <row r="158" spans="2:11">
      <c r="B158" s="98" t="s">
        <v>682</v>
      </c>
      <c r="C158" s="98"/>
      <c r="D158" s="98"/>
      <c r="E158" s="98"/>
      <c r="F158" s="98" t="s">
        <v>332</v>
      </c>
      <c r="G158" s="98">
        <v>2005</v>
      </c>
      <c r="H158" s="197">
        <v>144500</v>
      </c>
      <c r="I158" s="98">
        <v>2021</v>
      </c>
      <c r="J158" s="197">
        <v>0</v>
      </c>
      <c r="K158" s="198"/>
    </row>
    <row r="159" spans="2:11">
      <c r="B159" s="98" t="s">
        <v>683</v>
      </c>
      <c r="C159" s="98"/>
      <c r="D159" s="98"/>
      <c r="E159" s="98"/>
      <c r="F159" s="98" t="s">
        <v>323</v>
      </c>
      <c r="G159" s="98">
        <v>2005</v>
      </c>
      <c r="H159" s="197">
        <v>22500</v>
      </c>
      <c r="I159" s="98">
        <v>2021</v>
      </c>
      <c r="J159" s="197">
        <v>0</v>
      </c>
      <c r="K159" s="198"/>
    </row>
    <row r="160" spans="2:11">
      <c r="B160" s="98" t="s">
        <v>684</v>
      </c>
      <c r="C160" s="98"/>
      <c r="D160" s="98"/>
      <c r="E160" s="98"/>
      <c r="F160" s="98" t="s">
        <v>335</v>
      </c>
      <c r="G160" s="98">
        <v>2006</v>
      </c>
      <c r="H160" s="197">
        <v>23374</v>
      </c>
      <c r="I160" s="98">
        <v>2021</v>
      </c>
      <c r="J160" s="197">
        <v>0</v>
      </c>
      <c r="K160" s="198"/>
    </row>
    <row r="161" spans="2:11">
      <c r="B161" s="98" t="s">
        <v>685</v>
      </c>
      <c r="C161" s="98"/>
      <c r="D161" s="98"/>
      <c r="E161" s="98"/>
      <c r="F161" s="98" t="s">
        <v>318</v>
      </c>
      <c r="G161" s="98">
        <v>2006</v>
      </c>
      <c r="H161" s="197">
        <v>216791.4</v>
      </c>
      <c r="I161" s="98">
        <v>2021</v>
      </c>
      <c r="J161" s="197">
        <v>132877.0119526372</v>
      </c>
      <c r="K161" s="198"/>
    </row>
    <row r="162" spans="2:11">
      <c r="B162" s="98" t="s">
        <v>686</v>
      </c>
      <c r="C162" s="98"/>
      <c r="D162" s="98"/>
      <c r="E162" s="98"/>
      <c r="F162" s="98" t="s">
        <v>328</v>
      </c>
      <c r="G162" s="98">
        <v>2006</v>
      </c>
      <c r="H162" s="197">
        <v>39984.959999999999</v>
      </c>
      <c r="I162" s="98">
        <v>2021</v>
      </c>
      <c r="J162" s="197">
        <v>0</v>
      </c>
      <c r="K162" s="198"/>
    </row>
    <row r="163" spans="2:11">
      <c r="B163" s="98" t="s">
        <v>687</v>
      </c>
      <c r="C163" s="98"/>
      <c r="D163" s="98"/>
      <c r="E163" s="98"/>
      <c r="F163" s="98" t="s">
        <v>318</v>
      </c>
      <c r="G163" s="98">
        <v>2007</v>
      </c>
      <c r="H163" s="197">
        <v>25858.771191949236</v>
      </c>
      <c r="I163" s="98">
        <v>2021</v>
      </c>
      <c r="J163" s="197">
        <v>16708.652536273155</v>
      </c>
      <c r="K163" s="198"/>
    </row>
    <row r="164" spans="2:11">
      <c r="B164" s="98" t="s">
        <v>688</v>
      </c>
      <c r="C164" s="98"/>
      <c r="D164" s="98"/>
      <c r="E164" s="98"/>
      <c r="F164" s="98" t="s">
        <v>328</v>
      </c>
      <c r="G164" s="98">
        <v>2007</v>
      </c>
      <c r="H164" s="197">
        <v>1088351.8199999998</v>
      </c>
      <c r="I164" s="98">
        <v>2021</v>
      </c>
      <c r="J164" s="197">
        <v>0</v>
      </c>
      <c r="K164" s="198"/>
    </row>
    <row r="165" spans="2:11">
      <c r="B165" s="98" t="s">
        <v>689</v>
      </c>
      <c r="C165" s="98"/>
      <c r="D165" s="98"/>
      <c r="E165" s="98"/>
      <c r="F165" s="98" t="s">
        <v>335</v>
      </c>
      <c r="G165" s="98">
        <v>2007</v>
      </c>
      <c r="H165" s="197">
        <v>661943.85</v>
      </c>
      <c r="I165" s="98">
        <v>2021</v>
      </c>
      <c r="J165" s="197">
        <v>0</v>
      </c>
      <c r="K165" s="198"/>
    </row>
    <row r="166" spans="2:11">
      <c r="B166" s="98" t="s">
        <v>690</v>
      </c>
      <c r="C166" s="98"/>
      <c r="D166" s="98"/>
      <c r="E166" s="98"/>
      <c r="F166" s="98" t="s">
        <v>332</v>
      </c>
      <c r="G166" s="98">
        <v>2007</v>
      </c>
      <c r="H166" s="197">
        <v>154091.65000000002</v>
      </c>
      <c r="I166" s="98">
        <v>2021</v>
      </c>
      <c r="J166" s="197">
        <v>0</v>
      </c>
      <c r="K166" s="198"/>
    </row>
    <row r="167" spans="2:11">
      <c r="B167" s="98" t="s">
        <v>691</v>
      </c>
      <c r="C167" s="98"/>
      <c r="D167" s="98"/>
      <c r="E167" s="98"/>
      <c r="F167" s="98" t="s">
        <v>314</v>
      </c>
      <c r="G167" s="98">
        <v>2007</v>
      </c>
      <c r="H167" s="197">
        <v>79744.08</v>
      </c>
      <c r="I167" s="98">
        <v>2021</v>
      </c>
      <c r="J167" s="197">
        <v>0</v>
      </c>
      <c r="K167" s="198"/>
    </row>
    <row r="168" spans="2:11">
      <c r="B168" s="98" t="s">
        <v>692</v>
      </c>
      <c r="C168" s="98"/>
      <c r="D168" s="98"/>
      <c r="E168" s="98"/>
      <c r="F168" s="98" t="s">
        <v>345</v>
      </c>
      <c r="G168" s="98">
        <v>2008</v>
      </c>
      <c r="H168" s="197">
        <v>4978200.5000000009</v>
      </c>
      <c r="I168" s="98">
        <v>2021</v>
      </c>
      <c r="J168" s="197">
        <v>3386936.2239016104</v>
      </c>
      <c r="K168" s="198"/>
    </row>
    <row r="169" spans="2:11">
      <c r="B169" s="98" t="s">
        <v>693</v>
      </c>
      <c r="C169" s="98"/>
      <c r="D169" s="98"/>
      <c r="E169" s="98"/>
      <c r="F169" s="98" t="s">
        <v>318</v>
      </c>
      <c r="G169" s="98">
        <v>2008</v>
      </c>
      <c r="H169" s="197">
        <v>233293.04544821067</v>
      </c>
      <c r="I169" s="98">
        <v>2021</v>
      </c>
      <c r="J169" s="197">
        <v>158721.74421517763</v>
      </c>
      <c r="K169" s="198"/>
    </row>
    <row r="170" spans="2:11">
      <c r="B170" s="98" t="s">
        <v>694</v>
      </c>
      <c r="C170" s="98"/>
      <c r="D170" s="98"/>
      <c r="E170" s="98"/>
      <c r="F170" s="98" t="s">
        <v>324</v>
      </c>
      <c r="G170" s="98">
        <v>2008</v>
      </c>
      <c r="H170" s="197">
        <v>178157.88</v>
      </c>
      <c r="I170" s="98">
        <v>2021</v>
      </c>
      <c r="J170" s="197">
        <v>0</v>
      </c>
      <c r="K170" s="198"/>
    </row>
    <row r="171" spans="2:11">
      <c r="B171" s="98" t="s">
        <v>695</v>
      </c>
      <c r="C171" s="98"/>
      <c r="D171" s="98"/>
      <c r="E171" s="98"/>
      <c r="F171" s="98" t="s">
        <v>335</v>
      </c>
      <c r="G171" s="98">
        <v>2008</v>
      </c>
      <c r="H171" s="197">
        <v>1299449.8500000001</v>
      </c>
      <c r="I171" s="98">
        <v>2021</v>
      </c>
      <c r="J171" s="197">
        <v>0</v>
      </c>
      <c r="K171" s="198"/>
    </row>
    <row r="172" spans="2:11">
      <c r="B172" s="98" t="s">
        <v>696</v>
      </c>
      <c r="C172" s="98"/>
      <c r="D172" s="98"/>
      <c r="E172" s="98"/>
      <c r="F172" s="98" t="s">
        <v>364</v>
      </c>
      <c r="G172" s="98">
        <v>2008</v>
      </c>
      <c r="H172" s="197">
        <v>8310.1200000000008</v>
      </c>
      <c r="I172" s="98">
        <v>2021</v>
      </c>
      <c r="J172" s="197">
        <v>0</v>
      </c>
      <c r="K172" s="198"/>
    </row>
    <row r="173" spans="2:11">
      <c r="B173" s="98" t="s">
        <v>697</v>
      </c>
      <c r="C173" s="98"/>
      <c r="D173" s="98"/>
      <c r="E173" s="98"/>
      <c r="F173" s="98" t="s">
        <v>328</v>
      </c>
      <c r="G173" s="98">
        <v>2008</v>
      </c>
      <c r="H173" s="197">
        <v>427546.18</v>
      </c>
      <c r="I173" s="98">
        <v>2021</v>
      </c>
      <c r="J173" s="197">
        <v>0</v>
      </c>
      <c r="K173" s="198"/>
    </row>
    <row r="174" spans="2:11">
      <c r="B174" s="98" t="s">
        <v>698</v>
      </c>
      <c r="C174" s="98"/>
      <c r="D174" s="98"/>
      <c r="E174" s="98"/>
      <c r="F174" s="98" t="s">
        <v>322</v>
      </c>
      <c r="G174" s="98">
        <v>2008</v>
      </c>
      <c r="H174" s="197">
        <v>1194171.3899999999</v>
      </c>
      <c r="I174" s="98">
        <v>2021</v>
      </c>
      <c r="J174" s="197">
        <v>0</v>
      </c>
      <c r="K174" s="198"/>
    </row>
    <row r="175" spans="2:11">
      <c r="B175" s="98" t="s">
        <v>699</v>
      </c>
      <c r="C175" s="98"/>
      <c r="D175" s="98"/>
      <c r="E175" s="98"/>
      <c r="F175" s="98" t="s">
        <v>322</v>
      </c>
      <c r="G175" s="98">
        <v>2009</v>
      </c>
      <c r="H175" s="197">
        <v>124506.82</v>
      </c>
      <c r="I175" s="98">
        <v>2021</v>
      </c>
      <c r="J175" s="197">
        <v>0</v>
      </c>
      <c r="K175" s="198"/>
    </row>
    <row r="176" spans="2:11">
      <c r="B176" s="98" t="s">
        <v>700</v>
      </c>
      <c r="C176" s="98"/>
      <c r="D176" s="98"/>
      <c r="E176" s="98"/>
      <c r="F176" s="98" t="s">
        <v>335</v>
      </c>
      <c r="G176" s="98">
        <v>2009</v>
      </c>
      <c r="H176" s="197">
        <v>285378.59999999998</v>
      </c>
      <c r="I176" s="98">
        <v>2021</v>
      </c>
      <c r="J176" s="197">
        <v>0</v>
      </c>
      <c r="K176" s="198"/>
    </row>
    <row r="177" spans="2:11">
      <c r="B177" s="98" t="s">
        <v>701</v>
      </c>
      <c r="C177" s="98"/>
      <c r="D177" s="98"/>
      <c r="E177" s="98"/>
      <c r="F177" s="98" t="s">
        <v>318</v>
      </c>
      <c r="G177" s="98">
        <v>2009</v>
      </c>
      <c r="H177" s="197">
        <v>35389.120000000003</v>
      </c>
      <c r="I177" s="98">
        <v>2021</v>
      </c>
      <c r="J177" s="197">
        <v>24744.506996892218</v>
      </c>
      <c r="K177" s="198"/>
    </row>
    <row r="178" spans="2:11">
      <c r="B178" s="98" t="s">
        <v>702</v>
      </c>
      <c r="C178" s="98"/>
      <c r="D178" s="98"/>
      <c r="E178" s="98"/>
      <c r="F178" s="98" t="s">
        <v>323</v>
      </c>
      <c r="G178" s="98">
        <v>2009</v>
      </c>
      <c r="H178" s="197">
        <v>537011.27</v>
      </c>
      <c r="I178" s="98">
        <v>2021</v>
      </c>
      <c r="J178" s="197">
        <v>0</v>
      </c>
      <c r="K178" s="198"/>
    </row>
    <row r="179" spans="2:11">
      <c r="B179" s="98" t="s">
        <v>703</v>
      </c>
      <c r="C179" s="98"/>
      <c r="D179" s="98"/>
      <c r="E179" s="98"/>
      <c r="F179" s="98" t="s">
        <v>345</v>
      </c>
      <c r="G179" s="98">
        <v>2009</v>
      </c>
      <c r="H179" s="197">
        <v>2416053.9300000006</v>
      </c>
      <c r="I179" s="98">
        <v>2021</v>
      </c>
      <c r="J179" s="197">
        <v>1689334.5575067692</v>
      </c>
      <c r="K179" s="198"/>
    </row>
    <row r="180" spans="2:11">
      <c r="B180" s="98" t="s">
        <v>704</v>
      </c>
      <c r="C180" s="98"/>
      <c r="D180" s="98"/>
      <c r="E180" s="98"/>
      <c r="F180" s="98" t="s">
        <v>314</v>
      </c>
      <c r="G180" s="98">
        <v>2009</v>
      </c>
      <c r="H180" s="197">
        <v>97690.9</v>
      </c>
      <c r="I180" s="98">
        <v>2021</v>
      </c>
      <c r="J180" s="197">
        <v>0</v>
      </c>
      <c r="K180" s="198"/>
    </row>
    <row r="181" spans="2:11">
      <c r="B181" s="98" t="s">
        <v>705</v>
      </c>
      <c r="C181" s="98"/>
      <c r="D181" s="98"/>
      <c r="E181" s="98"/>
      <c r="F181" s="98" t="s">
        <v>333</v>
      </c>
      <c r="G181" s="98">
        <v>2009</v>
      </c>
      <c r="H181" s="197">
        <v>655669.05999999994</v>
      </c>
      <c r="I181" s="98">
        <v>2021</v>
      </c>
      <c r="J181" s="197">
        <v>0</v>
      </c>
      <c r="K181" s="198"/>
    </row>
    <row r="182" spans="2:11">
      <c r="B182" s="98" t="s">
        <v>706</v>
      </c>
      <c r="C182" s="98"/>
      <c r="D182" s="98"/>
      <c r="E182" s="98"/>
      <c r="F182" s="98" t="s">
        <v>328</v>
      </c>
      <c r="G182" s="98">
        <v>2010</v>
      </c>
      <c r="H182" s="197">
        <v>453194.78213502961</v>
      </c>
      <c r="I182" s="98">
        <v>2021</v>
      </c>
      <c r="J182" s="197">
        <v>0</v>
      </c>
      <c r="K182" s="198"/>
    </row>
    <row r="183" spans="2:11">
      <c r="B183" s="98" t="s">
        <v>707</v>
      </c>
      <c r="C183" s="98"/>
      <c r="D183" s="98"/>
      <c r="E183" s="98"/>
      <c r="F183" s="98" t="s">
        <v>335</v>
      </c>
      <c r="G183" s="98">
        <v>2010</v>
      </c>
      <c r="H183" s="197">
        <v>179634.02000000002</v>
      </c>
      <c r="I183" s="98">
        <v>2021</v>
      </c>
      <c r="J183" s="197">
        <v>0</v>
      </c>
      <c r="K183" s="198"/>
    </row>
    <row r="184" spans="2:11">
      <c r="B184" s="98" t="s">
        <v>708</v>
      </c>
      <c r="C184" s="98"/>
      <c r="D184" s="98"/>
      <c r="E184" s="98"/>
      <c r="F184" s="98" t="s">
        <v>332</v>
      </c>
      <c r="G184" s="98">
        <v>2011</v>
      </c>
      <c r="H184" s="197">
        <v>293470.62269139342</v>
      </c>
      <c r="I184" s="98">
        <v>2021</v>
      </c>
      <c r="J184" s="197">
        <v>0</v>
      </c>
      <c r="K184" s="198"/>
    </row>
    <row r="185" spans="2:11">
      <c r="B185" s="98" t="s">
        <v>709</v>
      </c>
      <c r="C185" s="98"/>
      <c r="D185" s="98"/>
      <c r="E185" s="98"/>
      <c r="F185" s="98" t="s">
        <v>322</v>
      </c>
      <c r="G185" s="98">
        <v>2011</v>
      </c>
      <c r="H185" s="197">
        <v>309147.61872011481</v>
      </c>
      <c r="I185" s="98">
        <v>2021</v>
      </c>
      <c r="J185" s="197">
        <v>0</v>
      </c>
      <c r="K185" s="198"/>
    </row>
    <row r="186" spans="2:11">
      <c r="B186" s="98" t="s">
        <v>710</v>
      </c>
      <c r="C186" s="98"/>
      <c r="D186" s="98"/>
      <c r="E186" s="98"/>
      <c r="F186" s="98" t="s">
        <v>367</v>
      </c>
      <c r="G186" s="98">
        <v>2011</v>
      </c>
      <c r="H186" s="197">
        <v>24343500.983545668</v>
      </c>
      <c r="I186" s="98">
        <v>2021</v>
      </c>
      <c r="J186" s="197">
        <v>0</v>
      </c>
      <c r="K186" s="198"/>
    </row>
    <row r="187" spans="2:11">
      <c r="B187" s="98" t="s">
        <v>711</v>
      </c>
      <c r="C187" s="98"/>
      <c r="D187" s="98"/>
      <c r="E187" s="98"/>
      <c r="F187" s="98" t="s">
        <v>328</v>
      </c>
      <c r="G187" s="98">
        <v>2011</v>
      </c>
      <c r="H187" s="197">
        <v>345005.47060998465</v>
      </c>
      <c r="I187" s="98">
        <v>2021</v>
      </c>
      <c r="J187" s="197">
        <v>0</v>
      </c>
      <c r="K187" s="198"/>
    </row>
    <row r="188" spans="2:11">
      <c r="B188" s="98" t="s">
        <v>712</v>
      </c>
      <c r="C188" s="98"/>
      <c r="D188" s="98"/>
      <c r="E188" s="98"/>
      <c r="F188" s="98" t="s">
        <v>333</v>
      </c>
      <c r="G188" s="98">
        <v>2011</v>
      </c>
      <c r="H188" s="197">
        <v>10931.96</v>
      </c>
      <c r="I188" s="98">
        <v>2021</v>
      </c>
      <c r="J188" s="197">
        <v>0</v>
      </c>
      <c r="K188" s="198"/>
    </row>
    <row r="189" spans="2:11">
      <c r="B189" s="98" t="s">
        <v>713</v>
      </c>
      <c r="C189" s="98"/>
      <c r="D189" s="98"/>
      <c r="E189" s="98"/>
      <c r="F189" s="98" t="s">
        <v>363</v>
      </c>
      <c r="G189" s="98">
        <v>2012</v>
      </c>
      <c r="H189" s="197">
        <v>817297.73457401327</v>
      </c>
      <c r="I189" s="98">
        <v>2021</v>
      </c>
      <c r="J189" s="197">
        <v>0</v>
      </c>
      <c r="K189" s="198"/>
    </row>
    <row r="190" spans="2:11">
      <c r="B190" s="98" t="s">
        <v>714</v>
      </c>
      <c r="C190" s="98"/>
      <c r="D190" s="98"/>
      <c r="E190" s="98"/>
      <c r="F190" s="98" t="s">
        <v>328</v>
      </c>
      <c r="G190" s="98">
        <v>2012</v>
      </c>
      <c r="H190" s="197">
        <v>237528.30775638262</v>
      </c>
      <c r="I190" s="98">
        <v>2021</v>
      </c>
      <c r="J190" s="197">
        <v>13628.978016883706</v>
      </c>
      <c r="K190" s="198"/>
    </row>
    <row r="191" spans="2:11">
      <c r="B191" s="98" t="s">
        <v>715</v>
      </c>
      <c r="C191" s="98"/>
      <c r="D191" s="98"/>
      <c r="E191" s="98"/>
      <c r="F191" s="98" t="s">
        <v>333</v>
      </c>
      <c r="G191" s="98">
        <v>2012</v>
      </c>
      <c r="H191" s="197">
        <v>20000</v>
      </c>
      <c r="I191" s="98">
        <v>2021</v>
      </c>
      <c r="J191" s="197">
        <v>1147.5666328463135</v>
      </c>
      <c r="K191" s="198"/>
    </row>
    <row r="192" spans="2:11">
      <c r="B192" s="98" t="s">
        <v>716</v>
      </c>
      <c r="C192" s="98"/>
      <c r="D192" s="98"/>
      <c r="E192" s="98"/>
      <c r="F192" s="98" t="s">
        <v>345</v>
      </c>
      <c r="G192" s="98">
        <v>2012</v>
      </c>
      <c r="H192" s="197">
        <v>701380.67501665035</v>
      </c>
      <c r="I192" s="98">
        <v>2021</v>
      </c>
      <c r="J192" s="197">
        <v>550002.05737442558</v>
      </c>
      <c r="K192" s="198"/>
    </row>
    <row r="193" spans="2:11">
      <c r="B193" s="98" t="s">
        <v>717</v>
      </c>
      <c r="C193" s="98"/>
      <c r="D193" s="98"/>
      <c r="E193" s="98"/>
      <c r="F193" s="98" t="s">
        <v>324</v>
      </c>
      <c r="G193" s="98">
        <v>2012</v>
      </c>
      <c r="H193" s="197">
        <v>102288.01000000001</v>
      </c>
      <c r="I193" s="98">
        <v>2021</v>
      </c>
      <c r="J193" s="197">
        <v>5869.1153608124732</v>
      </c>
      <c r="K193" s="198"/>
    </row>
    <row r="194" spans="2:11">
      <c r="B194" s="98" t="s">
        <v>718</v>
      </c>
      <c r="C194" s="98"/>
      <c r="D194" s="98"/>
      <c r="E194" s="98"/>
      <c r="F194" s="98" t="s">
        <v>323</v>
      </c>
      <c r="G194" s="98">
        <v>2012</v>
      </c>
      <c r="H194" s="197">
        <v>321753.96830222307</v>
      </c>
      <c r="I194" s="98">
        <v>2021</v>
      </c>
      <c r="J194" s="197">
        <v>18461.705900476001</v>
      </c>
      <c r="K194" s="198"/>
    </row>
    <row r="195" spans="2:11">
      <c r="B195" s="98" t="s">
        <v>719</v>
      </c>
      <c r="C195" s="98"/>
      <c r="D195" s="98"/>
      <c r="E195" s="98"/>
      <c r="F195" s="98" t="s">
        <v>335</v>
      </c>
      <c r="G195" s="98">
        <v>2012</v>
      </c>
      <c r="H195" s="197">
        <v>341738.83030935976</v>
      </c>
      <c r="I195" s="98">
        <v>2021</v>
      </c>
      <c r="J195" s="197">
        <v>19608.403940547396</v>
      </c>
      <c r="K195" s="198"/>
    </row>
    <row r="196" spans="2:11">
      <c r="B196" s="98" t="s">
        <v>720</v>
      </c>
      <c r="C196" s="98"/>
      <c r="D196" s="98"/>
      <c r="E196" s="98"/>
      <c r="F196" s="98" t="s">
        <v>322</v>
      </c>
      <c r="G196" s="98">
        <v>2012</v>
      </c>
      <c r="H196" s="197">
        <v>737114.28212566266</v>
      </c>
      <c r="I196" s="98">
        <v>2021</v>
      </c>
      <c r="J196" s="197">
        <v>42294.387738093574</v>
      </c>
      <c r="K196" s="198"/>
    </row>
    <row r="197" spans="2:11">
      <c r="B197" s="98" t="s">
        <v>721</v>
      </c>
      <c r="C197" s="98"/>
      <c r="D197" s="98"/>
      <c r="E197" s="98"/>
      <c r="F197" s="98" t="s">
        <v>328</v>
      </c>
      <c r="G197" s="98">
        <v>2013</v>
      </c>
      <c r="H197" s="197">
        <v>5005059.40396435</v>
      </c>
      <c r="I197" s="98">
        <v>2021</v>
      </c>
      <c r="J197" s="197">
        <v>842175.83099752699</v>
      </c>
      <c r="K197" s="198"/>
    </row>
    <row r="198" spans="2:11">
      <c r="B198" s="98" t="s">
        <v>722</v>
      </c>
      <c r="C198" s="98"/>
      <c r="D198" s="98"/>
      <c r="E198" s="98"/>
      <c r="F198" s="98" t="s">
        <v>345</v>
      </c>
      <c r="G198" s="98">
        <v>2013</v>
      </c>
      <c r="H198" s="197">
        <v>1237826.9064472313</v>
      </c>
      <c r="I198" s="98">
        <v>2021</v>
      </c>
      <c r="J198" s="197">
        <v>995129.04477620148</v>
      </c>
      <c r="K198" s="198"/>
    </row>
    <row r="199" spans="2:11">
      <c r="B199" s="98" t="s">
        <v>723</v>
      </c>
      <c r="C199" s="98"/>
      <c r="D199" s="98"/>
      <c r="E199" s="98"/>
      <c r="F199" s="98" t="s">
        <v>323</v>
      </c>
      <c r="G199" s="98">
        <v>2013</v>
      </c>
      <c r="H199" s="197">
        <v>292655.61609467439</v>
      </c>
      <c r="I199" s="98">
        <v>2021</v>
      </c>
      <c r="J199" s="197">
        <v>49243.668613684422</v>
      </c>
      <c r="K199" s="198"/>
    </row>
    <row r="200" spans="2:11">
      <c r="B200" s="98" t="s">
        <v>724</v>
      </c>
      <c r="C200" s="98"/>
      <c r="D200" s="98"/>
      <c r="E200" s="98"/>
      <c r="F200" s="98" t="s">
        <v>345</v>
      </c>
      <c r="G200" s="98">
        <v>2014</v>
      </c>
      <c r="H200" s="197">
        <v>4973944.9463818558</v>
      </c>
      <c r="I200" s="98">
        <v>2021</v>
      </c>
      <c r="J200" s="197">
        <v>4070721.5945336674</v>
      </c>
      <c r="K200" s="198"/>
    </row>
    <row r="201" spans="2:11">
      <c r="B201" s="98" t="s">
        <v>725</v>
      </c>
      <c r="C201" s="98"/>
      <c r="D201" s="98"/>
      <c r="E201" s="98"/>
      <c r="F201" s="98" t="s">
        <v>323</v>
      </c>
      <c r="G201" s="98">
        <v>2014</v>
      </c>
      <c r="H201" s="197">
        <v>332895.6529706032</v>
      </c>
      <c r="I201" s="98">
        <v>2021</v>
      </c>
      <c r="J201" s="197">
        <v>90814.939173486709</v>
      </c>
      <c r="K201" s="198"/>
    </row>
    <row r="202" spans="2:11">
      <c r="B202" s="98" t="s">
        <v>726</v>
      </c>
      <c r="C202" s="98"/>
      <c r="D202" s="98"/>
      <c r="E202" s="98"/>
      <c r="F202" s="98" t="s">
        <v>324</v>
      </c>
      <c r="G202" s="98">
        <v>2014</v>
      </c>
      <c r="H202" s="197">
        <v>294123.8734031191</v>
      </c>
      <c r="I202" s="98">
        <v>2021</v>
      </c>
      <c r="J202" s="197">
        <v>80237.880651848885</v>
      </c>
      <c r="K202" s="198"/>
    </row>
    <row r="203" spans="2:11">
      <c r="B203" s="98" t="s">
        <v>727</v>
      </c>
      <c r="C203" s="98"/>
      <c r="D203" s="98"/>
      <c r="E203" s="98"/>
      <c r="F203" s="98" t="s">
        <v>333</v>
      </c>
      <c r="G203" s="98">
        <v>2014</v>
      </c>
      <c r="H203" s="197">
        <v>24919.261718386999</v>
      </c>
      <c r="I203" s="98">
        <v>2021</v>
      </c>
      <c r="J203" s="197">
        <v>6798.0498303573586</v>
      </c>
      <c r="K203" s="198"/>
    </row>
    <row r="204" spans="2:11">
      <c r="B204" s="98" t="s">
        <v>728</v>
      </c>
      <c r="C204" s="98"/>
      <c r="D204" s="98"/>
      <c r="E204" s="98"/>
      <c r="F204" s="98" t="s">
        <v>328</v>
      </c>
      <c r="G204" s="98">
        <v>2014</v>
      </c>
      <c r="H204" s="197">
        <v>264974.99557180319</v>
      </c>
      <c r="I204" s="98">
        <v>2021</v>
      </c>
      <c r="J204" s="197">
        <v>72285.978776277945</v>
      </c>
      <c r="K204" s="198"/>
    </row>
    <row r="205" spans="2:11">
      <c r="B205" s="98" t="s">
        <v>729</v>
      </c>
      <c r="C205" s="98"/>
      <c r="D205" s="98"/>
      <c r="E205" s="98"/>
      <c r="F205" s="98" t="s">
        <v>322</v>
      </c>
      <c r="G205" s="98">
        <v>2014</v>
      </c>
      <c r="H205" s="197">
        <v>724167.86511950963</v>
      </c>
      <c r="I205" s="98">
        <v>2021</v>
      </c>
      <c r="J205" s="197">
        <v>197555.1799351057</v>
      </c>
      <c r="K205" s="198"/>
    </row>
    <row r="206" spans="2:11">
      <c r="B206" s="98" t="s">
        <v>730</v>
      </c>
      <c r="C206" s="98"/>
      <c r="D206" s="98"/>
      <c r="E206" s="98"/>
      <c r="F206" s="98" t="s">
        <v>336</v>
      </c>
      <c r="G206" s="98">
        <v>2014</v>
      </c>
      <c r="H206" s="197">
        <v>1415.9999999999968</v>
      </c>
      <c r="I206" s="98">
        <v>2021</v>
      </c>
      <c r="J206" s="197">
        <v>386.28907503641284</v>
      </c>
      <c r="K206" s="198"/>
    </row>
    <row r="207" spans="2:11">
      <c r="B207" s="98" t="s">
        <v>731</v>
      </c>
      <c r="C207" s="98"/>
      <c r="D207" s="98"/>
      <c r="E207" s="98"/>
      <c r="F207" s="98" t="s">
        <v>336</v>
      </c>
      <c r="G207" s="98">
        <v>2015</v>
      </c>
      <c r="H207" s="197">
        <v>43315.304046858677</v>
      </c>
      <c r="I207" s="98">
        <v>2021</v>
      </c>
      <c r="J207" s="197">
        <v>16379.370300704035</v>
      </c>
      <c r="K207" s="198"/>
    </row>
    <row r="208" spans="2:11">
      <c r="B208" s="98" t="s">
        <v>732</v>
      </c>
      <c r="C208" s="98"/>
      <c r="D208" s="98"/>
      <c r="E208" s="98"/>
      <c r="F208" s="98" t="s">
        <v>333</v>
      </c>
      <c r="G208" s="98">
        <v>2015</v>
      </c>
      <c r="H208" s="197">
        <v>78424.550748692549</v>
      </c>
      <c r="I208" s="98">
        <v>2021</v>
      </c>
      <c r="J208" s="197">
        <v>29655.679110310892</v>
      </c>
      <c r="K208" s="198"/>
    </row>
    <row r="209" spans="2:11">
      <c r="B209" s="98" t="s">
        <v>733</v>
      </c>
      <c r="C209" s="98"/>
      <c r="D209" s="98"/>
      <c r="E209" s="98"/>
      <c r="F209" s="98" t="s">
        <v>328</v>
      </c>
      <c r="G209" s="98">
        <v>2015</v>
      </c>
      <c r="H209" s="197">
        <v>481116.61247078225</v>
      </c>
      <c r="I209" s="98">
        <v>2021</v>
      </c>
      <c r="J209" s="197">
        <v>181930.78236168518</v>
      </c>
      <c r="K209" s="198"/>
    </row>
    <row r="210" spans="2:11">
      <c r="B210" s="98" t="s">
        <v>734</v>
      </c>
      <c r="C210" s="98"/>
      <c r="D210" s="98"/>
      <c r="E210" s="98"/>
      <c r="F210" s="98" t="s">
        <v>368</v>
      </c>
      <c r="G210" s="98">
        <v>2015</v>
      </c>
      <c r="H210" s="197">
        <v>13785822.782425826</v>
      </c>
      <c r="I210" s="98">
        <v>2021</v>
      </c>
      <c r="J210" s="197">
        <v>8440110.7970265597</v>
      </c>
      <c r="K210" s="198"/>
    </row>
    <row r="211" spans="2:11">
      <c r="B211" s="98" t="s">
        <v>735</v>
      </c>
      <c r="C211" s="98"/>
      <c r="D211" s="98"/>
      <c r="E211" s="98"/>
      <c r="F211" s="98" t="s">
        <v>332</v>
      </c>
      <c r="G211" s="98">
        <v>2015</v>
      </c>
      <c r="H211" s="197">
        <v>43877.173224174046</v>
      </c>
      <c r="I211" s="98">
        <v>2021</v>
      </c>
      <c r="J211" s="197">
        <v>16591.837083941773</v>
      </c>
      <c r="K211" s="198"/>
    </row>
    <row r="212" spans="2:11">
      <c r="B212" s="98" t="s">
        <v>736</v>
      </c>
      <c r="C212" s="98"/>
      <c r="D212" s="98"/>
      <c r="E212" s="98"/>
      <c r="F212" s="98" t="s">
        <v>323</v>
      </c>
      <c r="G212" s="98">
        <v>2015</v>
      </c>
      <c r="H212" s="197">
        <v>153470.91831934603</v>
      </c>
      <c r="I212" s="98">
        <v>2021</v>
      </c>
      <c r="J212" s="197">
        <v>58033.922579009974</v>
      </c>
      <c r="K212" s="198"/>
    </row>
    <row r="213" spans="2:11">
      <c r="B213" s="98" t="s">
        <v>737</v>
      </c>
      <c r="C213" s="98"/>
      <c r="D213" s="98"/>
      <c r="E213" s="98"/>
      <c r="F213" s="98" t="s">
        <v>345</v>
      </c>
      <c r="G213" s="98">
        <v>2015</v>
      </c>
      <c r="H213" s="197">
        <v>2375369.7957282378</v>
      </c>
      <c r="I213" s="98">
        <v>2021</v>
      </c>
      <c r="J213" s="197">
        <v>2010322.0086927759</v>
      </c>
      <c r="K213" s="198"/>
    </row>
    <row r="214" spans="2:11">
      <c r="B214" s="98" t="s">
        <v>738</v>
      </c>
      <c r="C214" s="98"/>
      <c r="D214" s="98"/>
      <c r="E214" s="98"/>
      <c r="F214" s="98" t="s">
        <v>318</v>
      </c>
      <c r="G214" s="98">
        <v>2015</v>
      </c>
      <c r="H214" s="197">
        <v>516544.29057147249</v>
      </c>
      <c r="I214" s="98">
        <v>2021</v>
      </c>
      <c r="J214" s="197">
        <v>437161.55592610373</v>
      </c>
      <c r="K214" s="198"/>
    </row>
    <row r="215" spans="2:11">
      <c r="B215" s="98" t="s">
        <v>739</v>
      </c>
      <c r="C215" s="98"/>
      <c r="D215" s="98"/>
      <c r="E215" s="98"/>
      <c r="F215" s="98" t="s">
        <v>322</v>
      </c>
      <c r="G215" s="98">
        <v>2015</v>
      </c>
      <c r="H215" s="197">
        <v>406758.82739129546</v>
      </c>
      <c r="I215" s="98">
        <v>2021</v>
      </c>
      <c r="J215" s="197">
        <v>153812.9214033616</v>
      </c>
      <c r="K215" s="198"/>
    </row>
    <row r="216" spans="2:11">
      <c r="B216" s="98" t="s">
        <v>740</v>
      </c>
      <c r="C216" s="98"/>
      <c r="D216" s="98"/>
      <c r="E216" s="98"/>
      <c r="F216" s="98" t="s">
        <v>345</v>
      </c>
      <c r="G216" s="98">
        <v>2016</v>
      </c>
      <c r="H216" s="197">
        <v>229380.26938547671</v>
      </c>
      <c r="I216" s="98">
        <v>2021</v>
      </c>
      <c r="J216" s="197">
        <v>200783.5579674957</v>
      </c>
      <c r="K216" s="198"/>
    </row>
    <row r="217" spans="2:11">
      <c r="B217" s="98" t="s">
        <v>741</v>
      </c>
      <c r="C217" s="98"/>
      <c r="D217" s="98"/>
      <c r="E217" s="98"/>
      <c r="F217" s="98" t="s">
        <v>368</v>
      </c>
      <c r="G217" s="98">
        <v>2016</v>
      </c>
      <c r="H217" s="197">
        <v>529286.5107518764</v>
      </c>
      <c r="I217" s="98">
        <v>2021</v>
      </c>
      <c r="J217" s="197">
        <v>359294.38470756344</v>
      </c>
      <c r="K217" s="198"/>
    </row>
    <row r="218" spans="2:11">
      <c r="B218" s="98" t="s">
        <v>742</v>
      </c>
      <c r="C218" s="98"/>
      <c r="D218" s="98"/>
      <c r="E218" s="98"/>
      <c r="F218" s="98" t="s">
        <v>332</v>
      </c>
      <c r="G218" s="98">
        <v>2016</v>
      </c>
      <c r="H218" s="197">
        <v>28567.827468907908</v>
      </c>
      <c r="I218" s="98">
        <v>2021</v>
      </c>
      <c r="J218" s="197">
        <v>13778.977338155324</v>
      </c>
      <c r="K218" s="198"/>
    </row>
    <row r="219" spans="2:11">
      <c r="B219" s="98" t="s">
        <v>743</v>
      </c>
      <c r="C219" s="98"/>
      <c r="D219" s="98"/>
      <c r="E219" s="98"/>
      <c r="F219" s="98" t="s">
        <v>318</v>
      </c>
      <c r="G219" s="98">
        <v>2016</v>
      </c>
      <c r="H219" s="197">
        <v>69569.550579382194</v>
      </c>
      <c r="I219" s="98">
        <v>2021</v>
      </c>
      <c r="J219" s="197">
        <v>60896.353156050573</v>
      </c>
      <c r="K219" s="198"/>
    </row>
    <row r="220" spans="2:11">
      <c r="B220" s="98" t="s">
        <v>744</v>
      </c>
      <c r="C220" s="98"/>
      <c r="D220" s="98"/>
      <c r="E220" s="98"/>
      <c r="F220" s="98" t="s">
        <v>323</v>
      </c>
      <c r="G220" s="98">
        <v>2016</v>
      </c>
      <c r="H220" s="197">
        <v>285684.31746031862</v>
      </c>
      <c r="I220" s="98">
        <v>2021</v>
      </c>
      <c r="J220" s="197">
        <v>137792.68796118168</v>
      </c>
      <c r="K220" s="198"/>
    </row>
    <row r="221" spans="2:11">
      <c r="B221" s="98" t="s">
        <v>745</v>
      </c>
      <c r="C221" s="98"/>
      <c r="D221" s="98"/>
      <c r="E221" s="98"/>
      <c r="F221" s="98" t="s">
        <v>322</v>
      </c>
      <c r="G221" s="98">
        <v>2016</v>
      </c>
      <c r="H221" s="197">
        <v>23169.006741347624</v>
      </c>
      <c r="I221" s="98">
        <v>2021</v>
      </c>
      <c r="J221" s="197">
        <v>11174.991139387506</v>
      </c>
      <c r="K221" s="198"/>
    </row>
    <row r="222" spans="2:11">
      <c r="B222" s="98" t="s">
        <v>746</v>
      </c>
      <c r="C222" s="98"/>
      <c r="D222" s="98"/>
      <c r="E222" s="98"/>
      <c r="F222" s="98" t="s">
        <v>331</v>
      </c>
      <c r="G222" s="98">
        <v>2017</v>
      </c>
      <c r="H222" s="197">
        <v>42505.139899436123</v>
      </c>
      <c r="I222" s="98">
        <v>2021</v>
      </c>
      <c r="J222" s="197">
        <v>25007.119857240814</v>
      </c>
      <c r="K222" s="198"/>
    </row>
    <row r="223" spans="2:11">
      <c r="B223" s="98" t="s">
        <v>747</v>
      </c>
      <c r="C223" s="98"/>
      <c r="D223" s="98"/>
      <c r="E223" s="98"/>
      <c r="F223" s="98" t="s">
        <v>324</v>
      </c>
      <c r="G223" s="98">
        <v>2017</v>
      </c>
      <c r="H223" s="197">
        <v>283180.78041617683</v>
      </c>
      <c r="I223" s="98">
        <v>2021</v>
      </c>
      <c r="J223" s="197">
        <v>166604.2208986652</v>
      </c>
      <c r="K223" s="198"/>
    </row>
    <row r="224" spans="2:11">
      <c r="B224" s="98" t="s">
        <v>748</v>
      </c>
      <c r="C224" s="98"/>
      <c r="D224" s="98"/>
      <c r="E224" s="98"/>
      <c r="F224" s="98" t="s">
        <v>324</v>
      </c>
      <c r="G224" s="98">
        <v>2016</v>
      </c>
      <c r="H224" s="197">
        <v>59355.750635093973</v>
      </c>
      <c r="I224" s="98">
        <v>2021</v>
      </c>
      <c r="J224" s="197">
        <v>28628.76232994219</v>
      </c>
      <c r="K224" s="198"/>
    </row>
    <row r="225" spans="2:11">
      <c r="B225" s="98" t="s">
        <v>749</v>
      </c>
      <c r="C225" s="98"/>
      <c r="D225" s="98"/>
      <c r="E225" s="98"/>
      <c r="F225" s="98" t="s">
        <v>345</v>
      </c>
      <c r="G225" s="98">
        <v>2017</v>
      </c>
      <c r="H225" s="197">
        <v>1235103.6006231268</v>
      </c>
      <c r="I225" s="98">
        <v>2021</v>
      </c>
      <c r="J225" s="197">
        <v>1123005.4133120223</v>
      </c>
      <c r="K225" s="198"/>
    </row>
    <row r="226" spans="2:11">
      <c r="B226" s="98" t="s">
        <v>750</v>
      </c>
      <c r="C226" s="98"/>
      <c r="D226" s="98"/>
      <c r="E226" s="98"/>
      <c r="F226" s="98" t="s">
        <v>333</v>
      </c>
      <c r="G226" s="98">
        <v>2017</v>
      </c>
      <c r="H226" s="197">
        <v>251242.94461834809</v>
      </c>
      <c r="I226" s="98">
        <v>2021</v>
      </c>
      <c r="J226" s="197">
        <v>147814.18069019204</v>
      </c>
      <c r="K226" s="198"/>
    </row>
    <row r="227" spans="2:11">
      <c r="B227" s="98" t="s">
        <v>751</v>
      </c>
      <c r="C227" s="98"/>
      <c r="D227" s="98"/>
      <c r="E227" s="98"/>
      <c r="F227" s="98" t="s">
        <v>332</v>
      </c>
      <c r="G227" s="98">
        <v>2017</v>
      </c>
      <c r="H227" s="197">
        <v>342149.84909853589</v>
      </c>
      <c r="I227" s="98">
        <v>2021</v>
      </c>
      <c r="J227" s="197">
        <v>201297.59143922853</v>
      </c>
      <c r="K227" s="198"/>
    </row>
    <row r="228" spans="2:11">
      <c r="B228" s="98" t="s">
        <v>752</v>
      </c>
      <c r="C228" s="98"/>
      <c r="D228" s="98"/>
      <c r="E228" s="98"/>
      <c r="F228" s="98" t="s">
        <v>327</v>
      </c>
      <c r="G228" s="98">
        <v>2017</v>
      </c>
      <c r="H228" s="197">
        <v>492613.45921199484</v>
      </c>
      <c r="I228" s="98">
        <v>2021</v>
      </c>
      <c r="J228" s="197">
        <v>289820.09815635922</v>
      </c>
      <c r="K228" s="198"/>
    </row>
    <row r="229" spans="2:11">
      <c r="B229" s="98" t="s">
        <v>753</v>
      </c>
      <c r="C229" s="98"/>
      <c r="D229" s="98"/>
      <c r="E229" s="98"/>
      <c r="F229" s="98" t="s">
        <v>328</v>
      </c>
      <c r="G229" s="98">
        <v>2017</v>
      </c>
      <c r="H229" s="197">
        <v>2185364.6124668787</v>
      </c>
      <c r="I229" s="98">
        <v>2021</v>
      </c>
      <c r="J229" s="197">
        <v>1285719.20772473</v>
      </c>
      <c r="K229" s="198"/>
    </row>
    <row r="230" spans="2:11">
      <c r="B230" s="98" t="s">
        <v>754</v>
      </c>
      <c r="C230" s="98"/>
      <c r="D230" s="98"/>
      <c r="E230" s="98"/>
      <c r="F230" s="98" t="s">
        <v>335</v>
      </c>
      <c r="G230" s="98">
        <v>2017</v>
      </c>
      <c r="H230" s="197">
        <v>68624.022512808762</v>
      </c>
      <c r="I230" s="98">
        <v>2021</v>
      </c>
      <c r="J230" s="197">
        <v>40373.685632465487</v>
      </c>
      <c r="K230" s="198"/>
    </row>
    <row r="231" spans="2:11">
      <c r="B231" s="98" t="s">
        <v>755</v>
      </c>
      <c r="C231" s="98"/>
      <c r="D231" s="98"/>
      <c r="E231" s="98"/>
      <c r="F231" s="98" t="s">
        <v>323</v>
      </c>
      <c r="G231" s="98">
        <v>2017</v>
      </c>
      <c r="H231" s="197">
        <v>75086.588886849713</v>
      </c>
      <c r="I231" s="98">
        <v>2021</v>
      </c>
      <c r="J231" s="197">
        <v>44175.81808711389</v>
      </c>
      <c r="K231" s="198"/>
    </row>
    <row r="232" spans="2:11">
      <c r="B232" s="98" t="s">
        <v>756</v>
      </c>
      <c r="C232" s="98"/>
      <c r="D232" s="98"/>
      <c r="E232" s="98"/>
      <c r="F232" s="98" t="s">
        <v>322</v>
      </c>
      <c r="G232" s="98">
        <v>2017</v>
      </c>
      <c r="H232" s="197">
        <v>894081.48176313401</v>
      </c>
      <c r="I232" s="98">
        <v>2021</v>
      </c>
      <c r="J232" s="197">
        <v>526016.44952794898</v>
      </c>
      <c r="K232" s="198"/>
    </row>
    <row r="233" spans="2:11">
      <c r="B233" s="98" t="s">
        <v>757</v>
      </c>
      <c r="C233" s="98"/>
      <c r="D233" s="98"/>
      <c r="E233" s="98"/>
      <c r="F233" s="98" t="s">
        <v>323</v>
      </c>
      <c r="G233" s="98">
        <v>2018</v>
      </c>
      <c r="H233" s="197">
        <v>490885.08786120504</v>
      </c>
      <c r="I233" s="98">
        <v>2021</v>
      </c>
      <c r="J233" s="197">
        <v>336600.51580018562</v>
      </c>
      <c r="K233" s="198"/>
    </row>
    <row r="234" spans="2:11">
      <c r="B234" s="98" t="s">
        <v>758</v>
      </c>
      <c r="C234" s="98"/>
      <c r="D234" s="98"/>
      <c r="E234" s="98"/>
      <c r="F234" s="98" t="s">
        <v>322</v>
      </c>
      <c r="G234" s="98">
        <v>2018</v>
      </c>
      <c r="H234" s="197">
        <v>533703.76265516167</v>
      </c>
      <c r="I234" s="98">
        <v>2021</v>
      </c>
      <c r="J234" s="197">
        <v>365961.33440708811</v>
      </c>
      <c r="K234" s="198"/>
    </row>
    <row r="235" spans="2:11">
      <c r="B235" s="98" t="s">
        <v>759</v>
      </c>
      <c r="C235" s="98"/>
      <c r="D235" s="98"/>
      <c r="E235" s="98"/>
      <c r="F235" s="98" t="s">
        <v>328</v>
      </c>
      <c r="G235" s="98">
        <v>2018</v>
      </c>
      <c r="H235" s="197">
        <v>2619455.826851733</v>
      </c>
      <c r="I235" s="98">
        <v>2021</v>
      </c>
      <c r="J235" s="197">
        <v>1796164.1211708463</v>
      </c>
      <c r="K235" s="198"/>
    </row>
    <row r="236" spans="2:11">
      <c r="B236" s="98" t="s">
        <v>760</v>
      </c>
      <c r="C236" s="98"/>
      <c r="D236" s="98"/>
      <c r="E236" s="98"/>
      <c r="F236" s="98" t="s">
        <v>324</v>
      </c>
      <c r="G236" s="98">
        <v>2018</v>
      </c>
      <c r="H236" s="197">
        <v>252164.79428194632</v>
      </c>
      <c r="I236" s="98">
        <v>2021</v>
      </c>
      <c r="J236" s="197">
        <v>172909.7133338665</v>
      </c>
      <c r="K236" s="198"/>
    </row>
    <row r="237" spans="2:11">
      <c r="B237" s="98" t="s">
        <v>761</v>
      </c>
      <c r="C237" s="98"/>
      <c r="D237" s="98"/>
      <c r="E237" s="98"/>
      <c r="F237" s="98" t="s">
        <v>331</v>
      </c>
      <c r="G237" s="98">
        <v>2018</v>
      </c>
      <c r="H237" s="197">
        <v>13021546.318391869</v>
      </c>
      <c r="I237" s="98">
        <v>2021</v>
      </c>
      <c r="J237" s="197">
        <v>8928890.519742161</v>
      </c>
      <c r="K237" s="198"/>
    </row>
    <row r="238" spans="2:11">
      <c r="B238" s="98" t="s">
        <v>762</v>
      </c>
      <c r="C238" s="98"/>
      <c r="D238" s="98"/>
      <c r="E238" s="98"/>
      <c r="F238" s="98" t="s">
        <v>345</v>
      </c>
      <c r="G238" s="98">
        <v>2018</v>
      </c>
      <c r="H238" s="197">
        <v>5158473.573657441</v>
      </c>
      <c r="I238" s="98">
        <v>2021</v>
      </c>
      <c r="J238" s="197">
        <v>4806925.7125234623</v>
      </c>
      <c r="K238" s="198"/>
    </row>
    <row r="239" spans="2:11">
      <c r="B239" s="98" t="s">
        <v>763</v>
      </c>
      <c r="C239" s="98"/>
      <c r="D239" s="98"/>
      <c r="E239" s="98"/>
      <c r="F239" s="98" t="s">
        <v>369</v>
      </c>
      <c r="G239" s="98">
        <v>2018</v>
      </c>
      <c r="H239" s="197">
        <v>21147142.000000007</v>
      </c>
      <c r="I239" s="98">
        <v>2021</v>
      </c>
      <c r="J239" s="197">
        <v>17103297.263965867</v>
      </c>
      <c r="K239" s="198"/>
    </row>
    <row r="240" spans="2:11">
      <c r="B240" s="98" t="s">
        <v>764</v>
      </c>
      <c r="C240" s="98"/>
      <c r="D240" s="98"/>
      <c r="E240" s="98"/>
      <c r="F240" s="98" t="s">
        <v>365</v>
      </c>
      <c r="G240" s="98">
        <v>2018</v>
      </c>
      <c r="H240" s="197">
        <v>1669649.9999999995</v>
      </c>
      <c r="I240" s="98">
        <v>2021</v>
      </c>
      <c r="J240" s="197">
        <v>528406.65386783984</v>
      </c>
      <c r="K240" s="198"/>
    </row>
    <row r="241" spans="2:11">
      <c r="B241" s="98" t="s">
        <v>765</v>
      </c>
      <c r="C241" s="98"/>
      <c r="D241" s="98"/>
      <c r="E241" s="98"/>
      <c r="F241" s="98" t="s">
        <v>314</v>
      </c>
      <c r="G241" s="98">
        <v>2017</v>
      </c>
      <c r="H241" s="197">
        <v>41129.587663444909</v>
      </c>
      <c r="I241" s="98">
        <v>2021</v>
      </c>
      <c r="J241" s="197">
        <v>24197.83891576614</v>
      </c>
      <c r="K241" s="198"/>
    </row>
    <row r="242" spans="2:11">
      <c r="B242" s="98" t="s">
        <v>766</v>
      </c>
      <c r="C242" s="98"/>
      <c r="D242" s="98"/>
      <c r="E242" s="98"/>
      <c r="F242" s="98" t="s">
        <v>318</v>
      </c>
      <c r="G242" s="98">
        <v>2018</v>
      </c>
      <c r="H242" s="197">
        <v>1769813.2968497979</v>
      </c>
      <c r="I242" s="98">
        <v>2021</v>
      </c>
      <c r="J242" s="197">
        <v>1649201.2455850111</v>
      </c>
      <c r="K242" s="198"/>
    </row>
    <row r="243" spans="2:11">
      <c r="B243" s="98" t="s">
        <v>767</v>
      </c>
      <c r="C243" s="98"/>
      <c r="D243" s="98"/>
      <c r="E243" s="98"/>
      <c r="F243" s="98" t="s">
        <v>335</v>
      </c>
      <c r="G243" s="98">
        <v>2018</v>
      </c>
      <c r="H243" s="197">
        <v>20291.448993786991</v>
      </c>
      <c r="I243" s="98">
        <v>2021</v>
      </c>
      <c r="J243" s="197">
        <v>13913.871833835448</v>
      </c>
      <c r="K243" s="198"/>
    </row>
    <row r="244" spans="2:11">
      <c r="B244" s="98" t="s">
        <v>768</v>
      </c>
      <c r="C244" s="98"/>
      <c r="D244" s="98"/>
      <c r="E244" s="98"/>
      <c r="F244" s="98" t="s">
        <v>326</v>
      </c>
      <c r="G244" s="98">
        <v>2018</v>
      </c>
      <c r="H244" s="197">
        <v>59796.38767845487</v>
      </c>
      <c r="I244" s="98">
        <v>2021</v>
      </c>
      <c r="J244" s="197">
        <v>41002.457465659885</v>
      </c>
      <c r="K244" s="198"/>
    </row>
    <row r="245" spans="2:11">
      <c r="B245" s="98" t="s">
        <v>769</v>
      </c>
      <c r="C245" s="98"/>
      <c r="D245" s="98"/>
      <c r="E245" s="98"/>
      <c r="F245" s="98" t="s">
        <v>314</v>
      </c>
      <c r="G245" s="98">
        <v>2018</v>
      </c>
      <c r="H245" s="197">
        <v>70537.619152208252</v>
      </c>
      <c r="I245" s="98">
        <v>2021</v>
      </c>
      <c r="J245" s="197">
        <v>48367.733257897518</v>
      </c>
      <c r="K245" s="198"/>
    </row>
    <row r="246" spans="2:11">
      <c r="B246" s="98" t="s">
        <v>770</v>
      </c>
      <c r="C246" s="98"/>
      <c r="D246" s="98"/>
      <c r="E246" s="98"/>
      <c r="F246" s="98" t="s">
        <v>366</v>
      </c>
      <c r="G246" s="98">
        <v>2018</v>
      </c>
      <c r="H246" s="197">
        <v>1033593</v>
      </c>
      <c r="I246" s="98">
        <v>2021</v>
      </c>
      <c r="J246" s="197">
        <v>327108.92617687664</v>
      </c>
      <c r="K246" s="198"/>
    </row>
    <row r="247" spans="2:11">
      <c r="B247" s="98" t="s">
        <v>771</v>
      </c>
      <c r="C247" s="98"/>
      <c r="D247" s="98"/>
      <c r="E247" s="98"/>
      <c r="F247" s="98" t="s">
        <v>362</v>
      </c>
      <c r="G247" s="98">
        <v>2019</v>
      </c>
      <c r="H247" s="197">
        <v>7023542.7917365544</v>
      </c>
      <c r="I247" s="98">
        <v>2021</v>
      </c>
      <c r="J247" s="197">
        <v>3660726.6913954271</v>
      </c>
      <c r="K247" s="198"/>
    </row>
    <row r="248" spans="2:11">
      <c r="B248" s="98" t="s">
        <v>772</v>
      </c>
      <c r="C248" s="98"/>
      <c r="D248" s="98"/>
      <c r="E248" s="98"/>
      <c r="F248" s="98" t="s">
        <v>335</v>
      </c>
      <c r="G248" s="98">
        <v>2019</v>
      </c>
      <c r="H248" s="197">
        <v>857388.09237261105</v>
      </c>
      <c r="I248" s="98">
        <v>2021</v>
      </c>
      <c r="J248" s="197">
        <v>670316.29927401594</v>
      </c>
      <c r="K248" s="198"/>
    </row>
    <row r="249" spans="2:11">
      <c r="B249" s="98" t="s">
        <v>773</v>
      </c>
      <c r="C249" s="98"/>
      <c r="D249" s="98"/>
      <c r="E249" s="98"/>
      <c r="F249" s="98" t="s">
        <v>322</v>
      </c>
      <c r="G249" s="98">
        <v>2019</v>
      </c>
      <c r="H249" s="197">
        <v>460067.29247706069</v>
      </c>
      <c r="I249" s="98">
        <v>2021</v>
      </c>
      <c r="J249" s="197">
        <v>359686.13006607577</v>
      </c>
      <c r="K249" s="198"/>
    </row>
    <row r="250" spans="2:11">
      <c r="B250" s="98" t="s">
        <v>774</v>
      </c>
      <c r="C250" s="98"/>
      <c r="D250" s="98"/>
      <c r="E250" s="98"/>
      <c r="F250" s="98" t="s">
        <v>365</v>
      </c>
      <c r="G250" s="98">
        <v>2019</v>
      </c>
      <c r="H250" s="197">
        <v>119060</v>
      </c>
      <c r="I250" s="98">
        <v>2021</v>
      </c>
      <c r="J250" s="197">
        <v>62055.024479999985</v>
      </c>
      <c r="K250" s="198"/>
    </row>
    <row r="251" spans="2:11">
      <c r="B251" s="98" t="s">
        <v>775</v>
      </c>
      <c r="C251" s="98"/>
      <c r="D251" s="98"/>
      <c r="E251" s="98"/>
      <c r="F251" s="98" t="s">
        <v>328</v>
      </c>
      <c r="G251" s="98">
        <v>2019</v>
      </c>
      <c r="H251" s="197">
        <v>288666.6970011855</v>
      </c>
      <c r="I251" s="98">
        <v>2021</v>
      </c>
      <c r="J251" s="197">
        <v>225683.08771589081</v>
      </c>
      <c r="K251" s="198"/>
    </row>
    <row r="252" spans="2:11">
      <c r="B252" s="98" t="s">
        <v>776</v>
      </c>
      <c r="C252" s="98"/>
      <c r="D252" s="98"/>
      <c r="E252" s="98"/>
      <c r="F252" s="98" t="s">
        <v>345</v>
      </c>
      <c r="G252" s="98">
        <v>2019</v>
      </c>
      <c r="H252" s="197">
        <v>1170372.8470650064</v>
      </c>
      <c r="I252" s="98">
        <v>2021</v>
      </c>
      <c r="J252" s="197">
        <v>1118347.433267273</v>
      </c>
      <c r="K252" s="198"/>
    </row>
    <row r="253" spans="2:11">
      <c r="B253" s="98" t="s">
        <v>777</v>
      </c>
      <c r="C253" s="98"/>
      <c r="D253" s="98"/>
      <c r="E253" s="98"/>
      <c r="F253" s="98" t="s">
        <v>366</v>
      </c>
      <c r="G253" s="98">
        <v>2019</v>
      </c>
      <c r="H253" s="197">
        <v>73704</v>
      </c>
      <c r="I253" s="98">
        <v>2021</v>
      </c>
      <c r="J253" s="197">
        <v>38415.114431999995</v>
      </c>
      <c r="K253" s="198"/>
    </row>
    <row r="254" spans="2:11">
      <c r="B254" s="98" t="s">
        <v>778</v>
      </c>
      <c r="C254" s="98"/>
      <c r="D254" s="98"/>
      <c r="E254" s="98"/>
      <c r="F254" s="98" t="s">
        <v>364</v>
      </c>
      <c r="G254" s="98">
        <v>2019</v>
      </c>
      <c r="H254" s="197">
        <v>138775.45971332947</v>
      </c>
      <c r="I254" s="98">
        <v>2021</v>
      </c>
      <c r="J254" s="197">
        <v>72330.879806265031</v>
      </c>
      <c r="K254" s="198"/>
    </row>
    <row r="255" spans="2:11">
      <c r="B255" s="98" t="s">
        <v>779</v>
      </c>
      <c r="C255" s="98"/>
      <c r="D255" s="98"/>
      <c r="E255" s="98"/>
      <c r="F255" s="98" t="s">
        <v>324</v>
      </c>
      <c r="G255" s="98">
        <v>2019</v>
      </c>
      <c r="H255" s="197">
        <v>142771.1801450084</v>
      </c>
      <c r="I255" s="98">
        <v>2021</v>
      </c>
      <c r="J255" s="197">
        <v>111620.22189152931</v>
      </c>
      <c r="K255" s="198"/>
    </row>
    <row r="256" spans="2:11">
      <c r="B256" s="98" t="s">
        <v>780</v>
      </c>
      <c r="C256" s="98"/>
      <c r="D256" s="98"/>
      <c r="E256" s="98"/>
      <c r="F256" s="98" t="s">
        <v>368</v>
      </c>
      <c r="G256" s="98">
        <v>2018</v>
      </c>
      <c r="H256" s="197">
        <v>66462443.599999994</v>
      </c>
      <c r="I256" s="98">
        <v>2021</v>
      </c>
      <c r="J256" s="197">
        <v>53753217.800323352</v>
      </c>
      <c r="K256" s="198"/>
    </row>
    <row r="257" spans="2:11">
      <c r="B257" s="98" t="s">
        <v>781</v>
      </c>
      <c r="C257" s="98"/>
      <c r="D257" s="98"/>
      <c r="E257" s="98"/>
      <c r="F257" s="98" t="s">
        <v>370</v>
      </c>
      <c r="G257" s="98">
        <v>2018</v>
      </c>
      <c r="H257" s="197">
        <v>13091088</v>
      </c>
      <c r="I257" s="98">
        <v>2021</v>
      </c>
      <c r="J257" s="197">
        <v>10587755.526147995</v>
      </c>
      <c r="K257" s="198"/>
    </row>
    <row r="258" spans="2:11">
      <c r="B258" s="98" t="s">
        <v>782</v>
      </c>
      <c r="C258" s="98"/>
      <c r="D258" s="98"/>
      <c r="E258" s="98"/>
      <c r="F258" s="98" t="s">
        <v>369</v>
      </c>
      <c r="G258" s="98">
        <v>2019</v>
      </c>
      <c r="H258" s="197">
        <v>510273.00000000006</v>
      </c>
      <c r="I258" s="98">
        <v>2021</v>
      </c>
      <c r="J258" s="197">
        <v>443263.94964000006</v>
      </c>
      <c r="K258" s="198"/>
    </row>
    <row r="259" spans="2:11">
      <c r="B259" s="98" t="s">
        <v>783</v>
      </c>
      <c r="C259" s="98"/>
      <c r="D259" s="98"/>
      <c r="E259" s="98"/>
      <c r="F259" s="98" t="s">
        <v>362</v>
      </c>
      <c r="G259" s="98">
        <v>2020</v>
      </c>
      <c r="H259" s="197">
        <v>4054436.8604233577</v>
      </c>
      <c r="I259" s="98">
        <v>2021</v>
      </c>
      <c r="J259" s="197">
        <v>2883515.4951330922</v>
      </c>
      <c r="K259" s="198"/>
    </row>
    <row r="260" spans="2:11">
      <c r="B260" s="98" t="s">
        <v>784</v>
      </c>
      <c r="C260" s="98"/>
      <c r="D260" s="98"/>
      <c r="E260" s="98"/>
      <c r="F260" s="98" t="s">
        <v>328</v>
      </c>
      <c r="G260" s="98">
        <v>2021</v>
      </c>
      <c r="H260" s="197">
        <v>2667062.5363170211</v>
      </c>
      <c r="I260" s="98">
        <v>2021</v>
      </c>
      <c r="J260" s="197">
        <v>2533709.4095011703</v>
      </c>
      <c r="K260" s="198"/>
    </row>
    <row r="261" spans="2:11">
      <c r="B261" s="98" t="s">
        <v>785</v>
      </c>
      <c r="C261" s="98"/>
      <c r="D261" s="98"/>
      <c r="E261" s="98"/>
      <c r="F261" s="98" t="s">
        <v>324</v>
      </c>
      <c r="G261" s="98">
        <v>2021</v>
      </c>
      <c r="H261" s="197">
        <v>467492.45719026914</v>
      </c>
      <c r="I261" s="98">
        <v>2021</v>
      </c>
      <c r="J261" s="197">
        <v>444117.83433075569</v>
      </c>
      <c r="K261" s="198"/>
    </row>
    <row r="262" spans="2:11">
      <c r="B262" s="98" t="s">
        <v>786</v>
      </c>
      <c r="C262" s="98"/>
      <c r="D262" s="98"/>
      <c r="E262" s="98"/>
      <c r="F262" s="98" t="s">
        <v>367</v>
      </c>
      <c r="G262" s="98">
        <v>2021</v>
      </c>
      <c r="H262" s="197">
        <v>3432262.7310020467</v>
      </c>
      <c r="I262" s="98">
        <v>2021</v>
      </c>
      <c r="J262" s="197">
        <v>3260649.5944519443</v>
      </c>
      <c r="K262" s="198"/>
    </row>
    <row r="263" spans="2:11">
      <c r="B263" s="98" t="s">
        <v>787</v>
      </c>
      <c r="C263" s="98"/>
      <c r="D263" s="98"/>
      <c r="E263" s="98"/>
      <c r="F263" s="98" t="s">
        <v>362</v>
      </c>
      <c r="G263" s="98">
        <v>2021</v>
      </c>
      <c r="H263" s="197">
        <v>8176022.700880779</v>
      </c>
      <c r="I263" s="98">
        <v>2021</v>
      </c>
      <c r="J263" s="197">
        <v>7358420.4307927005</v>
      </c>
      <c r="K263" s="198"/>
    </row>
    <row r="264" spans="2:11">
      <c r="B264" s="98" t="s">
        <v>788</v>
      </c>
      <c r="C264" s="98"/>
      <c r="D264" s="98"/>
      <c r="E264" s="98"/>
      <c r="F264" s="98" t="s">
        <v>368</v>
      </c>
      <c r="G264" s="98">
        <v>2019</v>
      </c>
      <c r="H264" s="197">
        <v>1603714.1720507673</v>
      </c>
      <c r="I264" s="98">
        <v>2021</v>
      </c>
      <c r="J264" s="197">
        <v>1393114.426977061</v>
      </c>
      <c r="K264" s="198"/>
    </row>
    <row r="265" spans="2:11">
      <c r="B265" s="98" t="s">
        <v>789</v>
      </c>
      <c r="C265" s="98"/>
      <c r="D265" s="98"/>
      <c r="E265" s="98"/>
      <c r="F265" s="98" t="s">
        <v>370</v>
      </c>
      <c r="G265" s="98">
        <v>2019</v>
      </c>
      <c r="H265" s="197">
        <v>315883</v>
      </c>
      <c r="I265" s="98">
        <v>2021</v>
      </c>
      <c r="J265" s="197">
        <v>274401.24443999998</v>
      </c>
      <c r="K265" s="198"/>
    </row>
    <row r="266" spans="2:11">
      <c r="B266" s="98" t="s">
        <v>790</v>
      </c>
      <c r="C266" s="98"/>
      <c r="D266" s="98"/>
      <c r="E266" s="98"/>
      <c r="F266" s="98" t="s">
        <v>368</v>
      </c>
      <c r="G266" s="98">
        <v>2020</v>
      </c>
      <c r="H266" s="197">
        <v>437.7361508808076</v>
      </c>
      <c r="I266" s="98">
        <v>2021</v>
      </c>
      <c r="J266" s="197">
        <v>400.26593636541048</v>
      </c>
      <c r="K266" s="198"/>
    </row>
    <row r="267" spans="2:11">
      <c r="B267" s="98" t="s">
        <v>791</v>
      </c>
      <c r="C267" s="98"/>
      <c r="D267" s="98"/>
      <c r="E267" s="98"/>
      <c r="F267" s="98" t="s">
        <v>314</v>
      </c>
      <c r="G267" s="98">
        <v>2020</v>
      </c>
      <c r="H267" s="197">
        <v>274981.09053004743</v>
      </c>
      <c r="I267" s="98">
        <v>2021</v>
      </c>
      <c r="J267" s="197">
        <v>237473.66978174893</v>
      </c>
      <c r="K267" s="198"/>
    </row>
    <row r="268" spans="2:11">
      <c r="B268" s="98" t="s">
        <v>792</v>
      </c>
      <c r="C268" s="98"/>
      <c r="D268" s="98"/>
      <c r="E268" s="98"/>
      <c r="F268" s="98" t="s">
        <v>312</v>
      </c>
      <c r="G268" s="98">
        <v>2020</v>
      </c>
      <c r="H268" s="197">
        <v>1155506.2616599156</v>
      </c>
      <c r="I268" s="98">
        <v>2021</v>
      </c>
      <c r="J268" s="197">
        <v>1173994.3618464742</v>
      </c>
      <c r="K268" s="198"/>
    </row>
    <row r="269" spans="2:11">
      <c r="B269" s="98" t="s">
        <v>793</v>
      </c>
      <c r="C269" s="98"/>
      <c r="D269" s="98"/>
      <c r="E269" s="98"/>
      <c r="F269" s="98" t="s">
        <v>322</v>
      </c>
      <c r="G269" s="98">
        <v>2020</v>
      </c>
      <c r="H269" s="197">
        <v>227204.18889764068</v>
      </c>
      <c r="I269" s="98">
        <v>2021</v>
      </c>
      <c r="J269" s="197">
        <v>196213.53753200249</v>
      </c>
      <c r="K269" s="198"/>
    </row>
    <row r="270" spans="2:11">
      <c r="B270" s="98" t="s">
        <v>794</v>
      </c>
      <c r="C270" s="98"/>
      <c r="D270" s="98"/>
      <c r="E270" s="98"/>
      <c r="F270" s="98" t="s">
        <v>328</v>
      </c>
      <c r="G270" s="98">
        <v>2020</v>
      </c>
      <c r="H270" s="197">
        <v>880855.41897943604</v>
      </c>
      <c r="I270" s="98">
        <v>2021</v>
      </c>
      <c r="J270" s="197">
        <v>760706.73983064084</v>
      </c>
      <c r="K270" s="198"/>
    </row>
    <row r="271" spans="2:11">
      <c r="B271" s="98" t="s">
        <v>795</v>
      </c>
      <c r="C271" s="98"/>
      <c r="D271" s="98"/>
      <c r="E271" s="98"/>
      <c r="F271" s="98" t="s">
        <v>335</v>
      </c>
      <c r="G271" s="98">
        <v>2020</v>
      </c>
      <c r="H271" s="197">
        <v>111163.8757407683</v>
      </c>
      <c r="I271" s="98">
        <v>2021</v>
      </c>
      <c r="J271" s="197">
        <v>96001.123089727509</v>
      </c>
      <c r="K271" s="198"/>
    </row>
    <row r="272" spans="2:11">
      <c r="B272" s="98" t="s">
        <v>796</v>
      </c>
      <c r="C272" s="98"/>
      <c r="D272" s="98"/>
      <c r="E272" s="98"/>
      <c r="F272" s="98" t="s">
        <v>367</v>
      </c>
      <c r="G272" s="98">
        <v>2020</v>
      </c>
      <c r="H272" s="197">
        <v>2253829.6322485749</v>
      </c>
      <c r="I272" s="98">
        <v>2021</v>
      </c>
      <c r="J272" s="197">
        <v>1946407.2704098693</v>
      </c>
      <c r="K272" s="198"/>
    </row>
    <row r="273" spans="2:11">
      <c r="B273" s="98" t="s">
        <v>797</v>
      </c>
      <c r="C273" s="98"/>
      <c r="D273" s="98"/>
      <c r="E273" s="98"/>
      <c r="F273" s="98" t="s">
        <v>345</v>
      </c>
      <c r="G273" s="98">
        <v>2020</v>
      </c>
      <c r="H273" s="197">
        <v>715175.01653112471</v>
      </c>
      <c r="I273" s="98">
        <v>2021</v>
      </c>
      <c r="J273" s="197">
        <v>690286.92595584155</v>
      </c>
      <c r="K273" s="198"/>
    </row>
    <row r="274" spans="2:11">
      <c r="B274" s="98" t="s">
        <v>798</v>
      </c>
      <c r="C274" s="98"/>
      <c r="D274" s="98"/>
      <c r="E274" s="98"/>
      <c r="F274" s="98" t="s">
        <v>318</v>
      </c>
      <c r="G274" s="98">
        <v>2020</v>
      </c>
      <c r="H274" s="197">
        <v>611310.12783119339</v>
      </c>
      <c r="I274" s="98">
        <v>2021</v>
      </c>
      <c r="J274" s="197">
        <v>590036.53538266791</v>
      </c>
      <c r="K274" s="198"/>
    </row>
    <row r="275" spans="2:11">
      <c r="B275" s="98" t="s">
        <v>799</v>
      </c>
      <c r="C275" s="98"/>
      <c r="D275" s="98"/>
      <c r="E275" s="98"/>
      <c r="F275" s="98" t="s">
        <v>322</v>
      </c>
      <c r="G275" s="98">
        <v>2021</v>
      </c>
      <c r="H275" s="197">
        <v>384242.51972392667</v>
      </c>
      <c r="I275" s="98">
        <v>2021</v>
      </c>
      <c r="J275" s="197">
        <v>365030.39373773034</v>
      </c>
      <c r="K275" s="198"/>
    </row>
    <row r="276" spans="2:11">
      <c r="B276" s="98" t="s">
        <v>800</v>
      </c>
      <c r="C276" s="98"/>
      <c r="D276" s="98"/>
      <c r="E276" s="98"/>
      <c r="F276" s="98" t="s">
        <v>345</v>
      </c>
      <c r="G276" s="98">
        <v>2021</v>
      </c>
      <c r="H276" s="197">
        <v>1098657.1778898467</v>
      </c>
      <c r="I276" s="98">
        <v>2021</v>
      </c>
      <c r="J276" s="197">
        <v>1080346.2249250161</v>
      </c>
      <c r="K276" s="198"/>
    </row>
    <row r="277" spans="2:11">
      <c r="B277" s="98" t="s">
        <v>801</v>
      </c>
      <c r="C277" s="98"/>
      <c r="D277" s="98"/>
      <c r="E277" s="98"/>
      <c r="F277" s="98" t="s">
        <v>311</v>
      </c>
      <c r="G277" s="98">
        <v>1993</v>
      </c>
      <c r="H277" s="197">
        <v>27208128.690000001</v>
      </c>
      <c r="I277" s="98">
        <v>2021</v>
      </c>
      <c r="J277" s="197">
        <v>0</v>
      </c>
      <c r="K277" s="198"/>
    </row>
    <row r="278" spans="2:11">
      <c r="B278" s="98" t="s">
        <v>802</v>
      </c>
      <c r="C278" s="98"/>
      <c r="D278" s="98"/>
      <c r="E278" s="98"/>
      <c r="F278" s="98" t="s">
        <v>318</v>
      </c>
      <c r="G278" s="98">
        <v>2021</v>
      </c>
      <c r="H278" s="197">
        <v>114485.52709029273</v>
      </c>
      <c r="I278" s="98">
        <v>2021</v>
      </c>
      <c r="J278" s="197">
        <v>112577.43497212119</v>
      </c>
      <c r="K278" s="198"/>
    </row>
    <row r="279" spans="2:11">
      <c r="B279" s="98" t="s">
        <v>803</v>
      </c>
      <c r="C279" s="98"/>
      <c r="D279" s="98"/>
      <c r="E279" s="98"/>
      <c r="F279" s="98" t="s">
        <v>367</v>
      </c>
      <c r="G279" s="98">
        <v>2019</v>
      </c>
      <c r="H279" s="197">
        <v>5155994.869123158</v>
      </c>
      <c r="I279" s="98">
        <v>2021</v>
      </c>
      <c r="J279" s="197">
        <v>4031018.6606189152</v>
      </c>
      <c r="K279" s="198"/>
    </row>
  </sheetData>
  <mergeCells count="2">
    <mergeCell ref="B5:D5"/>
    <mergeCell ref="B8:D8"/>
  </mergeCells>
  <pageMargins left="0.7" right="0.7" top="0.75" bottom="0.75" header="0.3" footer="0.3"/>
  <pageSetup paperSize="9" orientation="portrait" r:id="rId1"/>
  <headerFooter>
    <oddFooter>&amp;C_x000D_&amp;1#&amp;"Calibri"&amp;10&amp;K000000 Vertrouwelijk/Confidential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D6BD8-7267-4A98-B779-2A8F4F79EDD0}">
  <sheetPr>
    <tabColor rgb="FFCCFFCC"/>
  </sheetPr>
  <dimension ref="A2:N34"/>
  <sheetViews>
    <sheetView showGridLines="0" zoomScale="80" zoomScaleNormal="80" workbookViewId="0"/>
  </sheetViews>
  <sheetFormatPr defaultColWidth="9.140625" defaultRowHeight="12.75"/>
  <cols>
    <col min="1" max="1" width="2.5703125" style="3" customWidth="1"/>
    <col min="2" max="2" width="62.5703125" style="3" customWidth="1"/>
    <col min="3" max="3" width="2.5703125" style="3" customWidth="1"/>
    <col min="4" max="4" width="9.85546875" style="3" customWidth="1"/>
    <col min="5" max="5" width="2.5703125" style="3" customWidth="1"/>
    <col min="6" max="6" width="24.5703125" style="3" customWidth="1"/>
    <col min="7" max="7" width="20.7109375" style="3" customWidth="1"/>
    <col min="8" max="8" width="24.42578125" style="3" customWidth="1"/>
    <col min="9" max="9" width="21.7109375" style="3" bestFit="1" customWidth="1"/>
    <col min="10" max="11" width="6.140625" style="3" customWidth="1"/>
    <col min="12" max="12" width="10.42578125" style="3" customWidth="1"/>
    <col min="13" max="13" width="7.42578125" style="3" customWidth="1"/>
    <col min="14" max="14" width="14.5703125" style="3" customWidth="1"/>
    <col min="15" max="15" width="2.5703125" style="3" customWidth="1"/>
    <col min="16" max="16" width="20.5703125" style="3" customWidth="1"/>
    <col min="17" max="17" width="2.5703125" style="3" customWidth="1"/>
    <col min="18" max="31" width="13.5703125" style="3" customWidth="1"/>
    <col min="32" max="16384" width="9.140625" style="3"/>
  </cols>
  <sheetData>
    <row r="2" spans="1:14" s="12" customFormat="1" ht="18">
      <c r="B2" s="12" t="s">
        <v>804</v>
      </c>
    </row>
    <row r="4" spans="1:14">
      <c r="B4" s="16" t="s">
        <v>198</v>
      </c>
      <c r="C4" s="2"/>
    </row>
    <row r="5" spans="1:14" ht="15.75" customHeight="1">
      <c r="B5" s="380" t="s">
        <v>542</v>
      </c>
      <c r="C5" s="380"/>
      <c r="D5" s="380"/>
      <c r="F5" s="13"/>
    </row>
    <row r="7" spans="1:14">
      <c r="B7" s="17" t="s">
        <v>154</v>
      </c>
    </row>
    <row r="8" spans="1:14" ht="33" customHeight="1">
      <c r="B8" s="381" t="s">
        <v>805</v>
      </c>
      <c r="C8" s="381"/>
      <c r="D8" s="381"/>
    </row>
    <row r="10" spans="1:14" s="350" customFormat="1" ht="12.75" customHeight="1">
      <c r="A10" s="357"/>
      <c r="B10" s="39" t="s">
        <v>806</v>
      </c>
      <c r="C10" s="39"/>
      <c r="D10" s="39"/>
      <c r="E10" s="39"/>
      <c r="F10" s="39"/>
      <c r="G10" s="39"/>
      <c r="H10" s="196"/>
      <c r="I10" s="196"/>
      <c r="J10" s="196"/>
      <c r="L10" s="39"/>
      <c r="M10" s="39"/>
      <c r="N10" s="39"/>
    </row>
    <row r="11" spans="1:14" s="351" customFormat="1" ht="12.75" customHeight="1">
      <c r="A11" s="358"/>
      <c r="B11" s="40" t="s">
        <v>158</v>
      </c>
      <c r="C11" s="40"/>
      <c r="D11" s="40" t="s">
        <v>200</v>
      </c>
      <c r="E11" s="40"/>
      <c r="F11" s="40" t="s">
        <v>302</v>
      </c>
      <c r="G11" s="40" t="s">
        <v>807</v>
      </c>
      <c r="H11" s="109" t="s">
        <v>528</v>
      </c>
      <c r="I11" s="109" t="s">
        <v>303</v>
      </c>
      <c r="J11" s="109"/>
      <c r="K11" s="352"/>
      <c r="L11" s="40" t="s">
        <v>202</v>
      </c>
      <c r="M11" s="40"/>
      <c r="N11" s="40" t="s">
        <v>203</v>
      </c>
    </row>
    <row r="12" spans="1:14" s="4" customFormat="1">
      <c r="B12" s="3"/>
      <c r="C12" s="3"/>
      <c r="D12" s="3"/>
      <c r="E12" s="3"/>
      <c r="F12" s="3"/>
      <c r="G12" s="3"/>
      <c r="H12" s="3"/>
      <c r="I12" s="3"/>
      <c r="J12" s="3"/>
    </row>
    <row r="13" spans="1:14" s="4" customFormat="1">
      <c r="B13" s="141" t="s">
        <v>561</v>
      </c>
      <c r="C13" s="141" t="s">
        <v>808</v>
      </c>
      <c r="D13" s="141"/>
      <c r="E13" s="141"/>
      <c r="F13" s="141" t="s">
        <v>309</v>
      </c>
      <c r="G13" s="141">
        <v>2022</v>
      </c>
      <c r="H13" s="369">
        <v>16559.007294242547</v>
      </c>
      <c r="I13" s="141">
        <v>30</v>
      </c>
      <c r="J13" s="3"/>
    </row>
    <row r="14" spans="1:14" s="4" customFormat="1">
      <c r="B14" s="141" t="s">
        <v>562</v>
      </c>
      <c r="C14" s="141" t="s">
        <v>808</v>
      </c>
      <c r="D14" s="141"/>
      <c r="E14" s="141"/>
      <c r="F14" s="141" t="s">
        <v>314</v>
      </c>
      <c r="G14" s="141">
        <v>2022</v>
      </c>
      <c r="H14" s="369">
        <v>262071.71435721125</v>
      </c>
      <c r="I14" s="141">
        <v>10</v>
      </c>
      <c r="J14" s="3"/>
    </row>
    <row r="15" spans="1:14" s="4" customFormat="1">
      <c r="B15" s="141" t="s">
        <v>563</v>
      </c>
      <c r="C15" s="141" t="s">
        <v>808</v>
      </c>
      <c r="D15" s="141"/>
      <c r="E15" s="141"/>
      <c r="F15" s="141" t="s">
        <v>318</v>
      </c>
      <c r="G15" s="141">
        <v>2022</v>
      </c>
      <c r="H15" s="369">
        <v>122473.44778654278</v>
      </c>
      <c r="I15" s="141">
        <v>30</v>
      </c>
      <c r="J15" s="3"/>
    </row>
    <row r="16" spans="1:14" s="4" customFormat="1">
      <c r="B16" s="141" t="s">
        <v>564</v>
      </c>
      <c r="C16" s="141" t="s">
        <v>808</v>
      </c>
      <c r="D16" s="141"/>
      <c r="E16" s="141"/>
      <c r="F16" s="141" t="s">
        <v>322</v>
      </c>
      <c r="G16" s="141">
        <v>2022</v>
      </c>
      <c r="H16" s="369">
        <v>36759.559841941234</v>
      </c>
      <c r="I16" s="141">
        <v>10</v>
      </c>
      <c r="J16" s="3"/>
    </row>
    <row r="17" spans="2:10" s="4" customFormat="1">
      <c r="B17" s="141" t="s">
        <v>565</v>
      </c>
      <c r="C17" s="141" t="s">
        <v>808</v>
      </c>
      <c r="D17" s="141"/>
      <c r="E17" s="141"/>
      <c r="F17" s="141" t="s">
        <v>324</v>
      </c>
      <c r="G17" s="141">
        <v>2022</v>
      </c>
      <c r="H17" s="369">
        <v>21601.372149086525</v>
      </c>
      <c r="I17" s="141">
        <v>10</v>
      </c>
      <c r="J17" s="3"/>
    </row>
    <row r="18" spans="2:10" s="4" customFormat="1">
      <c r="B18" s="141" t="s">
        <v>566</v>
      </c>
      <c r="C18" s="141" t="s">
        <v>808</v>
      </c>
      <c r="D18" s="141"/>
      <c r="E18" s="141"/>
      <c r="F18" s="141" t="s">
        <v>328</v>
      </c>
      <c r="G18" s="141">
        <v>2022</v>
      </c>
      <c r="H18" s="369">
        <v>27449.908957678137</v>
      </c>
      <c r="I18" s="141">
        <v>10</v>
      </c>
      <c r="J18" s="3"/>
    </row>
    <row r="19" spans="2:10" s="4" customFormat="1">
      <c r="B19" s="141" t="s">
        <v>567</v>
      </c>
      <c r="C19" s="141" t="s">
        <v>808</v>
      </c>
      <c r="D19" s="141"/>
      <c r="E19" s="141"/>
      <c r="F19" s="141" t="s">
        <v>333</v>
      </c>
      <c r="G19" s="141">
        <v>2022</v>
      </c>
      <c r="H19" s="369">
        <v>5479.9654928677874</v>
      </c>
      <c r="I19" s="141">
        <v>10</v>
      </c>
      <c r="J19" s="3"/>
    </row>
    <row r="20" spans="2:10" s="4" customFormat="1">
      <c r="B20" s="141" t="s">
        <v>568</v>
      </c>
      <c r="C20" s="141" t="s">
        <v>808</v>
      </c>
      <c r="D20" s="141"/>
      <c r="E20" s="141"/>
      <c r="F20" s="141" t="s">
        <v>345</v>
      </c>
      <c r="G20" s="141">
        <v>2022</v>
      </c>
      <c r="H20" s="369">
        <v>1724824.7392113775</v>
      </c>
      <c r="I20" s="141">
        <v>30</v>
      </c>
      <c r="J20" s="3"/>
    </row>
    <row r="21" spans="2:10" s="4" customFormat="1">
      <c r="B21" s="141" t="s">
        <v>569</v>
      </c>
      <c r="C21" s="141" t="s">
        <v>808</v>
      </c>
      <c r="D21" s="141"/>
      <c r="E21" s="141"/>
      <c r="F21" s="141" t="s">
        <v>362</v>
      </c>
      <c r="G21" s="141">
        <v>2022</v>
      </c>
      <c r="H21" s="369">
        <v>4619134.1750409743</v>
      </c>
      <c r="I21" s="141">
        <v>5</v>
      </c>
      <c r="J21" s="3"/>
    </row>
    <row r="22" spans="2:10" s="4" customFormat="1">
      <c r="B22" s="141" t="s">
        <v>570</v>
      </c>
      <c r="C22" s="141" t="s">
        <v>808</v>
      </c>
      <c r="D22" s="141"/>
      <c r="E22" s="141"/>
      <c r="F22" s="141" t="s">
        <v>367</v>
      </c>
      <c r="G22" s="141">
        <v>2022</v>
      </c>
      <c r="H22" s="369">
        <v>7088725.540284886</v>
      </c>
      <c r="I22" s="141">
        <v>10</v>
      </c>
      <c r="J22" s="3"/>
    </row>
    <row r="23" spans="2:10" s="4" customFormat="1">
      <c r="B23" s="141" t="s">
        <v>571</v>
      </c>
      <c r="C23" s="141" t="s">
        <v>808</v>
      </c>
      <c r="D23" s="141"/>
      <c r="E23" s="141"/>
      <c r="F23" s="141" t="s">
        <v>314</v>
      </c>
      <c r="G23" s="141">
        <v>2023</v>
      </c>
      <c r="H23" s="369">
        <v>11177.445801540334</v>
      </c>
      <c r="I23" s="141">
        <v>10</v>
      </c>
      <c r="J23" s="3"/>
    </row>
    <row r="24" spans="2:10" s="4" customFormat="1">
      <c r="B24" s="141" t="s">
        <v>572</v>
      </c>
      <c r="C24" s="141" t="s">
        <v>808</v>
      </c>
      <c r="D24" s="141"/>
      <c r="E24" s="141"/>
      <c r="F24" s="141" t="s">
        <v>318</v>
      </c>
      <c r="G24" s="141">
        <v>2023</v>
      </c>
      <c r="H24" s="369">
        <v>-4073.7374626236651</v>
      </c>
      <c r="I24" s="141">
        <v>30</v>
      </c>
      <c r="J24" s="3"/>
    </row>
    <row r="25" spans="2:10" s="4" customFormat="1">
      <c r="B25" s="141" t="s">
        <v>573</v>
      </c>
      <c r="C25" s="141" t="s">
        <v>808</v>
      </c>
      <c r="D25" s="141"/>
      <c r="E25" s="141"/>
      <c r="F25" s="141" t="s">
        <v>322</v>
      </c>
      <c r="G25" s="141">
        <v>2023</v>
      </c>
      <c r="H25" s="369">
        <v>17573.135050625202</v>
      </c>
      <c r="I25" s="141">
        <v>10</v>
      </c>
      <c r="J25" s="3"/>
    </row>
    <row r="26" spans="2:10" s="4" customFormat="1">
      <c r="B26" s="141" t="s">
        <v>574</v>
      </c>
      <c r="C26" s="141" t="s">
        <v>808</v>
      </c>
      <c r="D26" s="141"/>
      <c r="E26" s="141"/>
      <c r="F26" s="141" t="s">
        <v>324</v>
      </c>
      <c r="G26" s="141">
        <v>2023</v>
      </c>
      <c r="H26" s="369">
        <v>66985.050351278842</v>
      </c>
      <c r="I26" s="141">
        <v>10</v>
      </c>
      <c r="J26" s="3"/>
    </row>
    <row r="27" spans="2:10" s="4" customFormat="1">
      <c r="B27" s="141" t="s">
        <v>575</v>
      </c>
      <c r="C27" s="141" t="s">
        <v>808</v>
      </c>
      <c r="D27" s="141"/>
      <c r="E27" s="141"/>
      <c r="F27" s="141" t="s">
        <v>328</v>
      </c>
      <c r="G27" s="141">
        <v>2023</v>
      </c>
      <c r="H27" s="369">
        <v>855785.56065618468</v>
      </c>
      <c r="I27" s="141">
        <v>10</v>
      </c>
      <c r="J27" s="3"/>
    </row>
    <row r="28" spans="2:10" s="4" customFormat="1">
      <c r="B28" s="141" t="s">
        <v>576</v>
      </c>
      <c r="C28" s="141" t="s">
        <v>808</v>
      </c>
      <c r="D28" s="141"/>
      <c r="E28" s="141"/>
      <c r="F28" s="141" t="s">
        <v>345</v>
      </c>
      <c r="G28" s="141">
        <v>2023</v>
      </c>
      <c r="H28" s="369">
        <v>1174369.6949650343</v>
      </c>
      <c r="I28" s="141">
        <v>30</v>
      </c>
      <c r="J28" s="3"/>
    </row>
    <row r="29" spans="2:10" s="4" customFormat="1">
      <c r="B29" s="141" t="s">
        <v>577</v>
      </c>
      <c r="C29" s="141" t="s">
        <v>808</v>
      </c>
      <c r="D29" s="141"/>
      <c r="E29" s="141"/>
      <c r="F29" s="141" t="s">
        <v>362</v>
      </c>
      <c r="G29" s="141">
        <v>2023</v>
      </c>
      <c r="H29" s="369">
        <v>6174977.8541178852</v>
      </c>
      <c r="I29" s="141">
        <v>5</v>
      </c>
      <c r="J29" s="3"/>
    </row>
    <row r="30" spans="2:10" s="4" customFormat="1">
      <c r="B30" s="141" t="s">
        <v>578</v>
      </c>
      <c r="C30" s="141" t="s">
        <v>808</v>
      </c>
      <c r="D30" s="141"/>
      <c r="E30" s="141"/>
      <c r="F30" s="141" t="s">
        <v>367</v>
      </c>
      <c r="G30" s="141">
        <v>2023</v>
      </c>
      <c r="H30" s="369">
        <v>6222.6743563099471</v>
      </c>
      <c r="I30" s="141">
        <v>10</v>
      </c>
      <c r="J30" s="3"/>
    </row>
    <row r="31" spans="2:10" s="4" customFormat="1">
      <c r="B31" s="98"/>
      <c r="C31" s="98"/>
      <c r="D31" s="98"/>
      <c r="E31" s="98"/>
      <c r="F31" s="98"/>
      <c r="G31" s="98"/>
      <c r="H31" s="197"/>
      <c r="I31" s="98"/>
      <c r="J31" s="3"/>
    </row>
    <row r="32" spans="2:10" s="4" customFormat="1">
      <c r="B32" s="98"/>
      <c r="C32" s="98"/>
      <c r="D32" s="98"/>
      <c r="E32" s="98"/>
      <c r="F32" s="98"/>
      <c r="G32" s="98"/>
      <c r="H32" s="197"/>
      <c r="I32" s="98"/>
      <c r="J32" s="3"/>
    </row>
    <row r="33" spans="11:11">
      <c r="K33" s="4"/>
    </row>
    <row r="34" spans="11:11">
      <c r="K34" s="4"/>
    </row>
  </sheetData>
  <mergeCells count="2">
    <mergeCell ref="B5:D5"/>
    <mergeCell ref="B8:D8"/>
  </mergeCells>
  <pageMargins left="0.7" right="0.7" top="0.75" bottom="0.75" header="0.3" footer="0.3"/>
  <pageSetup paperSize="9" orientation="portrait" r:id="rId1"/>
  <headerFooter>
    <oddFooter>&amp;C_x000D_&amp;1#&amp;"Calibri"&amp;10&amp;K000000 Vertrouwelijk/Confidential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1CB87-609E-4AA1-889C-D811DF4A50B3}">
  <sheetPr>
    <tabColor rgb="FFCCFFCC"/>
  </sheetPr>
  <dimension ref="B2:U31"/>
  <sheetViews>
    <sheetView showGridLines="0" zoomScale="80" zoomScaleNormal="80" workbookViewId="0"/>
  </sheetViews>
  <sheetFormatPr defaultColWidth="9.140625" defaultRowHeight="12.75"/>
  <cols>
    <col min="1" max="1" width="2.5703125" style="3" customWidth="1"/>
    <col min="2" max="2" width="57.42578125" style="3" customWidth="1"/>
    <col min="3" max="3" width="2.5703125" style="3" customWidth="1"/>
    <col min="4" max="4" width="13.5703125" style="3" customWidth="1"/>
    <col min="5" max="5" width="2.5703125" style="3" customWidth="1"/>
    <col min="6" max="6" width="53.5703125" style="3" bestFit="1" customWidth="1"/>
    <col min="7" max="7" width="33.5703125" style="3" bestFit="1" customWidth="1"/>
    <col min="8" max="9" width="14.5703125" style="3" customWidth="1"/>
    <col min="10" max="10" width="22.42578125" style="3" bestFit="1" customWidth="1"/>
    <col min="11" max="11" width="27.140625" style="3" bestFit="1" customWidth="1"/>
    <col min="12" max="12" width="44.140625" style="3" bestFit="1" customWidth="1"/>
    <col min="13" max="17" width="14.5703125" style="3" customWidth="1"/>
    <col min="18" max="18" width="2.5703125" style="3" customWidth="1"/>
    <col min="19" max="19" width="20.5703125" style="3" customWidth="1"/>
    <col min="20" max="20" width="2.5703125" style="3" customWidth="1"/>
    <col min="21" max="34" width="13.5703125" style="3" customWidth="1"/>
    <col min="35" max="16384" width="9.140625" style="3"/>
  </cols>
  <sheetData>
    <row r="2" spans="2:21" s="12" customFormat="1" ht="18">
      <c r="B2" s="12" t="s">
        <v>809</v>
      </c>
    </row>
    <row r="4" spans="2:21">
      <c r="B4" s="16" t="s">
        <v>198</v>
      </c>
      <c r="C4" s="2"/>
    </row>
    <row r="5" spans="2:21" ht="15.75" customHeight="1">
      <c r="B5" s="380" t="s">
        <v>542</v>
      </c>
      <c r="C5" s="380"/>
      <c r="D5" s="380"/>
      <c r="F5" s="13"/>
    </row>
    <row r="7" spans="2:21">
      <c r="B7" s="17" t="s">
        <v>154</v>
      </c>
    </row>
    <row r="8" spans="2:21" ht="33" customHeight="1">
      <c r="B8" s="381" t="s">
        <v>805</v>
      </c>
      <c r="C8" s="381"/>
      <c r="D8" s="381"/>
    </row>
    <row r="10" spans="2:21" s="8" customFormat="1" ht="12.75" customHeight="1">
      <c r="B10" s="8" t="s">
        <v>158</v>
      </c>
      <c r="D10" s="8" t="s">
        <v>200</v>
      </c>
      <c r="F10" s="8" t="s">
        <v>201</v>
      </c>
      <c r="H10" s="52">
        <v>2017</v>
      </c>
      <c r="I10" s="52">
        <v>2018</v>
      </c>
      <c r="J10" s="52">
        <v>2019</v>
      </c>
      <c r="K10" s="52">
        <v>2020</v>
      </c>
      <c r="L10" s="52">
        <v>2021</v>
      </c>
      <c r="M10" s="52">
        <v>2022</v>
      </c>
      <c r="N10" s="52">
        <v>2023</v>
      </c>
      <c r="O10" s="52">
        <v>2024</v>
      </c>
      <c r="P10" s="52">
        <v>2025</v>
      </c>
      <c r="Q10" s="52">
        <v>2026</v>
      </c>
      <c r="S10" s="8" t="s">
        <v>202</v>
      </c>
      <c r="U10" s="8" t="s">
        <v>203</v>
      </c>
    </row>
    <row r="12" spans="2:21">
      <c r="B12" s="324"/>
      <c r="C12" s="13"/>
      <c r="D12" s="324"/>
      <c r="E12" s="13"/>
      <c r="F12" s="324"/>
      <c r="G12" s="13"/>
      <c r="H12" s="324"/>
      <c r="I12" s="324"/>
      <c r="J12" s="324"/>
      <c r="K12" s="324"/>
      <c r="L12" s="141"/>
      <c r="M12" s="141"/>
      <c r="N12" s="141"/>
      <c r="O12" s="141"/>
      <c r="P12" s="325"/>
      <c r="Q12" s="325"/>
    </row>
    <row r="13" spans="2:21" s="4" customFormat="1">
      <c r="B13" s="353"/>
      <c r="C13" s="353"/>
      <c r="D13" s="353"/>
      <c r="E13" s="353"/>
      <c r="F13" s="353"/>
      <c r="G13" s="353"/>
      <c r="H13" s="354"/>
      <c r="I13" s="353"/>
      <c r="J13" s="353"/>
      <c r="K13" s="354"/>
      <c r="L13" s="354"/>
      <c r="P13" s="355"/>
      <c r="Q13" s="355"/>
    </row>
    <row r="14" spans="2:21" s="4" customFormat="1">
      <c r="B14" s="353"/>
      <c r="C14" s="353"/>
      <c r="D14" s="353"/>
      <c r="E14" s="353"/>
      <c r="F14" s="353"/>
      <c r="G14" s="353"/>
      <c r="H14" s="354"/>
      <c r="I14" s="353"/>
      <c r="J14" s="353"/>
      <c r="K14" s="354"/>
      <c r="L14" s="354"/>
      <c r="P14" s="355"/>
      <c r="Q14" s="355"/>
    </row>
    <row r="15" spans="2:21" s="4" customFormat="1">
      <c r="B15" s="353"/>
      <c r="C15" s="353"/>
      <c r="D15" s="353"/>
      <c r="E15" s="353"/>
      <c r="F15" s="353"/>
      <c r="G15" s="353"/>
      <c r="H15" s="354"/>
      <c r="I15" s="353"/>
      <c r="J15" s="353"/>
      <c r="K15" s="354"/>
      <c r="L15" s="354"/>
    </row>
    <row r="16" spans="2:21" s="4" customFormat="1">
      <c r="B16" s="353"/>
      <c r="C16" s="353"/>
      <c r="D16" s="353"/>
      <c r="E16" s="353"/>
      <c r="F16" s="353"/>
      <c r="G16" s="353"/>
      <c r="H16" s="354"/>
      <c r="I16" s="353"/>
      <c r="J16" s="353"/>
      <c r="K16" s="354"/>
      <c r="L16" s="354"/>
    </row>
    <row r="17" spans="2:12" s="4" customFormat="1">
      <c r="B17" s="353"/>
      <c r="C17" s="353"/>
      <c r="D17" s="353"/>
      <c r="E17" s="353"/>
      <c r="F17" s="353"/>
      <c r="G17" s="353"/>
      <c r="H17" s="354"/>
      <c r="I17" s="353"/>
      <c r="J17" s="353"/>
      <c r="K17" s="354"/>
      <c r="L17" s="354"/>
    </row>
    <row r="18" spans="2:12" s="4" customFormat="1">
      <c r="B18" s="353"/>
      <c r="C18" s="353"/>
      <c r="D18" s="353"/>
      <c r="E18" s="353"/>
      <c r="F18" s="353"/>
      <c r="G18" s="353"/>
      <c r="H18" s="354"/>
      <c r="I18" s="353"/>
      <c r="J18" s="353"/>
      <c r="K18" s="354"/>
      <c r="L18" s="354"/>
    </row>
    <row r="19" spans="2:12" s="4" customFormat="1">
      <c r="B19" s="353"/>
      <c r="C19" s="353"/>
      <c r="D19" s="353"/>
      <c r="E19" s="353"/>
      <c r="F19" s="353"/>
      <c r="G19" s="353"/>
      <c r="H19" s="354"/>
      <c r="I19" s="353"/>
      <c r="J19" s="353"/>
      <c r="K19" s="354"/>
      <c r="L19" s="354"/>
    </row>
    <row r="20" spans="2:12" s="4" customFormat="1">
      <c r="B20" s="353"/>
      <c r="C20" s="353"/>
      <c r="D20" s="353"/>
      <c r="E20" s="353"/>
      <c r="F20" s="353"/>
      <c r="G20" s="353"/>
      <c r="H20" s="354"/>
      <c r="I20" s="353"/>
      <c r="J20" s="353"/>
      <c r="K20" s="354"/>
      <c r="L20" s="354"/>
    </row>
    <row r="21" spans="2:12" s="4" customFormat="1">
      <c r="B21" s="353"/>
      <c r="C21" s="353"/>
      <c r="D21" s="353"/>
      <c r="E21" s="353"/>
      <c r="F21" s="353"/>
      <c r="G21" s="353"/>
      <c r="H21" s="354"/>
      <c r="I21" s="353"/>
      <c r="J21" s="353"/>
      <c r="K21" s="354"/>
      <c r="L21" s="354"/>
    </row>
    <row r="22" spans="2:12" s="4" customFormat="1">
      <c r="B22" s="353"/>
      <c r="C22" s="353"/>
      <c r="D22" s="353"/>
      <c r="E22" s="353"/>
      <c r="F22" s="353"/>
      <c r="G22" s="353"/>
      <c r="H22" s="354"/>
      <c r="I22" s="353"/>
      <c r="J22" s="353"/>
      <c r="K22" s="354"/>
      <c r="L22" s="354"/>
    </row>
    <row r="23" spans="2:12" s="4" customFormat="1">
      <c r="B23" s="353"/>
      <c r="C23" s="353"/>
      <c r="D23" s="353"/>
      <c r="E23" s="353"/>
      <c r="F23" s="353"/>
      <c r="G23" s="353"/>
      <c r="H23" s="354"/>
      <c r="I23" s="353"/>
      <c r="J23" s="353"/>
      <c r="K23" s="354"/>
      <c r="L23" s="354"/>
    </row>
    <row r="24" spans="2:12" s="4" customFormat="1">
      <c r="B24" s="353"/>
      <c r="C24" s="353"/>
      <c r="D24" s="353"/>
      <c r="E24" s="353"/>
      <c r="F24" s="353"/>
      <c r="G24" s="353"/>
      <c r="H24" s="354"/>
      <c r="I24" s="353"/>
      <c r="J24" s="353"/>
      <c r="K24" s="354"/>
      <c r="L24" s="354"/>
    </row>
    <row r="25" spans="2:12" s="4" customFormat="1">
      <c r="B25" s="353"/>
      <c r="C25" s="353"/>
      <c r="D25" s="353"/>
      <c r="E25" s="353"/>
      <c r="F25" s="353"/>
      <c r="G25" s="353"/>
      <c r="H25" s="354"/>
      <c r="I25" s="353"/>
      <c r="J25" s="353"/>
      <c r="K25" s="354"/>
      <c r="L25" s="354"/>
    </row>
    <row r="26" spans="2:12" s="4" customFormat="1">
      <c r="B26" s="353"/>
      <c r="C26" s="353"/>
      <c r="D26" s="353"/>
      <c r="E26" s="353"/>
      <c r="F26" s="353"/>
      <c r="G26" s="353"/>
      <c r="H26" s="354"/>
      <c r="I26" s="353"/>
      <c r="J26" s="353"/>
      <c r="K26" s="354"/>
      <c r="L26" s="354"/>
    </row>
    <row r="27" spans="2:12" s="4" customFormat="1">
      <c r="B27" s="353"/>
      <c r="C27" s="353"/>
      <c r="D27" s="353"/>
      <c r="E27" s="353"/>
      <c r="F27" s="353"/>
      <c r="G27" s="353"/>
      <c r="H27" s="354"/>
      <c r="I27" s="353"/>
      <c r="J27" s="353"/>
      <c r="K27" s="354"/>
      <c r="L27" s="354"/>
    </row>
    <row r="28" spans="2:12" s="4" customFormat="1">
      <c r="B28" s="353"/>
      <c r="C28" s="353"/>
      <c r="D28" s="353"/>
      <c r="E28" s="353"/>
      <c r="F28" s="353"/>
      <c r="G28" s="353"/>
      <c r="H28" s="354"/>
      <c r="I28" s="353"/>
      <c r="J28" s="353"/>
      <c r="K28" s="354"/>
      <c r="L28" s="354"/>
    </row>
    <row r="29" spans="2:12" s="4" customFormat="1">
      <c r="B29" s="353"/>
      <c r="C29" s="353"/>
      <c r="D29" s="353"/>
      <c r="E29" s="353"/>
      <c r="F29" s="353"/>
      <c r="G29" s="353"/>
      <c r="H29" s="354"/>
      <c r="I29" s="353"/>
      <c r="J29" s="353"/>
      <c r="K29" s="354"/>
      <c r="L29" s="354"/>
    </row>
    <row r="30" spans="2:12" s="4" customFormat="1">
      <c r="B30" s="353"/>
      <c r="C30" s="353"/>
      <c r="D30" s="353"/>
      <c r="E30" s="353"/>
      <c r="F30" s="353"/>
      <c r="G30" s="353"/>
      <c r="H30" s="354"/>
      <c r="I30" s="353"/>
      <c r="J30" s="353"/>
      <c r="K30" s="354"/>
      <c r="L30" s="354"/>
    </row>
    <row r="31" spans="2:12" s="4" customFormat="1">
      <c r="B31" s="353"/>
      <c r="C31" s="353"/>
      <c r="D31" s="353"/>
      <c r="E31" s="353"/>
      <c r="F31" s="353"/>
      <c r="G31" s="353"/>
      <c r="H31" s="354"/>
      <c r="I31" s="353"/>
      <c r="J31" s="353"/>
      <c r="K31" s="354"/>
      <c r="L31" s="354"/>
    </row>
  </sheetData>
  <mergeCells count="2">
    <mergeCell ref="B5:D5"/>
    <mergeCell ref="B8:D8"/>
  </mergeCells>
  <pageMargins left="0.7" right="0.7" top="0.75" bottom="0.75" header="0.3" footer="0.3"/>
  <headerFooter>
    <oddFooter>&amp;C_x000D_&amp;1#&amp;"Calibri"&amp;10&amp;K000000 Vertrouwelijk/Confidential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CC"/>
  </sheetPr>
  <dimension ref="B2:R30"/>
  <sheetViews>
    <sheetView showGridLines="0" zoomScale="80" zoomScaleNormal="80" workbookViewId="0">
      <pane xSplit="2" ySplit="5" topLeftCell="C6" activePane="bottomRight" state="frozen"/>
      <selection pane="topRight"/>
      <selection pane="bottomLeft"/>
      <selection pane="bottomRight"/>
    </sheetView>
  </sheetViews>
  <sheetFormatPr defaultColWidth="9.140625" defaultRowHeight="12.75"/>
  <cols>
    <col min="1" max="1" width="2.5703125" style="3" customWidth="1"/>
    <col min="2" max="2" width="62" style="3" customWidth="1"/>
    <col min="3" max="3" width="2.5703125" style="3" customWidth="1"/>
    <col min="4" max="4" width="13.5703125" style="3" customWidth="1"/>
    <col min="5" max="5" width="2.5703125" style="3" customWidth="1"/>
    <col min="6" max="6" width="13.5703125" style="3" customWidth="1"/>
    <col min="7" max="7" width="2.5703125" style="3" customWidth="1"/>
    <col min="8" max="14" width="12.5703125" style="3" customWidth="1"/>
    <col min="15" max="15" width="2.5703125" style="3" customWidth="1"/>
    <col min="16" max="16" width="20.5703125" style="3" customWidth="1"/>
    <col min="17" max="17" width="2.5703125" style="3" customWidth="1"/>
    <col min="18" max="18" width="20.5703125" style="3" customWidth="1"/>
    <col min="19" max="31" width="13.5703125" style="3" customWidth="1"/>
    <col min="32" max="16384" width="9.140625" style="3"/>
  </cols>
  <sheetData>
    <row r="2" spans="2:18" s="12" customFormat="1" ht="18">
      <c r="B2" s="12" t="s">
        <v>810</v>
      </c>
    </row>
    <row r="4" spans="2:18">
      <c r="B4" s="16" t="s">
        <v>198</v>
      </c>
      <c r="C4" s="2"/>
    </row>
    <row r="5" spans="2:18" ht="27.75" customHeight="1">
      <c r="B5" s="373" t="s">
        <v>811</v>
      </c>
      <c r="C5" s="380"/>
      <c r="D5" s="380"/>
      <c r="F5" s="13"/>
    </row>
    <row r="7" spans="2:18" s="8" customFormat="1">
      <c r="B7" s="8" t="s">
        <v>158</v>
      </c>
      <c r="D7" s="8" t="s">
        <v>200</v>
      </c>
      <c r="F7" s="8" t="s">
        <v>201</v>
      </c>
      <c r="H7" s="59">
        <v>2020</v>
      </c>
      <c r="I7" s="52">
        <v>2021</v>
      </c>
      <c r="J7" s="52">
        <v>2022</v>
      </c>
      <c r="K7" s="52">
        <v>2023</v>
      </c>
      <c r="L7" s="52">
        <v>2024</v>
      </c>
      <c r="M7" s="52">
        <v>2025</v>
      </c>
      <c r="N7" s="52">
        <v>2026</v>
      </c>
      <c r="P7" s="8" t="s">
        <v>202</v>
      </c>
      <c r="R7" s="8" t="s">
        <v>203</v>
      </c>
    </row>
    <row r="9" spans="2:18" s="8" customFormat="1">
      <c r="B9" s="8" t="s">
        <v>812</v>
      </c>
    </row>
    <row r="11" spans="2:18">
      <c r="B11" s="16" t="s">
        <v>812</v>
      </c>
    </row>
    <row r="12" spans="2:18">
      <c r="B12" s="3" t="s">
        <v>813</v>
      </c>
      <c r="D12" s="3" t="s">
        <v>814</v>
      </c>
      <c r="H12" s="10"/>
      <c r="I12" s="10"/>
      <c r="J12" s="10"/>
      <c r="K12" s="10"/>
      <c r="L12" s="10"/>
      <c r="M12" s="370">
        <v>138087814</v>
      </c>
      <c r="N12" s="10"/>
      <c r="P12" s="141" t="s">
        <v>485</v>
      </c>
    </row>
    <row r="13" spans="2:18">
      <c r="B13" s="3" t="s">
        <v>815</v>
      </c>
      <c r="D13" s="3" t="s">
        <v>814</v>
      </c>
      <c r="H13" s="10"/>
      <c r="I13" s="10"/>
      <c r="J13" s="10"/>
      <c r="K13" s="10"/>
      <c r="L13" s="10"/>
      <c r="M13" s="370">
        <v>236912186</v>
      </c>
      <c r="N13" s="10"/>
      <c r="P13" s="141" t="s">
        <v>485</v>
      </c>
    </row>
    <row r="14" spans="2:18">
      <c r="J14" s="13"/>
      <c r="K14" s="13"/>
      <c r="L14" s="13"/>
    </row>
    <row r="15" spans="2:18">
      <c r="B15" s="3" t="s">
        <v>816</v>
      </c>
      <c r="D15" s="3" t="s">
        <v>814</v>
      </c>
      <c r="H15" s="10"/>
      <c r="I15" s="10"/>
      <c r="J15" s="10"/>
      <c r="K15" s="10"/>
      <c r="L15" s="10"/>
      <c r="M15" s="370">
        <v>47529361</v>
      </c>
      <c r="N15" s="10"/>
      <c r="P15" s="141" t="s">
        <v>485</v>
      </c>
    </row>
    <row r="16" spans="2:18">
      <c r="B16" s="3" t="s">
        <v>817</v>
      </c>
      <c r="D16" s="3" t="s">
        <v>814</v>
      </c>
      <c r="H16" s="10"/>
      <c r="I16" s="10"/>
      <c r="J16" s="10"/>
      <c r="K16" s="10"/>
      <c r="L16" s="10"/>
      <c r="M16" s="370">
        <v>28422166</v>
      </c>
      <c r="N16" s="10"/>
      <c r="P16" s="141" t="s">
        <v>485</v>
      </c>
    </row>
    <row r="17" spans="2:16">
      <c r="J17" s="13"/>
    </row>
    <row r="18" spans="2:16">
      <c r="B18" s="3" t="s">
        <v>818</v>
      </c>
      <c r="D18" s="3" t="s">
        <v>814</v>
      </c>
      <c r="H18" s="10"/>
      <c r="I18" s="10"/>
      <c r="J18" s="10"/>
      <c r="K18" s="10"/>
      <c r="L18" s="10"/>
      <c r="M18" s="370">
        <v>31903239</v>
      </c>
      <c r="N18" s="10"/>
      <c r="P18" s="141" t="s">
        <v>485</v>
      </c>
    </row>
    <row r="24" spans="2:16">
      <c r="M24" s="178"/>
    </row>
    <row r="25" spans="2:16">
      <c r="M25" s="178"/>
    </row>
    <row r="26" spans="2:16">
      <c r="M26" s="178"/>
    </row>
    <row r="27" spans="2:16">
      <c r="M27" s="178"/>
    </row>
    <row r="28" spans="2:16">
      <c r="M28" s="178"/>
    </row>
    <row r="29" spans="2:16">
      <c r="M29" s="178"/>
    </row>
    <row r="30" spans="2:16">
      <c r="M30" s="178"/>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492F9-15BB-410B-A532-CFD1F4153D40}">
  <sheetPr>
    <tabColor theme="0" tint="-4.9989318521683403E-2"/>
  </sheetPr>
  <dimension ref="A1"/>
  <sheetViews>
    <sheetView showGridLines="0" zoomScale="80" zoomScaleNormal="80" workbookViewId="0"/>
  </sheetViews>
  <sheetFormatPr defaultColWidth="9.140625" defaultRowHeight="12.75"/>
  <cols>
    <col min="1" max="16384" width="9.140625" style="14"/>
  </cols>
  <sheetData/>
  <pageMargins left="0.7" right="0.7" top="0.75" bottom="0.75" header="0.3" footer="0.3"/>
  <pageSetup paperSize="9" orientation="portrait" r:id="rId1"/>
  <headerFooter>
    <oddFooter>&amp;C_x000D_&amp;1#&amp;"Calibri"&amp;10&amp;K000000 Vertrouwelijk/Confidential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12557-6705-45AF-9884-B23064425D2B}">
  <sheetPr>
    <tabColor rgb="FFCCCCFF"/>
  </sheetPr>
  <dimension ref="B1:H39"/>
  <sheetViews>
    <sheetView showGridLines="0" zoomScale="90" zoomScaleNormal="90" workbookViewId="0"/>
  </sheetViews>
  <sheetFormatPr defaultRowHeight="12.75"/>
  <cols>
    <col min="1" max="1" width="2.5703125" customWidth="1"/>
    <col min="2" max="2" width="8.5703125" bestFit="1" customWidth="1"/>
    <col min="3" max="3" width="21.42578125" bestFit="1" customWidth="1"/>
    <col min="4" max="4" width="24" bestFit="1" customWidth="1"/>
    <col min="5" max="5" width="23.140625" bestFit="1" customWidth="1"/>
    <col min="6" max="6" width="25.5703125" bestFit="1" customWidth="1"/>
    <col min="7" max="7" width="15.5703125" bestFit="1" customWidth="1"/>
    <col min="8" max="8" width="72.42578125" bestFit="1" customWidth="1"/>
  </cols>
  <sheetData>
    <row r="1" spans="2:7" s="3" customFormat="1" ht="10.7" customHeight="1"/>
    <row r="2" spans="2:7" s="12" customFormat="1" ht="18">
      <c r="B2" s="12" t="s">
        <v>819</v>
      </c>
    </row>
    <row r="3" spans="2:7" s="3" customFormat="1" ht="10.7" customHeight="1"/>
    <row r="4" spans="2:7" s="3" customFormat="1">
      <c r="B4" s="2" t="s">
        <v>198</v>
      </c>
    </row>
    <row r="5" spans="2:7" s="3" customFormat="1" ht="27.75" customHeight="1">
      <c r="B5" s="373" t="s">
        <v>820</v>
      </c>
      <c r="C5" s="373"/>
      <c r="D5" s="373"/>
      <c r="E5" s="373"/>
      <c r="F5" s="373"/>
      <c r="G5" s="1"/>
    </row>
    <row r="6" spans="2:7" s="3" customFormat="1" ht="10.7" customHeight="1"/>
    <row r="7" spans="2:7" s="3" customFormat="1">
      <c r="B7" s="16" t="s">
        <v>821</v>
      </c>
      <c r="D7" s="2"/>
    </row>
    <row r="8" spans="2:7" s="3" customFormat="1" ht="16.5" customHeight="1">
      <c r="B8" s="380" t="s">
        <v>822</v>
      </c>
      <c r="C8" s="380"/>
      <c r="D8" s="380"/>
      <c r="E8" s="380"/>
      <c r="F8" s="380"/>
      <c r="G8" s="127"/>
    </row>
    <row r="9" spans="2:7" s="3" customFormat="1" ht="10.7" customHeight="1">
      <c r="B9" s="4"/>
    </row>
    <row r="10" spans="2:7" s="3" customFormat="1">
      <c r="B10" s="188" t="s">
        <v>823</v>
      </c>
    </row>
    <row r="11" spans="2:7" s="3" customFormat="1">
      <c r="B11" s="382">
        <v>45050</v>
      </c>
      <c r="C11" s="382"/>
      <c r="D11" s="382"/>
      <c r="E11" s="128"/>
    </row>
    <row r="12" spans="2:7" ht="10.7" customHeight="1"/>
    <row r="13" spans="2:7">
      <c r="B13" s="188" t="s">
        <v>824</v>
      </c>
      <c r="D13" s="3"/>
      <c r="E13" s="3"/>
    </row>
    <row r="14" spans="2:7" ht="26.25" customHeight="1">
      <c r="B14" s="373" t="s">
        <v>825</v>
      </c>
      <c r="C14" s="373"/>
      <c r="D14" s="373"/>
      <c r="E14" s="373"/>
      <c r="F14" s="373"/>
      <c r="G14" s="1"/>
    </row>
    <row r="15" spans="2:7" ht="10.7" customHeight="1"/>
    <row r="16" spans="2:7">
      <c r="B16" s="189" t="s">
        <v>826</v>
      </c>
    </row>
    <row r="17" spans="2:8">
      <c r="B17" s="135">
        <f>SUBTOTAL(103,B20:B574)</f>
        <v>20</v>
      </c>
    </row>
    <row r="18" spans="2:8" ht="10.7" customHeight="1"/>
    <row r="19" spans="2:8" s="8" customFormat="1">
      <c r="B19" s="8" t="s">
        <v>827</v>
      </c>
      <c r="C19" s="40" t="s">
        <v>528</v>
      </c>
      <c r="D19" s="40" t="s">
        <v>828</v>
      </c>
      <c r="E19" s="40" t="s">
        <v>829</v>
      </c>
      <c r="F19" s="40" t="s">
        <v>830</v>
      </c>
      <c r="G19" s="266" t="s">
        <v>831</v>
      </c>
      <c r="H19" s="40" t="s">
        <v>832</v>
      </c>
    </row>
    <row r="20" spans="2:8">
      <c r="B20">
        <v>1</v>
      </c>
      <c r="C20" s="190">
        <v>560010.50868726079</v>
      </c>
      <c r="D20">
        <v>2020</v>
      </c>
      <c r="E20" t="s">
        <v>309</v>
      </c>
      <c r="F20" t="s">
        <v>833</v>
      </c>
      <c r="G20" t="s">
        <v>20</v>
      </c>
      <c r="H20" t="s">
        <v>834</v>
      </c>
    </row>
    <row r="21" spans="2:8">
      <c r="B21">
        <v>2</v>
      </c>
      <c r="C21" s="190">
        <v>3150608.2540416676</v>
      </c>
      <c r="D21">
        <v>2022</v>
      </c>
      <c r="E21" t="s">
        <v>352</v>
      </c>
      <c r="F21" t="s">
        <v>833</v>
      </c>
      <c r="G21" t="s">
        <v>20</v>
      </c>
      <c r="H21" t="s">
        <v>835</v>
      </c>
    </row>
    <row r="22" spans="2:8">
      <c r="B22">
        <v>3</v>
      </c>
      <c r="C22" s="190">
        <v>1887912.8589451036</v>
      </c>
      <c r="D22">
        <v>2022</v>
      </c>
      <c r="E22" t="s">
        <v>305</v>
      </c>
      <c r="F22" t="s">
        <v>833</v>
      </c>
      <c r="G22" t="s">
        <v>20</v>
      </c>
      <c r="H22" t="s">
        <v>835</v>
      </c>
    </row>
    <row r="23" spans="2:8">
      <c r="B23">
        <v>4</v>
      </c>
      <c r="C23" s="190">
        <v>2724356.4622969897</v>
      </c>
      <c r="D23">
        <v>2022</v>
      </c>
      <c r="E23" t="s">
        <v>309</v>
      </c>
      <c r="F23" t="s">
        <v>833</v>
      </c>
      <c r="G23" t="s">
        <v>20</v>
      </c>
      <c r="H23" t="s">
        <v>835</v>
      </c>
    </row>
    <row r="24" spans="2:8">
      <c r="B24">
        <v>5</v>
      </c>
      <c r="C24" s="190">
        <v>226794.9736094765</v>
      </c>
      <c r="D24">
        <v>2022</v>
      </c>
      <c r="E24" t="s">
        <v>318</v>
      </c>
      <c r="F24" t="s">
        <v>833</v>
      </c>
      <c r="G24" t="s">
        <v>20</v>
      </c>
      <c r="H24" t="s">
        <v>835</v>
      </c>
    </row>
    <row r="25" spans="2:8">
      <c r="B25">
        <v>6</v>
      </c>
      <c r="C25" s="190">
        <v>3824577.1209736457</v>
      </c>
      <c r="D25">
        <v>2022</v>
      </c>
      <c r="E25" t="s">
        <v>346</v>
      </c>
      <c r="F25" t="s">
        <v>833</v>
      </c>
      <c r="G25" t="s">
        <v>20</v>
      </c>
      <c r="H25" t="s">
        <v>835</v>
      </c>
    </row>
    <row r="26" spans="2:8">
      <c r="B26" s="304">
        <v>7</v>
      </c>
      <c r="C26" s="361">
        <v>1784810.48</v>
      </c>
      <c r="D26" s="304">
        <v>2023</v>
      </c>
      <c r="E26" s="304" t="s">
        <v>312</v>
      </c>
      <c r="F26" s="304" t="s">
        <v>491</v>
      </c>
      <c r="G26" s="304" t="s">
        <v>18</v>
      </c>
      <c r="H26" s="304"/>
    </row>
    <row r="27" spans="2:8">
      <c r="B27" s="304">
        <v>8</v>
      </c>
      <c r="C27" s="361">
        <v>40571109.020000003</v>
      </c>
      <c r="D27" s="304">
        <v>2023</v>
      </c>
      <c r="E27" s="304" t="s">
        <v>314</v>
      </c>
      <c r="F27" s="304" t="s">
        <v>491</v>
      </c>
      <c r="G27" s="304" t="s">
        <v>18</v>
      </c>
      <c r="H27" s="304"/>
    </row>
    <row r="28" spans="2:8">
      <c r="B28" s="304">
        <v>9</v>
      </c>
      <c r="C28" s="361">
        <v>25753834.390000001</v>
      </c>
      <c r="D28" s="304">
        <v>2023</v>
      </c>
      <c r="E28" s="304" t="s">
        <v>318</v>
      </c>
      <c r="F28" s="304" t="s">
        <v>491</v>
      </c>
      <c r="G28" s="304" t="s">
        <v>18</v>
      </c>
      <c r="H28" s="304"/>
    </row>
    <row r="29" spans="2:8">
      <c r="B29" s="304">
        <v>10</v>
      </c>
      <c r="C29" s="361">
        <v>319192.88</v>
      </c>
      <c r="D29" s="304">
        <v>2023</v>
      </c>
      <c r="E29" s="304" t="s">
        <v>322</v>
      </c>
      <c r="F29" s="304" t="s">
        <v>491</v>
      </c>
      <c r="G29" s="304" t="s">
        <v>18</v>
      </c>
      <c r="H29" s="304"/>
    </row>
    <row r="30" spans="2:8">
      <c r="B30" s="304">
        <v>11</v>
      </c>
      <c r="C30" s="361">
        <v>352792.11</v>
      </c>
      <c r="D30" s="304">
        <v>2023</v>
      </c>
      <c r="E30" s="304" t="s">
        <v>323</v>
      </c>
      <c r="F30" s="304" t="s">
        <v>491</v>
      </c>
      <c r="G30" s="304" t="s">
        <v>18</v>
      </c>
      <c r="H30" s="304"/>
    </row>
    <row r="31" spans="2:8">
      <c r="B31" s="304">
        <v>12</v>
      </c>
      <c r="C31" s="361">
        <v>76673516.359999999</v>
      </c>
      <c r="D31" s="304">
        <v>2023</v>
      </c>
      <c r="E31" s="304" t="s">
        <v>342</v>
      </c>
      <c r="F31" s="304" t="s">
        <v>491</v>
      </c>
      <c r="G31" s="304" t="s">
        <v>18</v>
      </c>
      <c r="H31" s="304"/>
    </row>
    <row r="32" spans="2:8">
      <c r="B32" s="304">
        <v>13</v>
      </c>
      <c r="C32" s="361">
        <v>20764342.940000001</v>
      </c>
      <c r="D32" s="304">
        <v>2023</v>
      </c>
      <c r="E32" s="304" t="s">
        <v>346</v>
      </c>
      <c r="F32" s="304" t="s">
        <v>491</v>
      </c>
      <c r="G32" s="304" t="s">
        <v>18</v>
      </c>
      <c r="H32" s="304"/>
    </row>
    <row r="33" spans="2:8">
      <c r="B33" s="304">
        <v>14</v>
      </c>
      <c r="C33" s="361">
        <v>3561521.95</v>
      </c>
      <c r="D33" s="304">
        <v>2023</v>
      </c>
      <c r="E33" s="304" t="s">
        <v>372</v>
      </c>
      <c r="F33" s="304" t="s">
        <v>491</v>
      </c>
      <c r="G33" s="304" t="s">
        <v>18</v>
      </c>
      <c r="H33" s="304"/>
    </row>
    <row r="34" spans="2:8">
      <c r="B34" s="304">
        <v>15</v>
      </c>
      <c r="C34" s="361">
        <v>17972779.399999999</v>
      </c>
      <c r="D34" s="304">
        <v>2023</v>
      </c>
      <c r="E34" s="304" t="s">
        <v>361</v>
      </c>
      <c r="F34" s="304" t="s">
        <v>491</v>
      </c>
      <c r="G34" s="304" t="s">
        <v>18</v>
      </c>
      <c r="H34" s="304"/>
    </row>
    <row r="35" spans="2:8">
      <c r="B35" s="304">
        <v>16</v>
      </c>
      <c r="C35" s="361">
        <v>474565.84</v>
      </c>
      <c r="D35" s="304">
        <v>2023</v>
      </c>
      <c r="E35" s="304" t="s">
        <v>305</v>
      </c>
      <c r="F35" s="304" t="s">
        <v>833</v>
      </c>
      <c r="G35" s="304" t="s">
        <v>20</v>
      </c>
      <c r="H35" s="304"/>
    </row>
    <row r="36" spans="2:8">
      <c r="B36" s="304">
        <v>17</v>
      </c>
      <c r="C36" s="361">
        <v>1806634.58</v>
      </c>
      <c r="D36" s="304">
        <v>2023</v>
      </c>
      <c r="E36" s="304" t="s">
        <v>309</v>
      </c>
      <c r="F36" s="304" t="s">
        <v>833</v>
      </c>
      <c r="G36" s="304" t="s">
        <v>20</v>
      </c>
      <c r="H36" s="304"/>
    </row>
    <row r="37" spans="2:8">
      <c r="B37" s="304">
        <v>18</v>
      </c>
      <c r="C37" s="361">
        <v>12949.1</v>
      </c>
      <c r="D37" s="304">
        <v>2023</v>
      </c>
      <c r="E37" s="304" t="s">
        <v>318</v>
      </c>
      <c r="F37" s="304" t="s">
        <v>833</v>
      </c>
      <c r="G37" s="304" t="s">
        <v>20</v>
      </c>
      <c r="H37" s="304"/>
    </row>
    <row r="38" spans="2:8">
      <c r="B38" s="304">
        <v>19</v>
      </c>
      <c r="C38" s="361">
        <v>4328523.8899999997</v>
      </c>
      <c r="D38" s="304">
        <v>2023</v>
      </c>
      <c r="E38" s="304" t="s">
        <v>346</v>
      </c>
      <c r="F38" s="304" t="s">
        <v>833</v>
      </c>
      <c r="G38" s="304" t="s">
        <v>20</v>
      </c>
      <c r="H38" s="304"/>
    </row>
    <row r="39" spans="2:8">
      <c r="B39" s="304">
        <v>20</v>
      </c>
      <c r="C39" s="361">
        <v>179887.05</v>
      </c>
      <c r="D39" s="304">
        <v>2023</v>
      </c>
      <c r="E39" s="304" t="s">
        <v>352</v>
      </c>
      <c r="F39" s="304" t="s">
        <v>833</v>
      </c>
      <c r="G39" s="304" t="s">
        <v>20</v>
      </c>
      <c r="H39" s="304"/>
    </row>
  </sheetData>
  <mergeCells count="4">
    <mergeCell ref="B5:F5"/>
    <mergeCell ref="B8:F8"/>
    <mergeCell ref="B11:D11"/>
    <mergeCell ref="B14:F14"/>
  </mergeCells>
  <pageMargins left="0.7" right="0.7" top="0.75" bottom="0.75" header="0.3" footer="0.3"/>
  <headerFooter>
    <oddFooter>&amp;C_x000D_&amp;1#&amp;"Calibri"&amp;10&amp;K000000 Vertrouwelijk/Confidential</oddFooter>
  </headerFooter>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7E20-C45A-4909-B91A-205F73719146}">
  <sheetPr>
    <tabColor rgb="FFCCCCFF"/>
  </sheetPr>
  <dimension ref="B1:M110"/>
  <sheetViews>
    <sheetView showGridLines="0" zoomScale="90" zoomScaleNormal="90" workbookViewId="0"/>
  </sheetViews>
  <sheetFormatPr defaultRowHeight="12.75"/>
  <cols>
    <col min="1" max="1" width="2.5703125" customWidth="1"/>
    <col min="2" max="2" width="8.5703125" bestFit="1" customWidth="1"/>
    <col min="3" max="3" width="21.42578125" bestFit="1" customWidth="1"/>
    <col min="4" max="4" width="24" bestFit="1" customWidth="1"/>
    <col min="5" max="5" width="37.5703125" bestFit="1" customWidth="1"/>
    <col min="6" max="6" width="76.42578125" bestFit="1" customWidth="1"/>
    <col min="7" max="7" width="9.5703125" bestFit="1" customWidth="1"/>
  </cols>
  <sheetData>
    <row r="1" spans="2:13" s="3" customFormat="1"/>
    <row r="2" spans="2:13" s="12" customFormat="1" ht="18">
      <c r="B2" s="12" t="s">
        <v>836</v>
      </c>
    </row>
    <row r="3" spans="2:13" s="3" customFormat="1"/>
    <row r="4" spans="2:13" s="3" customFormat="1">
      <c r="B4" s="2" t="s">
        <v>198</v>
      </c>
    </row>
    <row r="5" spans="2:13" s="3" customFormat="1" ht="27" customHeight="1">
      <c r="B5" s="373" t="s">
        <v>837</v>
      </c>
      <c r="C5" s="373"/>
      <c r="D5" s="373"/>
      <c r="E5" s="373"/>
      <c r="F5" s="373"/>
    </row>
    <row r="6" spans="2:13" s="3" customFormat="1"/>
    <row r="7" spans="2:13" s="3" customFormat="1">
      <c r="B7" s="16" t="s">
        <v>821</v>
      </c>
      <c r="D7" s="2"/>
    </row>
    <row r="8" spans="2:13" s="3" customFormat="1" ht="16.5" customHeight="1">
      <c r="B8" s="380" t="s">
        <v>822</v>
      </c>
      <c r="C8" s="380"/>
      <c r="D8" s="380"/>
      <c r="E8" s="380"/>
      <c r="F8" s="380"/>
      <c r="G8" s="380"/>
      <c r="H8" s="380"/>
      <c r="I8" s="380"/>
      <c r="J8" s="380"/>
      <c r="K8" s="380"/>
      <c r="L8" s="380"/>
      <c r="M8" s="380"/>
    </row>
    <row r="9" spans="2:13" s="3" customFormat="1">
      <c r="B9" s="4"/>
    </row>
    <row r="10" spans="2:13" s="3" customFormat="1">
      <c r="B10" s="188" t="s">
        <v>823</v>
      </c>
    </row>
    <row r="11" spans="2:13" s="3" customFormat="1">
      <c r="B11" s="382">
        <v>45245</v>
      </c>
      <c r="C11" s="382"/>
      <c r="D11" s="382"/>
      <c r="E11" s="128"/>
    </row>
    <row r="13" spans="2:13">
      <c r="B13" s="188" t="s">
        <v>824</v>
      </c>
      <c r="D13" s="3"/>
      <c r="E13" s="3"/>
    </row>
    <row r="14" spans="2:13" ht="26.25" customHeight="1">
      <c r="B14" s="373" t="s">
        <v>838</v>
      </c>
      <c r="C14" s="373"/>
      <c r="D14" s="373"/>
      <c r="E14" s="373"/>
      <c r="F14" s="373"/>
    </row>
    <row r="16" spans="2:13">
      <c r="B16" s="189" t="s">
        <v>826</v>
      </c>
    </row>
    <row r="17" spans="2:7">
      <c r="B17" s="135">
        <f>SUBTOTAL(103,B20:B540)</f>
        <v>91</v>
      </c>
    </row>
    <row r="18" spans="2:7" ht="14.25" customHeight="1"/>
    <row r="19" spans="2:7" s="8" customFormat="1">
      <c r="B19" s="8" t="s">
        <v>827</v>
      </c>
      <c r="C19" s="40" t="s">
        <v>528</v>
      </c>
      <c r="D19" s="40" t="s">
        <v>828</v>
      </c>
      <c r="E19" s="40" t="s">
        <v>829</v>
      </c>
      <c r="F19" s="40" t="s">
        <v>832</v>
      </c>
      <c r="G19" s="40" t="s">
        <v>839</v>
      </c>
    </row>
    <row r="20" spans="2:7">
      <c r="B20">
        <v>1</v>
      </c>
      <c r="C20" s="190">
        <v>31360107.14852399</v>
      </c>
      <c r="D20">
        <v>2020</v>
      </c>
      <c r="E20" t="s">
        <v>305</v>
      </c>
      <c r="F20" t="s">
        <v>834</v>
      </c>
      <c r="G20">
        <v>1</v>
      </c>
    </row>
    <row r="21" spans="2:7">
      <c r="B21">
        <v>2</v>
      </c>
      <c r="C21" s="190">
        <v>4529775.5276718521</v>
      </c>
      <c r="D21">
        <v>2020</v>
      </c>
      <c r="E21" t="s">
        <v>309</v>
      </c>
      <c r="F21" t="s">
        <v>834</v>
      </c>
      <c r="G21">
        <v>1</v>
      </c>
    </row>
    <row r="22" spans="2:7">
      <c r="B22">
        <v>3</v>
      </c>
      <c r="C22" s="190">
        <v>1155721.8280173452</v>
      </c>
      <c r="D22">
        <v>2020</v>
      </c>
      <c r="E22" t="s">
        <v>312</v>
      </c>
      <c r="F22" t="s">
        <v>834</v>
      </c>
      <c r="G22">
        <v>1</v>
      </c>
    </row>
    <row r="23" spans="2:7">
      <c r="B23">
        <v>4</v>
      </c>
      <c r="C23" s="190">
        <v>320593.27893508447</v>
      </c>
      <c r="D23">
        <v>2020</v>
      </c>
      <c r="E23" t="s">
        <v>314</v>
      </c>
      <c r="F23" t="s">
        <v>834</v>
      </c>
      <c r="G23">
        <v>1</v>
      </c>
    </row>
    <row r="24" spans="2:7">
      <c r="B24">
        <v>5</v>
      </c>
      <c r="C24" s="190">
        <v>1555027.7495395842</v>
      </c>
      <c r="D24">
        <v>2020</v>
      </c>
      <c r="E24" t="s">
        <v>318</v>
      </c>
      <c r="F24" t="s">
        <v>834</v>
      </c>
      <c r="G24">
        <v>1</v>
      </c>
    </row>
    <row r="25" spans="2:7">
      <c r="B25">
        <v>6</v>
      </c>
      <c r="C25" s="190">
        <v>227358.20364143242</v>
      </c>
      <c r="D25">
        <v>2020</v>
      </c>
      <c r="E25" t="s">
        <v>322</v>
      </c>
      <c r="F25" t="s">
        <v>834</v>
      </c>
      <c r="G25">
        <v>1</v>
      </c>
    </row>
    <row r="26" spans="2:7">
      <c r="B26">
        <v>7</v>
      </c>
      <c r="C26" s="190">
        <v>-2031.2069601401199</v>
      </c>
      <c r="D26">
        <v>2020</v>
      </c>
      <c r="E26" t="s">
        <v>323</v>
      </c>
      <c r="F26" t="s">
        <v>834</v>
      </c>
      <c r="G26">
        <v>1</v>
      </c>
    </row>
    <row r="27" spans="2:7">
      <c r="B27">
        <v>8</v>
      </c>
      <c r="C27" s="190">
        <v>971.16619787636887</v>
      </c>
      <c r="D27">
        <v>2020</v>
      </c>
      <c r="E27" t="s">
        <v>324</v>
      </c>
      <c r="F27" t="s">
        <v>834</v>
      </c>
      <c r="G27">
        <v>1</v>
      </c>
    </row>
    <row r="28" spans="2:7">
      <c r="B28">
        <v>9</v>
      </c>
      <c r="C28" s="190">
        <v>897693.90315601986</v>
      </c>
      <c r="D28">
        <v>2020</v>
      </c>
      <c r="E28" t="s">
        <v>328</v>
      </c>
      <c r="F28" t="s">
        <v>834</v>
      </c>
      <c r="G28">
        <v>1</v>
      </c>
    </row>
    <row r="29" spans="2:7">
      <c r="B29">
        <v>10</v>
      </c>
      <c r="C29" s="190">
        <v>119157.79156970895</v>
      </c>
      <c r="D29">
        <v>2020</v>
      </c>
      <c r="E29" t="s">
        <v>335</v>
      </c>
      <c r="F29" t="s">
        <v>834</v>
      </c>
      <c r="G29">
        <v>1</v>
      </c>
    </row>
    <row r="30" spans="2:7">
      <c r="B30">
        <v>11</v>
      </c>
      <c r="C30" s="190">
        <v>847435.58289065212</v>
      </c>
      <c r="D30">
        <v>2020</v>
      </c>
      <c r="E30" t="s">
        <v>340</v>
      </c>
      <c r="F30" t="s">
        <v>834</v>
      </c>
      <c r="G30">
        <v>1</v>
      </c>
    </row>
    <row r="31" spans="2:7">
      <c r="B31">
        <v>12</v>
      </c>
      <c r="C31" s="190">
        <v>9057966.2936882433</v>
      </c>
      <c r="D31">
        <v>2020</v>
      </c>
      <c r="E31" t="s">
        <v>338</v>
      </c>
      <c r="F31" t="s">
        <v>834</v>
      </c>
      <c r="G31">
        <v>1</v>
      </c>
    </row>
    <row r="32" spans="2:7">
      <c r="B32">
        <v>13</v>
      </c>
      <c r="C32" s="190">
        <v>505581.67726689682</v>
      </c>
      <c r="D32">
        <v>2020</v>
      </c>
      <c r="E32" t="s">
        <v>341</v>
      </c>
      <c r="F32" t="s">
        <v>834</v>
      </c>
      <c r="G32">
        <v>1</v>
      </c>
    </row>
    <row r="33" spans="2:7">
      <c r="B33">
        <v>14</v>
      </c>
      <c r="C33" s="190">
        <v>26405484.075497396</v>
      </c>
      <c r="D33">
        <v>2020</v>
      </c>
      <c r="E33" t="s">
        <v>342</v>
      </c>
      <c r="F33" t="s">
        <v>834</v>
      </c>
      <c r="G33">
        <v>1</v>
      </c>
    </row>
    <row r="34" spans="2:7">
      <c r="B34">
        <v>15</v>
      </c>
      <c r="C34" s="190">
        <v>756400.94229177735</v>
      </c>
      <c r="D34">
        <v>2020</v>
      </c>
      <c r="E34" t="s">
        <v>345</v>
      </c>
      <c r="F34" t="s">
        <v>834</v>
      </c>
      <c r="G34">
        <v>1</v>
      </c>
    </row>
    <row r="35" spans="2:7">
      <c r="B35">
        <v>16</v>
      </c>
      <c r="C35" s="190">
        <v>12922329.119819744</v>
      </c>
      <c r="D35">
        <v>2020</v>
      </c>
      <c r="E35" t="s">
        <v>346</v>
      </c>
      <c r="F35" t="s">
        <v>834</v>
      </c>
      <c r="G35">
        <v>1</v>
      </c>
    </row>
    <row r="36" spans="2:7">
      <c r="B36">
        <v>17</v>
      </c>
      <c r="C36" s="190">
        <v>686952.98173478153</v>
      </c>
      <c r="D36">
        <v>2020</v>
      </c>
      <c r="E36" t="s">
        <v>352</v>
      </c>
      <c r="F36" t="s">
        <v>834</v>
      </c>
      <c r="G36">
        <v>1</v>
      </c>
    </row>
    <row r="37" spans="2:7">
      <c r="B37">
        <v>18</v>
      </c>
      <c r="C37" s="190">
        <v>975839.82625029294</v>
      </c>
      <c r="D37">
        <v>2020</v>
      </c>
      <c r="E37" t="s">
        <v>355</v>
      </c>
      <c r="F37" t="s">
        <v>834</v>
      </c>
      <c r="G37">
        <v>1</v>
      </c>
    </row>
    <row r="38" spans="2:7">
      <c r="B38">
        <v>19</v>
      </c>
      <c r="C38" s="190">
        <v>31012.676750044764</v>
      </c>
      <c r="D38">
        <v>2020</v>
      </c>
      <c r="E38" t="s">
        <v>357</v>
      </c>
      <c r="F38" t="s">
        <v>834</v>
      </c>
      <c r="G38">
        <v>1</v>
      </c>
    </row>
    <row r="39" spans="2:7">
      <c r="B39">
        <v>20</v>
      </c>
      <c r="C39" s="190">
        <v>12132.747993912169</v>
      </c>
      <c r="D39">
        <v>2020</v>
      </c>
      <c r="E39" t="s">
        <v>360</v>
      </c>
      <c r="F39" t="s">
        <v>834</v>
      </c>
      <c r="G39">
        <v>1</v>
      </c>
    </row>
    <row r="40" spans="2:7">
      <c r="B40">
        <v>21</v>
      </c>
      <c r="C40" s="190">
        <v>6654019.8779814392</v>
      </c>
      <c r="D40">
        <v>2020</v>
      </c>
      <c r="E40" t="s">
        <v>361</v>
      </c>
      <c r="F40" t="s">
        <v>834</v>
      </c>
      <c r="G40">
        <v>1</v>
      </c>
    </row>
    <row r="41" spans="2:7">
      <c r="B41">
        <v>22</v>
      </c>
      <c r="C41" s="190">
        <v>4047998.6160165961</v>
      </c>
      <c r="D41">
        <v>2020</v>
      </c>
      <c r="E41" t="s">
        <v>362</v>
      </c>
      <c r="F41" t="s">
        <v>834</v>
      </c>
      <c r="G41">
        <v>1</v>
      </c>
    </row>
    <row r="42" spans="2:7">
      <c r="B42">
        <v>23</v>
      </c>
      <c r="C42" s="190">
        <v>2403625.2498371834</v>
      </c>
      <c r="D42">
        <v>2020</v>
      </c>
      <c r="E42" t="s">
        <v>367</v>
      </c>
      <c r="F42" t="s">
        <v>834</v>
      </c>
      <c r="G42">
        <v>1</v>
      </c>
    </row>
    <row r="43" spans="2:7">
      <c r="B43">
        <v>24</v>
      </c>
      <c r="C43" s="190">
        <v>437.7361508808076</v>
      </c>
      <c r="D43">
        <v>2020</v>
      </c>
      <c r="E43" t="s">
        <v>368</v>
      </c>
      <c r="F43" t="s">
        <v>834</v>
      </c>
      <c r="G43">
        <v>1</v>
      </c>
    </row>
    <row r="44" spans="2:7">
      <c r="B44">
        <v>25</v>
      </c>
      <c r="C44" s="190">
        <v>11388.804547887481</v>
      </c>
      <c r="D44">
        <v>2020</v>
      </c>
      <c r="E44" t="s">
        <v>372</v>
      </c>
      <c r="F44" t="s">
        <v>834</v>
      </c>
      <c r="G44">
        <v>1</v>
      </c>
    </row>
    <row r="45" spans="2:7">
      <c r="B45">
        <v>26</v>
      </c>
      <c r="C45" s="190">
        <v>629346.76893527061</v>
      </c>
      <c r="D45">
        <v>2020</v>
      </c>
      <c r="E45" t="s">
        <v>373</v>
      </c>
      <c r="F45" t="s">
        <v>834</v>
      </c>
      <c r="G45">
        <v>1</v>
      </c>
    </row>
    <row r="46" spans="2:7">
      <c r="B46">
        <v>27</v>
      </c>
      <c r="C46" s="190">
        <v>17036.436079166462</v>
      </c>
      <c r="D46">
        <v>2020</v>
      </c>
      <c r="E46" t="s">
        <v>376</v>
      </c>
      <c r="F46" t="s">
        <v>834</v>
      </c>
      <c r="G46">
        <v>1</v>
      </c>
    </row>
    <row r="47" spans="2:7">
      <c r="B47">
        <v>28</v>
      </c>
      <c r="C47" s="190">
        <v>25706134.090591587</v>
      </c>
      <c r="D47">
        <v>2021</v>
      </c>
      <c r="E47" t="s">
        <v>305</v>
      </c>
      <c r="F47" t="s">
        <v>840</v>
      </c>
      <c r="G47">
        <v>1</v>
      </c>
    </row>
    <row r="48" spans="2:7">
      <c r="B48">
        <v>29</v>
      </c>
      <c r="C48" s="190">
        <v>4851611.3998010801</v>
      </c>
      <c r="D48">
        <v>2021</v>
      </c>
      <c r="E48" t="s">
        <v>309</v>
      </c>
      <c r="F48" t="s">
        <v>840</v>
      </c>
      <c r="G48">
        <v>1</v>
      </c>
    </row>
    <row r="49" spans="2:7">
      <c r="B49">
        <v>30</v>
      </c>
      <c r="C49" s="190">
        <v>1383899.1314390239</v>
      </c>
      <c r="D49">
        <v>2021</v>
      </c>
      <c r="E49" t="s">
        <v>310</v>
      </c>
      <c r="F49" t="s">
        <v>840</v>
      </c>
      <c r="G49">
        <v>1</v>
      </c>
    </row>
    <row r="50" spans="2:7">
      <c r="B50">
        <v>31</v>
      </c>
      <c r="C50" s="190">
        <v>36.126161654819548</v>
      </c>
      <c r="D50">
        <v>2021</v>
      </c>
      <c r="E50" t="s">
        <v>313</v>
      </c>
      <c r="F50" t="s">
        <v>840</v>
      </c>
      <c r="G50">
        <v>1</v>
      </c>
    </row>
    <row r="51" spans="2:7">
      <c r="B51">
        <v>32</v>
      </c>
      <c r="C51" s="190">
        <v>1248204.1157067129</v>
      </c>
      <c r="D51">
        <v>2021</v>
      </c>
      <c r="E51" t="s">
        <v>314</v>
      </c>
      <c r="F51" t="s">
        <v>840</v>
      </c>
      <c r="G51">
        <v>1</v>
      </c>
    </row>
    <row r="52" spans="2:7">
      <c r="B52">
        <v>33</v>
      </c>
      <c r="C52" s="190">
        <v>23454.576356302689</v>
      </c>
      <c r="D52">
        <v>2021</v>
      </c>
      <c r="E52" t="s">
        <v>315</v>
      </c>
      <c r="F52" t="s">
        <v>840</v>
      </c>
      <c r="G52">
        <v>1</v>
      </c>
    </row>
    <row r="53" spans="2:7">
      <c r="B53">
        <v>34</v>
      </c>
      <c r="C53" s="190">
        <v>1097396.6149389972</v>
      </c>
      <c r="D53">
        <v>2021</v>
      </c>
      <c r="E53" t="s">
        <v>318</v>
      </c>
      <c r="F53" t="s">
        <v>840</v>
      </c>
      <c r="G53">
        <v>1</v>
      </c>
    </row>
    <row r="54" spans="2:7">
      <c r="B54">
        <v>35</v>
      </c>
      <c r="C54" s="190">
        <v>21.673674251477685</v>
      </c>
      <c r="D54">
        <v>2021</v>
      </c>
      <c r="E54" t="s">
        <v>319</v>
      </c>
      <c r="F54" t="s">
        <v>840</v>
      </c>
      <c r="G54">
        <v>1</v>
      </c>
    </row>
    <row r="55" spans="2:7">
      <c r="B55">
        <v>36</v>
      </c>
      <c r="C55" s="190">
        <v>396020.07371979632</v>
      </c>
      <c r="D55">
        <v>2021</v>
      </c>
      <c r="E55" t="s">
        <v>322</v>
      </c>
      <c r="F55" t="s">
        <v>840</v>
      </c>
      <c r="G55">
        <v>1</v>
      </c>
    </row>
    <row r="56" spans="2:7">
      <c r="B56">
        <v>37</v>
      </c>
      <c r="C56" s="190">
        <v>467492.18719026912</v>
      </c>
      <c r="D56">
        <v>2021</v>
      </c>
      <c r="E56" t="s">
        <v>324</v>
      </c>
      <c r="F56" t="s">
        <v>840</v>
      </c>
      <c r="G56">
        <v>1</v>
      </c>
    </row>
    <row r="57" spans="2:7">
      <c r="B57">
        <v>38</v>
      </c>
      <c r="C57" s="190">
        <v>2674366.8931494337</v>
      </c>
      <c r="D57">
        <v>2021</v>
      </c>
      <c r="E57" t="s">
        <v>328</v>
      </c>
      <c r="F57" t="s">
        <v>840</v>
      </c>
      <c r="G57">
        <v>1</v>
      </c>
    </row>
    <row r="58" spans="2:7">
      <c r="B58">
        <v>39</v>
      </c>
      <c r="C58" s="190">
        <v>49.981940341018536</v>
      </c>
      <c r="D58">
        <v>2021</v>
      </c>
      <c r="E58" t="s">
        <v>335</v>
      </c>
      <c r="F58" t="s">
        <v>840</v>
      </c>
      <c r="G58">
        <v>1</v>
      </c>
    </row>
    <row r="59" spans="2:7">
      <c r="B59">
        <v>40</v>
      </c>
      <c r="C59" s="190">
        <v>503372.15987408569</v>
      </c>
      <c r="D59">
        <v>2021</v>
      </c>
      <c r="E59" t="s">
        <v>340</v>
      </c>
      <c r="F59" t="s">
        <v>840</v>
      </c>
      <c r="G59">
        <v>1</v>
      </c>
    </row>
    <row r="60" spans="2:7">
      <c r="B60">
        <v>41</v>
      </c>
      <c r="C60" s="190">
        <v>8924117.8015749045</v>
      </c>
      <c r="D60">
        <v>2021</v>
      </c>
      <c r="E60" t="s">
        <v>338</v>
      </c>
      <c r="F60" t="s">
        <v>840</v>
      </c>
      <c r="G60">
        <v>1</v>
      </c>
    </row>
    <row r="61" spans="2:7">
      <c r="B61">
        <v>42</v>
      </c>
      <c r="C61" s="190">
        <v>302473.20248261362</v>
      </c>
      <c r="D61">
        <v>2021</v>
      </c>
      <c r="E61" t="s">
        <v>341</v>
      </c>
      <c r="F61" t="s">
        <v>840</v>
      </c>
      <c r="G61">
        <v>1</v>
      </c>
    </row>
    <row r="62" spans="2:7">
      <c r="B62">
        <v>43</v>
      </c>
      <c r="C62" s="190">
        <v>2052183.8724388792</v>
      </c>
      <c r="D62">
        <v>2021</v>
      </c>
      <c r="E62" t="s">
        <v>342</v>
      </c>
      <c r="F62" t="s">
        <v>840</v>
      </c>
      <c r="G62">
        <v>1</v>
      </c>
    </row>
    <row r="63" spans="2:7">
      <c r="B63">
        <v>44</v>
      </c>
      <c r="C63" s="190">
        <v>2389093.2206175276</v>
      </c>
      <c r="D63">
        <v>2021</v>
      </c>
      <c r="E63" t="s">
        <v>345</v>
      </c>
      <c r="F63" t="s">
        <v>840</v>
      </c>
      <c r="G63">
        <v>1</v>
      </c>
    </row>
    <row r="64" spans="2:7">
      <c r="B64">
        <v>45</v>
      </c>
      <c r="C64" s="190">
        <v>2623152.226809788</v>
      </c>
      <c r="D64">
        <v>2021</v>
      </c>
      <c r="E64" t="s">
        <v>346</v>
      </c>
      <c r="F64" t="s">
        <v>840</v>
      </c>
      <c r="G64">
        <v>1</v>
      </c>
    </row>
    <row r="65" spans="2:7">
      <c r="B65">
        <v>46</v>
      </c>
      <c r="C65" s="190">
        <v>1633023.1294499158</v>
      </c>
      <c r="D65">
        <v>2021</v>
      </c>
      <c r="E65" t="s">
        <v>349</v>
      </c>
      <c r="F65" t="s">
        <v>840</v>
      </c>
      <c r="G65">
        <v>1</v>
      </c>
    </row>
    <row r="66" spans="2:7">
      <c r="B66">
        <v>47</v>
      </c>
      <c r="C66" s="190">
        <v>1234463.3646877934</v>
      </c>
      <c r="D66">
        <v>2021</v>
      </c>
      <c r="E66" t="s">
        <v>352</v>
      </c>
      <c r="F66" t="s">
        <v>840</v>
      </c>
      <c r="G66">
        <v>1</v>
      </c>
    </row>
    <row r="67" spans="2:7">
      <c r="B67">
        <v>48</v>
      </c>
      <c r="C67" s="190">
        <v>374278.37821483467</v>
      </c>
      <c r="D67">
        <v>2021</v>
      </c>
      <c r="E67" t="s">
        <v>355</v>
      </c>
      <c r="F67" t="s">
        <v>840</v>
      </c>
      <c r="G67">
        <v>1</v>
      </c>
    </row>
    <row r="68" spans="2:7">
      <c r="B68">
        <v>49</v>
      </c>
      <c r="C68" s="190">
        <v>889564.28597105667</v>
      </c>
      <c r="D68">
        <v>2021</v>
      </c>
      <c r="E68" t="s">
        <v>357</v>
      </c>
      <c r="F68" t="s">
        <v>840</v>
      </c>
      <c r="G68">
        <v>1</v>
      </c>
    </row>
    <row r="69" spans="2:7">
      <c r="B69">
        <v>50</v>
      </c>
      <c r="C69" s="190">
        <v>21.673674251477685</v>
      </c>
      <c r="D69">
        <v>2021</v>
      </c>
      <c r="E69" t="s">
        <v>359</v>
      </c>
      <c r="F69" t="s">
        <v>840</v>
      </c>
      <c r="G69">
        <v>1</v>
      </c>
    </row>
    <row r="70" spans="2:7">
      <c r="B70">
        <v>51</v>
      </c>
      <c r="C70" s="190">
        <v>66907.138099665128</v>
      </c>
      <c r="D70">
        <v>2021</v>
      </c>
      <c r="E70" t="s">
        <v>361</v>
      </c>
      <c r="F70" t="s">
        <v>840</v>
      </c>
      <c r="G70">
        <v>1</v>
      </c>
    </row>
    <row r="71" spans="2:7">
      <c r="B71">
        <v>52</v>
      </c>
      <c r="C71" s="190">
        <v>8176022.9143784875</v>
      </c>
      <c r="D71">
        <v>2021</v>
      </c>
      <c r="E71" t="s">
        <v>362</v>
      </c>
      <c r="F71" t="s">
        <v>840</v>
      </c>
      <c r="G71">
        <v>1</v>
      </c>
    </row>
    <row r="72" spans="2:7">
      <c r="B72">
        <v>53</v>
      </c>
      <c r="C72" s="190">
        <v>3432263.071002047</v>
      </c>
      <c r="D72">
        <v>2021</v>
      </c>
      <c r="E72" t="s">
        <v>367</v>
      </c>
      <c r="F72" t="s">
        <v>840</v>
      </c>
      <c r="G72">
        <v>1</v>
      </c>
    </row>
    <row r="73" spans="2:7">
      <c r="B73">
        <v>54</v>
      </c>
      <c r="C73" s="190">
        <v>280.60480266320502</v>
      </c>
      <c r="D73">
        <v>2021</v>
      </c>
      <c r="E73" t="s">
        <v>372</v>
      </c>
      <c r="F73" t="s">
        <v>840</v>
      </c>
      <c r="G73">
        <v>1</v>
      </c>
    </row>
    <row r="74" spans="2:7">
      <c r="B74">
        <v>55</v>
      </c>
      <c r="C74" s="190">
        <v>13637663.667912096</v>
      </c>
      <c r="D74">
        <v>2021</v>
      </c>
      <c r="E74" t="s">
        <v>373</v>
      </c>
      <c r="F74" t="s">
        <v>840</v>
      </c>
      <c r="G74">
        <v>1</v>
      </c>
    </row>
    <row r="75" spans="2:7">
      <c r="B75">
        <v>56</v>
      </c>
      <c r="C75" s="190">
        <v>6068.2242421309429</v>
      </c>
      <c r="D75">
        <v>2021</v>
      </c>
      <c r="E75" t="s">
        <v>376</v>
      </c>
      <c r="F75" t="s">
        <v>840</v>
      </c>
      <c r="G75">
        <v>1</v>
      </c>
    </row>
    <row r="76" spans="2:7">
      <c r="B76">
        <v>57</v>
      </c>
      <c r="C76" s="190">
        <v>2134515.8335881382</v>
      </c>
      <c r="D76">
        <v>2021</v>
      </c>
      <c r="E76" t="s">
        <v>377</v>
      </c>
      <c r="F76" t="s">
        <v>840</v>
      </c>
      <c r="G76">
        <v>1</v>
      </c>
    </row>
    <row r="77" spans="2:7">
      <c r="B77">
        <v>58</v>
      </c>
      <c r="C77" s="190">
        <v>33813410.918106742</v>
      </c>
      <c r="D77">
        <v>2022</v>
      </c>
      <c r="E77" t="s">
        <v>305</v>
      </c>
      <c r="F77" t="s">
        <v>835</v>
      </c>
      <c r="G77">
        <v>2</v>
      </c>
    </row>
    <row r="78" spans="2:7">
      <c r="B78">
        <v>59</v>
      </c>
      <c r="C78" s="190">
        <v>6849959.2876701914</v>
      </c>
      <c r="D78">
        <v>2022</v>
      </c>
      <c r="E78" t="s">
        <v>309</v>
      </c>
      <c r="F78" t="s">
        <v>835</v>
      </c>
      <c r="G78">
        <v>2</v>
      </c>
    </row>
    <row r="79" spans="2:7">
      <c r="B79">
        <v>60</v>
      </c>
      <c r="C79" s="190">
        <v>664518.3858161252</v>
      </c>
      <c r="D79">
        <v>2022</v>
      </c>
      <c r="E79" t="s">
        <v>314</v>
      </c>
      <c r="F79" t="s">
        <v>835</v>
      </c>
      <c r="G79">
        <v>2</v>
      </c>
    </row>
    <row r="80" spans="2:7">
      <c r="B80">
        <v>61</v>
      </c>
      <c r="C80" s="190">
        <v>906873.84029764659</v>
      </c>
      <c r="D80">
        <v>2022</v>
      </c>
      <c r="E80" t="s">
        <v>318</v>
      </c>
      <c r="F80" t="s">
        <v>835</v>
      </c>
      <c r="G80">
        <v>2</v>
      </c>
    </row>
    <row r="81" spans="2:7">
      <c r="B81">
        <v>62</v>
      </c>
      <c r="C81" s="190">
        <v>57338.455544922595</v>
      </c>
      <c r="D81">
        <v>2022</v>
      </c>
      <c r="E81" t="s">
        <v>322</v>
      </c>
      <c r="F81" t="s">
        <v>835</v>
      </c>
      <c r="G81">
        <v>2</v>
      </c>
    </row>
    <row r="82" spans="2:7">
      <c r="B82">
        <v>63</v>
      </c>
      <c r="C82" s="190">
        <v>105283.66667709664</v>
      </c>
      <c r="D82">
        <v>2022</v>
      </c>
      <c r="E82" t="s">
        <v>340</v>
      </c>
      <c r="F82" t="s">
        <v>835</v>
      </c>
      <c r="G82">
        <v>2</v>
      </c>
    </row>
    <row r="83" spans="2:7">
      <c r="B83">
        <v>64</v>
      </c>
      <c r="C83" s="190">
        <v>6293355.1961035738</v>
      </c>
      <c r="D83">
        <v>2022</v>
      </c>
      <c r="E83" t="s">
        <v>338</v>
      </c>
      <c r="F83" t="s">
        <v>835</v>
      </c>
      <c r="G83">
        <v>2</v>
      </c>
    </row>
    <row r="84" spans="2:7">
      <c r="B84">
        <v>65</v>
      </c>
      <c r="C84" s="190">
        <v>10404800.792079909</v>
      </c>
      <c r="D84">
        <v>2022</v>
      </c>
      <c r="E84" t="s">
        <v>341</v>
      </c>
      <c r="F84" t="s">
        <v>835</v>
      </c>
      <c r="G84">
        <v>2</v>
      </c>
    </row>
    <row r="85" spans="2:7">
      <c r="B85">
        <v>66</v>
      </c>
      <c r="C85" s="190">
        <v>3092987.1234078761</v>
      </c>
      <c r="D85">
        <v>2022</v>
      </c>
      <c r="E85" t="s">
        <v>342</v>
      </c>
      <c r="F85" t="s">
        <v>835</v>
      </c>
      <c r="G85">
        <v>2</v>
      </c>
    </row>
    <row r="86" spans="2:7">
      <c r="B86">
        <v>67</v>
      </c>
      <c r="C86" s="190">
        <v>1027512.2926749249</v>
      </c>
      <c r="D86">
        <v>2022</v>
      </c>
      <c r="E86" t="s">
        <v>345</v>
      </c>
      <c r="F86" t="s">
        <v>835</v>
      </c>
      <c r="G86">
        <v>2</v>
      </c>
    </row>
    <row r="87" spans="2:7">
      <c r="B87">
        <v>68</v>
      </c>
      <c r="C87" s="190">
        <v>15717781.33321991</v>
      </c>
      <c r="D87">
        <v>2022</v>
      </c>
      <c r="E87" t="s">
        <v>346</v>
      </c>
      <c r="F87" t="s">
        <v>835</v>
      </c>
      <c r="G87">
        <v>2</v>
      </c>
    </row>
    <row r="88" spans="2:7">
      <c r="B88">
        <v>69</v>
      </c>
      <c r="C88" s="190">
        <v>4052946.4637069628</v>
      </c>
      <c r="D88">
        <v>2022</v>
      </c>
      <c r="E88" t="s">
        <v>352</v>
      </c>
      <c r="F88" t="s">
        <v>835</v>
      </c>
      <c r="G88">
        <v>2</v>
      </c>
    </row>
    <row r="89" spans="2:7">
      <c r="B89">
        <v>70</v>
      </c>
      <c r="C89" s="190">
        <v>646.81735113356922</v>
      </c>
      <c r="D89">
        <v>2022</v>
      </c>
      <c r="E89" t="s">
        <v>355</v>
      </c>
      <c r="F89" t="s">
        <v>835</v>
      </c>
      <c r="G89">
        <v>2</v>
      </c>
    </row>
    <row r="90" spans="2:7">
      <c r="B90">
        <v>71</v>
      </c>
      <c r="C90" s="190">
        <v>183674.23028357985</v>
      </c>
      <c r="D90">
        <v>2022</v>
      </c>
      <c r="E90" t="s">
        <v>357</v>
      </c>
      <c r="F90" t="s">
        <v>835</v>
      </c>
      <c r="G90">
        <v>2</v>
      </c>
    </row>
    <row r="91" spans="2:7">
      <c r="B91">
        <v>72</v>
      </c>
      <c r="C91" s="190">
        <v>914035.73224221612</v>
      </c>
      <c r="D91">
        <v>2022</v>
      </c>
      <c r="E91" t="s">
        <v>361</v>
      </c>
      <c r="F91" t="s">
        <v>835</v>
      </c>
      <c r="G91">
        <v>2</v>
      </c>
    </row>
    <row r="92" spans="2:7">
      <c r="B92">
        <v>73</v>
      </c>
      <c r="C92" s="190">
        <v>-5587235.5025544362</v>
      </c>
      <c r="D92">
        <v>2022</v>
      </c>
      <c r="E92" t="s">
        <v>373</v>
      </c>
      <c r="F92" t="s">
        <v>835</v>
      </c>
      <c r="G92">
        <v>2</v>
      </c>
    </row>
    <row r="93" spans="2:7">
      <c r="B93">
        <v>74</v>
      </c>
      <c r="C93" s="190">
        <v>622622.73355007381</v>
      </c>
      <c r="D93">
        <v>2022</v>
      </c>
      <c r="E93" t="s">
        <v>377</v>
      </c>
      <c r="F93" t="s">
        <v>835</v>
      </c>
      <c r="G93">
        <v>2</v>
      </c>
    </row>
    <row r="94" spans="2:7">
      <c r="B94" s="304">
        <v>75</v>
      </c>
      <c r="C94" s="362">
        <v>35032021.699999996</v>
      </c>
      <c r="D94" s="304">
        <v>2023</v>
      </c>
      <c r="E94" s="304" t="s">
        <v>305</v>
      </c>
      <c r="F94" s="304"/>
      <c r="G94" s="304"/>
    </row>
    <row r="95" spans="2:7">
      <c r="B95" s="304">
        <v>76</v>
      </c>
      <c r="C95" s="362">
        <v>3888145.91</v>
      </c>
      <c r="D95" s="304">
        <v>2023</v>
      </c>
      <c r="E95" s="304" t="s">
        <v>309</v>
      </c>
      <c r="F95" s="304"/>
      <c r="G95" s="304"/>
    </row>
    <row r="96" spans="2:7">
      <c r="B96" s="304">
        <v>77</v>
      </c>
      <c r="C96" s="362">
        <v>210732.86</v>
      </c>
      <c r="D96" s="304">
        <v>2023</v>
      </c>
      <c r="E96" s="304" t="s">
        <v>314</v>
      </c>
      <c r="F96" s="304"/>
      <c r="G96" s="304"/>
    </row>
    <row r="97" spans="2:7">
      <c r="B97" s="304">
        <v>78</v>
      </c>
      <c r="C97" s="362">
        <v>87344.37</v>
      </c>
      <c r="D97" s="304">
        <v>2023</v>
      </c>
      <c r="E97" s="304" t="s">
        <v>318</v>
      </c>
      <c r="F97" s="304"/>
      <c r="G97" s="304"/>
    </row>
    <row r="98" spans="2:7">
      <c r="B98" s="304">
        <v>79</v>
      </c>
      <c r="C98" s="362">
        <v>512.17999999999995</v>
      </c>
      <c r="D98" s="304">
        <v>2023</v>
      </c>
      <c r="E98" s="304" t="s">
        <v>322</v>
      </c>
      <c r="F98" s="304"/>
      <c r="G98" s="304"/>
    </row>
    <row r="99" spans="2:7">
      <c r="B99" s="304">
        <v>80</v>
      </c>
      <c r="C99" s="362">
        <v>1480656.56</v>
      </c>
      <c r="D99" s="304">
        <v>2023</v>
      </c>
      <c r="E99" s="304" t="s">
        <v>338</v>
      </c>
      <c r="F99" s="304"/>
      <c r="G99" s="304"/>
    </row>
    <row r="100" spans="2:7">
      <c r="B100" s="304">
        <v>81</v>
      </c>
      <c r="C100" s="362">
        <v>51404.480000000003</v>
      </c>
      <c r="D100" s="304">
        <v>2023</v>
      </c>
      <c r="E100" s="304" t="s">
        <v>340</v>
      </c>
      <c r="F100" s="304"/>
      <c r="G100" s="304"/>
    </row>
    <row r="101" spans="2:7">
      <c r="B101" s="304">
        <v>82</v>
      </c>
      <c r="C101" s="362">
        <v>2180529.5</v>
      </c>
      <c r="D101" s="304">
        <v>2023</v>
      </c>
      <c r="E101" s="304" t="s">
        <v>341</v>
      </c>
      <c r="F101" s="304"/>
      <c r="G101" s="304"/>
    </row>
    <row r="102" spans="2:7">
      <c r="B102" s="304">
        <v>83</v>
      </c>
      <c r="C102" s="362">
        <v>993939.21</v>
      </c>
      <c r="D102" s="304">
        <v>2023</v>
      </c>
      <c r="E102" s="304" t="s">
        <v>342</v>
      </c>
      <c r="F102" s="304"/>
      <c r="G102" s="304"/>
    </row>
    <row r="103" spans="2:7">
      <c r="B103" s="304">
        <v>84</v>
      </c>
      <c r="C103" s="362">
        <v>1811071.4</v>
      </c>
      <c r="D103" s="304">
        <v>2023</v>
      </c>
      <c r="E103" s="304" t="s">
        <v>345</v>
      </c>
      <c r="F103" s="304"/>
      <c r="G103" s="304"/>
    </row>
    <row r="104" spans="2:7">
      <c r="B104" s="304">
        <v>85</v>
      </c>
      <c r="C104" s="362">
        <v>22489699.77</v>
      </c>
      <c r="D104" s="304">
        <v>2023</v>
      </c>
      <c r="E104" s="304" t="s">
        <v>346</v>
      </c>
      <c r="F104" s="304"/>
      <c r="G104" s="304"/>
    </row>
    <row r="105" spans="2:7">
      <c r="B105" s="304">
        <v>86</v>
      </c>
      <c r="C105" s="362">
        <v>1282685.73</v>
      </c>
      <c r="D105" s="304">
        <v>2023</v>
      </c>
      <c r="E105" s="304" t="s">
        <v>352</v>
      </c>
      <c r="F105" s="304"/>
      <c r="G105" s="304"/>
    </row>
    <row r="106" spans="2:7">
      <c r="B106" s="304">
        <v>87</v>
      </c>
      <c r="C106" s="362">
        <v>398103.39</v>
      </c>
      <c r="D106" s="304">
        <v>2023</v>
      </c>
      <c r="E106" s="304" t="s">
        <v>355</v>
      </c>
      <c r="F106" s="304"/>
      <c r="G106" s="304"/>
    </row>
    <row r="107" spans="2:7">
      <c r="B107" s="304">
        <v>88</v>
      </c>
      <c r="C107" s="362">
        <v>141692.20000000001</v>
      </c>
      <c r="D107" s="304">
        <v>2023</v>
      </c>
      <c r="E107" s="304" t="s">
        <v>357</v>
      </c>
      <c r="F107" s="304"/>
      <c r="G107" s="304"/>
    </row>
    <row r="108" spans="2:7">
      <c r="B108" s="304">
        <v>89</v>
      </c>
      <c r="C108" s="362">
        <v>106036.83</v>
      </c>
      <c r="D108" s="304">
        <v>2023</v>
      </c>
      <c r="E108" s="304" t="s">
        <v>360</v>
      </c>
      <c r="F108" s="304"/>
      <c r="G108" s="304"/>
    </row>
    <row r="109" spans="2:7">
      <c r="B109" s="304">
        <v>90</v>
      </c>
      <c r="C109" s="362">
        <v>22778.53</v>
      </c>
      <c r="D109" s="304">
        <v>2023</v>
      </c>
      <c r="E109" s="304" t="s">
        <v>361</v>
      </c>
      <c r="F109" s="304"/>
      <c r="G109" s="304"/>
    </row>
    <row r="110" spans="2:7">
      <c r="B110" s="304">
        <v>91</v>
      </c>
      <c r="C110" s="362">
        <v>-7841815.1200000001</v>
      </c>
      <c r="D110" s="304">
        <v>2023</v>
      </c>
      <c r="E110" s="304" t="s">
        <v>373</v>
      </c>
      <c r="F110" s="304"/>
      <c r="G110" s="304"/>
    </row>
  </sheetData>
  <mergeCells count="4">
    <mergeCell ref="B5:F5"/>
    <mergeCell ref="B8:M8"/>
    <mergeCell ref="B11:D11"/>
    <mergeCell ref="B14:F14"/>
  </mergeCells>
  <pageMargins left="0.7" right="0.7" top="0.75" bottom="0.75" header="0.3" footer="0.3"/>
  <headerFooter>
    <oddFooter>&amp;C_x000D_&amp;1#&amp;"Calibri"&amp;10&amp;K000000 Vertrouwelijk/Confidential</oddFooter>
  </headerFooter>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79D67-66AD-481F-AD57-EC32F22BD4B2}">
  <sheetPr>
    <tabColor rgb="FFCCCCFF"/>
  </sheetPr>
  <dimension ref="B1:M550"/>
  <sheetViews>
    <sheetView showGridLines="0" zoomScale="90" zoomScaleNormal="90" workbookViewId="0"/>
  </sheetViews>
  <sheetFormatPr defaultRowHeight="12.75"/>
  <cols>
    <col min="1" max="1" width="2.5703125" customWidth="1"/>
    <col min="2" max="2" width="8.5703125" bestFit="1" customWidth="1"/>
    <col min="3" max="3" width="23.85546875" customWidth="1"/>
    <col min="4" max="4" width="31.42578125" customWidth="1"/>
    <col min="5" max="5" width="52.140625" bestFit="1" customWidth="1"/>
    <col min="6" max="6" width="51" bestFit="1" customWidth="1"/>
    <col min="7" max="7" width="7.5703125" bestFit="1" customWidth="1"/>
    <col min="8" max="8" width="76.42578125" bestFit="1" customWidth="1"/>
    <col min="9" max="9" width="9.5703125" bestFit="1" customWidth="1"/>
  </cols>
  <sheetData>
    <row r="1" spans="2:13" s="3" customFormat="1">
      <c r="C1" s="193"/>
    </row>
    <row r="2" spans="2:13" s="12" customFormat="1" ht="18">
      <c r="B2" s="12" t="s">
        <v>841</v>
      </c>
      <c r="C2" s="194"/>
    </row>
    <row r="3" spans="2:13" s="3" customFormat="1">
      <c r="C3" s="193"/>
    </row>
    <row r="4" spans="2:13" s="3" customFormat="1">
      <c r="B4" s="2" t="s">
        <v>198</v>
      </c>
      <c r="C4" s="193"/>
    </row>
    <row r="5" spans="2:13" s="3" customFormat="1">
      <c r="B5" s="3" t="s">
        <v>842</v>
      </c>
      <c r="C5" s="193"/>
    </row>
    <row r="6" spans="2:13" s="3" customFormat="1">
      <c r="C6" s="193"/>
    </row>
    <row r="7" spans="2:13" s="3" customFormat="1">
      <c r="B7" s="16" t="s">
        <v>821</v>
      </c>
      <c r="C7" s="193"/>
      <c r="D7" s="2"/>
    </row>
    <row r="8" spans="2:13" s="3" customFormat="1" ht="16.5" customHeight="1">
      <c r="B8" s="380" t="s">
        <v>843</v>
      </c>
      <c r="C8" s="380"/>
      <c r="D8" s="380"/>
      <c r="E8" s="380"/>
      <c r="F8" s="380"/>
      <c r="G8" s="380"/>
      <c r="H8" s="380"/>
      <c r="I8" s="380"/>
      <c r="J8" s="380"/>
      <c r="K8" s="380"/>
      <c r="L8" s="380"/>
      <c r="M8" s="380"/>
    </row>
    <row r="9" spans="2:13" s="3" customFormat="1">
      <c r="B9" s="4"/>
      <c r="C9" s="193"/>
    </row>
    <row r="10" spans="2:13" s="3" customFormat="1">
      <c r="B10" s="188" t="s">
        <v>823</v>
      </c>
      <c r="C10" s="193"/>
    </row>
    <row r="11" spans="2:13" s="3" customFormat="1">
      <c r="B11" s="382">
        <v>45050</v>
      </c>
      <c r="C11" s="382"/>
      <c r="D11" s="382"/>
      <c r="E11" s="128"/>
    </row>
    <row r="12" spans="2:13">
      <c r="C12" s="191"/>
    </row>
    <row r="13" spans="2:13">
      <c r="B13" s="188" t="s">
        <v>824</v>
      </c>
      <c r="C13" s="191"/>
      <c r="D13" s="3"/>
      <c r="E13" s="3"/>
    </row>
    <row r="14" spans="2:13">
      <c r="B14" s="373" t="s">
        <v>844</v>
      </c>
      <c r="C14" s="373"/>
      <c r="D14" s="373"/>
      <c r="E14" s="128"/>
    </row>
    <row r="15" spans="2:13">
      <c r="C15" s="191"/>
    </row>
    <row r="16" spans="2:13">
      <c r="B16" s="189" t="s">
        <v>826</v>
      </c>
      <c r="C16" s="191"/>
    </row>
    <row r="17" spans="2:9">
      <c r="B17" s="135">
        <f>SUBTOTAL(103,B20:B719)</f>
        <v>531</v>
      </c>
      <c r="C17" s="191"/>
    </row>
    <row r="18" spans="2:9" ht="14.25" customHeight="1">
      <c r="C18" s="191"/>
    </row>
    <row r="19" spans="2:9" s="8" customFormat="1">
      <c r="B19" s="8" t="s">
        <v>827</v>
      </c>
      <c r="C19" s="8" t="s">
        <v>302</v>
      </c>
      <c r="D19" s="8" t="s">
        <v>556</v>
      </c>
      <c r="E19" s="8" t="s">
        <v>845</v>
      </c>
      <c r="F19" s="8" t="s">
        <v>846</v>
      </c>
      <c r="G19" s="8" t="s">
        <v>164</v>
      </c>
      <c r="H19" s="8" t="s">
        <v>832</v>
      </c>
      <c r="I19" s="8" t="s">
        <v>839</v>
      </c>
    </row>
    <row r="20" spans="2:9">
      <c r="B20">
        <v>1</v>
      </c>
      <c r="C20" t="s">
        <v>305</v>
      </c>
      <c r="D20">
        <v>1955</v>
      </c>
      <c r="E20">
        <v>7756.11</v>
      </c>
      <c r="G20">
        <v>2020</v>
      </c>
      <c r="H20" t="s">
        <v>834</v>
      </c>
      <c r="I20">
        <v>1</v>
      </c>
    </row>
    <row r="21" spans="2:9">
      <c r="B21">
        <v>2</v>
      </c>
      <c r="C21" t="s">
        <v>305</v>
      </c>
      <c r="D21">
        <v>1957</v>
      </c>
      <c r="E21">
        <v>1329.11</v>
      </c>
      <c r="G21">
        <v>2020</v>
      </c>
      <c r="H21" t="s">
        <v>834</v>
      </c>
      <c r="I21">
        <v>1</v>
      </c>
    </row>
    <row r="22" spans="2:9">
      <c r="B22">
        <v>3</v>
      </c>
      <c r="C22" t="s">
        <v>305</v>
      </c>
      <c r="D22">
        <v>1958</v>
      </c>
      <c r="E22">
        <v>110951.25</v>
      </c>
      <c r="G22">
        <v>2020</v>
      </c>
      <c r="H22" t="s">
        <v>834</v>
      </c>
      <c r="I22">
        <v>1</v>
      </c>
    </row>
    <row r="23" spans="2:9">
      <c r="B23">
        <v>4</v>
      </c>
      <c r="C23" t="s">
        <v>305</v>
      </c>
      <c r="D23">
        <v>1959</v>
      </c>
      <c r="E23">
        <v>1485.2</v>
      </c>
      <c r="G23">
        <v>2020</v>
      </c>
      <c r="H23" t="s">
        <v>834</v>
      </c>
      <c r="I23">
        <v>1</v>
      </c>
    </row>
    <row r="24" spans="2:9">
      <c r="B24">
        <v>5</v>
      </c>
      <c r="C24" t="s">
        <v>305</v>
      </c>
      <c r="D24">
        <v>1960</v>
      </c>
      <c r="E24">
        <v>472102</v>
      </c>
      <c r="F24">
        <v>70000</v>
      </c>
      <c r="G24">
        <v>2020</v>
      </c>
      <c r="H24" t="s">
        <v>834</v>
      </c>
      <c r="I24">
        <v>1</v>
      </c>
    </row>
    <row r="25" spans="2:9">
      <c r="B25">
        <v>6</v>
      </c>
      <c r="C25" t="s">
        <v>305</v>
      </c>
      <c r="D25">
        <v>1963</v>
      </c>
      <c r="E25">
        <v>5199.87</v>
      </c>
      <c r="G25">
        <v>2020</v>
      </c>
      <c r="H25" t="s">
        <v>834</v>
      </c>
      <c r="I25">
        <v>1</v>
      </c>
    </row>
    <row r="26" spans="2:9">
      <c r="B26">
        <v>7</v>
      </c>
      <c r="C26" t="s">
        <v>305</v>
      </c>
      <c r="D26">
        <v>1965</v>
      </c>
      <c r="E26">
        <v>323801.40000000002</v>
      </c>
      <c r="G26">
        <v>2020</v>
      </c>
      <c r="H26" t="s">
        <v>834</v>
      </c>
      <c r="I26">
        <v>1</v>
      </c>
    </row>
    <row r="27" spans="2:9">
      <c r="B27">
        <v>8</v>
      </c>
      <c r="C27" t="s">
        <v>305</v>
      </c>
      <c r="D27">
        <v>1966</v>
      </c>
      <c r="E27">
        <v>436963.19</v>
      </c>
      <c r="G27">
        <v>2020</v>
      </c>
      <c r="H27" t="s">
        <v>834</v>
      </c>
      <c r="I27">
        <v>1</v>
      </c>
    </row>
    <row r="28" spans="2:9">
      <c r="B28">
        <v>9</v>
      </c>
      <c r="C28" t="s">
        <v>305</v>
      </c>
      <c r="D28">
        <v>1967</v>
      </c>
      <c r="E28">
        <v>527887.29</v>
      </c>
      <c r="G28">
        <v>2020</v>
      </c>
      <c r="H28" t="s">
        <v>834</v>
      </c>
      <c r="I28">
        <v>1</v>
      </c>
    </row>
    <row r="29" spans="2:9">
      <c r="B29">
        <v>10</v>
      </c>
      <c r="C29" t="s">
        <v>305</v>
      </c>
      <c r="D29">
        <v>1968</v>
      </c>
      <c r="E29">
        <v>243220.29</v>
      </c>
      <c r="G29">
        <v>2020</v>
      </c>
      <c r="H29" t="s">
        <v>834</v>
      </c>
      <c r="I29">
        <v>1</v>
      </c>
    </row>
    <row r="30" spans="2:9">
      <c r="B30">
        <v>11</v>
      </c>
      <c r="C30" t="s">
        <v>305</v>
      </c>
      <c r="D30">
        <v>1969</v>
      </c>
      <c r="E30">
        <v>157118.15</v>
      </c>
      <c r="G30">
        <v>2020</v>
      </c>
      <c r="H30" t="s">
        <v>834</v>
      </c>
      <c r="I30">
        <v>1</v>
      </c>
    </row>
    <row r="31" spans="2:9">
      <c r="B31">
        <v>12</v>
      </c>
      <c r="C31" t="s">
        <v>305</v>
      </c>
      <c r="D31">
        <v>1970</v>
      </c>
      <c r="E31">
        <v>186298.57</v>
      </c>
      <c r="G31">
        <v>2020</v>
      </c>
      <c r="H31" t="s">
        <v>834</v>
      </c>
      <c r="I31">
        <v>1</v>
      </c>
    </row>
    <row r="32" spans="2:9">
      <c r="B32">
        <v>13</v>
      </c>
      <c r="C32" t="s">
        <v>305</v>
      </c>
      <c r="D32">
        <v>1971</v>
      </c>
      <c r="E32">
        <v>161892.66</v>
      </c>
      <c r="G32">
        <v>2020</v>
      </c>
      <c r="H32" t="s">
        <v>834</v>
      </c>
      <c r="I32">
        <v>1</v>
      </c>
    </row>
    <row r="33" spans="2:9">
      <c r="B33">
        <v>14</v>
      </c>
      <c r="C33" t="s">
        <v>305</v>
      </c>
      <c r="D33">
        <v>1972</v>
      </c>
      <c r="E33">
        <v>414299.14</v>
      </c>
      <c r="G33">
        <v>2020</v>
      </c>
      <c r="H33" t="s">
        <v>834</v>
      </c>
      <c r="I33">
        <v>1</v>
      </c>
    </row>
    <row r="34" spans="2:9">
      <c r="B34">
        <v>15</v>
      </c>
      <c r="C34" t="s">
        <v>305</v>
      </c>
      <c r="D34">
        <v>1973</v>
      </c>
      <c r="E34">
        <v>199407.52</v>
      </c>
      <c r="G34">
        <v>2020</v>
      </c>
      <c r="H34" t="s">
        <v>834</v>
      </c>
      <c r="I34">
        <v>1</v>
      </c>
    </row>
    <row r="35" spans="2:9">
      <c r="B35">
        <v>16</v>
      </c>
      <c r="C35" t="s">
        <v>305</v>
      </c>
      <c r="D35">
        <v>1974</v>
      </c>
      <c r="E35">
        <v>45610.86</v>
      </c>
      <c r="G35">
        <v>2020</v>
      </c>
      <c r="H35" t="s">
        <v>834</v>
      </c>
      <c r="I35">
        <v>1</v>
      </c>
    </row>
    <row r="36" spans="2:9">
      <c r="B36">
        <v>17</v>
      </c>
      <c r="C36" t="s">
        <v>305</v>
      </c>
      <c r="D36">
        <v>1975</v>
      </c>
      <c r="E36">
        <v>26637.1</v>
      </c>
      <c r="G36">
        <v>2020</v>
      </c>
      <c r="H36" t="s">
        <v>834</v>
      </c>
      <c r="I36">
        <v>1</v>
      </c>
    </row>
    <row r="37" spans="2:9">
      <c r="B37">
        <v>18</v>
      </c>
      <c r="C37" t="s">
        <v>305</v>
      </c>
      <c r="D37">
        <v>1976</v>
      </c>
      <c r="E37">
        <v>110116.33</v>
      </c>
      <c r="G37">
        <v>2020</v>
      </c>
      <c r="H37" t="s">
        <v>834</v>
      </c>
      <c r="I37">
        <v>1</v>
      </c>
    </row>
    <row r="38" spans="2:9">
      <c r="B38">
        <v>19</v>
      </c>
      <c r="C38" t="s">
        <v>305</v>
      </c>
      <c r="D38">
        <v>1977</v>
      </c>
      <c r="E38">
        <v>40000</v>
      </c>
      <c r="G38">
        <v>2020</v>
      </c>
      <c r="H38" t="s">
        <v>834</v>
      </c>
      <c r="I38">
        <v>1</v>
      </c>
    </row>
    <row r="39" spans="2:9">
      <c r="B39">
        <v>20</v>
      </c>
      <c r="C39" t="s">
        <v>305</v>
      </c>
      <c r="D39">
        <v>1980</v>
      </c>
      <c r="E39">
        <v>104178.71</v>
      </c>
      <c r="G39">
        <v>2020</v>
      </c>
      <c r="H39" t="s">
        <v>834</v>
      </c>
      <c r="I39">
        <v>1</v>
      </c>
    </row>
    <row r="40" spans="2:9">
      <c r="B40">
        <v>21</v>
      </c>
      <c r="C40" t="s">
        <v>305</v>
      </c>
      <c r="D40">
        <v>1986</v>
      </c>
      <c r="E40">
        <v>1666.04</v>
      </c>
      <c r="G40">
        <v>2020</v>
      </c>
      <c r="H40" t="s">
        <v>834</v>
      </c>
      <c r="I40">
        <v>1</v>
      </c>
    </row>
    <row r="41" spans="2:9">
      <c r="B41">
        <v>22</v>
      </c>
      <c r="C41" t="s">
        <v>305</v>
      </c>
      <c r="D41">
        <v>1987</v>
      </c>
      <c r="E41">
        <v>35717.06</v>
      </c>
      <c r="G41">
        <v>2020</v>
      </c>
      <c r="H41" t="s">
        <v>834</v>
      </c>
      <c r="I41">
        <v>1</v>
      </c>
    </row>
    <row r="42" spans="2:9">
      <c r="B42">
        <v>23</v>
      </c>
      <c r="C42" t="s">
        <v>305</v>
      </c>
      <c r="D42">
        <v>1988</v>
      </c>
      <c r="E42">
        <v>4808.08</v>
      </c>
      <c r="G42">
        <v>2020</v>
      </c>
      <c r="H42" t="s">
        <v>834</v>
      </c>
      <c r="I42">
        <v>1</v>
      </c>
    </row>
    <row r="43" spans="2:9">
      <c r="B43">
        <v>24</v>
      </c>
      <c r="C43" t="s">
        <v>305</v>
      </c>
      <c r="D43">
        <v>1989</v>
      </c>
      <c r="E43">
        <v>24785.81</v>
      </c>
      <c r="G43">
        <v>2020</v>
      </c>
      <c r="H43" t="s">
        <v>834</v>
      </c>
      <c r="I43">
        <v>1</v>
      </c>
    </row>
    <row r="44" spans="2:9">
      <c r="B44">
        <v>25</v>
      </c>
      <c r="C44" t="s">
        <v>305</v>
      </c>
      <c r="D44">
        <v>1992</v>
      </c>
      <c r="E44">
        <v>22986.32</v>
      </c>
      <c r="G44">
        <v>2020</v>
      </c>
      <c r="H44" t="s">
        <v>834</v>
      </c>
      <c r="I44">
        <v>1</v>
      </c>
    </row>
    <row r="45" spans="2:9">
      <c r="B45">
        <v>26</v>
      </c>
      <c r="C45" t="s">
        <v>305</v>
      </c>
      <c r="D45">
        <v>1999</v>
      </c>
      <c r="E45">
        <v>62463.15</v>
      </c>
      <c r="G45">
        <v>2020</v>
      </c>
      <c r="H45" t="s">
        <v>834</v>
      </c>
      <c r="I45">
        <v>1</v>
      </c>
    </row>
    <row r="46" spans="2:9">
      <c r="B46">
        <v>27</v>
      </c>
      <c r="C46" t="s">
        <v>305</v>
      </c>
      <c r="D46">
        <v>2000</v>
      </c>
      <c r="E46">
        <v>184556.79</v>
      </c>
      <c r="G46">
        <v>2020</v>
      </c>
      <c r="H46" t="s">
        <v>834</v>
      </c>
      <c r="I46">
        <v>1</v>
      </c>
    </row>
    <row r="47" spans="2:9">
      <c r="B47">
        <v>28</v>
      </c>
      <c r="C47" t="s">
        <v>305</v>
      </c>
      <c r="D47">
        <v>2001</v>
      </c>
      <c r="E47">
        <v>74893.259999999995</v>
      </c>
      <c r="G47">
        <v>2020</v>
      </c>
      <c r="H47" t="s">
        <v>834</v>
      </c>
      <c r="I47">
        <v>1</v>
      </c>
    </row>
    <row r="48" spans="2:9">
      <c r="B48">
        <v>29</v>
      </c>
      <c r="C48" t="s">
        <v>305</v>
      </c>
      <c r="D48">
        <v>2002</v>
      </c>
      <c r="E48">
        <v>98192.88</v>
      </c>
      <c r="G48">
        <v>2020</v>
      </c>
      <c r="H48" t="s">
        <v>834</v>
      </c>
      <c r="I48">
        <v>1</v>
      </c>
    </row>
    <row r="49" spans="2:9">
      <c r="B49">
        <v>30</v>
      </c>
      <c r="C49" t="s">
        <v>305</v>
      </c>
      <c r="D49">
        <v>2003</v>
      </c>
      <c r="E49">
        <v>117678.13</v>
      </c>
      <c r="G49">
        <v>2020</v>
      </c>
      <c r="H49" t="s">
        <v>834</v>
      </c>
      <c r="I49">
        <v>1</v>
      </c>
    </row>
    <row r="50" spans="2:9">
      <c r="B50">
        <v>31</v>
      </c>
      <c r="C50" t="s">
        <v>305</v>
      </c>
      <c r="D50">
        <v>2004</v>
      </c>
      <c r="E50">
        <v>26579.37</v>
      </c>
      <c r="G50">
        <v>2020</v>
      </c>
      <c r="H50" t="s">
        <v>834</v>
      </c>
      <c r="I50">
        <v>1</v>
      </c>
    </row>
    <row r="51" spans="2:9">
      <c r="B51">
        <v>32</v>
      </c>
      <c r="C51" t="s">
        <v>305</v>
      </c>
      <c r="D51">
        <v>2005</v>
      </c>
      <c r="E51">
        <v>2763.58</v>
      </c>
      <c r="G51">
        <v>2020</v>
      </c>
      <c r="H51" t="s">
        <v>834</v>
      </c>
      <c r="I51">
        <v>1</v>
      </c>
    </row>
    <row r="52" spans="2:9">
      <c r="B52">
        <v>33</v>
      </c>
      <c r="C52" t="s">
        <v>305</v>
      </c>
      <c r="D52">
        <v>2011</v>
      </c>
      <c r="E52">
        <v>6196.9935750000004</v>
      </c>
      <c r="G52">
        <v>2020</v>
      </c>
      <c r="H52" t="s">
        <v>834</v>
      </c>
      <c r="I52">
        <v>1</v>
      </c>
    </row>
    <row r="53" spans="2:9">
      <c r="B53">
        <v>34</v>
      </c>
      <c r="C53" t="s">
        <v>305</v>
      </c>
      <c r="D53">
        <v>2013</v>
      </c>
      <c r="E53">
        <v>800675.63015999994</v>
      </c>
      <c r="G53">
        <v>2020</v>
      </c>
      <c r="H53" t="s">
        <v>834</v>
      </c>
      <c r="I53">
        <v>1</v>
      </c>
    </row>
    <row r="54" spans="2:9">
      <c r="B54">
        <v>35</v>
      </c>
      <c r="C54" t="s">
        <v>307</v>
      </c>
      <c r="D54">
        <v>1966</v>
      </c>
      <c r="E54">
        <v>185.7</v>
      </c>
      <c r="G54">
        <v>2020</v>
      </c>
      <c r="H54" t="s">
        <v>834</v>
      </c>
      <c r="I54">
        <v>1</v>
      </c>
    </row>
    <row r="55" spans="2:9">
      <c r="B55">
        <v>36</v>
      </c>
      <c r="C55" t="s">
        <v>307</v>
      </c>
      <c r="D55">
        <v>1969</v>
      </c>
      <c r="E55">
        <v>16723.95</v>
      </c>
      <c r="G55">
        <v>2020</v>
      </c>
      <c r="H55" t="s">
        <v>834</v>
      </c>
      <c r="I55">
        <v>1</v>
      </c>
    </row>
    <row r="56" spans="2:9">
      <c r="B56">
        <v>37</v>
      </c>
      <c r="C56" t="s">
        <v>307</v>
      </c>
      <c r="D56">
        <v>1971</v>
      </c>
      <c r="E56">
        <v>20942.86</v>
      </c>
      <c r="G56">
        <v>2020</v>
      </c>
      <c r="H56" t="s">
        <v>834</v>
      </c>
      <c r="I56">
        <v>1</v>
      </c>
    </row>
    <row r="57" spans="2:9">
      <c r="B57">
        <v>38</v>
      </c>
      <c r="C57" t="s">
        <v>307</v>
      </c>
      <c r="D57">
        <v>1972</v>
      </c>
      <c r="E57">
        <v>40987.47</v>
      </c>
      <c r="G57">
        <v>2020</v>
      </c>
      <c r="H57" t="s">
        <v>834</v>
      </c>
      <c r="I57">
        <v>1</v>
      </c>
    </row>
    <row r="58" spans="2:9">
      <c r="B58">
        <v>39</v>
      </c>
      <c r="C58" t="s">
        <v>307</v>
      </c>
      <c r="D58">
        <v>1973</v>
      </c>
      <c r="E58">
        <v>12298.26</v>
      </c>
      <c r="G58">
        <v>2020</v>
      </c>
      <c r="H58" t="s">
        <v>834</v>
      </c>
      <c r="I58">
        <v>1</v>
      </c>
    </row>
    <row r="59" spans="2:9">
      <c r="B59">
        <v>40</v>
      </c>
      <c r="C59" t="s">
        <v>307</v>
      </c>
      <c r="D59">
        <v>1975</v>
      </c>
      <c r="E59">
        <v>13362.9</v>
      </c>
      <c r="G59">
        <v>2020</v>
      </c>
      <c r="H59" t="s">
        <v>834</v>
      </c>
      <c r="I59">
        <v>1</v>
      </c>
    </row>
    <row r="60" spans="2:9">
      <c r="B60">
        <v>41</v>
      </c>
      <c r="C60" t="s">
        <v>307</v>
      </c>
      <c r="D60">
        <v>1980</v>
      </c>
      <c r="E60">
        <v>47995.57</v>
      </c>
      <c r="G60">
        <v>2020</v>
      </c>
      <c r="H60" t="s">
        <v>834</v>
      </c>
      <c r="I60">
        <v>1</v>
      </c>
    </row>
    <row r="61" spans="2:9">
      <c r="B61">
        <v>42</v>
      </c>
      <c r="C61" t="s">
        <v>309</v>
      </c>
      <c r="D61">
        <v>1965</v>
      </c>
      <c r="E61">
        <v>162736.70000000001</v>
      </c>
      <c r="G61">
        <v>2020</v>
      </c>
      <c r="H61" t="s">
        <v>834</v>
      </c>
      <c r="I61">
        <v>1</v>
      </c>
    </row>
    <row r="62" spans="2:9">
      <c r="B62">
        <v>43</v>
      </c>
      <c r="C62" t="s">
        <v>309</v>
      </c>
      <c r="D62">
        <v>1966</v>
      </c>
      <c r="E62">
        <v>282042.34000000003</v>
      </c>
      <c r="G62">
        <v>2020</v>
      </c>
      <c r="H62" t="s">
        <v>834</v>
      </c>
      <c r="I62">
        <v>1</v>
      </c>
    </row>
    <row r="63" spans="2:9">
      <c r="B63">
        <v>44</v>
      </c>
      <c r="C63" t="s">
        <v>309</v>
      </c>
      <c r="D63">
        <v>1967</v>
      </c>
      <c r="E63">
        <v>390313.68</v>
      </c>
      <c r="G63">
        <v>2020</v>
      </c>
      <c r="H63" t="s">
        <v>834</v>
      </c>
      <c r="I63">
        <v>1</v>
      </c>
    </row>
    <row r="64" spans="2:9">
      <c r="B64">
        <v>45</v>
      </c>
      <c r="C64" t="s">
        <v>309</v>
      </c>
      <c r="D64">
        <v>1968</v>
      </c>
      <c r="E64">
        <v>337925.75</v>
      </c>
      <c r="G64">
        <v>2020</v>
      </c>
      <c r="H64" t="s">
        <v>834</v>
      </c>
      <c r="I64">
        <v>1</v>
      </c>
    </row>
    <row r="65" spans="2:9">
      <c r="B65">
        <v>46</v>
      </c>
      <c r="C65" t="s">
        <v>309</v>
      </c>
      <c r="D65">
        <v>1969</v>
      </c>
      <c r="E65">
        <v>19730</v>
      </c>
      <c r="G65">
        <v>2020</v>
      </c>
      <c r="H65" t="s">
        <v>834</v>
      </c>
      <c r="I65">
        <v>1</v>
      </c>
    </row>
    <row r="66" spans="2:9">
      <c r="B66">
        <v>47</v>
      </c>
      <c r="C66" t="s">
        <v>309</v>
      </c>
      <c r="D66">
        <v>1970</v>
      </c>
      <c r="E66">
        <v>169357.15</v>
      </c>
      <c r="G66">
        <v>2020</v>
      </c>
      <c r="H66" t="s">
        <v>834</v>
      </c>
      <c r="I66">
        <v>1</v>
      </c>
    </row>
    <row r="67" spans="2:9">
      <c r="B67">
        <v>48</v>
      </c>
      <c r="C67" t="s">
        <v>309</v>
      </c>
      <c r="D67">
        <v>1971</v>
      </c>
      <c r="E67">
        <v>201451.64</v>
      </c>
      <c r="G67">
        <v>2020</v>
      </c>
      <c r="H67" t="s">
        <v>834</v>
      </c>
      <c r="I67">
        <v>1</v>
      </c>
    </row>
    <row r="68" spans="2:9">
      <c r="B68">
        <v>49</v>
      </c>
      <c r="C68" t="s">
        <v>309</v>
      </c>
      <c r="D68">
        <v>1972</v>
      </c>
      <c r="E68">
        <v>147669.32</v>
      </c>
      <c r="G68">
        <v>2020</v>
      </c>
      <c r="H68" t="s">
        <v>834</v>
      </c>
      <c r="I68">
        <v>1</v>
      </c>
    </row>
    <row r="69" spans="2:9">
      <c r="B69">
        <v>50</v>
      </c>
      <c r="C69" t="s">
        <v>309</v>
      </c>
      <c r="D69">
        <v>1974</v>
      </c>
      <c r="E69">
        <v>27434.639999999999</v>
      </c>
      <c r="G69">
        <v>2020</v>
      </c>
      <c r="H69" t="s">
        <v>834</v>
      </c>
      <c r="I69">
        <v>1</v>
      </c>
    </row>
    <row r="70" spans="2:9">
      <c r="B70">
        <v>51</v>
      </c>
      <c r="C70" t="s">
        <v>309</v>
      </c>
      <c r="D70">
        <v>1975</v>
      </c>
      <c r="E70">
        <v>30000</v>
      </c>
      <c r="G70">
        <v>2020</v>
      </c>
      <c r="H70" t="s">
        <v>834</v>
      </c>
      <c r="I70">
        <v>1</v>
      </c>
    </row>
    <row r="71" spans="2:9">
      <c r="B71">
        <v>52</v>
      </c>
      <c r="C71" t="s">
        <v>309</v>
      </c>
      <c r="D71">
        <v>1976</v>
      </c>
      <c r="E71">
        <v>72000</v>
      </c>
      <c r="G71">
        <v>2020</v>
      </c>
      <c r="H71" t="s">
        <v>834</v>
      </c>
      <c r="I71">
        <v>1</v>
      </c>
    </row>
    <row r="72" spans="2:9">
      <c r="B72">
        <v>53</v>
      </c>
      <c r="C72" t="s">
        <v>309</v>
      </c>
      <c r="D72">
        <v>1977</v>
      </c>
      <c r="E72">
        <v>104527.46</v>
      </c>
      <c r="G72">
        <v>2020</v>
      </c>
      <c r="H72" t="s">
        <v>834</v>
      </c>
      <c r="I72">
        <v>1</v>
      </c>
    </row>
    <row r="73" spans="2:9">
      <c r="B73">
        <v>54</v>
      </c>
      <c r="C73" t="s">
        <v>309</v>
      </c>
      <c r="D73">
        <v>1979</v>
      </c>
      <c r="E73">
        <v>102180.41</v>
      </c>
      <c r="G73">
        <v>2020</v>
      </c>
      <c r="H73" t="s">
        <v>834</v>
      </c>
      <c r="I73">
        <v>1</v>
      </c>
    </row>
    <row r="74" spans="2:9">
      <c r="B74">
        <v>55</v>
      </c>
      <c r="C74" t="s">
        <v>309</v>
      </c>
      <c r="D74">
        <v>1982</v>
      </c>
      <c r="E74">
        <v>87225.38</v>
      </c>
      <c r="G74">
        <v>2020</v>
      </c>
      <c r="H74" t="s">
        <v>834</v>
      </c>
      <c r="I74">
        <v>1</v>
      </c>
    </row>
    <row r="75" spans="2:9">
      <c r="B75">
        <v>56</v>
      </c>
      <c r="C75" t="s">
        <v>309</v>
      </c>
      <c r="D75">
        <v>1983</v>
      </c>
      <c r="E75">
        <v>30000</v>
      </c>
      <c r="G75">
        <v>2020</v>
      </c>
      <c r="H75" t="s">
        <v>834</v>
      </c>
      <c r="I75">
        <v>1</v>
      </c>
    </row>
    <row r="76" spans="2:9">
      <c r="B76">
        <v>57</v>
      </c>
      <c r="C76" t="s">
        <v>309</v>
      </c>
      <c r="D76">
        <v>1985</v>
      </c>
      <c r="E76">
        <v>38613.07</v>
      </c>
      <c r="G76">
        <v>2020</v>
      </c>
      <c r="H76" t="s">
        <v>834</v>
      </c>
      <c r="I76">
        <v>1</v>
      </c>
    </row>
    <row r="77" spans="2:9">
      <c r="B77">
        <v>58</v>
      </c>
      <c r="C77" t="s">
        <v>309</v>
      </c>
      <c r="D77">
        <v>1987</v>
      </c>
      <c r="E77">
        <v>8154.43</v>
      </c>
      <c r="G77">
        <v>2020</v>
      </c>
      <c r="H77" t="s">
        <v>834</v>
      </c>
      <c r="I77">
        <v>1</v>
      </c>
    </row>
    <row r="78" spans="2:9">
      <c r="B78">
        <v>59</v>
      </c>
      <c r="C78" t="s">
        <v>309</v>
      </c>
      <c r="D78">
        <v>1992</v>
      </c>
      <c r="E78">
        <v>79800.429999999993</v>
      </c>
      <c r="G78">
        <v>2020</v>
      </c>
      <c r="H78" t="s">
        <v>834</v>
      </c>
      <c r="I78">
        <v>1</v>
      </c>
    </row>
    <row r="79" spans="2:9">
      <c r="B79">
        <v>60</v>
      </c>
      <c r="C79" t="s">
        <v>309</v>
      </c>
      <c r="D79">
        <v>1995</v>
      </c>
      <c r="E79">
        <v>121494.29</v>
      </c>
      <c r="G79">
        <v>2020</v>
      </c>
      <c r="H79" t="s">
        <v>834</v>
      </c>
      <c r="I79">
        <v>1</v>
      </c>
    </row>
    <row r="80" spans="2:9">
      <c r="B80">
        <v>61</v>
      </c>
      <c r="C80" t="s">
        <v>309</v>
      </c>
      <c r="D80">
        <v>1998</v>
      </c>
      <c r="E80">
        <v>45471.44</v>
      </c>
      <c r="G80">
        <v>2020</v>
      </c>
      <c r="H80" t="s">
        <v>834</v>
      </c>
      <c r="I80">
        <v>1</v>
      </c>
    </row>
    <row r="81" spans="2:9">
      <c r="B81">
        <v>62</v>
      </c>
      <c r="C81" t="s">
        <v>309</v>
      </c>
      <c r="D81">
        <v>2002</v>
      </c>
      <c r="E81">
        <v>10346.200000000001</v>
      </c>
      <c r="G81">
        <v>2020</v>
      </c>
      <c r="H81" t="s">
        <v>834</v>
      </c>
      <c r="I81">
        <v>1</v>
      </c>
    </row>
    <row r="82" spans="2:9">
      <c r="B82">
        <v>63</v>
      </c>
      <c r="C82" t="s">
        <v>309</v>
      </c>
      <c r="D82">
        <v>2003</v>
      </c>
      <c r="E82">
        <v>10560.43</v>
      </c>
      <c r="G82">
        <v>2020</v>
      </c>
      <c r="H82" t="s">
        <v>834</v>
      </c>
      <c r="I82">
        <v>1</v>
      </c>
    </row>
    <row r="83" spans="2:9">
      <c r="B83">
        <v>64</v>
      </c>
      <c r="C83" t="s">
        <v>309</v>
      </c>
      <c r="D83">
        <v>2004</v>
      </c>
      <c r="E83">
        <v>65494.31</v>
      </c>
      <c r="G83">
        <v>2020</v>
      </c>
      <c r="H83" t="s">
        <v>834</v>
      </c>
      <c r="I83">
        <v>1</v>
      </c>
    </row>
    <row r="84" spans="2:9">
      <c r="B84">
        <v>65</v>
      </c>
      <c r="C84" t="s">
        <v>309</v>
      </c>
      <c r="D84">
        <v>2006</v>
      </c>
      <c r="E84">
        <v>28786.400000000001</v>
      </c>
      <c r="G84">
        <v>2020</v>
      </c>
      <c r="H84" t="s">
        <v>834</v>
      </c>
      <c r="I84">
        <v>1</v>
      </c>
    </row>
    <row r="85" spans="2:9">
      <c r="B85">
        <v>66</v>
      </c>
      <c r="C85" t="s">
        <v>309</v>
      </c>
      <c r="D85">
        <v>2008</v>
      </c>
      <c r="E85">
        <v>159796.69</v>
      </c>
      <c r="G85">
        <v>2020</v>
      </c>
      <c r="H85" t="s">
        <v>834</v>
      </c>
      <c r="I85">
        <v>1</v>
      </c>
    </row>
    <row r="86" spans="2:9">
      <c r="B86">
        <v>67</v>
      </c>
      <c r="C86" t="s">
        <v>309</v>
      </c>
      <c r="D86">
        <v>2011</v>
      </c>
      <c r="E86">
        <v>54172.756048000003</v>
      </c>
      <c r="G86">
        <v>2020</v>
      </c>
      <c r="H86" t="s">
        <v>834</v>
      </c>
      <c r="I86">
        <v>1</v>
      </c>
    </row>
    <row r="87" spans="2:9">
      <c r="B87">
        <v>68</v>
      </c>
      <c r="C87" t="s">
        <v>309</v>
      </c>
      <c r="D87">
        <v>2012</v>
      </c>
      <c r="E87">
        <v>16860.795606</v>
      </c>
      <c r="G87">
        <v>2020</v>
      </c>
      <c r="H87" t="s">
        <v>834</v>
      </c>
      <c r="I87">
        <v>1</v>
      </c>
    </row>
    <row r="88" spans="2:9">
      <c r="B88">
        <v>69</v>
      </c>
      <c r="C88" t="s">
        <v>309</v>
      </c>
      <c r="D88">
        <v>2015</v>
      </c>
      <c r="E88">
        <v>15275.23848</v>
      </c>
      <c r="G88">
        <v>2020</v>
      </c>
      <c r="H88" t="s">
        <v>834</v>
      </c>
      <c r="I88">
        <v>1</v>
      </c>
    </row>
    <row r="89" spans="2:9">
      <c r="B89">
        <v>70</v>
      </c>
      <c r="C89" t="s">
        <v>312</v>
      </c>
      <c r="D89">
        <v>1967</v>
      </c>
      <c r="E89">
        <v>74013.37</v>
      </c>
      <c r="F89">
        <v>439857.3081783966</v>
      </c>
      <c r="G89">
        <v>2020</v>
      </c>
      <c r="H89" t="s">
        <v>834</v>
      </c>
      <c r="I89">
        <v>1</v>
      </c>
    </row>
    <row r="90" spans="2:9">
      <c r="B90">
        <v>71</v>
      </c>
      <c r="C90" t="s">
        <v>318</v>
      </c>
      <c r="D90">
        <v>1961</v>
      </c>
      <c r="E90">
        <v>92634.240000000005</v>
      </c>
      <c r="G90">
        <v>2020</v>
      </c>
      <c r="H90" t="s">
        <v>834</v>
      </c>
      <c r="I90">
        <v>1</v>
      </c>
    </row>
    <row r="91" spans="2:9">
      <c r="B91">
        <v>72</v>
      </c>
      <c r="C91" t="s">
        <v>318</v>
      </c>
      <c r="D91">
        <v>1968</v>
      </c>
      <c r="E91">
        <v>153440.79</v>
      </c>
      <c r="G91">
        <v>2020</v>
      </c>
      <c r="H91" t="s">
        <v>834</v>
      </c>
      <c r="I91">
        <v>1</v>
      </c>
    </row>
    <row r="92" spans="2:9">
      <c r="B92">
        <v>73</v>
      </c>
      <c r="C92" t="s">
        <v>318</v>
      </c>
      <c r="D92">
        <v>1992</v>
      </c>
      <c r="E92">
        <v>267309.21999999997</v>
      </c>
      <c r="G92">
        <v>2020</v>
      </c>
      <c r="H92" t="s">
        <v>834</v>
      </c>
      <c r="I92">
        <v>1</v>
      </c>
    </row>
    <row r="93" spans="2:9">
      <c r="B93">
        <v>74</v>
      </c>
      <c r="C93" t="s">
        <v>318</v>
      </c>
      <c r="D93">
        <v>2003</v>
      </c>
      <c r="E93">
        <v>40177</v>
      </c>
      <c r="F93">
        <v>238769.65838311971</v>
      </c>
      <c r="G93">
        <v>2020</v>
      </c>
      <c r="H93" t="s">
        <v>834</v>
      </c>
      <c r="I93">
        <v>1</v>
      </c>
    </row>
    <row r="94" spans="2:9">
      <c r="B94">
        <v>75</v>
      </c>
      <c r="C94" t="s">
        <v>318</v>
      </c>
      <c r="D94">
        <v>2005</v>
      </c>
      <c r="E94">
        <v>186030.7</v>
      </c>
      <c r="F94">
        <v>1105570.0198564508</v>
      </c>
      <c r="G94">
        <v>2020</v>
      </c>
      <c r="H94" t="s">
        <v>834</v>
      </c>
      <c r="I94">
        <v>1</v>
      </c>
    </row>
    <row r="95" spans="2:9">
      <c r="B95">
        <v>76</v>
      </c>
      <c r="C95" t="s">
        <v>318</v>
      </c>
      <c r="D95">
        <v>2010</v>
      </c>
      <c r="E95">
        <v>242998.14437600001</v>
      </c>
      <c r="G95">
        <v>2020</v>
      </c>
      <c r="H95" t="s">
        <v>834</v>
      </c>
      <c r="I95">
        <v>1</v>
      </c>
    </row>
    <row r="96" spans="2:9">
      <c r="B96">
        <v>77</v>
      </c>
      <c r="C96" t="s">
        <v>318</v>
      </c>
      <c r="D96">
        <v>2012</v>
      </c>
      <c r="E96">
        <v>156496.05558799999</v>
      </c>
      <c r="G96">
        <v>2020</v>
      </c>
      <c r="H96" t="s">
        <v>834</v>
      </c>
      <c r="I96">
        <v>1</v>
      </c>
    </row>
    <row r="97" spans="2:9">
      <c r="B97">
        <v>78</v>
      </c>
      <c r="C97" t="s">
        <v>322</v>
      </c>
      <c r="D97">
        <v>2017</v>
      </c>
      <c r="E97">
        <v>41550.210188999998</v>
      </c>
      <c r="F97">
        <v>240508.97978389595</v>
      </c>
      <c r="G97">
        <v>2020</v>
      </c>
      <c r="H97" t="s">
        <v>834</v>
      </c>
      <c r="I97">
        <v>1</v>
      </c>
    </row>
    <row r="98" spans="2:9">
      <c r="B98">
        <v>79</v>
      </c>
      <c r="C98" t="s">
        <v>323</v>
      </c>
      <c r="D98">
        <v>2003</v>
      </c>
      <c r="E98">
        <v>5549.99</v>
      </c>
      <c r="F98">
        <v>32983.279396911923</v>
      </c>
      <c r="G98">
        <v>2020</v>
      </c>
      <c r="H98" t="s">
        <v>834</v>
      </c>
      <c r="I98">
        <v>1</v>
      </c>
    </row>
    <row r="99" spans="2:9">
      <c r="B99">
        <v>80</v>
      </c>
      <c r="C99" t="s">
        <v>324</v>
      </c>
      <c r="D99">
        <v>1998</v>
      </c>
      <c r="E99">
        <v>366600.87</v>
      </c>
      <c r="G99">
        <v>2020</v>
      </c>
      <c r="H99" t="s">
        <v>834</v>
      </c>
      <c r="I99">
        <v>1</v>
      </c>
    </row>
    <row r="100" spans="2:9">
      <c r="B100">
        <v>81</v>
      </c>
      <c r="C100" t="s">
        <v>324</v>
      </c>
      <c r="D100">
        <v>1999</v>
      </c>
      <c r="E100">
        <v>268665.56</v>
      </c>
      <c r="G100">
        <v>2020</v>
      </c>
      <c r="H100" t="s">
        <v>834</v>
      </c>
      <c r="I100">
        <v>1</v>
      </c>
    </row>
    <row r="101" spans="2:9">
      <c r="B101">
        <v>82</v>
      </c>
      <c r="C101" t="s">
        <v>324</v>
      </c>
      <c r="D101">
        <v>2000</v>
      </c>
      <c r="E101">
        <v>92489.12</v>
      </c>
      <c r="G101">
        <v>2020</v>
      </c>
      <c r="H101" t="s">
        <v>834</v>
      </c>
      <c r="I101">
        <v>1</v>
      </c>
    </row>
    <row r="102" spans="2:9">
      <c r="B102">
        <v>83</v>
      </c>
      <c r="C102" t="s">
        <v>338</v>
      </c>
      <c r="D102">
        <v>1971</v>
      </c>
      <c r="E102">
        <v>739448.2</v>
      </c>
      <c r="G102">
        <v>2020</v>
      </c>
      <c r="H102" t="s">
        <v>834</v>
      </c>
      <c r="I102">
        <v>1</v>
      </c>
    </row>
    <row r="103" spans="2:9">
      <c r="B103">
        <v>84</v>
      </c>
      <c r="C103" t="s">
        <v>338</v>
      </c>
      <c r="D103">
        <v>1977</v>
      </c>
      <c r="E103">
        <v>68166.3</v>
      </c>
      <c r="G103">
        <v>2020</v>
      </c>
      <c r="H103" t="s">
        <v>834</v>
      </c>
      <c r="I103">
        <v>1</v>
      </c>
    </row>
    <row r="104" spans="2:9">
      <c r="B104">
        <v>85</v>
      </c>
      <c r="C104" t="s">
        <v>338</v>
      </c>
      <c r="D104">
        <v>1994</v>
      </c>
      <c r="E104">
        <v>376175.8</v>
      </c>
      <c r="G104">
        <v>2020</v>
      </c>
      <c r="H104" t="s">
        <v>834</v>
      </c>
      <c r="I104">
        <v>1</v>
      </c>
    </row>
    <row r="105" spans="2:9">
      <c r="B105">
        <v>86</v>
      </c>
      <c r="C105" t="s">
        <v>338</v>
      </c>
      <c r="D105">
        <v>1995</v>
      </c>
      <c r="E105">
        <v>1191241.1299999999</v>
      </c>
      <c r="G105">
        <v>2020</v>
      </c>
      <c r="H105" t="s">
        <v>834</v>
      </c>
      <c r="I105">
        <v>1</v>
      </c>
    </row>
    <row r="106" spans="2:9">
      <c r="B106">
        <v>87</v>
      </c>
      <c r="C106" t="s">
        <v>338</v>
      </c>
      <c r="D106">
        <v>1996</v>
      </c>
      <c r="E106">
        <v>60266.55</v>
      </c>
      <c r="G106">
        <v>2020</v>
      </c>
      <c r="H106" t="s">
        <v>834</v>
      </c>
      <c r="I106">
        <v>1</v>
      </c>
    </row>
    <row r="107" spans="2:9">
      <c r="B107">
        <v>88</v>
      </c>
      <c r="C107" t="s">
        <v>338</v>
      </c>
      <c r="D107">
        <v>1998</v>
      </c>
      <c r="E107">
        <v>117092.84999999999</v>
      </c>
      <c r="G107">
        <v>2020</v>
      </c>
      <c r="H107" t="s">
        <v>834</v>
      </c>
      <c r="I107">
        <v>1</v>
      </c>
    </row>
    <row r="108" spans="2:9">
      <c r="B108">
        <v>89</v>
      </c>
      <c r="C108" t="s">
        <v>338</v>
      </c>
      <c r="D108">
        <v>2008</v>
      </c>
      <c r="E108">
        <v>526456.12101200002</v>
      </c>
      <c r="G108">
        <v>2020</v>
      </c>
      <c r="H108" t="s">
        <v>834</v>
      </c>
      <c r="I108">
        <v>1</v>
      </c>
    </row>
    <row r="109" spans="2:9">
      <c r="B109">
        <v>90</v>
      </c>
      <c r="C109" t="s">
        <v>338</v>
      </c>
      <c r="D109">
        <v>2010</v>
      </c>
      <c r="E109">
        <v>488182.154064</v>
      </c>
      <c r="G109">
        <v>2020</v>
      </c>
      <c r="H109" t="s">
        <v>834</v>
      </c>
      <c r="I109">
        <v>1</v>
      </c>
    </row>
    <row r="110" spans="2:9">
      <c r="B110">
        <v>91</v>
      </c>
      <c r="C110" t="s">
        <v>338</v>
      </c>
      <c r="D110">
        <v>2015</v>
      </c>
      <c r="E110">
        <v>95260.246860999992</v>
      </c>
      <c r="G110">
        <v>2020</v>
      </c>
      <c r="H110" t="s">
        <v>834</v>
      </c>
      <c r="I110">
        <v>1</v>
      </c>
    </row>
    <row r="111" spans="2:9">
      <c r="B111">
        <v>92</v>
      </c>
      <c r="C111" t="s">
        <v>339</v>
      </c>
      <c r="D111">
        <v>1998</v>
      </c>
      <c r="E111">
        <v>127735.64</v>
      </c>
      <c r="G111">
        <v>2020</v>
      </c>
      <c r="H111" t="s">
        <v>834</v>
      </c>
      <c r="I111">
        <v>1</v>
      </c>
    </row>
    <row r="112" spans="2:9">
      <c r="B112">
        <v>93</v>
      </c>
      <c r="C112" t="s">
        <v>341</v>
      </c>
      <c r="D112">
        <v>1977</v>
      </c>
      <c r="E112">
        <v>146130.37</v>
      </c>
      <c r="G112">
        <v>2020</v>
      </c>
      <c r="H112" t="s">
        <v>834</v>
      </c>
      <c r="I112">
        <v>1</v>
      </c>
    </row>
    <row r="113" spans="2:9">
      <c r="B113">
        <v>94</v>
      </c>
      <c r="C113" t="s">
        <v>342</v>
      </c>
      <c r="D113">
        <v>1993</v>
      </c>
      <c r="E113">
        <v>2269257</v>
      </c>
      <c r="G113">
        <v>2020</v>
      </c>
      <c r="H113" t="s">
        <v>834</v>
      </c>
      <c r="I113">
        <v>1</v>
      </c>
    </row>
    <row r="114" spans="2:9">
      <c r="B114">
        <v>95</v>
      </c>
      <c r="C114" t="s">
        <v>345</v>
      </c>
      <c r="D114">
        <v>1997</v>
      </c>
      <c r="E114">
        <v>4810.9799999999996</v>
      </c>
      <c r="F114">
        <v>28591.384401225107</v>
      </c>
      <c r="G114">
        <v>2020</v>
      </c>
      <c r="H114" t="s">
        <v>834</v>
      </c>
      <c r="I114">
        <v>1</v>
      </c>
    </row>
    <row r="115" spans="2:9">
      <c r="B115">
        <v>96</v>
      </c>
      <c r="C115" t="s">
        <v>346</v>
      </c>
      <c r="D115">
        <v>1964</v>
      </c>
      <c r="E115">
        <v>109225.21</v>
      </c>
      <c r="G115">
        <v>2020</v>
      </c>
      <c r="H115" t="s">
        <v>834</v>
      </c>
      <c r="I115">
        <v>1</v>
      </c>
    </row>
    <row r="116" spans="2:9">
      <c r="B116">
        <v>97</v>
      </c>
      <c r="C116" t="s">
        <v>346</v>
      </c>
      <c r="D116">
        <v>1965</v>
      </c>
      <c r="E116">
        <v>79354.039999999994</v>
      </c>
      <c r="G116">
        <v>2020</v>
      </c>
      <c r="H116" t="s">
        <v>834</v>
      </c>
      <c r="I116">
        <v>1</v>
      </c>
    </row>
    <row r="117" spans="2:9">
      <c r="B117">
        <v>98</v>
      </c>
      <c r="C117" t="s">
        <v>346</v>
      </c>
      <c r="D117">
        <v>1969</v>
      </c>
      <c r="E117">
        <v>160000</v>
      </c>
      <c r="G117">
        <v>2020</v>
      </c>
      <c r="H117" t="s">
        <v>834</v>
      </c>
      <c r="I117">
        <v>1</v>
      </c>
    </row>
    <row r="118" spans="2:9">
      <c r="B118">
        <v>99</v>
      </c>
      <c r="C118" t="s">
        <v>346</v>
      </c>
      <c r="D118">
        <v>1970</v>
      </c>
      <c r="E118">
        <v>1644.48</v>
      </c>
      <c r="G118">
        <v>2020</v>
      </c>
      <c r="H118" t="s">
        <v>834</v>
      </c>
      <c r="I118">
        <v>1</v>
      </c>
    </row>
    <row r="119" spans="2:9">
      <c r="B119">
        <v>100</v>
      </c>
      <c r="C119" t="s">
        <v>346</v>
      </c>
      <c r="D119">
        <v>1971</v>
      </c>
      <c r="E119">
        <v>104672.38</v>
      </c>
      <c r="G119">
        <v>2020</v>
      </c>
      <c r="H119" t="s">
        <v>834</v>
      </c>
      <c r="I119">
        <v>1</v>
      </c>
    </row>
    <row r="120" spans="2:9">
      <c r="B120">
        <v>101</v>
      </c>
      <c r="C120" t="s">
        <v>346</v>
      </c>
      <c r="D120">
        <v>1972</v>
      </c>
      <c r="E120">
        <v>6833.93</v>
      </c>
      <c r="G120">
        <v>2020</v>
      </c>
      <c r="H120" t="s">
        <v>834</v>
      </c>
      <c r="I120">
        <v>1</v>
      </c>
    </row>
    <row r="121" spans="2:9">
      <c r="B121">
        <v>102</v>
      </c>
      <c r="C121" t="s">
        <v>346</v>
      </c>
      <c r="D121">
        <v>1974</v>
      </c>
      <c r="E121">
        <v>78733.03</v>
      </c>
      <c r="G121">
        <v>2020</v>
      </c>
      <c r="H121" t="s">
        <v>834</v>
      </c>
      <c r="I121">
        <v>1</v>
      </c>
    </row>
    <row r="122" spans="2:9">
      <c r="B122">
        <v>103</v>
      </c>
      <c r="C122" t="s">
        <v>346</v>
      </c>
      <c r="D122">
        <v>1975</v>
      </c>
      <c r="E122">
        <v>8893.32</v>
      </c>
      <c r="G122">
        <v>2020</v>
      </c>
      <c r="H122" t="s">
        <v>834</v>
      </c>
      <c r="I122">
        <v>1</v>
      </c>
    </row>
    <row r="123" spans="2:9">
      <c r="B123">
        <v>104</v>
      </c>
      <c r="C123" t="s">
        <v>346</v>
      </c>
      <c r="D123">
        <v>1978</v>
      </c>
      <c r="E123">
        <v>174538.66</v>
      </c>
      <c r="G123">
        <v>2020</v>
      </c>
      <c r="H123" t="s">
        <v>834</v>
      </c>
      <c r="I123">
        <v>1</v>
      </c>
    </row>
    <row r="124" spans="2:9">
      <c r="B124">
        <v>105</v>
      </c>
      <c r="C124" t="s">
        <v>346</v>
      </c>
      <c r="D124">
        <v>1983</v>
      </c>
      <c r="E124">
        <v>14249.66</v>
      </c>
      <c r="G124">
        <v>2020</v>
      </c>
      <c r="H124" t="s">
        <v>834</v>
      </c>
      <c r="I124">
        <v>1</v>
      </c>
    </row>
    <row r="125" spans="2:9">
      <c r="B125">
        <v>106</v>
      </c>
      <c r="C125" t="s">
        <v>346</v>
      </c>
      <c r="D125">
        <v>1988</v>
      </c>
      <c r="E125">
        <v>44968.09</v>
      </c>
      <c r="G125">
        <v>2020</v>
      </c>
      <c r="H125" t="s">
        <v>834</v>
      </c>
      <c r="I125">
        <v>1</v>
      </c>
    </row>
    <row r="126" spans="2:9">
      <c r="B126">
        <v>107</v>
      </c>
      <c r="C126" t="s">
        <v>346</v>
      </c>
      <c r="D126">
        <v>1995</v>
      </c>
      <c r="E126">
        <v>7512.54</v>
      </c>
      <c r="G126">
        <v>2020</v>
      </c>
      <c r="H126" t="s">
        <v>834</v>
      </c>
      <c r="I126">
        <v>1</v>
      </c>
    </row>
    <row r="127" spans="2:9">
      <c r="B127">
        <v>108</v>
      </c>
      <c r="C127" t="s">
        <v>346</v>
      </c>
      <c r="D127">
        <v>2004</v>
      </c>
      <c r="E127">
        <v>187756.39</v>
      </c>
      <c r="G127">
        <v>2020</v>
      </c>
      <c r="H127" t="s">
        <v>834</v>
      </c>
      <c r="I127">
        <v>1</v>
      </c>
    </row>
    <row r="128" spans="2:9">
      <c r="B128">
        <v>109</v>
      </c>
      <c r="C128" t="s">
        <v>347</v>
      </c>
      <c r="D128">
        <v>1971</v>
      </c>
      <c r="E128">
        <v>21999.06</v>
      </c>
      <c r="G128">
        <v>2020</v>
      </c>
      <c r="H128" t="s">
        <v>834</v>
      </c>
      <c r="I128">
        <v>1</v>
      </c>
    </row>
    <row r="129" spans="2:9">
      <c r="B129">
        <v>110</v>
      </c>
      <c r="C129" t="s">
        <v>355</v>
      </c>
      <c r="D129">
        <v>2004</v>
      </c>
      <c r="E129">
        <v>2028.6</v>
      </c>
      <c r="G129">
        <v>2020</v>
      </c>
      <c r="H129" t="s">
        <v>834</v>
      </c>
      <c r="I129">
        <v>1</v>
      </c>
    </row>
    <row r="130" spans="2:9">
      <c r="B130">
        <v>111</v>
      </c>
      <c r="C130" t="s">
        <v>355</v>
      </c>
      <c r="D130">
        <v>2011</v>
      </c>
      <c r="E130">
        <v>603616.46129999997</v>
      </c>
      <c r="G130">
        <v>2020</v>
      </c>
      <c r="H130" t="s">
        <v>834</v>
      </c>
      <c r="I130">
        <v>1</v>
      </c>
    </row>
    <row r="131" spans="2:9">
      <c r="B131">
        <v>112</v>
      </c>
      <c r="C131" t="s">
        <v>357</v>
      </c>
      <c r="D131">
        <v>1998</v>
      </c>
      <c r="E131">
        <v>500000</v>
      </c>
      <c r="G131">
        <v>2020</v>
      </c>
      <c r="H131" t="s">
        <v>834</v>
      </c>
      <c r="I131">
        <v>1</v>
      </c>
    </row>
    <row r="132" spans="2:9">
      <c r="B132">
        <v>113</v>
      </c>
      <c r="C132" t="s">
        <v>357</v>
      </c>
      <c r="D132">
        <v>2004</v>
      </c>
      <c r="E132">
        <v>45527.519999999997</v>
      </c>
      <c r="G132">
        <v>2020</v>
      </c>
      <c r="H132" t="s">
        <v>834</v>
      </c>
      <c r="I132">
        <v>1</v>
      </c>
    </row>
    <row r="133" spans="2:9">
      <c r="B133">
        <v>114</v>
      </c>
      <c r="C133" t="s">
        <v>357</v>
      </c>
      <c r="D133">
        <v>2005</v>
      </c>
      <c r="E133">
        <v>9959.0400000000009</v>
      </c>
      <c r="G133">
        <v>2020</v>
      </c>
      <c r="H133" t="s">
        <v>834</v>
      </c>
      <c r="I133">
        <v>1</v>
      </c>
    </row>
    <row r="134" spans="2:9">
      <c r="B134">
        <v>115</v>
      </c>
      <c r="C134" t="s">
        <v>357</v>
      </c>
      <c r="D134">
        <v>2016</v>
      </c>
      <c r="E134">
        <v>855977.36259199993</v>
      </c>
      <c r="G134">
        <v>2020</v>
      </c>
      <c r="H134" t="s">
        <v>834</v>
      </c>
      <c r="I134">
        <v>1</v>
      </c>
    </row>
    <row r="135" spans="2:9">
      <c r="B135">
        <v>116</v>
      </c>
      <c r="C135" t="s">
        <v>360</v>
      </c>
      <c r="D135">
        <v>2016</v>
      </c>
      <c r="E135">
        <v>778785.35750399996</v>
      </c>
      <c r="G135">
        <v>2020</v>
      </c>
      <c r="H135" t="s">
        <v>834</v>
      </c>
      <c r="I135">
        <v>1</v>
      </c>
    </row>
    <row r="136" spans="2:9">
      <c r="B136">
        <v>117</v>
      </c>
      <c r="C136" t="s">
        <v>361</v>
      </c>
      <c r="D136">
        <v>1988</v>
      </c>
      <c r="E136">
        <v>2894954.5</v>
      </c>
      <c r="G136">
        <v>2020</v>
      </c>
      <c r="H136" t="s">
        <v>834</v>
      </c>
      <c r="I136">
        <v>1</v>
      </c>
    </row>
    <row r="137" spans="2:9">
      <c r="B137">
        <v>118</v>
      </c>
      <c r="C137" t="s">
        <v>362</v>
      </c>
      <c r="D137">
        <v>2016</v>
      </c>
      <c r="E137">
        <v>362355.80583999999</v>
      </c>
      <c r="G137">
        <v>2020</v>
      </c>
      <c r="H137" t="s">
        <v>834</v>
      </c>
      <c r="I137">
        <v>1</v>
      </c>
    </row>
    <row r="138" spans="2:9">
      <c r="B138">
        <v>119</v>
      </c>
      <c r="C138" t="s">
        <v>372</v>
      </c>
      <c r="D138">
        <v>2012</v>
      </c>
      <c r="E138">
        <v>2282230.9217790002</v>
      </c>
      <c r="G138">
        <v>2020</v>
      </c>
      <c r="H138" t="s">
        <v>834</v>
      </c>
      <c r="I138">
        <v>1</v>
      </c>
    </row>
    <row r="139" spans="2:9">
      <c r="B139">
        <v>120</v>
      </c>
      <c r="C139" t="s">
        <v>305</v>
      </c>
      <c r="D139">
        <v>1950</v>
      </c>
      <c r="E139">
        <v>107805.84</v>
      </c>
      <c r="G139">
        <v>2021</v>
      </c>
      <c r="H139" t="s">
        <v>840</v>
      </c>
      <c r="I139">
        <v>1</v>
      </c>
    </row>
    <row r="140" spans="2:9">
      <c r="B140">
        <v>121</v>
      </c>
      <c r="C140" t="s">
        <v>305</v>
      </c>
      <c r="D140">
        <v>1953</v>
      </c>
      <c r="E140">
        <v>55835.41</v>
      </c>
      <c r="G140">
        <v>2021</v>
      </c>
      <c r="H140" t="s">
        <v>840</v>
      </c>
      <c r="I140">
        <v>1</v>
      </c>
    </row>
    <row r="141" spans="2:9">
      <c r="B141">
        <v>122</v>
      </c>
      <c r="C141" t="s">
        <v>305</v>
      </c>
      <c r="D141">
        <v>1962</v>
      </c>
      <c r="E141">
        <v>40000</v>
      </c>
      <c r="G141">
        <v>2021</v>
      </c>
      <c r="H141" t="s">
        <v>840</v>
      </c>
      <c r="I141">
        <v>1</v>
      </c>
    </row>
    <row r="142" spans="2:9">
      <c r="B142">
        <v>123</v>
      </c>
      <c r="C142" t="s">
        <v>305</v>
      </c>
      <c r="D142">
        <v>1965</v>
      </c>
      <c r="E142">
        <v>25702.75</v>
      </c>
      <c r="G142">
        <v>2021</v>
      </c>
      <c r="H142" t="s">
        <v>840</v>
      </c>
      <c r="I142">
        <v>1</v>
      </c>
    </row>
    <row r="143" spans="2:9">
      <c r="B143">
        <v>124</v>
      </c>
      <c r="C143" t="s">
        <v>305</v>
      </c>
      <c r="D143">
        <v>1966</v>
      </c>
      <c r="E143">
        <v>109434.39</v>
      </c>
      <c r="G143">
        <v>2021</v>
      </c>
      <c r="H143" t="s">
        <v>840</v>
      </c>
      <c r="I143">
        <v>1</v>
      </c>
    </row>
    <row r="144" spans="2:9">
      <c r="B144">
        <v>125</v>
      </c>
      <c r="C144" t="s">
        <v>305</v>
      </c>
      <c r="D144">
        <v>1967</v>
      </c>
      <c r="E144">
        <v>190675.34999999998</v>
      </c>
      <c r="G144">
        <v>2021</v>
      </c>
      <c r="H144" t="s">
        <v>840</v>
      </c>
      <c r="I144">
        <v>1</v>
      </c>
    </row>
    <row r="145" spans="2:9">
      <c r="B145">
        <v>126</v>
      </c>
      <c r="C145" t="s">
        <v>305</v>
      </c>
      <c r="D145">
        <v>1968</v>
      </c>
      <c r="E145">
        <v>99063.760000000009</v>
      </c>
      <c r="G145">
        <v>2021</v>
      </c>
      <c r="H145" t="s">
        <v>840</v>
      </c>
      <c r="I145">
        <v>1</v>
      </c>
    </row>
    <row r="146" spans="2:9">
      <c r="B146">
        <v>127</v>
      </c>
      <c r="C146" t="s">
        <v>305</v>
      </c>
      <c r="D146">
        <v>1969</v>
      </c>
      <c r="E146">
        <v>91756</v>
      </c>
      <c r="G146">
        <v>2021</v>
      </c>
      <c r="H146" t="s">
        <v>840</v>
      </c>
      <c r="I146">
        <v>1</v>
      </c>
    </row>
    <row r="147" spans="2:9">
      <c r="B147">
        <v>128</v>
      </c>
      <c r="C147" t="s">
        <v>305</v>
      </c>
      <c r="D147">
        <v>1970</v>
      </c>
      <c r="E147">
        <v>226775.59999999998</v>
      </c>
      <c r="G147">
        <v>2021</v>
      </c>
      <c r="H147" t="s">
        <v>840</v>
      </c>
      <c r="I147">
        <v>1</v>
      </c>
    </row>
    <row r="148" spans="2:9">
      <c r="B148">
        <v>129</v>
      </c>
      <c r="C148" t="s">
        <v>305</v>
      </c>
      <c r="D148">
        <v>1971</v>
      </c>
      <c r="E148">
        <v>280880.57</v>
      </c>
      <c r="G148">
        <v>2021</v>
      </c>
      <c r="H148" t="s">
        <v>840</v>
      </c>
      <c r="I148">
        <v>1</v>
      </c>
    </row>
    <row r="149" spans="2:9">
      <c r="B149">
        <v>130</v>
      </c>
      <c r="C149" t="s">
        <v>305</v>
      </c>
      <c r="D149">
        <v>1972</v>
      </c>
      <c r="E149">
        <v>113518.65</v>
      </c>
      <c r="G149">
        <v>2021</v>
      </c>
      <c r="H149" t="s">
        <v>840</v>
      </c>
      <c r="I149">
        <v>1</v>
      </c>
    </row>
    <row r="150" spans="2:9">
      <c r="B150">
        <v>131</v>
      </c>
      <c r="C150" t="s">
        <v>305</v>
      </c>
      <c r="D150">
        <v>1973</v>
      </c>
      <c r="E150">
        <v>71403.600000000006</v>
      </c>
      <c r="G150">
        <v>2021</v>
      </c>
      <c r="H150" t="s">
        <v>840</v>
      </c>
      <c r="I150">
        <v>1</v>
      </c>
    </row>
    <row r="151" spans="2:9">
      <c r="B151">
        <v>132</v>
      </c>
      <c r="C151" t="s">
        <v>305</v>
      </c>
      <c r="D151">
        <v>1975</v>
      </c>
      <c r="E151">
        <v>19198.080000000002</v>
      </c>
      <c r="G151">
        <v>2021</v>
      </c>
      <c r="H151" t="s">
        <v>840</v>
      </c>
      <c r="I151">
        <v>1</v>
      </c>
    </row>
    <row r="152" spans="2:9">
      <c r="B152">
        <v>133</v>
      </c>
      <c r="C152" t="s">
        <v>305</v>
      </c>
      <c r="D152">
        <v>1979</v>
      </c>
      <c r="E152">
        <v>42081.31</v>
      </c>
      <c r="G152">
        <v>2021</v>
      </c>
      <c r="H152" t="s">
        <v>840</v>
      </c>
      <c r="I152">
        <v>1</v>
      </c>
    </row>
    <row r="153" spans="2:9">
      <c r="B153">
        <v>134</v>
      </c>
      <c r="C153" t="s">
        <v>305</v>
      </c>
      <c r="D153">
        <v>1991</v>
      </c>
      <c r="E153">
        <v>38721.65</v>
      </c>
      <c r="G153">
        <v>2021</v>
      </c>
      <c r="H153" t="s">
        <v>840</v>
      </c>
      <c r="I153">
        <v>1</v>
      </c>
    </row>
    <row r="154" spans="2:9">
      <c r="B154">
        <v>135</v>
      </c>
      <c r="C154" t="s">
        <v>305</v>
      </c>
      <c r="D154">
        <v>1992</v>
      </c>
      <c r="E154">
        <v>55514.82</v>
      </c>
      <c r="G154">
        <v>2021</v>
      </c>
      <c r="H154" t="s">
        <v>840</v>
      </c>
      <c r="I154">
        <v>1</v>
      </c>
    </row>
    <row r="155" spans="2:9">
      <c r="B155">
        <v>136</v>
      </c>
      <c r="C155" t="s">
        <v>305</v>
      </c>
      <c r="D155">
        <v>1994</v>
      </c>
      <c r="E155">
        <v>23050.77</v>
      </c>
      <c r="G155">
        <v>2021</v>
      </c>
      <c r="H155" t="s">
        <v>840</v>
      </c>
      <c r="I155">
        <v>1</v>
      </c>
    </row>
    <row r="156" spans="2:9">
      <c r="B156">
        <v>137</v>
      </c>
      <c r="C156" t="s">
        <v>305</v>
      </c>
      <c r="D156">
        <v>1997</v>
      </c>
      <c r="E156">
        <v>27362.14</v>
      </c>
      <c r="G156">
        <v>2021</v>
      </c>
      <c r="H156" t="s">
        <v>840</v>
      </c>
      <c r="I156">
        <v>1</v>
      </c>
    </row>
    <row r="157" spans="2:9">
      <c r="B157">
        <v>138</v>
      </c>
      <c r="C157" t="s">
        <v>305</v>
      </c>
      <c r="D157">
        <v>2004</v>
      </c>
      <c r="E157">
        <v>151657.73000000001</v>
      </c>
      <c r="G157">
        <v>2021</v>
      </c>
      <c r="H157" t="s">
        <v>840</v>
      </c>
      <c r="I157">
        <v>1</v>
      </c>
    </row>
    <row r="158" spans="2:9">
      <c r="B158">
        <v>139</v>
      </c>
      <c r="C158" t="s">
        <v>305</v>
      </c>
      <c r="D158">
        <v>2007</v>
      </c>
      <c r="E158">
        <v>2827.55</v>
      </c>
      <c r="G158">
        <v>2021</v>
      </c>
      <c r="H158" t="s">
        <v>840</v>
      </c>
      <c r="I158">
        <v>1</v>
      </c>
    </row>
    <row r="159" spans="2:9">
      <c r="B159">
        <v>140</v>
      </c>
      <c r="C159" t="s">
        <v>305</v>
      </c>
      <c r="D159">
        <v>2009</v>
      </c>
      <c r="E159">
        <v>124313.99</v>
      </c>
      <c r="G159">
        <v>2021</v>
      </c>
      <c r="H159" t="s">
        <v>840</v>
      </c>
      <c r="I159">
        <v>1</v>
      </c>
    </row>
    <row r="160" spans="2:9">
      <c r="B160">
        <v>141</v>
      </c>
      <c r="C160" t="s">
        <v>305</v>
      </c>
      <c r="D160">
        <v>2010</v>
      </c>
      <c r="E160">
        <v>268395.78855748021</v>
      </c>
      <c r="G160">
        <v>2021</v>
      </c>
      <c r="H160" t="s">
        <v>840</v>
      </c>
      <c r="I160">
        <v>1</v>
      </c>
    </row>
    <row r="161" spans="2:9">
      <c r="B161">
        <v>142</v>
      </c>
      <c r="C161" t="s">
        <v>305</v>
      </c>
      <c r="D161">
        <v>2011</v>
      </c>
      <c r="E161">
        <v>64375.815051532467</v>
      </c>
      <c r="G161">
        <v>2021</v>
      </c>
      <c r="H161" t="s">
        <v>840</v>
      </c>
      <c r="I161">
        <v>1</v>
      </c>
    </row>
    <row r="162" spans="2:9">
      <c r="B162">
        <v>143</v>
      </c>
      <c r="C162" t="s">
        <v>305</v>
      </c>
      <c r="D162">
        <v>2013</v>
      </c>
      <c r="E162">
        <v>398931.4021603408</v>
      </c>
      <c r="G162">
        <v>2021</v>
      </c>
      <c r="H162" t="s">
        <v>840</v>
      </c>
      <c r="I162">
        <v>1</v>
      </c>
    </row>
    <row r="163" spans="2:9">
      <c r="B163">
        <v>144</v>
      </c>
      <c r="C163" t="s">
        <v>305</v>
      </c>
      <c r="D163">
        <v>2014</v>
      </c>
      <c r="E163">
        <v>536.92166709422554</v>
      </c>
      <c r="G163">
        <v>2021</v>
      </c>
      <c r="H163" t="s">
        <v>840</v>
      </c>
      <c r="I163">
        <v>1</v>
      </c>
    </row>
    <row r="164" spans="2:9">
      <c r="B164">
        <v>145</v>
      </c>
      <c r="C164" t="s">
        <v>305</v>
      </c>
      <c r="D164">
        <v>2018</v>
      </c>
      <c r="E164">
        <v>1020326.7510328252</v>
      </c>
      <c r="G164">
        <v>2021</v>
      </c>
      <c r="H164" t="s">
        <v>840</v>
      </c>
      <c r="I164">
        <v>1</v>
      </c>
    </row>
    <row r="165" spans="2:9">
      <c r="B165">
        <v>146</v>
      </c>
      <c r="C165" t="s">
        <v>305</v>
      </c>
      <c r="D165">
        <v>2019</v>
      </c>
      <c r="E165">
        <v>11951.372469743606</v>
      </c>
      <c r="G165">
        <v>2021</v>
      </c>
      <c r="H165" t="s">
        <v>840</v>
      </c>
      <c r="I165">
        <v>1</v>
      </c>
    </row>
    <row r="166" spans="2:9">
      <c r="B166">
        <v>147</v>
      </c>
      <c r="C166" t="s">
        <v>309</v>
      </c>
      <c r="D166">
        <v>1965</v>
      </c>
      <c r="E166">
        <v>37085.920000000006</v>
      </c>
      <c r="G166">
        <v>2021</v>
      </c>
      <c r="H166" t="s">
        <v>840</v>
      </c>
      <c r="I166">
        <v>1</v>
      </c>
    </row>
    <row r="167" spans="2:9">
      <c r="B167">
        <v>148</v>
      </c>
      <c r="C167" t="s">
        <v>309</v>
      </c>
      <c r="D167">
        <v>1966</v>
      </c>
      <c r="E167">
        <v>191229.55</v>
      </c>
      <c r="G167">
        <v>2021</v>
      </c>
      <c r="H167" t="s">
        <v>840</v>
      </c>
      <c r="I167">
        <v>1</v>
      </c>
    </row>
    <row r="168" spans="2:9">
      <c r="B168">
        <v>149</v>
      </c>
      <c r="C168" t="s">
        <v>309</v>
      </c>
      <c r="D168">
        <v>1967</v>
      </c>
      <c r="E168">
        <v>221505.32</v>
      </c>
      <c r="G168">
        <v>2021</v>
      </c>
      <c r="H168" t="s">
        <v>840</v>
      </c>
      <c r="I168">
        <v>1</v>
      </c>
    </row>
    <row r="169" spans="2:9">
      <c r="B169">
        <v>150</v>
      </c>
      <c r="C169" t="s">
        <v>309</v>
      </c>
      <c r="D169">
        <v>1968</v>
      </c>
      <c r="E169">
        <v>138671.18999999997</v>
      </c>
      <c r="G169">
        <v>2021</v>
      </c>
      <c r="H169" t="s">
        <v>840</v>
      </c>
      <c r="I169">
        <v>1</v>
      </c>
    </row>
    <row r="170" spans="2:9">
      <c r="B170">
        <v>151</v>
      </c>
      <c r="C170" t="s">
        <v>309</v>
      </c>
      <c r="D170">
        <v>1969</v>
      </c>
      <c r="E170">
        <v>252663.02</v>
      </c>
      <c r="G170">
        <v>2021</v>
      </c>
      <c r="H170" t="s">
        <v>840</v>
      </c>
      <c r="I170">
        <v>1</v>
      </c>
    </row>
    <row r="171" spans="2:9">
      <c r="B171">
        <v>152</v>
      </c>
      <c r="C171" t="s">
        <v>309</v>
      </c>
      <c r="D171">
        <v>1970</v>
      </c>
      <c r="E171">
        <v>111949.98</v>
      </c>
      <c r="G171">
        <v>2021</v>
      </c>
      <c r="H171" t="s">
        <v>840</v>
      </c>
      <c r="I171">
        <v>1</v>
      </c>
    </row>
    <row r="172" spans="2:9">
      <c r="B172">
        <v>153</v>
      </c>
      <c r="C172" t="s">
        <v>309</v>
      </c>
      <c r="D172">
        <v>1971</v>
      </c>
      <c r="E172">
        <v>158788.27000000002</v>
      </c>
      <c r="G172">
        <v>2021</v>
      </c>
      <c r="H172" t="s">
        <v>840</v>
      </c>
      <c r="I172">
        <v>1</v>
      </c>
    </row>
    <row r="173" spans="2:9">
      <c r="B173">
        <v>154</v>
      </c>
      <c r="C173" t="s">
        <v>309</v>
      </c>
      <c r="D173">
        <v>1972</v>
      </c>
      <c r="E173">
        <v>241793.13</v>
      </c>
      <c r="G173">
        <v>2021</v>
      </c>
      <c r="H173" t="s">
        <v>840</v>
      </c>
      <c r="I173">
        <v>1</v>
      </c>
    </row>
    <row r="174" spans="2:9">
      <c r="B174">
        <v>155</v>
      </c>
      <c r="C174" t="s">
        <v>309</v>
      </c>
      <c r="D174">
        <v>1973</v>
      </c>
      <c r="E174">
        <v>16917.16</v>
      </c>
      <c r="G174">
        <v>2021</v>
      </c>
      <c r="H174" t="s">
        <v>840</v>
      </c>
      <c r="I174">
        <v>1</v>
      </c>
    </row>
    <row r="175" spans="2:9">
      <c r="B175">
        <v>156</v>
      </c>
      <c r="C175" t="s">
        <v>309</v>
      </c>
      <c r="D175">
        <v>1974</v>
      </c>
      <c r="E175">
        <v>19498.32</v>
      </c>
      <c r="G175">
        <v>2021</v>
      </c>
      <c r="H175" t="s">
        <v>840</v>
      </c>
      <c r="I175">
        <v>1</v>
      </c>
    </row>
    <row r="176" spans="2:9">
      <c r="B176">
        <v>157</v>
      </c>
      <c r="C176" t="s">
        <v>309</v>
      </c>
      <c r="D176">
        <v>1975</v>
      </c>
      <c r="E176">
        <v>136362.09</v>
      </c>
      <c r="G176">
        <v>2021</v>
      </c>
      <c r="H176" t="s">
        <v>840</v>
      </c>
      <c r="I176">
        <v>1</v>
      </c>
    </row>
    <row r="177" spans="2:9">
      <c r="B177">
        <v>158</v>
      </c>
      <c r="C177" t="s">
        <v>309</v>
      </c>
      <c r="D177">
        <v>1976</v>
      </c>
      <c r="E177">
        <v>95438.5</v>
      </c>
      <c r="G177">
        <v>2021</v>
      </c>
      <c r="H177" t="s">
        <v>840</v>
      </c>
      <c r="I177">
        <v>1</v>
      </c>
    </row>
    <row r="178" spans="2:9">
      <c r="B178">
        <v>159</v>
      </c>
      <c r="C178" t="s">
        <v>309</v>
      </c>
      <c r="D178">
        <v>1977</v>
      </c>
      <c r="E178">
        <v>60014.03</v>
      </c>
      <c r="G178">
        <v>2021</v>
      </c>
      <c r="H178" t="s">
        <v>840</v>
      </c>
      <c r="I178">
        <v>1</v>
      </c>
    </row>
    <row r="179" spans="2:9">
      <c r="B179">
        <v>160</v>
      </c>
      <c r="C179" t="s">
        <v>309</v>
      </c>
      <c r="D179">
        <v>1978</v>
      </c>
      <c r="E179">
        <v>16510.61</v>
      </c>
      <c r="G179">
        <v>2021</v>
      </c>
      <c r="H179" t="s">
        <v>840</v>
      </c>
      <c r="I179">
        <v>1</v>
      </c>
    </row>
    <row r="180" spans="2:9">
      <c r="B180">
        <v>161</v>
      </c>
      <c r="C180" t="s">
        <v>309</v>
      </c>
      <c r="D180">
        <v>1979</v>
      </c>
      <c r="E180">
        <v>38157.51</v>
      </c>
      <c r="G180">
        <v>2021</v>
      </c>
      <c r="H180" t="s">
        <v>840</v>
      </c>
      <c r="I180">
        <v>1</v>
      </c>
    </row>
    <row r="181" spans="2:9">
      <c r="B181">
        <v>162</v>
      </c>
      <c r="C181" t="s">
        <v>309</v>
      </c>
      <c r="D181">
        <v>1986</v>
      </c>
      <c r="E181">
        <v>109742.65</v>
      </c>
      <c r="G181">
        <v>2021</v>
      </c>
      <c r="H181" t="s">
        <v>840</v>
      </c>
      <c r="I181">
        <v>1</v>
      </c>
    </row>
    <row r="182" spans="2:9">
      <c r="B182">
        <v>163</v>
      </c>
      <c r="C182" t="s">
        <v>309</v>
      </c>
      <c r="D182">
        <v>1989</v>
      </c>
      <c r="E182">
        <v>13251.86</v>
      </c>
      <c r="G182">
        <v>2021</v>
      </c>
      <c r="H182" t="s">
        <v>840</v>
      </c>
      <c r="I182">
        <v>1</v>
      </c>
    </row>
    <row r="183" spans="2:9">
      <c r="B183">
        <v>164</v>
      </c>
      <c r="C183" t="s">
        <v>309</v>
      </c>
      <c r="D183">
        <v>1991</v>
      </c>
      <c r="E183">
        <v>8107.24</v>
      </c>
      <c r="G183">
        <v>2021</v>
      </c>
      <c r="H183" t="s">
        <v>840</v>
      </c>
      <c r="I183">
        <v>1</v>
      </c>
    </row>
    <row r="184" spans="2:9">
      <c r="B184">
        <v>165</v>
      </c>
      <c r="C184" t="s">
        <v>309</v>
      </c>
      <c r="D184">
        <v>1992</v>
      </c>
      <c r="E184">
        <v>876626.98</v>
      </c>
      <c r="G184">
        <v>2021</v>
      </c>
      <c r="H184" t="s">
        <v>840</v>
      </c>
      <c r="I184">
        <v>1</v>
      </c>
    </row>
    <row r="185" spans="2:9">
      <c r="B185">
        <v>166</v>
      </c>
      <c r="C185" t="s">
        <v>309</v>
      </c>
      <c r="D185">
        <v>1993</v>
      </c>
      <c r="E185">
        <v>6193.19</v>
      </c>
      <c r="G185">
        <v>2021</v>
      </c>
      <c r="H185" t="s">
        <v>840</v>
      </c>
      <c r="I185">
        <v>1</v>
      </c>
    </row>
    <row r="186" spans="2:9">
      <c r="B186">
        <v>167</v>
      </c>
      <c r="C186" t="s">
        <v>309</v>
      </c>
      <c r="D186">
        <v>1995</v>
      </c>
      <c r="E186">
        <v>8440.31</v>
      </c>
      <c r="G186">
        <v>2021</v>
      </c>
      <c r="H186" t="s">
        <v>840</v>
      </c>
      <c r="I186">
        <v>1</v>
      </c>
    </row>
    <row r="187" spans="2:9">
      <c r="B187">
        <v>168</v>
      </c>
      <c r="C187" t="s">
        <v>309</v>
      </c>
      <c r="D187">
        <v>1996</v>
      </c>
      <c r="E187">
        <v>6633.93</v>
      </c>
      <c r="G187">
        <v>2021</v>
      </c>
      <c r="H187" t="s">
        <v>840</v>
      </c>
      <c r="I187">
        <v>1</v>
      </c>
    </row>
    <row r="188" spans="2:9">
      <c r="B188">
        <v>169</v>
      </c>
      <c r="C188" t="s">
        <v>309</v>
      </c>
      <c r="D188">
        <v>1998</v>
      </c>
      <c r="E188">
        <v>10371.369999999999</v>
      </c>
      <c r="G188">
        <v>2021</v>
      </c>
      <c r="H188" t="s">
        <v>840</v>
      </c>
      <c r="I188">
        <v>1</v>
      </c>
    </row>
    <row r="189" spans="2:9">
      <c r="B189">
        <v>170</v>
      </c>
      <c r="C189" t="s">
        <v>309</v>
      </c>
      <c r="D189">
        <v>1999</v>
      </c>
      <c r="E189">
        <v>4737.3</v>
      </c>
      <c r="G189">
        <v>2021</v>
      </c>
      <c r="H189" t="s">
        <v>840</v>
      </c>
      <c r="I189">
        <v>1</v>
      </c>
    </row>
    <row r="190" spans="2:9">
      <c r="B190">
        <v>171</v>
      </c>
      <c r="C190" t="s">
        <v>309</v>
      </c>
      <c r="D190">
        <v>2002</v>
      </c>
      <c r="E190">
        <v>49679.41</v>
      </c>
      <c r="G190">
        <v>2021</v>
      </c>
      <c r="H190" t="s">
        <v>840</v>
      </c>
      <c r="I190">
        <v>1</v>
      </c>
    </row>
    <row r="191" spans="2:9">
      <c r="B191">
        <v>172</v>
      </c>
      <c r="C191" t="s">
        <v>309</v>
      </c>
      <c r="D191">
        <v>2003</v>
      </c>
      <c r="E191">
        <v>42948.94</v>
      </c>
      <c r="G191">
        <v>2021</v>
      </c>
      <c r="H191" t="s">
        <v>840</v>
      </c>
      <c r="I191">
        <v>1</v>
      </c>
    </row>
    <row r="192" spans="2:9">
      <c r="B192">
        <v>173</v>
      </c>
      <c r="C192" t="s">
        <v>309</v>
      </c>
      <c r="D192">
        <v>2005</v>
      </c>
      <c r="E192">
        <v>108188.81</v>
      </c>
      <c r="G192">
        <v>2021</v>
      </c>
      <c r="H192" t="s">
        <v>840</v>
      </c>
      <c r="I192">
        <v>1</v>
      </c>
    </row>
    <row r="193" spans="2:9">
      <c r="B193">
        <v>174</v>
      </c>
      <c r="C193" t="s">
        <v>309</v>
      </c>
      <c r="D193">
        <v>2007</v>
      </c>
      <c r="E193">
        <v>209399.48</v>
      </c>
      <c r="G193">
        <v>2021</v>
      </c>
      <c r="H193" t="s">
        <v>840</v>
      </c>
      <c r="I193">
        <v>1</v>
      </c>
    </row>
    <row r="194" spans="2:9">
      <c r="B194">
        <v>175</v>
      </c>
      <c r="C194" t="s">
        <v>309</v>
      </c>
      <c r="D194">
        <v>2011</v>
      </c>
      <c r="E194">
        <v>326231.77348609408</v>
      </c>
      <c r="G194">
        <v>2021</v>
      </c>
      <c r="H194" t="s">
        <v>840</v>
      </c>
      <c r="I194">
        <v>1</v>
      </c>
    </row>
    <row r="195" spans="2:9">
      <c r="B195">
        <v>176</v>
      </c>
      <c r="C195" t="s">
        <v>309</v>
      </c>
      <c r="D195">
        <v>2012</v>
      </c>
      <c r="E195">
        <v>304764.16110630898</v>
      </c>
      <c r="G195">
        <v>2021</v>
      </c>
      <c r="H195" t="s">
        <v>840</v>
      </c>
      <c r="I195">
        <v>1</v>
      </c>
    </row>
    <row r="196" spans="2:9">
      <c r="B196">
        <v>177</v>
      </c>
      <c r="C196" t="s">
        <v>309</v>
      </c>
      <c r="D196">
        <v>2013</v>
      </c>
      <c r="E196">
        <v>38943.678871327982</v>
      </c>
      <c r="G196">
        <v>2021</v>
      </c>
      <c r="H196" t="s">
        <v>840</v>
      </c>
      <c r="I196">
        <v>1</v>
      </c>
    </row>
    <row r="197" spans="2:9">
      <c r="B197">
        <v>178</v>
      </c>
      <c r="C197" t="s">
        <v>309</v>
      </c>
      <c r="D197">
        <v>2018</v>
      </c>
      <c r="E197">
        <v>24781.746230975445</v>
      </c>
      <c r="G197">
        <v>2021</v>
      </c>
      <c r="H197" t="s">
        <v>840</v>
      </c>
      <c r="I197">
        <v>1</v>
      </c>
    </row>
    <row r="198" spans="2:9">
      <c r="B198">
        <v>179</v>
      </c>
      <c r="C198" t="s">
        <v>312</v>
      </c>
      <c r="D198">
        <v>1956</v>
      </c>
      <c r="E198">
        <v>10811.2</v>
      </c>
      <c r="F198">
        <v>3432.605970336283</v>
      </c>
      <c r="G198">
        <v>2021</v>
      </c>
      <c r="H198" t="s">
        <v>840</v>
      </c>
      <c r="I198">
        <v>1</v>
      </c>
    </row>
    <row r="199" spans="2:9">
      <c r="B199">
        <v>180</v>
      </c>
      <c r="C199" t="s">
        <v>312</v>
      </c>
      <c r="D199">
        <v>1968</v>
      </c>
      <c r="E199">
        <v>73172.06</v>
      </c>
      <c r="F199">
        <v>23232.46725782565</v>
      </c>
      <c r="G199">
        <v>2021</v>
      </c>
      <c r="H199" t="s">
        <v>840</v>
      </c>
      <c r="I199">
        <v>1</v>
      </c>
    </row>
    <row r="200" spans="2:9">
      <c r="B200">
        <v>181</v>
      </c>
      <c r="C200" t="s">
        <v>312</v>
      </c>
      <c r="D200">
        <v>1979</v>
      </c>
      <c r="E200">
        <v>1664.95</v>
      </c>
      <c r="G200">
        <v>2021</v>
      </c>
      <c r="H200" t="s">
        <v>840</v>
      </c>
      <c r="I200">
        <v>1</v>
      </c>
    </row>
    <row r="201" spans="2:9">
      <c r="B201">
        <v>182</v>
      </c>
      <c r="C201" t="s">
        <v>312</v>
      </c>
      <c r="D201">
        <v>1986</v>
      </c>
      <c r="E201">
        <v>216560.83000000002</v>
      </c>
      <c r="F201">
        <v>560508.72</v>
      </c>
      <c r="G201">
        <v>2021</v>
      </c>
      <c r="H201" t="s">
        <v>840</v>
      </c>
      <c r="I201">
        <v>1</v>
      </c>
    </row>
    <row r="202" spans="2:9">
      <c r="B202">
        <v>183</v>
      </c>
      <c r="C202" t="s">
        <v>312</v>
      </c>
      <c r="D202">
        <v>2012</v>
      </c>
      <c r="E202">
        <v>492468.36169150769</v>
      </c>
      <c r="F202">
        <v>649090.35856984626</v>
      </c>
      <c r="G202">
        <v>2021</v>
      </c>
      <c r="H202" t="s">
        <v>840</v>
      </c>
      <c r="I202">
        <v>1</v>
      </c>
    </row>
    <row r="203" spans="2:9">
      <c r="B203">
        <v>184</v>
      </c>
      <c r="C203" t="s">
        <v>314</v>
      </c>
      <c r="D203">
        <v>1998</v>
      </c>
      <c r="E203">
        <v>95295.21</v>
      </c>
      <c r="G203">
        <v>2021</v>
      </c>
      <c r="H203" t="s">
        <v>840</v>
      </c>
      <c r="I203">
        <v>1</v>
      </c>
    </row>
    <row r="204" spans="2:9">
      <c r="B204">
        <v>185</v>
      </c>
      <c r="C204" t="s">
        <v>314</v>
      </c>
      <c r="D204">
        <v>2007</v>
      </c>
      <c r="E204">
        <v>13693.71</v>
      </c>
      <c r="G204">
        <v>2021</v>
      </c>
      <c r="H204" t="s">
        <v>840</v>
      </c>
      <c r="I204">
        <v>1</v>
      </c>
    </row>
    <row r="205" spans="2:9">
      <c r="B205">
        <v>186</v>
      </c>
      <c r="C205" t="s">
        <v>314</v>
      </c>
      <c r="D205">
        <v>2016</v>
      </c>
      <c r="E205">
        <v>32624.757655515543</v>
      </c>
      <c r="G205">
        <v>2021</v>
      </c>
      <c r="H205" t="s">
        <v>840</v>
      </c>
      <c r="I205">
        <v>1</v>
      </c>
    </row>
    <row r="206" spans="2:9">
      <c r="B206">
        <v>187</v>
      </c>
      <c r="C206" t="s">
        <v>314</v>
      </c>
      <c r="D206">
        <v>2018</v>
      </c>
      <c r="E206">
        <v>538732.54828671971</v>
      </c>
      <c r="F206">
        <v>167251.98597930631</v>
      </c>
      <c r="G206">
        <v>2021</v>
      </c>
      <c r="H206" t="s">
        <v>840</v>
      </c>
      <c r="I206">
        <v>1</v>
      </c>
    </row>
    <row r="207" spans="2:9">
      <c r="B207">
        <v>188</v>
      </c>
      <c r="C207" t="s">
        <v>318</v>
      </c>
      <c r="D207">
        <v>1980</v>
      </c>
      <c r="E207">
        <v>15535.76</v>
      </c>
      <c r="G207">
        <v>2021</v>
      </c>
      <c r="H207" t="s">
        <v>840</v>
      </c>
      <c r="I207">
        <v>1</v>
      </c>
    </row>
    <row r="208" spans="2:9">
      <c r="B208">
        <v>189</v>
      </c>
      <c r="C208" t="s">
        <v>318</v>
      </c>
      <c r="D208">
        <v>2005</v>
      </c>
      <c r="E208">
        <v>95475</v>
      </c>
      <c r="G208">
        <v>2021</v>
      </c>
      <c r="H208" t="s">
        <v>840</v>
      </c>
      <c r="I208">
        <v>1</v>
      </c>
    </row>
    <row r="209" spans="2:9">
      <c r="B209">
        <v>190</v>
      </c>
      <c r="C209" t="s">
        <v>318</v>
      </c>
      <c r="D209">
        <v>2006</v>
      </c>
      <c r="E209">
        <v>43750.75</v>
      </c>
      <c r="G209">
        <v>2021</v>
      </c>
      <c r="H209" t="s">
        <v>840</v>
      </c>
      <c r="I209">
        <v>1</v>
      </c>
    </row>
    <row r="210" spans="2:9">
      <c r="B210">
        <v>191</v>
      </c>
      <c r="C210" t="s">
        <v>318</v>
      </c>
      <c r="D210">
        <v>2010</v>
      </c>
      <c r="E210">
        <v>8444.43</v>
      </c>
      <c r="G210">
        <v>2021</v>
      </c>
      <c r="H210" t="s">
        <v>840</v>
      </c>
      <c r="I210">
        <v>1</v>
      </c>
    </row>
    <row r="211" spans="2:9">
      <c r="B211">
        <v>192</v>
      </c>
      <c r="C211" t="s">
        <v>320</v>
      </c>
      <c r="D211">
        <v>2006</v>
      </c>
      <c r="E211">
        <v>213008.69</v>
      </c>
      <c r="G211">
        <v>2021</v>
      </c>
      <c r="H211" t="s">
        <v>840</v>
      </c>
      <c r="I211">
        <v>1</v>
      </c>
    </row>
    <row r="212" spans="2:9">
      <c r="B212">
        <v>193</v>
      </c>
      <c r="C212" t="s">
        <v>322</v>
      </c>
      <c r="D212">
        <v>1995</v>
      </c>
      <c r="E212">
        <v>21404.81</v>
      </c>
      <c r="F212">
        <v>6796.1261099520652</v>
      </c>
      <c r="G212">
        <v>2021</v>
      </c>
      <c r="H212" t="s">
        <v>840</v>
      </c>
      <c r="I212">
        <v>1</v>
      </c>
    </row>
    <row r="213" spans="2:9">
      <c r="B213">
        <v>194</v>
      </c>
      <c r="C213" t="s">
        <v>322</v>
      </c>
      <c r="D213">
        <v>1999</v>
      </c>
      <c r="E213">
        <v>41263.57</v>
      </c>
      <c r="G213">
        <v>2021</v>
      </c>
      <c r="H213" t="s">
        <v>840</v>
      </c>
      <c r="I213">
        <v>1</v>
      </c>
    </row>
    <row r="214" spans="2:9">
      <c r="B214">
        <v>195</v>
      </c>
      <c r="C214" t="s">
        <v>322</v>
      </c>
      <c r="D214">
        <v>2004</v>
      </c>
      <c r="E214">
        <v>25586.77</v>
      </c>
      <c r="G214">
        <v>2021</v>
      </c>
      <c r="H214" t="s">
        <v>840</v>
      </c>
      <c r="I214">
        <v>1</v>
      </c>
    </row>
    <row r="215" spans="2:9">
      <c r="B215">
        <v>196</v>
      </c>
      <c r="C215" t="s">
        <v>322</v>
      </c>
      <c r="D215">
        <v>2007</v>
      </c>
      <c r="E215">
        <v>72524.09</v>
      </c>
      <c r="G215">
        <v>2021</v>
      </c>
      <c r="H215" t="s">
        <v>840</v>
      </c>
      <c r="I215">
        <v>1</v>
      </c>
    </row>
    <row r="216" spans="2:9">
      <c r="B216">
        <v>197</v>
      </c>
      <c r="C216" t="s">
        <v>322</v>
      </c>
      <c r="D216">
        <v>2009</v>
      </c>
      <c r="E216">
        <v>43757.98</v>
      </c>
      <c r="G216">
        <v>2021</v>
      </c>
      <c r="H216" t="s">
        <v>840</v>
      </c>
      <c r="I216">
        <v>1</v>
      </c>
    </row>
    <row r="217" spans="2:9">
      <c r="B217">
        <v>198</v>
      </c>
      <c r="C217" t="s">
        <v>322</v>
      </c>
      <c r="D217">
        <v>2018</v>
      </c>
      <c r="E217">
        <v>92063.762018898677</v>
      </c>
      <c r="F217">
        <v>28518.401683085332</v>
      </c>
      <c r="G217">
        <v>2021</v>
      </c>
      <c r="H217" t="s">
        <v>840</v>
      </c>
      <c r="I217">
        <v>1</v>
      </c>
    </row>
    <row r="218" spans="2:9">
      <c r="B218">
        <v>199</v>
      </c>
      <c r="C218" t="s">
        <v>323</v>
      </c>
      <c r="D218">
        <v>1999</v>
      </c>
      <c r="E218">
        <v>23628.5</v>
      </c>
      <c r="G218">
        <v>2021</v>
      </c>
      <c r="H218" t="s">
        <v>840</v>
      </c>
      <c r="I218">
        <v>1</v>
      </c>
    </row>
    <row r="219" spans="2:9">
      <c r="B219">
        <v>200</v>
      </c>
      <c r="C219" t="s">
        <v>323</v>
      </c>
      <c r="D219">
        <v>2003</v>
      </c>
      <c r="E219">
        <v>5549.99</v>
      </c>
      <c r="F219">
        <v>1762.1474775516747</v>
      </c>
      <c r="G219">
        <v>2021</v>
      </c>
      <c r="H219" t="s">
        <v>840</v>
      </c>
      <c r="I219">
        <v>1</v>
      </c>
    </row>
    <row r="220" spans="2:9">
      <c r="B220">
        <v>201</v>
      </c>
      <c r="C220" t="s">
        <v>323</v>
      </c>
      <c r="D220">
        <v>2004</v>
      </c>
      <c r="E220">
        <v>7075.25</v>
      </c>
      <c r="F220">
        <v>2246.424577440227</v>
      </c>
      <c r="G220">
        <v>2021</v>
      </c>
      <c r="H220" t="s">
        <v>840</v>
      </c>
      <c r="I220">
        <v>1</v>
      </c>
    </row>
    <row r="221" spans="2:9">
      <c r="B221">
        <v>202</v>
      </c>
      <c r="C221" t="s">
        <v>323</v>
      </c>
      <c r="D221">
        <v>2011</v>
      </c>
      <c r="E221">
        <v>32592.1</v>
      </c>
      <c r="F221">
        <v>2890.2096493742083</v>
      </c>
      <c r="G221">
        <v>2021</v>
      </c>
      <c r="H221" t="s">
        <v>840</v>
      </c>
      <c r="I221">
        <v>1</v>
      </c>
    </row>
    <row r="222" spans="2:9">
      <c r="B222">
        <v>203</v>
      </c>
      <c r="C222" t="s">
        <v>323</v>
      </c>
      <c r="D222">
        <v>2012</v>
      </c>
      <c r="E222">
        <v>47594.894530059231</v>
      </c>
      <c r="F222">
        <v>14768.206788922676</v>
      </c>
      <c r="G222">
        <v>2021</v>
      </c>
      <c r="H222" t="s">
        <v>840</v>
      </c>
      <c r="I222">
        <v>1</v>
      </c>
    </row>
    <row r="223" spans="2:9">
      <c r="B223">
        <v>204</v>
      </c>
      <c r="C223" t="s">
        <v>323</v>
      </c>
      <c r="D223">
        <v>2017</v>
      </c>
      <c r="E223">
        <v>30787.351220734221</v>
      </c>
      <c r="F223">
        <v>9644.7204285089756</v>
      </c>
      <c r="G223">
        <v>2021</v>
      </c>
      <c r="H223" t="s">
        <v>840</v>
      </c>
      <c r="I223">
        <v>1</v>
      </c>
    </row>
    <row r="224" spans="2:9">
      <c r="B224">
        <v>205</v>
      </c>
      <c r="C224" t="s">
        <v>323</v>
      </c>
      <c r="D224">
        <v>2018</v>
      </c>
      <c r="E224">
        <v>15158.814286337998</v>
      </c>
      <c r="F224">
        <v>4645.9117830974619</v>
      </c>
      <c r="G224">
        <v>2021</v>
      </c>
      <c r="H224" t="s">
        <v>840</v>
      </c>
      <c r="I224">
        <v>1</v>
      </c>
    </row>
    <row r="225" spans="2:9">
      <c r="B225">
        <v>206</v>
      </c>
      <c r="C225" t="s">
        <v>324</v>
      </c>
      <c r="D225">
        <v>2011</v>
      </c>
      <c r="E225">
        <v>327059.9632444483</v>
      </c>
      <c r="G225">
        <v>2021</v>
      </c>
      <c r="H225" t="s">
        <v>840</v>
      </c>
      <c r="I225">
        <v>1</v>
      </c>
    </row>
    <row r="226" spans="2:9">
      <c r="B226">
        <v>207</v>
      </c>
      <c r="C226" t="s">
        <v>324</v>
      </c>
      <c r="D226">
        <v>2011</v>
      </c>
      <c r="E226">
        <v>204205.26050762061</v>
      </c>
      <c r="G226">
        <v>2021</v>
      </c>
      <c r="H226" t="s">
        <v>840</v>
      </c>
      <c r="I226">
        <v>1</v>
      </c>
    </row>
    <row r="227" spans="2:9">
      <c r="B227">
        <v>208</v>
      </c>
      <c r="C227" t="s">
        <v>338</v>
      </c>
      <c r="D227">
        <v>1970</v>
      </c>
      <c r="E227">
        <v>200671.11000000002</v>
      </c>
      <c r="G227">
        <v>2021</v>
      </c>
      <c r="H227" t="s">
        <v>840</v>
      </c>
      <c r="I227">
        <v>1</v>
      </c>
    </row>
    <row r="228" spans="2:9">
      <c r="B228">
        <v>209</v>
      </c>
      <c r="C228" t="s">
        <v>338</v>
      </c>
      <c r="D228">
        <v>1971</v>
      </c>
      <c r="E228">
        <v>31459.45</v>
      </c>
      <c r="G228">
        <v>2021</v>
      </c>
      <c r="H228" t="s">
        <v>840</v>
      </c>
      <c r="I228">
        <v>1</v>
      </c>
    </row>
    <row r="229" spans="2:9">
      <c r="B229">
        <v>210</v>
      </c>
      <c r="C229" t="s">
        <v>338</v>
      </c>
      <c r="D229">
        <v>1974</v>
      </c>
      <c r="E229">
        <v>37307.01</v>
      </c>
      <c r="G229">
        <v>2021</v>
      </c>
      <c r="H229" t="s">
        <v>840</v>
      </c>
      <c r="I229">
        <v>1</v>
      </c>
    </row>
    <row r="230" spans="2:9">
      <c r="B230">
        <v>211</v>
      </c>
      <c r="C230" t="s">
        <v>338</v>
      </c>
      <c r="D230">
        <v>1977</v>
      </c>
      <c r="E230">
        <v>56993.78</v>
      </c>
      <c r="G230">
        <v>2021</v>
      </c>
      <c r="H230" t="s">
        <v>840</v>
      </c>
      <c r="I230">
        <v>1</v>
      </c>
    </row>
    <row r="231" spans="2:9">
      <c r="B231">
        <v>212</v>
      </c>
      <c r="C231" t="s">
        <v>338</v>
      </c>
      <c r="D231">
        <v>1987</v>
      </c>
      <c r="E231">
        <v>30140.38</v>
      </c>
      <c r="G231">
        <v>2021</v>
      </c>
      <c r="H231" t="s">
        <v>840</v>
      </c>
      <c r="I231">
        <v>1</v>
      </c>
    </row>
    <row r="232" spans="2:9">
      <c r="B232">
        <v>213</v>
      </c>
      <c r="C232" t="s">
        <v>338</v>
      </c>
      <c r="D232">
        <v>2006</v>
      </c>
      <c r="E232">
        <v>220824.52000000002</v>
      </c>
      <c r="G232">
        <v>2021</v>
      </c>
      <c r="H232" t="s">
        <v>840</v>
      </c>
      <c r="I232">
        <v>1</v>
      </c>
    </row>
    <row r="233" spans="2:9">
      <c r="B233">
        <v>214</v>
      </c>
      <c r="C233" t="s">
        <v>338</v>
      </c>
      <c r="D233">
        <v>2007</v>
      </c>
      <c r="E233">
        <v>118615.11181912628</v>
      </c>
      <c r="G233">
        <v>2021</v>
      </c>
      <c r="H233" t="s">
        <v>840</v>
      </c>
      <c r="I233">
        <v>1</v>
      </c>
    </row>
    <row r="234" spans="2:9">
      <c r="B234">
        <v>215</v>
      </c>
      <c r="C234" t="s">
        <v>338</v>
      </c>
      <c r="D234">
        <v>2009</v>
      </c>
      <c r="E234">
        <v>36749.480000000003</v>
      </c>
      <c r="G234">
        <v>2021</v>
      </c>
      <c r="H234" t="s">
        <v>840</v>
      </c>
      <c r="I234">
        <v>1</v>
      </c>
    </row>
    <row r="235" spans="2:9">
      <c r="B235">
        <v>216</v>
      </c>
      <c r="C235" t="s">
        <v>338</v>
      </c>
      <c r="D235">
        <v>2010</v>
      </c>
      <c r="E235">
        <v>16852.444769673708</v>
      </c>
      <c r="G235">
        <v>2021</v>
      </c>
      <c r="H235" t="s">
        <v>840</v>
      </c>
      <c r="I235">
        <v>1</v>
      </c>
    </row>
    <row r="236" spans="2:9">
      <c r="B236">
        <v>217</v>
      </c>
      <c r="C236" t="s">
        <v>338</v>
      </c>
      <c r="D236">
        <v>2011</v>
      </c>
      <c r="E236">
        <v>161240.22989045532</v>
      </c>
      <c r="G236">
        <v>2021</v>
      </c>
      <c r="H236" t="s">
        <v>840</v>
      </c>
      <c r="I236">
        <v>1</v>
      </c>
    </row>
    <row r="237" spans="2:9">
      <c r="B237">
        <v>218</v>
      </c>
      <c r="C237" t="s">
        <v>341</v>
      </c>
      <c r="D237">
        <v>1977</v>
      </c>
      <c r="E237">
        <v>35828970.149999999</v>
      </c>
      <c r="G237">
        <v>2021</v>
      </c>
      <c r="H237" t="s">
        <v>840</v>
      </c>
      <c r="I237">
        <v>1</v>
      </c>
    </row>
    <row r="238" spans="2:9">
      <c r="B238">
        <v>219</v>
      </c>
      <c r="C238" t="s">
        <v>341</v>
      </c>
      <c r="D238">
        <v>1998</v>
      </c>
      <c r="E238">
        <v>75833.259999999995</v>
      </c>
      <c r="G238">
        <v>2021</v>
      </c>
      <c r="H238" t="s">
        <v>840</v>
      </c>
      <c r="I238">
        <v>1</v>
      </c>
    </row>
    <row r="239" spans="2:9">
      <c r="B239">
        <v>220</v>
      </c>
      <c r="C239" t="s">
        <v>341</v>
      </c>
      <c r="D239">
        <v>2004</v>
      </c>
      <c r="E239">
        <v>698617.72</v>
      </c>
      <c r="G239">
        <v>2021</v>
      </c>
      <c r="H239" t="s">
        <v>840</v>
      </c>
      <c r="I239">
        <v>1</v>
      </c>
    </row>
    <row r="240" spans="2:9">
      <c r="B240">
        <v>221</v>
      </c>
      <c r="C240" t="s">
        <v>341</v>
      </c>
      <c r="D240">
        <v>2006</v>
      </c>
      <c r="E240">
        <v>134414.63</v>
      </c>
      <c r="G240">
        <v>2021</v>
      </c>
      <c r="H240" t="s">
        <v>840</v>
      </c>
      <c r="I240">
        <v>1</v>
      </c>
    </row>
    <row r="241" spans="2:9">
      <c r="B241">
        <v>222</v>
      </c>
      <c r="C241" t="s">
        <v>341</v>
      </c>
      <c r="D241">
        <v>2007</v>
      </c>
      <c r="E241">
        <v>295840.56</v>
      </c>
      <c r="G241">
        <v>2021</v>
      </c>
      <c r="H241" t="s">
        <v>840</v>
      </c>
      <c r="I241">
        <v>1</v>
      </c>
    </row>
    <row r="242" spans="2:9">
      <c r="B242">
        <v>223</v>
      </c>
      <c r="C242" t="s">
        <v>341</v>
      </c>
      <c r="D242">
        <v>2008</v>
      </c>
      <c r="E242">
        <v>422693.60000000003</v>
      </c>
      <c r="G242">
        <v>2021</v>
      </c>
      <c r="H242" t="s">
        <v>840</v>
      </c>
      <c r="I242">
        <v>1</v>
      </c>
    </row>
    <row r="243" spans="2:9">
      <c r="B243">
        <v>224</v>
      </c>
      <c r="C243" t="s">
        <v>341</v>
      </c>
      <c r="D243">
        <v>2009</v>
      </c>
      <c r="E243">
        <v>7501964.5199999996</v>
      </c>
      <c r="G243">
        <v>2021</v>
      </c>
      <c r="H243" t="s">
        <v>840</v>
      </c>
      <c r="I243">
        <v>1</v>
      </c>
    </row>
    <row r="244" spans="2:9">
      <c r="B244">
        <v>225</v>
      </c>
      <c r="C244" t="s">
        <v>341</v>
      </c>
      <c r="D244">
        <v>2010</v>
      </c>
      <c r="E244">
        <v>1044433.3749015761</v>
      </c>
      <c r="G244">
        <v>2021</v>
      </c>
      <c r="H244" t="s">
        <v>840</v>
      </c>
      <c r="I244">
        <v>1</v>
      </c>
    </row>
    <row r="245" spans="2:9">
      <c r="B245">
        <v>226</v>
      </c>
      <c r="C245" t="s">
        <v>341</v>
      </c>
      <c r="D245">
        <v>2011</v>
      </c>
      <c r="E245">
        <v>55479.276483167145</v>
      </c>
      <c r="G245">
        <v>2021</v>
      </c>
      <c r="H245" t="s">
        <v>840</v>
      </c>
      <c r="I245">
        <v>1</v>
      </c>
    </row>
    <row r="246" spans="2:9">
      <c r="B246">
        <v>227</v>
      </c>
      <c r="C246" t="s">
        <v>341</v>
      </c>
      <c r="D246">
        <v>2012</v>
      </c>
      <c r="E246">
        <v>3622072.4393920866</v>
      </c>
      <c r="G246">
        <v>2021</v>
      </c>
      <c r="H246" t="s">
        <v>840</v>
      </c>
      <c r="I246">
        <v>1</v>
      </c>
    </row>
    <row r="247" spans="2:9">
      <c r="B247">
        <v>228</v>
      </c>
      <c r="C247" t="s">
        <v>341</v>
      </c>
      <c r="D247">
        <v>2013</v>
      </c>
      <c r="E247">
        <v>3696661.0956130447</v>
      </c>
      <c r="G247">
        <v>2021</v>
      </c>
      <c r="H247" t="s">
        <v>840</v>
      </c>
      <c r="I247">
        <v>1</v>
      </c>
    </row>
    <row r="248" spans="2:9">
      <c r="B248">
        <v>229</v>
      </c>
      <c r="C248" t="s">
        <v>341</v>
      </c>
      <c r="D248">
        <v>2014</v>
      </c>
      <c r="E248">
        <v>-211261.47377242689</v>
      </c>
      <c r="G248">
        <v>2021</v>
      </c>
      <c r="H248" t="s">
        <v>840</v>
      </c>
      <c r="I248">
        <v>1</v>
      </c>
    </row>
    <row r="249" spans="2:9">
      <c r="B249">
        <v>230</v>
      </c>
      <c r="C249" t="s">
        <v>341</v>
      </c>
      <c r="D249">
        <v>2015</v>
      </c>
      <c r="E249">
        <v>1410348.6255901323</v>
      </c>
      <c r="G249">
        <v>2021</v>
      </c>
      <c r="H249" t="s">
        <v>840</v>
      </c>
      <c r="I249">
        <v>1</v>
      </c>
    </row>
    <row r="250" spans="2:9">
      <c r="B250">
        <v>231</v>
      </c>
      <c r="C250" t="s">
        <v>341</v>
      </c>
      <c r="D250">
        <v>2016</v>
      </c>
      <c r="E250">
        <v>1210083.3299999998</v>
      </c>
      <c r="G250">
        <v>2021</v>
      </c>
      <c r="H250" t="s">
        <v>840</v>
      </c>
      <c r="I250">
        <v>1</v>
      </c>
    </row>
    <row r="251" spans="2:9">
      <c r="B251">
        <v>232</v>
      </c>
      <c r="C251" t="s">
        <v>341</v>
      </c>
      <c r="D251">
        <v>2016</v>
      </c>
      <c r="E251">
        <v>4463010.1800000006</v>
      </c>
      <c r="G251">
        <v>2021</v>
      </c>
      <c r="H251" t="s">
        <v>840</v>
      </c>
      <c r="I251">
        <v>1</v>
      </c>
    </row>
    <row r="252" spans="2:9">
      <c r="B252">
        <v>233</v>
      </c>
      <c r="C252" t="s">
        <v>342</v>
      </c>
      <c r="D252">
        <v>1993</v>
      </c>
      <c r="E252">
        <v>7214.43</v>
      </c>
      <c r="G252">
        <v>2021</v>
      </c>
      <c r="H252" t="s">
        <v>840</v>
      </c>
      <c r="I252">
        <v>1</v>
      </c>
    </row>
    <row r="253" spans="2:9">
      <c r="B253">
        <v>234</v>
      </c>
      <c r="C253" t="s">
        <v>342</v>
      </c>
      <c r="D253">
        <v>2006</v>
      </c>
      <c r="E253">
        <v>90670.522605892213</v>
      </c>
      <c r="G253">
        <v>2021</v>
      </c>
      <c r="H253" t="s">
        <v>840</v>
      </c>
      <c r="I253">
        <v>1</v>
      </c>
    </row>
    <row r="254" spans="2:9">
      <c r="B254">
        <v>235</v>
      </c>
      <c r="C254" t="s">
        <v>342</v>
      </c>
      <c r="D254">
        <v>2007</v>
      </c>
      <c r="E254">
        <v>15457.31</v>
      </c>
      <c r="G254">
        <v>2021</v>
      </c>
      <c r="H254" t="s">
        <v>840</v>
      </c>
      <c r="I254">
        <v>1</v>
      </c>
    </row>
    <row r="255" spans="2:9">
      <c r="B255">
        <v>236</v>
      </c>
      <c r="C255" t="s">
        <v>342</v>
      </c>
      <c r="D255">
        <v>2011</v>
      </c>
      <c r="E255">
        <v>17709.499967104181</v>
      </c>
      <c r="G255">
        <v>2021</v>
      </c>
      <c r="H255" t="s">
        <v>840</v>
      </c>
      <c r="I255">
        <v>1</v>
      </c>
    </row>
    <row r="256" spans="2:9">
      <c r="B256">
        <v>237</v>
      </c>
      <c r="C256" t="s">
        <v>345</v>
      </c>
      <c r="D256">
        <v>1998</v>
      </c>
      <c r="E256">
        <v>1145228.3699999999</v>
      </c>
      <c r="F256">
        <v>83006.322393766895</v>
      </c>
      <c r="G256">
        <v>2021</v>
      </c>
      <c r="H256" t="s">
        <v>840</v>
      </c>
      <c r="I256">
        <v>1</v>
      </c>
    </row>
    <row r="257" spans="2:9">
      <c r="B257">
        <v>238</v>
      </c>
      <c r="C257" t="s">
        <v>345</v>
      </c>
      <c r="D257">
        <v>2002</v>
      </c>
      <c r="E257">
        <v>207275.81</v>
      </c>
      <c r="F257">
        <v>65811.027722388724</v>
      </c>
      <c r="G257">
        <v>2021</v>
      </c>
      <c r="H257" t="s">
        <v>840</v>
      </c>
      <c r="I257">
        <v>1</v>
      </c>
    </row>
    <row r="258" spans="2:9">
      <c r="B258">
        <v>239</v>
      </c>
      <c r="C258" t="s">
        <v>345</v>
      </c>
      <c r="D258">
        <v>2004</v>
      </c>
      <c r="E258">
        <v>114452.9</v>
      </c>
      <c r="F258">
        <v>36339.324761571472</v>
      </c>
      <c r="G258">
        <v>2021</v>
      </c>
      <c r="H258" t="s">
        <v>840</v>
      </c>
      <c r="I258">
        <v>1</v>
      </c>
    </row>
    <row r="259" spans="2:9">
      <c r="B259">
        <v>240</v>
      </c>
      <c r="C259" t="s">
        <v>345</v>
      </c>
      <c r="D259">
        <v>2005</v>
      </c>
      <c r="E259">
        <v>188996.13</v>
      </c>
      <c r="F259">
        <v>60007.144832067876</v>
      </c>
      <c r="G259">
        <v>2021</v>
      </c>
      <c r="H259" t="s">
        <v>840</v>
      </c>
      <c r="I259">
        <v>1</v>
      </c>
    </row>
    <row r="260" spans="2:9">
      <c r="B260">
        <v>241</v>
      </c>
      <c r="C260" t="s">
        <v>345</v>
      </c>
      <c r="D260">
        <v>2008</v>
      </c>
      <c r="E260">
        <v>84567.28</v>
      </c>
      <c r="F260">
        <v>9973.4837644979889</v>
      </c>
      <c r="G260">
        <v>2021</v>
      </c>
      <c r="H260" t="s">
        <v>840</v>
      </c>
      <c r="I260">
        <v>1</v>
      </c>
    </row>
    <row r="261" spans="2:9">
      <c r="B261">
        <v>242</v>
      </c>
      <c r="C261" t="s">
        <v>345</v>
      </c>
      <c r="D261">
        <v>2009</v>
      </c>
      <c r="E261">
        <v>163009.45000000001</v>
      </c>
      <c r="F261">
        <v>39430.787890703461</v>
      </c>
      <c r="G261">
        <v>2021</v>
      </c>
      <c r="H261" t="s">
        <v>840</v>
      </c>
      <c r="I261">
        <v>1</v>
      </c>
    </row>
    <row r="262" spans="2:9">
      <c r="B262">
        <v>243</v>
      </c>
      <c r="C262" t="s">
        <v>345</v>
      </c>
      <c r="D262">
        <v>2010</v>
      </c>
      <c r="E262">
        <v>137160.34344793225</v>
      </c>
      <c r="G262">
        <v>2021</v>
      </c>
      <c r="H262" t="s">
        <v>840</v>
      </c>
      <c r="I262">
        <v>1</v>
      </c>
    </row>
    <row r="263" spans="2:9">
      <c r="B263">
        <v>244</v>
      </c>
      <c r="C263" t="s">
        <v>345</v>
      </c>
      <c r="D263">
        <v>2011</v>
      </c>
      <c r="E263">
        <v>28002.195226489926</v>
      </c>
      <c r="F263">
        <v>957.54631452925457</v>
      </c>
      <c r="G263">
        <v>2021</v>
      </c>
      <c r="H263" t="s">
        <v>840</v>
      </c>
      <c r="I263">
        <v>1</v>
      </c>
    </row>
    <row r="264" spans="2:9">
      <c r="B264">
        <v>245</v>
      </c>
      <c r="C264" t="s">
        <v>345</v>
      </c>
      <c r="D264">
        <v>2012</v>
      </c>
      <c r="E264">
        <v>418308.90169201128</v>
      </c>
      <c r="F264">
        <v>85794.147042817931</v>
      </c>
      <c r="G264">
        <v>2021</v>
      </c>
      <c r="H264" t="s">
        <v>840</v>
      </c>
      <c r="I264">
        <v>1</v>
      </c>
    </row>
    <row r="265" spans="2:9">
      <c r="B265">
        <v>246</v>
      </c>
      <c r="C265" t="s">
        <v>345</v>
      </c>
      <c r="D265">
        <v>2012</v>
      </c>
      <c r="E265">
        <v>34493.89</v>
      </c>
      <c r="G265">
        <v>2021</v>
      </c>
      <c r="H265" t="s">
        <v>840</v>
      </c>
      <c r="I265">
        <v>1</v>
      </c>
    </row>
    <row r="266" spans="2:9">
      <c r="B266">
        <v>247</v>
      </c>
      <c r="C266" t="s">
        <v>345</v>
      </c>
      <c r="D266">
        <v>2014</v>
      </c>
      <c r="E266">
        <v>119209.70383364368</v>
      </c>
      <c r="F266">
        <v>36450.838734941819</v>
      </c>
      <c r="G266">
        <v>2021</v>
      </c>
      <c r="H266" t="s">
        <v>840</v>
      </c>
      <c r="I266">
        <v>1</v>
      </c>
    </row>
    <row r="267" spans="2:9">
      <c r="B267">
        <v>248</v>
      </c>
      <c r="C267" t="s">
        <v>345</v>
      </c>
      <c r="D267">
        <v>2015</v>
      </c>
      <c r="E267">
        <v>86744.489646918475</v>
      </c>
      <c r="F267">
        <v>26901.214115794937</v>
      </c>
      <c r="G267">
        <v>2021</v>
      </c>
      <c r="H267" t="s">
        <v>840</v>
      </c>
      <c r="I267">
        <v>1</v>
      </c>
    </row>
    <row r="268" spans="2:9">
      <c r="B268">
        <v>249</v>
      </c>
      <c r="C268" t="s">
        <v>345</v>
      </c>
      <c r="D268">
        <v>2016</v>
      </c>
      <c r="E268">
        <v>872938.23153047287</v>
      </c>
      <c r="F268">
        <v>100866.50984435556</v>
      </c>
      <c r="G268">
        <v>2021</v>
      </c>
      <c r="H268" t="s">
        <v>840</v>
      </c>
      <c r="I268">
        <v>1</v>
      </c>
    </row>
    <row r="269" spans="2:9">
      <c r="B269">
        <v>250</v>
      </c>
      <c r="C269" t="s">
        <v>345</v>
      </c>
      <c r="D269">
        <v>2018</v>
      </c>
      <c r="E269">
        <v>318444.09968867822</v>
      </c>
      <c r="F269">
        <v>83174.482366764263</v>
      </c>
      <c r="G269">
        <v>2021</v>
      </c>
      <c r="H269" t="s">
        <v>840</v>
      </c>
      <c r="I269">
        <v>1</v>
      </c>
    </row>
    <row r="270" spans="2:9">
      <c r="B270">
        <v>251</v>
      </c>
      <c r="C270" t="s">
        <v>345</v>
      </c>
      <c r="D270">
        <v>2019</v>
      </c>
      <c r="E270">
        <v>470203.71904289688</v>
      </c>
      <c r="F270">
        <v>152911.40394055273</v>
      </c>
      <c r="G270">
        <v>2021</v>
      </c>
      <c r="H270" t="s">
        <v>840</v>
      </c>
      <c r="I270">
        <v>1</v>
      </c>
    </row>
    <row r="271" spans="2:9">
      <c r="B271">
        <v>252</v>
      </c>
      <c r="C271" t="s">
        <v>346</v>
      </c>
      <c r="D271">
        <v>1964</v>
      </c>
      <c r="E271">
        <v>1904</v>
      </c>
      <c r="G271">
        <v>2021</v>
      </c>
      <c r="H271" t="s">
        <v>840</v>
      </c>
      <c r="I271">
        <v>1</v>
      </c>
    </row>
    <row r="272" spans="2:9">
      <c r="B272">
        <v>253</v>
      </c>
      <c r="C272" t="s">
        <v>346</v>
      </c>
      <c r="D272">
        <v>1966</v>
      </c>
      <c r="E272">
        <v>360</v>
      </c>
      <c r="G272">
        <v>2021</v>
      </c>
      <c r="H272" t="s">
        <v>840</v>
      </c>
      <c r="I272">
        <v>1</v>
      </c>
    </row>
    <row r="273" spans="2:9">
      <c r="B273">
        <v>254</v>
      </c>
      <c r="C273" t="s">
        <v>346</v>
      </c>
      <c r="D273">
        <v>1967</v>
      </c>
      <c r="E273">
        <v>168</v>
      </c>
      <c r="G273">
        <v>2021</v>
      </c>
      <c r="H273" t="s">
        <v>840</v>
      </c>
      <c r="I273">
        <v>1</v>
      </c>
    </row>
    <row r="274" spans="2:9">
      <c r="B274">
        <v>255</v>
      </c>
      <c r="C274" t="s">
        <v>346</v>
      </c>
      <c r="D274">
        <v>1968</v>
      </c>
      <c r="E274">
        <v>10784</v>
      </c>
      <c r="G274">
        <v>2021</v>
      </c>
      <c r="H274" t="s">
        <v>840</v>
      </c>
      <c r="I274">
        <v>1</v>
      </c>
    </row>
    <row r="275" spans="2:9">
      <c r="B275">
        <v>256</v>
      </c>
      <c r="C275" t="s">
        <v>346</v>
      </c>
      <c r="D275">
        <v>1969</v>
      </c>
      <c r="E275">
        <v>528</v>
      </c>
      <c r="G275">
        <v>2021</v>
      </c>
      <c r="H275" t="s">
        <v>840</v>
      </c>
      <c r="I275">
        <v>1</v>
      </c>
    </row>
    <row r="276" spans="2:9">
      <c r="B276">
        <v>257</v>
      </c>
      <c r="C276" t="s">
        <v>346</v>
      </c>
      <c r="D276">
        <v>1970</v>
      </c>
      <c r="E276">
        <v>126766.11</v>
      </c>
      <c r="G276">
        <v>2021</v>
      </c>
      <c r="H276" t="s">
        <v>840</v>
      </c>
      <c r="I276">
        <v>1</v>
      </c>
    </row>
    <row r="277" spans="2:9">
      <c r="B277">
        <v>258</v>
      </c>
      <c r="C277" t="s">
        <v>346</v>
      </c>
      <c r="D277">
        <v>1971</v>
      </c>
      <c r="E277">
        <v>13448</v>
      </c>
      <c r="G277">
        <v>2021</v>
      </c>
      <c r="H277" t="s">
        <v>840</v>
      </c>
      <c r="I277">
        <v>1</v>
      </c>
    </row>
    <row r="278" spans="2:9">
      <c r="B278">
        <v>259</v>
      </c>
      <c r="C278" t="s">
        <v>346</v>
      </c>
      <c r="D278">
        <v>1972</v>
      </c>
      <c r="E278">
        <v>3048</v>
      </c>
      <c r="G278">
        <v>2021</v>
      </c>
      <c r="H278" t="s">
        <v>840</v>
      </c>
      <c r="I278">
        <v>1</v>
      </c>
    </row>
    <row r="279" spans="2:9">
      <c r="B279">
        <v>260</v>
      </c>
      <c r="C279" t="s">
        <v>346</v>
      </c>
      <c r="D279">
        <v>1973</v>
      </c>
      <c r="E279">
        <v>216</v>
      </c>
      <c r="G279">
        <v>2021</v>
      </c>
      <c r="H279" t="s">
        <v>840</v>
      </c>
      <c r="I279">
        <v>1</v>
      </c>
    </row>
    <row r="280" spans="2:9">
      <c r="B280">
        <v>261</v>
      </c>
      <c r="C280" t="s">
        <v>346</v>
      </c>
      <c r="D280">
        <v>1974</v>
      </c>
      <c r="E280">
        <v>3688</v>
      </c>
      <c r="G280">
        <v>2021</v>
      </c>
      <c r="H280" t="s">
        <v>840</v>
      </c>
      <c r="I280">
        <v>1</v>
      </c>
    </row>
    <row r="281" spans="2:9">
      <c r="B281">
        <v>262</v>
      </c>
      <c r="C281" t="s">
        <v>346</v>
      </c>
      <c r="D281">
        <v>1975</v>
      </c>
      <c r="E281">
        <v>4480.3200000000006</v>
      </c>
      <c r="G281">
        <v>2021</v>
      </c>
      <c r="H281" t="s">
        <v>840</v>
      </c>
      <c r="I281">
        <v>1</v>
      </c>
    </row>
    <row r="282" spans="2:9">
      <c r="B282">
        <v>263</v>
      </c>
      <c r="C282" t="s">
        <v>346</v>
      </c>
      <c r="D282">
        <v>1977</v>
      </c>
      <c r="E282">
        <v>745.37</v>
      </c>
      <c r="G282">
        <v>2021</v>
      </c>
      <c r="H282" t="s">
        <v>840</v>
      </c>
      <c r="I282">
        <v>1</v>
      </c>
    </row>
    <row r="283" spans="2:9">
      <c r="B283">
        <v>264</v>
      </c>
      <c r="C283" t="s">
        <v>346</v>
      </c>
      <c r="D283">
        <v>1978</v>
      </c>
      <c r="E283">
        <v>25825.9</v>
      </c>
      <c r="G283">
        <v>2021</v>
      </c>
      <c r="H283" t="s">
        <v>840</v>
      </c>
      <c r="I283">
        <v>1</v>
      </c>
    </row>
    <row r="284" spans="2:9">
      <c r="B284">
        <v>265</v>
      </c>
      <c r="C284" t="s">
        <v>346</v>
      </c>
      <c r="D284">
        <v>1980</v>
      </c>
      <c r="E284">
        <v>1675.53</v>
      </c>
      <c r="G284">
        <v>2021</v>
      </c>
      <c r="H284" t="s">
        <v>840</v>
      </c>
      <c r="I284">
        <v>1</v>
      </c>
    </row>
    <row r="285" spans="2:9">
      <c r="B285">
        <v>266</v>
      </c>
      <c r="C285" t="s">
        <v>346</v>
      </c>
      <c r="D285">
        <v>1981</v>
      </c>
      <c r="E285">
        <v>2145.67</v>
      </c>
      <c r="G285">
        <v>2021</v>
      </c>
      <c r="H285" t="s">
        <v>840</v>
      </c>
      <c r="I285">
        <v>1</v>
      </c>
    </row>
    <row r="286" spans="2:9">
      <c r="B286">
        <v>267</v>
      </c>
      <c r="C286" t="s">
        <v>346</v>
      </c>
      <c r="D286">
        <v>1983</v>
      </c>
      <c r="E286">
        <v>47940.21</v>
      </c>
      <c r="F286">
        <v>45847.293506604889</v>
      </c>
      <c r="G286">
        <v>2021</v>
      </c>
      <c r="H286" t="s">
        <v>840</v>
      </c>
      <c r="I286">
        <v>1</v>
      </c>
    </row>
    <row r="287" spans="2:9">
      <c r="B287">
        <v>268</v>
      </c>
      <c r="C287" t="s">
        <v>346</v>
      </c>
      <c r="D287">
        <v>1984</v>
      </c>
      <c r="E287">
        <v>3028.66</v>
      </c>
      <c r="G287">
        <v>2021</v>
      </c>
      <c r="H287" t="s">
        <v>840</v>
      </c>
      <c r="I287">
        <v>1</v>
      </c>
    </row>
    <row r="288" spans="2:9">
      <c r="B288">
        <v>269</v>
      </c>
      <c r="C288" t="s">
        <v>346</v>
      </c>
      <c r="D288">
        <v>1985</v>
      </c>
      <c r="E288">
        <v>5162.49</v>
      </c>
      <c r="G288">
        <v>2021</v>
      </c>
      <c r="H288" t="s">
        <v>840</v>
      </c>
      <c r="I288">
        <v>1</v>
      </c>
    </row>
    <row r="289" spans="2:9">
      <c r="B289">
        <v>270</v>
      </c>
      <c r="C289" t="s">
        <v>346</v>
      </c>
      <c r="D289">
        <v>1986</v>
      </c>
      <c r="E289">
        <v>6123683.1800000006</v>
      </c>
      <c r="F289">
        <v>5843585.9202481788</v>
      </c>
      <c r="G289">
        <v>2021</v>
      </c>
      <c r="H289" t="s">
        <v>840</v>
      </c>
      <c r="I289">
        <v>1</v>
      </c>
    </row>
    <row r="290" spans="2:9">
      <c r="B290">
        <v>271</v>
      </c>
      <c r="C290" t="s">
        <v>346</v>
      </c>
      <c r="D290">
        <v>1987</v>
      </c>
      <c r="E290">
        <v>5769.73</v>
      </c>
      <c r="G290">
        <v>2021</v>
      </c>
      <c r="H290" t="s">
        <v>840</v>
      </c>
      <c r="I290">
        <v>1</v>
      </c>
    </row>
    <row r="291" spans="2:9">
      <c r="B291">
        <v>272</v>
      </c>
      <c r="C291" t="s">
        <v>346</v>
      </c>
      <c r="D291">
        <v>1988</v>
      </c>
      <c r="E291">
        <v>2251.5500000000002</v>
      </c>
      <c r="G291">
        <v>2021</v>
      </c>
      <c r="H291" t="s">
        <v>840</v>
      </c>
      <c r="I291">
        <v>1</v>
      </c>
    </row>
    <row r="292" spans="2:9">
      <c r="B292">
        <v>273</v>
      </c>
      <c r="C292" t="s">
        <v>346</v>
      </c>
      <c r="D292">
        <v>1990</v>
      </c>
      <c r="E292">
        <v>2264.98</v>
      </c>
      <c r="G292">
        <v>2021</v>
      </c>
      <c r="H292" t="s">
        <v>840</v>
      </c>
      <c r="I292">
        <v>1</v>
      </c>
    </row>
    <row r="293" spans="2:9">
      <c r="B293">
        <v>274</v>
      </c>
      <c r="C293" t="s">
        <v>346</v>
      </c>
      <c r="D293">
        <v>1991</v>
      </c>
      <c r="E293">
        <v>212044.27000000002</v>
      </c>
      <c r="G293">
        <v>2021</v>
      </c>
      <c r="H293" t="s">
        <v>840</v>
      </c>
      <c r="I293">
        <v>1</v>
      </c>
    </row>
    <row r="294" spans="2:9">
      <c r="B294">
        <v>275</v>
      </c>
      <c r="C294" t="s">
        <v>346</v>
      </c>
      <c r="D294">
        <v>1992</v>
      </c>
      <c r="E294">
        <v>17214.810000000001</v>
      </c>
      <c r="G294">
        <v>2021</v>
      </c>
      <c r="H294" t="s">
        <v>840</v>
      </c>
      <c r="I294">
        <v>1</v>
      </c>
    </row>
    <row r="295" spans="2:9">
      <c r="B295">
        <v>276</v>
      </c>
      <c r="C295" t="s">
        <v>346</v>
      </c>
      <c r="D295">
        <v>1993</v>
      </c>
      <c r="E295">
        <v>955.02</v>
      </c>
      <c r="G295">
        <v>2021</v>
      </c>
      <c r="H295" t="s">
        <v>840</v>
      </c>
      <c r="I295">
        <v>1</v>
      </c>
    </row>
    <row r="296" spans="2:9">
      <c r="B296">
        <v>277</v>
      </c>
      <c r="C296" t="s">
        <v>346</v>
      </c>
      <c r="D296">
        <v>1994</v>
      </c>
      <c r="E296">
        <v>2215.4899999999998</v>
      </c>
      <c r="G296">
        <v>2021</v>
      </c>
      <c r="H296" t="s">
        <v>840</v>
      </c>
      <c r="I296">
        <v>1</v>
      </c>
    </row>
    <row r="297" spans="2:9">
      <c r="B297">
        <v>278</v>
      </c>
      <c r="C297" t="s">
        <v>346</v>
      </c>
      <c r="D297">
        <v>1995</v>
      </c>
      <c r="E297">
        <v>2202.9899999999998</v>
      </c>
      <c r="G297">
        <v>2021</v>
      </c>
      <c r="H297" t="s">
        <v>840</v>
      </c>
      <c r="I297">
        <v>1</v>
      </c>
    </row>
    <row r="298" spans="2:9">
      <c r="B298">
        <v>279</v>
      </c>
      <c r="C298" t="s">
        <v>346</v>
      </c>
      <c r="D298">
        <v>1996</v>
      </c>
      <c r="E298">
        <v>25933.81</v>
      </c>
      <c r="G298">
        <v>2021</v>
      </c>
      <c r="H298" t="s">
        <v>840</v>
      </c>
      <c r="I298">
        <v>1</v>
      </c>
    </row>
    <row r="299" spans="2:9">
      <c r="B299">
        <v>280</v>
      </c>
      <c r="C299" t="s">
        <v>346</v>
      </c>
      <c r="D299">
        <v>1998</v>
      </c>
      <c r="E299">
        <v>218.17</v>
      </c>
      <c r="G299">
        <v>2021</v>
      </c>
      <c r="H299" t="s">
        <v>840</v>
      </c>
      <c r="I299">
        <v>1</v>
      </c>
    </row>
    <row r="300" spans="2:9">
      <c r="B300">
        <v>281</v>
      </c>
      <c r="C300" t="s">
        <v>346</v>
      </c>
      <c r="D300">
        <v>2000</v>
      </c>
      <c r="E300">
        <v>3336.46</v>
      </c>
      <c r="G300">
        <v>2021</v>
      </c>
      <c r="H300" t="s">
        <v>840</v>
      </c>
      <c r="I300">
        <v>1</v>
      </c>
    </row>
    <row r="301" spans="2:9">
      <c r="B301">
        <v>282</v>
      </c>
      <c r="C301" t="s">
        <v>346</v>
      </c>
      <c r="D301">
        <v>2001</v>
      </c>
      <c r="E301">
        <v>7332.67</v>
      </c>
      <c r="G301">
        <v>2021</v>
      </c>
      <c r="H301" t="s">
        <v>840</v>
      </c>
      <c r="I301">
        <v>1</v>
      </c>
    </row>
    <row r="302" spans="2:9">
      <c r="B302">
        <v>283</v>
      </c>
      <c r="C302" t="s">
        <v>346</v>
      </c>
      <c r="D302">
        <v>2004</v>
      </c>
      <c r="E302">
        <v>32470.219999999998</v>
      </c>
      <c r="G302">
        <v>2021</v>
      </c>
      <c r="H302" t="s">
        <v>840</v>
      </c>
      <c r="I302">
        <v>1</v>
      </c>
    </row>
    <row r="303" spans="2:9">
      <c r="B303">
        <v>284</v>
      </c>
      <c r="C303" t="s">
        <v>346</v>
      </c>
      <c r="D303">
        <v>2007</v>
      </c>
      <c r="E303">
        <v>36698.050000000003</v>
      </c>
      <c r="G303">
        <v>2021</v>
      </c>
      <c r="H303" t="s">
        <v>840</v>
      </c>
      <c r="I303">
        <v>1</v>
      </c>
    </row>
    <row r="304" spans="2:9">
      <c r="B304">
        <v>285</v>
      </c>
      <c r="C304" t="s">
        <v>346</v>
      </c>
      <c r="D304">
        <v>2007</v>
      </c>
      <c r="E304">
        <v>814.86374062264201</v>
      </c>
      <c r="G304">
        <v>2021</v>
      </c>
      <c r="H304" t="s">
        <v>840</v>
      </c>
      <c r="I304">
        <v>1</v>
      </c>
    </row>
    <row r="305" spans="2:9">
      <c r="B305">
        <v>286</v>
      </c>
      <c r="C305" t="s">
        <v>346</v>
      </c>
      <c r="D305">
        <v>2008</v>
      </c>
      <c r="E305">
        <v>1697.82</v>
      </c>
      <c r="G305">
        <v>2021</v>
      </c>
      <c r="H305" t="s">
        <v>840</v>
      </c>
      <c r="I305">
        <v>1</v>
      </c>
    </row>
    <row r="306" spans="2:9">
      <c r="B306">
        <v>287</v>
      </c>
      <c r="C306" t="s">
        <v>346</v>
      </c>
      <c r="D306">
        <v>2009</v>
      </c>
      <c r="E306">
        <v>306.17</v>
      </c>
      <c r="G306">
        <v>2021</v>
      </c>
      <c r="H306" t="s">
        <v>840</v>
      </c>
      <c r="I306">
        <v>1</v>
      </c>
    </row>
    <row r="307" spans="2:9">
      <c r="B307">
        <v>288</v>
      </c>
      <c r="C307" t="s">
        <v>346</v>
      </c>
      <c r="D307">
        <v>2013</v>
      </c>
      <c r="E307">
        <v>111081.36098285067</v>
      </c>
      <c r="F307">
        <v>100715.06465923195</v>
      </c>
      <c r="G307">
        <v>2021</v>
      </c>
      <c r="H307" t="s">
        <v>840</v>
      </c>
      <c r="I307">
        <v>1</v>
      </c>
    </row>
    <row r="308" spans="2:9">
      <c r="B308">
        <v>289</v>
      </c>
      <c r="C308" t="s">
        <v>346</v>
      </c>
      <c r="D308">
        <v>2015</v>
      </c>
      <c r="E308">
        <v>10546.74451914087</v>
      </c>
      <c r="F308">
        <v>9851.7215859841872</v>
      </c>
      <c r="G308">
        <v>2021</v>
      </c>
      <c r="H308" t="s">
        <v>840</v>
      </c>
      <c r="I308">
        <v>1</v>
      </c>
    </row>
    <row r="309" spans="2:9">
      <c r="B309">
        <v>290</v>
      </c>
      <c r="C309" t="s">
        <v>346</v>
      </c>
      <c r="D309">
        <v>2016</v>
      </c>
      <c r="E309">
        <v>23513.843749704858</v>
      </c>
      <c r="G309">
        <v>2021</v>
      </c>
      <c r="H309" t="s">
        <v>840</v>
      </c>
      <c r="I309">
        <v>1</v>
      </c>
    </row>
    <row r="310" spans="2:9">
      <c r="B310">
        <v>291</v>
      </c>
      <c r="C310" t="s">
        <v>351</v>
      </c>
      <c r="D310">
        <v>1980</v>
      </c>
      <c r="E310">
        <v>634.20000000000005</v>
      </c>
      <c r="G310">
        <v>2021</v>
      </c>
      <c r="H310" t="s">
        <v>840</v>
      </c>
      <c r="I310">
        <v>1</v>
      </c>
    </row>
    <row r="311" spans="2:9">
      <c r="B311">
        <v>292</v>
      </c>
      <c r="C311" t="s">
        <v>351</v>
      </c>
      <c r="D311">
        <v>1995</v>
      </c>
      <c r="E311">
        <v>3276.15</v>
      </c>
      <c r="G311">
        <v>2021</v>
      </c>
      <c r="H311" t="s">
        <v>840</v>
      </c>
      <c r="I311">
        <v>1</v>
      </c>
    </row>
    <row r="312" spans="2:9">
      <c r="B312">
        <v>293</v>
      </c>
      <c r="C312" t="s">
        <v>352</v>
      </c>
      <c r="D312">
        <v>1964</v>
      </c>
      <c r="E312">
        <v>6186.9699999999993</v>
      </c>
      <c r="G312">
        <v>2021</v>
      </c>
      <c r="H312" t="s">
        <v>840</v>
      </c>
      <c r="I312">
        <v>1</v>
      </c>
    </row>
    <row r="313" spans="2:9">
      <c r="B313">
        <v>294</v>
      </c>
      <c r="C313" t="s">
        <v>352</v>
      </c>
      <c r="D313">
        <v>1966</v>
      </c>
      <c r="E313">
        <v>944.59</v>
      </c>
      <c r="G313">
        <v>2021</v>
      </c>
      <c r="H313" t="s">
        <v>840</v>
      </c>
      <c r="I313">
        <v>1</v>
      </c>
    </row>
    <row r="314" spans="2:9">
      <c r="B314">
        <v>295</v>
      </c>
      <c r="C314" t="s">
        <v>352</v>
      </c>
      <c r="D314">
        <v>1967</v>
      </c>
      <c r="E314">
        <v>5645.93</v>
      </c>
      <c r="G314">
        <v>2021</v>
      </c>
      <c r="H314" t="s">
        <v>840</v>
      </c>
      <c r="I314">
        <v>1</v>
      </c>
    </row>
    <row r="315" spans="2:9">
      <c r="B315">
        <v>296</v>
      </c>
      <c r="C315" t="s">
        <v>352</v>
      </c>
      <c r="D315">
        <v>1972</v>
      </c>
      <c r="E315">
        <v>33239.620000000003</v>
      </c>
      <c r="G315">
        <v>2021</v>
      </c>
      <c r="H315" t="s">
        <v>840</v>
      </c>
      <c r="I315">
        <v>1</v>
      </c>
    </row>
    <row r="316" spans="2:9">
      <c r="B316">
        <v>297</v>
      </c>
      <c r="C316" t="s">
        <v>352</v>
      </c>
      <c r="D316">
        <v>1973</v>
      </c>
      <c r="E316">
        <v>126124.84</v>
      </c>
      <c r="G316">
        <v>2021</v>
      </c>
      <c r="H316" t="s">
        <v>840</v>
      </c>
      <c r="I316">
        <v>1</v>
      </c>
    </row>
    <row r="317" spans="2:9">
      <c r="B317">
        <v>298</v>
      </c>
      <c r="C317" t="s">
        <v>352</v>
      </c>
      <c r="D317">
        <v>1974</v>
      </c>
      <c r="E317">
        <v>12379.830000000002</v>
      </c>
      <c r="G317">
        <v>2021</v>
      </c>
      <c r="H317" t="s">
        <v>840</v>
      </c>
      <c r="I317">
        <v>1</v>
      </c>
    </row>
    <row r="318" spans="2:9">
      <c r="B318">
        <v>299</v>
      </c>
      <c r="C318" t="s">
        <v>352</v>
      </c>
      <c r="D318">
        <v>1996</v>
      </c>
      <c r="E318">
        <v>4334.99</v>
      </c>
      <c r="G318">
        <v>2021</v>
      </c>
      <c r="H318" t="s">
        <v>840</v>
      </c>
      <c r="I318">
        <v>1</v>
      </c>
    </row>
    <row r="319" spans="2:9">
      <c r="B319">
        <v>300</v>
      </c>
      <c r="C319" t="s">
        <v>352</v>
      </c>
      <c r="D319">
        <v>2004</v>
      </c>
      <c r="E319">
        <v>3261.03</v>
      </c>
      <c r="G319">
        <v>2021</v>
      </c>
      <c r="H319" t="s">
        <v>840</v>
      </c>
      <c r="I319">
        <v>1</v>
      </c>
    </row>
    <row r="320" spans="2:9">
      <c r="B320">
        <v>301</v>
      </c>
      <c r="C320" t="s">
        <v>352</v>
      </c>
      <c r="D320">
        <v>2005</v>
      </c>
      <c r="E320">
        <v>6498.35</v>
      </c>
      <c r="G320">
        <v>2021</v>
      </c>
      <c r="H320" t="s">
        <v>840</v>
      </c>
      <c r="I320">
        <v>1</v>
      </c>
    </row>
    <row r="321" spans="2:9">
      <c r="B321">
        <v>302</v>
      </c>
      <c r="C321" t="s">
        <v>355</v>
      </c>
      <c r="D321">
        <v>1966</v>
      </c>
      <c r="E321">
        <v>9693.7099999999991</v>
      </c>
      <c r="G321">
        <v>2021</v>
      </c>
      <c r="H321" t="s">
        <v>840</v>
      </c>
      <c r="I321">
        <v>1</v>
      </c>
    </row>
    <row r="322" spans="2:9">
      <c r="B322">
        <v>303</v>
      </c>
      <c r="C322" t="s">
        <v>355</v>
      </c>
      <c r="D322">
        <v>1975</v>
      </c>
      <c r="E322">
        <v>41515.949999999997</v>
      </c>
      <c r="G322">
        <v>2021</v>
      </c>
      <c r="H322" t="s">
        <v>840</v>
      </c>
      <c r="I322">
        <v>1</v>
      </c>
    </row>
    <row r="323" spans="2:9">
      <c r="B323">
        <v>304</v>
      </c>
      <c r="C323" t="s">
        <v>355</v>
      </c>
      <c r="D323">
        <v>1998</v>
      </c>
      <c r="E323">
        <v>15977.01</v>
      </c>
      <c r="G323">
        <v>2021</v>
      </c>
      <c r="H323" t="s">
        <v>840</v>
      </c>
      <c r="I323">
        <v>1</v>
      </c>
    </row>
    <row r="324" spans="2:9">
      <c r="B324">
        <v>305</v>
      </c>
      <c r="C324" t="s">
        <v>355</v>
      </c>
      <c r="D324">
        <v>2006</v>
      </c>
      <c r="E324">
        <v>102233.51999999999</v>
      </c>
      <c r="G324">
        <v>2021</v>
      </c>
      <c r="H324" t="s">
        <v>840</v>
      </c>
      <c r="I324">
        <v>1</v>
      </c>
    </row>
    <row r="325" spans="2:9">
      <c r="B325">
        <v>306</v>
      </c>
      <c r="C325" t="s">
        <v>357</v>
      </c>
      <c r="D325">
        <v>1986</v>
      </c>
      <c r="E325">
        <v>11474.46</v>
      </c>
      <c r="G325">
        <v>2021</v>
      </c>
      <c r="H325" t="s">
        <v>840</v>
      </c>
      <c r="I325">
        <v>1</v>
      </c>
    </row>
    <row r="326" spans="2:9">
      <c r="B326">
        <v>307</v>
      </c>
      <c r="C326" t="s">
        <v>357</v>
      </c>
      <c r="D326">
        <v>1996</v>
      </c>
      <c r="E326">
        <v>3094.13</v>
      </c>
      <c r="G326">
        <v>2021</v>
      </c>
      <c r="H326" t="s">
        <v>840</v>
      </c>
      <c r="I326">
        <v>1</v>
      </c>
    </row>
    <row r="327" spans="2:9">
      <c r="B327">
        <v>308</v>
      </c>
      <c r="C327" t="s">
        <v>357</v>
      </c>
      <c r="D327">
        <v>1997</v>
      </c>
      <c r="E327">
        <v>31484.79</v>
      </c>
      <c r="G327">
        <v>2021</v>
      </c>
      <c r="H327" t="s">
        <v>840</v>
      </c>
      <c r="I327">
        <v>1</v>
      </c>
    </row>
    <row r="328" spans="2:9">
      <c r="B328">
        <v>309</v>
      </c>
      <c r="C328" t="s">
        <v>357</v>
      </c>
      <c r="D328">
        <v>1998</v>
      </c>
      <c r="E328">
        <v>1479.93</v>
      </c>
      <c r="G328">
        <v>2021</v>
      </c>
      <c r="H328" t="s">
        <v>840</v>
      </c>
      <c r="I328">
        <v>1</v>
      </c>
    </row>
    <row r="329" spans="2:9">
      <c r="B329">
        <v>310</v>
      </c>
      <c r="C329" t="s">
        <v>362</v>
      </c>
      <c r="D329">
        <v>2014</v>
      </c>
      <c r="E329">
        <v>389821.72686058586</v>
      </c>
      <c r="G329">
        <v>2021</v>
      </c>
      <c r="H329" t="s">
        <v>840</v>
      </c>
      <c r="I329">
        <v>1</v>
      </c>
    </row>
    <row r="330" spans="2:9">
      <c r="B330">
        <v>311</v>
      </c>
      <c r="C330" t="s">
        <v>362</v>
      </c>
      <c r="D330">
        <v>2016</v>
      </c>
      <c r="E330">
        <v>6703956.690605375</v>
      </c>
      <c r="G330">
        <v>2021</v>
      </c>
      <c r="H330" t="s">
        <v>840</v>
      </c>
      <c r="I330">
        <v>1</v>
      </c>
    </row>
    <row r="331" spans="2:9">
      <c r="B331">
        <v>312</v>
      </c>
      <c r="C331" t="s">
        <v>362</v>
      </c>
      <c r="D331">
        <v>2017</v>
      </c>
      <c r="E331">
        <v>684727.21448209102</v>
      </c>
      <c r="G331">
        <v>2021</v>
      </c>
      <c r="H331" t="s">
        <v>840</v>
      </c>
      <c r="I331">
        <v>1</v>
      </c>
    </row>
    <row r="332" spans="2:9">
      <c r="B332">
        <v>313</v>
      </c>
      <c r="C332" t="s">
        <v>362</v>
      </c>
      <c r="D332">
        <v>2018</v>
      </c>
      <c r="E332">
        <v>493959.41966385196</v>
      </c>
      <c r="G332">
        <v>2021</v>
      </c>
      <c r="H332" t="s">
        <v>840</v>
      </c>
      <c r="I332">
        <v>1</v>
      </c>
    </row>
    <row r="333" spans="2:9">
      <c r="B333">
        <v>314</v>
      </c>
      <c r="C333" t="s">
        <v>362</v>
      </c>
      <c r="D333">
        <v>2019</v>
      </c>
      <c r="E333">
        <v>890860.60513630731</v>
      </c>
      <c r="G333">
        <v>2021</v>
      </c>
      <c r="H333" t="s">
        <v>840</v>
      </c>
      <c r="I333">
        <v>1</v>
      </c>
    </row>
    <row r="334" spans="2:9">
      <c r="B334">
        <v>315</v>
      </c>
      <c r="C334" t="s">
        <v>367</v>
      </c>
      <c r="D334">
        <v>2019</v>
      </c>
      <c r="E334">
        <v>211448.77498552162</v>
      </c>
      <c r="G334">
        <v>2021</v>
      </c>
      <c r="H334" t="s">
        <v>840</v>
      </c>
      <c r="I334">
        <v>1</v>
      </c>
    </row>
    <row r="335" spans="2:9">
      <c r="B335">
        <v>316</v>
      </c>
      <c r="C335" t="s">
        <v>305</v>
      </c>
      <c r="D335">
        <v>1949</v>
      </c>
      <c r="E335">
        <v>160877.82</v>
      </c>
      <c r="G335">
        <v>2022</v>
      </c>
      <c r="H335" t="s">
        <v>835</v>
      </c>
      <c r="I335">
        <v>2</v>
      </c>
    </row>
    <row r="336" spans="2:9">
      <c r="B336">
        <v>317</v>
      </c>
      <c r="C336" t="s">
        <v>305</v>
      </c>
      <c r="D336">
        <v>1951</v>
      </c>
      <c r="E336">
        <v>84605.79</v>
      </c>
      <c r="G336">
        <v>2022</v>
      </c>
      <c r="H336" t="s">
        <v>835</v>
      </c>
      <c r="I336">
        <v>2</v>
      </c>
    </row>
    <row r="337" spans="2:9">
      <c r="B337">
        <v>318</v>
      </c>
      <c r="C337" t="s">
        <v>305</v>
      </c>
      <c r="D337">
        <v>1955</v>
      </c>
      <c r="E337">
        <v>144.74</v>
      </c>
      <c r="G337">
        <v>2022</v>
      </c>
      <c r="H337" t="s">
        <v>835</v>
      </c>
      <c r="I337">
        <v>2</v>
      </c>
    </row>
    <row r="338" spans="2:9">
      <c r="B338">
        <v>319</v>
      </c>
      <c r="C338" t="s">
        <v>305</v>
      </c>
      <c r="D338">
        <v>1960</v>
      </c>
      <c r="E338">
        <v>0.01</v>
      </c>
      <c r="G338">
        <v>2022</v>
      </c>
      <c r="H338" t="s">
        <v>835</v>
      </c>
      <c r="I338">
        <v>2</v>
      </c>
    </row>
    <row r="339" spans="2:9">
      <c r="B339">
        <v>320</v>
      </c>
      <c r="C339" t="s">
        <v>305</v>
      </c>
      <c r="D339">
        <v>1964</v>
      </c>
      <c r="E339">
        <v>30000</v>
      </c>
      <c r="G339">
        <v>2022</v>
      </c>
      <c r="H339" t="s">
        <v>835</v>
      </c>
      <c r="I339">
        <v>2</v>
      </c>
    </row>
    <row r="340" spans="2:9">
      <c r="B340">
        <v>321</v>
      </c>
      <c r="C340" t="s">
        <v>305</v>
      </c>
      <c r="D340">
        <v>1965</v>
      </c>
      <c r="E340">
        <v>138426.70000000001</v>
      </c>
      <c r="G340">
        <v>2022</v>
      </c>
      <c r="H340" t="s">
        <v>835</v>
      </c>
      <c r="I340">
        <v>2</v>
      </c>
    </row>
    <row r="341" spans="2:9">
      <c r="B341">
        <v>322</v>
      </c>
      <c r="C341" t="s">
        <v>305</v>
      </c>
      <c r="D341">
        <v>1966</v>
      </c>
      <c r="E341">
        <v>234290.08</v>
      </c>
      <c r="G341">
        <v>2022</v>
      </c>
      <c r="H341" t="s">
        <v>835</v>
      </c>
      <c r="I341">
        <v>2</v>
      </c>
    </row>
    <row r="342" spans="2:9">
      <c r="B342">
        <v>323</v>
      </c>
      <c r="C342" t="s">
        <v>305</v>
      </c>
      <c r="D342">
        <v>1967</v>
      </c>
      <c r="E342">
        <v>91461.86</v>
      </c>
      <c r="G342">
        <v>2022</v>
      </c>
      <c r="H342" t="s">
        <v>835</v>
      </c>
      <c r="I342">
        <v>2</v>
      </c>
    </row>
    <row r="343" spans="2:9">
      <c r="B343">
        <v>324</v>
      </c>
      <c r="C343" t="s">
        <v>305</v>
      </c>
      <c r="D343">
        <v>1968</v>
      </c>
      <c r="E343">
        <v>48585.87</v>
      </c>
      <c r="G343">
        <v>2022</v>
      </c>
      <c r="H343" t="s">
        <v>835</v>
      </c>
      <c r="I343">
        <v>2</v>
      </c>
    </row>
    <row r="344" spans="2:9">
      <c r="B344">
        <v>325</v>
      </c>
      <c r="C344" t="s">
        <v>305</v>
      </c>
      <c r="D344">
        <v>1969</v>
      </c>
      <c r="E344">
        <v>78148.28</v>
      </c>
      <c r="G344">
        <v>2022</v>
      </c>
      <c r="H344" t="s">
        <v>835</v>
      </c>
      <c r="I344">
        <v>2</v>
      </c>
    </row>
    <row r="345" spans="2:9">
      <c r="B345">
        <v>326</v>
      </c>
      <c r="C345" t="s">
        <v>305</v>
      </c>
      <c r="D345">
        <v>1970</v>
      </c>
      <c r="E345">
        <v>107313.68999999999</v>
      </c>
      <c r="G345">
        <v>2022</v>
      </c>
      <c r="H345" t="s">
        <v>835</v>
      </c>
      <c r="I345">
        <v>2</v>
      </c>
    </row>
    <row r="346" spans="2:9">
      <c r="B346">
        <v>327</v>
      </c>
      <c r="C346" t="s">
        <v>305</v>
      </c>
      <c r="D346">
        <v>1971</v>
      </c>
      <c r="E346">
        <v>63212.38</v>
      </c>
      <c r="G346">
        <v>2022</v>
      </c>
      <c r="H346" t="s">
        <v>835</v>
      </c>
      <c r="I346">
        <v>2</v>
      </c>
    </row>
    <row r="347" spans="2:9">
      <c r="B347">
        <v>328</v>
      </c>
      <c r="C347" t="s">
        <v>305</v>
      </c>
      <c r="D347">
        <v>1972</v>
      </c>
      <c r="E347">
        <v>191127.04000000001</v>
      </c>
      <c r="G347">
        <v>2022</v>
      </c>
      <c r="H347" t="s">
        <v>835</v>
      </c>
      <c r="I347">
        <v>2</v>
      </c>
    </row>
    <row r="348" spans="2:9">
      <c r="B348">
        <v>329</v>
      </c>
      <c r="C348" t="s">
        <v>305</v>
      </c>
      <c r="D348">
        <v>1973</v>
      </c>
      <c r="E348">
        <v>149822.34</v>
      </c>
      <c r="G348">
        <v>2022</v>
      </c>
      <c r="H348" t="s">
        <v>835</v>
      </c>
      <c r="I348">
        <v>2</v>
      </c>
    </row>
    <row r="349" spans="2:9">
      <c r="B349">
        <v>330</v>
      </c>
      <c r="C349" t="s">
        <v>305</v>
      </c>
      <c r="D349">
        <v>1974</v>
      </c>
      <c r="E349">
        <v>54981.1</v>
      </c>
      <c r="G349">
        <v>2022</v>
      </c>
      <c r="H349" t="s">
        <v>835</v>
      </c>
      <c r="I349">
        <v>2</v>
      </c>
    </row>
    <row r="350" spans="2:9">
      <c r="B350">
        <v>331</v>
      </c>
      <c r="C350" t="s">
        <v>305</v>
      </c>
      <c r="D350">
        <v>1975</v>
      </c>
      <c r="E350">
        <v>42603.9</v>
      </c>
      <c r="G350">
        <v>2022</v>
      </c>
      <c r="H350" t="s">
        <v>835</v>
      </c>
      <c r="I350">
        <v>2</v>
      </c>
    </row>
    <row r="351" spans="2:9">
      <c r="B351">
        <v>332</v>
      </c>
      <c r="C351" t="s">
        <v>305</v>
      </c>
      <c r="D351">
        <v>1976</v>
      </c>
      <c r="E351">
        <v>96350.659999999989</v>
      </c>
      <c r="G351">
        <v>2022</v>
      </c>
      <c r="H351" t="s">
        <v>835</v>
      </c>
      <c r="I351">
        <v>2</v>
      </c>
    </row>
    <row r="352" spans="2:9">
      <c r="B352">
        <v>333</v>
      </c>
      <c r="C352" t="s">
        <v>305</v>
      </c>
      <c r="D352">
        <v>1977</v>
      </c>
      <c r="E352">
        <v>40000</v>
      </c>
      <c r="G352">
        <v>2022</v>
      </c>
      <c r="H352" t="s">
        <v>835</v>
      </c>
      <c r="I352">
        <v>2</v>
      </c>
    </row>
    <row r="353" spans="2:9">
      <c r="B353">
        <v>334</v>
      </c>
      <c r="C353" t="s">
        <v>305</v>
      </c>
      <c r="D353">
        <v>1980</v>
      </c>
      <c r="E353">
        <v>120440.92</v>
      </c>
      <c r="G353">
        <v>2022</v>
      </c>
      <c r="H353" t="s">
        <v>835</v>
      </c>
      <c r="I353">
        <v>2</v>
      </c>
    </row>
    <row r="354" spans="2:9">
      <c r="B354">
        <v>335</v>
      </c>
      <c r="C354" t="s">
        <v>305</v>
      </c>
      <c r="D354">
        <v>1986</v>
      </c>
      <c r="E354">
        <v>522.41999999999996</v>
      </c>
      <c r="G354">
        <v>2022</v>
      </c>
      <c r="H354" t="s">
        <v>835</v>
      </c>
      <c r="I354">
        <v>2</v>
      </c>
    </row>
    <row r="355" spans="2:9">
      <c r="B355">
        <v>336</v>
      </c>
      <c r="C355" t="s">
        <v>305</v>
      </c>
      <c r="D355">
        <v>1987</v>
      </c>
      <c r="E355">
        <v>53825.87</v>
      </c>
      <c r="G355">
        <v>2022</v>
      </c>
      <c r="H355" t="s">
        <v>835</v>
      </c>
      <c r="I355">
        <v>2</v>
      </c>
    </row>
    <row r="356" spans="2:9">
      <c r="B356">
        <v>337</v>
      </c>
      <c r="C356" t="s">
        <v>305</v>
      </c>
      <c r="D356">
        <v>1991</v>
      </c>
      <c r="E356">
        <v>27309.98</v>
      </c>
      <c r="G356">
        <v>2022</v>
      </c>
      <c r="H356" t="s">
        <v>835</v>
      </c>
      <c r="I356">
        <v>2</v>
      </c>
    </row>
    <row r="357" spans="2:9">
      <c r="B357">
        <v>338</v>
      </c>
      <c r="C357" t="s">
        <v>305</v>
      </c>
      <c r="D357">
        <v>1994</v>
      </c>
      <c r="E357">
        <v>108598.45</v>
      </c>
      <c r="G357">
        <v>2022</v>
      </c>
      <c r="H357" t="s">
        <v>835</v>
      </c>
      <c r="I357">
        <v>2</v>
      </c>
    </row>
    <row r="358" spans="2:9">
      <c r="B358">
        <v>339</v>
      </c>
      <c r="C358" t="s">
        <v>305</v>
      </c>
      <c r="D358">
        <v>1995</v>
      </c>
      <c r="E358">
        <v>22977.040000000001</v>
      </c>
      <c r="G358">
        <v>2022</v>
      </c>
      <c r="H358" t="s">
        <v>835</v>
      </c>
      <c r="I358">
        <v>2</v>
      </c>
    </row>
    <row r="359" spans="2:9">
      <c r="B359">
        <v>340</v>
      </c>
      <c r="C359" t="s">
        <v>305</v>
      </c>
      <c r="D359">
        <v>1997</v>
      </c>
      <c r="E359">
        <v>4863.96</v>
      </c>
      <c r="G359">
        <v>2022</v>
      </c>
      <c r="H359" t="s">
        <v>835</v>
      </c>
      <c r="I359">
        <v>2</v>
      </c>
    </row>
    <row r="360" spans="2:9">
      <c r="B360">
        <v>341</v>
      </c>
      <c r="C360" t="s">
        <v>305</v>
      </c>
      <c r="D360">
        <v>2001</v>
      </c>
      <c r="E360">
        <v>6708.79</v>
      </c>
      <c r="G360">
        <v>2022</v>
      </c>
      <c r="H360" t="s">
        <v>835</v>
      </c>
      <c r="I360">
        <v>2</v>
      </c>
    </row>
    <row r="361" spans="2:9">
      <c r="B361">
        <v>342</v>
      </c>
      <c r="C361" t="s">
        <v>305</v>
      </c>
      <c r="D361">
        <v>2002</v>
      </c>
      <c r="E361">
        <v>4460.3999999999996</v>
      </c>
      <c r="G361">
        <v>2022</v>
      </c>
      <c r="H361" t="s">
        <v>835</v>
      </c>
      <c r="I361">
        <v>2</v>
      </c>
    </row>
    <row r="362" spans="2:9">
      <c r="B362">
        <v>343</v>
      </c>
      <c r="C362" t="s">
        <v>305</v>
      </c>
      <c r="D362">
        <v>2004</v>
      </c>
      <c r="E362">
        <v>111686.38999999998</v>
      </c>
      <c r="G362">
        <v>2022</v>
      </c>
      <c r="H362" t="s">
        <v>835</v>
      </c>
      <c r="I362">
        <v>2</v>
      </c>
    </row>
    <row r="363" spans="2:9">
      <c r="B363">
        <v>344</v>
      </c>
      <c r="C363" t="s">
        <v>305</v>
      </c>
      <c r="D363">
        <v>2005</v>
      </c>
      <c r="E363">
        <v>24040.95</v>
      </c>
      <c r="G363">
        <v>2022</v>
      </c>
      <c r="H363" t="s">
        <v>835</v>
      </c>
      <c r="I363">
        <v>2</v>
      </c>
    </row>
    <row r="364" spans="2:9">
      <c r="B364">
        <v>345</v>
      </c>
      <c r="C364" t="s">
        <v>305</v>
      </c>
      <c r="D364">
        <v>2009</v>
      </c>
      <c r="E364">
        <v>382357.44</v>
      </c>
      <c r="G364">
        <v>2022</v>
      </c>
      <c r="H364" t="s">
        <v>835</v>
      </c>
      <c r="I364">
        <v>2</v>
      </c>
    </row>
    <row r="365" spans="2:9">
      <c r="B365">
        <v>346</v>
      </c>
      <c r="C365" t="s">
        <v>305</v>
      </c>
      <c r="D365">
        <v>2010</v>
      </c>
      <c r="E365">
        <v>161319.04441174126</v>
      </c>
      <c r="G365">
        <v>2022</v>
      </c>
      <c r="H365" t="s">
        <v>835</v>
      </c>
      <c r="I365">
        <v>2</v>
      </c>
    </row>
    <row r="366" spans="2:9">
      <c r="B366">
        <v>347</v>
      </c>
      <c r="C366" t="s">
        <v>305</v>
      </c>
      <c r="D366">
        <v>2011</v>
      </c>
      <c r="E366">
        <v>58878.280274353092</v>
      </c>
      <c r="G366">
        <v>2022</v>
      </c>
      <c r="H366" t="s">
        <v>835</v>
      </c>
      <c r="I366">
        <v>2</v>
      </c>
    </row>
    <row r="367" spans="2:9">
      <c r="B367">
        <v>348</v>
      </c>
      <c r="C367" t="s">
        <v>305</v>
      </c>
      <c r="D367">
        <v>2012</v>
      </c>
      <c r="E367">
        <v>93953.985920705352</v>
      </c>
      <c r="G367">
        <v>2022</v>
      </c>
      <c r="H367" t="s">
        <v>835</v>
      </c>
      <c r="I367">
        <v>2</v>
      </c>
    </row>
    <row r="368" spans="2:9">
      <c r="B368">
        <v>349</v>
      </c>
      <c r="C368" t="s">
        <v>305</v>
      </c>
      <c r="D368">
        <v>2013</v>
      </c>
      <c r="E368">
        <v>168956.89717004116</v>
      </c>
      <c r="G368">
        <v>2022</v>
      </c>
      <c r="H368" t="s">
        <v>835</v>
      </c>
      <c r="I368">
        <v>2</v>
      </c>
    </row>
    <row r="369" spans="2:9">
      <c r="B369">
        <v>350</v>
      </c>
      <c r="C369" t="s">
        <v>309</v>
      </c>
      <c r="D369">
        <v>1965</v>
      </c>
      <c r="E369">
        <v>59962.48</v>
      </c>
      <c r="G369">
        <v>2022</v>
      </c>
      <c r="H369" t="s">
        <v>835</v>
      </c>
      <c r="I369">
        <v>2</v>
      </c>
    </row>
    <row r="370" spans="2:9">
      <c r="B370">
        <v>351</v>
      </c>
      <c r="C370" t="s">
        <v>309</v>
      </c>
      <c r="D370">
        <v>1966</v>
      </c>
      <c r="E370">
        <v>318047.64</v>
      </c>
      <c r="G370">
        <v>2022</v>
      </c>
      <c r="H370" t="s">
        <v>835</v>
      </c>
      <c r="I370">
        <v>2</v>
      </c>
    </row>
    <row r="371" spans="2:9">
      <c r="B371">
        <v>352</v>
      </c>
      <c r="C371" t="s">
        <v>309</v>
      </c>
      <c r="D371">
        <v>1967</v>
      </c>
      <c r="E371">
        <v>109472.13</v>
      </c>
      <c r="G371">
        <v>2022</v>
      </c>
      <c r="H371" t="s">
        <v>835</v>
      </c>
      <c r="I371">
        <v>2</v>
      </c>
    </row>
    <row r="372" spans="2:9">
      <c r="B372">
        <v>353</v>
      </c>
      <c r="C372" t="s">
        <v>309</v>
      </c>
      <c r="D372">
        <v>1968</v>
      </c>
      <c r="E372">
        <v>205157.75</v>
      </c>
      <c r="G372">
        <v>2022</v>
      </c>
      <c r="H372" t="s">
        <v>835</v>
      </c>
      <c r="I372">
        <v>2</v>
      </c>
    </row>
    <row r="373" spans="2:9">
      <c r="B373">
        <v>354</v>
      </c>
      <c r="C373" t="s">
        <v>309</v>
      </c>
      <c r="D373">
        <v>1969</v>
      </c>
      <c r="E373">
        <v>384223.42</v>
      </c>
      <c r="G373">
        <v>2022</v>
      </c>
      <c r="H373" t="s">
        <v>835</v>
      </c>
      <c r="I373">
        <v>2</v>
      </c>
    </row>
    <row r="374" spans="2:9">
      <c r="B374">
        <v>355</v>
      </c>
      <c r="C374" t="s">
        <v>309</v>
      </c>
      <c r="D374">
        <v>1970</v>
      </c>
      <c r="E374">
        <v>158864.33000000002</v>
      </c>
      <c r="G374">
        <v>2022</v>
      </c>
      <c r="H374" t="s">
        <v>835</v>
      </c>
      <c r="I374">
        <v>2</v>
      </c>
    </row>
    <row r="375" spans="2:9">
      <c r="B375">
        <v>356</v>
      </c>
      <c r="C375" t="s">
        <v>309</v>
      </c>
      <c r="D375">
        <v>1971</v>
      </c>
      <c r="E375">
        <v>262805.23</v>
      </c>
      <c r="G375">
        <v>2022</v>
      </c>
      <c r="H375" t="s">
        <v>835</v>
      </c>
      <c r="I375">
        <v>2</v>
      </c>
    </row>
    <row r="376" spans="2:9">
      <c r="B376">
        <v>357</v>
      </c>
      <c r="C376" t="s">
        <v>309</v>
      </c>
      <c r="D376">
        <v>1972</v>
      </c>
      <c r="E376">
        <v>114985.86000000002</v>
      </c>
      <c r="G376">
        <v>2022</v>
      </c>
      <c r="H376" t="s">
        <v>835</v>
      </c>
      <c r="I376">
        <v>2</v>
      </c>
    </row>
    <row r="377" spans="2:9">
      <c r="B377">
        <v>358</v>
      </c>
      <c r="C377" t="s">
        <v>309</v>
      </c>
      <c r="D377">
        <v>1973</v>
      </c>
      <c r="E377">
        <v>120091.87999999999</v>
      </c>
      <c r="G377">
        <v>2022</v>
      </c>
      <c r="H377" t="s">
        <v>835</v>
      </c>
      <c r="I377">
        <v>2</v>
      </c>
    </row>
    <row r="378" spans="2:9">
      <c r="B378">
        <v>359</v>
      </c>
      <c r="C378" t="s">
        <v>309</v>
      </c>
      <c r="D378">
        <v>1974</v>
      </c>
      <c r="E378">
        <v>93174.06</v>
      </c>
      <c r="G378">
        <v>2022</v>
      </c>
      <c r="H378" t="s">
        <v>835</v>
      </c>
      <c r="I378">
        <v>2</v>
      </c>
    </row>
    <row r="379" spans="2:9">
      <c r="B379">
        <v>360</v>
      </c>
      <c r="C379" t="s">
        <v>309</v>
      </c>
      <c r="D379">
        <v>1975</v>
      </c>
      <c r="E379">
        <v>4893.67</v>
      </c>
      <c r="G379">
        <v>2022</v>
      </c>
      <c r="H379" t="s">
        <v>835</v>
      </c>
      <c r="I379">
        <v>2</v>
      </c>
    </row>
    <row r="380" spans="2:9">
      <c r="B380">
        <v>361</v>
      </c>
      <c r="C380" t="s">
        <v>309</v>
      </c>
      <c r="D380">
        <v>1976</v>
      </c>
      <c r="E380">
        <v>22029.58</v>
      </c>
      <c r="G380">
        <v>2022</v>
      </c>
      <c r="H380" t="s">
        <v>835</v>
      </c>
      <c r="I380">
        <v>2</v>
      </c>
    </row>
    <row r="381" spans="2:9">
      <c r="B381">
        <v>362</v>
      </c>
      <c r="C381" t="s">
        <v>309</v>
      </c>
      <c r="D381">
        <v>1977</v>
      </c>
      <c r="E381">
        <v>46858.65</v>
      </c>
      <c r="G381">
        <v>2022</v>
      </c>
      <c r="H381" t="s">
        <v>835</v>
      </c>
      <c r="I381">
        <v>2</v>
      </c>
    </row>
    <row r="382" spans="2:9">
      <c r="B382">
        <v>363</v>
      </c>
      <c r="C382" t="s">
        <v>309</v>
      </c>
      <c r="D382">
        <v>1979</v>
      </c>
      <c r="E382">
        <v>5905.65</v>
      </c>
      <c r="G382">
        <v>2022</v>
      </c>
      <c r="H382" t="s">
        <v>835</v>
      </c>
      <c r="I382">
        <v>2</v>
      </c>
    </row>
    <row r="383" spans="2:9">
      <c r="B383">
        <v>364</v>
      </c>
      <c r="C383" t="s">
        <v>309</v>
      </c>
      <c r="D383">
        <v>1980</v>
      </c>
      <c r="E383">
        <v>150815.79</v>
      </c>
      <c r="G383">
        <v>2022</v>
      </c>
      <c r="H383" t="s">
        <v>835</v>
      </c>
      <c r="I383">
        <v>2</v>
      </c>
    </row>
    <row r="384" spans="2:9">
      <c r="B384">
        <v>365</v>
      </c>
      <c r="C384" t="s">
        <v>309</v>
      </c>
      <c r="D384">
        <v>1981</v>
      </c>
      <c r="E384">
        <v>32315.9</v>
      </c>
      <c r="G384">
        <v>2022</v>
      </c>
      <c r="H384" t="s">
        <v>835</v>
      </c>
      <c r="I384">
        <v>2</v>
      </c>
    </row>
    <row r="385" spans="2:9">
      <c r="B385">
        <v>366</v>
      </c>
      <c r="C385" t="s">
        <v>309</v>
      </c>
      <c r="D385">
        <v>1982</v>
      </c>
      <c r="E385">
        <v>8847.35</v>
      </c>
      <c r="G385">
        <v>2022</v>
      </c>
      <c r="H385" t="s">
        <v>835</v>
      </c>
      <c r="I385">
        <v>2</v>
      </c>
    </row>
    <row r="386" spans="2:9">
      <c r="B386">
        <v>367</v>
      </c>
      <c r="C386" t="s">
        <v>309</v>
      </c>
      <c r="D386">
        <v>1984</v>
      </c>
      <c r="E386">
        <v>4950.9399999999996</v>
      </c>
      <c r="G386">
        <v>2022</v>
      </c>
      <c r="H386" t="s">
        <v>835</v>
      </c>
      <c r="I386">
        <v>2</v>
      </c>
    </row>
    <row r="387" spans="2:9">
      <c r="B387">
        <v>368</v>
      </c>
      <c r="C387" t="s">
        <v>309</v>
      </c>
      <c r="D387">
        <v>1989</v>
      </c>
      <c r="E387">
        <v>51009.69</v>
      </c>
      <c r="G387">
        <v>2022</v>
      </c>
      <c r="H387" t="s">
        <v>835</v>
      </c>
      <c r="I387">
        <v>2</v>
      </c>
    </row>
    <row r="388" spans="2:9">
      <c r="B388">
        <v>369</v>
      </c>
      <c r="C388" t="s">
        <v>309</v>
      </c>
      <c r="D388">
        <v>1990</v>
      </c>
      <c r="E388">
        <v>160044.32</v>
      </c>
      <c r="G388">
        <v>2022</v>
      </c>
      <c r="H388" t="s">
        <v>835</v>
      </c>
      <c r="I388">
        <v>2</v>
      </c>
    </row>
    <row r="389" spans="2:9">
      <c r="B389">
        <v>370</v>
      </c>
      <c r="C389" t="s">
        <v>309</v>
      </c>
      <c r="D389">
        <v>1991</v>
      </c>
      <c r="E389">
        <v>8034.15</v>
      </c>
      <c r="G389">
        <v>2022</v>
      </c>
      <c r="H389" t="s">
        <v>835</v>
      </c>
      <c r="I389">
        <v>2</v>
      </c>
    </row>
    <row r="390" spans="2:9">
      <c r="B390">
        <v>371</v>
      </c>
      <c r="C390" t="s">
        <v>309</v>
      </c>
      <c r="D390">
        <v>1992</v>
      </c>
      <c r="E390">
        <v>21906.92</v>
      </c>
      <c r="G390">
        <v>2022</v>
      </c>
      <c r="H390" t="s">
        <v>835</v>
      </c>
      <c r="I390">
        <v>2</v>
      </c>
    </row>
    <row r="391" spans="2:9">
      <c r="B391">
        <v>372</v>
      </c>
      <c r="C391" t="s">
        <v>309</v>
      </c>
      <c r="D391">
        <v>1993</v>
      </c>
      <c r="E391">
        <v>15863.25</v>
      </c>
      <c r="G391">
        <v>2022</v>
      </c>
      <c r="H391" t="s">
        <v>835</v>
      </c>
      <c r="I391">
        <v>2</v>
      </c>
    </row>
    <row r="392" spans="2:9">
      <c r="B392">
        <v>373</v>
      </c>
      <c r="C392" t="s">
        <v>309</v>
      </c>
      <c r="D392">
        <v>1994</v>
      </c>
      <c r="E392">
        <v>51450.05</v>
      </c>
      <c r="G392">
        <v>2022</v>
      </c>
      <c r="H392" t="s">
        <v>835</v>
      </c>
      <c r="I392">
        <v>2</v>
      </c>
    </row>
    <row r="393" spans="2:9">
      <c r="B393">
        <v>374</v>
      </c>
      <c r="C393" t="s">
        <v>309</v>
      </c>
      <c r="D393">
        <v>1995</v>
      </c>
      <c r="E393">
        <v>62522.97</v>
      </c>
      <c r="G393">
        <v>2022</v>
      </c>
      <c r="H393" t="s">
        <v>835</v>
      </c>
      <c r="I393">
        <v>2</v>
      </c>
    </row>
    <row r="394" spans="2:9">
      <c r="B394">
        <v>375</v>
      </c>
      <c r="C394" t="s">
        <v>309</v>
      </c>
      <c r="D394">
        <v>1996</v>
      </c>
      <c r="E394">
        <v>16582.84</v>
      </c>
      <c r="G394">
        <v>2022</v>
      </c>
      <c r="H394" t="s">
        <v>835</v>
      </c>
      <c r="I394">
        <v>2</v>
      </c>
    </row>
    <row r="395" spans="2:9">
      <c r="B395">
        <v>376</v>
      </c>
      <c r="C395" t="s">
        <v>309</v>
      </c>
      <c r="D395">
        <v>1997</v>
      </c>
      <c r="E395">
        <v>16150.88</v>
      </c>
      <c r="G395">
        <v>2022</v>
      </c>
      <c r="H395" t="s">
        <v>835</v>
      </c>
      <c r="I395">
        <v>2</v>
      </c>
    </row>
    <row r="396" spans="2:9">
      <c r="B396">
        <v>377</v>
      </c>
      <c r="C396" t="s">
        <v>309</v>
      </c>
      <c r="D396">
        <v>2000</v>
      </c>
      <c r="E396">
        <v>11054.31</v>
      </c>
      <c r="G396">
        <v>2022</v>
      </c>
      <c r="H396" t="s">
        <v>835</v>
      </c>
      <c r="I396">
        <v>2</v>
      </c>
    </row>
    <row r="397" spans="2:9">
      <c r="B397">
        <v>378</v>
      </c>
      <c r="C397" t="s">
        <v>309</v>
      </c>
      <c r="D397">
        <v>2002</v>
      </c>
      <c r="E397">
        <v>9572.0400000000009</v>
      </c>
      <c r="G397">
        <v>2022</v>
      </c>
      <c r="H397" t="s">
        <v>835</v>
      </c>
      <c r="I397">
        <v>2</v>
      </c>
    </row>
    <row r="398" spans="2:9">
      <c r="B398">
        <v>379</v>
      </c>
      <c r="C398" t="s">
        <v>309</v>
      </c>
      <c r="D398">
        <v>2003</v>
      </c>
      <c r="E398">
        <v>37361.589999999997</v>
      </c>
      <c r="G398">
        <v>2022</v>
      </c>
      <c r="H398" t="s">
        <v>835</v>
      </c>
      <c r="I398">
        <v>2</v>
      </c>
    </row>
    <row r="399" spans="2:9">
      <c r="B399">
        <v>380</v>
      </c>
      <c r="C399" t="s">
        <v>309</v>
      </c>
      <c r="D399">
        <v>2005</v>
      </c>
      <c r="E399">
        <v>13619.77</v>
      </c>
      <c r="G399">
        <v>2022</v>
      </c>
      <c r="H399" t="s">
        <v>835</v>
      </c>
      <c r="I399">
        <v>2</v>
      </c>
    </row>
    <row r="400" spans="2:9">
      <c r="B400">
        <v>381</v>
      </c>
      <c r="C400" t="s">
        <v>309</v>
      </c>
      <c r="D400">
        <v>2007</v>
      </c>
      <c r="E400">
        <v>316887.66000000003</v>
      </c>
      <c r="G400">
        <v>2022</v>
      </c>
      <c r="H400" t="s">
        <v>835</v>
      </c>
      <c r="I400">
        <v>2</v>
      </c>
    </row>
    <row r="401" spans="2:9">
      <c r="B401">
        <v>382</v>
      </c>
      <c r="C401" t="s">
        <v>309</v>
      </c>
      <c r="D401">
        <v>2010</v>
      </c>
      <c r="E401">
        <v>154710.54390000002</v>
      </c>
      <c r="G401">
        <v>2022</v>
      </c>
      <c r="H401" t="s">
        <v>835</v>
      </c>
      <c r="I401">
        <v>2</v>
      </c>
    </row>
    <row r="402" spans="2:9">
      <c r="B402">
        <v>383</v>
      </c>
      <c r="C402" t="s">
        <v>309</v>
      </c>
      <c r="D402">
        <v>2012</v>
      </c>
      <c r="E402">
        <v>41792.986548232657</v>
      </c>
      <c r="G402">
        <v>2022</v>
      </c>
      <c r="H402" t="s">
        <v>835</v>
      </c>
      <c r="I402">
        <v>2</v>
      </c>
    </row>
    <row r="403" spans="2:9">
      <c r="B403">
        <v>384</v>
      </c>
      <c r="C403" t="s">
        <v>318</v>
      </c>
      <c r="D403">
        <v>1980</v>
      </c>
      <c r="E403">
        <v>47081.56</v>
      </c>
      <c r="G403">
        <v>2022</v>
      </c>
      <c r="H403" t="s">
        <v>835</v>
      </c>
      <c r="I403">
        <v>2</v>
      </c>
    </row>
    <row r="404" spans="2:9">
      <c r="B404">
        <v>385</v>
      </c>
      <c r="C404" t="s">
        <v>338</v>
      </c>
      <c r="D404">
        <v>1970</v>
      </c>
      <c r="E404">
        <v>81298.009999999995</v>
      </c>
      <c r="G404">
        <v>2022</v>
      </c>
      <c r="H404" t="s">
        <v>835</v>
      </c>
      <c r="I404">
        <v>2</v>
      </c>
    </row>
    <row r="405" spans="2:9">
      <c r="B405">
        <v>386</v>
      </c>
      <c r="C405" t="s">
        <v>338</v>
      </c>
      <c r="D405">
        <v>1971</v>
      </c>
      <c r="E405">
        <v>86713.88</v>
      </c>
      <c r="G405">
        <v>2022</v>
      </c>
      <c r="H405" t="s">
        <v>835</v>
      </c>
      <c r="I405">
        <v>2</v>
      </c>
    </row>
    <row r="406" spans="2:9">
      <c r="B406">
        <v>387</v>
      </c>
      <c r="C406" t="s">
        <v>338</v>
      </c>
      <c r="D406">
        <v>1974</v>
      </c>
      <c r="E406">
        <v>177923.75</v>
      </c>
      <c r="G406">
        <v>2022</v>
      </c>
      <c r="H406" t="s">
        <v>835</v>
      </c>
      <c r="I406">
        <v>2</v>
      </c>
    </row>
    <row r="407" spans="2:9">
      <c r="B407">
        <v>388</v>
      </c>
      <c r="C407" t="s">
        <v>338</v>
      </c>
      <c r="D407">
        <v>1997</v>
      </c>
      <c r="E407">
        <v>15658.35</v>
      </c>
      <c r="G407">
        <v>2022</v>
      </c>
      <c r="H407" t="s">
        <v>835</v>
      </c>
      <c r="I407">
        <v>2</v>
      </c>
    </row>
    <row r="408" spans="2:9">
      <c r="B408">
        <v>389</v>
      </c>
      <c r="C408" t="s">
        <v>338</v>
      </c>
      <c r="D408">
        <v>2011</v>
      </c>
      <c r="E408">
        <v>117399.27471035083</v>
      </c>
      <c r="G408">
        <v>2022</v>
      </c>
      <c r="H408" t="s">
        <v>835</v>
      </c>
      <c r="I408">
        <v>2</v>
      </c>
    </row>
    <row r="409" spans="2:9">
      <c r="B409">
        <v>390</v>
      </c>
      <c r="C409" t="s">
        <v>341</v>
      </c>
      <c r="D409">
        <v>1977</v>
      </c>
      <c r="E409">
        <v>1111944.56</v>
      </c>
      <c r="G409">
        <v>2022</v>
      </c>
      <c r="H409" t="s">
        <v>835</v>
      </c>
      <c r="I409">
        <v>2</v>
      </c>
    </row>
    <row r="410" spans="2:9">
      <c r="B410">
        <v>391</v>
      </c>
      <c r="C410" t="s">
        <v>341</v>
      </c>
      <c r="D410">
        <v>1998</v>
      </c>
      <c r="E410">
        <v>1841303.44</v>
      </c>
      <c r="G410">
        <v>2022</v>
      </c>
      <c r="H410" t="s">
        <v>835</v>
      </c>
      <c r="I410">
        <v>2</v>
      </c>
    </row>
    <row r="411" spans="2:9">
      <c r="B411">
        <v>392</v>
      </c>
      <c r="C411" t="s">
        <v>342</v>
      </c>
      <c r="D411">
        <v>2019</v>
      </c>
      <c r="E411">
        <v>64295.18960042399</v>
      </c>
      <c r="G411">
        <v>2022</v>
      </c>
      <c r="H411" t="s">
        <v>835</v>
      </c>
      <c r="I411">
        <v>2</v>
      </c>
    </row>
    <row r="412" spans="2:9">
      <c r="B412">
        <v>393</v>
      </c>
      <c r="C412" t="s">
        <v>346</v>
      </c>
      <c r="D412">
        <v>1964</v>
      </c>
      <c r="E412">
        <v>1445.34</v>
      </c>
      <c r="G412">
        <v>2022</v>
      </c>
      <c r="H412" t="s">
        <v>835</v>
      </c>
      <c r="I412">
        <v>2</v>
      </c>
    </row>
    <row r="413" spans="2:9">
      <c r="B413">
        <v>394</v>
      </c>
      <c r="C413" t="s">
        <v>346</v>
      </c>
      <c r="D413">
        <v>1977</v>
      </c>
      <c r="E413">
        <v>50000</v>
      </c>
      <c r="G413">
        <v>2022</v>
      </c>
      <c r="H413" t="s">
        <v>835</v>
      </c>
      <c r="I413">
        <v>2</v>
      </c>
    </row>
    <row r="414" spans="2:9">
      <c r="B414">
        <v>395</v>
      </c>
      <c r="C414" t="s">
        <v>346</v>
      </c>
      <c r="D414">
        <v>1978</v>
      </c>
      <c r="E414">
        <v>16458.09</v>
      </c>
      <c r="G414">
        <v>2022</v>
      </c>
      <c r="H414" t="s">
        <v>835</v>
      </c>
      <c r="I414">
        <v>2</v>
      </c>
    </row>
    <row r="415" spans="2:9">
      <c r="B415">
        <v>396</v>
      </c>
      <c r="C415" t="s">
        <v>346</v>
      </c>
      <c r="D415">
        <v>1983</v>
      </c>
      <c r="E415">
        <v>44290.400000000001</v>
      </c>
      <c r="G415">
        <v>2022</v>
      </c>
      <c r="H415" t="s">
        <v>835</v>
      </c>
      <c r="I415">
        <v>2</v>
      </c>
    </row>
    <row r="416" spans="2:9">
      <c r="B416">
        <v>397</v>
      </c>
      <c r="C416" t="s">
        <v>346</v>
      </c>
      <c r="D416">
        <v>1987</v>
      </c>
      <c r="E416">
        <v>90000</v>
      </c>
      <c r="G416">
        <v>2022</v>
      </c>
      <c r="H416" t="s">
        <v>835</v>
      </c>
      <c r="I416">
        <v>2</v>
      </c>
    </row>
    <row r="417" spans="2:9">
      <c r="B417">
        <v>398</v>
      </c>
      <c r="C417" t="s">
        <v>352</v>
      </c>
      <c r="D417">
        <v>1964</v>
      </c>
      <c r="E417">
        <v>184143.09</v>
      </c>
      <c r="G417">
        <v>2022</v>
      </c>
      <c r="H417" t="s">
        <v>835</v>
      </c>
      <c r="I417">
        <v>2</v>
      </c>
    </row>
    <row r="418" spans="2:9">
      <c r="B418">
        <v>399</v>
      </c>
      <c r="C418" t="s">
        <v>352</v>
      </c>
      <c r="D418">
        <v>1967</v>
      </c>
      <c r="E418">
        <v>477869.69</v>
      </c>
      <c r="G418">
        <v>2022</v>
      </c>
      <c r="H418" t="s">
        <v>835</v>
      </c>
      <c r="I418">
        <v>2</v>
      </c>
    </row>
    <row r="419" spans="2:9">
      <c r="B419">
        <v>400</v>
      </c>
      <c r="C419" t="s">
        <v>352</v>
      </c>
      <c r="D419">
        <v>1968</v>
      </c>
      <c r="E419">
        <v>7990.16</v>
      </c>
      <c r="G419">
        <v>2022</v>
      </c>
      <c r="H419" t="s">
        <v>835</v>
      </c>
      <c r="I419">
        <v>2</v>
      </c>
    </row>
    <row r="420" spans="2:9">
      <c r="B420">
        <v>401</v>
      </c>
      <c r="C420" t="s">
        <v>352</v>
      </c>
      <c r="D420">
        <v>1969</v>
      </c>
      <c r="E420">
        <v>64322.44</v>
      </c>
      <c r="G420">
        <v>2022</v>
      </c>
      <c r="H420" t="s">
        <v>835</v>
      </c>
      <c r="I420">
        <v>2</v>
      </c>
    </row>
    <row r="421" spans="2:9">
      <c r="B421">
        <v>402</v>
      </c>
      <c r="C421" t="s">
        <v>352</v>
      </c>
      <c r="D421">
        <v>1972</v>
      </c>
      <c r="E421">
        <v>58241.78</v>
      </c>
      <c r="G421">
        <v>2022</v>
      </c>
      <c r="H421" t="s">
        <v>835</v>
      </c>
      <c r="I421">
        <v>2</v>
      </c>
    </row>
    <row r="422" spans="2:9">
      <c r="B422">
        <v>403</v>
      </c>
      <c r="C422" t="s">
        <v>352</v>
      </c>
      <c r="D422">
        <v>1974</v>
      </c>
      <c r="E422">
        <v>117946.1</v>
      </c>
      <c r="G422">
        <v>2022</v>
      </c>
      <c r="H422" t="s">
        <v>835</v>
      </c>
      <c r="I422">
        <v>2</v>
      </c>
    </row>
    <row r="423" spans="2:9">
      <c r="B423">
        <v>404</v>
      </c>
      <c r="C423" t="s">
        <v>352</v>
      </c>
      <c r="D423">
        <v>1978</v>
      </c>
      <c r="E423">
        <v>1289616.6000000001</v>
      </c>
      <c r="G423">
        <v>2022</v>
      </c>
      <c r="H423" t="s">
        <v>835</v>
      </c>
      <c r="I423">
        <v>2</v>
      </c>
    </row>
    <row r="424" spans="2:9">
      <c r="B424">
        <v>405</v>
      </c>
      <c r="C424" t="s">
        <v>352</v>
      </c>
      <c r="D424">
        <v>1995</v>
      </c>
      <c r="E424">
        <v>15754.34</v>
      </c>
      <c r="G424">
        <v>2022</v>
      </c>
      <c r="H424" t="s">
        <v>835</v>
      </c>
      <c r="I424">
        <v>2</v>
      </c>
    </row>
    <row r="425" spans="2:9">
      <c r="B425">
        <v>406</v>
      </c>
      <c r="C425" t="s">
        <v>352</v>
      </c>
      <c r="D425">
        <v>2012</v>
      </c>
      <c r="E425">
        <v>386956.48760918935</v>
      </c>
      <c r="G425">
        <v>2022</v>
      </c>
      <c r="H425" t="s">
        <v>835</v>
      </c>
      <c r="I425">
        <v>2</v>
      </c>
    </row>
    <row r="426" spans="2:9">
      <c r="B426">
        <v>407</v>
      </c>
      <c r="C426" t="s">
        <v>357</v>
      </c>
      <c r="D426">
        <v>1986</v>
      </c>
      <c r="E426">
        <v>29497.66</v>
      </c>
      <c r="G426">
        <v>2022</v>
      </c>
      <c r="H426" t="s">
        <v>835</v>
      </c>
      <c r="I426">
        <v>2</v>
      </c>
    </row>
    <row r="427" spans="2:9">
      <c r="B427" s="304">
        <f>B426+1</f>
        <v>408</v>
      </c>
      <c r="C427" s="304" t="s">
        <v>305</v>
      </c>
      <c r="D427" s="304">
        <v>1954</v>
      </c>
      <c r="E427" s="363">
        <v>30000</v>
      </c>
      <c r="F427" s="304"/>
      <c r="G427" s="304">
        <v>2023</v>
      </c>
      <c r="H427" s="304"/>
      <c r="I427" s="304"/>
    </row>
    <row r="428" spans="2:9">
      <c r="B428" s="304">
        <f t="shared" ref="B428:B491" si="0">B427+1</f>
        <v>409</v>
      </c>
      <c r="C428" s="304" t="s">
        <v>305</v>
      </c>
      <c r="D428" s="304">
        <v>1955</v>
      </c>
      <c r="E428" s="363">
        <v>26680</v>
      </c>
      <c r="F428" s="304"/>
      <c r="G428" s="304">
        <v>2023</v>
      </c>
      <c r="H428" s="304"/>
      <c r="I428" s="304"/>
    </row>
    <row r="429" spans="2:9">
      <c r="B429" s="304">
        <f t="shared" si="0"/>
        <v>410</v>
      </c>
      <c r="C429" s="304" t="s">
        <v>305</v>
      </c>
      <c r="D429" s="304">
        <v>1958</v>
      </c>
      <c r="E429" s="363">
        <v>41066</v>
      </c>
      <c r="F429" s="304"/>
      <c r="G429" s="304">
        <v>2023</v>
      </c>
      <c r="H429" s="304"/>
      <c r="I429" s="304"/>
    </row>
    <row r="430" spans="2:9">
      <c r="B430" s="304">
        <f t="shared" si="0"/>
        <v>411</v>
      </c>
      <c r="C430" s="304" t="s">
        <v>305</v>
      </c>
      <c r="D430" s="304">
        <v>1959</v>
      </c>
      <c r="E430" s="363">
        <v>38260</v>
      </c>
      <c r="F430" s="304"/>
      <c r="G430" s="304">
        <v>2023</v>
      </c>
      <c r="H430" s="304"/>
      <c r="I430" s="304"/>
    </row>
    <row r="431" spans="2:9">
      <c r="B431" s="304">
        <f t="shared" si="0"/>
        <v>412</v>
      </c>
      <c r="C431" s="304" t="s">
        <v>305</v>
      </c>
      <c r="D431" s="304">
        <v>1965</v>
      </c>
      <c r="E431" s="363">
        <v>125091</v>
      </c>
      <c r="F431" s="304"/>
      <c r="G431" s="304">
        <v>2023</v>
      </c>
      <c r="H431" s="304"/>
      <c r="I431" s="304"/>
    </row>
    <row r="432" spans="2:9">
      <c r="B432" s="304">
        <f t="shared" si="0"/>
        <v>413</v>
      </c>
      <c r="C432" s="304" t="s">
        <v>305</v>
      </c>
      <c r="D432" s="304">
        <v>1966</v>
      </c>
      <c r="E432" s="363">
        <v>71100</v>
      </c>
      <c r="F432" s="304"/>
      <c r="G432" s="304">
        <v>2023</v>
      </c>
      <c r="H432" s="304"/>
      <c r="I432" s="304"/>
    </row>
    <row r="433" spans="2:9">
      <c r="B433" s="304">
        <f t="shared" si="0"/>
        <v>414</v>
      </c>
      <c r="C433" s="304" t="s">
        <v>305</v>
      </c>
      <c r="D433" s="304">
        <v>1967</v>
      </c>
      <c r="E433" s="363">
        <v>77488</v>
      </c>
      <c r="F433" s="304"/>
      <c r="G433" s="304">
        <v>2023</v>
      </c>
      <c r="H433" s="304"/>
      <c r="I433" s="304"/>
    </row>
    <row r="434" spans="2:9">
      <c r="B434" s="304">
        <f t="shared" si="0"/>
        <v>415</v>
      </c>
      <c r="C434" s="304" t="s">
        <v>305</v>
      </c>
      <c r="D434" s="304">
        <v>1968</v>
      </c>
      <c r="E434" s="363">
        <v>477209</v>
      </c>
      <c r="F434" s="304"/>
      <c r="G434" s="304">
        <v>2023</v>
      </c>
      <c r="H434" s="304"/>
      <c r="I434" s="304"/>
    </row>
    <row r="435" spans="2:9">
      <c r="B435" s="304">
        <f t="shared" si="0"/>
        <v>416</v>
      </c>
      <c r="C435" s="304" t="s">
        <v>305</v>
      </c>
      <c r="D435" s="304">
        <v>1969</v>
      </c>
      <c r="E435" s="363">
        <v>160414</v>
      </c>
      <c r="F435" s="304"/>
      <c r="G435" s="304">
        <v>2023</v>
      </c>
      <c r="H435" s="304"/>
      <c r="I435" s="304"/>
    </row>
    <row r="436" spans="2:9">
      <c r="B436" s="304">
        <f t="shared" si="0"/>
        <v>417</v>
      </c>
      <c r="C436" s="304" t="s">
        <v>305</v>
      </c>
      <c r="D436" s="304">
        <v>1970</v>
      </c>
      <c r="E436" s="363">
        <v>218021</v>
      </c>
      <c r="F436" s="304"/>
      <c r="G436" s="304">
        <v>2023</v>
      </c>
      <c r="H436" s="304"/>
      <c r="I436" s="304"/>
    </row>
    <row r="437" spans="2:9">
      <c r="B437" s="304">
        <f t="shared" si="0"/>
        <v>418</v>
      </c>
      <c r="C437" s="304" t="s">
        <v>305</v>
      </c>
      <c r="D437" s="304">
        <v>1971</v>
      </c>
      <c r="E437" s="363">
        <v>98792</v>
      </c>
      <c r="F437" s="304"/>
      <c r="G437" s="304">
        <v>2023</v>
      </c>
      <c r="H437" s="304"/>
      <c r="I437" s="304"/>
    </row>
    <row r="438" spans="2:9">
      <c r="B438" s="304">
        <f t="shared" si="0"/>
        <v>419</v>
      </c>
      <c r="C438" s="304" t="s">
        <v>305</v>
      </c>
      <c r="D438" s="304">
        <v>1972</v>
      </c>
      <c r="E438" s="363">
        <v>49371</v>
      </c>
      <c r="F438" s="304"/>
      <c r="G438" s="304">
        <v>2023</v>
      </c>
      <c r="H438" s="304"/>
      <c r="I438" s="304"/>
    </row>
    <row r="439" spans="2:9">
      <c r="B439" s="304">
        <f t="shared" si="0"/>
        <v>420</v>
      </c>
      <c r="C439" s="304" t="s">
        <v>305</v>
      </c>
      <c r="D439" s="304">
        <v>1973</v>
      </c>
      <c r="E439" s="363">
        <v>35155</v>
      </c>
      <c r="F439" s="304"/>
      <c r="G439" s="304">
        <v>2023</v>
      </c>
      <c r="H439" s="304"/>
      <c r="I439" s="304"/>
    </row>
    <row r="440" spans="2:9">
      <c r="B440" s="304">
        <f t="shared" si="0"/>
        <v>421</v>
      </c>
      <c r="C440" s="304" t="s">
        <v>305</v>
      </c>
      <c r="D440" s="304">
        <v>1985</v>
      </c>
      <c r="E440" s="363">
        <v>4444</v>
      </c>
      <c r="F440" s="304"/>
      <c r="G440" s="304">
        <v>2023</v>
      </c>
      <c r="H440" s="304"/>
      <c r="I440" s="304"/>
    </row>
    <row r="441" spans="2:9">
      <c r="B441" s="304">
        <f t="shared" si="0"/>
        <v>422</v>
      </c>
      <c r="C441" s="304" t="s">
        <v>305</v>
      </c>
      <c r="D441" s="304">
        <v>1988</v>
      </c>
      <c r="E441" s="363">
        <v>1378</v>
      </c>
      <c r="F441" s="304"/>
      <c r="G441" s="304">
        <v>2023</v>
      </c>
      <c r="H441" s="304"/>
      <c r="I441" s="304"/>
    </row>
    <row r="442" spans="2:9">
      <c r="B442" s="304">
        <f t="shared" si="0"/>
        <v>423</v>
      </c>
      <c r="C442" s="304" t="s">
        <v>305</v>
      </c>
      <c r="D442" s="304">
        <v>1989</v>
      </c>
      <c r="E442" s="363">
        <v>2017</v>
      </c>
      <c r="F442" s="304"/>
      <c r="G442" s="304">
        <v>2023</v>
      </c>
      <c r="H442" s="304"/>
      <c r="I442" s="304"/>
    </row>
    <row r="443" spans="2:9">
      <c r="B443" s="304">
        <f t="shared" si="0"/>
        <v>424</v>
      </c>
      <c r="C443" s="304" t="s">
        <v>305</v>
      </c>
      <c r="D443" s="304">
        <v>1992</v>
      </c>
      <c r="E443" s="363">
        <v>8976</v>
      </c>
      <c r="F443" s="304"/>
      <c r="G443" s="304">
        <v>2023</v>
      </c>
      <c r="H443" s="304"/>
      <c r="I443" s="304"/>
    </row>
    <row r="444" spans="2:9">
      <c r="B444" s="304">
        <f t="shared" si="0"/>
        <v>425</v>
      </c>
      <c r="C444" s="304" t="s">
        <v>305</v>
      </c>
      <c r="D444" s="304">
        <v>1993</v>
      </c>
      <c r="E444" s="363">
        <v>168038</v>
      </c>
      <c r="F444" s="304"/>
      <c r="G444" s="304">
        <v>2023</v>
      </c>
      <c r="H444" s="304"/>
      <c r="I444" s="304"/>
    </row>
    <row r="445" spans="2:9">
      <c r="B445" s="304">
        <f t="shared" si="0"/>
        <v>426</v>
      </c>
      <c r="C445" s="304" t="s">
        <v>305</v>
      </c>
      <c r="D445" s="304">
        <v>1998</v>
      </c>
      <c r="E445" s="304">
        <v>0</v>
      </c>
      <c r="F445" s="304"/>
      <c r="G445" s="304">
        <v>2023</v>
      </c>
      <c r="H445" s="304"/>
      <c r="I445" s="304"/>
    </row>
    <row r="446" spans="2:9">
      <c r="B446" s="304">
        <f t="shared" si="0"/>
        <v>427</v>
      </c>
      <c r="C446" s="304" t="s">
        <v>305</v>
      </c>
      <c r="D446" s="304">
        <v>1999</v>
      </c>
      <c r="E446" s="363">
        <v>34291</v>
      </c>
      <c r="F446" s="304"/>
      <c r="G446" s="304">
        <v>2023</v>
      </c>
      <c r="H446" s="304"/>
      <c r="I446" s="304"/>
    </row>
    <row r="447" spans="2:9">
      <c r="B447" s="304">
        <f t="shared" si="0"/>
        <v>428</v>
      </c>
      <c r="C447" s="304" t="s">
        <v>305</v>
      </c>
      <c r="D447" s="304">
        <v>2002</v>
      </c>
      <c r="E447" s="363">
        <v>15500</v>
      </c>
      <c r="F447" s="304"/>
      <c r="G447" s="304">
        <v>2023</v>
      </c>
      <c r="H447" s="304"/>
      <c r="I447" s="304"/>
    </row>
    <row r="448" spans="2:9">
      <c r="B448" s="304">
        <f t="shared" si="0"/>
        <v>429</v>
      </c>
      <c r="C448" s="304" t="s">
        <v>305</v>
      </c>
      <c r="D448" s="304">
        <v>2004</v>
      </c>
      <c r="E448" s="363">
        <v>43774</v>
      </c>
      <c r="F448" s="304"/>
      <c r="G448" s="304">
        <v>2023</v>
      </c>
      <c r="H448" s="304"/>
      <c r="I448" s="304"/>
    </row>
    <row r="449" spans="2:9">
      <c r="B449" s="304">
        <f t="shared" si="0"/>
        <v>430</v>
      </c>
      <c r="C449" s="304" t="s">
        <v>305</v>
      </c>
      <c r="D449" s="304">
        <v>2005</v>
      </c>
      <c r="E449" s="363">
        <v>54999</v>
      </c>
      <c r="F449" s="304"/>
      <c r="G449" s="304">
        <v>2023</v>
      </c>
      <c r="H449" s="304"/>
      <c r="I449" s="304"/>
    </row>
    <row r="450" spans="2:9">
      <c r="B450" s="304">
        <f t="shared" si="0"/>
        <v>431</v>
      </c>
      <c r="C450" s="304" t="s">
        <v>305</v>
      </c>
      <c r="D450" s="304">
        <v>2006</v>
      </c>
      <c r="E450" s="363">
        <v>10076</v>
      </c>
      <c r="F450" s="304"/>
      <c r="G450" s="304">
        <v>2023</v>
      </c>
      <c r="H450" s="304"/>
      <c r="I450" s="304"/>
    </row>
    <row r="451" spans="2:9">
      <c r="B451" s="304">
        <f t="shared" si="0"/>
        <v>432</v>
      </c>
      <c r="C451" s="304" t="s">
        <v>305</v>
      </c>
      <c r="D451" s="304">
        <v>2009</v>
      </c>
      <c r="E451" s="363">
        <v>378063</v>
      </c>
      <c r="F451" s="304"/>
      <c r="G451" s="304">
        <v>2023</v>
      </c>
      <c r="H451" s="304"/>
      <c r="I451" s="304"/>
    </row>
    <row r="452" spans="2:9">
      <c r="B452" s="304">
        <f t="shared" si="0"/>
        <v>433</v>
      </c>
      <c r="C452" s="304" t="s">
        <v>305</v>
      </c>
      <c r="D452" s="304">
        <v>2011</v>
      </c>
      <c r="E452" s="363">
        <v>17627</v>
      </c>
      <c r="F452" s="304"/>
      <c r="G452" s="304">
        <v>2023</v>
      </c>
      <c r="H452" s="304"/>
      <c r="I452" s="304"/>
    </row>
    <row r="453" spans="2:9">
      <c r="B453" s="304">
        <f t="shared" si="0"/>
        <v>434</v>
      </c>
      <c r="C453" s="304" t="s">
        <v>305</v>
      </c>
      <c r="D453" s="304">
        <v>2012</v>
      </c>
      <c r="E453" s="363">
        <v>388523</v>
      </c>
      <c r="F453" s="304"/>
      <c r="G453" s="304">
        <v>2023</v>
      </c>
      <c r="H453" s="304"/>
      <c r="I453" s="304"/>
    </row>
    <row r="454" spans="2:9">
      <c r="B454" s="304">
        <f t="shared" si="0"/>
        <v>435</v>
      </c>
      <c r="C454" s="304" t="s">
        <v>309</v>
      </c>
      <c r="D454" s="304">
        <v>1965</v>
      </c>
      <c r="E454" s="363">
        <v>15848</v>
      </c>
      <c r="F454" s="304"/>
      <c r="G454" s="304">
        <v>2023</v>
      </c>
      <c r="H454" s="304"/>
      <c r="I454" s="304"/>
    </row>
    <row r="455" spans="2:9">
      <c r="B455" s="304">
        <f t="shared" si="0"/>
        <v>436</v>
      </c>
      <c r="C455" s="304" t="s">
        <v>309</v>
      </c>
      <c r="D455" s="304">
        <v>1966</v>
      </c>
      <c r="E455" s="363">
        <v>120953</v>
      </c>
      <c r="F455" s="304"/>
      <c r="G455" s="304">
        <v>2023</v>
      </c>
      <c r="H455" s="304"/>
      <c r="I455" s="304"/>
    </row>
    <row r="456" spans="2:9">
      <c r="B456" s="304">
        <f t="shared" si="0"/>
        <v>437</v>
      </c>
      <c r="C456" s="304" t="s">
        <v>309</v>
      </c>
      <c r="D456" s="304">
        <v>1967</v>
      </c>
      <c r="E456" s="363">
        <v>165153</v>
      </c>
      <c r="F456" s="304"/>
      <c r="G456" s="304">
        <v>2023</v>
      </c>
      <c r="H456" s="304"/>
      <c r="I456" s="304"/>
    </row>
    <row r="457" spans="2:9">
      <c r="B457" s="304">
        <f t="shared" si="0"/>
        <v>438</v>
      </c>
      <c r="C457" s="304" t="s">
        <v>309</v>
      </c>
      <c r="D457" s="304">
        <v>1968</v>
      </c>
      <c r="E457" s="363">
        <v>28853</v>
      </c>
      <c r="F457" s="304"/>
      <c r="G457" s="304">
        <v>2023</v>
      </c>
      <c r="H457" s="304"/>
      <c r="I457" s="304"/>
    </row>
    <row r="458" spans="2:9">
      <c r="B458" s="304">
        <f t="shared" si="0"/>
        <v>439</v>
      </c>
      <c r="C458" s="304" t="s">
        <v>309</v>
      </c>
      <c r="D458" s="304">
        <v>1969</v>
      </c>
      <c r="E458" s="363">
        <v>89836</v>
      </c>
      <c r="F458" s="304"/>
      <c r="G458" s="304">
        <v>2023</v>
      </c>
      <c r="H458" s="304"/>
      <c r="I458" s="304"/>
    </row>
    <row r="459" spans="2:9">
      <c r="B459" s="304">
        <f t="shared" si="0"/>
        <v>440</v>
      </c>
      <c r="C459" s="304" t="s">
        <v>309</v>
      </c>
      <c r="D459" s="304">
        <v>1970</v>
      </c>
      <c r="E459" s="363">
        <v>72338</v>
      </c>
      <c r="F459" s="304"/>
      <c r="G459" s="304">
        <v>2023</v>
      </c>
      <c r="H459" s="304"/>
      <c r="I459" s="304"/>
    </row>
    <row r="460" spans="2:9">
      <c r="B460" s="304">
        <f t="shared" si="0"/>
        <v>441</v>
      </c>
      <c r="C460" s="304" t="s">
        <v>309</v>
      </c>
      <c r="D460" s="304">
        <v>1971</v>
      </c>
      <c r="E460" s="363">
        <v>139522</v>
      </c>
      <c r="F460" s="304"/>
      <c r="G460" s="304">
        <v>2023</v>
      </c>
      <c r="H460" s="304"/>
      <c r="I460" s="304"/>
    </row>
    <row r="461" spans="2:9">
      <c r="B461" s="304">
        <f t="shared" si="0"/>
        <v>442</v>
      </c>
      <c r="C461" s="304" t="s">
        <v>309</v>
      </c>
      <c r="D461" s="304">
        <v>1972</v>
      </c>
      <c r="E461" s="363">
        <v>67745</v>
      </c>
      <c r="F461" s="304"/>
      <c r="G461" s="304">
        <v>2023</v>
      </c>
      <c r="H461" s="304"/>
      <c r="I461" s="304"/>
    </row>
    <row r="462" spans="2:9">
      <c r="B462" s="304">
        <f t="shared" si="0"/>
        <v>443</v>
      </c>
      <c r="C462" s="304" t="s">
        <v>309</v>
      </c>
      <c r="D462" s="304">
        <v>1973</v>
      </c>
      <c r="E462" s="363">
        <v>44525</v>
      </c>
      <c r="F462" s="304"/>
      <c r="G462" s="304">
        <v>2023</v>
      </c>
      <c r="H462" s="304"/>
      <c r="I462" s="304"/>
    </row>
    <row r="463" spans="2:9">
      <c r="B463" s="304">
        <f t="shared" si="0"/>
        <v>444</v>
      </c>
      <c r="C463" s="304" t="s">
        <v>309</v>
      </c>
      <c r="D463" s="304">
        <v>1974</v>
      </c>
      <c r="E463" s="363">
        <v>39757</v>
      </c>
      <c r="F463" s="304"/>
      <c r="G463" s="304">
        <v>2023</v>
      </c>
      <c r="H463" s="304"/>
      <c r="I463" s="304"/>
    </row>
    <row r="464" spans="2:9">
      <c r="B464" s="304">
        <f t="shared" si="0"/>
        <v>445</v>
      </c>
      <c r="C464" s="304" t="s">
        <v>309</v>
      </c>
      <c r="D464" s="304">
        <v>1976</v>
      </c>
      <c r="E464" s="363">
        <v>3452</v>
      </c>
      <c r="F464" s="304"/>
      <c r="G464" s="304">
        <v>2023</v>
      </c>
      <c r="H464" s="304"/>
      <c r="I464" s="304"/>
    </row>
    <row r="465" spans="2:9">
      <c r="B465" s="304">
        <f t="shared" si="0"/>
        <v>446</v>
      </c>
      <c r="C465" s="304" t="s">
        <v>309</v>
      </c>
      <c r="D465" s="304">
        <v>1979</v>
      </c>
      <c r="E465" s="363">
        <v>44473</v>
      </c>
      <c r="F465" s="304"/>
      <c r="G465" s="304">
        <v>2023</v>
      </c>
      <c r="H465" s="304"/>
      <c r="I465" s="304"/>
    </row>
    <row r="466" spans="2:9">
      <c r="B466" s="304">
        <f t="shared" si="0"/>
        <v>447</v>
      </c>
      <c r="C466" s="304" t="s">
        <v>309</v>
      </c>
      <c r="D466" s="304">
        <v>1980</v>
      </c>
      <c r="E466" s="363">
        <v>55424</v>
      </c>
      <c r="F466" s="304"/>
      <c r="G466" s="304">
        <v>2023</v>
      </c>
      <c r="H466" s="304"/>
      <c r="I466" s="304"/>
    </row>
    <row r="467" spans="2:9">
      <c r="B467" s="304">
        <f t="shared" si="0"/>
        <v>448</v>
      </c>
      <c r="C467" s="304" t="s">
        <v>309</v>
      </c>
      <c r="D467" s="304">
        <v>1983</v>
      </c>
      <c r="E467" s="363">
        <v>83092</v>
      </c>
      <c r="F467" s="304"/>
      <c r="G467" s="304">
        <v>2023</v>
      </c>
      <c r="H467" s="304"/>
      <c r="I467" s="304"/>
    </row>
    <row r="468" spans="2:9">
      <c r="B468" s="304">
        <f t="shared" si="0"/>
        <v>449</v>
      </c>
      <c r="C468" s="304" t="s">
        <v>309</v>
      </c>
      <c r="D468" s="304">
        <v>1986</v>
      </c>
      <c r="E468" s="363">
        <v>7736</v>
      </c>
      <c r="F468" s="304"/>
      <c r="G468" s="304">
        <v>2023</v>
      </c>
      <c r="H468" s="304"/>
      <c r="I468" s="304"/>
    </row>
    <row r="469" spans="2:9">
      <c r="B469" s="304">
        <f t="shared" si="0"/>
        <v>450</v>
      </c>
      <c r="C469" s="304" t="s">
        <v>309</v>
      </c>
      <c r="D469" s="304">
        <v>1990</v>
      </c>
      <c r="E469" s="363">
        <v>2988</v>
      </c>
      <c r="F469" s="304"/>
      <c r="G469" s="304">
        <v>2023</v>
      </c>
      <c r="H469" s="304"/>
      <c r="I469" s="304"/>
    </row>
    <row r="470" spans="2:9">
      <c r="B470" s="304">
        <f t="shared" si="0"/>
        <v>451</v>
      </c>
      <c r="C470" s="304" t="s">
        <v>309</v>
      </c>
      <c r="D470" s="304">
        <v>1992</v>
      </c>
      <c r="E470" s="363">
        <v>6529</v>
      </c>
      <c r="F470" s="304"/>
      <c r="G470" s="304">
        <v>2023</v>
      </c>
      <c r="H470" s="304"/>
      <c r="I470" s="304"/>
    </row>
    <row r="471" spans="2:9">
      <c r="B471" s="304">
        <f t="shared" si="0"/>
        <v>452</v>
      </c>
      <c r="C471" s="304" t="s">
        <v>309</v>
      </c>
      <c r="D471" s="304">
        <v>1993</v>
      </c>
      <c r="E471" s="363">
        <v>204300</v>
      </c>
      <c r="F471" s="304"/>
      <c r="G471" s="304">
        <v>2023</v>
      </c>
      <c r="H471" s="304"/>
      <c r="I471" s="304"/>
    </row>
    <row r="472" spans="2:9">
      <c r="B472" s="304">
        <f t="shared" si="0"/>
        <v>453</v>
      </c>
      <c r="C472" s="304" t="s">
        <v>309</v>
      </c>
      <c r="D472" s="304">
        <v>1995</v>
      </c>
      <c r="E472" s="363">
        <v>9078</v>
      </c>
      <c r="F472" s="304"/>
      <c r="G472" s="304">
        <v>2023</v>
      </c>
      <c r="H472" s="304"/>
      <c r="I472" s="304"/>
    </row>
    <row r="473" spans="2:9">
      <c r="B473" s="304">
        <f t="shared" si="0"/>
        <v>454</v>
      </c>
      <c r="C473" s="304" t="s">
        <v>309</v>
      </c>
      <c r="D473" s="304">
        <v>1997</v>
      </c>
      <c r="E473" s="363">
        <v>9837</v>
      </c>
      <c r="F473" s="304"/>
      <c r="G473" s="304">
        <v>2023</v>
      </c>
      <c r="H473" s="304"/>
      <c r="I473" s="304"/>
    </row>
    <row r="474" spans="2:9">
      <c r="B474" s="304">
        <f t="shared" si="0"/>
        <v>455</v>
      </c>
      <c r="C474" s="304" t="s">
        <v>309</v>
      </c>
      <c r="D474" s="304">
        <v>2003</v>
      </c>
      <c r="E474" s="363">
        <v>18238</v>
      </c>
      <c r="F474" s="304"/>
      <c r="G474" s="304">
        <v>2023</v>
      </c>
      <c r="H474" s="304"/>
      <c r="I474" s="304"/>
    </row>
    <row r="475" spans="2:9">
      <c r="B475" s="304">
        <f t="shared" si="0"/>
        <v>456</v>
      </c>
      <c r="C475" s="304" t="s">
        <v>309</v>
      </c>
      <c r="D475" s="304">
        <v>2005</v>
      </c>
      <c r="E475" s="363">
        <v>24460</v>
      </c>
      <c r="F475" s="304"/>
      <c r="G475" s="304">
        <v>2023</v>
      </c>
      <c r="H475" s="304"/>
      <c r="I475" s="304"/>
    </row>
    <row r="476" spans="2:9">
      <c r="B476" s="304">
        <f t="shared" si="0"/>
        <v>457</v>
      </c>
      <c r="C476" s="304" t="s">
        <v>309</v>
      </c>
      <c r="D476" s="304">
        <v>2007</v>
      </c>
      <c r="E476" s="363">
        <v>58086</v>
      </c>
      <c r="F476" s="304"/>
      <c r="G476" s="304">
        <v>2023</v>
      </c>
      <c r="H476" s="304"/>
      <c r="I476" s="304"/>
    </row>
    <row r="477" spans="2:9">
      <c r="B477" s="304">
        <f t="shared" si="0"/>
        <v>458</v>
      </c>
      <c r="C477" s="304" t="s">
        <v>309</v>
      </c>
      <c r="D477" s="304">
        <v>2009</v>
      </c>
      <c r="E477" s="363">
        <v>26309</v>
      </c>
      <c r="F477" s="304"/>
      <c r="G477" s="304">
        <v>2023</v>
      </c>
      <c r="H477" s="304"/>
      <c r="I477" s="304"/>
    </row>
    <row r="478" spans="2:9">
      <c r="B478" s="304">
        <f t="shared" si="0"/>
        <v>459</v>
      </c>
      <c r="C478" s="304" t="s">
        <v>318</v>
      </c>
      <c r="D478" s="304">
        <v>2007</v>
      </c>
      <c r="E478" s="363">
        <v>70174</v>
      </c>
      <c r="F478" s="304"/>
      <c r="G478" s="304">
        <v>2023</v>
      </c>
      <c r="H478" s="304"/>
      <c r="I478" s="304"/>
    </row>
    <row r="479" spans="2:9">
      <c r="B479" s="304">
        <f t="shared" si="0"/>
        <v>460</v>
      </c>
      <c r="C479" s="304" t="s">
        <v>323</v>
      </c>
      <c r="D479" s="304">
        <v>2003</v>
      </c>
      <c r="E479" s="363">
        <v>5550</v>
      </c>
      <c r="F479" s="304"/>
      <c r="G479" s="304">
        <v>2023</v>
      </c>
      <c r="H479" s="304"/>
      <c r="I479" s="304"/>
    </row>
    <row r="480" spans="2:9">
      <c r="B480" s="304">
        <f t="shared" si="0"/>
        <v>461</v>
      </c>
      <c r="C480" s="304" t="s">
        <v>338</v>
      </c>
      <c r="D480" s="304">
        <v>1970</v>
      </c>
      <c r="E480" s="363">
        <v>386046</v>
      </c>
      <c r="F480" s="304"/>
      <c r="G480" s="304">
        <v>2023</v>
      </c>
      <c r="H480" s="304"/>
      <c r="I480" s="304"/>
    </row>
    <row r="481" spans="2:9">
      <c r="B481" s="304">
        <f t="shared" si="0"/>
        <v>462</v>
      </c>
      <c r="C481" s="304" t="s">
        <v>340</v>
      </c>
      <c r="D481" s="304">
        <v>1970</v>
      </c>
      <c r="E481" s="363">
        <v>37182</v>
      </c>
      <c r="F481" s="304"/>
      <c r="G481" s="304">
        <v>2023</v>
      </c>
      <c r="H481" s="304"/>
      <c r="I481" s="304"/>
    </row>
    <row r="482" spans="2:9">
      <c r="B482" s="304">
        <f t="shared" si="0"/>
        <v>463</v>
      </c>
      <c r="C482" s="304" t="s">
        <v>338</v>
      </c>
      <c r="D482" s="304">
        <v>1971</v>
      </c>
      <c r="E482" s="363">
        <v>17164</v>
      </c>
      <c r="F482" s="304"/>
      <c r="G482" s="304">
        <v>2023</v>
      </c>
      <c r="H482" s="304"/>
      <c r="I482" s="304"/>
    </row>
    <row r="483" spans="2:9">
      <c r="B483" s="304">
        <f t="shared" si="0"/>
        <v>464</v>
      </c>
      <c r="C483" s="304" t="s">
        <v>340</v>
      </c>
      <c r="D483" s="304">
        <v>1971</v>
      </c>
      <c r="E483" s="363">
        <v>5302</v>
      </c>
      <c r="F483" s="304"/>
      <c r="G483" s="304">
        <v>2023</v>
      </c>
      <c r="H483" s="304"/>
      <c r="I483" s="304"/>
    </row>
    <row r="484" spans="2:9">
      <c r="B484" s="304">
        <f t="shared" si="0"/>
        <v>465</v>
      </c>
      <c r="C484" s="304" t="s">
        <v>338</v>
      </c>
      <c r="D484" s="304">
        <v>1973</v>
      </c>
      <c r="E484" s="363">
        <v>15941</v>
      </c>
      <c r="F484" s="304"/>
      <c r="G484" s="304">
        <v>2023</v>
      </c>
      <c r="H484" s="304"/>
      <c r="I484" s="304"/>
    </row>
    <row r="485" spans="2:9">
      <c r="B485" s="304">
        <f t="shared" si="0"/>
        <v>466</v>
      </c>
      <c r="C485" s="304" t="s">
        <v>338</v>
      </c>
      <c r="D485" s="304">
        <v>1974</v>
      </c>
      <c r="E485" s="363">
        <v>14358</v>
      </c>
      <c r="F485" s="304"/>
      <c r="G485" s="304">
        <v>2023</v>
      </c>
      <c r="H485" s="304"/>
      <c r="I485" s="304"/>
    </row>
    <row r="486" spans="2:9">
      <c r="B486" s="304">
        <f t="shared" si="0"/>
        <v>467</v>
      </c>
      <c r="C486" s="304" t="s">
        <v>338</v>
      </c>
      <c r="D486" s="304">
        <v>1977</v>
      </c>
      <c r="E486" s="363">
        <v>5493996</v>
      </c>
      <c r="F486" s="304"/>
      <c r="G486" s="304">
        <v>2023</v>
      </c>
      <c r="H486" s="304"/>
      <c r="I486" s="304"/>
    </row>
    <row r="487" spans="2:9">
      <c r="B487" s="304">
        <f t="shared" si="0"/>
        <v>468</v>
      </c>
      <c r="C487" s="304" t="s">
        <v>338</v>
      </c>
      <c r="D487" s="304">
        <v>1978</v>
      </c>
      <c r="E487" s="363">
        <v>488039</v>
      </c>
      <c r="F487" s="304"/>
      <c r="G487" s="304">
        <v>2023</v>
      </c>
      <c r="H487" s="304"/>
      <c r="I487" s="304"/>
    </row>
    <row r="488" spans="2:9">
      <c r="B488" s="304">
        <f t="shared" si="0"/>
        <v>469</v>
      </c>
      <c r="C488" s="304" t="s">
        <v>338</v>
      </c>
      <c r="D488" s="304">
        <v>1980</v>
      </c>
      <c r="E488" s="363">
        <v>1219567</v>
      </c>
      <c r="F488" s="304"/>
      <c r="G488" s="304">
        <v>2023</v>
      </c>
      <c r="H488" s="304"/>
      <c r="I488" s="304"/>
    </row>
    <row r="489" spans="2:9">
      <c r="B489" s="304">
        <f t="shared" si="0"/>
        <v>470</v>
      </c>
      <c r="C489" s="304" t="s">
        <v>338</v>
      </c>
      <c r="D489" s="304">
        <v>1989</v>
      </c>
      <c r="E489" s="363">
        <v>920373</v>
      </c>
      <c r="F489" s="304"/>
      <c r="G489" s="304">
        <v>2023</v>
      </c>
      <c r="H489" s="304"/>
      <c r="I489" s="304"/>
    </row>
    <row r="490" spans="2:9">
      <c r="B490" s="304">
        <f t="shared" si="0"/>
        <v>471</v>
      </c>
      <c r="C490" s="304" t="s">
        <v>338</v>
      </c>
      <c r="D490" s="304">
        <v>1990</v>
      </c>
      <c r="E490" s="363">
        <v>17770</v>
      </c>
      <c r="F490" s="304"/>
      <c r="G490" s="304">
        <v>2023</v>
      </c>
      <c r="H490" s="304"/>
      <c r="I490" s="304"/>
    </row>
    <row r="491" spans="2:9">
      <c r="B491" s="304">
        <f t="shared" si="0"/>
        <v>472</v>
      </c>
      <c r="C491" s="304" t="s">
        <v>338</v>
      </c>
      <c r="D491" s="304">
        <v>1992</v>
      </c>
      <c r="E491" s="363">
        <v>697451</v>
      </c>
      <c r="F491" s="304"/>
      <c r="G491" s="304">
        <v>2023</v>
      </c>
      <c r="H491" s="304"/>
      <c r="I491" s="304"/>
    </row>
    <row r="492" spans="2:9">
      <c r="B492" s="304">
        <f t="shared" ref="B492:B550" si="1">B491+1</f>
        <v>473</v>
      </c>
      <c r="C492" s="304" t="s">
        <v>338</v>
      </c>
      <c r="D492" s="304">
        <v>1998</v>
      </c>
      <c r="E492" s="363">
        <v>18065</v>
      </c>
      <c r="F492" s="304"/>
      <c r="G492" s="304">
        <v>2023</v>
      </c>
      <c r="H492" s="304"/>
      <c r="I492" s="304"/>
    </row>
    <row r="493" spans="2:9">
      <c r="B493" s="304">
        <f t="shared" si="1"/>
        <v>474</v>
      </c>
      <c r="C493" s="304" t="s">
        <v>338</v>
      </c>
      <c r="D493" s="304">
        <v>2002</v>
      </c>
      <c r="E493" s="363">
        <v>237214</v>
      </c>
      <c r="F493" s="304"/>
      <c r="G493" s="304">
        <v>2023</v>
      </c>
      <c r="H493" s="304"/>
      <c r="I493" s="304"/>
    </row>
    <row r="494" spans="2:9">
      <c r="B494" s="304">
        <f t="shared" si="1"/>
        <v>475</v>
      </c>
      <c r="C494" s="304" t="s">
        <v>338</v>
      </c>
      <c r="D494" s="304">
        <v>2004</v>
      </c>
      <c r="E494" s="363">
        <v>1858941</v>
      </c>
      <c r="F494" s="304"/>
      <c r="G494" s="304">
        <v>2023</v>
      </c>
      <c r="H494" s="304"/>
      <c r="I494" s="304"/>
    </row>
    <row r="495" spans="2:9">
      <c r="B495" s="304">
        <f t="shared" si="1"/>
        <v>476</v>
      </c>
      <c r="C495" s="304" t="s">
        <v>338</v>
      </c>
      <c r="D495" s="304">
        <v>2005</v>
      </c>
      <c r="E495" s="363">
        <v>189548</v>
      </c>
      <c r="F495" s="304"/>
      <c r="G495" s="304">
        <v>2023</v>
      </c>
      <c r="H495" s="304"/>
      <c r="I495" s="304"/>
    </row>
    <row r="496" spans="2:9">
      <c r="B496" s="304">
        <f t="shared" si="1"/>
        <v>477</v>
      </c>
      <c r="C496" s="304" t="s">
        <v>338</v>
      </c>
      <c r="D496" s="304">
        <v>2006</v>
      </c>
      <c r="E496" s="363">
        <v>43450</v>
      </c>
      <c r="F496" s="304"/>
      <c r="G496" s="304">
        <v>2023</v>
      </c>
      <c r="H496" s="304"/>
      <c r="I496" s="304"/>
    </row>
    <row r="497" spans="2:9">
      <c r="B497" s="304">
        <f t="shared" si="1"/>
        <v>478</v>
      </c>
      <c r="C497" s="304" t="s">
        <v>338</v>
      </c>
      <c r="D497" s="304">
        <v>2008</v>
      </c>
      <c r="E497" s="363">
        <v>2149449</v>
      </c>
      <c r="F497" s="304"/>
      <c r="G497" s="304">
        <v>2023</v>
      </c>
      <c r="H497" s="304"/>
      <c r="I497" s="304"/>
    </row>
    <row r="498" spans="2:9">
      <c r="B498" s="304">
        <f t="shared" si="1"/>
        <v>479</v>
      </c>
      <c r="C498" s="304" t="s">
        <v>338</v>
      </c>
      <c r="D498" s="304">
        <v>2009</v>
      </c>
      <c r="E498" s="363">
        <v>38325</v>
      </c>
      <c r="F498" s="304"/>
      <c r="G498" s="304">
        <v>2023</v>
      </c>
      <c r="H498" s="304"/>
      <c r="I498" s="304"/>
    </row>
    <row r="499" spans="2:9">
      <c r="B499" s="304">
        <f t="shared" si="1"/>
        <v>480</v>
      </c>
      <c r="C499" s="304" t="s">
        <v>338</v>
      </c>
      <c r="D499" s="304">
        <v>2010</v>
      </c>
      <c r="E499" s="363">
        <v>194639</v>
      </c>
      <c r="F499" s="304"/>
      <c r="G499" s="304">
        <v>2023</v>
      </c>
      <c r="H499" s="304"/>
      <c r="I499" s="304"/>
    </row>
    <row r="500" spans="2:9">
      <c r="B500" s="304">
        <f t="shared" si="1"/>
        <v>481</v>
      </c>
      <c r="C500" s="304" t="s">
        <v>338</v>
      </c>
      <c r="D500" s="304">
        <v>2011</v>
      </c>
      <c r="E500" s="363">
        <v>49243</v>
      </c>
      <c r="F500" s="304"/>
      <c r="G500" s="304">
        <v>2023</v>
      </c>
      <c r="H500" s="304"/>
      <c r="I500" s="304"/>
    </row>
    <row r="501" spans="2:9">
      <c r="B501" s="304">
        <f t="shared" si="1"/>
        <v>482</v>
      </c>
      <c r="C501" s="304" t="s">
        <v>338</v>
      </c>
      <c r="D501" s="304">
        <v>2012</v>
      </c>
      <c r="E501" s="363">
        <v>7253368</v>
      </c>
      <c r="F501" s="304"/>
      <c r="G501" s="304">
        <v>2023</v>
      </c>
      <c r="H501" s="304"/>
      <c r="I501" s="304"/>
    </row>
    <row r="502" spans="2:9">
      <c r="B502" s="304">
        <f t="shared" si="1"/>
        <v>483</v>
      </c>
      <c r="C502" s="304" t="s">
        <v>338</v>
      </c>
      <c r="D502" s="304">
        <v>2014</v>
      </c>
      <c r="E502" s="363">
        <v>746917</v>
      </c>
      <c r="F502" s="304"/>
      <c r="G502" s="304">
        <v>2023</v>
      </c>
      <c r="H502" s="304"/>
      <c r="I502" s="304"/>
    </row>
    <row r="503" spans="2:9">
      <c r="B503" s="304">
        <f t="shared" si="1"/>
        <v>484</v>
      </c>
      <c r="C503" s="304" t="s">
        <v>338</v>
      </c>
      <c r="D503" s="304">
        <v>2015</v>
      </c>
      <c r="E503" s="363">
        <v>411557</v>
      </c>
      <c r="F503" s="304"/>
      <c r="G503" s="304">
        <v>2023</v>
      </c>
      <c r="H503" s="304"/>
      <c r="I503" s="304"/>
    </row>
    <row r="504" spans="2:9">
      <c r="B504" s="304">
        <f t="shared" si="1"/>
        <v>485</v>
      </c>
      <c r="C504" s="304" t="s">
        <v>338</v>
      </c>
      <c r="D504" s="304">
        <v>2016</v>
      </c>
      <c r="E504" s="363">
        <v>136755</v>
      </c>
      <c r="F504" s="304"/>
      <c r="G504" s="304">
        <v>2023</v>
      </c>
      <c r="H504" s="304"/>
      <c r="I504" s="304"/>
    </row>
    <row r="505" spans="2:9">
      <c r="B505" s="304">
        <f t="shared" si="1"/>
        <v>486</v>
      </c>
      <c r="C505" s="304" t="s">
        <v>341</v>
      </c>
      <c r="D505" s="304">
        <v>1977</v>
      </c>
      <c r="E505" s="363">
        <v>804746</v>
      </c>
      <c r="F505" s="304"/>
      <c r="G505" s="304">
        <v>2023</v>
      </c>
      <c r="H505" s="304"/>
      <c r="I505" s="304"/>
    </row>
    <row r="506" spans="2:9">
      <c r="B506" s="304">
        <f t="shared" si="1"/>
        <v>487</v>
      </c>
      <c r="C506" s="304" t="s">
        <v>342</v>
      </c>
      <c r="D506" s="304">
        <v>1985</v>
      </c>
      <c r="E506" s="363">
        <v>7919770</v>
      </c>
      <c r="F506" s="304"/>
      <c r="G506" s="304">
        <v>2023</v>
      </c>
      <c r="H506" s="304"/>
      <c r="I506" s="304"/>
    </row>
    <row r="507" spans="2:9">
      <c r="B507" s="304">
        <f t="shared" si="1"/>
        <v>488</v>
      </c>
      <c r="C507" s="304" t="s">
        <v>342</v>
      </c>
      <c r="D507" s="304">
        <v>1988</v>
      </c>
      <c r="E507" s="363">
        <v>378309</v>
      </c>
      <c r="F507" s="304"/>
      <c r="G507" s="304">
        <v>2023</v>
      </c>
      <c r="H507" s="304"/>
      <c r="I507" s="304"/>
    </row>
    <row r="508" spans="2:9">
      <c r="B508" s="304">
        <f t="shared" si="1"/>
        <v>489</v>
      </c>
      <c r="C508" s="304" t="s">
        <v>342</v>
      </c>
      <c r="D508" s="304">
        <v>1990</v>
      </c>
      <c r="E508" s="363">
        <v>29867</v>
      </c>
      <c r="F508" s="304"/>
      <c r="G508" s="304">
        <v>2023</v>
      </c>
      <c r="H508" s="304"/>
      <c r="I508" s="304"/>
    </row>
    <row r="509" spans="2:9">
      <c r="B509" s="304">
        <f t="shared" si="1"/>
        <v>490</v>
      </c>
      <c r="C509" s="304" t="s">
        <v>342</v>
      </c>
      <c r="D509" s="304">
        <v>1992</v>
      </c>
      <c r="E509" s="363">
        <v>5605988</v>
      </c>
      <c r="F509" s="304"/>
      <c r="G509" s="304">
        <v>2023</v>
      </c>
      <c r="H509" s="304"/>
      <c r="I509" s="304"/>
    </row>
    <row r="510" spans="2:9">
      <c r="B510" s="304">
        <f t="shared" si="1"/>
        <v>491</v>
      </c>
      <c r="C510" s="304" t="s">
        <v>342</v>
      </c>
      <c r="D510" s="304">
        <v>1995</v>
      </c>
      <c r="E510" s="363">
        <v>2552054</v>
      </c>
      <c r="F510" s="304"/>
      <c r="G510" s="304">
        <v>2023</v>
      </c>
      <c r="H510" s="304"/>
      <c r="I510" s="304"/>
    </row>
    <row r="511" spans="2:9">
      <c r="B511" s="304">
        <f t="shared" si="1"/>
        <v>492</v>
      </c>
      <c r="C511" s="304" t="s">
        <v>342</v>
      </c>
      <c r="D511" s="304">
        <v>1996</v>
      </c>
      <c r="E511" s="363">
        <v>11549</v>
      </c>
      <c r="F511" s="304"/>
      <c r="G511" s="304">
        <v>2023</v>
      </c>
      <c r="H511" s="304"/>
      <c r="I511" s="304"/>
    </row>
    <row r="512" spans="2:9">
      <c r="B512" s="304">
        <f t="shared" si="1"/>
        <v>493</v>
      </c>
      <c r="C512" s="304" t="s">
        <v>342</v>
      </c>
      <c r="D512" s="304">
        <v>1998</v>
      </c>
      <c r="E512" s="363">
        <v>28291</v>
      </c>
      <c r="F512" s="304"/>
      <c r="G512" s="304">
        <v>2023</v>
      </c>
      <c r="H512" s="304"/>
      <c r="I512" s="304"/>
    </row>
    <row r="513" spans="2:9">
      <c r="B513" s="304">
        <f t="shared" si="1"/>
        <v>494</v>
      </c>
      <c r="C513" s="304" t="s">
        <v>342</v>
      </c>
      <c r="D513" s="304">
        <v>2001</v>
      </c>
      <c r="E513" s="363">
        <v>273838</v>
      </c>
      <c r="F513" s="304"/>
      <c r="G513" s="304">
        <v>2023</v>
      </c>
      <c r="H513" s="304"/>
      <c r="I513" s="304"/>
    </row>
    <row r="514" spans="2:9">
      <c r="B514" s="304">
        <f t="shared" si="1"/>
        <v>495</v>
      </c>
      <c r="C514" s="304" t="s">
        <v>342</v>
      </c>
      <c r="D514" s="304">
        <v>2003</v>
      </c>
      <c r="E514" s="363">
        <v>35370</v>
      </c>
      <c r="F514" s="304"/>
      <c r="G514" s="304">
        <v>2023</v>
      </c>
      <c r="H514" s="304"/>
      <c r="I514" s="304"/>
    </row>
    <row r="515" spans="2:9">
      <c r="B515" s="304">
        <f t="shared" si="1"/>
        <v>496</v>
      </c>
      <c r="C515" s="304" t="s">
        <v>342</v>
      </c>
      <c r="D515" s="304">
        <v>2004</v>
      </c>
      <c r="E515" s="363">
        <v>45503</v>
      </c>
      <c r="F515" s="304"/>
      <c r="G515" s="304">
        <v>2023</v>
      </c>
      <c r="H515" s="304"/>
      <c r="I515" s="304"/>
    </row>
    <row r="516" spans="2:9">
      <c r="B516" s="304">
        <f t="shared" si="1"/>
        <v>497</v>
      </c>
      <c r="C516" s="304" t="s">
        <v>342</v>
      </c>
      <c r="D516" s="304">
        <v>2005</v>
      </c>
      <c r="E516" s="363">
        <v>165266</v>
      </c>
      <c r="F516" s="304"/>
      <c r="G516" s="304">
        <v>2023</v>
      </c>
      <c r="H516" s="304"/>
      <c r="I516" s="304"/>
    </row>
    <row r="517" spans="2:9">
      <c r="B517" s="304">
        <f t="shared" si="1"/>
        <v>498</v>
      </c>
      <c r="C517" s="304" t="s">
        <v>342</v>
      </c>
      <c r="D517" s="304">
        <v>2006</v>
      </c>
      <c r="E517" s="363">
        <v>419198</v>
      </c>
      <c r="F517" s="304"/>
      <c r="G517" s="304">
        <v>2023</v>
      </c>
      <c r="H517" s="304"/>
      <c r="I517" s="304"/>
    </row>
    <row r="518" spans="2:9">
      <c r="B518" s="304">
        <f t="shared" si="1"/>
        <v>499</v>
      </c>
      <c r="C518" s="304" t="s">
        <v>342</v>
      </c>
      <c r="D518" s="304">
        <v>2007</v>
      </c>
      <c r="E518" s="363">
        <v>1086511</v>
      </c>
      <c r="F518" s="304"/>
      <c r="G518" s="304">
        <v>2023</v>
      </c>
      <c r="H518" s="304"/>
      <c r="I518" s="304"/>
    </row>
    <row r="519" spans="2:9">
      <c r="B519" s="304">
        <f t="shared" si="1"/>
        <v>500</v>
      </c>
      <c r="C519" s="304" t="s">
        <v>342</v>
      </c>
      <c r="D519" s="304">
        <v>2008</v>
      </c>
      <c r="E519" s="363">
        <v>1532964</v>
      </c>
      <c r="F519" s="304"/>
      <c r="G519" s="304">
        <v>2023</v>
      </c>
      <c r="H519" s="304"/>
      <c r="I519" s="304"/>
    </row>
    <row r="520" spans="2:9">
      <c r="B520" s="304">
        <f t="shared" si="1"/>
        <v>501</v>
      </c>
      <c r="C520" s="304" t="s">
        <v>342</v>
      </c>
      <c r="D520" s="304">
        <v>2009</v>
      </c>
      <c r="E520" s="363">
        <v>100227</v>
      </c>
      <c r="F520" s="304"/>
      <c r="G520" s="304">
        <v>2023</v>
      </c>
      <c r="H520" s="304"/>
      <c r="I520" s="304"/>
    </row>
    <row r="521" spans="2:9">
      <c r="B521" s="304">
        <f t="shared" si="1"/>
        <v>502</v>
      </c>
      <c r="C521" s="304" t="s">
        <v>342</v>
      </c>
      <c r="D521" s="304">
        <v>2010</v>
      </c>
      <c r="E521" s="363">
        <v>956327</v>
      </c>
      <c r="F521" s="304"/>
      <c r="G521" s="304">
        <v>2023</v>
      </c>
      <c r="H521" s="304"/>
      <c r="I521" s="304"/>
    </row>
    <row r="522" spans="2:9">
      <c r="B522" s="304">
        <f t="shared" si="1"/>
        <v>503</v>
      </c>
      <c r="C522" s="304" t="s">
        <v>342</v>
      </c>
      <c r="D522" s="304">
        <v>2011</v>
      </c>
      <c r="E522" s="363">
        <v>1338329</v>
      </c>
      <c r="F522" s="304"/>
      <c r="G522" s="304">
        <v>2023</v>
      </c>
      <c r="H522" s="304"/>
      <c r="I522" s="304"/>
    </row>
    <row r="523" spans="2:9">
      <c r="B523" s="304">
        <f t="shared" si="1"/>
        <v>504</v>
      </c>
      <c r="C523" s="304" t="s">
        <v>342</v>
      </c>
      <c r="D523" s="304">
        <v>2012</v>
      </c>
      <c r="E523" s="363">
        <v>479994</v>
      </c>
      <c r="F523" s="304"/>
      <c r="G523" s="304">
        <v>2023</v>
      </c>
      <c r="H523" s="304"/>
      <c r="I523" s="304"/>
    </row>
    <row r="524" spans="2:9">
      <c r="B524" s="304">
        <f t="shared" si="1"/>
        <v>505</v>
      </c>
      <c r="C524" s="304" t="s">
        <v>342</v>
      </c>
      <c r="D524" s="304">
        <v>2013</v>
      </c>
      <c r="E524" s="363">
        <v>640497</v>
      </c>
      <c r="F524" s="304"/>
      <c r="G524" s="304">
        <v>2023</v>
      </c>
      <c r="H524" s="304"/>
      <c r="I524" s="304"/>
    </row>
    <row r="525" spans="2:9">
      <c r="B525" s="304">
        <f t="shared" si="1"/>
        <v>506</v>
      </c>
      <c r="C525" s="304" t="s">
        <v>342</v>
      </c>
      <c r="D525" s="304">
        <v>2014</v>
      </c>
      <c r="E525" s="363">
        <v>1591</v>
      </c>
      <c r="F525" s="304"/>
      <c r="G525" s="304">
        <v>2023</v>
      </c>
      <c r="H525" s="304"/>
      <c r="I525" s="304"/>
    </row>
    <row r="526" spans="2:9">
      <c r="B526" s="304">
        <f t="shared" si="1"/>
        <v>507</v>
      </c>
      <c r="C526" s="304" t="s">
        <v>342</v>
      </c>
      <c r="D526" s="304">
        <v>2016</v>
      </c>
      <c r="E526" s="363">
        <v>36980</v>
      </c>
      <c r="F526" s="304"/>
      <c r="G526" s="304">
        <v>2023</v>
      </c>
      <c r="H526" s="304"/>
      <c r="I526" s="304"/>
    </row>
    <row r="527" spans="2:9">
      <c r="B527" s="304">
        <f t="shared" si="1"/>
        <v>508</v>
      </c>
      <c r="C527" s="304" t="s">
        <v>346</v>
      </c>
      <c r="D527" s="304">
        <v>1964</v>
      </c>
      <c r="E527" s="363">
        <v>3025</v>
      </c>
      <c r="F527" s="304"/>
      <c r="G527" s="304">
        <v>2023</v>
      </c>
      <c r="H527" s="304"/>
      <c r="I527" s="304"/>
    </row>
    <row r="528" spans="2:9">
      <c r="B528" s="304">
        <f t="shared" si="1"/>
        <v>509</v>
      </c>
      <c r="C528" s="304" t="s">
        <v>346</v>
      </c>
      <c r="D528" s="304">
        <v>1966</v>
      </c>
      <c r="E528" s="363">
        <v>70000</v>
      </c>
      <c r="F528" s="304"/>
      <c r="G528" s="304">
        <v>2023</v>
      </c>
      <c r="H528" s="304"/>
      <c r="I528" s="304"/>
    </row>
    <row r="529" spans="2:9">
      <c r="B529" s="304">
        <f t="shared" si="1"/>
        <v>510</v>
      </c>
      <c r="C529" s="304" t="s">
        <v>346</v>
      </c>
      <c r="D529" s="304">
        <v>1967</v>
      </c>
      <c r="E529" s="363">
        <v>7455</v>
      </c>
      <c r="F529" s="304"/>
      <c r="G529" s="304">
        <v>2023</v>
      </c>
      <c r="H529" s="304"/>
      <c r="I529" s="304"/>
    </row>
    <row r="530" spans="2:9">
      <c r="B530" s="304">
        <f t="shared" si="1"/>
        <v>511</v>
      </c>
      <c r="C530" s="304" t="s">
        <v>346</v>
      </c>
      <c r="D530" s="304">
        <v>1970</v>
      </c>
      <c r="E530" s="363">
        <v>18136</v>
      </c>
      <c r="F530" s="304"/>
      <c r="G530" s="304">
        <v>2023</v>
      </c>
      <c r="H530" s="304"/>
      <c r="I530" s="304"/>
    </row>
    <row r="531" spans="2:9">
      <c r="B531" s="304">
        <f t="shared" si="1"/>
        <v>512</v>
      </c>
      <c r="C531" s="304" t="s">
        <v>346</v>
      </c>
      <c r="D531" s="304">
        <v>1971</v>
      </c>
      <c r="E531" s="363">
        <v>9848</v>
      </c>
      <c r="F531" s="304"/>
      <c r="G531" s="304">
        <v>2023</v>
      </c>
      <c r="H531" s="304"/>
      <c r="I531" s="304"/>
    </row>
    <row r="532" spans="2:9">
      <c r="B532" s="304">
        <f t="shared" si="1"/>
        <v>513</v>
      </c>
      <c r="C532" s="304" t="s">
        <v>346</v>
      </c>
      <c r="D532" s="304">
        <v>1975</v>
      </c>
      <c r="E532" s="363">
        <v>126847</v>
      </c>
      <c r="F532" s="304"/>
      <c r="G532" s="304">
        <v>2023</v>
      </c>
      <c r="H532" s="304"/>
      <c r="I532" s="304"/>
    </row>
    <row r="533" spans="2:9">
      <c r="B533" s="304">
        <f t="shared" si="1"/>
        <v>514</v>
      </c>
      <c r="C533" s="304" t="s">
        <v>346</v>
      </c>
      <c r="D533" s="304">
        <v>1976</v>
      </c>
      <c r="E533" s="363">
        <v>34143</v>
      </c>
      <c r="F533" s="304"/>
      <c r="G533" s="304">
        <v>2023</v>
      </c>
      <c r="H533" s="304"/>
      <c r="I533" s="304"/>
    </row>
    <row r="534" spans="2:9">
      <c r="B534" s="304">
        <f t="shared" si="1"/>
        <v>515</v>
      </c>
      <c r="C534" s="304" t="s">
        <v>346</v>
      </c>
      <c r="D534" s="304">
        <v>1978</v>
      </c>
      <c r="E534" s="363">
        <v>16987</v>
      </c>
      <c r="F534" s="304"/>
      <c r="G534" s="304">
        <v>2023</v>
      </c>
      <c r="H534" s="304"/>
      <c r="I534" s="304"/>
    </row>
    <row r="535" spans="2:9">
      <c r="B535" s="304">
        <f t="shared" si="1"/>
        <v>516</v>
      </c>
      <c r="C535" s="304" t="s">
        <v>346</v>
      </c>
      <c r="D535" s="304">
        <v>1980</v>
      </c>
      <c r="E535" s="363">
        <v>18508</v>
      </c>
      <c r="F535" s="304"/>
      <c r="G535" s="304">
        <v>2023</v>
      </c>
      <c r="H535" s="304"/>
      <c r="I535" s="304"/>
    </row>
    <row r="536" spans="2:9">
      <c r="B536" s="304">
        <f t="shared" si="1"/>
        <v>517</v>
      </c>
      <c r="C536" s="304" t="s">
        <v>346</v>
      </c>
      <c r="D536" s="304">
        <v>1982</v>
      </c>
      <c r="E536" s="363">
        <v>28372</v>
      </c>
      <c r="F536" s="304"/>
      <c r="G536" s="304">
        <v>2023</v>
      </c>
      <c r="H536" s="304"/>
      <c r="I536" s="304"/>
    </row>
    <row r="537" spans="2:9">
      <c r="B537" s="304">
        <f t="shared" si="1"/>
        <v>518</v>
      </c>
      <c r="C537" s="304" t="s">
        <v>346</v>
      </c>
      <c r="D537" s="304">
        <v>1986</v>
      </c>
      <c r="E537" s="363">
        <v>22360</v>
      </c>
      <c r="F537" s="304"/>
      <c r="G537" s="304">
        <v>2023</v>
      </c>
      <c r="H537" s="304"/>
      <c r="I537" s="304"/>
    </row>
    <row r="538" spans="2:9">
      <c r="B538" s="304">
        <f t="shared" si="1"/>
        <v>519</v>
      </c>
      <c r="C538" s="304" t="s">
        <v>346</v>
      </c>
      <c r="D538" s="304">
        <v>1987</v>
      </c>
      <c r="E538" s="363">
        <v>22132</v>
      </c>
      <c r="F538" s="304"/>
      <c r="G538" s="304">
        <v>2023</v>
      </c>
      <c r="H538" s="304"/>
      <c r="I538" s="304"/>
    </row>
    <row r="539" spans="2:9">
      <c r="B539" s="304">
        <f t="shared" si="1"/>
        <v>520</v>
      </c>
      <c r="C539" s="304" t="s">
        <v>346</v>
      </c>
      <c r="D539" s="304">
        <v>1993</v>
      </c>
      <c r="E539" s="363">
        <v>24502</v>
      </c>
      <c r="F539" s="304"/>
      <c r="G539" s="304">
        <v>2023</v>
      </c>
      <c r="H539" s="304"/>
      <c r="I539" s="304"/>
    </row>
    <row r="540" spans="2:9">
      <c r="B540" s="304">
        <f t="shared" si="1"/>
        <v>521</v>
      </c>
      <c r="C540" s="304" t="s">
        <v>346</v>
      </c>
      <c r="D540" s="304">
        <v>1996</v>
      </c>
      <c r="E540" s="363">
        <v>67710</v>
      </c>
      <c r="F540" s="304"/>
      <c r="G540" s="304">
        <v>2023</v>
      </c>
      <c r="H540" s="304"/>
      <c r="I540" s="304"/>
    </row>
    <row r="541" spans="2:9">
      <c r="B541" s="304">
        <f t="shared" si="1"/>
        <v>522</v>
      </c>
      <c r="C541" s="304" t="s">
        <v>346</v>
      </c>
      <c r="D541" s="304">
        <v>2002</v>
      </c>
      <c r="E541" s="363">
        <v>278598</v>
      </c>
      <c r="F541" s="304"/>
      <c r="G541" s="304">
        <v>2023</v>
      </c>
      <c r="H541" s="304"/>
      <c r="I541" s="304"/>
    </row>
    <row r="542" spans="2:9">
      <c r="B542" s="304">
        <f t="shared" si="1"/>
        <v>523</v>
      </c>
      <c r="C542" s="304" t="s">
        <v>346</v>
      </c>
      <c r="D542" s="304">
        <v>2008</v>
      </c>
      <c r="E542" s="363">
        <v>34070</v>
      </c>
      <c r="F542" s="304"/>
      <c r="G542" s="304">
        <v>2023</v>
      </c>
      <c r="H542" s="304"/>
      <c r="I542" s="304"/>
    </row>
    <row r="543" spans="2:9">
      <c r="B543" s="304">
        <f t="shared" si="1"/>
        <v>524</v>
      </c>
      <c r="C543" s="304" t="s">
        <v>352</v>
      </c>
      <c r="D543" s="304">
        <v>1974</v>
      </c>
      <c r="E543" s="363">
        <v>91446</v>
      </c>
      <c r="F543" s="304"/>
      <c r="G543" s="304">
        <v>2023</v>
      </c>
      <c r="H543" s="304"/>
      <c r="I543" s="304"/>
    </row>
    <row r="544" spans="2:9">
      <c r="B544" s="304">
        <f t="shared" si="1"/>
        <v>525</v>
      </c>
      <c r="C544" s="304" t="s">
        <v>355</v>
      </c>
      <c r="D544" s="304">
        <v>1966</v>
      </c>
      <c r="E544" s="363">
        <v>5667</v>
      </c>
      <c r="F544" s="304"/>
      <c r="G544" s="304">
        <v>2023</v>
      </c>
      <c r="H544" s="304"/>
      <c r="I544" s="304"/>
    </row>
    <row r="545" spans="2:9">
      <c r="B545" s="304">
        <f t="shared" si="1"/>
        <v>526</v>
      </c>
      <c r="C545" s="304" t="s">
        <v>355</v>
      </c>
      <c r="D545" s="304">
        <v>1967</v>
      </c>
      <c r="E545" s="363">
        <v>13495</v>
      </c>
      <c r="F545" s="304"/>
      <c r="G545" s="304">
        <v>2023</v>
      </c>
      <c r="H545" s="304"/>
      <c r="I545" s="304"/>
    </row>
    <row r="546" spans="2:9">
      <c r="B546" s="304">
        <f t="shared" si="1"/>
        <v>527</v>
      </c>
      <c r="C546" s="304" t="s">
        <v>355</v>
      </c>
      <c r="D546" s="304">
        <v>1972</v>
      </c>
      <c r="E546" s="363">
        <v>7627</v>
      </c>
      <c r="F546" s="304"/>
      <c r="G546" s="304">
        <v>2023</v>
      </c>
      <c r="H546" s="304"/>
      <c r="I546" s="304"/>
    </row>
    <row r="547" spans="2:9">
      <c r="B547" s="304">
        <f t="shared" si="1"/>
        <v>528</v>
      </c>
      <c r="C547" s="304" t="s">
        <v>355</v>
      </c>
      <c r="D547" s="304">
        <v>1974</v>
      </c>
      <c r="E547" s="363">
        <v>12366</v>
      </c>
      <c r="F547" s="304"/>
      <c r="G547" s="304">
        <v>2023</v>
      </c>
      <c r="H547" s="304"/>
      <c r="I547" s="304"/>
    </row>
    <row r="548" spans="2:9">
      <c r="B548" s="304">
        <f t="shared" si="1"/>
        <v>529</v>
      </c>
      <c r="C548" s="304" t="s">
        <v>355</v>
      </c>
      <c r="D548" s="304">
        <v>1975</v>
      </c>
      <c r="E548" s="363">
        <v>28804</v>
      </c>
      <c r="F548" s="304"/>
      <c r="G548" s="304">
        <v>2023</v>
      </c>
      <c r="H548" s="304"/>
      <c r="I548" s="304"/>
    </row>
    <row r="549" spans="2:9">
      <c r="B549" s="304">
        <f t="shared" si="1"/>
        <v>530</v>
      </c>
      <c r="C549" s="304" t="s">
        <v>352</v>
      </c>
      <c r="D549" s="304">
        <v>1979</v>
      </c>
      <c r="E549" s="363">
        <v>1824</v>
      </c>
      <c r="F549" s="304"/>
      <c r="G549" s="304">
        <v>2023</v>
      </c>
      <c r="H549" s="304"/>
      <c r="I549" s="304"/>
    </row>
    <row r="550" spans="2:9">
      <c r="B550" s="304">
        <f t="shared" si="1"/>
        <v>531</v>
      </c>
      <c r="C550" s="304" t="s">
        <v>361</v>
      </c>
      <c r="D550" s="304">
        <v>2007</v>
      </c>
      <c r="E550" s="363">
        <v>4508703</v>
      </c>
      <c r="F550" s="304"/>
      <c r="G550" s="304">
        <v>2023</v>
      </c>
      <c r="H550" s="304"/>
      <c r="I550" s="304"/>
    </row>
  </sheetData>
  <mergeCells count="3">
    <mergeCell ref="B8:M8"/>
    <mergeCell ref="B11:D11"/>
    <mergeCell ref="B14:D14"/>
  </mergeCells>
  <pageMargins left="0.7" right="0.7" top="0.75" bottom="0.75" header="0.3" footer="0.3"/>
  <pageSetup paperSize="9" orientation="portrait" r:id="rId1"/>
  <headerFooter>
    <oddFooter>&amp;C_x000D_&amp;1#&amp;"Calibri"&amp;10&amp;K000000 Vertrouwelijk/Confidential</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016BC-3F5C-413F-82D5-45EE704A45D3}">
  <sheetPr>
    <tabColor rgb="FFCCCCFF"/>
  </sheetPr>
  <dimension ref="B1:N23"/>
  <sheetViews>
    <sheetView showGridLines="0" zoomScale="90" zoomScaleNormal="90" workbookViewId="0"/>
  </sheetViews>
  <sheetFormatPr defaultRowHeight="12.75"/>
  <cols>
    <col min="1" max="1" width="2.5703125" customWidth="1"/>
    <col min="2" max="2" width="61.5703125" bestFit="1" customWidth="1"/>
    <col min="3" max="3" width="67.140625" bestFit="1" customWidth="1"/>
    <col min="4" max="4" width="7.5703125" bestFit="1" customWidth="1"/>
    <col min="5" max="5" width="35.5703125" bestFit="1" customWidth="1"/>
    <col min="6" max="6" width="33.42578125" bestFit="1" customWidth="1"/>
    <col min="7" max="7" width="16.140625" bestFit="1" customWidth="1"/>
    <col min="8" max="8" width="32.5703125" bestFit="1" customWidth="1"/>
    <col min="9" max="9" width="76.42578125" bestFit="1" customWidth="1"/>
    <col min="10" max="10" width="9.5703125" bestFit="1" customWidth="1"/>
  </cols>
  <sheetData>
    <row r="1" spans="2:14" s="3" customFormat="1"/>
    <row r="2" spans="2:14" s="12" customFormat="1" ht="18">
      <c r="B2" s="12" t="s">
        <v>847</v>
      </c>
    </row>
    <row r="3" spans="2:14" s="3" customFormat="1"/>
    <row r="4" spans="2:14" s="3" customFormat="1">
      <c r="B4" s="2" t="s">
        <v>198</v>
      </c>
    </row>
    <row r="5" spans="2:14" s="3" customFormat="1" ht="38.25" customHeight="1">
      <c r="B5" s="373" t="s">
        <v>848</v>
      </c>
      <c r="C5" s="373"/>
      <c r="D5" s="373"/>
    </row>
    <row r="6" spans="2:14" s="3" customFormat="1"/>
    <row r="7" spans="2:14" s="3" customFormat="1">
      <c r="B7" s="16" t="s">
        <v>821</v>
      </c>
      <c r="C7" s="193"/>
      <c r="D7" s="2"/>
    </row>
    <row r="8" spans="2:14" s="3" customFormat="1" ht="16.5" customHeight="1">
      <c r="B8" s="380" t="s">
        <v>849</v>
      </c>
      <c r="C8" s="380"/>
      <c r="D8" s="380"/>
      <c r="E8" s="380"/>
      <c r="F8" s="380"/>
      <c r="G8" s="380"/>
      <c r="H8" s="380"/>
      <c r="I8" s="380"/>
      <c r="J8" s="380"/>
      <c r="K8" s="380"/>
      <c r="L8" s="380"/>
      <c r="M8" s="380"/>
    </row>
    <row r="9" spans="2:14" s="3" customFormat="1">
      <c r="B9" s="4"/>
      <c r="C9" s="193"/>
    </row>
    <row r="10" spans="2:14" s="3" customFormat="1">
      <c r="B10" s="188" t="s">
        <v>823</v>
      </c>
      <c r="C10" s="193"/>
    </row>
    <row r="11" spans="2:14" s="3" customFormat="1">
      <c r="B11" s="382">
        <v>45050</v>
      </c>
      <c r="C11" s="382"/>
      <c r="D11" s="382"/>
      <c r="E11" s="128"/>
    </row>
    <row r="13" spans="2:14">
      <c r="B13" s="188" t="s">
        <v>824</v>
      </c>
      <c r="C13" s="3"/>
      <c r="D13" s="3"/>
      <c r="E13" s="3"/>
      <c r="F13" s="3"/>
      <c r="G13" s="3"/>
      <c r="H13" s="3"/>
      <c r="I13" s="3"/>
      <c r="J13" s="3"/>
      <c r="K13" s="3"/>
      <c r="L13" s="3"/>
      <c r="M13" s="3"/>
      <c r="N13" s="3"/>
    </row>
    <row r="14" spans="2:14" ht="25.5" customHeight="1">
      <c r="B14" s="382" t="s">
        <v>850</v>
      </c>
      <c r="C14" s="373"/>
      <c r="D14" s="373"/>
      <c r="E14" s="1"/>
      <c r="F14" s="1"/>
      <c r="G14" s="1"/>
      <c r="H14" s="1"/>
      <c r="I14" s="1"/>
      <c r="J14" s="1"/>
      <c r="K14" s="1"/>
      <c r="L14" s="1"/>
      <c r="M14" s="1"/>
      <c r="N14" s="1"/>
    </row>
    <row r="16" spans="2:14">
      <c r="B16" s="189" t="s">
        <v>826</v>
      </c>
    </row>
    <row r="17" spans="2:10">
      <c r="B17" s="135">
        <f>SUBTOTAL(103,B20:B460)</f>
        <v>4</v>
      </c>
    </row>
    <row r="18" spans="2:10" ht="14.25" customHeight="1"/>
    <row r="19" spans="2:10" s="8" customFormat="1">
      <c r="B19" s="8" t="s">
        <v>851</v>
      </c>
      <c r="C19" s="8" t="s">
        <v>852</v>
      </c>
      <c r="D19" s="8" t="s">
        <v>164</v>
      </c>
      <c r="E19" s="8" t="s">
        <v>853</v>
      </c>
      <c r="F19" s="8" t="s">
        <v>854</v>
      </c>
      <c r="G19" s="8" t="s">
        <v>855</v>
      </c>
      <c r="H19" s="8" t="s">
        <v>856</v>
      </c>
      <c r="I19" s="8" t="s">
        <v>832</v>
      </c>
      <c r="J19" s="8" t="s">
        <v>839</v>
      </c>
    </row>
    <row r="20" spans="2:10">
      <c r="B20" t="s">
        <v>857</v>
      </c>
      <c r="C20" t="s">
        <v>858</v>
      </c>
      <c r="D20">
        <v>2020</v>
      </c>
      <c r="E20" s="190">
        <v>909823616.24000001</v>
      </c>
      <c r="F20" s="190">
        <v>7382022.1000000006</v>
      </c>
      <c r="G20" s="190">
        <v>1408616.89</v>
      </c>
      <c r="H20" s="190">
        <v>-7141324.5900000008</v>
      </c>
      <c r="I20" t="s">
        <v>834</v>
      </c>
      <c r="J20">
        <v>1</v>
      </c>
    </row>
    <row r="21" spans="2:10">
      <c r="B21" t="s">
        <v>857</v>
      </c>
      <c r="C21" t="s">
        <v>858</v>
      </c>
      <c r="D21">
        <v>2021</v>
      </c>
      <c r="E21" s="190">
        <v>922405562.78000021</v>
      </c>
      <c r="F21" s="190">
        <v>13494084.869999999</v>
      </c>
      <c r="G21" s="190">
        <v>1093413.33</v>
      </c>
      <c r="H21" s="190">
        <v>-21856587.380000003</v>
      </c>
      <c r="I21" t="s">
        <v>840</v>
      </c>
      <c r="J21">
        <v>1</v>
      </c>
    </row>
    <row r="22" spans="2:10">
      <c r="B22" t="s">
        <v>857</v>
      </c>
      <c r="C22" t="s">
        <v>858</v>
      </c>
      <c r="D22">
        <v>2022</v>
      </c>
      <c r="E22" s="190">
        <v>1354081798.3900001</v>
      </c>
      <c r="F22" s="190">
        <v>33326739.559999999</v>
      </c>
      <c r="G22" s="190">
        <v>221359938.30000001</v>
      </c>
      <c r="H22" s="190">
        <v>-2234578.129999999</v>
      </c>
      <c r="I22" t="s">
        <v>835</v>
      </c>
      <c r="J22">
        <v>2</v>
      </c>
    </row>
    <row r="23" spans="2:10">
      <c r="B23" s="304" t="s">
        <v>857</v>
      </c>
      <c r="C23" s="304" t="s">
        <v>858</v>
      </c>
      <c r="D23" s="304">
        <v>2023</v>
      </c>
      <c r="E23" s="365">
        <v>1053217263.61</v>
      </c>
      <c r="F23" s="365">
        <v>36546798.390000001</v>
      </c>
      <c r="G23" s="365">
        <v>161390059.08000001</v>
      </c>
      <c r="H23" s="365">
        <v>-76182777.189999998</v>
      </c>
      <c r="I23" s="304"/>
      <c r="J23" s="304"/>
    </row>
  </sheetData>
  <mergeCells count="4">
    <mergeCell ref="B5:D5"/>
    <mergeCell ref="B8:M8"/>
    <mergeCell ref="B11:D11"/>
    <mergeCell ref="B14:D14"/>
  </mergeCells>
  <pageMargins left="0.7" right="0.7" top="0.75" bottom="0.75" header="0.3" footer="0.3"/>
  <headerFooter>
    <oddFooter>&amp;C_x000D_&amp;1#&amp;"Calibri"&amp;10&amp;K000000 Vertrouwelijk/Confidential</oddFooter>
  </headerFooter>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8D9"/>
    <pageSetUpPr fitToPage="1"/>
  </sheetPr>
  <dimension ref="B2:AB113"/>
  <sheetViews>
    <sheetView showGridLines="0" zoomScale="80" zoomScaleNormal="80" workbookViewId="0">
      <pane ySplit="3" topLeftCell="A4" activePane="bottomLeft" state="frozen"/>
      <selection activeCell="C40" sqref="C40"/>
      <selection pane="bottomLeft"/>
    </sheetView>
  </sheetViews>
  <sheetFormatPr defaultColWidth="9.140625" defaultRowHeight="12.75"/>
  <cols>
    <col min="1" max="1" width="2.5703125" style="3" customWidth="1"/>
    <col min="2" max="2" width="19.140625" style="3" customWidth="1"/>
    <col min="3" max="3" width="2.5703125" style="3" customWidth="1"/>
    <col min="4" max="4" width="35.5703125" style="3" customWidth="1"/>
    <col min="5" max="5" width="2.5703125" style="3" customWidth="1"/>
    <col min="6" max="6" width="10.5703125" style="3" customWidth="1"/>
    <col min="7" max="7" width="2.5703125" style="3" customWidth="1"/>
    <col min="8" max="8" width="37.85546875" style="3" customWidth="1"/>
    <col min="9" max="9" width="2.5703125" style="3" customWidth="1"/>
    <col min="10" max="10" width="10.5703125" style="3" customWidth="1"/>
    <col min="11" max="11" width="2.5703125" style="3" customWidth="1"/>
    <col min="12" max="12" width="25.5703125" style="3" customWidth="1"/>
    <col min="13" max="13" width="2.5703125" style="3" customWidth="1"/>
    <col min="14" max="14" width="10.5703125" style="3" customWidth="1"/>
    <col min="15" max="15" width="2.5703125" style="3" customWidth="1"/>
    <col min="16" max="16" width="25.5703125" style="3" customWidth="1"/>
    <col min="17" max="17" width="2.5703125" style="3" customWidth="1"/>
    <col min="18" max="18" width="10.5703125" style="3" customWidth="1"/>
    <col min="19" max="19" width="2.5703125" style="3" customWidth="1"/>
    <col min="20" max="20" width="25.5703125" style="3" customWidth="1"/>
    <col min="21" max="21" width="2.5703125" style="3" customWidth="1"/>
    <col min="22" max="22" width="10.5703125" style="3" customWidth="1"/>
    <col min="23" max="23" width="2.5703125" style="3" customWidth="1"/>
    <col min="24" max="24" width="25.5703125" style="3" customWidth="1"/>
    <col min="25" max="25" width="2.5703125" style="3" customWidth="1"/>
    <col min="26" max="16384" width="9.140625" style="3"/>
  </cols>
  <sheetData>
    <row r="2" spans="2:26" s="7" customFormat="1" ht="18">
      <c r="B2" s="7" t="s">
        <v>29</v>
      </c>
    </row>
    <row r="4" spans="2:26" s="8" customFormat="1">
      <c r="B4" s="8" t="s">
        <v>30</v>
      </c>
    </row>
    <row r="6" spans="2:26">
      <c r="B6" s="3" t="s">
        <v>31</v>
      </c>
    </row>
    <row r="7" spans="2:26">
      <c r="B7" s="3" t="s">
        <v>32</v>
      </c>
      <c r="H7" s="19"/>
    </row>
    <row r="9" spans="2:26" s="8" customFormat="1">
      <c r="B9" s="8" t="s">
        <v>33</v>
      </c>
    </row>
    <row r="11" spans="2:26" s="66" customFormat="1">
      <c r="B11" s="66" t="s">
        <v>34</v>
      </c>
    </row>
    <row r="12" spans="2:26" s="66" customFormat="1"/>
    <row r="13" spans="2:26" s="66" customFormat="1">
      <c r="B13" s="83"/>
      <c r="C13" s="83"/>
      <c r="D13" s="84" t="s">
        <v>35</v>
      </c>
      <c r="E13" s="83"/>
      <c r="F13" s="83"/>
      <c r="G13" s="83"/>
      <c r="H13" s="84" t="s">
        <v>36</v>
      </c>
      <c r="I13" s="83"/>
      <c r="J13" s="83"/>
      <c r="K13" s="83"/>
      <c r="L13" s="83"/>
      <c r="M13" s="83"/>
      <c r="N13" s="83"/>
      <c r="O13" s="83"/>
      <c r="P13" s="83"/>
      <c r="Q13" s="83"/>
      <c r="R13" s="83"/>
      <c r="S13" s="83"/>
      <c r="T13" s="84"/>
      <c r="U13" s="83"/>
      <c r="V13" s="83"/>
      <c r="W13" s="83"/>
      <c r="X13" s="84" t="s">
        <v>37</v>
      </c>
      <c r="Y13" s="83"/>
      <c r="Z13" s="83"/>
    </row>
    <row r="14" spans="2:26" s="66" customFormat="1" ht="14.25">
      <c r="B14" s="67"/>
      <c r="C14" s="67"/>
      <c r="D14" s="67"/>
      <c r="E14" s="67"/>
      <c r="F14" s="67"/>
      <c r="G14" s="67"/>
      <c r="H14" s="67"/>
      <c r="I14" s="67"/>
      <c r="J14" s="67"/>
      <c r="K14" s="67"/>
      <c r="L14" s="67"/>
      <c r="M14" s="67"/>
      <c r="N14" s="67"/>
      <c r="O14" s="67"/>
      <c r="P14" s="67"/>
      <c r="Q14" s="67"/>
      <c r="R14" s="67"/>
      <c r="S14" s="67"/>
      <c r="T14" s="67"/>
      <c r="V14" s="67"/>
      <c r="W14" s="67"/>
      <c r="X14" s="67"/>
      <c r="Z14" s="67"/>
    </row>
    <row r="15" spans="2:26" s="66" customFormat="1" ht="14.25">
      <c r="B15" s="67"/>
      <c r="C15" s="68"/>
      <c r="D15" s="69"/>
      <c r="E15" s="70"/>
      <c r="F15" s="71"/>
      <c r="G15" s="68"/>
      <c r="H15" s="69"/>
      <c r="I15" s="70"/>
      <c r="J15" s="71"/>
      <c r="K15" s="71"/>
      <c r="M15" s="71"/>
      <c r="N15" s="71"/>
      <c r="O15" s="71"/>
      <c r="Q15" s="71"/>
      <c r="R15" s="71"/>
      <c r="S15" s="67"/>
      <c r="V15" s="71"/>
      <c r="W15" s="67"/>
      <c r="Z15" s="71"/>
    </row>
    <row r="16" spans="2:26" s="66" customFormat="1" ht="14.25">
      <c r="B16" s="67"/>
      <c r="C16" s="72"/>
      <c r="D16" s="73" t="s">
        <v>38</v>
      </c>
      <c r="E16" s="74"/>
      <c r="F16" s="71"/>
      <c r="G16" s="72"/>
      <c r="H16" s="80" t="s">
        <v>39</v>
      </c>
      <c r="I16" s="74"/>
      <c r="J16" s="71"/>
      <c r="S16" s="67"/>
      <c r="W16" s="67"/>
    </row>
    <row r="17" spans="2:28" s="66" customFormat="1" ht="14.25">
      <c r="B17" s="67"/>
      <c r="C17" s="75"/>
      <c r="D17" s="76"/>
      <c r="E17" s="77"/>
      <c r="F17" s="71"/>
      <c r="G17" s="75"/>
      <c r="H17" s="76"/>
      <c r="I17" s="77"/>
      <c r="J17" s="71"/>
      <c r="S17" s="67"/>
      <c r="W17" s="67"/>
      <c r="AB17" s="78"/>
    </row>
    <row r="18" spans="2:28" s="66" customFormat="1" ht="14.25">
      <c r="B18" s="67"/>
      <c r="F18" s="71"/>
      <c r="J18" s="71"/>
      <c r="S18" s="67"/>
      <c r="W18" s="67"/>
    </row>
    <row r="19" spans="2:28" s="66" customFormat="1" ht="14.25">
      <c r="B19" s="67"/>
      <c r="F19" s="71"/>
      <c r="J19" s="71"/>
      <c r="S19" s="67"/>
      <c r="W19" s="67"/>
    </row>
    <row r="20" spans="2:28" s="66" customFormat="1" ht="14.25">
      <c r="B20" s="67"/>
      <c r="C20" s="68"/>
      <c r="D20" s="69"/>
      <c r="E20" s="70"/>
      <c r="F20" s="71"/>
      <c r="J20" s="71"/>
      <c r="S20" s="67"/>
      <c r="W20" s="67"/>
    </row>
    <row r="21" spans="2:28" s="66" customFormat="1" ht="14.25">
      <c r="B21" s="67"/>
      <c r="C21" s="72"/>
      <c r="D21" s="73" t="s">
        <v>40</v>
      </c>
      <c r="E21" s="74"/>
      <c r="F21" s="71"/>
      <c r="J21" s="71"/>
      <c r="S21" s="67"/>
      <c r="W21" s="67"/>
    </row>
    <row r="22" spans="2:28" s="66" customFormat="1" ht="14.25">
      <c r="B22" s="67"/>
      <c r="C22" s="75"/>
      <c r="D22" s="76"/>
      <c r="E22" s="77"/>
      <c r="F22" s="71"/>
      <c r="J22" s="71"/>
      <c r="S22" s="67"/>
      <c r="W22" s="67"/>
    </row>
    <row r="23" spans="2:28" s="66" customFormat="1" ht="14.25">
      <c r="B23" s="67"/>
      <c r="C23" s="71"/>
      <c r="D23" s="71"/>
      <c r="E23" s="71"/>
      <c r="F23" s="71"/>
      <c r="J23" s="71"/>
      <c r="S23" s="67"/>
      <c r="W23" s="67"/>
    </row>
    <row r="24" spans="2:28" s="66" customFormat="1" ht="14.25">
      <c r="B24" s="67"/>
      <c r="C24" s="68"/>
      <c r="D24" s="69"/>
      <c r="E24" s="70"/>
      <c r="F24" s="71"/>
      <c r="G24" s="68"/>
      <c r="H24" s="69"/>
      <c r="I24" s="70"/>
      <c r="J24" s="71"/>
      <c r="S24" s="67"/>
      <c r="W24" s="67"/>
    </row>
    <row r="25" spans="2:28" s="66" customFormat="1" ht="14.25">
      <c r="B25" s="67"/>
      <c r="C25" s="72"/>
      <c r="D25" s="73" t="s">
        <v>41</v>
      </c>
      <c r="E25" s="74"/>
      <c r="F25" s="71"/>
      <c r="G25" s="72"/>
      <c r="H25" s="92" t="s">
        <v>42</v>
      </c>
      <c r="I25" s="74"/>
      <c r="J25" s="71"/>
      <c r="S25" s="67"/>
      <c r="W25" s="67"/>
    </row>
    <row r="26" spans="2:28" s="66" customFormat="1" ht="14.25">
      <c r="B26" s="67"/>
      <c r="C26" s="75"/>
      <c r="D26" s="76"/>
      <c r="E26" s="77"/>
      <c r="F26" s="71"/>
      <c r="G26" s="75"/>
      <c r="H26" s="76"/>
      <c r="I26" s="77"/>
      <c r="J26" s="71"/>
      <c r="S26" s="67"/>
      <c r="W26" s="67"/>
    </row>
    <row r="27" spans="2:28" s="66" customFormat="1" ht="14.25">
      <c r="B27" s="67"/>
      <c r="C27" s="71"/>
      <c r="D27" s="71"/>
      <c r="E27" s="71"/>
      <c r="F27" s="71"/>
      <c r="J27" s="71"/>
      <c r="S27" s="67"/>
      <c r="W27" s="67"/>
    </row>
    <row r="28" spans="2:28" s="66" customFormat="1" ht="14.25">
      <c r="B28" s="67"/>
      <c r="C28" s="68"/>
      <c r="D28" s="69"/>
      <c r="E28" s="70"/>
      <c r="F28" s="71"/>
      <c r="G28" s="68"/>
      <c r="H28" s="69"/>
      <c r="I28" s="70"/>
      <c r="J28" s="71"/>
      <c r="S28" s="67"/>
      <c r="W28" s="67"/>
    </row>
    <row r="29" spans="2:28" s="66" customFormat="1" ht="14.25">
      <c r="B29" s="67"/>
      <c r="C29" s="72"/>
      <c r="D29" s="73" t="s">
        <v>43</v>
      </c>
      <c r="E29" s="74"/>
      <c r="F29" s="71"/>
      <c r="G29" s="72"/>
      <c r="H29" s="92" t="s">
        <v>44</v>
      </c>
      <c r="I29" s="74"/>
      <c r="J29" s="71"/>
      <c r="S29" s="67"/>
      <c r="W29" s="67"/>
    </row>
    <row r="30" spans="2:28" s="66" customFormat="1" ht="14.25">
      <c r="B30" s="67"/>
      <c r="C30" s="75"/>
      <c r="D30" s="76"/>
      <c r="E30" s="77"/>
      <c r="F30" s="71"/>
      <c r="G30" s="75"/>
      <c r="H30" s="76"/>
      <c r="I30" s="77"/>
      <c r="J30" s="71"/>
      <c r="S30" s="67"/>
      <c r="W30" s="67"/>
    </row>
    <row r="31" spans="2:28" s="66" customFormat="1" ht="14.25">
      <c r="B31" s="67"/>
      <c r="C31" s="71"/>
      <c r="D31" s="71"/>
      <c r="E31" s="71"/>
      <c r="F31" s="71"/>
      <c r="G31" s="67"/>
      <c r="H31" s="67"/>
      <c r="J31" s="71"/>
      <c r="S31" s="67"/>
      <c r="W31" s="67"/>
    </row>
    <row r="32" spans="2:28" s="66" customFormat="1" ht="14.25">
      <c r="B32" s="67"/>
      <c r="C32" s="68"/>
      <c r="D32" s="69"/>
      <c r="E32" s="70"/>
      <c r="F32" s="71"/>
      <c r="G32" s="68"/>
      <c r="H32" s="69"/>
      <c r="I32" s="70"/>
      <c r="J32" s="71"/>
      <c r="S32" s="67"/>
      <c r="W32" s="67"/>
    </row>
    <row r="33" spans="2:25" s="66" customFormat="1" ht="14.25">
      <c r="B33" s="67"/>
      <c r="C33" s="72"/>
      <c r="D33" s="73" t="s">
        <v>45</v>
      </c>
      <c r="E33" s="74"/>
      <c r="F33" s="71"/>
      <c r="G33" s="72"/>
      <c r="H33" s="92" t="s">
        <v>46</v>
      </c>
      <c r="I33" s="74"/>
      <c r="J33" s="71"/>
    </row>
    <row r="34" spans="2:25" s="66" customFormat="1" ht="14.25">
      <c r="B34" s="67"/>
      <c r="C34" s="75"/>
      <c r="D34" s="76"/>
      <c r="E34" s="77"/>
      <c r="F34" s="71"/>
      <c r="G34" s="75"/>
      <c r="H34" s="76"/>
      <c r="I34" s="77"/>
      <c r="J34" s="71"/>
      <c r="K34" s="68"/>
      <c r="L34" s="69"/>
      <c r="M34" s="70"/>
      <c r="O34" s="68"/>
      <c r="P34" s="69"/>
      <c r="Q34" s="70"/>
      <c r="S34" s="68"/>
      <c r="T34" s="69"/>
      <c r="U34" s="70"/>
      <c r="W34" s="68"/>
      <c r="X34" s="69"/>
      <c r="Y34" s="70"/>
    </row>
    <row r="35" spans="2:25" s="66" customFormat="1" ht="14.25">
      <c r="B35" s="67"/>
      <c r="F35" s="71"/>
      <c r="J35" s="71"/>
      <c r="K35" s="72"/>
      <c r="L35" s="92" t="s">
        <v>47</v>
      </c>
      <c r="M35" s="74"/>
      <c r="O35" s="72"/>
      <c r="P35" s="92" t="s">
        <v>48</v>
      </c>
      <c r="Q35" s="74"/>
      <c r="S35" s="72"/>
      <c r="T35" s="92" t="s">
        <v>49</v>
      </c>
      <c r="U35" s="74"/>
      <c r="W35" s="72"/>
      <c r="X35" s="79" t="s">
        <v>50</v>
      </c>
      <c r="Y35" s="74"/>
    </row>
    <row r="36" spans="2:25" s="66" customFormat="1" ht="14.25">
      <c r="B36" s="67"/>
      <c r="C36" s="68"/>
      <c r="D36" s="69"/>
      <c r="E36" s="70"/>
      <c r="F36" s="71"/>
      <c r="G36" s="68"/>
      <c r="H36" s="69"/>
      <c r="I36" s="70"/>
      <c r="J36" s="71"/>
      <c r="K36" s="75"/>
      <c r="L36" s="76"/>
      <c r="M36" s="77"/>
      <c r="O36" s="75"/>
      <c r="P36" s="76"/>
      <c r="Q36" s="77"/>
      <c r="S36" s="75"/>
      <c r="T36" s="76"/>
      <c r="U36" s="77"/>
      <c r="W36" s="75"/>
      <c r="X36" s="76"/>
      <c r="Y36" s="77"/>
    </row>
    <row r="37" spans="2:25" s="66" customFormat="1" ht="14.25">
      <c r="B37" s="67"/>
      <c r="C37" s="72"/>
      <c r="D37" s="73" t="s">
        <v>51</v>
      </c>
      <c r="E37" s="74"/>
      <c r="F37" s="71"/>
      <c r="G37" s="72"/>
      <c r="H37" s="92" t="s">
        <v>52</v>
      </c>
      <c r="I37" s="74"/>
      <c r="J37" s="71"/>
      <c r="K37" s="81"/>
      <c r="L37" s="82"/>
      <c r="M37" s="81"/>
      <c r="O37" s="81"/>
      <c r="P37" s="82"/>
      <c r="Q37" s="81"/>
      <c r="S37" s="67"/>
      <c r="W37" s="67"/>
    </row>
    <row r="38" spans="2:25" s="66" customFormat="1" ht="14.25">
      <c r="B38" s="67"/>
      <c r="C38" s="75"/>
      <c r="D38" s="76"/>
      <c r="E38" s="77"/>
      <c r="F38" s="71"/>
      <c r="G38" s="75"/>
      <c r="H38" s="76"/>
      <c r="I38" s="77"/>
      <c r="J38" s="71"/>
      <c r="K38" s="81"/>
      <c r="L38" s="81"/>
      <c r="M38" s="81"/>
      <c r="O38" s="81"/>
      <c r="P38" s="81"/>
      <c r="Q38" s="81"/>
      <c r="S38" s="67"/>
      <c r="W38" s="67"/>
    </row>
    <row r="39" spans="2:25" s="66" customFormat="1" ht="14.25">
      <c r="B39" s="348"/>
      <c r="C39" s="71"/>
      <c r="D39" s="71"/>
      <c r="E39" s="71"/>
      <c r="F39" s="71"/>
      <c r="J39" s="71"/>
      <c r="S39" s="67"/>
      <c r="W39" s="67"/>
    </row>
    <row r="40" spans="2:25" s="66" customFormat="1" ht="14.25">
      <c r="B40" s="67"/>
      <c r="C40" s="68"/>
      <c r="D40" s="69"/>
      <c r="E40" s="70"/>
      <c r="F40" s="71"/>
      <c r="G40" s="68"/>
      <c r="H40" s="69"/>
      <c r="I40" s="70"/>
      <c r="J40" s="71"/>
      <c r="K40" s="81"/>
      <c r="L40" s="81"/>
      <c r="M40" s="81"/>
      <c r="O40" s="81"/>
      <c r="P40" s="81"/>
      <c r="Q40" s="81"/>
    </row>
    <row r="41" spans="2:25" s="66" customFormat="1" ht="14.25">
      <c r="B41" s="67"/>
      <c r="C41" s="72"/>
      <c r="D41" s="73" t="s">
        <v>53</v>
      </c>
      <c r="E41" s="74"/>
      <c r="F41" s="71"/>
      <c r="G41" s="72"/>
      <c r="H41" s="92" t="s">
        <v>54</v>
      </c>
      <c r="I41" s="74"/>
      <c r="J41" s="71"/>
      <c r="K41" s="81"/>
      <c r="L41" s="82"/>
      <c r="M41" s="81"/>
      <c r="O41" s="81"/>
      <c r="P41" s="82"/>
      <c r="Q41" s="81"/>
    </row>
    <row r="42" spans="2:25" s="66" customFormat="1" ht="14.25">
      <c r="B42" s="67"/>
      <c r="C42" s="75"/>
      <c r="D42" s="76"/>
      <c r="E42" s="77"/>
      <c r="F42" s="71"/>
      <c r="G42" s="75"/>
      <c r="H42" s="76"/>
      <c r="I42" s="77"/>
      <c r="J42" s="71"/>
      <c r="K42" s="81"/>
      <c r="L42" s="81"/>
      <c r="M42" s="81"/>
      <c r="O42" s="81"/>
      <c r="P42" s="81"/>
      <c r="Q42" s="81"/>
    </row>
    <row r="43" spans="2:25" s="66" customFormat="1" ht="14.25">
      <c r="B43" s="67"/>
      <c r="C43" s="71"/>
      <c r="D43" s="71"/>
      <c r="E43" s="71"/>
      <c r="F43" s="71"/>
      <c r="G43" s="71"/>
      <c r="H43" s="71"/>
      <c r="I43" s="71"/>
      <c r="J43" s="71"/>
      <c r="K43" s="81"/>
      <c r="L43" s="81"/>
      <c r="M43" s="81"/>
      <c r="O43" s="81"/>
      <c r="P43" s="81"/>
      <c r="Q43" s="81"/>
    </row>
    <row r="44" spans="2:25" s="66" customFormat="1" ht="14.25">
      <c r="B44" s="67"/>
      <c r="C44" s="68"/>
      <c r="D44" s="69"/>
      <c r="E44" s="70"/>
      <c r="F44" s="71"/>
      <c r="G44" s="68"/>
      <c r="H44" s="69"/>
      <c r="I44" s="70"/>
      <c r="J44" s="71"/>
      <c r="K44" s="81"/>
      <c r="L44" s="81"/>
      <c r="M44" s="81"/>
      <c r="O44" s="81"/>
      <c r="P44" s="81"/>
      <c r="Q44" s="81"/>
    </row>
    <row r="45" spans="2:25" s="66" customFormat="1" ht="14.25">
      <c r="B45" s="67"/>
      <c r="C45" s="72"/>
      <c r="D45" s="73" t="s">
        <v>55</v>
      </c>
      <c r="E45" s="74"/>
      <c r="F45" s="71"/>
      <c r="G45" s="72"/>
      <c r="H45" s="92" t="s">
        <v>56</v>
      </c>
      <c r="I45" s="74"/>
      <c r="J45" s="71"/>
      <c r="K45" s="81"/>
      <c r="L45" s="81"/>
      <c r="M45" s="81"/>
      <c r="O45" s="81"/>
      <c r="P45" s="81"/>
      <c r="Q45" s="81"/>
    </row>
    <row r="46" spans="2:25" s="66" customFormat="1" ht="14.25">
      <c r="B46" s="67"/>
      <c r="C46" s="75"/>
      <c r="D46" s="76"/>
      <c r="E46" s="77"/>
      <c r="F46" s="71"/>
      <c r="G46" s="75"/>
      <c r="H46" s="76"/>
      <c r="I46" s="77"/>
      <c r="J46" s="71"/>
      <c r="K46" s="81"/>
      <c r="L46" s="81"/>
      <c r="M46" s="81"/>
      <c r="O46" s="81"/>
      <c r="P46" s="81"/>
      <c r="Q46" s="81"/>
    </row>
    <row r="47" spans="2:25" s="66" customFormat="1" ht="14.25">
      <c r="B47" s="67"/>
      <c r="F47" s="71"/>
      <c r="J47" s="71"/>
      <c r="S47" s="67"/>
      <c r="W47" s="67"/>
    </row>
    <row r="48" spans="2:25" s="66" customFormat="1" ht="14.25">
      <c r="B48" s="67"/>
      <c r="C48" s="68"/>
      <c r="D48" s="69"/>
      <c r="E48" s="70"/>
      <c r="G48" s="68"/>
      <c r="H48" s="69"/>
      <c r="I48" s="70"/>
      <c r="K48" s="81"/>
      <c r="L48" s="81"/>
      <c r="M48" s="81"/>
      <c r="O48" s="81"/>
    </row>
    <row r="49" spans="2:25" s="66" customFormat="1" ht="14.25">
      <c r="B49" s="67"/>
      <c r="C49" s="72"/>
      <c r="D49" s="73" t="s">
        <v>57</v>
      </c>
      <c r="E49" s="74"/>
      <c r="G49" s="72"/>
      <c r="H49" s="92" t="s">
        <v>58</v>
      </c>
      <c r="I49" s="74"/>
      <c r="K49" s="81"/>
      <c r="L49" s="82"/>
      <c r="M49" s="81"/>
      <c r="O49" s="81"/>
    </row>
    <row r="50" spans="2:25" s="66" customFormat="1" ht="14.25">
      <c r="B50" s="67"/>
      <c r="C50" s="75"/>
      <c r="D50" s="76"/>
      <c r="E50" s="77"/>
      <c r="G50" s="75"/>
      <c r="H50" s="76"/>
      <c r="I50" s="77"/>
      <c r="K50" s="81"/>
      <c r="L50" s="81"/>
      <c r="M50" s="81"/>
      <c r="N50" s="81"/>
      <c r="O50" s="81"/>
    </row>
    <row r="51" spans="2:25" s="66" customFormat="1" ht="14.25">
      <c r="C51" s="71"/>
      <c r="D51" s="71"/>
      <c r="E51" s="71"/>
      <c r="F51" s="67"/>
      <c r="J51" s="67"/>
      <c r="N51" s="82"/>
      <c r="O51" s="81"/>
      <c r="Y51" s="81"/>
    </row>
    <row r="52" spans="2:25" s="66" customFormat="1" ht="14.25">
      <c r="B52" s="67"/>
      <c r="C52" s="68"/>
      <c r="D52" s="69"/>
      <c r="E52" s="70"/>
      <c r="G52" s="68"/>
      <c r="H52" s="69"/>
      <c r="I52" s="70"/>
      <c r="N52" s="81"/>
      <c r="O52" s="81"/>
      <c r="Y52" s="81"/>
    </row>
    <row r="53" spans="2:25" s="66" customFormat="1" ht="14.25">
      <c r="B53" s="67"/>
      <c r="C53" s="72"/>
      <c r="D53" s="199" t="s">
        <v>59</v>
      </c>
      <c r="E53" s="74"/>
      <c r="G53" s="72"/>
      <c r="H53" s="92" t="s">
        <v>60</v>
      </c>
      <c r="I53" s="74"/>
      <c r="S53" s="81"/>
      <c r="U53" s="81"/>
      <c r="V53" s="81"/>
      <c r="Y53" s="81"/>
    </row>
    <row r="54" spans="2:25" s="66" customFormat="1" ht="14.25">
      <c r="B54" s="67"/>
      <c r="C54" s="75"/>
      <c r="D54" s="76"/>
      <c r="E54" s="77"/>
      <c r="G54" s="75"/>
      <c r="H54" s="76"/>
      <c r="I54" s="77"/>
      <c r="S54" s="81"/>
      <c r="U54" s="81"/>
      <c r="V54" s="81"/>
      <c r="W54" s="81"/>
      <c r="X54" s="82"/>
      <c r="Y54" s="81"/>
    </row>
    <row r="55" spans="2:25" s="66" customFormat="1" ht="14.25">
      <c r="B55" s="67"/>
      <c r="E55" s="67"/>
      <c r="S55" s="81"/>
      <c r="U55" s="81"/>
      <c r="V55" s="81"/>
      <c r="W55" s="81"/>
      <c r="X55" s="81"/>
      <c r="Y55" s="81"/>
    </row>
    <row r="56" spans="2:25" s="66" customFormat="1" ht="14.25">
      <c r="B56" s="67"/>
      <c r="C56" s="68"/>
      <c r="D56" s="69"/>
      <c r="E56" s="70"/>
      <c r="G56" s="68"/>
      <c r="H56" s="69"/>
      <c r="I56" s="70"/>
      <c r="S56" s="81"/>
      <c r="T56" s="81"/>
      <c r="U56" s="81"/>
      <c r="W56" s="81"/>
      <c r="X56" s="81"/>
      <c r="Y56" s="81"/>
    </row>
    <row r="57" spans="2:25" s="66" customFormat="1" ht="14.25">
      <c r="B57" s="67"/>
      <c r="C57" s="72"/>
      <c r="D57" s="199" t="s">
        <v>61</v>
      </c>
      <c r="E57" s="74"/>
      <c r="G57" s="72"/>
      <c r="H57" s="92" t="s">
        <v>62</v>
      </c>
      <c r="I57" s="74"/>
      <c r="Q57" s="81"/>
      <c r="R57" s="81"/>
      <c r="S57" s="81"/>
      <c r="T57" s="81"/>
      <c r="U57" s="81"/>
      <c r="W57" s="81"/>
      <c r="X57" s="81"/>
      <c r="Y57" s="81"/>
    </row>
    <row r="58" spans="2:25" s="66" customFormat="1" ht="14.25">
      <c r="B58" s="67"/>
      <c r="C58" s="75"/>
      <c r="D58" s="76"/>
      <c r="E58" s="77"/>
      <c r="G58" s="75"/>
      <c r="H58" s="76"/>
      <c r="I58" s="77"/>
      <c r="Q58" s="81"/>
      <c r="R58" s="81"/>
      <c r="S58" s="81"/>
      <c r="T58" s="81"/>
      <c r="U58" s="81"/>
      <c r="W58" s="81"/>
      <c r="X58" s="81"/>
      <c r="Y58" s="81"/>
    </row>
    <row r="59" spans="2:25" s="66" customFormat="1" ht="14.25">
      <c r="B59" s="67"/>
      <c r="S59" s="81"/>
      <c r="T59" s="81"/>
      <c r="U59" s="81"/>
      <c r="W59" s="81"/>
      <c r="X59" s="81"/>
      <c r="Y59" s="81"/>
    </row>
    <row r="60" spans="2:25" s="66" customFormat="1" ht="14.25">
      <c r="B60" s="67"/>
      <c r="C60" s="68"/>
      <c r="D60" s="69"/>
      <c r="E60" s="70"/>
      <c r="G60" s="68"/>
      <c r="H60" s="69"/>
      <c r="I60" s="70"/>
      <c r="S60" s="81"/>
      <c r="T60" s="81"/>
      <c r="U60" s="81"/>
      <c r="W60" s="81"/>
      <c r="X60" s="81"/>
      <c r="Y60" s="81"/>
    </row>
    <row r="61" spans="2:25" s="66" customFormat="1" ht="14.25">
      <c r="B61" s="67"/>
      <c r="C61" s="72"/>
      <c r="D61" s="199" t="s">
        <v>63</v>
      </c>
      <c r="E61" s="74"/>
      <c r="G61" s="72"/>
      <c r="H61" s="92" t="s">
        <v>64</v>
      </c>
      <c r="I61" s="74"/>
      <c r="S61" s="81"/>
      <c r="T61" s="81"/>
      <c r="U61" s="81"/>
      <c r="W61" s="81"/>
      <c r="X61" s="81"/>
      <c r="Y61" s="81"/>
    </row>
    <row r="62" spans="2:25" s="66" customFormat="1" ht="14.25">
      <c r="B62" s="67"/>
      <c r="C62" s="75"/>
      <c r="D62" s="76"/>
      <c r="E62" s="77"/>
      <c r="G62" s="75"/>
      <c r="H62" s="76"/>
      <c r="I62" s="77"/>
      <c r="S62" s="81"/>
      <c r="T62" s="81"/>
      <c r="U62" s="81"/>
      <c r="W62" s="81"/>
      <c r="X62" s="81"/>
      <c r="Y62" s="81"/>
    </row>
    <row r="63" spans="2:25" s="66" customFormat="1" ht="14.25">
      <c r="B63" s="67"/>
      <c r="S63" s="81"/>
      <c r="T63" s="81"/>
      <c r="U63" s="81"/>
      <c r="W63" s="81"/>
      <c r="X63" s="81"/>
      <c r="Y63" s="81"/>
    </row>
    <row r="64" spans="2:25" s="66" customFormat="1" ht="14.25">
      <c r="B64" s="67"/>
      <c r="C64" s="68"/>
      <c r="D64" s="69"/>
      <c r="E64" s="70"/>
      <c r="S64" s="81"/>
      <c r="T64" s="81"/>
      <c r="U64" s="81"/>
      <c r="W64" s="81"/>
      <c r="X64" s="81"/>
      <c r="Y64" s="81"/>
    </row>
    <row r="65" spans="2:25" s="66" customFormat="1" ht="14.25">
      <c r="B65" s="67"/>
      <c r="C65" s="72"/>
      <c r="D65" s="199" t="s">
        <v>65</v>
      </c>
      <c r="E65" s="74"/>
      <c r="S65" s="81"/>
      <c r="T65" s="81"/>
      <c r="U65" s="81"/>
      <c r="W65" s="81"/>
      <c r="X65" s="81"/>
      <c r="Y65" s="81"/>
    </row>
    <row r="66" spans="2:25" s="66" customFormat="1" ht="14.25">
      <c r="B66" s="67"/>
      <c r="C66" s="75"/>
      <c r="D66" s="76"/>
      <c r="E66" s="77"/>
      <c r="S66" s="81"/>
      <c r="T66" s="81"/>
      <c r="U66" s="81"/>
      <c r="W66" s="81"/>
      <c r="X66" s="81"/>
      <c r="Y66" s="81"/>
    </row>
    <row r="67" spans="2:25" s="66" customFormat="1" ht="14.25">
      <c r="B67" s="67"/>
      <c r="S67" s="81"/>
      <c r="T67" s="81"/>
      <c r="U67" s="81"/>
      <c r="W67" s="81"/>
      <c r="X67" s="81"/>
      <c r="Y67" s="81"/>
    </row>
    <row r="68" spans="2:25" s="66" customFormat="1" ht="14.25">
      <c r="B68" s="67"/>
      <c r="C68" s="68"/>
      <c r="D68" s="69"/>
      <c r="E68" s="70"/>
      <c r="S68" s="81"/>
      <c r="T68" s="81"/>
      <c r="U68" s="81"/>
      <c r="W68" s="81"/>
      <c r="X68" s="81"/>
      <c r="Y68" s="81"/>
    </row>
    <row r="69" spans="2:25" s="66" customFormat="1" ht="14.25">
      <c r="B69" s="67"/>
      <c r="C69" s="72"/>
      <c r="D69" s="199" t="s">
        <v>66</v>
      </c>
      <c r="E69" s="74"/>
      <c r="S69" s="81"/>
      <c r="T69" s="81"/>
      <c r="U69" s="81"/>
      <c r="W69" s="81"/>
      <c r="X69" s="81"/>
      <c r="Y69" s="81"/>
    </row>
    <row r="70" spans="2:25" s="66" customFormat="1" ht="14.25">
      <c r="B70" s="67"/>
      <c r="C70" s="75"/>
      <c r="D70" s="76"/>
      <c r="E70" s="77"/>
      <c r="S70" s="81"/>
      <c r="T70" s="81"/>
      <c r="U70" s="81"/>
      <c r="W70" s="81"/>
      <c r="X70" s="81"/>
      <c r="Y70" s="81"/>
    </row>
    <row r="71" spans="2:25" s="66" customFormat="1" ht="14.25">
      <c r="B71" s="67"/>
      <c r="C71" s="71"/>
      <c r="D71" s="71"/>
      <c r="E71" s="71"/>
      <c r="S71" s="81"/>
      <c r="T71" s="81"/>
      <c r="U71" s="81"/>
      <c r="W71" s="81"/>
      <c r="X71" s="81"/>
      <c r="Y71" s="81"/>
    </row>
    <row r="72" spans="2:25" s="66" customFormat="1" ht="14.25">
      <c r="B72" s="67"/>
      <c r="C72" s="71"/>
      <c r="D72" s="71"/>
      <c r="E72" s="71"/>
      <c r="S72" s="81"/>
      <c r="T72" s="81"/>
      <c r="U72" s="81"/>
      <c r="W72" s="81"/>
      <c r="X72" s="81"/>
      <c r="Y72" s="81"/>
    </row>
    <row r="73" spans="2:25" s="66" customFormat="1" ht="14.25">
      <c r="B73" s="67"/>
      <c r="C73" s="71"/>
      <c r="D73" s="71"/>
      <c r="E73" s="71"/>
      <c r="S73" s="81"/>
      <c r="T73" s="81"/>
      <c r="U73" s="81"/>
      <c r="W73" s="81"/>
      <c r="X73" s="81"/>
      <c r="Y73" s="81"/>
    </row>
    <row r="74" spans="2:25" s="66" customFormat="1" ht="14.25">
      <c r="B74" s="67"/>
      <c r="C74" s="71"/>
      <c r="D74" s="71"/>
      <c r="E74" s="71"/>
      <c r="S74" s="81"/>
      <c r="T74" s="81"/>
      <c r="U74" s="81"/>
      <c r="W74" s="81"/>
      <c r="X74" s="81"/>
      <c r="Y74" s="81"/>
    </row>
    <row r="75" spans="2:25" s="66" customFormat="1" ht="14.25">
      <c r="B75" s="67"/>
      <c r="C75" s="71"/>
      <c r="D75" s="71"/>
      <c r="E75" s="71"/>
      <c r="S75" s="81"/>
      <c r="T75" s="81"/>
      <c r="U75" s="81"/>
      <c r="W75" s="81"/>
      <c r="X75" s="81"/>
      <c r="Y75" s="81"/>
    </row>
    <row r="76" spans="2:25" s="66" customFormat="1" ht="14.25">
      <c r="B76" s="67"/>
      <c r="C76" s="71"/>
      <c r="D76" s="71"/>
      <c r="E76" s="71"/>
      <c r="S76" s="81"/>
      <c r="T76" s="81"/>
      <c r="U76" s="81"/>
      <c r="W76" s="81"/>
      <c r="X76" s="81"/>
      <c r="Y76" s="81"/>
    </row>
    <row r="77" spans="2:25" s="66" customFormat="1" ht="14.25">
      <c r="B77" s="67"/>
      <c r="C77" s="71"/>
      <c r="D77" s="71"/>
      <c r="E77" s="71"/>
      <c r="S77" s="81"/>
      <c r="T77" s="81"/>
      <c r="U77" s="81"/>
      <c r="W77" s="81"/>
      <c r="X77" s="81"/>
      <c r="Y77" s="81"/>
    </row>
    <row r="78" spans="2:25" s="66" customFormat="1" ht="14.25">
      <c r="B78" s="67"/>
      <c r="C78" s="67"/>
      <c r="D78" s="67"/>
      <c r="E78" s="67"/>
      <c r="F78" s="67"/>
      <c r="G78" s="67"/>
      <c r="S78" s="81"/>
      <c r="T78" s="81"/>
      <c r="U78" s="81"/>
      <c r="W78" s="81"/>
      <c r="X78" s="81"/>
      <c r="Y78" s="81"/>
    </row>
    <row r="79" spans="2:25" s="66" customFormat="1" ht="14.25">
      <c r="B79" s="67"/>
      <c r="S79" s="81"/>
      <c r="T79" s="81"/>
      <c r="U79" s="81"/>
      <c r="W79" s="81"/>
      <c r="X79" s="81"/>
      <c r="Y79" s="81"/>
    </row>
    <row r="80" spans="2:25" s="8" customFormat="1">
      <c r="B80" s="8" t="s">
        <v>67</v>
      </c>
    </row>
    <row r="82" spans="2:10">
      <c r="B82" s="16" t="s">
        <v>68</v>
      </c>
      <c r="D82" s="16" t="s">
        <v>69</v>
      </c>
      <c r="F82" s="5"/>
      <c r="J82" s="5"/>
    </row>
    <row r="83" spans="2:10">
      <c r="F83" s="5"/>
      <c r="J83" s="5"/>
    </row>
    <row r="84" spans="2:10">
      <c r="B84" s="166">
        <v>123</v>
      </c>
      <c r="D84" s="3" t="s">
        <v>70</v>
      </c>
    </row>
    <row r="85" spans="2:10">
      <c r="B85" s="167">
        <f>B84</f>
        <v>123</v>
      </c>
      <c r="D85" s="3" t="s">
        <v>71</v>
      </c>
    </row>
    <row r="86" spans="2:10">
      <c r="B86" s="168">
        <f>B85+B84</f>
        <v>246</v>
      </c>
      <c r="D86" s="3" t="s">
        <v>72</v>
      </c>
    </row>
    <row r="87" spans="2:10">
      <c r="B87" s="18">
        <f>B85+B86</f>
        <v>369</v>
      </c>
      <c r="D87" s="3" t="s">
        <v>73</v>
      </c>
    </row>
    <row r="88" spans="2:10">
      <c r="B88" s="200">
        <v>123</v>
      </c>
      <c r="D88" s="3" t="s">
        <v>74</v>
      </c>
    </row>
    <row r="89" spans="2:10">
      <c r="B89" s="169"/>
      <c r="D89" s="3" t="s">
        <v>75</v>
      </c>
      <c r="E89" s="5"/>
      <c r="F89" s="5"/>
      <c r="J89" s="5"/>
    </row>
    <row r="90" spans="2:10">
      <c r="E90" s="5"/>
    </row>
    <row r="91" spans="2:10">
      <c r="B91" s="17" t="s">
        <v>76</v>
      </c>
      <c r="E91" s="5"/>
    </row>
    <row r="92" spans="2:10">
      <c r="B92" s="20">
        <f>B87+16</f>
        <v>385</v>
      </c>
      <c r="D92" s="3" t="s">
        <v>77</v>
      </c>
    </row>
    <row r="93" spans="2:10">
      <c r="B93" s="247">
        <v>385</v>
      </c>
      <c r="D93" t="s">
        <v>78</v>
      </c>
    </row>
    <row r="94" spans="2:10">
      <c r="B94" s="170"/>
      <c r="C94" s="170"/>
    </row>
    <row r="95" spans="2:10">
      <c r="B95" s="17" t="s">
        <v>79</v>
      </c>
      <c r="C95" s="171"/>
    </row>
    <row r="96" spans="2:10">
      <c r="B96" s="172">
        <v>123</v>
      </c>
      <c r="C96" s="171"/>
      <c r="D96" s="3" t="s">
        <v>80</v>
      </c>
    </row>
    <row r="97" spans="2:7">
      <c r="B97" s="21">
        <v>124</v>
      </c>
      <c r="C97" s="171"/>
      <c r="D97" s="3" t="s">
        <v>81</v>
      </c>
    </row>
    <row r="98" spans="2:7">
      <c r="B98" s="22">
        <f>B96-B97</f>
        <v>-1</v>
      </c>
      <c r="C98" s="173"/>
      <c r="D98" s="3" t="s">
        <v>82</v>
      </c>
      <c r="G98" s="5"/>
    </row>
    <row r="101" spans="2:7">
      <c r="B101" s="16" t="s">
        <v>83</v>
      </c>
    </row>
    <row r="102" spans="2:7">
      <c r="B102" s="2"/>
    </row>
    <row r="103" spans="2:7">
      <c r="B103" s="17" t="s">
        <v>84</v>
      </c>
    </row>
    <row r="104" spans="2:7">
      <c r="B104" s="18" t="s">
        <v>85</v>
      </c>
      <c r="D104" s="3" t="s">
        <v>86</v>
      </c>
    </row>
    <row r="105" spans="2:7">
      <c r="B105" s="166" t="s">
        <v>87</v>
      </c>
      <c r="D105" s="3" t="s">
        <v>88</v>
      </c>
    </row>
    <row r="106" spans="2:7">
      <c r="B106" s="201" t="s">
        <v>89</v>
      </c>
      <c r="D106" s="3" t="s">
        <v>90</v>
      </c>
    </row>
    <row r="107" spans="2:7">
      <c r="B107" s="168" t="s">
        <v>91</v>
      </c>
      <c r="D107" s="3" t="s">
        <v>92</v>
      </c>
    </row>
    <row r="109" spans="2:7">
      <c r="B109" s="17" t="s">
        <v>93</v>
      </c>
    </row>
    <row r="110" spans="2:7">
      <c r="B110" s="14" t="s">
        <v>94</v>
      </c>
      <c r="D110" s="3" t="s">
        <v>95</v>
      </c>
    </row>
    <row r="111" spans="2:7">
      <c r="B111" s="87" t="s">
        <v>96</v>
      </c>
      <c r="D111" s="3" t="s">
        <v>97</v>
      </c>
    </row>
    <row r="113" spans="2:2">
      <c r="B113" s="174"/>
    </row>
  </sheetData>
  <pageMargins left="0.75" right="0.75" top="1" bottom="1" header="0.5" footer="0.5"/>
  <pageSetup paperSize="9" scale="29" orientation="portrait" r:id="rId1"/>
  <headerFooter alignWithMargins="0">
    <oddFooter>&amp;C_x000D_&amp;1#&amp;"Calibri"&amp;10&amp;K000000 Vertrouwelijk/Confidential</odd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A26E5-7712-4F84-9367-743E2AD4D825}">
  <sheetPr>
    <tabColor rgb="FFCCCCFF"/>
  </sheetPr>
  <dimension ref="B1:S25"/>
  <sheetViews>
    <sheetView showGridLines="0" zoomScale="90" zoomScaleNormal="90" workbookViewId="0"/>
  </sheetViews>
  <sheetFormatPr defaultRowHeight="12.75"/>
  <cols>
    <col min="1" max="1" width="2.5703125" customWidth="1"/>
    <col min="2" max="2" width="76.85546875" bestFit="1" customWidth="1"/>
    <col min="3" max="3" width="37" bestFit="1" customWidth="1"/>
    <col min="4" max="4" width="7.5703125" bestFit="1" customWidth="1"/>
    <col min="5" max="6" width="13" bestFit="1" customWidth="1"/>
    <col min="7" max="7" width="72.42578125" bestFit="1" customWidth="1"/>
    <col min="8" max="8" width="9.5703125" bestFit="1" customWidth="1"/>
    <col min="9" max="9" width="10.85546875" bestFit="1" customWidth="1"/>
    <col min="10" max="10" width="19.5703125" bestFit="1" customWidth="1"/>
    <col min="11" max="11" width="31" bestFit="1" customWidth="1"/>
    <col min="12" max="12" width="8.5703125" bestFit="1" customWidth="1"/>
    <col min="13" max="13" width="39" bestFit="1" customWidth="1"/>
    <col min="14" max="14" width="42.140625" bestFit="1" customWidth="1"/>
    <col min="15" max="15" width="28.42578125" bestFit="1" customWidth="1"/>
    <col min="16" max="16" width="80.5703125" bestFit="1" customWidth="1"/>
    <col min="17" max="17" width="66.5703125" bestFit="1" customWidth="1"/>
    <col min="18" max="18" width="37.85546875" bestFit="1" customWidth="1"/>
    <col min="19" max="19" width="8.42578125" bestFit="1" customWidth="1"/>
    <col min="20" max="20" width="13.42578125" bestFit="1" customWidth="1"/>
  </cols>
  <sheetData>
    <row r="1" spans="2:19" s="3" customFormat="1"/>
    <row r="2" spans="2:19" s="12" customFormat="1" ht="18">
      <c r="B2" s="12" t="s">
        <v>859</v>
      </c>
    </row>
    <row r="3" spans="2:19" s="3" customFormat="1"/>
    <row r="4" spans="2:19" s="3" customFormat="1">
      <c r="B4" s="2" t="s">
        <v>198</v>
      </c>
    </row>
    <row r="5" spans="2:19" s="3" customFormat="1">
      <c r="B5" s="3" t="s">
        <v>860</v>
      </c>
    </row>
    <row r="6" spans="2:19" s="3" customFormat="1"/>
    <row r="7" spans="2:19" s="3" customFormat="1">
      <c r="B7" s="16" t="s">
        <v>821</v>
      </c>
      <c r="C7" s="193"/>
      <c r="D7" s="2"/>
    </row>
    <row r="8" spans="2:19" s="3" customFormat="1" ht="16.5" customHeight="1">
      <c r="B8" s="380" t="s">
        <v>861</v>
      </c>
      <c r="C8" s="380"/>
      <c r="D8" s="380"/>
      <c r="E8" s="380"/>
      <c r="F8" s="380"/>
      <c r="G8" s="380"/>
      <c r="H8" s="380"/>
      <c r="I8" s="380"/>
      <c r="J8" s="380"/>
      <c r="K8" s="380"/>
      <c r="L8" s="380"/>
      <c r="M8" s="380"/>
    </row>
    <row r="9" spans="2:19" s="3" customFormat="1">
      <c r="B9" s="4"/>
      <c r="C9" s="193"/>
    </row>
    <row r="10" spans="2:19" s="3" customFormat="1">
      <c r="B10" s="188" t="s">
        <v>823</v>
      </c>
      <c r="C10" s="193"/>
    </row>
    <row r="11" spans="2:19" s="3" customFormat="1">
      <c r="B11" s="382">
        <v>45050</v>
      </c>
      <c r="C11" s="382"/>
      <c r="D11" s="382"/>
      <c r="E11" s="128"/>
    </row>
    <row r="13" spans="2:19">
      <c r="B13" s="188" t="s">
        <v>824</v>
      </c>
      <c r="C13" s="3"/>
      <c r="D13" s="3"/>
      <c r="E13" s="3"/>
      <c r="F13" s="3"/>
      <c r="G13" s="3"/>
      <c r="H13" s="3"/>
      <c r="I13" s="3"/>
      <c r="J13" s="3"/>
      <c r="K13" s="3"/>
      <c r="L13" s="3"/>
      <c r="M13" s="3"/>
      <c r="N13" s="3"/>
      <c r="O13" s="3"/>
      <c r="P13" s="3"/>
      <c r="Q13" s="3"/>
      <c r="R13" s="3"/>
      <c r="S13" s="3"/>
    </row>
    <row r="14" spans="2:19" ht="12.75" customHeight="1">
      <c r="B14" s="382" t="s">
        <v>862</v>
      </c>
      <c r="C14" s="382"/>
      <c r="D14" s="382"/>
      <c r="E14" s="382"/>
      <c r="F14" s="382"/>
      <c r="G14" s="1"/>
      <c r="H14" s="1"/>
      <c r="I14" s="1"/>
      <c r="J14" s="1"/>
      <c r="K14" s="1"/>
      <c r="L14" s="1"/>
      <c r="M14" s="1"/>
      <c r="N14" s="1"/>
      <c r="O14" s="1"/>
      <c r="P14" s="1"/>
      <c r="Q14" s="1"/>
      <c r="R14" s="1"/>
      <c r="S14" s="1"/>
    </row>
    <row r="16" spans="2:19">
      <c r="B16" s="189" t="s">
        <v>826</v>
      </c>
    </row>
    <row r="17" spans="2:8">
      <c r="B17" s="135">
        <f>SUBTOTAL(103,B20:B460)</f>
        <v>6</v>
      </c>
    </row>
    <row r="18" spans="2:8" ht="14.25" customHeight="1"/>
    <row r="19" spans="2:8" s="8" customFormat="1">
      <c r="B19" s="8" t="s">
        <v>851</v>
      </c>
      <c r="C19" s="8" t="s">
        <v>852</v>
      </c>
      <c r="D19" s="8" t="s">
        <v>164</v>
      </c>
      <c r="E19" s="8" t="s">
        <v>863</v>
      </c>
      <c r="F19" s="8" t="s">
        <v>864</v>
      </c>
      <c r="G19" s="8" t="s">
        <v>832</v>
      </c>
      <c r="H19" s="8" t="s">
        <v>839</v>
      </c>
    </row>
    <row r="20" spans="2:8">
      <c r="B20" t="s">
        <v>536</v>
      </c>
      <c r="C20" t="s">
        <v>865</v>
      </c>
      <c r="D20">
        <v>2022</v>
      </c>
      <c r="E20" s="190">
        <v>117613906.59917724</v>
      </c>
      <c r="F20" s="190">
        <v>255375350.92082277</v>
      </c>
      <c r="G20" t="s">
        <v>835</v>
      </c>
      <c r="H20">
        <v>2</v>
      </c>
    </row>
    <row r="21" spans="2:8">
      <c r="B21" t="s">
        <v>536</v>
      </c>
      <c r="C21" t="s">
        <v>866</v>
      </c>
      <c r="D21">
        <v>2022</v>
      </c>
      <c r="E21" s="190"/>
      <c r="F21" s="190">
        <v>4045629</v>
      </c>
      <c r="G21" t="s">
        <v>835</v>
      </c>
      <c r="H21">
        <v>2</v>
      </c>
    </row>
    <row r="22" spans="2:8">
      <c r="B22" t="s">
        <v>867</v>
      </c>
      <c r="C22" t="s">
        <v>868</v>
      </c>
      <c r="D22">
        <v>2022</v>
      </c>
      <c r="E22" s="190">
        <v>15909724.839999994</v>
      </c>
      <c r="F22" s="190">
        <v>194686.33000000002</v>
      </c>
      <c r="G22" t="s">
        <v>835</v>
      </c>
      <c r="H22">
        <v>2</v>
      </c>
    </row>
    <row r="23" spans="2:8">
      <c r="B23" s="304" t="s">
        <v>536</v>
      </c>
      <c r="C23" s="304" t="s">
        <v>865</v>
      </c>
      <c r="D23" s="304">
        <v>2023</v>
      </c>
      <c r="E23" s="364">
        <v>85777606.813960448</v>
      </c>
      <c r="F23" s="364">
        <v>235931593.58603954</v>
      </c>
      <c r="G23" s="304"/>
      <c r="H23" s="304"/>
    </row>
    <row r="24" spans="2:8">
      <c r="B24" s="304" t="s">
        <v>536</v>
      </c>
      <c r="C24" s="304" t="s">
        <v>866</v>
      </c>
      <c r="D24" s="304">
        <v>2023</v>
      </c>
      <c r="E24" s="365"/>
      <c r="F24" s="365">
        <v>4280846.4400000004</v>
      </c>
      <c r="G24" s="304"/>
      <c r="H24" s="304"/>
    </row>
    <row r="25" spans="2:8">
      <c r="B25" s="304" t="s">
        <v>867</v>
      </c>
      <c r="C25" s="304" t="s">
        <v>868</v>
      </c>
      <c r="D25" s="304">
        <v>2023</v>
      </c>
      <c r="E25" s="365">
        <v>17090064.669999968</v>
      </c>
      <c r="F25" s="365">
        <v>363492.70999999996</v>
      </c>
      <c r="G25" s="304"/>
      <c r="H25" s="304"/>
    </row>
  </sheetData>
  <mergeCells count="3">
    <mergeCell ref="B8:M8"/>
    <mergeCell ref="B11:D11"/>
    <mergeCell ref="B14:F14"/>
  </mergeCells>
  <pageMargins left="0.7" right="0.7" top="0.75" bottom="0.75" header="0.3" footer="0.3"/>
  <headerFooter>
    <oddFooter>&amp;C_x000D_&amp;1#&amp;"Calibri"&amp;10&amp;K000000 Vertrouwelijk/Confidential</oddFooter>
  </headerFooter>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
  <sheetViews>
    <sheetView showGridLines="0" zoomScale="80" zoomScaleNormal="80" workbookViewId="0"/>
  </sheetViews>
  <sheetFormatPr defaultColWidth="9.140625" defaultRowHeight="12.75"/>
  <cols>
    <col min="1" max="16384" width="9.140625" style="14"/>
  </cols>
  <sheetData/>
  <pageMargins left="0.7" right="0.7" top="0.75" bottom="0.75" header="0.3" footer="0.3"/>
  <pageSetup paperSize="9" orientation="portrait" r:id="rId1"/>
  <headerFooter>
    <oddFooter>&amp;C_x000D_&amp;1#&amp;"Calibri"&amp;10&amp;K000000 Vertrouwelijk/Confidential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CC"/>
  </sheetPr>
  <dimension ref="A2:BZ87"/>
  <sheetViews>
    <sheetView showGridLines="0" zoomScale="80" zoomScaleNormal="80" workbookViewId="0">
      <pane xSplit="2" topLeftCell="C1" activePane="topRight" state="frozen"/>
      <selection activeCell="A46" sqref="A46"/>
      <selection pane="topRight"/>
    </sheetView>
  </sheetViews>
  <sheetFormatPr defaultColWidth="13.5703125" defaultRowHeight="12.75"/>
  <cols>
    <col min="1" max="1" width="2.5703125" style="3" customWidth="1"/>
    <col min="2" max="2" width="63.42578125" style="3" customWidth="1"/>
    <col min="3" max="3" width="2.5703125" style="3" customWidth="1"/>
    <col min="4" max="4" width="54.5703125" style="3" customWidth="1"/>
    <col min="5" max="5" width="2.5703125" style="3" customWidth="1"/>
    <col min="6" max="6" width="15.5703125" style="3" customWidth="1"/>
    <col min="7" max="7" width="2.5703125" style="3" customWidth="1"/>
    <col min="8" max="8" width="15.5703125" style="3" customWidth="1"/>
    <col min="9" max="9" width="22" style="3" bestFit="1" customWidth="1"/>
    <col min="10" max="10" width="25.42578125" style="3" customWidth="1"/>
    <col min="11" max="11" width="27.42578125" style="3" bestFit="1" customWidth="1"/>
    <col min="12" max="12" width="24.85546875" style="3" customWidth="1"/>
    <col min="13" max="18" width="15.5703125" style="3" customWidth="1"/>
    <col min="19" max="19" width="18" style="3" bestFit="1" customWidth="1"/>
    <col min="20" max="20" width="13.5703125" style="3" customWidth="1"/>
    <col min="21" max="21" width="30.42578125" style="3" customWidth="1"/>
    <col min="22" max="22" width="40.140625" style="3" bestFit="1" customWidth="1"/>
    <col min="23" max="23" width="2.5703125" style="3" customWidth="1"/>
    <col min="24" max="24" width="25" style="3" bestFit="1" customWidth="1"/>
    <col min="25" max="28" width="15.5703125" style="3" customWidth="1"/>
    <col min="29" max="29" width="2.5703125" style="3" customWidth="1"/>
    <col min="30" max="30" width="25" style="3" bestFit="1" customWidth="1"/>
    <col min="31" max="34" width="15.5703125" style="3" customWidth="1"/>
    <col min="35" max="35" width="2.5703125" style="3" customWidth="1"/>
    <col min="36" max="36" width="25" style="3" bestFit="1" customWidth="1"/>
    <col min="37" max="40" width="15.5703125" style="3" customWidth="1"/>
    <col min="41" max="41" width="2.5703125" style="3" customWidth="1"/>
    <col min="42" max="42" width="22.42578125" style="3" bestFit="1" customWidth="1"/>
    <col min="43" max="46" width="15.5703125" style="3" customWidth="1"/>
    <col min="47" max="47" width="15.85546875" style="3" customWidth="1"/>
    <col min="48" max="48" width="15" style="3" bestFit="1" customWidth="1"/>
    <col min="49" max="54" width="13.5703125" style="3" customWidth="1"/>
    <col min="55" max="55" width="2.5703125" style="3" customWidth="1"/>
    <col min="56" max="56" width="15.85546875" style="3" customWidth="1"/>
    <col min="57" max="62" width="13.5703125" style="3" customWidth="1"/>
    <col min="63" max="63" width="2.5703125" style="3" customWidth="1"/>
    <col min="64" max="64" width="14.140625" style="3" bestFit="1" customWidth="1"/>
    <col min="65" max="68" width="13.5703125" style="3" customWidth="1"/>
    <col min="69" max="70" width="13.5703125" style="3"/>
    <col min="71" max="71" width="2.5703125" style="3" customWidth="1"/>
    <col min="72" max="72" width="12.42578125" style="3" bestFit="1" customWidth="1"/>
    <col min="73" max="79" width="13.5703125" style="3"/>
    <col min="80" max="80" width="15.5703125" style="3" customWidth="1"/>
    <col min="81" max="16384" width="13.5703125" style="3"/>
  </cols>
  <sheetData>
    <row r="2" spans="1:37" s="12" customFormat="1" ht="18">
      <c r="B2" s="12" t="s">
        <v>869</v>
      </c>
    </row>
    <row r="4" spans="1:37">
      <c r="B4" s="16" t="s">
        <v>870</v>
      </c>
    </row>
    <row r="5" spans="1:37" ht="27.75" customHeight="1">
      <c r="B5" s="373" t="s">
        <v>871</v>
      </c>
      <c r="C5" s="373"/>
      <c r="D5" s="373"/>
      <c r="F5" s="13"/>
    </row>
    <row r="6" spans="1:37">
      <c r="B6" s="1"/>
      <c r="C6" s="1"/>
      <c r="D6" s="1"/>
      <c r="F6" s="13"/>
    </row>
    <row r="7" spans="1:37">
      <c r="B7" s="381" t="s">
        <v>872</v>
      </c>
      <c r="C7" s="383"/>
      <c r="D7" s="383"/>
      <c r="F7" s="13"/>
    </row>
    <row r="8" spans="1:37" ht="27.75" customHeight="1">
      <c r="B8" s="373" t="s">
        <v>873</v>
      </c>
      <c r="C8" s="373"/>
      <c r="D8" s="373"/>
      <c r="F8" s="13"/>
    </row>
    <row r="10" spans="1:37" s="8" customFormat="1">
      <c r="B10" s="8" t="s">
        <v>158</v>
      </c>
      <c r="H10" s="59"/>
      <c r="I10" s="52"/>
      <c r="J10" s="59"/>
      <c r="K10" s="52"/>
      <c r="L10" s="59"/>
      <c r="M10" s="52"/>
      <c r="N10" s="52"/>
      <c r="O10" s="52"/>
      <c r="P10" s="52"/>
      <c r="Q10" s="52"/>
      <c r="R10" s="52"/>
      <c r="S10" s="52"/>
      <c r="T10" s="52"/>
    </row>
    <row r="12" spans="1:37" s="39" customFormat="1">
      <c r="A12" s="106"/>
      <c r="B12" s="39" t="s">
        <v>874</v>
      </c>
    </row>
    <row r="13" spans="1:37" s="40" customFormat="1">
      <c r="A13" s="107"/>
      <c r="B13" s="40" t="s">
        <v>158</v>
      </c>
      <c r="D13" s="40" t="s">
        <v>200</v>
      </c>
      <c r="F13" s="40" t="s">
        <v>201</v>
      </c>
      <c r="H13" s="108">
        <v>2020</v>
      </c>
      <c r="I13" s="109">
        <v>2021</v>
      </c>
      <c r="J13" s="109">
        <v>2022</v>
      </c>
      <c r="K13" s="109">
        <v>2023</v>
      </c>
      <c r="L13" s="109">
        <v>2024</v>
      </c>
      <c r="M13" s="109">
        <v>2025</v>
      </c>
      <c r="N13" s="109">
        <v>2026</v>
      </c>
    </row>
    <row r="14" spans="1:37" s="110" customFormat="1">
      <c r="H14" s="111"/>
      <c r="I14" s="112"/>
      <c r="J14" s="111"/>
      <c r="K14" s="112"/>
      <c r="L14" s="111"/>
      <c r="M14" s="112"/>
      <c r="N14" s="112"/>
      <c r="S14" s="112"/>
      <c r="T14" s="112"/>
      <c r="U14" s="112"/>
      <c r="V14" s="112"/>
      <c r="W14" s="112"/>
      <c r="X14" s="112"/>
      <c r="Y14" s="112"/>
      <c r="AC14" s="112"/>
      <c r="AD14" s="112"/>
      <c r="AE14" s="112"/>
      <c r="AI14" s="112"/>
      <c r="AJ14" s="112"/>
      <c r="AK14" s="112"/>
    </row>
    <row r="15" spans="1:37">
      <c r="B15" s="16" t="s">
        <v>212</v>
      </c>
    </row>
    <row r="16" spans="1:37">
      <c r="B16" s="158" t="s">
        <v>214</v>
      </c>
      <c r="D16" s="3" t="s">
        <v>205</v>
      </c>
      <c r="H16" s="149">
        <f>'2. Parameters'!K22</f>
        <v>3.3000000000000002E-2</v>
      </c>
      <c r="I16" s="149">
        <f>'2. Parameters'!L22</f>
        <v>0.03</v>
      </c>
      <c r="J16" s="10"/>
      <c r="K16" s="10"/>
      <c r="L16" s="10"/>
      <c r="M16" s="10"/>
      <c r="N16" s="10"/>
    </row>
    <row r="17" spans="1:14">
      <c r="B17" s="158" t="s">
        <v>875</v>
      </c>
      <c r="D17" s="3" t="s">
        <v>205</v>
      </c>
      <c r="H17" s="10"/>
      <c r="I17" s="10"/>
      <c r="J17" s="149">
        <f>'2. Parameters'!M24</f>
        <v>3.4000000000000002E-2</v>
      </c>
      <c r="K17" s="149">
        <f>'2. Parameters'!N24</f>
        <v>3.3000000000000002E-2</v>
      </c>
      <c r="L17" s="149">
        <f>'2. Parameters'!O24</f>
        <v>3.7999999999999999E-2</v>
      </c>
      <c r="M17" s="149">
        <f>'2. Parameters'!P24</f>
        <v>3.7999999999999999E-2</v>
      </c>
      <c r="N17" s="149">
        <f>'2. Parameters'!Q24</f>
        <v>3.7999999999999999E-2</v>
      </c>
    </row>
    <row r="19" spans="1:14">
      <c r="B19" s="16" t="s">
        <v>223</v>
      </c>
    </row>
    <row r="20" spans="1:14">
      <c r="B20" s="3" t="s">
        <v>223</v>
      </c>
      <c r="D20" s="3" t="s">
        <v>205</v>
      </c>
      <c r="F20" s="85">
        <f>'2. Parameters'!F32</f>
        <v>0.01</v>
      </c>
    </row>
    <row r="21" spans="1:14" s="98" customFormat="1">
      <c r="A21" s="3"/>
      <c r="F21" s="114"/>
    </row>
    <row r="22" spans="1:14" s="98" customFormat="1">
      <c r="A22" s="3"/>
      <c r="B22" s="115" t="s">
        <v>257</v>
      </c>
      <c r="F22" s="114"/>
    </row>
    <row r="23" spans="1:14">
      <c r="B23" s="3" t="s">
        <v>257</v>
      </c>
      <c r="F23" s="116">
        <f>'2. Parameters'!F93</f>
        <v>1.3</v>
      </c>
    </row>
    <row r="25" spans="1:14">
      <c r="B25" s="2" t="s">
        <v>258</v>
      </c>
    </row>
    <row r="26" spans="1:14">
      <c r="B26" s="3" t="s">
        <v>258</v>
      </c>
      <c r="D26" s="3" t="s">
        <v>205</v>
      </c>
      <c r="F26" s="86">
        <f>'2. Parameters'!F97</f>
        <v>0.1</v>
      </c>
    </row>
    <row r="28" spans="1:14">
      <c r="B28" s="16" t="s">
        <v>244</v>
      </c>
    </row>
    <row r="29" spans="1:14">
      <c r="B29" s="32" t="s">
        <v>232</v>
      </c>
      <c r="D29" s="3" t="s">
        <v>876</v>
      </c>
      <c r="H29" s="38">
        <f>'2. Parameters'!K79</f>
        <v>1</v>
      </c>
      <c r="I29" s="38">
        <f>'2. Parameters'!L79</f>
        <v>1.02</v>
      </c>
      <c r="J29" s="38">
        <f>'2. Parameters'!M79</f>
        <v>1.0404</v>
      </c>
      <c r="K29" s="38">
        <f>'2. Parameters'!N79</f>
        <v>1.0612079999999999</v>
      </c>
      <c r="L29" s="38">
        <f>'2. Parameters'!O79</f>
        <v>1.10365632</v>
      </c>
      <c r="M29" s="38">
        <f>'2. Parameters'!P79</f>
        <v>1.1809122624000001</v>
      </c>
      <c r="N29" s="38">
        <f>'2. Parameters'!Q79</f>
        <v>1.1809122624000001</v>
      </c>
    </row>
    <row r="30" spans="1:14">
      <c r="B30" s="32" t="s">
        <v>233</v>
      </c>
      <c r="D30" s="3" t="s">
        <v>876</v>
      </c>
      <c r="H30" s="10"/>
      <c r="I30" s="38">
        <f>'2. Parameters'!L80</f>
        <v>1</v>
      </c>
      <c r="J30" s="38">
        <f>'2. Parameters'!M80</f>
        <v>1.02</v>
      </c>
      <c r="K30" s="38">
        <f>'2. Parameters'!N80</f>
        <v>1.0404</v>
      </c>
      <c r="L30" s="38">
        <f>'2. Parameters'!O80</f>
        <v>1.0820160000000001</v>
      </c>
      <c r="M30" s="38">
        <f>'2. Parameters'!P80</f>
        <v>1.1577571200000001</v>
      </c>
      <c r="N30" s="38">
        <f>'2. Parameters'!Q80</f>
        <v>1.1577571200000001</v>
      </c>
    </row>
    <row r="31" spans="1:14">
      <c r="B31" s="32" t="s">
        <v>234</v>
      </c>
      <c r="D31" s="3" t="s">
        <v>876</v>
      </c>
      <c r="H31" s="10"/>
      <c r="I31" s="10"/>
      <c r="J31" s="38">
        <f>'2. Parameters'!M81</f>
        <v>1</v>
      </c>
      <c r="K31" s="38">
        <f>'2. Parameters'!N81</f>
        <v>1.02</v>
      </c>
      <c r="L31" s="38">
        <f>'2. Parameters'!O81</f>
        <v>1.0608</v>
      </c>
      <c r="M31" s="38">
        <f>'2. Parameters'!P81</f>
        <v>1.1350560000000001</v>
      </c>
      <c r="N31" s="38">
        <f>'2. Parameters'!Q81</f>
        <v>1.1350560000000001</v>
      </c>
    </row>
    <row r="32" spans="1:14">
      <c r="B32" s="32" t="s">
        <v>235</v>
      </c>
      <c r="D32" s="3" t="s">
        <v>876</v>
      </c>
      <c r="H32" s="10"/>
      <c r="I32" s="10"/>
      <c r="J32" s="10"/>
      <c r="K32" s="38">
        <f>'2. Parameters'!N82</f>
        <v>1</v>
      </c>
      <c r="L32" s="38">
        <f>'2. Parameters'!O82</f>
        <v>1.04</v>
      </c>
      <c r="M32" s="38">
        <f>'2. Parameters'!P82</f>
        <v>1.1128</v>
      </c>
      <c r="N32" s="38">
        <f>'2. Parameters'!Q82</f>
        <v>1.1128</v>
      </c>
    </row>
    <row r="33" spans="2:14">
      <c r="B33" s="32" t="s">
        <v>236</v>
      </c>
      <c r="D33" s="3" t="s">
        <v>876</v>
      </c>
      <c r="H33" s="10"/>
      <c r="I33" s="10"/>
      <c r="J33" s="10"/>
      <c r="K33" s="10"/>
      <c r="L33" s="38">
        <f>'2. Parameters'!O83</f>
        <v>1</v>
      </c>
      <c r="M33" s="38">
        <f>'2. Parameters'!P83</f>
        <v>1.07</v>
      </c>
      <c r="N33" s="38">
        <f>'2. Parameters'!Q83</f>
        <v>1.07</v>
      </c>
    </row>
    <row r="34" spans="2:14">
      <c r="B34" s="32" t="s">
        <v>237</v>
      </c>
      <c r="D34" s="3" t="s">
        <v>876</v>
      </c>
      <c r="H34" s="10"/>
      <c r="I34" s="10"/>
      <c r="J34" s="10"/>
      <c r="K34" s="10"/>
      <c r="L34" s="10"/>
      <c r="M34" s="38">
        <f>'2. Parameters'!P84</f>
        <v>1</v>
      </c>
      <c r="N34" s="38">
        <f>'2. Parameters'!Q84</f>
        <v>1</v>
      </c>
    </row>
    <row r="35" spans="2:14">
      <c r="B35" s="32" t="s">
        <v>238</v>
      </c>
      <c r="D35" s="3" t="s">
        <v>876</v>
      </c>
      <c r="H35" s="10"/>
      <c r="I35" s="10"/>
      <c r="J35" s="10"/>
      <c r="K35" s="10"/>
      <c r="L35" s="10"/>
      <c r="M35" s="10"/>
      <c r="N35" s="38">
        <f>'2. Parameters'!Q85</f>
        <v>1</v>
      </c>
    </row>
    <row r="37" spans="2:14">
      <c r="B37" s="2" t="s">
        <v>224</v>
      </c>
    </row>
    <row r="38" spans="2:14">
      <c r="B38" s="3" t="s">
        <v>877</v>
      </c>
      <c r="D38" s="3" t="s">
        <v>229</v>
      </c>
      <c r="H38" s="38">
        <f>'2. Parameters'!K43</f>
        <v>1</v>
      </c>
      <c r="I38" s="38">
        <f>'2. Parameters'!L43</f>
        <v>1.016</v>
      </c>
      <c r="J38" s="38">
        <f>'2. Parameters'!M43</f>
        <v>1.0342880000000001</v>
      </c>
      <c r="K38" s="38">
        <f>'2. Parameters'!N43</f>
        <v>1.0984138560000001</v>
      </c>
      <c r="L38" s="38">
        <f>'2. Parameters'!O43</f>
        <v>1.1862869644800003</v>
      </c>
      <c r="M38" s="38">
        <f>'2. Parameters'!P43</f>
        <v>1.2064538428761602</v>
      </c>
      <c r="N38" s="38">
        <f>'2. Parameters'!Q43</f>
        <v>1.2269635582050549</v>
      </c>
    </row>
    <row r="39" spans="2:14">
      <c r="B39" s="3" t="s">
        <v>878</v>
      </c>
      <c r="D39" s="3" t="s">
        <v>229</v>
      </c>
      <c r="H39" s="10"/>
      <c r="I39" s="38">
        <f>'2. Parameters'!L44</f>
        <v>1</v>
      </c>
      <c r="J39" s="38">
        <f>'2. Parameters'!M44</f>
        <v>1.018</v>
      </c>
      <c r="K39" s="38">
        <f>'2. Parameters'!N44</f>
        <v>1.081116</v>
      </c>
      <c r="L39" s="38">
        <f>'2. Parameters'!O44</f>
        <v>1.1676052800000001</v>
      </c>
      <c r="M39" s="38">
        <f>'2. Parameters'!P44</f>
        <v>1.1874545697600001</v>
      </c>
      <c r="N39" s="38">
        <f>'2. Parameters'!Q44</f>
        <v>1.2076412974459199</v>
      </c>
    </row>
    <row r="40" spans="2:14">
      <c r="B40" s="3" t="s">
        <v>879</v>
      </c>
      <c r="D40" s="3" t="s">
        <v>229</v>
      </c>
      <c r="H40" s="10"/>
      <c r="I40" s="10"/>
      <c r="J40" s="38">
        <f>'2. Parameters'!M45</f>
        <v>1</v>
      </c>
      <c r="K40" s="38">
        <f>'2. Parameters'!N45</f>
        <v>1.0620000000000001</v>
      </c>
      <c r="L40" s="38">
        <f>'2. Parameters'!O45</f>
        <v>1.1469600000000002</v>
      </c>
      <c r="M40" s="38">
        <f>'2. Parameters'!P45</f>
        <v>1.16645832</v>
      </c>
      <c r="N40" s="38">
        <f>'2. Parameters'!Q45</f>
        <v>1.1862881114399999</v>
      </c>
    </row>
    <row r="41" spans="2:14">
      <c r="B41" s="3" t="s">
        <v>880</v>
      </c>
      <c r="D41" s="3" t="s">
        <v>229</v>
      </c>
      <c r="H41" s="10"/>
      <c r="I41" s="10"/>
      <c r="J41" s="10"/>
      <c r="K41" s="38">
        <f>'2. Parameters'!N46</f>
        <v>1</v>
      </c>
      <c r="L41" s="38">
        <f>'2. Parameters'!O46</f>
        <v>1.08</v>
      </c>
      <c r="M41" s="38">
        <f>'2. Parameters'!P46</f>
        <v>1.09836</v>
      </c>
      <c r="N41" s="38">
        <f>'2. Parameters'!Q46</f>
        <v>1.11703212</v>
      </c>
    </row>
    <row r="42" spans="2:14">
      <c r="B42" s="3" t="s">
        <v>881</v>
      </c>
      <c r="D42" s="3" t="s">
        <v>229</v>
      </c>
      <c r="H42" s="10"/>
      <c r="I42" s="10"/>
      <c r="J42" s="10"/>
      <c r="K42" s="10"/>
      <c r="L42" s="38">
        <f>'2. Parameters'!O47</f>
        <v>1</v>
      </c>
      <c r="M42" s="38">
        <f>'2. Parameters'!P47</f>
        <v>1.0169999999999999</v>
      </c>
      <c r="N42" s="38">
        <f>'2. Parameters'!Q47</f>
        <v>1.0342889999999998</v>
      </c>
    </row>
    <row r="43" spans="2:14">
      <c r="B43" s="3" t="s">
        <v>882</v>
      </c>
      <c r="D43" s="3" t="s">
        <v>229</v>
      </c>
      <c r="H43" s="10"/>
      <c r="I43" s="10"/>
      <c r="J43" s="10"/>
      <c r="K43" s="10"/>
      <c r="L43" s="10"/>
      <c r="M43" s="38">
        <f>'2. Parameters'!P48</f>
        <v>1</v>
      </c>
      <c r="N43" s="38">
        <f>'2. Parameters'!Q48</f>
        <v>1.0169999999999999</v>
      </c>
    </row>
    <row r="44" spans="2:14">
      <c r="B44" s="3" t="s">
        <v>883</v>
      </c>
      <c r="D44" s="3" t="s">
        <v>229</v>
      </c>
      <c r="H44" s="10"/>
      <c r="I44" s="10"/>
      <c r="J44" s="10"/>
      <c r="K44" s="10"/>
      <c r="L44" s="10"/>
      <c r="M44" s="10"/>
      <c r="N44" s="38">
        <f>'2. Parameters'!Q49</f>
        <v>1</v>
      </c>
    </row>
    <row r="46" spans="2:14">
      <c r="B46" s="2" t="s">
        <v>239</v>
      </c>
    </row>
    <row r="47" spans="2:14">
      <c r="B47" s="32" t="s">
        <v>232</v>
      </c>
      <c r="D47" s="3" t="s">
        <v>243</v>
      </c>
      <c r="H47" s="38">
        <f>'2. Parameters'!K60</f>
        <v>1</v>
      </c>
      <c r="I47" s="38">
        <f>'2. Parameters'!L60</f>
        <v>0.999</v>
      </c>
      <c r="J47" s="38">
        <f>'2. Parameters'!M60</f>
        <v>0.995004</v>
      </c>
      <c r="K47" s="38">
        <f>'2. Parameters'!N60</f>
        <v>0.99102398400000002</v>
      </c>
      <c r="L47" s="38">
        <f>'2. Parameters'!O60</f>
        <v>0.98705988806400002</v>
      </c>
      <c r="M47" s="38">
        <f>'2. Parameters'!P60</f>
        <v>0.98311164851174404</v>
      </c>
      <c r="N47" s="38">
        <f>'2. Parameters'!Q60</f>
        <v>0.97917920191769703</v>
      </c>
    </row>
    <row r="48" spans="2:14">
      <c r="B48" s="32" t="s">
        <v>233</v>
      </c>
      <c r="D48" s="3" t="s">
        <v>243</v>
      </c>
      <c r="H48" s="10"/>
      <c r="I48" s="38">
        <f>'2. Parameters'!L61</f>
        <v>1</v>
      </c>
      <c r="J48" s="38">
        <f>'2. Parameters'!M61</f>
        <v>0.996</v>
      </c>
      <c r="K48" s="38">
        <f>'2. Parameters'!N61</f>
        <v>0.99201600000000001</v>
      </c>
      <c r="L48" s="38">
        <f>'2. Parameters'!O61</f>
        <v>0.98804793599999996</v>
      </c>
      <c r="M48" s="38">
        <f>'2. Parameters'!P61</f>
        <v>0.98409574425599999</v>
      </c>
      <c r="N48" s="38">
        <f>'2. Parameters'!Q61</f>
        <v>0.98015936127897596</v>
      </c>
    </row>
    <row r="49" spans="1:78">
      <c r="B49" s="32" t="s">
        <v>234</v>
      </c>
      <c r="D49" s="3" t="s">
        <v>243</v>
      </c>
      <c r="H49" s="10"/>
      <c r="I49" s="10"/>
      <c r="J49" s="38">
        <f>'2. Parameters'!M62</f>
        <v>1</v>
      </c>
      <c r="K49" s="38">
        <f>'2. Parameters'!N62</f>
        <v>0.996</v>
      </c>
      <c r="L49" s="38">
        <f>'2. Parameters'!O62</f>
        <v>0.99201600000000001</v>
      </c>
      <c r="M49" s="38">
        <f>'2. Parameters'!P62</f>
        <v>0.98804793599999996</v>
      </c>
      <c r="N49" s="38">
        <f>'2. Parameters'!Q62</f>
        <v>0.98409574425599999</v>
      </c>
    </row>
    <row r="50" spans="1:78">
      <c r="B50" s="32" t="s">
        <v>235</v>
      </c>
      <c r="D50" s="3" t="s">
        <v>243</v>
      </c>
      <c r="H50" s="10"/>
      <c r="I50" s="10"/>
      <c r="J50" s="10"/>
      <c r="K50" s="38">
        <f>'2. Parameters'!N63</f>
        <v>1</v>
      </c>
      <c r="L50" s="38">
        <f>'2. Parameters'!O63</f>
        <v>0.996</v>
      </c>
      <c r="M50" s="38">
        <f>'2. Parameters'!P63</f>
        <v>0.99201600000000001</v>
      </c>
      <c r="N50" s="38">
        <f>'2. Parameters'!Q63</f>
        <v>0.98804793599999996</v>
      </c>
    </row>
    <row r="51" spans="1:78">
      <c r="B51" s="32" t="s">
        <v>236</v>
      </c>
      <c r="D51" s="3" t="s">
        <v>243</v>
      </c>
      <c r="H51" s="10"/>
      <c r="I51" s="10"/>
      <c r="J51" s="10"/>
      <c r="K51" s="10"/>
      <c r="L51" s="38">
        <f>'2. Parameters'!O64</f>
        <v>1</v>
      </c>
      <c r="M51" s="38">
        <f>'2. Parameters'!P64</f>
        <v>0.996</v>
      </c>
      <c r="N51" s="38">
        <f>'2. Parameters'!Q64</f>
        <v>0.99201600000000001</v>
      </c>
    </row>
    <row r="52" spans="1:78">
      <c r="B52" s="32" t="s">
        <v>237</v>
      </c>
      <c r="D52" s="3" t="s">
        <v>243</v>
      </c>
      <c r="H52" s="10"/>
      <c r="I52" s="10"/>
      <c r="J52" s="10"/>
      <c r="K52" s="10"/>
      <c r="L52" s="10"/>
      <c r="M52" s="38">
        <f>'2. Parameters'!P65</f>
        <v>1</v>
      </c>
      <c r="N52" s="38">
        <f>'2. Parameters'!Q65</f>
        <v>0.996</v>
      </c>
    </row>
    <row r="53" spans="1:78" ht="15.75" customHeight="1">
      <c r="B53" s="32" t="s">
        <v>238</v>
      </c>
      <c r="D53" s="3" t="s">
        <v>243</v>
      </c>
      <c r="H53" s="10"/>
      <c r="I53" s="10"/>
      <c r="J53" s="10"/>
      <c r="K53" s="10"/>
      <c r="L53" s="10"/>
      <c r="M53" s="10"/>
      <c r="N53" s="38">
        <f>'2. Parameters'!Q66</f>
        <v>1</v>
      </c>
    </row>
    <row r="55" spans="1:78" s="39" customFormat="1">
      <c r="B55" s="39" t="s">
        <v>884</v>
      </c>
    </row>
    <row r="56" spans="1:78" s="42" customFormat="1">
      <c r="B56" s="117"/>
    </row>
    <row r="57" spans="1:78" s="42" customFormat="1">
      <c r="O57" s="42" t="s">
        <v>885</v>
      </c>
      <c r="R57" s="42" t="s">
        <v>886</v>
      </c>
      <c r="U57" s="42" t="s">
        <v>887</v>
      </c>
      <c r="X57" s="42" t="s">
        <v>888</v>
      </c>
      <c r="AD57" s="42" t="s">
        <v>889</v>
      </c>
      <c r="AJ57" s="42" t="s">
        <v>890</v>
      </c>
      <c r="AP57" s="42" t="s">
        <v>891</v>
      </c>
      <c r="AV57" s="42" t="s">
        <v>892</v>
      </c>
      <c r="BD57" s="42" t="s">
        <v>536</v>
      </c>
      <c r="BL57" s="42" t="s">
        <v>893</v>
      </c>
      <c r="BT57" s="42" t="s">
        <v>894</v>
      </c>
    </row>
    <row r="58" spans="1:78" s="45" customFormat="1">
      <c r="B58" s="45" t="s">
        <v>895</v>
      </c>
      <c r="F58" s="45" t="s">
        <v>380</v>
      </c>
      <c r="H58" s="46" t="s">
        <v>896</v>
      </c>
      <c r="I58" s="46" t="s">
        <v>897</v>
      </c>
      <c r="J58" s="46" t="s">
        <v>830</v>
      </c>
      <c r="K58" s="46" t="s">
        <v>831</v>
      </c>
      <c r="L58" s="45" t="s">
        <v>898</v>
      </c>
      <c r="M58" s="45" t="s">
        <v>899</v>
      </c>
      <c r="O58" s="51">
        <v>2020</v>
      </c>
      <c r="P58" s="51">
        <v>2021</v>
      </c>
      <c r="R58" s="51">
        <v>2020</v>
      </c>
      <c r="S58" s="51">
        <v>2021</v>
      </c>
      <c r="U58" s="45" t="s">
        <v>900</v>
      </c>
      <c r="V58" s="45" t="s">
        <v>901</v>
      </c>
      <c r="X58" s="51">
        <v>2022</v>
      </c>
      <c r="Y58" s="51">
        <v>2023</v>
      </c>
      <c r="Z58" s="51">
        <v>2024</v>
      </c>
      <c r="AA58" s="51">
        <v>2025</v>
      </c>
      <c r="AB58" s="51">
        <v>2026</v>
      </c>
      <c r="AD58" s="51">
        <v>2022</v>
      </c>
      <c r="AE58" s="51">
        <v>2023</v>
      </c>
      <c r="AF58" s="51">
        <v>2024</v>
      </c>
      <c r="AG58" s="51">
        <v>2025</v>
      </c>
      <c r="AH58" s="51">
        <v>2026</v>
      </c>
      <c r="AJ58" s="51">
        <v>2022</v>
      </c>
      <c r="AK58" s="51">
        <v>2023</v>
      </c>
      <c r="AL58" s="51">
        <v>2024</v>
      </c>
      <c r="AM58" s="51">
        <v>2025</v>
      </c>
      <c r="AN58" s="51">
        <v>2026</v>
      </c>
      <c r="AP58" s="51">
        <v>2022</v>
      </c>
      <c r="AQ58" s="51">
        <v>2023</v>
      </c>
      <c r="AR58" s="51">
        <v>2024</v>
      </c>
      <c r="AS58" s="51">
        <v>2025</v>
      </c>
      <c r="AT58" s="51">
        <v>2026</v>
      </c>
      <c r="AV58" s="51">
        <v>2020</v>
      </c>
      <c r="AW58" s="51">
        <v>2021</v>
      </c>
      <c r="AX58" s="51">
        <v>2022</v>
      </c>
      <c r="AY58" s="51">
        <v>2023</v>
      </c>
      <c r="AZ58" s="51">
        <v>2024</v>
      </c>
      <c r="BA58" s="51">
        <v>2025</v>
      </c>
      <c r="BB58" s="51">
        <v>2026</v>
      </c>
      <c r="BD58" s="51">
        <v>2020</v>
      </c>
      <c r="BE58" s="51">
        <v>2021</v>
      </c>
      <c r="BF58" s="51">
        <v>2022</v>
      </c>
      <c r="BG58" s="51">
        <v>2023</v>
      </c>
      <c r="BH58" s="51">
        <v>2024</v>
      </c>
      <c r="BI58" s="51">
        <v>2025</v>
      </c>
      <c r="BJ58" s="51">
        <v>2026</v>
      </c>
      <c r="BL58" s="51">
        <v>2020</v>
      </c>
      <c r="BM58" s="51">
        <v>2021</v>
      </c>
      <c r="BN58" s="51">
        <v>2022</v>
      </c>
      <c r="BO58" s="51">
        <v>2023</v>
      </c>
      <c r="BP58" s="51">
        <v>2024</v>
      </c>
      <c r="BQ58" s="51">
        <v>2025</v>
      </c>
      <c r="BR58" s="51">
        <v>2026</v>
      </c>
      <c r="BT58" s="51">
        <v>2020</v>
      </c>
      <c r="BU58" s="51">
        <v>2021</v>
      </c>
      <c r="BV58" s="51">
        <v>2022</v>
      </c>
      <c r="BW58" s="51">
        <v>2023</v>
      </c>
      <c r="BX58" s="51">
        <v>2024</v>
      </c>
      <c r="BY58" s="51">
        <v>2025</v>
      </c>
      <c r="BZ58" s="51">
        <v>2026</v>
      </c>
    </row>
    <row r="59" spans="1:78" s="54" customFormat="1">
      <c r="H59" s="55"/>
      <c r="I59" s="55"/>
    </row>
    <row r="60" spans="1:78">
      <c r="A60" s="54"/>
      <c r="B60" s="43">
        <f>'11. Investeringen (WUI+ombouw)'!B20</f>
        <v>1</v>
      </c>
      <c r="C60" s="54"/>
      <c r="D60" s="54"/>
      <c r="E60" s="54"/>
      <c r="F60" s="48">
        <f>'11. Investeringen (WUI+ombouw)'!C20</f>
        <v>560010.50868726079</v>
      </c>
      <c r="G60" s="54"/>
      <c r="H60" s="43">
        <f>'11. Investeringen (WUI+ombouw)'!D20</f>
        <v>2020</v>
      </c>
      <c r="I60" s="43" t="str">
        <f>'11. Investeringen (WUI+ombouw)'!E20</f>
        <v>02 Gasontvangststations</v>
      </c>
      <c r="J60" s="43" t="str">
        <f>'11. Investeringen (WUI+ombouw)'!F20</f>
        <v>VVI</v>
      </c>
      <c r="K60" s="43" t="str">
        <f>'11. Investeringen (WUI+ombouw)'!G20</f>
        <v>Ja</v>
      </c>
      <c r="L60" s="44">
        <f>H60+2</f>
        <v>2022</v>
      </c>
      <c r="M60" s="44">
        <f>_xlfn.XLOOKUP(I60,'3. Input (des)investeringen '!$B$11:$B$81,'3. Input (des)investeringen '!$D$11:$D$81,0)</f>
        <v>30</v>
      </c>
      <c r="O60" s="49">
        <f>IF($M60&gt;0, IF($H60&lt;=O$58, VDB($F60,0,$M60,MAX(0,O$58-$H60-0.5),MIN($M60,O$58-$H60+0.5),1)*INDEX(H$38:H$44,$H60-2019,1),0),0)</f>
        <v>9333.5084781210135</v>
      </c>
      <c r="P60" s="49">
        <f>IF($M60&gt;0, IF($H60&lt;=P$58, VDB($F60,0,$M60,MAX(0,P$58-$H60-0.5),MIN($M60,P$58-$H60+0.5),1)*INDEX(I$38:I$44,$H60-2019,1),0),0)</f>
        <v>18965.689227541901</v>
      </c>
      <c r="R60" s="49">
        <f>IF($M60&gt;0, IF(OR($H60&gt;R$58,$H60+$M60&lt;=R$58),0,F60-O60), F60)</f>
        <v>550677.00020913978</v>
      </c>
      <c r="S60" s="49">
        <f>IF($M60&gt;0,IF(OR($H60&gt;S$58,$H60+$M60&lt;=S$58),0,IF(H60=S$58,F60-P60,R60*$I$38-P60)), R60*$I$38)</f>
        <v>540522.14298494416</v>
      </c>
      <c r="U60" s="49">
        <f>IF(H60&lt;=2021,S60,F60)</f>
        <v>540522.14298494416</v>
      </c>
      <c r="V60" s="44">
        <f>IF($M60&gt;0,IF(H60&lt;2022,M60-2021+H60-0.5,M60),0)</f>
        <v>28.5</v>
      </c>
      <c r="X60" s="49">
        <f>IF($M60&gt;0, IF(OR($H60&gt;X$58,$H60+$M60&lt;X$58),0,IF(OR($H60=2020,$H60=2021),VDB($U60,0,$V60,X$58-2022,MIN($V60,X$58-2021),$F$23,FALSE),
VDB($U60,0,$V60,MAX(0,X$58-$H60-0.5),MIN($V60,X$58-$H60+0.5),$F$23,FALSE)))*(1-$F$26), 0)</f>
        <v>22189.856396224026</v>
      </c>
      <c r="Y60" s="49">
        <f t="shared" ref="Y60:AB79" si="0">IF($M60&gt;0, IF(OR($H60&gt;Y$58,$H60+$M60&lt;Y$58),0,IF(OR($H60=2020,$H60=2021),VDB($U60,0,$V60,Y$58-2022,MIN($V60,Y$58-2021),$F$23,FALSE),
VDB($U60,0,$V60,MAX(0,Y$58-$H60-0.5),MIN($V60,Y$58-$H60+0.5),$F$23,FALSE)))*(1-$F$26), 0)</f>
        <v>21177.68750797521</v>
      </c>
      <c r="Z60" s="49">
        <f>IF($M60&gt;0, IF(OR($H60&gt;Z$58,$H60+$M60&lt;Z$58),0,IF(OR($H60=2020,$H60=2021),VDB($U60,0,$V60,Z$58-2022,MIN($V60,Z$58-2021),$F$23,FALSE),
VDB($U60,0,$V60,MAX(0,Z$58-$H60-0.5),MIN($V60,Z$58-$H60+0.5),$F$23,FALSE)))*(1-$F$26), 0)</f>
        <v>20211.687726909673</v>
      </c>
      <c r="AA60" s="49">
        <f t="shared" si="0"/>
        <v>19289.751093752395</v>
      </c>
      <c r="AB60" s="103">
        <f>IF($M60&gt;0, IF(OR($H60&gt;AB$58,$H60+$M60&lt;AB$58),0,IF(OR($H60=2020,$H60=2021),VDB($U60,0,$V60,AB$58-2022,MIN($V60,AB$58-2021),$F$23,FALSE),
VDB($U60,0,$V60,MAX(0,AB$58-$H60-0.5),MIN($V60,AB$58-$H60+0.5),$F$23,FALSE)))*(1-$F$26), 0)</f>
        <v>18409.867710528601</v>
      </c>
      <c r="AD60" s="49">
        <f>IF($M60&gt;0, IF(OR($H60&gt;AD$58,$H60+$M60&lt;AD$58),0,IF(OR($H60=2020,$H60=2021),VDB($U60,0,$V60,AD$58-2022,MIN($V60,AD$58-2021),1,FALSE),
VDB($U60,0,$V60,MAX(0,AD$58-$H60-0.5),MIN($V60,AD$58-$H60+0.5),1,FALSE)))*$F$26,0)</f>
        <v>1896.5689227541902</v>
      </c>
      <c r="AE60" s="49">
        <f t="shared" ref="AE60:AH79" si="1">IF($M60&gt;0, IF(OR($H60&gt;AE$58,$H60+$M60&lt;AE$58),0,IF(OR($H60=2020,$H60=2021),VDB($U60,0,$V60,AE$58-2022,MIN($V60,AE$58-2021),1,FALSE),
VDB($U60,0,$V60,MAX(0,AE$58-$H60-0.5),MIN($V60,AE$58-$H60+0.5),1,FALSE)))*$F$26,0)</f>
        <v>1896.5689227541902</v>
      </c>
      <c r="AF60" s="49">
        <f t="shared" si="1"/>
        <v>1896.5689227541902</v>
      </c>
      <c r="AG60" s="49">
        <f t="shared" si="1"/>
        <v>1896.5689227541902</v>
      </c>
      <c r="AH60" s="103">
        <f t="shared" si="1"/>
        <v>1896.5689227541902</v>
      </c>
      <c r="AJ60" s="49">
        <f>X60+AD60</f>
        <v>24086.425318978218</v>
      </c>
      <c r="AK60" s="49">
        <f>Y60+AE60</f>
        <v>23074.256430729401</v>
      </c>
      <c r="AL60" s="49">
        <f>Z60+AF60</f>
        <v>22108.256649663865</v>
      </c>
      <c r="AM60" s="49">
        <f t="shared" ref="AM60:AN60" si="2">AA60+AG60</f>
        <v>21186.320016506586</v>
      </c>
      <c r="AN60" s="103">
        <f t="shared" si="2"/>
        <v>20306.436633282792</v>
      </c>
      <c r="AP60" s="49">
        <f>IF($M60&gt;0,IF(OR($H60&gt;AP$58,$H60+$M60&lt;=AP$58),0,IF($H60=AP$58,$U60-AJ60,$U60-AJ60)), U60)</f>
        <v>516435.71766596596</v>
      </c>
      <c r="AQ60" s="49">
        <f>IF($M60&gt;0,IF(OR($H60&gt;AQ$58,$H60+$M60&lt;=AQ$58),0,IF($H60=AQ$58,$U60-AK60,AP60-AK60)),AP60)</f>
        <v>493361.46123523655</v>
      </c>
      <c r="AR60" s="49">
        <f t="shared" ref="AR60:AT60" si="3">IF($M60&gt;0,IF(OR($H60&gt;AR$58,$H60+$M60&lt;=AR$58),0,IF($H60=AR$58,$U60-AL60,AQ60-AL60)),AQ60)</f>
        <v>471253.2045855727</v>
      </c>
      <c r="AS60" s="49">
        <f t="shared" si="3"/>
        <v>450066.88456906611</v>
      </c>
      <c r="AT60" s="103">
        <f t="shared" si="3"/>
        <v>429760.4479357833</v>
      </c>
      <c r="AV60" s="53">
        <f>O60+R60*H$16</f>
        <v>27505.849485022627</v>
      </c>
      <c r="AW60" s="53">
        <f>P60+S60*I$16</f>
        <v>35181.353517090225</v>
      </c>
      <c r="AX60" s="53">
        <f>AJ60+AP60*J$17</f>
        <v>41645.239719621066</v>
      </c>
      <c r="AY60" s="53">
        <f>AK60+AQ60*K$17</f>
        <v>39355.184651492207</v>
      </c>
      <c r="AZ60" s="53">
        <f>AL60+AR60*L$17</f>
        <v>40015.878423915623</v>
      </c>
      <c r="BA60" s="49">
        <f>AM60+AS60*M$17</f>
        <v>38288.861630131098</v>
      </c>
      <c r="BB60" s="103">
        <f>AN60+AT60*N$17</f>
        <v>36637.333654842558</v>
      </c>
      <c r="BD60" s="49">
        <f>IF(O60&gt;0,$F60*$F$20*INDEX($H$38:$N$44,$H60-2019,BD$58-2019)*INDEX($H$47:$N$53,$H60-2019,BD$58-2019)* IF(OR(BD$58=$H60,BD$58=$H60+$M60),0.5,1),0)</f>
        <v>2800.0525434363039</v>
      </c>
      <c r="BE60" s="49">
        <f>IF(P60&gt;0,$F60*$F$20*INDEX($H$38:$N$44,$H60-2019,BE$58-2019)*INDEX($H$47:$N$53,$H60-2019,BE$58-2019)*
 IF(OR(BE$58=$H60,BE$58=$H60+$M60),0.5,1),0)</f>
        <v>5684.0170614943063</v>
      </c>
      <c r="BF60" s="49">
        <f>IF(AJ60&gt;0,
$F60*$F$20*INDEX($H$38:$N$44,$H60-2019,BF$58-2019)*INDEX($H$47:$N$53,$H60-2019,BF$58-2019)*
 IF(OR(BF$58=$H60,BF$58=$H60+$M60),0.5,1),0)</f>
        <v>5763.1840511268001</v>
      </c>
      <c r="BG60" s="49">
        <f>IF(AK60&gt;0,
$F60*$F$20*INDEX($H$38:$N$44,$H60-2019,BG$58-2019)*INDEX($H$47:$N$53,$H60-2019,BG$58-2019)*
 IF(OR(BG$58=$H60,BG$58=$H60+$M60),0.5,1),0)</f>
        <v>6096.019456447475</v>
      </c>
      <c r="BH60" s="49">
        <f>IF(AL60&gt;0,
$F60*$F$20*INDEX($H$38:$N$44,$H60-2019,BH$58-2019)*INDEX($H$47:$N$53,$H60-2019,BH$58-2019)*
 IF(OR(BH$58=$H60,BH$58=$H60+$M60),0.5,1),0)</f>
        <v>6557.3662089114214</v>
      </c>
      <c r="BI60" s="49">
        <f>IF(AM60&gt;0,
$F60*$F$20*INDEX($H$38:$N$44,$H60-2019,BI$58-2019)*INDEX($H$47:$N$53,$H60-2019,BI$58-2019)*
 IF(OR(BI$58=$H60,BI$58=$H60+$M60),0.5,1),0)</f>
        <v>6642.1660687250633</v>
      </c>
      <c r="BJ60" s="103">
        <f>IF(AN60&gt;0,
$F60*$F$20*INDEX($H$38:$N$44,$H60-2019,BJ$58-2019)*INDEX($H$47:$N$53,$H60-2019,BJ$58-2019)*
 IF(OR(BJ$58=$H60,BJ$58=$H60+$M60),0.5,1),0)</f>
        <v>6728.0625603258159</v>
      </c>
      <c r="BL60" s="49">
        <f>AV60+BD60</f>
        <v>30305.902028458931</v>
      </c>
      <c r="BM60" s="49">
        <f t="shared" ref="BM60:BR60" si="4">AW60+BE60</f>
        <v>40865.37057858453</v>
      </c>
      <c r="BN60" s="49">
        <f t="shared" si="4"/>
        <v>47408.423770747868</v>
      </c>
      <c r="BO60" s="49">
        <f t="shared" si="4"/>
        <v>45451.20410793968</v>
      </c>
      <c r="BP60" s="49">
        <f t="shared" si="4"/>
        <v>46573.244632827045</v>
      </c>
      <c r="BQ60" s="49">
        <f t="shared" si="4"/>
        <v>44931.02769885616</v>
      </c>
      <c r="BR60" s="103">
        <f t="shared" si="4"/>
        <v>43365.396215168374</v>
      </c>
      <c r="BT60" s="10"/>
      <c r="BU60" s="10"/>
      <c r="BV60" s="57">
        <f>IF($L60&gt;BV$58,0,
IF($L60=BV$58,BL60*INDEX(J$29:J$35,BV$58-2021)+BM60*INDEX(J$29:J$35,BV$58-2020)+BN60,BN60))</f>
        <v>120621.36223131276</v>
      </c>
      <c r="BW60" s="57">
        <f>IF($L60&gt;BW$58,0,
IF($L60=BW$58,BM60*INDEX(K$29:K$35,BW$58-2021)+BN60*INDEX(K$29:K$35,BW$58-2020)+BO60,BO60))</f>
        <v>45451.20410793968</v>
      </c>
      <c r="BX60" s="57">
        <f>IF($L60&gt;BX$58,0,
IF($L60=BX$58,BN60*INDEX(L$29:L$35,BX$58-2021)+BO60*INDEX(L$29:L$35,BX$58-2020)+BP60,BP60))</f>
        <v>46573.244632827045</v>
      </c>
      <c r="BY60" s="57">
        <f>IF($L60&gt;BY$58,0,
IF($L60=BY$58,BO60*INDEX(M$29:M$35,BY$58-2021)+BP60*INDEX(M$29:M$35,BY$58-2020)+BQ60,BQ60))</f>
        <v>44931.02769885616</v>
      </c>
      <c r="BZ60" s="103">
        <f>IF($L60&gt;BZ$58,0,
IF($L60=BZ$58,BP60*INDEX(N$29:N$35,BZ$58-2021)+BQ60*INDEX(N$29:N$35,BZ$58-2020)+BR60,BR60))</f>
        <v>43365.396215168374</v>
      </c>
    </row>
    <row r="61" spans="1:78">
      <c r="A61" s="54"/>
      <c r="B61" s="43">
        <f>'11. Investeringen (WUI+ombouw)'!B21</f>
        <v>2</v>
      </c>
      <c r="C61" s="54"/>
      <c r="D61" s="54"/>
      <c r="E61" s="54"/>
      <c r="F61" s="48">
        <f>'11. Investeringen (WUI+ombouw)'!C21</f>
        <v>3150608.2540416676</v>
      </c>
      <c r="G61" s="54"/>
      <c r="H61" s="43">
        <f>'11. Investeringen (WUI+ombouw)'!D21</f>
        <v>2022</v>
      </c>
      <c r="I61" s="43" t="str">
        <f>'11. Investeringen (WUI+ombouw)'!E21</f>
        <v>32 M&amp;R stations</v>
      </c>
      <c r="J61" s="43" t="str">
        <f>'11. Investeringen (WUI+ombouw)'!F21</f>
        <v>VVI</v>
      </c>
      <c r="K61" s="43" t="str">
        <f>'11. Investeringen (WUI+ombouw)'!G21</f>
        <v>Ja</v>
      </c>
      <c r="L61" s="44">
        <f t="shared" ref="L61:L64" si="5">H61+2</f>
        <v>2024</v>
      </c>
      <c r="M61" s="44">
        <f>_xlfn.XLOOKUP(I61,'3. Input (des)investeringen '!$B$11:$B$81,'3. Input (des)investeringen '!$D$11:$D$81,0)</f>
        <v>30</v>
      </c>
      <c r="O61" s="49">
        <f t="shared" ref="O61:O64" si="6">IF($M61&gt;0, IF($H61&lt;=O$58, VDB($F61,0,$M61,MAX(0,O$58-$H61-0.5),MIN($M61,O$58-$H61+0.5),1)*INDEX(H$38:H$44,$H61-2019,1),0),0)</f>
        <v>0</v>
      </c>
      <c r="P61" s="49">
        <f t="shared" ref="P61:P65" si="7">IF($M61&gt;0, IF($H61&lt;=P$58, VDB($F61,0,$M61,MAX(0,P$58-$H61-0.5),MIN($M61,P$58-$H61+0.5),1)*INDEX(I$38:I$44,$H61-2019,1),0),0)</f>
        <v>0</v>
      </c>
      <c r="R61" s="49">
        <f t="shared" ref="R61:R64" si="8">IF($M61&gt;0, IF(OR($H61&gt;R$58,$H61+$M61&lt;=R$58),0,F61-O61), F61)</f>
        <v>0</v>
      </c>
      <c r="S61" s="49">
        <f t="shared" ref="S61:S65" si="9">IF($M61&gt;0,IF(OR($H61&gt;S$58,$H61+$M61&lt;=S$58),0,IF(H61=S$58,F61-P61,R61*$I$38-P61)), R61*$I$38)</f>
        <v>0</v>
      </c>
      <c r="U61" s="49">
        <f t="shared" ref="U61:U64" si="10">IF(H61&lt;=2021,S61,F61)</f>
        <v>3150608.2540416676</v>
      </c>
      <c r="V61" s="44">
        <f t="shared" ref="V61:V65" si="11">IF($M61&gt;0,IF(H61&lt;2022,M61-2021+H61-0.5,M61),0)</f>
        <v>30</v>
      </c>
      <c r="X61" s="49">
        <f t="shared" ref="X61:X64" si="12">IF($M61&gt;0, IF(OR($H61&gt;X$58,$H61+$M61&lt;X$58),0,IF(OR($H61=2020,$H61=2021),VDB($U61,0,$V61,X$58-2022,MIN($V61,X$58-2021),$F$23,FALSE),
VDB($U61,0,$V61,MAX(0,X$58-$H61-0.5),MIN($V61,X$58-$H61+0.5),$F$23,FALSE)))*(1-$F$26), 0)</f>
        <v>61436.860953812517</v>
      </c>
      <c r="Y61" s="49">
        <f t="shared" si="0"/>
        <v>120211.45793295982</v>
      </c>
      <c r="Z61" s="49">
        <f t="shared" si="0"/>
        <v>115002.29475586492</v>
      </c>
      <c r="AA61" s="49">
        <f t="shared" si="0"/>
        <v>110018.86198311076</v>
      </c>
      <c r="AB61" s="103">
        <f t="shared" si="0"/>
        <v>105251.37796384263</v>
      </c>
      <c r="AD61" s="49">
        <f t="shared" ref="AD61:AD79" si="13">IF($M61&gt;0, IF(OR($H61&gt;AD$58,$H61+$M61&lt;AD$58),0,IF(OR($H61=2020,$H61=2021),VDB($U61,0,$V61,AD$58-2022,MIN($V61,AD$58-2021),1,FALSE),
VDB($U61,0,$V61,MAX(0,AD$58-$H61-0.5),MIN($V61,AD$58-$H61+0.5),1,FALSE)))*$F$26,0)</f>
        <v>5251.0137567361126</v>
      </c>
      <c r="AE61" s="49">
        <f t="shared" si="1"/>
        <v>10502.027513472225</v>
      </c>
      <c r="AF61" s="49">
        <f t="shared" si="1"/>
        <v>10502.027513472225</v>
      </c>
      <c r="AG61" s="49">
        <f t="shared" si="1"/>
        <v>10502.027513472225</v>
      </c>
      <c r="AH61" s="103">
        <f t="shared" si="1"/>
        <v>10502.027513472225</v>
      </c>
      <c r="AJ61" s="49">
        <f t="shared" ref="AJ61:AJ65" si="14">X61+AD61</f>
        <v>66687.874710548625</v>
      </c>
      <c r="AK61" s="49">
        <f t="shared" ref="AK61:AK65" si="15">Y61+AE61</f>
        <v>130713.48544643205</v>
      </c>
      <c r="AL61" s="49">
        <f t="shared" ref="AL61:AL65" si="16">Z61+AF61</f>
        <v>125504.32226933714</v>
      </c>
      <c r="AM61" s="49">
        <f t="shared" ref="AM61:AM65" si="17">AA61+AG61</f>
        <v>120520.889496583</v>
      </c>
      <c r="AN61" s="103">
        <f t="shared" ref="AN61:AN65" si="18">AB61+AH61</f>
        <v>115753.40547731487</v>
      </c>
      <c r="AP61" s="49">
        <f t="shared" ref="AP61:AP65" si="19">IF($M61&gt;0,IF(OR($H61&gt;AP$58,$H61+$M61&lt;=AP$58),0,IF($H61=AP$58,$U61-AJ61,$U61-AJ61)), U61)</f>
        <v>3083920.3793311189</v>
      </c>
      <c r="AQ61" s="49">
        <f t="shared" ref="AQ61:AQ65" si="20">IF($M61&gt;0,IF(OR($H61&gt;AQ$58,$H61+$M61&lt;=AQ$58),0,IF($H61=AQ$58,$U61-AK61,AP61-AK61)),AP61)</f>
        <v>2953206.8938846868</v>
      </c>
      <c r="AR61" s="49">
        <f t="shared" ref="AR61:AR65" si="21">IF($M61&gt;0,IF(OR($H61&gt;AR$58,$H61+$M61&lt;=AR$58),0,IF($H61=AR$58,$U61-AL61,AQ61-AL61)),AQ61)</f>
        <v>2827702.5716153495</v>
      </c>
      <c r="AS61" s="49">
        <f t="shared" ref="AS61:AS65" si="22">IF($M61&gt;0,IF(OR($H61&gt;AS$58,$H61+$M61&lt;=AS$58),0,IF($H61=AS$58,$U61-AM61,AR61-AM61)),AR61)</f>
        <v>2707181.6821187665</v>
      </c>
      <c r="AT61" s="103">
        <f t="shared" ref="AT61:AT65" si="23">IF($M61&gt;0,IF(OR($H61&gt;AT$58,$H61+$M61&lt;=AT$58),0,IF($H61=AT$58,$U61-AN61,AS61-AN61)),AS61)</f>
        <v>2591428.2766414518</v>
      </c>
      <c r="AV61" s="53">
        <f t="shared" ref="AV61:AV64" si="24">O61+R61*H$16</f>
        <v>0</v>
      </c>
      <c r="AW61" s="53">
        <f t="shared" ref="AW61:AW65" si="25">P61+S61*I$16</f>
        <v>0</v>
      </c>
      <c r="AX61" s="53">
        <f t="shared" ref="AX61:AX64" si="26">AJ61+AP61*J$17</f>
        <v>171541.16760780668</v>
      </c>
      <c r="AY61" s="53">
        <f t="shared" ref="AY61:AY65" si="27">AK61+AQ61*K$17</f>
        <v>228169.31294462673</v>
      </c>
      <c r="AZ61" s="53">
        <f t="shared" ref="AZ61:AZ65" si="28">AL61+AR61*L$17</f>
        <v>232957.01999072041</v>
      </c>
      <c r="BA61" s="49">
        <f t="shared" ref="BA61:BA65" si="29">AM61+AS61*M$17</f>
        <v>223393.79341709614</v>
      </c>
      <c r="BB61" s="103">
        <f t="shared" ref="BB61:BB65" si="30">AN61+AT61*N$17</f>
        <v>214227.67998969002</v>
      </c>
      <c r="BD61" s="49">
        <f t="shared" ref="BD61:BD65" si="31">IF(O61&gt;0,$F61*$F$20*INDEX($H$38:$N$44,$H61-2019,BD$58-2019)*INDEX($H$47:$N$53,$H61-2019,BD$58-2019)* IF(OR(BD$58=$H61,BD$58=$H61+$M61),0.5,1),0)</f>
        <v>0</v>
      </c>
      <c r="BE61" s="49">
        <f t="shared" ref="BE61:BE65" si="32">IF(P61&gt;0,$F61*$F$20*INDEX($H$38:$N$44,$H61-2019,BE$58-2019)*INDEX($H$47:$N$53,$H61-2019,BE$58-2019)*
 IF(OR(BE$58=$H61,BE$58=$H61+$M61),0.5,1),0)</f>
        <v>0</v>
      </c>
      <c r="BF61" s="49">
        <f t="shared" ref="BF61:BF65" si="33">IF(AJ61&gt;0,
$F61*$F$20*INDEX($H$38:$N$44,$H61-2019,BF$58-2019)*INDEX($H$47:$N$53,$H61-2019,BF$58-2019)*
 IF(OR(BF$58=$H61,BF$58=$H61+$M61),0.5,1),0)</f>
        <v>15753.041270208338</v>
      </c>
      <c r="BG61" s="49">
        <f t="shared" ref="BG61:BG65" si="34">IF(AK61&gt;0,
$F61*$F$20*INDEX($H$38:$N$44,$H61-2019,BG$58-2019)*INDEX($H$47:$N$53,$H61-2019,BG$58-2019)*
 IF(OR(BG$58=$H61,BG$58=$H61+$M61),0.5,1),0)</f>
        <v>33325.62181929082</v>
      </c>
      <c r="BH61" s="49">
        <f t="shared" ref="BH61:BH65" si="35">IF(AL61&gt;0,
$F61*$F$20*INDEX($H$38:$N$44,$H61-2019,BH$58-2019)*INDEX($H$47:$N$53,$H61-2019,BH$58-2019)*
 IF(OR(BH$58=$H61,BH$58=$H61+$M61),0.5,1),0)</f>
        <v>35847.704878574754</v>
      </c>
      <c r="BI61" s="49">
        <f t="shared" ref="BI61:BI65" si="36">IF(AM61&gt;0,
$F61*$F$20*INDEX($H$38:$N$44,$H61-2019,BI$58-2019)*INDEX($H$47:$N$53,$H61-2019,BI$58-2019)*
 IF(OR(BI$58=$H61,BI$58=$H61+$M61),0.5,1),0)</f>
        <v>36311.28739806448</v>
      </c>
      <c r="BJ61" s="103">
        <f t="shared" ref="BJ61:BJ65" si="37">IF(AN61&gt;0,
$F61*$F$20*INDEX($H$38:$N$44,$H61-2019,BJ$58-2019)*INDEX($H$47:$N$53,$H61-2019,BJ$58-2019)*
 IF(OR(BJ$58=$H61,BJ$58=$H61+$M61),0.5,1),0)</f>
        <v>36780.864966696245</v>
      </c>
      <c r="BL61" s="49">
        <f t="shared" ref="BL61:BL65" si="38">AV61+BD61</f>
        <v>0</v>
      </c>
      <c r="BM61" s="49">
        <f t="shared" ref="BM61:BM65" si="39">AW61+BE61</f>
        <v>0</v>
      </c>
      <c r="BN61" s="49">
        <f t="shared" ref="BN61:BN65" si="40">AX61+BF61</f>
        <v>187294.20887801502</v>
      </c>
      <c r="BO61" s="49">
        <f t="shared" ref="BO61:BO65" si="41">AY61+BG61</f>
        <v>261494.93476391755</v>
      </c>
      <c r="BP61" s="49">
        <f t="shared" ref="BP61:BP65" si="42">AZ61+BH61</f>
        <v>268804.72486929514</v>
      </c>
      <c r="BQ61" s="49">
        <f t="shared" ref="BQ61:BQ65" si="43">BA61+BI61</f>
        <v>259705.08081516062</v>
      </c>
      <c r="BR61" s="103">
        <f t="shared" ref="BR61:BR65" si="44">BB61+BJ61</f>
        <v>251008.54495638626</v>
      </c>
      <c r="BT61" s="10"/>
      <c r="BU61" s="10"/>
      <c r="BV61" s="57">
        <f t="shared" ref="BV61:BV65" si="45">IF($L61&gt;BV$58,0,
IF($L61=BV$58,BL61*INDEX(J$29:J$35,BV$58-2021)+BM61*INDEX(J$29:J$35,BV$58-2020)+BN61,BN61))</f>
        <v>0</v>
      </c>
      <c r="BW61" s="57">
        <f t="shared" ref="BW61:BW65" si="46">IF($L61&gt;BW$58,0,
IF($L61=BW$58,BM61*INDEX(K$29:K$35,BW$58-2021)+BN61*INDEX(K$29:K$35,BW$58-2020)+BO61,BO61))</f>
        <v>0</v>
      </c>
      <c r="BX61" s="57">
        <f t="shared" ref="BX61:BX65" si="47">IF($L61&gt;BX$58,0,
IF($L61=BX$58,BN61*INDEX(L$29:L$35,BX$58-2021)+BO61*INDEX(L$29:L$35,BX$58-2020)+BP61,BP61))</f>
        <v>739441.15380156774</v>
      </c>
      <c r="BY61" s="57">
        <f t="shared" ref="BY61:BY65" si="48">IF($L61&gt;BY$58,0,
IF($L61=BY$58,BO61*INDEX(M$29:M$35,BY$58-2021)+BP61*INDEX(M$29:M$35,BY$58-2020)+BQ61,BQ61))</f>
        <v>259705.08081516062</v>
      </c>
      <c r="BZ61" s="103">
        <f t="shared" ref="BZ61:BZ65" si="49">IF($L61&gt;BZ$58,0,
IF($L61=BZ$58,BP61*INDEX(N$29:N$35,BZ$58-2021)+BQ61*INDEX(N$29:N$35,BZ$58-2020)+BR61,BR61))</f>
        <v>251008.54495638626</v>
      </c>
    </row>
    <row r="62" spans="1:78">
      <c r="A62" s="54"/>
      <c r="B62" s="43">
        <f>'11. Investeringen (WUI+ombouw)'!B22</f>
        <v>3</v>
      </c>
      <c r="C62" s="54"/>
      <c r="D62" s="54"/>
      <c r="E62" s="54"/>
      <c r="F62" s="48">
        <f>'11. Investeringen (WUI+ombouw)'!C22</f>
        <v>1887912.8589451036</v>
      </c>
      <c r="G62" s="54"/>
      <c r="H62" s="43">
        <f>'11. Investeringen (WUI+ombouw)'!D22</f>
        <v>2022</v>
      </c>
      <c r="I62" s="43" t="str">
        <f>'11. Investeringen (WUI+ombouw)'!E22</f>
        <v>01 Regionale leidingen</v>
      </c>
      <c r="J62" s="43" t="str">
        <f>'11. Investeringen (WUI+ombouw)'!F22</f>
        <v>VVI</v>
      </c>
      <c r="K62" s="43" t="str">
        <f>'11. Investeringen (WUI+ombouw)'!G22</f>
        <v>Ja</v>
      </c>
      <c r="L62" s="44">
        <f t="shared" si="5"/>
        <v>2024</v>
      </c>
      <c r="M62" s="44">
        <f>_xlfn.XLOOKUP(I62,'3. Input (des)investeringen '!$B$11:$B$81,'3. Input (des)investeringen '!$D$11:$D$81,0)</f>
        <v>55</v>
      </c>
      <c r="O62" s="49">
        <f t="shared" si="6"/>
        <v>0</v>
      </c>
      <c r="P62" s="49">
        <f t="shared" si="7"/>
        <v>0</v>
      </c>
      <c r="R62" s="49">
        <f t="shared" si="8"/>
        <v>0</v>
      </c>
      <c r="S62" s="49">
        <f t="shared" si="9"/>
        <v>0</v>
      </c>
      <c r="U62" s="49">
        <f t="shared" si="10"/>
        <v>1887912.8589451036</v>
      </c>
      <c r="V62" s="44">
        <f t="shared" si="11"/>
        <v>55</v>
      </c>
      <c r="X62" s="49">
        <f t="shared" si="12"/>
        <v>20080.527681507014</v>
      </c>
      <c r="Y62" s="49">
        <f t="shared" si="0"/>
        <v>39686.424708723855</v>
      </c>
      <c r="Z62" s="49">
        <f t="shared" si="0"/>
        <v>38748.381942881293</v>
      </c>
      <c r="AA62" s="49">
        <f t="shared" si="0"/>
        <v>37832.511096958646</v>
      </c>
      <c r="AB62" s="103">
        <f t="shared" si="0"/>
        <v>36938.288107394168</v>
      </c>
      <c r="AD62" s="49">
        <f t="shared" si="13"/>
        <v>1716.2844172228215</v>
      </c>
      <c r="AE62" s="49">
        <f t="shared" si="1"/>
        <v>3432.568834445643</v>
      </c>
      <c r="AF62" s="49">
        <f t="shared" si="1"/>
        <v>3432.568834445643</v>
      </c>
      <c r="AG62" s="49">
        <f t="shared" si="1"/>
        <v>3432.568834445643</v>
      </c>
      <c r="AH62" s="103">
        <f t="shared" si="1"/>
        <v>3432.568834445643</v>
      </c>
      <c r="AJ62" s="49">
        <f t="shared" si="14"/>
        <v>21796.812098729835</v>
      </c>
      <c r="AK62" s="49">
        <f t="shared" si="15"/>
        <v>43118.993543169498</v>
      </c>
      <c r="AL62" s="49">
        <f t="shared" si="16"/>
        <v>42180.950777326936</v>
      </c>
      <c r="AM62" s="49">
        <f t="shared" si="17"/>
        <v>41265.079931404289</v>
      </c>
      <c r="AN62" s="103">
        <f t="shared" si="18"/>
        <v>40370.856941839811</v>
      </c>
      <c r="AP62" s="49">
        <f t="shared" si="19"/>
        <v>1866116.0468463737</v>
      </c>
      <c r="AQ62" s="49">
        <f t="shared" si="20"/>
        <v>1822997.0533032042</v>
      </c>
      <c r="AR62" s="49">
        <f t="shared" si="21"/>
        <v>1780816.1025258773</v>
      </c>
      <c r="AS62" s="49">
        <f t="shared" si="22"/>
        <v>1739551.0225944731</v>
      </c>
      <c r="AT62" s="103">
        <f t="shared" si="23"/>
        <v>1699180.1656526332</v>
      </c>
      <c r="AV62" s="53">
        <f t="shared" si="24"/>
        <v>0</v>
      </c>
      <c r="AW62" s="53">
        <f t="shared" si="25"/>
        <v>0</v>
      </c>
      <c r="AX62" s="53">
        <f t="shared" si="26"/>
        <v>85244.757691506544</v>
      </c>
      <c r="AY62" s="53">
        <f t="shared" si="27"/>
        <v>103277.89630217524</v>
      </c>
      <c r="AZ62" s="53">
        <f t="shared" si="28"/>
        <v>109851.96267331028</v>
      </c>
      <c r="BA62" s="49">
        <f t="shared" si="29"/>
        <v>107368.01878999427</v>
      </c>
      <c r="BB62" s="103">
        <f t="shared" si="30"/>
        <v>104939.70323663988</v>
      </c>
      <c r="BD62" s="49">
        <f t="shared" si="31"/>
        <v>0</v>
      </c>
      <c r="BE62" s="49">
        <f t="shared" si="32"/>
        <v>0</v>
      </c>
      <c r="BF62" s="49">
        <f t="shared" si="33"/>
        <v>9439.5642947255183</v>
      </c>
      <c r="BG62" s="49">
        <f t="shared" si="34"/>
        <v>19969.436023749015</v>
      </c>
      <c r="BH62" s="49">
        <f t="shared" si="35"/>
        <v>21480.722942026343</v>
      </c>
      <c r="BI62" s="49">
        <f t="shared" si="36"/>
        <v>21758.511651112622</v>
      </c>
      <c r="BJ62" s="103">
        <f t="shared" si="37"/>
        <v>22039.892723784811</v>
      </c>
      <c r="BL62" s="49">
        <f t="shared" si="38"/>
        <v>0</v>
      </c>
      <c r="BM62" s="49">
        <f t="shared" si="39"/>
        <v>0</v>
      </c>
      <c r="BN62" s="49">
        <f t="shared" si="40"/>
        <v>94684.321986232069</v>
      </c>
      <c r="BO62" s="49">
        <f t="shared" si="41"/>
        <v>123247.33232592426</v>
      </c>
      <c r="BP62" s="49">
        <f t="shared" si="42"/>
        <v>131332.68561533661</v>
      </c>
      <c r="BQ62" s="49">
        <f t="shared" si="43"/>
        <v>129126.53044110689</v>
      </c>
      <c r="BR62" s="103">
        <f t="shared" si="44"/>
        <v>126979.59596042469</v>
      </c>
      <c r="BT62" s="10"/>
      <c r="BU62" s="10"/>
      <c r="BV62" s="57">
        <f t="shared" si="45"/>
        <v>0</v>
      </c>
      <c r="BW62" s="57">
        <f t="shared" si="46"/>
        <v>0</v>
      </c>
      <c r="BX62" s="57">
        <f t="shared" si="47"/>
        <v>359951.0399972928</v>
      </c>
      <c r="BY62" s="57">
        <f t="shared" si="48"/>
        <v>129126.53044110689</v>
      </c>
      <c r="BZ62" s="103">
        <f t="shared" si="49"/>
        <v>126979.59596042469</v>
      </c>
    </row>
    <row r="63" spans="1:78">
      <c r="A63" s="54"/>
      <c r="B63" s="43">
        <f>'11. Investeringen (WUI+ombouw)'!B23</f>
        <v>4</v>
      </c>
      <c r="C63" s="54"/>
      <c r="D63" s="54"/>
      <c r="E63" s="54"/>
      <c r="F63" s="48">
        <f>'11. Investeringen (WUI+ombouw)'!C23</f>
        <v>2724356.4622969897</v>
      </c>
      <c r="G63" s="54"/>
      <c r="H63" s="43">
        <f>'11. Investeringen (WUI+ombouw)'!D23</f>
        <v>2022</v>
      </c>
      <c r="I63" s="43" t="str">
        <f>'11. Investeringen (WUI+ombouw)'!E23</f>
        <v>02 Gasontvangststations</v>
      </c>
      <c r="J63" s="43" t="str">
        <f>'11. Investeringen (WUI+ombouw)'!F23</f>
        <v>VVI</v>
      </c>
      <c r="K63" s="43" t="str">
        <f>'11. Investeringen (WUI+ombouw)'!G23</f>
        <v>Ja</v>
      </c>
      <c r="L63" s="44">
        <f t="shared" si="5"/>
        <v>2024</v>
      </c>
      <c r="M63" s="44">
        <f>_xlfn.XLOOKUP(I63,'3. Input (des)investeringen '!$B$11:$B$81,'3. Input (des)investeringen '!$D$11:$D$81,0)</f>
        <v>30</v>
      </c>
      <c r="O63" s="49">
        <f t="shared" si="6"/>
        <v>0</v>
      </c>
      <c r="P63" s="49">
        <f t="shared" si="7"/>
        <v>0</v>
      </c>
      <c r="R63" s="49">
        <f t="shared" si="8"/>
        <v>0</v>
      </c>
      <c r="S63" s="49">
        <f t="shared" si="9"/>
        <v>0</v>
      </c>
      <c r="U63" s="49">
        <f t="shared" si="10"/>
        <v>2724356.4622969897</v>
      </c>
      <c r="V63" s="44">
        <f t="shared" si="11"/>
        <v>30</v>
      </c>
      <c r="X63" s="49">
        <f t="shared" si="12"/>
        <v>53124.951014791302</v>
      </c>
      <c r="Y63" s="49">
        <f t="shared" si="0"/>
        <v>103947.82081894165</v>
      </c>
      <c r="Z63" s="49">
        <f t="shared" si="0"/>
        <v>99443.415250120845</v>
      </c>
      <c r="AA63" s="49">
        <f t="shared" si="0"/>
        <v>95134.200589282264</v>
      </c>
      <c r="AB63" s="103">
        <f t="shared" si="0"/>
        <v>91011.71856374669</v>
      </c>
      <c r="AD63" s="49">
        <f t="shared" si="13"/>
        <v>4540.5941038283163</v>
      </c>
      <c r="AE63" s="49">
        <f t="shared" si="1"/>
        <v>9081.1882076566326</v>
      </c>
      <c r="AF63" s="49">
        <f t="shared" si="1"/>
        <v>9081.1882076566326</v>
      </c>
      <c r="AG63" s="49">
        <f t="shared" si="1"/>
        <v>9081.1882076566326</v>
      </c>
      <c r="AH63" s="103">
        <f t="shared" si="1"/>
        <v>9081.1882076566326</v>
      </c>
      <c r="AJ63" s="49">
        <f t="shared" si="14"/>
        <v>57665.545118619615</v>
      </c>
      <c r="AK63" s="49">
        <f t="shared" si="15"/>
        <v>113029.00902659827</v>
      </c>
      <c r="AL63" s="49">
        <f t="shared" si="16"/>
        <v>108524.60345777747</v>
      </c>
      <c r="AM63" s="49">
        <f t="shared" si="17"/>
        <v>104215.3887969389</v>
      </c>
      <c r="AN63" s="103">
        <f t="shared" si="18"/>
        <v>100092.90677140333</v>
      </c>
      <c r="AP63" s="49">
        <f t="shared" si="19"/>
        <v>2666690.9171783701</v>
      </c>
      <c r="AQ63" s="49">
        <f t="shared" si="20"/>
        <v>2553661.9081517719</v>
      </c>
      <c r="AR63" s="49">
        <f t="shared" si="21"/>
        <v>2445137.3046939946</v>
      </c>
      <c r="AS63" s="49">
        <f t="shared" si="22"/>
        <v>2340921.9158970555</v>
      </c>
      <c r="AT63" s="103">
        <f t="shared" si="23"/>
        <v>2240829.0091256523</v>
      </c>
      <c r="AV63" s="53">
        <f t="shared" si="24"/>
        <v>0</v>
      </c>
      <c r="AW63" s="53">
        <f t="shared" si="25"/>
        <v>0</v>
      </c>
      <c r="AX63" s="53">
        <f t="shared" si="26"/>
        <v>148333.03630268422</v>
      </c>
      <c r="AY63" s="53">
        <f t="shared" si="27"/>
        <v>197299.85199560673</v>
      </c>
      <c r="AZ63" s="53">
        <f t="shared" si="28"/>
        <v>201439.82103614928</v>
      </c>
      <c r="BA63" s="49">
        <f t="shared" si="29"/>
        <v>193170.42160102702</v>
      </c>
      <c r="BB63" s="103">
        <f t="shared" si="30"/>
        <v>185244.40911817813</v>
      </c>
      <c r="BD63" s="49">
        <f t="shared" si="31"/>
        <v>0</v>
      </c>
      <c r="BE63" s="49">
        <f t="shared" si="32"/>
        <v>0</v>
      </c>
      <c r="BF63" s="49">
        <f t="shared" si="33"/>
        <v>13621.782311484949</v>
      </c>
      <c r="BG63" s="49">
        <f>IF(AK63&gt;0,
$F63*$F$20*INDEX($H$38:$N$44,$H63-2019,BG$58-2019)*INDEX($H$47:$N$53,$H63-2019,BG$58-2019)*
 IF(OR(BG$58=$H63,BG$58=$H63+$M63),0.5,1),0)</f>
        <v>28816.934967075656</v>
      </c>
      <c r="BH63" s="49">
        <f t="shared" si="35"/>
        <v>30997.800605383945</v>
      </c>
      <c r="BI63" s="49">
        <f t="shared" si="36"/>
        <v>31398.664162812765</v>
      </c>
      <c r="BJ63" s="103">
        <f t="shared" si="37"/>
        <v>31804.711687766259</v>
      </c>
      <c r="BL63" s="49">
        <f t="shared" si="38"/>
        <v>0</v>
      </c>
      <c r="BM63" s="49">
        <f t="shared" si="39"/>
        <v>0</v>
      </c>
      <c r="BN63" s="49">
        <f t="shared" si="40"/>
        <v>161954.81861416917</v>
      </c>
      <c r="BO63" s="49">
        <f>AY63+BG63</f>
        <v>226116.78696268238</v>
      </c>
      <c r="BP63" s="49">
        <f t="shared" si="42"/>
        <v>232437.62164153322</v>
      </c>
      <c r="BQ63" s="49">
        <f t="shared" si="43"/>
        <v>224569.08576383977</v>
      </c>
      <c r="BR63" s="103">
        <f t="shared" si="44"/>
        <v>217049.12080594437</v>
      </c>
      <c r="BT63" s="10"/>
      <c r="BU63" s="10"/>
      <c r="BV63" s="57">
        <f t="shared" si="45"/>
        <v>0</v>
      </c>
      <c r="BW63" s="57">
        <f t="shared" si="46"/>
        <v>0</v>
      </c>
      <c r="BX63" s="57">
        <f t="shared" si="47"/>
        <v>639400.75166863354</v>
      </c>
      <c r="BY63" s="57">
        <f t="shared" si="48"/>
        <v>224569.08576383977</v>
      </c>
      <c r="BZ63" s="103">
        <f t="shared" si="49"/>
        <v>217049.12080594437</v>
      </c>
    </row>
    <row r="64" spans="1:78">
      <c r="A64" s="54"/>
      <c r="B64" s="43">
        <f>'11. Investeringen (WUI+ombouw)'!B24</f>
        <v>5</v>
      </c>
      <c r="C64" s="54"/>
      <c r="D64" s="54"/>
      <c r="E64" s="54"/>
      <c r="F64" s="48">
        <f>'11. Investeringen (WUI+ombouw)'!C24</f>
        <v>226794.9736094765</v>
      </c>
      <c r="G64" s="54"/>
      <c r="H64" s="43">
        <f>'11. Investeringen (WUI+ombouw)'!D24</f>
        <v>2022</v>
      </c>
      <c r="I64" s="43" t="str">
        <f>'11. Investeringen (WUI+ombouw)'!E24</f>
        <v>06 Utiliteitsgebouwen</v>
      </c>
      <c r="J64" s="43" t="str">
        <f>'11. Investeringen (WUI+ombouw)'!F24</f>
        <v>VVI</v>
      </c>
      <c r="K64" s="43" t="str">
        <f>'11. Investeringen (WUI+ombouw)'!G24</f>
        <v>Ja</v>
      </c>
      <c r="L64" s="44">
        <f t="shared" si="5"/>
        <v>2024</v>
      </c>
      <c r="M64" s="44">
        <f>_xlfn.XLOOKUP(I64,'3. Input (des)investeringen '!$B$11:$B$81,'3. Input (des)investeringen '!$D$11:$D$81,0)</f>
        <v>30</v>
      </c>
      <c r="O64" s="49">
        <f t="shared" si="6"/>
        <v>0</v>
      </c>
      <c r="P64" s="49">
        <f t="shared" si="7"/>
        <v>0</v>
      </c>
      <c r="R64" s="49">
        <f t="shared" si="8"/>
        <v>0</v>
      </c>
      <c r="S64" s="49">
        <f t="shared" si="9"/>
        <v>0</v>
      </c>
      <c r="U64" s="49">
        <f t="shared" si="10"/>
        <v>226794.9736094765</v>
      </c>
      <c r="V64" s="44">
        <f t="shared" si="11"/>
        <v>30</v>
      </c>
      <c r="X64" s="49">
        <f t="shared" si="12"/>
        <v>4422.5019853847925</v>
      </c>
      <c r="Y64" s="49">
        <f t="shared" si="0"/>
        <v>8653.3622180695766</v>
      </c>
      <c r="Z64" s="49">
        <f t="shared" si="0"/>
        <v>8278.3831886198932</v>
      </c>
      <c r="AA64" s="49">
        <f t="shared" si="0"/>
        <v>7919.6532504463667</v>
      </c>
      <c r="AB64" s="103">
        <f t="shared" si="0"/>
        <v>7576.468276260357</v>
      </c>
      <c r="AD64" s="49">
        <f t="shared" si="13"/>
        <v>377.99162268246084</v>
      </c>
      <c r="AE64" s="49">
        <f t="shared" si="1"/>
        <v>755.98324536492169</v>
      </c>
      <c r="AF64" s="49">
        <f t="shared" si="1"/>
        <v>755.98324536492169</v>
      </c>
      <c r="AG64" s="49">
        <f t="shared" si="1"/>
        <v>755.98324536492169</v>
      </c>
      <c r="AH64" s="103">
        <f t="shared" si="1"/>
        <v>755.98324536492169</v>
      </c>
      <c r="AJ64" s="49">
        <f t="shared" si="14"/>
        <v>4800.4936080672533</v>
      </c>
      <c r="AK64" s="49">
        <f t="shared" si="15"/>
        <v>9409.345463434498</v>
      </c>
      <c r="AL64" s="49">
        <f t="shared" si="16"/>
        <v>9034.3664339848146</v>
      </c>
      <c r="AM64" s="49">
        <f t="shared" si="17"/>
        <v>8675.6364958112881</v>
      </c>
      <c r="AN64" s="103">
        <f t="shared" si="18"/>
        <v>8332.4515216252785</v>
      </c>
      <c r="AP64" s="49">
        <f t="shared" si="19"/>
        <v>221994.48000140925</v>
      </c>
      <c r="AQ64" s="49">
        <f t="shared" si="20"/>
        <v>212585.13453797475</v>
      </c>
      <c r="AR64" s="49">
        <f t="shared" si="21"/>
        <v>203550.76810398995</v>
      </c>
      <c r="AS64" s="49">
        <f t="shared" si="22"/>
        <v>194875.13160817866</v>
      </c>
      <c r="AT64" s="103">
        <f t="shared" si="23"/>
        <v>186542.68008655339</v>
      </c>
      <c r="AV64" s="53">
        <f t="shared" si="24"/>
        <v>0</v>
      </c>
      <c r="AW64" s="53">
        <f t="shared" si="25"/>
        <v>0</v>
      </c>
      <c r="AX64" s="53">
        <f t="shared" si="26"/>
        <v>12348.305928115169</v>
      </c>
      <c r="AY64" s="53">
        <f t="shared" si="27"/>
        <v>16424.654903187664</v>
      </c>
      <c r="AZ64" s="53">
        <f t="shared" si="28"/>
        <v>16769.295621936431</v>
      </c>
      <c r="BA64" s="49">
        <f t="shared" si="29"/>
        <v>16080.891496922077</v>
      </c>
      <c r="BB64" s="103">
        <f t="shared" si="30"/>
        <v>15421.073364914308</v>
      </c>
      <c r="BD64" s="49">
        <f t="shared" si="31"/>
        <v>0</v>
      </c>
      <c r="BE64" s="49">
        <f t="shared" si="32"/>
        <v>0</v>
      </c>
      <c r="BF64" s="49">
        <f t="shared" si="33"/>
        <v>1133.9748680473824</v>
      </c>
      <c r="BG64" s="49">
        <f t="shared" si="34"/>
        <v>2398.9283692537101</v>
      </c>
      <c r="BH64" s="49">
        <f t="shared" si="35"/>
        <v>2580.4792682388306</v>
      </c>
      <c r="BI64" s="49">
        <f t="shared" si="36"/>
        <v>2613.8500261356953</v>
      </c>
      <c r="BJ64" s="103">
        <f t="shared" si="37"/>
        <v>2647.6523346736813</v>
      </c>
      <c r="BL64" s="49">
        <f t="shared" si="38"/>
        <v>0</v>
      </c>
      <c r="BM64" s="49">
        <f t="shared" si="39"/>
        <v>0</v>
      </c>
      <c r="BN64" s="49">
        <f t="shared" si="40"/>
        <v>13482.280796162551</v>
      </c>
      <c r="BO64" s="49">
        <f t="shared" si="41"/>
        <v>18823.583272441374</v>
      </c>
      <c r="BP64" s="49">
        <f t="shared" si="42"/>
        <v>19349.774890175264</v>
      </c>
      <c r="BQ64" s="49">
        <f t="shared" si="43"/>
        <v>18694.741523057772</v>
      </c>
      <c r="BR64" s="103">
        <f t="shared" si="44"/>
        <v>18068.725699587987</v>
      </c>
      <c r="BT64" s="10"/>
      <c r="BU64" s="10"/>
      <c r="BV64" s="57">
        <f>IF($L64&gt;BV$58,0,
IF($L64=BV$58,BL64*INDEX(J$29:J$35,BV$58-2021)+BM64*INDEX(J$29:J$35,BV$58-2020)+BN64,BN64))</f>
        <v>0</v>
      </c>
      <c r="BW64" s="57">
        <f t="shared" si="46"/>
        <v>0</v>
      </c>
      <c r="BX64" s="57">
        <f t="shared" si="47"/>
        <v>53228.304962083523</v>
      </c>
      <c r="BY64" s="57">
        <f t="shared" si="48"/>
        <v>18694.741523057772</v>
      </c>
      <c r="BZ64" s="103">
        <f t="shared" si="49"/>
        <v>18068.725699587987</v>
      </c>
    </row>
    <row r="65" spans="1:78">
      <c r="A65" s="54"/>
      <c r="B65" s="43">
        <f>'11. Investeringen (WUI+ombouw)'!B25</f>
        <v>6</v>
      </c>
      <c r="C65" s="54"/>
      <c r="D65" s="54"/>
      <c r="E65" s="54"/>
      <c r="F65" s="48">
        <f>'11. Investeringen (WUI+ombouw)'!C25</f>
        <v>3824577.1209736457</v>
      </c>
      <c r="G65" s="54"/>
      <c r="H65" s="43">
        <f>'11. Investeringen (WUI+ombouw)'!D25</f>
        <v>2022</v>
      </c>
      <c r="I65" s="43" t="str">
        <f>'11. Investeringen (WUI+ombouw)'!E25</f>
        <v>21 Hoofdtransportleiding</v>
      </c>
      <c r="J65" s="43" t="str">
        <f>'11. Investeringen (WUI+ombouw)'!F25</f>
        <v>VVI</v>
      </c>
      <c r="K65" s="43" t="str">
        <f>'11. Investeringen (WUI+ombouw)'!G25</f>
        <v>Ja</v>
      </c>
      <c r="L65" s="44">
        <f>H65+2</f>
        <v>2024</v>
      </c>
      <c r="M65" s="44">
        <f>_xlfn.XLOOKUP(I65,'3. Input (des)investeringen '!$B$11:$B$81,'3. Input (des)investeringen '!$D$11:$D$81,0)</f>
        <v>55</v>
      </c>
      <c r="O65" s="49">
        <f>IF($M65&gt;0, IF($H65&lt;=O$58, VDB($F65,0,$M65,MAX(0,O$58-$H65-0.5),MIN($M65,O$58-$H65+0.5),1)*INDEX(H$38:H$44,$H65-2019,1),0),0)</f>
        <v>0</v>
      </c>
      <c r="P65" s="49">
        <f t="shared" si="7"/>
        <v>0</v>
      </c>
      <c r="R65" s="49">
        <f>IF($M65&gt;0, IF(OR($H65&gt;R$58,$H65+$M65&lt;=R$58),0,F65-O65), F65)</f>
        <v>0</v>
      </c>
      <c r="S65" s="49">
        <f t="shared" si="9"/>
        <v>0</v>
      </c>
      <c r="U65" s="49">
        <f>IF(H65&lt;=2021,S65,F65)</f>
        <v>3824577.1209736457</v>
      </c>
      <c r="V65" s="44">
        <f t="shared" si="11"/>
        <v>55</v>
      </c>
      <c r="X65" s="49">
        <f>IF($M65&gt;0, IF(OR($H65&gt;X$58,$H65+$M65&lt;X$58),0,IF(OR($H65=2020,$H65=2021),VDB($U65,0,$V65,X$58-2022,MIN($V65,X$58-2021),$F$23,FALSE),
VDB($U65,0,$V65,MAX(0,X$58-$H65-0.5),MIN($V65,X$58-$H65+0.5),$F$23,FALSE)))*(1-$F$26), 0)</f>
        <v>40679.593013992417</v>
      </c>
      <c r="Y65" s="49">
        <f>IF($M65&gt;0, IF(OR($H65&gt;Y$58,$H65+$M65&lt;Y$58),0,IF(OR($H65=2020,$H65=2021),VDB($U65,0,$V65,Y$58-2022,MIN($V65,Y$58-2021),$F$23,FALSE),
VDB($U65,0,$V65,MAX(0,Y$58-$H65-0.5),MIN($V65,Y$58-$H65+0.5),$F$23,FALSE)))*(1-$F$26), 0)</f>
        <v>80397.668374926827</v>
      </c>
      <c r="Z65" s="49">
        <f>IF($M65&gt;0, IF(OR($H65&gt;Z$58,$H65+$M65&lt;Z$58),0,IF(OR($H65=2020,$H65=2021),VDB($U65,0,$V65,Z$58-2022,MIN($V65,Z$58-2021),$F$23,FALSE),
VDB($U65,0,$V65,MAX(0,Z$58-$H65-0.5),MIN($V65,Z$58-$H65+0.5),$F$23,FALSE)))*(1-$F$26), 0)</f>
        <v>78497.359849701272</v>
      </c>
      <c r="AA65" s="49">
        <f t="shared" si="0"/>
        <v>76641.967707799253</v>
      </c>
      <c r="AB65" s="103">
        <f t="shared" si="0"/>
        <v>74830.430289251264</v>
      </c>
      <c r="AD65" s="49">
        <f t="shared" si="13"/>
        <v>3476.8882917942233</v>
      </c>
      <c r="AE65" s="49">
        <f t="shared" si="1"/>
        <v>6953.7765835884484</v>
      </c>
      <c r="AF65" s="49">
        <f t="shared" si="1"/>
        <v>6953.7765835884484</v>
      </c>
      <c r="AG65" s="49">
        <f t="shared" si="1"/>
        <v>6953.7765835884484</v>
      </c>
      <c r="AH65" s="103">
        <f t="shared" si="1"/>
        <v>6953.7765835884484</v>
      </c>
      <c r="AJ65" s="49">
        <f t="shared" si="14"/>
        <v>44156.481305786641</v>
      </c>
      <c r="AK65" s="49">
        <f t="shared" si="15"/>
        <v>87351.444958515276</v>
      </c>
      <c r="AL65" s="49">
        <f t="shared" si="16"/>
        <v>85451.136433289721</v>
      </c>
      <c r="AM65" s="49">
        <f t="shared" si="17"/>
        <v>83595.744291387702</v>
      </c>
      <c r="AN65" s="103">
        <f t="shared" si="18"/>
        <v>81784.206872839713</v>
      </c>
      <c r="AP65" s="49">
        <f t="shared" si="19"/>
        <v>3780420.6396678593</v>
      </c>
      <c r="AQ65" s="49">
        <f t="shared" si="20"/>
        <v>3693069.1947093438</v>
      </c>
      <c r="AR65" s="49">
        <f t="shared" si="21"/>
        <v>3607618.058276054</v>
      </c>
      <c r="AS65" s="49">
        <f t="shared" si="22"/>
        <v>3524022.3139846665</v>
      </c>
      <c r="AT65" s="103">
        <f t="shared" si="23"/>
        <v>3442238.1071118265</v>
      </c>
      <c r="AV65" s="53">
        <f>O65+R65*H$16</f>
        <v>0</v>
      </c>
      <c r="AW65" s="53">
        <f t="shared" si="25"/>
        <v>0</v>
      </c>
      <c r="AX65" s="53">
        <f>AJ65+AP65*J$17</f>
        <v>172690.78305449386</v>
      </c>
      <c r="AY65" s="53">
        <f t="shared" si="27"/>
        <v>209222.72838392365</v>
      </c>
      <c r="AZ65" s="53">
        <f t="shared" si="28"/>
        <v>222540.62264777976</v>
      </c>
      <c r="BA65" s="49">
        <f t="shared" si="29"/>
        <v>217508.59222280502</v>
      </c>
      <c r="BB65" s="103">
        <f t="shared" si="30"/>
        <v>212589.25494308912</v>
      </c>
      <c r="BD65" s="49">
        <f t="shared" si="31"/>
        <v>0</v>
      </c>
      <c r="BE65" s="49">
        <f t="shared" si="32"/>
        <v>0</v>
      </c>
      <c r="BF65" s="49">
        <f t="shared" si="33"/>
        <v>19122.885604868228</v>
      </c>
      <c r="BG65" s="49">
        <f t="shared" si="34"/>
        <v>40454.540988641158</v>
      </c>
      <c r="BH65" s="49">
        <f t="shared" si="35"/>
        <v>43516.140650661524</v>
      </c>
      <c r="BI65" s="49">
        <f t="shared" si="36"/>
        <v>44078.891381555877</v>
      </c>
      <c r="BJ65" s="103">
        <f t="shared" si="37"/>
        <v>44648.919604902148</v>
      </c>
      <c r="BL65" s="49">
        <f t="shared" si="38"/>
        <v>0</v>
      </c>
      <c r="BM65" s="49">
        <f t="shared" si="39"/>
        <v>0</v>
      </c>
      <c r="BN65" s="49">
        <f t="shared" si="40"/>
        <v>191813.6686593621</v>
      </c>
      <c r="BO65" s="49">
        <f t="shared" si="41"/>
        <v>249677.2693725648</v>
      </c>
      <c r="BP65" s="49">
        <f t="shared" si="42"/>
        <v>266056.76329844131</v>
      </c>
      <c r="BQ65" s="49">
        <f t="shared" si="43"/>
        <v>261587.4836043609</v>
      </c>
      <c r="BR65" s="103">
        <f t="shared" si="44"/>
        <v>257238.17454799128</v>
      </c>
      <c r="BT65" s="10"/>
      <c r="BU65" s="10"/>
      <c r="BV65" s="57">
        <f t="shared" si="45"/>
        <v>0</v>
      </c>
      <c r="BW65" s="57">
        <f t="shared" si="46"/>
        <v>0</v>
      </c>
      <c r="BX65" s="57">
        <f t="shared" si="47"/>
        <v>729197.06315976009</v>
      </c>
      <c r="BY65" s="57">
        <f t="shared" si="48"/>
        <v>261587.4836043609</v>
      </c>
      <c r="BZ65" s="103">
        <f t="shared" si="49"/>
        <v>257238.17454799128</v>
      </c>
    </row>
    <row r="66" spans="1:78" s="243" customFormat="1">
      <c r="A66" s="240"/>
      <c r="B66" s="43">
        <f>'11. Investeringen (WUI+ombouw)'!B26</f>
        <v>7</v>
      </c>
      <c r="C66" s="54"/>
      <c r="D66" s="54"/>
      <c r="E66" s="54"/>
      <c r="F66" s="48">
        <f>'11. Investeringen (WUI+ombouw)'!C26</f>
        <v>1784810.48</v>
      </c>
      <c r="G66" s="54"/>
      <c r="H66" s="43">
        <f>'11. Investeringen (WUI+ombouw)'!D26</f>
        <v>2023</v>
      </c>
      <c r="I66" s="43" t="str">
        <f>'11. Investeringen (WUI+ombouw)'!E26</f>
        <v>04 Terreinen</v>
      </c>
      <c r="J66" s="43" t="str">
        <f>'11. Investeringen (WUI+ombouw)'!F26</f>
        <v>WUI</v>
      </c>
      <c r="K66" s="43" t="str">
        <f>'11. Investeringen (WUI+ombouw)'!G26</f>
        <v>Nee</v>
      </c>
      <c r="L66" s="44">
        <f t="shared" ref="L66:L79" si="50">H66+2</f>
        <v>2025</v>
      </c>
      <c r="M66" s="44">
        <f>_xlfn.XLOOKUP(I66,'3. Input (des)investeringen '!$B$11:$B$81,'3. Input (des)investeringen '!$D$11:$D$81,0)</f>
        <v>0</v>
      </c>
      <c r="N66" s="3"/>
      <c r="O66" s="49">
        <f t="shared" ref="O66:O79" si="51">IF($M66&gt;0, IF($H66&lt;=O$58, VDB($F66,0,$M66,MAX(0,O$58-$H66-0.5),MIN($M66,O$58-$H66+0.5),1)*INDEX(H$38:H$44,$H66-2019,1),0),0)</f>
        <v>0</v>
      </c>
      <c r="P66" s="49">
        <f t="shared" ref="P66:P79" si="52">IF($M66&gt;0, IF($H66&lt;=P$58, VDB($F66,0,$M66,MAX(0,P$58-$H66-0.5),MIN($M66,P$58-$H66+0.5),1)*INDEX(I$38:I$44,$H66-2019,1),0),0)</f>
        <v>0</v>
      </c>
      <c r="Q66" s="3"/>
      <c r="R66" s="49">
        <f t="shared" ref="R66:R79" si="53">IF($M66&gt;0, IF(OR($H66&gt;R$58,$H66+$M66&lt;=R$58),0,F66-O66), F66)</f>
        <v>1784810.48</v>
      </c>
      <c r="S66" s="49">
        <f t="shared" ref="S66:S79" si="54">IF($M66&gt;0,IF(OR($H66&gt;S$58,$H66+$M66&lt;=S$58),0,IF(H66=S$58,F66-P66,R66*$I$38-P66)), R66*$I$38)</f>
        <v>1813367.44768</v>
      </c>
      <c r="T66" s="3"/>
      <c r="U66" s="49">
        <f t="shared" ref="U66:U79" si="55">IF(H66&lt;=2021,S66,F66)</f>
        <v>1784810.48</v>
      </c>
      <c r="V66" s="44">
        <f t="shared" ref="V66:V79" si="56">IF($M66&gt;0,IF(H66&lt;2022,M66-2021+H66-0.5,M66),0)</f>
        <v>0</v>
      </c>
      <c r="W66" s="3"/>
      <c r="X66" s="49">
        <f t="shared" ref="X66:Z79" si="57">IF($M66&gt;0, IF(OR($H66&gt;X$58,$H66+$M66&lt;X$58),0,IF(OR($H66=2020,$H66=2021),VDB($U66,0,$V66,X$58-2022,MIN($V66,X$58-2021),$F$23,FALSE),
VDB($U66,0,$V66,MAX(0,X$58-$H66-0.5),MIN($V66,X$58-$H66+0.5),$F$23,FALSE)))*(1-$F$26), 0)</f>
        <v>0</v>
      </c>
      <c r="Y66" s="49">
        <f t="shared" si="57"/>
        <v>0</v>
      </c>
      <c r="Z66" s="49">
        <f t="shared" si="57"/>
        <v>0</v>
      </c>
      <c r="AA66" s="49">
        <f t="shared" si="0"/>
        <v>0</v>
      </c>
      <c r="AB66" s="103">
        <f t="shared" si="0"/>
        <v>0</v>
      </c>
      <c r="AC66" s="3"/>
      <c r="AD66" s="49">
        <f t="shared" si="13"/>
        <v>0</v>
      </c>
      <c r="AE66" s="49">
        <f t="shared" si="1"/>
        <v>0</v>
      </c>
      <c r="AF66" s="49">
        <f t="shared" si="1"/>
        <v>0</v>
      </c>
      <c r="AG66" s="49">
        <f t="shared" si="1"/>
        <v>0</v>
      </c>
      <c r="AH66" s="103">
        <f t="shared" si="1"/>
        <v>0</v>
      </c>
      <c r="AI66" s="3"/>
      <c r="AJ66" s="49">
        <f t="shared" ref="AJ66:AJ79" si="58">X66+AD66</f>
        <v>0</v>
      </c>
      <c r="AK66" s="49">
        <f t="shared" ref="AK66:AK79" si="59">Y66+AE66</f>
        <v>0</v>
      </c>
      <c r="AL66" s="49">
        <f t="shared" ref="AL66:AL79" si="60">Z66+AF66</f>
        <v>0</v>
      </c>
      <c r="AM66" s="49">
        <f t="shared" ref="AM66:AM79" si="61">AA66+AG66</f>
        <v>0</v>
      </c>
      <c r="AN66" s="103">
        <f t="shared" ref="AN66:AN79" si="62">AB66+AH66</f>
        <v>0</v>
      </c>
      <c r="AO66" s="3"/>
      <c r="AP66" s="49">
        <f t="shared" ref="AP66:AP79" si="63">IF($M66&gt;0,IF(OR($H66&gt;AP$58,$H66+$M66&lt;=AP$58),0,IF($H66=AP$58,$U66-AJ66,$U66-AJ66)), U66)</f>
        <v>1784810.48</v>
      </c>
      <c r="AQ66" s="49">
        <f t="shared" ref="AQ66:AQ79" si="64">IF($M66&gt;0,IF(OR($H66&gt;AQ$58,$H66+$M66&lt;=AQ$58),0,IF($H66=AQ$58,$U66-AK66,AP66-AK66)),AP66)</f>
        <v>1784810.48</v>
      </c>
      <c r="AR66" s="49">
        <f t="shared" ref="AR66:AR79" si="65">IF($M66&gt;0,IF(OR($H66&gt;AR$58,$H66+$M66&lt;=AR$58),0,IF($H66=AR$58,$U66-AL66,AQ66-AL66)),AQ66)</f>
        <v>1784810.48</v>
      </c>
      <c r="AS66" s="49">
        <f t="shared" ref="AS66:AS79" si="66">IF($M66&gt;0,IF(OR($H66&gt;AS$58,$H66+$M66&lt;=AS$58),0,IF($H66=AS$58,$U66-AM66,AR66-AM66)),AR66)</f>
        <v>1784810.48</v>
      </c>
      <c r="AT66" s="103">
        <f t="shared" ref="AT66:AT79" si="67">IF($M66&gt;0,IF(OR($H66&gt;AT$58,$H66+$M66&lt;=AT$58),0,IF($H66=AT$58,$U66-AN66,AS66-AN66)),AS66)</f>
        <v>1784810.48</v>
      </c>
      <c r="AU66" s="3"/>
      <c r="AV66" s="53">
        <f t="shared" ref="AV66:AV79" si="68">O66+R66*H$16</f>
        <v>58898.745840000003</v>
      </c>
      <c r="AW66" s="53">
        <f t="shared" ref="AW66:AW79" si="69">P66+S66*I$16</f>
        <v>54401.023430399997</v>
      </c>
      <c r="AX66" s="53">
        <f t="shared" ref="AX66:AX79" si="70">AJ66+AP66*J$17</f>
        <v>60683.556320000003</v>
      </c>
      <c r="AY66" s="53">
        <f t="shared" ref="AY66:AY79" si="71">AK66+AQ66*K$17</f>
        <v>58898.745840000003</v>
      </c>
      <c r="AZ66" s="53">
        <f t="shared" ref="AZ66:AZ79" si="72">AL66+AR66*L$17</f>
        <v>67822.798240000004</v>
      </c>
      <c r="BA66" s="49">
        <f t="shared" ref="BA66:BA79" si="73">AM66+AS66*M$17</f>
        <v>67822.798240000004</v>
      </c>
      <c r="BB66" s="103">
        <f t="shared" ref="BB66:BB79" si="74">AN66+AT66*N$17</f>
        <v>67822.798240000004</v>
      </c>
      <c r="BC66" s="3"/>
      <c r="BD66" s="49">
        <f t="shared" ref="BD66:BD79" si="75">IF(O66&gt;0,$F66*$F$20*INDEX($H$38:$N$44,$H66-2019,BD$58-2019)*INDEX($H$47:$N$53,$H66-2019,BD$58-2019)* IF(OR(BD$58=$H66,BD$58=$H66+$M66),0.5,1),0)</f>
        <v>0</v>
      </c>
      <c r="BE66" s="49">
        <f t="shared" ref="BE66:BE79" si="76">IF(P66&gt;0,$F66*$F$20*INDEX($H$38:$N$44,$H66-2019,BE$58-2019)*INDEX($H$47:$N$53,$H66-2019,BE$58-2019)*
 IF(OR(BE$58=$H66,BE$58=$H66+$M66),0.5,1),0)</f>
        <v>0</v>
      </c>
      <c r="BF66" s="49">
        <f t="shared" ref="BF66:BF79" si="77">IF(AJ66&gt;0,
$F66*$F$20*INDEX($H$38:$N$44,$H66-2019,BF$58-2019)*INDEX($H$47:$N$53,$H66-2019,BF$58-2019)*
 IF(OR(BF$58=$H66,BF$58=$H66+$M66),0.5,1),0)</f>
        <v>0</v>
      </c>
      <c r="BG66" s="49">
        <f t="shared" ref="BG66:BG79" si="78">IF(AK66&gt;0,
$F66*$F$20*INDEX($H$38:$N$44,$H66-2019,BG$58-2019)*INDEX($H$47:$N$53,$H66-2019,BG$58-2019)*
 IF(OR(BG$58=$H66,BG$58=$H66+$M66),0.5,1),0)</f>
        <v>0</v>
      </c>
      <c r="BH66" s="49">
        <f t="shared" ref="BH66:BH79" si="79">IF(AL66&gt;0,
$F66*$F$20*INDEX($H$38:$N$44,$H66-2019,BH$58-2019)*INDEX($H$47:$N$53,$H66-2019,BH$58-2019)*
 IF(OR(BH$58=$H66,BH$58=$H66+$M66),0.5,1),0)</f>
        <v>0</v>
      </c>
      <c r="BI66" s="49">
        <f t="shared" ref="BI66:BI79" si="80">IF(AM66&gt;0,
$F66*$F$20*INDEX($H$38:$N$44,$H66-2019,BI$58-2019)*INDEX($H$47:$N$53,$H66-2019,BI$58-2019)*
 IF(OR(BI$58=$H66,BI$58=$H66+$M66),0.5,1),0)</f>
        <v>0</v>
      </c>
      <c r="BJ66" s="103">
        <f t="shared" ref="BJ66:BJ79" si="81">IF(AN66&gt;0,
$F66*$F$20*INDEX($H$38:$N$44,$H66-2019,BJ$58-2019)*INDEX($H$47:$N$53,$H66-2019,BJ$58-2019)*
 IF(OR(BJ$58=$H66,BJ$58=$H66+$M66),0.5,1),0)</f>
        <v>0</v>
      </c>
      <c r="BK66" s="3"/>
      <c r="BL66" s="49">
        <f t="shared" ref="BL66:BL79" si="82">AV66+BD66</f>
        <v>58898.745840000003</v>
      </c>
      <c r="BM66" s="49">
        <f t="shared" ref="BM66:BM79" si="83">AW66+BE66</f>
        <v>54401.023430399997</v>
      </c>
      <c r="BN66" s="49">
        <f t="shared" ref="BN66:BN79" si="84">AX66+BF66</f>
        <v>60683.556320000003</v>
      </c>
      <c r="BO66" s="49">
        <f t="shared" ref="BO66:BO79" si="85">AY66+BG66</f>
        <v>58898.745840000003</v>
      </c>
      <c r="BP66" s="49">
        <f t="shared" ref="BP66:BP79" si="86">AZ66+BH66</f>
        <v>67822.798240000004</v>
      </c>
      <c r="BQ66" s="49">
        <f t="shared" ref="BQ66:BQ79" si="87">BA66+BI66</f>
        <v>67822.798240000004</v>
      </c>
      <c r="BR66" s="103">
        <f t="shared" ref="BR66:BR79" si="88">BB66+BJ66</f>
        <v>67822.798240000004</v>
      </c>
      <c r="BS66" s="3"/>
      <c r="BT66" s="10"/>
      <c r="BU66" s="10"/>
      <c r="BV66" s="57">
        <f t="shared" ref="BV66:BV79" si="89">IF($L66&gt;BV$58,0,
IF($L66=BV$58,BL66*INDEX(J$29:J$35,BV$58-2021)+BM66*INDEX(J$29:J$35,BV$58-2020)+BN66,BN66))</f>
        <v>0</v>
      </c>
      <c r="BW66" s="57">
        <f t="shared" ref="BW66:BW79" si="90">IF($L66&gt;BW$58,0,
IF($L66=BW$58,BM66*INDEX(K$29:K$35,BW$58-2021)+BN66*INDEX(K$29:K$35,BW$58-2020)+BO66,BO66))</f>
        <v>0</v>
      </c>
      <c r="BX66" s="57">
        <f t="shared" ref="BX66:BX79" si="91">IF($L66&gt;BX$58,0,
IF($L66=BX$58,BN66*INDEX(L$29:L$35,BX$58-2021)+BO66*INDEX(L$29:L$35,BX$58-2020)+BP66,BP66))</f>
        <v>0</v>
      </c>
      <c r="BY66" s="366">
        <f t="shared" ref="BY66:BY79" si="92">IF($L66&gt;BY$58,0,
IF($L66=BY$58,BO66*INDEX(M$29:M$35,BY$58-2021)+BP66*INDEX(M$29:M$35,BY$58-2020)+BQ66,BQ66))</f>
        <v>205935.716727552</v>
      </c>
      <c r="BZ66" s="103">
        <f t="shared" ref="BZ66:BZ79" si="93">IF($L66&gt;BZ$58,0,
IF($L66=BZ$58,BP66*INDEX(N$29:N$35,BZ$58-2021)+BQ66*INDEX(N$29:N$35,BZ$58-2020)+BR66,BR66))</f>
        <v>67822.798240000004</v>
      </c>
    </row>
    <row r="67" spans="1:78" s="243" customFormat="1">
      <c r="A67" s="240"/>
      <c r="B67" s="43">
        <f>'11. Investeringen (WUI+ombouw)'!B27</f>
        <v>8</v>
      </c>
      <c r="C67" s="54"/>
      <c r="D67" s="54"/>
      <c r="E67" s="54"/>
      <c r="F67" s="48">
        <f>'11. Investeringen (WUI+ombouw)'!C27</f>
        <v>40571109.020000003</v>
      </c>
      <c r="G67" s="54"/>
      <c r="H67" s="43">
        <f>'11. Investeringen (WUI+ombouw)'!D27</f>
        <v>2023</v>
      </c>
      <c r="I67" s="43" t="str">
        <f>'11. Investeringen (WUI+ombouw)'!E27</f>
        <v>05 Wegen en terreinvoorzieningen</v>
      </c>
      <c r="J67" s="43" t="str">
        <f>'11. Investeringen (WUI+ombouw)'!F27</f>
        <v>WUI</v>
      </c>
      <c r="K67" s="43" t="str">
        <f>'11. Investeringen (WUI+ombouw)'!G27</f>
        <v>Nee</v>
      </c>
      <c r="L67" s="44">
        <f t="shared" si="50"/>
        <v>2025</v>
      </c>
      <c r="M67" s="44">
        <f>_xlfn.XLOOKUP(I67,'3. Input (des)investeringen '!$B$11:$B$81,'3. Input (des)investeringen '!$D$11:$D$81,0)</f>
        <v>10</v>
      </c>
      <c r="N67" s="3"/>
      <c r="O67" s="49">
        <f t="shared" si="51"/>
        <v>0</v>
      </c>
      <c r="P67" s="49">
        <f t="shared" si="52"/>
        <v>0</v>
      </c>
      <c r="Q67" s="3"/>
      <c r="R67" s="49">
        <f t="shared" si="53"/>
        <v>0</v>
      </c>
      <c r="S67" s="49">
        <f t="shared" si="54"/>
        <v>0</v>
      </c>
      <c r="T67" s="3"/>
      <c r="U67" s="49">
        <f t="shared" si="55"/>
        <v>40571109.020000003</v>
      </c>
      <c r="V67" s="44">
        <f t="shared" si="56"/>
        <v>10</v>
      </c>
      <c r="W67" s="3"/>
      <c r="X67" s="49">
        <f t="shared" si="57"/>
        <v>0</v>
      </c>
      <c r="Y67" s="49">
        <f t="shared" si="57"/>
        <v>2373409.8776700003</v>
      </c>
      <c r="Z67" s="49">
        <f t="shared" si="57"/>
        <v>4438276.4712429</v>
      </c>
      <c r="AA67" s="49">
        <f t="shared" si="0"/>
        <v>3861300.5299813235</v>
      </c>
      <c r="AB67" s="103">
        <f t="shared" si="0"/>
        <v>3445468.1652141041</v>
      </c>
      <c r="AC67" s="3"/>
      <c r="AD67" s="49">
        <f t="shared" si="13"/>
        <v>0</v>
      </c>
      <c r="AE67" s="49">
        <f t="shared" si="1"/>
        <v>202855.54510000005</v>
      </c>
      <c r="AF67" s="49">
        <f t="shared" si="1"/>
        <v>405711.09020000009</v>
      </c>
      <c r="AG67" s="49">
        <f t="shared" si="1"/>
        <v>405711.09020000009</v>
      </c>
      <c r="AH67" s="103">
        <f t="shared" si="1"/>
        <v>405711.09020000009</v>
      </c>
      <c r="AI67" s="3"/>
      <c r="AJ67" s="49">
        <f t="shared" si="58"/>
        <v>0</v>
      </c>
      <c r="AK67" s="49">
        <f t="shared" si="59"/>
        <v>2576265.4227700005</v>
      </c>
      <c r="AL67" s="49">
        <f t="shared" si="60"/>
        <v>4843987.5614429004</v>
      </c>
      <c r="AM67" s="49">
        <f t="shared" si="61"/>
        <v>4267011.620181324</v>
      </c>
      <c r="AN67" s="103">
        <f t="shared" si="62"/>
        <v>3851179.2554141041</v>
      </c>
      <c r="AO67" s="3"/>
      <c r="AP67" s="49">
        <f t="shared" si="63"/>
        <v>0</v>
      </c>
      <c r="AQ67" s="49">
        <f t="shared" si="64"/>
        <v>37994843.597230002</v>
      </c>
      <c r="AR67" s="49">
        <f t="shared" si="65"/>
        <v>33150856.035787102</v>
      </c>
      <c r="AS67" s="49">
        <f t="shared" si="66"/>
        <v>28883844.415605776</v>
      </c>
      <c r="AT67" s="103">
        <f t="shared" si="67"/>
        <v>25032665.16019167</v>
      </c>
      <c r="AU67" s="3"/>
      <c r="AV67" s="53">
        <f t="shared" si="68"/>
        <v>0</v>
      </c>
      <c r="AW67" s="53">
        <f t="shared" si="69"/>
        <v>0</v>
      </c>
      <c r="AX67" s="53">
        <f t="shared" si="70"/>
        <v>0</v>
      </c>
      <c r="AY67" s="53">
        <f t="shared" si="71"/>
        <v>3830095.2614785908</v>
      </c>
      <c r="AZ67" s="53">
        <f t="shared" si="72"/>
        <v>6103720.0908028102</v>
      </c>
      <c r="BA67" s="49">
        <f t="shared" si="73"/>
        <v>5364597.7079743436</v>
      </c>
      <c r="BB67" s="103">
        <f t="shared" si="74"/>
        <v>4802420.5315013872</v>
      </c>
      <c r="BC67" s="3"/>
      <c r="BD67" s="49">
        <f t="shared" si="75"/>
        <v>0</v>
      </c>
      <c r="BE67" s="49">
        <f t="shared" si="76"/>
        <v>0</v>
      </c>
      <c r="BF67" s="49">
        <f t="shared" si="77"/>
        <v>0</v>
      </c>
      <c r="BG67" s="49">
        <f t="shared" si="78"/>
        <v>202855.54510000002</v>
      </c>
      <c r="BH67" s="49">
        <f t="shared" si="79"/>
        <v>436415.30550633604</v>
      </c>
      <c r="BI67" s="49">
        <f t="shared" si="80"/>
        <v>442059.028237144</v>
      </c>
      <c r="BJ67" s="103">
        <f t="shared" si="81"/>
        <v>447775.73559030669</v>
      </c>
      <c r="BK67" s="3"/>
      <c r="BL67" s="49">
        <f t="shared" si="82"/>
        <v>0</v>
      </c>
      <c r="BM67" s="49">
        <f t="shared" si="83"/>
        <v>0</v>
      </c>
      <c r="BN67" s="49">
        <f t="shared" si="84"/>
        <v>0</v>
      </c>
      <c r="BO67" s="49">
        <f t="shared" si="85"/>
        <v>4032950.806578591</v>
      </c>
      <c r="BP67" s="49">
        <f t="shared" si="86"/>
        <v>6540135.3963091467</v>
      </c>
      <c r="BQ67" s="49">
        <f t="shared" si="87"/>
        <v>5806656.736211488</v>
      </c>
      <c r="BR67" s="103">
        <f t="shared" si="88"/>
        <v>5250196.2670916943</v>
      </c>
      <c r="BS67" s="3"/>
      <c r="BT67" s="10"/>
      <c r="BU67" s="10"/>
      <c r="BV67" s="57">
        <f t="shared" si="89"/>
        <v>0</v>
      </c>
      <c r="BW67" s="57">
        <f t="shared" si="90"/>
        <v>0</v>
      </c>
      <c r="BX67" s="57">
        <f t="shared" si="91"/>
        <v>0</v>
      </c>
      <c r="BY67" s="366">
        <f t="shared" si="92"/>
        <v>17292469.267822929</v>
      </c>
      <c r="BZ67" s="103">
        <f t="shared" si="93"/>
        <v>5250196.2670916943</v>
      </c>
    </row>
    <row r="68" spans="1:78" s="243" customFormat="1">
      <c r="A68" s="240"/>
      <c r="B68" s="43">
        <f>'11. Investeringen (WUI+ombouw)'!B28</f>
        <v>9</v>
      </c>
      <c r="C68" s="54"/>
      <c r="D68" s="54"/>
      <c r="E68" s="54"/>
      <c r="F68" s="48">
        <f>'11. Investeringen (WUI+ombouw)'!C28</f>
        <v>25753834.390000001</v>
      </c>
      <c r="G68" s="54"/>
      <c r="H68" s="43">
        <f>'11. Investeringen (WUI+ombouw)'!D28</f>
        <v>2023</v>
      </c>
      <c r="I68" s="43" t="str">
        <f>'11. Investeringen (WUI+ombouw)'!E28</f>
        <v>06 Utiliteitsgebouwen</v>
      </c>
      <c r="J68" s="43" t="str">
        <f>'11. Investeringen (WUI+ombouw)'!F28</f>
        <v>WUI</v>
      </c>
      <c r="K68" s="43" t="str">
        <f>'11. Investeringen (WUI+ombouw)'!G28</f>
        <v>Nee</v>
      </c>
      <c r="L68" s="44">
        <f t="shared" si="50"/>
        <v>2025</v>
      </c>
      <c r="M68" s="44">
        <f>_xlfn.XLOOKUP(I68,'3. Input (des)investeringen '!$B$11:$B$81,'3. Input (des)investeringen '!$D$11:$D$81,0)</f>
        <v>30</v>
      </c>
      <c r="N68" s="3"/>
      <c r="O68" s="49">
        <f t="shared" si="51"/>
        <v>0</v>
      </c>
      <c r="P68" s="49">
        <f t="shared" si="52"/>
        <v>0</v>
      </c>
      <c r="Q68" s="3"/>
      <c r="R68" s="49">
        <f t="shared" si="53"/>
        <v>0</v>
      </c>
      <c r="S68" s="49">
        <f t="shared" si="54"/>
        <v>0</v>
      </c>
      <c r="T68" s="3"/>
      <c r="U68" s="49">
        <f t="shared" si="55"/>
        <v>25753834.390000001</v>
      </c>
      <c r="V68" s="44">
        <f t="shared" si="56"/>
        <v>30</v>
      </c>
      <c r="W68" s="3"/>
      <c r="X68" s="49">
        <f t="shared" si="57"/>
        <v>0</v>
      </c>
      <c r="Y68" s="49">
        <f t="shared" si="57"/>
        <v>502199.77060500003</v>
      </c>
      <c r="Z68" s="49">
        <f t="shared" si="57"/>
        <v>982637.55115045013</v>
      </c>
      <c r="AA68" s="49">
        <f t="shared" si="0"/>
        <v>940056.59060059732</v>
      </c>
      <c r="AB68" s="103">
        <f t="shared" si="0"/>
        <v>899320.80500790477</v>
      </c>
      <c r="AC68" s="3"/>
      <c r="AD68" s="49">
        <f t="shared" si="13"/>
        <v>0</v>
      </c>
      <c r="AE68" s="49">
        <f t="shared" si="1"/>
        <v>42923.057316666673</v>
      </c>
      <c r="AF68" s="49">
        <f t="shared" si="1"/>
        <v>85846.114633333345</v>
      </c>
      <c r="AG68" s="49">
        <f t="shared" si="1"/>
        <v>85846.114633333345</v>
      </c>
      <c r="AH68" s="103">
        <f t="shared" si="1"/>
        <v>85846.114633333345</v>
      </c>
      <c r="AI68" s="3"/>
      <c r="AJ68" s="49">
        <f t="shared" si="58"/>
        <v>0</v>
      </c>
      <c r="AK68" s="49">
        <f t="shared" si="59"/>
        <v>545122.82792166667</v>
      </c>
      <c r="AL68" s="49">
        <f t="shared" si="60"/>
        <v>1068483.6657837834</v>
      </c>
      <c r="AM68" s="49">
        <f t="shared" si="61"/>
        <v>1025902.7052339306</v>
      </c>
      <c r="AN68" s="103">
        <f t="shared" si="62"/>
        <v>985166.91964123817</v>
      </c>
      <c r="AO68" s="3"/>
      <c r="AP68" s="49">
        <f t="shared" si="63"/>
        <v>0</v>
      </c>
      <c r="AQ68" s="49">
        <f t="shared" si="64"/>
        <v>25208711.562078334</v>
      </c>
      <c r="AR68" s="49">
        <f t="shared" si="65"/>
        <v>24140227.896294549</v>
      </c>
      <c r="AS68" s="49">
        <f t="shared" si="66"/>
        <v>23114325.191060618</v>
      </c>
      <c r="AT68" s="103">
        <f t="shared" si="67"/>
        <v>22129158.27141938</v>
      </c>
      <c r="AU68" s="3"/>
      <c r="AV68" s="53">
        <f t="shared" si="68"/>
        <v>0</v>
      </c>
      <c r="AW68" s="53">
        <f t="shared" si="69"/>
        <v>0</v>
      </c>
      <c r="AX68" s="53">
        <f t="shared" si="70"/>
        <v>0</v>
      </c>
      <c r="AY68" s="53">
        <f t="shared" si="71"/>
        <v>1377010.3094702517</v>
      </c>
      <c r="AZ68" s="53">
        <f t="shared" si="72"/>
        <v>1985812.3258429761</v>
      </c>
      <c r="BA68" s="49">
        <f t="shared" si="73"/>
        <v>1904247.0624942342</v>
      </c>
      <c r="BB68" s="103">
        <f t="shared" si="74"/>
        <v>1826074.9339551746</v>
      </c>
      <c r="BC68" s="3"/>
      <c r="BD68" s="49">
        <f t="shared" si="75"/>
        <v>0</v>
      </c>
      <c r="BE68" s="49">
        <f t="shared" si="76"/>
        <v>0</v>
      </c>
      <c r="BF68" s="49">
        <f t="shared" si="77"/>
        <v>0</v>
      </c>
      <c r="BG68" s="49">
        <f t="shared" si="78"/>
        <v>128769.17195</v>
      </c>
      <c r="BH68" s="49">
        <f t="shared" si="79"/>
        <v>277028.84576635202</v>
      </c>
      <c r="BI68" s="49">
        <f t="shared" si="80"/>
        <v>280611.38279980246</v>
      </c>
      <c r="BJ68" s="103">
        <f t="shared" si="81"/>
        <v>284240.24920216948</v>
      </c>
      <c r="BK68" s="3"/>
      <c r="BL68" s="49">
        <f t="shared" si="82"/>
        <v>0</v>
      </c>
      <c r="BM68" s="49">
        <f t="shared" si="83"/>
        <v>0</v>
      </c>
      <c r="BN68" s="49">
        <f t="shared" si="84"/>
        <v>0</v>
      </c>
      <c r="BO68" s="49">
        <f t="shared" si="85"/>
        <v>1505779.4814202518</v>
      </c>
      <c r="BP68" s="49">
        <f t="shared" si="86"/>
        <v>2262841.1716093281</v>
      </c>
      <c r="BQ68" s="49">
        <f t="shared" si="87"/>
        <v>2184858.4452940365</v>
      </c>
      <c r="BR68" s="103">
        <f t="shared" si="88"/>
        <v>2110315.1831573443</v>
      </c>
      <c r="BS68" s="3"/>
      <c r="BT68" s="10"/>
      <c r="BU68" s="10"/>
      <c r="BV68" s="57">
        <f t="shared" si="89"/>
        <v>0</v>
      </c>
      <c r="BW68" s="57">
        <f t="shared" si="90"/>
        <v>0</v>
      </c>
      <c r="BX68" s="57">
        <f t="shared" si="91"/>
        <v>0</v>
      </c>
      <c r="BY68" s="366">
        <f t="shared" si="92"/>
        <v>6281729.9058404742</v>
      </c>
      <c r="BZ68" s="103">
        <f t="shared" si="93"/>
        <v>2110315.1831573443</v>
      </c>
    </row>
    <row r="69" spans="1:78" s="243" customFormat="1">
      <c r="A69" s="240"/>
      <c r="B69" s="43">
        <f>'11. Investeringen (WUI+ombouw)'!B29</f>
        <v>10</v>
      </c>
      <c r="C69" s="54"/>
      <c r="D69" s="54"/>
      <c r="E69" s="54"/>
      <c r="F69" s="48">
        <f>'11. Investeringen (WUI+ombouw)'!C29</f>
        <v>319192.88</v>
      </c>
      <c r="G69" s="54"/>
      <c r="H69" s="43">
        <f>'11. Investeringen (WUI+ombouw)'!D29</f>
        <v>2023</v>
      </c>
      <c r="I69" s="43" t="str">
        <f>'11. Investeringen (WUI+ombouw)'!E29</f>
        <v>08 Inrichting gebouwen</v>
      </c>
      <c r="J69" s="43" t="str">
        <f>'11. Investeringen (WUI+ombouw)'!F29</f>
        <v>WUI</v>
      </c>
      <c r="K69" s="43" t="str">
        <f>'11. Investeringen (WUI+ombouw)'!G29</f>
        <v>Nee</v>
      </c>
      <c r="L69" s="44">
        <f t="shared" si="50"/>
        <v>2025</v>
      </c>
      <c r="M69" s="44">
        <f>_xlfn.XLOOKUP(I69,'3. Input (des)investeringen '!$B$11:$B$81,'3. Input (des)investeringen '!$D$11:$D$81,0)</f>
        <v>10</v>
      </c>
      <c r="N69" s="3"/>
      <c r="O69" s="49">
        <f t="shared" si="51"/>
        <v>0</v>
      </c>
      <c r="P69" s="49">
        <f t="shared" si="52"/>
        <v>0</v>
      </c>
      <c r="Q69" s="3"/>
      <c r="R69" s="49">
        <f t="shared" si="53"/>
        <v>0</v>
      </c>
      <c r="S69" s="49">
        <f t="shared" si="54"/>
        <v>0</v>
      </c>
      <c r="T69" s="3"/>
      <c r="U69" s="49">
        <f t="shared" si="55"/>
        <v>319192.88</v>
      </c>
      <c r="V69" s="44">
        <f t="shared" si="56"/>
        <v>10</v>
      </c>
      <c r="W69" s="3"/>
      <c r="X69" s="49">
        <f t="shared" si="57"/>
        <v>0</v>
      </c>
      <c r="Y69" s="49">
        <f t="shared" si="57"/>
        <v>18672.783480000002</v>
      </c>
      <c r="Z69" s="49">
        <f t="shared" si="57"/>
        <v>34918.1051076</v>
      </c>
      <c r="AA69" s="49">
        <f t="shared" si="0"/>
        <v>30378.751443612</v>
      </c>
      <c r="AB69" s="103">
        <f t="shared" si="0"/>
        <v>27107.193595838395</v>
      </c>
      <c r="AC69" s="3"/>
      <c r="AD69" s="49">
        <f t="shared" si="13"/>
        <v>0</v>
      </c>
      <c r="AE69" s="49">
        <f t="shared" si="1"/>
        <v>1595.9644000000001</v>
      </c>
      <c r="AF69" s="49">
        <f t="shared" si="1"/>
        <v>3191.9288000000006</v>
      </c>
      <c r="AG69" s="49">
        <f t="shared" si="1"/>
        <v>3191.9288000000006</v>
      </c>
      <c r="AH69" s="103">
        <f t="shared" si="1"/>
        <v>3191.9288000000006</v>
      </c>
      <c r="AI69" s="3"/>
      <c r="AJ69" s="49">
        <f t="shared" si="58"/>
        <v>0</v>
      </c>
      <c r="AK69" s="49">
        <f t="shared" si="59"/>
        <v>20268.747880000003</v>
      </c>
      <c r="AL69" s="49">
        <f t="shared" si="60"/>
        <v>38110.033907600002</v>
      </c>
      <c r="AM69" s="49">
        <f t="shared" si="61"/>
        <v>33570.680243611998</v>
      </c>
      <c r="AN69" s="103">
        <f t="shared" si="62"/>
        <v>30299.122395838396</v>
      </c>
      <c r="AO69" s="3"/>
      <c r="AP69" s="49">
        <f t="shared" si="63"/>
        <v>0</v>
      </c>
      <c r="AQ69" s="49">
        <f t="shared" si="64"/>
        <v>298924.13212000002</v>
      </c>
      <c r="AR69" s="49">
        <f t="shared" si="65"/>
        <v>260814.09821240001</v>
      </c>
      <c r="AS69" s="49">
        <f t="shared" si="66"/>
        <v>227243.41796878801</v>
      </c>
      <c r="AT69" s="103">
        <f t="shared" si="67"/>
        <v>196944.2955729496</v>
      </c>
      <c r="AU69" s="3"/>
      <c r="AV69" s="53">
        <f t="shared" si="68"/>
        <v>0</v>
      </c>
      <c r="AW69" s="53">
        <f t="shared" si="69"/>
        <v>0</v>
      </c>
      <c r="AX69" s="53">
        <f t="shared" si="70"/>
        <v>0</v>
      </c>
      <c r="AY69" s="53">
        <f t="shared" si="71"/>
        <v>30133.244239960004</v>
      </c>
      <c r="AZ69" s="53">
        <f t="shared" si="72"/>
        <v>48020.969639671202</v>
      </c>
      <c r="BA69" s="49">
        <f t="shared" si="73"/>
        <v>42205.930126425941</v>
      </c>
      <c r="BB69" s="103">
        <f t="shared" si="74"/>
        <v>37783.005627610481</v>
      </c>
      <c r="BC69" s="3"/>
      <c r="BD69" s="49">
        <f t="shared" si="75"/>
        <v>0</v>
      </c>
      <c r="BE69" s="49">
        <f t="shared" si="76"/>
        <v>0</v>
      </c>
      <c r="BF69" s="49">
        <f t="shared" si="77"/>
        <v>0</v>
      </c>
      <c r="BG69" s="49">
        <f t="shared" si="78"/>
        <v>1595.9644000000001</v>
      </c>
      <c r="BH69" s="49">
        <f t="shared" si="79"/>
        <v>3433.4939715840005</v>
      </c>
      <c r="BI69" s="49">
        <f t="shared" si="80"/>
        <v>3477.8959156245242</v>
      </c>
      <c r="BJ69" s="103">
        <f t="shared" si="81"/>
        <v>3522.8720656053806</v>
      </c>
      <c r="BK69" s="3"/>
      <c r="BL69" s="49">
        <f t="shared" si="82"/>
        <v>0</v>
      </c>
      <c r="BM69" s="49">
        <f t="shared" si="83"/>
        <v>0</v>
      </c>
      <c r="BN69" s="49">
        <f t="shared" si="84"/>
        <v>0</v>
      </c>
      <c r="BO69" s="49">
        <f t="shared" si="85"/>
        <v>31729.208639960005</v>
      </c>
      <c r="BP69" s="49">
        <f t="shared" si="86"/>
        <v>51454.463611255203</v>
      </c>
      <c r="BQ69" s="49">
        <f t="shared" si="87"/>
        <v>45683.826042050467</v>
      </c>
      <c r="BR69" s="103">
        <f t="shared" si="88"/>
        <v>41305.877693215858</v>
      </c>
      <c r="BS69" s="3"/>
      <c r="BT69" s="10"/>
      <c r="BU69" s="10"/>
      <c r="BV69" s="57">
        <f t="shared" si="89"/>
        <v>0</v>
      </c>
      <c r="BW69" s="57">
        <f t="shared" si="90"/>
        <v>0</v>
      </c>
      <c r="BX69" s="57">
        <f t="shared" si="91"/>
        <v>0</v>
      </c>
      <c r="BY69" s="366">
        <f t="shared" si="92"/>
        <v>136048.36548064102</v>
      </c>
      <c r="BZ69" s="103">
        <f t="shared" si="93"/>
        <v>41305.877693215858</v>
      </c>
    </row>
    <row r="70" spans="1:78" s="243" customFormat="1">
      <c r="A70" s="240"/>
      <c r="B70" s="43">
        <f>'11. Investeringen (WUI+ombouw)'!B30</f>
        <v>11</v>
      </c>
      <c r="C70" s="54"/>
      <c r="D70" s="54"/>
      <c r="E70" s="54"/>
      <c r="F70" s="48">
        <f>'11. Investeringen (WUI+ombouw)'!C30</f>
        <v>352792.11</v>
      </c>
      <c r="G70" s="54"/>
      <c r="H70" s="43">
        <f>'11. Investeringen (WUI+ombouw)'!D30</f>
        <v>2023</v>
      </c>
      <c r="I70" s="43" t="str">
        <f>'11. Investeringen (WUI+ombouw)'!E30</f>
        <v>09 Bedrijfsinventaris</v>
      </c>
      <c r="J70" s="43" t="str">
        <f>'11. Investeringen (WUI+ombouw)'!F30</f>
        <v>WUI</v>
      </c>
      <c r="K70" s="43" t="str">
        <f>'11. Investeringen (WUI+ombouw)'!G30</f>
        <v>Nee</v>
      </c>
      <c r="L70" s="44">
        <f t="shared" si="50"/>
        <v>2025</v>
      </c>
      <c r="M70" s="44">
        <f>_xlfn.XLOOKUP(I70,'3. Input (des)investeringen '!$B$11:$B$81,'3. Input (des)investeringen '!$D$11:$D$81,0)</f>
        <v>10</v>
      </c>
      <c r="N70" s="3"/>
      <c r="O70" s="49">
        <f t="shared" si="51"/>
        <v>0</v>
      </c>
      <c r="P70" s="49">
        <f t="shared" si="52"/>
        <v>0</v>
      </c>
      <c r="Q70" s="3"/>
      <c r="R70" s="49">
        <f t="shared" si="53"/>
        <v>0</v>
      </c>
      <c r="S70" s="49">
        <f t="shared" si="54"/>
        <v>0</v>
      </c>
      <c r="T70" s="3"/>
      <c r="U70" s="49">
        <f t="shared" si="55"/>
        <v>352792.11</v>
      </c>
      <c r="V70" s="44">
        <f t="shared" si="56"/>
        <v>10</v>
      </c>
      <c r="W70" s="3"/>
      <c r="X70" s="49">
        <f t="shared" si="57"/>
        <v>0</v>
      </c>
      <c r="Y70" s="49">
        <f t="shared" si="57"/>
        <v>20638.338435000001</v>
      </c>
      <c r="Z70" s="49">
        <f t="shared" si="57"/>
        <v>38593.692873450003</v>
      </c>
      <c r="AA70" s="49">
        <f t="shared" si="0"/>
        <v>33576.512799901502</v>
      </c>
      <c r="AB70" s="103">
        <f t="shared" si="0"/>
        <v>29960.5806522198</v>
      </c>
      <c r="AC70" s="3"/>
      <c r="AD70" s="49">
        <f t="shared" si="13"/>
        <v>0</v>
      </c>
      <c r="AE70" s="49">
        <f t="shared" si="1"/>
        <v>1763.9605500000002</v>
      </c>
      <c r="AF70" s="49">
        <f t="shared" si="1"/>
        <v>3527.9210999999996</v>
      </c>
      <c r="AG70" s="49">
        <f t="shared" si="1"/>
        <v>3527.9210999999996</v>
      </c>
      <c r="AH70" s="103">
        <f t="shared" si="1"/>
        <v>3527.9210999999996</v>
      </c>
      <c r="AI70" s="3"/>
      <c r="AJ70" s="49">
        <f t="shared" si="58"/>
        <v>0</v>
      </c>
      <c r="AK70" s="49">
        <f t="shared" si="59"/>
        <v>22402.298985000001</v>
      </c>
      <c r="AL70" s="49">
        <f t="shared" si="60"/>
        <v>42121.613973450003</v>
      </c>
      <c r="AM70" s="49">
        <f t="shared" si="61"/>
        <v>37104.433899901502</v>
      </c>
      <c r="AN70" s="103">
        <f t="shared" si="62"/>
        <v>33488.501752219803</v>
      </c>
      <c r="AO70" s="3"/>
      <c r="AP70" s="49">
        <f t="shared" si="63"/>
        <v>0</v>
      </c>
      <c r="AQ70" s="49">
        <f t="shared" si="64"/>
        <v>330389.81101499998</v>
      </c>
      <c r="AR70" s="49">
        <f t="shared" si="65"/>
        <v>288268.19704154995</v>
      </c>
      <c r="AS70" s="49">
        <f t="shared" si="66"/>
        <v>251163.76314164844</v>
      </c>
      <c r="AT70" s="103">
        <f t="shared" si="67"/>
        <v>217675.26138942863</v>
      </c>
      <c r="AU70" s="3"/>
      <c r="AV70" s="53">
        <f t="shared" si="68"/>
        <v>0</v>
      </c>
      <c r="AW70" s="53">
        <f t="shared" si="69"/>
        <v>0</v>
      </c>
      <c r="AX70" s="53">
        <f t="shared" si="70"/>
        <v>0</v>
      </c>
      <c r="AY70" s="53">
        <f t="shared" si="71"/>
        <v>33305.162748495</v>
      </c>
      <c r="AZ70" s="53">
        <f t="shared" si="72"/>
        <v>53075.805461028896</v>
      </c>
      <c r="BA70" s="49">
        <f t="shared" si="73"/>
        <v>46648.656899284142</v>
      </c>
      <c r="BB70" s="103">
        <f t="shared" si="74"/>
        <v>41760.161685018087</v>
      </c>
      <c r="BC70" s="3"/>
      <c r="BD70" s="49">
        <f t="shared" si="75"/>
        <v>0</v>
      </c>
      <c r="BE70" s="49">
        <f t="shared" si="76"/>
        <v>0</v>
      </c>
      <c r="BF70" s="49">
        <f t="shared" si="77"/>
        <v>0</v>
      </c>
      <c r="BG70" s="49">
        <f t="shared" si="78"/>
        <v>1763.96055</v>
      </c>
      <c r="BH70" s="49">
        <f t="shared" si="79"/>
        <v>3794.9141688480004</v>
      </c>
      <c r="BI70" s="49">
        <f t="shared" si="80"/>
        <v>3843.9899988795423</v>
      </c>
      <c r="BJ70" s="103">
        <f t="shared" si="81"/>
        <v>3893.7004775450523</v>
      </c>
      <c r="BK70" s="3"/>
      <c r="BL70" s="49">
        <f t="shared" si="82"/>
        <v>0</v>
      </c>
      <c r="BM70" s="49">
        <f t="shared" si="83"/>
        <v>0</v>
      </c>
      <c r="BN70" s="49">
        <f t="shared" si="84"/>
        <v>0</v>
      </c>
      <c r="BO70" s="49">
        <f t="shared" si="85"/>
        <v>35069.123298495004</v>
      </c>
      <c r="BP70" s="49">
        <f t="shared" si="86"/>
        <v>56870.719629876898</v>
      </c>
      <c r="BQ70" s="49">
        <f t="shared" si="87"/>
        <v>50492.646898163686</v>
      </c>
      <c r="BR70" s="103">
        <f t="shared" si="88"/>
        <v>45653.862162563142</v>
      </c>
      <c r="BS70" s="3"/>
      <c r="BT70" s="10"/>
      <c r="BU70" s="10"/>
      <c r="BV70" s="57">
        <f t="shared" si="89"/>
        <v>0</v>
      </c>
      <c r="BW70" s="57">
        <f t="shared" si="90"/>
        <v>0</v>
      </c>
      <c r="BX70" s="57">
        <f t="shared" si="91"/>
        <v>0</v>
      </c>
      <c r="BY70" s="366">
        <f t="shared" si="92"/>
        <v>150369.23730869719</v>
      </c>
      <c r="BZ70" s="103">
        <f t="shared" si="93"/>
        <v>45653.862162563142</v>
      </c>
    </row>
    <row r="71" spans="1:78" s="243" customFormat="1">
      <c r="A71" s="240"/>
      <c r="B71" s="43">
        <f>'11. Investeringen (WUI+ombouw)'!B31</f>
        <v>12</v>
      </c>
      <c r="C71" s="54"/>
      <c r="D71" s="54"/>
      <c r="E71" s="54"/>
      <c r="F71" s="48">
        <f>'11. Investeringen (WUI+ombouw)'!C31</f>
        <v>76673516.359999999</v>
      </c>
      <c r="G71" s="54"/>
      <c r="H71" s="43">
        <f>'11. Investeringen (WUI+ombouw)'!D31</f>
        <v>2023</v>
      </c>
      <c r="I71" s="43" t="str">
        <f>'11. Investeringen (WUI+ombouw)'!E31</f>
        <v>17 Mengstations</v>
      </c>
      <c r="J71" s="43" t="str">
        <f>'11. Investeringen (WUI+ombouw)'!F31</f>
        <v>WUI</v>
      </c>
      <c r="K71" s="43" t="str">
        <f>'11. Investeringen (WUI+ombouw)'!G31</f>
        <v>Nee</v>
      </c>
      <c r="L71" s="44">
        <f t="shared" si="50"/>
        <v>2025</v>
      </c>
      <c r="M71" s="44">
        <f>_xlfn.XLOOKUP(I71,'3. Input (des)investeringen '!$B$11:$B$81,'3. Input (des)investeringen '!$D$11:$D$81,0)</f>
        <v>30</v>
      </c>
      <c r="N71" s="3"/>
      <c r="O71" s="49">
        <f t="shared" si="51"/>
        <v>0</v>
      </c>
      <c r="P71" s="49">
        <f t="shared" si="52"/>
        <v>0</v>
      </c>
      <c r="Q71" s="3"/>
      <c r="R71" s="49">
        <f t="shared" si="53"/>
        <v>0</v>
      </c>
      <c r="S71" s="49">
        <f t="shared" si="54"/>
        <v>0</v>
      </c>
      <c r="T71" s="3"/>
      <c r="U71" s="49">
        <f t="shared" si="55"/>
        <v>76673516.359999999</v>
      </c>
      <c r="V71" s="44">
        <f t="shared" si="56"/>
        <v>30</v>
      </c>
      <c r="W71" s="3"/>
      <c r="X71" s="49">
        <f t="shared" si="57"/>
        <v>0</v>
      </c>
      <c r="Y71" s="49">
        <f t="shared" si="57"/>
        <v>1495133.5690200001</v>
      </c>
      <c r="Z71" s="49">
        <f t="shared" si="57"/>
        <v>2925478.0167158004</v>
      </c>
      <c r="AA71" s="49">
        <f t="shared" si="0"/>
        <v>2798707.3026581155</v>
      </c>
      <c r="AB71" s="103">
        <f t="shared" si="0"/>
        <v>2677429.9862095965</v>
      </c>
      <c r="AC71" s="3"/>
      <c r="AD71" s="49">
        <f t="shared" si="13"/>
        <v>0</v>
      </c>
      <c r="AE71" s="49">
        <f t="shared" si="1"/>
        <v>127789.19393333334</v>
      </c>
      <c r="AF71" s="49">
        <f t="shared" si="1"/>
        <v>255578.38786666669</v>
      </c>
      <c r="AG71" s="49">
        <f t="shared" si="1"/>
        <v>255578.38786666669</v>
      </c>
      <c r="AH71" s="103">
        <f t="shared" si="1"/>
        <v>255578.38786666669</v>
      </c>
      <c r="AI71" s="3"/>
      <c r="AJ71" s="49">
        <f t="shared" si="58"/>
        <v>0</v>
      </c>
      <c r="AK71" s="49">
        <f t="shared" si="59"/>
        <v>1622922.7629533333</v>
      </c>
      <c r="AL71" s="49">
        <f t="shared" si="60"/>
        <v>3181056.4045824669</v>
      </c>
      <c r="AM71" s="49">
        <f t="shared" si="61"/>
        <v>3054285.6905247821</v>
      </c>
      <c r="AN71" s="103">
        <f t="shared" si="62"/>
        <v>2933008.374076263</v>
      </c>
      <c r="AO71" s="3"/>
      <c r="AP71" s="49">
        <f t="shared" si="63"/>
        <v>0</v>
      </c>
      <c r="AQ71" s="49">
        <f t="shared" si="64"/>
        <v>75050593.597046673</v>
      </c>
      <c r="AR71" s="49">
        <f t="shared" si="65"/>
        <v>71869537.192464203</v>
      </c>
      <c r="AS71" s="49">
        <f t="shared" si="66"/>
        <v>68815251.501939416</v>
      </c>
      <c r="AT71" s="103">
        <f t="shared" si="67"/>
        <v>65882243.127863154</v>
      </c>
      <c r="AU71" s="3"/>
      <c r="AV71" s="53">
        <f t="shared" si="68"/>
        <v>0</v>
      </c>
      <c r="AW71" s="53">
        <f t="shared" si="69"/>
        <v>0</v>
      </c>
      <c r="AX71" s="53">
        <f t="shared" si="70"/>
        <v>0</v>
      </c>
      <c r="AY71" s="53">
        <f t="shared" si="71"/>
        <v>4099592.3516558735</v>
      </c>
      <c r="AZ71" s="53">
        <f t="shared" si="72"/>
        <v>5912098.8178961072</v>
      </c>
      <c r="BA71" s="49">
        <f t="shared" si="73"/>
        <v>5669265.2475984804</v>
      </c>
      <c r="BB71" s="103">
        <f t="shared" si="74"/>
        <v>5436533.6129350625</v>
      </c>
      <c r="BC71" s="3"/>
      <c r="BD71" s="49">
        <f t="shared" si="75"/>
        <v>0</v>
      </c>
      <c r="BE71" s="49">
        <f t="shared" si="76"/>
        <v>0</v>
      </c>
      <c r="BF71" s="49">
        <f t="shared" si="77"/>
        <v>0</v>
      </c>
      <c r="BG71" s="49">
        <f t="shared" si="78"/>
        <v>383367.58179999999</v>
      </c>
      <c r="BH71" s="49">
        <f t="shared" si="79"/>
        <v>824761.68078124803</v>
      </c>
      <c r="BI71" s="49">
        <f t="shared" si="80"/>
        <v>835427.49883711105</v>
      </c>
      <c r="BJ71" s="103">
        <f t="shared" si="81"/>
        <v>846231.24725207256</v>
      </c>
      <c r="BK71" s="3"/>
      <c r="BL71" s="49">
        <f t="shared" si="82"/>
        <v>0</v>
      </c>
      <c r="BM71" s="49">
        <f t="shared" si="83"/>
        <v>0</v>
      </c>
      <c r="BN71" s="49">
        <f t="shared" si="84"/>
        <v>0</v>
      </c>
      <c r="BO71" s="49">
        <f t="shared" si="85"/>
        <v>4482959.9334558733</v>
      </c>
      <c r="BP71" s="49">
        <f t="shared" si="86"/>
        <v>6736860.4986773552</v>
      </c>
      <c r="BQ71" s="49">
        <f t="shared" si="87"/>
        <v>6504692.746435592</v>
      </c>
      <c r="BR71" s="103">
        <f t="shared" si="88"/>
        <v>6282764.8601871347</v>
      </c>
      <c r="BS71" s="3"/>
      <c r="BT71" s="10"/>
      <c r="BU71" s="10"/>
      <c r="BV71" s="57">
        <f t="shared" si="89"/>
        <v>0</v>
      </c>
      <c r="BW71" s="57">
        <f t="shared" si="90"/>
        <v>0</v>
      </c>
      <c r="BX71" s="57">
        <f t="shared" si="91"/>
        <v>0</v>
      </c>
      <c r="BY71" s="366">
        <f t="shared" si="92"/>
        <v>18701771.293970056</v>
      </c>
      <c r="BZ71" s="103">
        <f t="shared" si="93"/>
        <v>6282764.8601871347</v>
      </c>
    </row>
    <row r="72" spans="1:78" s="243" customFormat="1">
      <c r="A72" s="240"/>
      <c r="B72" s="43">
        <f>'11. Investeringen (WUI+ombouw)'!B32</f>
        <v>13</v>
      </c>
      <c r="C72" s="54"/>
      <c r="D72" s="54"/>
      <c r="E72" s="54"/>
      <c r="F72" s="48">
        <f>'11. Investeringen (WUI+ombouw)'!C32</f>
        <v>20764342.940000001</v>
      </c>
      <c r="G72" s="54"/>
      <c r="H72" s="43">
        <f>'11. Investeringen (WUI+ombouw)'!D32</f>
        <v>2023</v>
      </c>
      <c r="I72" s="43" t="str">
        <f>'11. Investeringen (WUI+ombouw)'!E32</f>
        <v>21 Hoofdtransportleiding</v>
      </c>
      <c r="J72" s="43" t="str">
        <f>'11. Investeringen (WUI+ombouw)'!F32</f>
        <v>WUI</v>
      </c>
      <c r="K72" s="43" t="str">
        <f>'11. Investeringen (WUI+ombouw)'!G32</f>
        <v>Nee</v>
      </c>
      <c r="L72" s="44">
        <f t="shared" si="50"/>
        <v>2025</v>
      </c>
      <c r="M72" s="44">
        <f>_xlfn.XLOOKUP(I72,'3. Input (des)investeringen '!$B$11:$B$81,'3. Input (des)investeringen '!$D$11:$D$81,0)</f>
        <v>55</v>
      </c>
      <c r="N72" s="3"/>
      <c r="O72" s="49">
        <f t="shared" si="51"/>
        <v>0</v>
      </c>
      <c r="P72" s="49">
        <f t="shared" si="52"/>
        <v>0</v>
      </c>
      <c r="Q72" s="3"/>
      <c r="R72" s="49">
        <f t="shared" si="53"/>
        <v>0</v>
      </c>
      <c r="S72" s="49">
        <f t="shared" si="54"/>
        <v>0</v>
      </c>
      <c r="T72" s="3"/>
      <c r="U72" s="49">
        <f t="shared" si="55"/>
        <v>20764342.940000001</v>
      </c>
      <c r="V72" s="44">
        <f t="shared" si="56"/>
        <v>55</v>
      </c>
      <c r="W72" s="3"/>
      <c r="X72" s="49">
        <f t="shared" si="57"/>
        <v>0</v>
      </c>
      <c r="Y72" s="49">
        <f t="shared" si="57"/>
        <v>220857.10218000002</v>
      </c>
      <c r="Z72" s="49">
        <f t="shared" si="57"/>
        <v>436493.94558120001</v>
      </c>
      <c r="AA72" s="49">
        <f t="shared" si="0"/>
        <v>426176.81595837168</v>
      </c>
      <c r="AB72" s="103">
        <f t="shared" si="0"/>
        <v>416103.545762992</v>
      </c>
      <c r="AC72" s="3"/>
      <c r="AD72" s="49">
        <f t="shared" si="13"/>
        <v>0</v>
      </c>
      <c r="AE72" s="49">
        <f t="shared" si="1"/>
        <v>18876.675400000004</v>
      </c>
      <c r="AF72" s="49">
        <f t="shared" si="1"/>
        <v>37753.350800000007</v>
      </c>
      <c r="AG72" s="49">
        <f t="shared" si="1"/>
        <v>37753.350800000007</v>
      </c>
      <c r="AH72" s="103">
        <f t="shared" si="1"/>
        <v>37753.350800000007</v>
      </c>
      <c r="AI72" s="3"/>
      <c r="AJ72" s="49">
        <f t="shared" si="58"/>
        <v>0</v>
      </c>
      <c r="AK72" s="49">
        <f t="shared" si="59"/>
        <v>239733.77758000002</v>
      </c>
      <c r="AL72" s="49">
        <f t="shared" si="60"/>
        <v>474247.29638120002</v>
      </c>
      <c r="AM72" s="49">
        <f t="shared" si="61"/>
        <v>463930.16675837169</v>
      </c>
      <c r="AN72" s="103">
        <f t="shared" si="62"/>
        <v>453856.89656299201</v>
      </c>
      <c r="AO72" s="3"/>
      <c r="AP72" s="49">
        <f t="shared" si="63"/>
        <v>0</v>
      </c>
      <c r="AQ72" s="49">
        <f t="shared" si="64"/>
        <v>20524609.162420001</v>
      </c>
      <c r="AR72" s="49">
        <f t="shared" si="65"/>
        <v>20050361.866038799</v>
      </c>
      <c r="AS72" s="49">
        <f t="shared" si="66"/>
        <v>19586431.699280426</v>
      </c>
      <c r="AT72" s="103">
        <f t="shared" si="67"/>
        <v>19132574.802717432</v>
      </c>
      <c r="AU72" s="3"/>
      <c r="AV72" s="53">
        <f t="shared" si="68"/>
        <v>0</v>
      </c>
      <c r="AW72" s="53">
        <f t="shared" si="69"/>
        <v>0</v>
      </c>
      <c r="AX72" s="53">
        <f t="shared" si="70"/>
        <v>0</v>
      </c>
      <c r="AY72" s="53">
        <f t="shared" si="71"/>
        <v>917045.87993986008</v>
      </c>
      <c r="AZ72" s="53">
        <f t="shared" si="72"/>
        <v>1236161.0472906744</v>
      </c>
      <c r="BA72" s="49">
        <f t="shared" si="73"/>
        <v>1208214.5713310279</v>
      </c>
      <c r="BB72" s="103">
        <f t="shared" si="74"/>
        <v>1180894.7390662543</v>
      </c>
      <c r="BC72" s="3"/>
      <c r="BD72" s="49">
        <f t="shared" si="75"/>
        <v>0</v>
      </c>
      <c r="BE72" s="49">
        <f t="shared" si="76"/>
        <v>0</v>
      </c>
      <c r="BF72" s="49">
        <f t="shared" si="77"/>
        <v>0</v>
      </c>
      <c r="BG72" s="49">
        <f t="shared" si="78"/>
        <v>103821.71470000001</v>
      </c>
      <c r="BH72" s="49">
        <f t="shared" si="79"/>
        <v>223357.88413699204</v>
      </c>
      <c r="BI72" s="49">
        <f t="shared" si="80"/>
        <v>226246.3482946516</v>
      </c>
      <c r="BJ72" s="103">
        <f t="shared" si="81"/>
        <v>229172.16607079803</v>
      </c>
      <c r="BK72" s="3"/>
      <c r="BL72" s="49">
        <f t="shared" si="82"/>
        <v>0</v>
      </c>
      <c r="BM72" s="49">
        <f t="shared" si="83"/>
        <v>0</v>
      </c>
      <c r="BN72" s="49">
        <f t="shared" si="84"/>
        <v>0</v>
      </c>
      <c r="BO72" s="49">
        <f t="shared" si="85"/>
        <v>1020867.5946398601</v>
      </c>
      <c r="BP72" s="49">
        <f t="shared" si="86"/>
        <v>1459518.9314276665</v>
      </c>
      <c r="BQ72" s="49">
        <f t="shared" si="87"/>
        <v>1434460.9196256795</v>
      </c>
      <c r="BR72" s="103">
        <f t="shared" si="88"/>
        <v>1410066.9051370523</v>
      </c>
      <c r="BS72" s="3"/>
      <c r="BT72" s="10"/>
      <c r="BU72" s="10"/>
      <c r="BV72" s="57">
        <f t="shared" si="89"/>
        <v>0</v>
      </c>
      <c r="BW72" s="57">
        <f t="shared" si="90"/>
        <v>0</v>
      </c>
      <c r="BX72" s="57">
        <f t="shared" si="91"/>
        <v>0</v>
      </c>
      <c r="BY72" s="366">
        <f t="shared" si="92"/>
        <v>4132167.6355685191</v>
      </c>
      <c r="BZ72" s="103">
        <f t="shared" si="93"/>
        <v>1410066.9051370523</v>
      </c>
    </row>
    <row r="73" spans="1:78" s="243" customFormat="1">
      <c r="A73" s="240"/>
      <c r="B73" s="43">
        <f>'11. Investeringen (WUI+ombouw)'!B33</f>
        <v>14</v>
      </c>
      <c r="C73" s="54"/>
      <c r="D73" s="54"/>
      <c r="E73" s="54"/>
      <c r="F73" s="48">
        <f>'11. Investeringen (WUI+ombouw)'!C33</f>
        <v>3561521.95</v>
      </c>
      <c r="G73" s="54"/>
      <c r="H73" s="43">
        <f>'11. Investeringen (WUI+ombouw)'!D33</f>
        <v>2023</v>
      </c>
      <c r="I73" s="43" t="str">
        <f>'11. Investeringen (WUI+ombouw)'!E33</f>
        <v>41 Stikstofbuffer</v>
      </c>
      <c r="J73" s="43" t="str">
        <f>'11. Investeringen (WUI+ombouw)'!F33</f>
        <v>WUI</v>
      </c>
      <c r="K73" s="43" t="str">
        <f>'11. Investeringen (WUI+ombouw)'!G33</f>
        <v>Nee</v>
      </c>
      <c r="L73" s="44">
        <f t="shared" si="50"/>
        <v>2025</v>
      </c>
      <c r="M73" s="44">
        <f>_xlfn.XLOOKUP(I73,'3. Input (des)investeringen '!$B$11:$B$81,'3. Input (des)investeringen '!$D$11:$D$81,0)</f>
        <v>30</v>
      </c>
      <c r="N73" s="3"/>
      <c r="O73" s="49">
        <f t="shared" si="51"/>
        <v>0</v>
      </c>
      <c r="P73" s="49">
        <f t="shared" si="52"/>
        <v>0</v>
      </c>
      <c r="Q73" s="3"/>
      <c r="R73" s="49">
        <f t="shared" si="53"/>
        <v>0</v>
      </c>
      <c r="S73" s="49">
        <f t="shared" si="54"/>
        <v>0</v>
      </c>
      <c r="T73" s="3"/>
      <c r="U73" s="49">
        <f t="shared" si="55"/>
        <v>3561521.95</v>
      </c>
      <c r="V73" s="44">
        <f t="shared" si="56"/>
        <v>30</v>
      </c>
      <c r="W73" s="3"/>
      <c r="X73" s="49">
        <f t="shared" si="57"/>
        <v>0</v>
      </c>
      <c r="Y73" s="49">
        <f t="shared" si="57"/>
        <v>69449.678025000016</v>
      </c>
      <c r="Z73" s="49">
        <f t="shared" si="57"/>
        <v>135889.87000225004</v>
      </c>
      <c r="AA73" s="49">
        <f t="shared" si="0"/>
        <v>130001.30896881918</v>
      </c>
      <c r="AB73" s="103">
        <f t="shared" si="0"/>
        <v>124367.91891350369</v>
      </c>
      <c r="AC73" s="3"/>
      <c r="AD73" s="49">
        <f t="shared" si="13"/>
        <v>0</v>
      </c>
      <c r="AE73" s="49">
        <f t="shared" si="1"/>
        <v>5935.8699166666675</v>
      </c>
      <c r="AF73" s="49">
        <f t="shared" si="1"/>
        <v>11871.739833333335</v>
      </c>
      <c r="AG73" s="49">
        <f t="shared" si="1"/>
        <v>11871.739833333335</v>
      </c>
      <c r="AH73" s="103">
        <f t="shared" si="1"/>
        <v>11871.739833333335</v>
      </c>
      <c r="AI73" s="3"/>
      <c r="AJ73" s="49">
        <f t="shared" si="58"/>
        <v>0</v>
      </c>
      <c r="AK73" s="49">
        <f t="shared" si="59"/>
        <v>75385.547941666679</v>
      </c>
      <c r="AL73" s="49">
        <f t="shared" si="60"/>
        <v>147761.60983558337</v>
      </c>
      <c r="AM73" s="49">
        <f t="shared" si="61"/>
        <v>141873.04880215251</v>
      </c>
      <c r="AN73" s="103">
        <f t="shared" si="62"/>
        <v>136239.65874683703</v>
      </c>
      <c r="AO73" s="3"/>
      <c r="AP73" s="49">
        <f t="shared" si="63"/>
        <v>0</v>
      </c>
      <c r="AQ73" s="49">
        <f t="shared" si="64"/>
        <v>3486136.4020583336</v>
      </c>
      <c r="AR73" s="49">
        <f t="shared" si="65"/>
        <v>3338374.7922227504</v>
      </c>
      <c r="AS73" s="49">
        <f t="shared" si="66"/>
        <v>3196501.7434205981</v>
      </c>
      <c r="AT73" s="103">
        <f t="shared" si="67"/>
        <v>3060262.0846737609</v>
      </c>
      <c r="AU73" s="3"/>
      <c r="AV73" s="53">
        <f t="shared" si="68"/>
        <v>0</v>
      </c>
      <c r="AW73" s="53">
        <f t="shared" si="69"/>
        <v>0</v>
      </c>
      <c r="AX73" s="53">
        <f t="shared" si="70"/>
        <v>0</v>
      </c>
      <c r="AY73" s="53">
        <f t="shared" si="71"/>
        <v>190428.0492095917</v>
      </c>
      <c r="AZ73" s="53">
        <f t="shared" si="72"/>
        <v>274619.85194004787</v>
      </c>
      <c r="BA73" s="49">
        <f t="shared" si="73"/>
        <v>263340.11505213525</v>
      </c>
      <c r="BB73" s="103">
        <f t="shared" si="74"/>
        <v>252529.61796443994</v>
      </c>
      <c r="BC73" s="3"/>
      <c r="BD73" s="49">
        <f t="shared" si="75"/>
        <v>0</v>
      </c>
      <c r="BE73" s="49">
        <f t="shared" si="76"/>
        <v>0</v>
      </c>
      <c r="BF73" s="49">
        <f t="shared" si="77"/>
        <v>0</v>
      </c>
      <c r="BG73" s="49">
        <f t="shared" si="78"/>
        <v>17807.60975</v>
      </c>
      <c r="BH73" s="49">
        <f t="shared" si="79"/>
        <v>38310.579311760004</v>
      </c>
      <c r="BI73" s="49">
        <f t="shared" si="80"/>
        <v>38806.01172341968</v>
      </c>
      <c r="BJ73" s="103">
        <f t="shared" si="81"/>
        <v>39307.851067026939</v>
      </c>
      <c r="BK73" s="3"/>
      <c r="BL73" s="49">
        <f t="shared" si="82"/>
        <v>0</v>
      </c>
      <c r="BM73" s="49">
        <f t="shared" si="83"/>
        <v>0</v>
      </c>
      <c r="BN73" s="49">
        <f t="shared" si="84"/>
        <v>0</v>
      </c>
      <c r="BO73" s="49">
        <f t="shared" si="85"/>
        <v>208235.6589595917</v>
      </c>
      <c r="BP73" s="49">
        <f t="shared" si="86"/>
        <v>312930.4312518079</v>
      </c>
      <c r="BQ73" s="49">
        <f t="shared" si="87"/>
        <v>302146.12677555496</v>
      </c>
      <c r="BR73" s="103">
        <f t="shared" si="88"/>
        <v>291837.46903146687</v>
      </c>
      <c r="BS73" s="3"/>
      <c r="BT73" s="10"/>
      <c r="BU73" s="10"/>
      <c r="BV73" s="57">
        <f t="shared" si="89"/>
        <v>0</v>
      </c>
      <c r="BW73" s="57">
        <f t="shared" si="90"/>
        <v>0</v>
      </c>
      <c r="BX73" s="57">
        <f t="shared" si="91"/>
        <v>0</v>
      </c>
      <c r="BY73" s="366">
        <f t="shared" si="92"/>
        <v>868706.32950522308</v>
      </c>
      <c r="BZ73" s="103">
        <f t="shared" si="93"/>
        <v>291837.46903146687</v>
      </c>
    </row>
    <row r="74" spans="1:78" s="243" customFormat="1">
      <c r="A74" s="240"/>
      <c r="B74" s="43">
        <f>'11. Investeringen (WUI+ombouw)'!B34</f>
        <v>15</v>
      </c>
      <c r="C74" s="54"/>
      <c r="D74" s="54"/>
      <c r="E74" s="54"/>
      <c r="F74" s="48">
        <f>'11. Investeringen (WUI+ombouw)'!C34</f>
        <v>17972779.399999999</v>
      </c>
      <c r="G74" s="54"/>
      <c r="H74" s="43">
        <f>'11. Investeringen (WUI+ombouw)'!D34</f>
        <v>2023</v>
      </c>
      <c r="I74" s="43" t="str">
        <f>'11. Investeringen (WUI+ombouw)'!E34</f>
        <v>36 Luchtscheidingsunit</v>
      </c>
      <c r="J74" s="43" t="str">
        <f>'11. Investeringen (WUI+ombouw)'!F34</f>
        <v>WUI</v>
      </c>
      <c r="K74" s="43" t="str">
        <f>'11. Investeringen (WUI+ombouw)'!G34</f>
        <v>Nee</v>
      </c>
      <c r="L74" s="44">
        <f t="shared" si="50"/>
        <v>2025</v>
      </c>
      <c r="M74" s="44">
        <f>_xlfn.XLOOKUP(I74,'3. Input (des)investeringen '!$B$11:$B$81,'3. Input (des)investeringen '!$D$11:$D$81,0)</f>
        <v>30</v>
      </c>
      <c r="N74" s="3"/>
      <c r="O74" s="49">
        <f t="shared" si="51"/>
        <v>0</v>
      </c>
      <c r="P74" s="49">
        <f t="shared" si="52"/>
        <v>0</v>
      </c>
      <c r="Q74" s="3"/>
      <c r="R74" s="49">
        <f t="shared" si="53"/>
        <v>0</v>
      </c>
      <c r="S74" s="49">
        <f t="shared" si="54"/>
        <v>0</v>
      </c>
      <c r="T74" s="3"/>
      <c r="U74" s="49">
        <f t="shared" si="55"/>
        <v>17972779.399999999</v>
      </c>
      <c r="V74" s="44">
        <f t="shared" si="56"/>
        <v>30</v>
      </c>
      <c r="W74" s="3"/>
      <c r="X74" s="49">
        <f t="shared" si="57"/>
        <v>0</v>
      </c>
      <c r="Y74" s="49">
        <f t="shared" si="57"/>
        <v>350469.19829999999</v>
      </c>
      <c r="Z74" s="49">
        <f t="shared" si="57"/>
        <v>685751.39800699987</v>
      </c>
      <c r="AA74" s="49">
        <f t="shared" si="0"/>
        <v>656035.50409336318</v>
      </c>
      <c r="AB74" s="103">
        <f t="shared" si="0"/>
        <v>627607.29891598411</v>
      </c>
      <c r="AC74" s="3"/>
      <c r="AD74" s="49">
        <f t="shared" si="13"/>
        <v>0</v>
      </c>
      <c r="AE74" s="49">
        <f t="shared" si="1"/>
        <v>29954.632333333331</v>
      </c>
      <c r="AF74" s="49">
        <f t="shared" si="1"/>
        <v>59909.264666666662</v>
      </c>
      <c r="AG74" s="49">
        <f t="shared" si="1"/>
        <v>59909.264666666662</v>
      </c>
      <c r="AH74" s="103">
        <f t="shared" si="1"/>
        <v>59909.264666666662</v>
      </c>
      <c r="AI74" s="3"/>
      <c r="AJ74" s="49">
        <f t="shared" si="58"/>
        <v>0</v>
      </c>
      <c r="AK74" s="49">
        <f t="shared" si="59"/>
        <v>380423.8306333333</v>
      </c>
      <c r="AL74" s="49">
        <f t="shared" si="60"/>
        <v>745660.66267366649</v>
      </c>
      <c r="AM74" s="49">
        <f t="shared" si="61"/>
        <v>715944.76876002981</v>
      </c>
      <c r="AN74" s="103">
        <f t="shared" si="62"/>
        <v>687516.56358265074</v>
      </c>
      <c r="AO74" s="3"/>
      <c r="AP74" s="49">
        <f t="shared" si="63"/>
        <v>0</v>
      </c>
      <c r="AQ74" s="49">
        <f t="shared" si="64"/>
        <v>17592355.569366664</v>
      </c>
      <c r="AR74" s="49">
        <f t="shared" si="65"/>
        <v>16846694.906692997</v>
      </c>
      <c r="AS74" s="49">
        <f t="shared" si="66"/>
        <v>16130750.137932967</v>
      </c>
      <c r="AT74" s="103">
        <f t="shared" si="67"/>
        <v>15443233.574350316</v>
      </c>
      <c r="AU74" s="3"/>
      <c r="AV74" s="53">
        <f t="shared" si="68"/>
        <v>0</v>
      </c>
      <c r="AW74" s="53">
        <f t="shared" si="69"/>
        <v>0</v>
      </c>
      <c r="AX74" s="53">
        <f t="shared" si="70"/>
        <v>0</v>
      </c>
      <c r="AY74" s="53">
        <f t="shared" si="71"/>
        <v>960971.56442243326</v>
      </c>
      <c r="AZ74" s="53">
        <f t="shared" si="72"/>
        <v>1385835.0691280002</v>
      </c>
      <c r="BA74" s="49">
        <f t="shared" si="73"/>
        <v>1328913.2740014824</v>
      </c>
      <c r="BB74" s="103">
        <f t="shared" si="74"/>
        <v>1274359.4394079628</v>
      </c>
      <c r="BC74" s="3"/>
      <c r="BD74" s="49">
        <f t="shared" si="75"/>
        <v>0</v>
      </c>
      <c r="BE74" s="49">
        <f t="shared" si="76"/>
        <v>0</v>
      </c>
      <c r="BF74" s="49">
        <f t="shared" si="77"/>
        <v>0</v>
      </c>
      <c r="BG74" s="49">
        <f t="shared" si="78"/>
        <v>89863.896999999997</v>
      </c>
      <c r="BH74" s="49">
        <f t="shared" si="79"/>
        <v>193329.59344991998</v>
      </c>
      <c r="BI74" s="49">
        <f t="shared" si="80"/>
        <v>195829.73175241437</v>
      </c>
      <c r="BJ74" s="103">
        <f t="shared" si="81"/>
        <v>198362.20184343655</v>
      </c>
      <c r="BK74" s="3"/>
      <c r="BL74" s="49">
        <f t="shared" si="82"/>
        <v>0</v>
      </c>
      <c r="BM74" s="49">
        <f t="shared" si="83"/>
        <v>0</v>
      </c>
      <c r="BN74" s="49">
        <f t="shared" si="84"/>
        <v>0</v>
      </c>
      <c r="BO74" s="49">
        <f t="shared" si="85"/>
        <v>1050835.4614224331</v>
      </c>
      <c r="BP74" s="49">
        <f t="shared" si="86"/>
        <v>1579164.6625779201</v>
      </c>
      <c r="BQ74" s="49">
        <f t="shared" si="87"/>
        <v>1524743.0057538967</v>
      </c>
      <c r="BR74" s="103">
        <f t="shared" si="88"/>
        <v>1472721.6412513994</v>
      </c>
      <c r="BS74" s="3"/>
      <c r="BT74" s="10"/>
      <c r="BU74" s="10"/>
      <c r="BV74" s="57">
        <f t="shared" si="89"/>
        <v>0</v>
      </c>
      <c r="BW74" s="57">
        <f t="shared" si="90"/>
        <v>0</v>
      </c>
      <c r="BX74" s="57">
        <f t="shared" si="91"/>
        <v>0</v>
      </c>
      <c r="BY74" s="366">
        <f t="shared" si="92"/>
        <v>4383818.8961831555</v>
      </c>
      <c r="BZ74" s="103">
        <f t="shared" si="93"/>
        <v>1472721.6412513994</v>
      </c>
    </row>
    <row r="75" spans="1:78" s="243" customFormat="1">
      <c r="A75" s="240"/>
      <c r="B75" s="43">
        <f>'11. Investeringen (WUI+ombouw)'!B35</f>
        <v>16</v>
      </c>
      <c r="C75" s="54"/>
      <c r="D75" s="54"/>
      <c r="E75" s="54"/>
      <c r="F75" s="48">
        <f>'11. Investeringen (WUI+ombouw)'!C35</f>
        <v>474565.84</v>
      </c>
      <c r="G75" s="54"/>
      <c r="H75" s="43">
        <f>'11. Investeringen (WUI+ombouw)'!D35</f>
        <v>2023</v>
      </c>
      <c r="I75" s="43" t="str">
        <f>'11. Investeringen (WUI+ombouw)'!E35</f>
        <v>01 Regionale leidingen</v>
      </c>
      <c r="J75" s="43" t="str">
        <f>'11. Investeringen (WUI+ombouw)'!F35</f>
        <v>VVI</v>
      </c>
      <c r="K75" s="43" t="str">
        <f>'11. Investeringen (WUI+ombouw)'!G35</f>
        <v>Ja</v>
      </c>
      <c r="L75" s="44">
        <f t="shared" si="50"/>
        <v>2025</v>
      </c>
      <c r="M75" s="44">
        <f>_xlfn.XLOOKUP(I75,'3. Input (des)investeringen '!$B$11:$B$81,'3. Input (des)investeringen '!$D$11:$D$81,0)</f>
        <v>55</v>
      </c>
      <c r="N75" s="3"/>
      <c r="O75" s="49">
        <f t="shared" si="51"/>
        <v>0</v>
      </c>
      <c r="P75" s="49">
        <f t="shared" si="52"/>
        <v>0</v>
      </c>
      <c r="Q75" s="3"/>
      <c r="R75" s="49">
        <f t="shared" si="53"/>
        <v>0</v>
      </c>
      <c r="S75" s="49">
        <f t="shared" si="54"/>
        <v>0</v>
      </c>
      <c r="T75" s="3"/>
      <c r="U75" s="49">
        <f t="shared" si="55"/>
        <v>474565.84</v>
      </c>
      <c r="V75" s="44">
        <f t="shared" si="56"/>
        <v>55</v>
      </c>
      <c r="W75" s="3"/>
      <c r="X75" s="49">
        <f t="shared" si="57"/>
        <v>0</v>
      </c>
      <c r="Y75" s="49">
        <f t="shared" si="57"/>
        <v>5047.6548436363646</v>
      </c>
      <c r="Z75" s="49">
        <f t="shared" si="57"/>
        <v>9976.0014818776872</v>
      </c>
      <c r="AA75" s="49">
        <f t="shared" si="0"/>
        <v>9740.2050832151235</v>
      </c>
      <c r="AB75" s="103">
        <f t="shared" si="0"/>
        <v>9509.9820539754946</v>
      </c>
      <c r="AC75" s="3"/>
      <c r="AD75" s="49">
        <f t="shared" si="13"/>
        <v>0</v>
      </c>
      <c r="AE75" s="49">
        <f t="shared" si="1"/>
        <v>431.42349090909096</v>
      </c>
      <c r="AF75" s="49">
        <f t="shared" si="1"/>
        <v>862.84698181818192</v>
      </c>
      <c r="AG75" s="49">
        <f t="shared" si="1"/>
        <v>862.84698181818192</v>
      </c>
      <c r="AH75" s="103">
        <f t="shared" si="1"/>
        <v>862.84698181818192</v>
      </c>
      <c r="AI75" s="3"/>
      <c r="AJ75" s="49">
        <f t="shared" si="58"/>
        <v>0</v>
      </c>
      <c r="AK75" s="49">
        <f t="shared" si="59"/>
        <v>5479.0783345454556</v>
      </c>
      <c r="AL75" s="49">
        <f t="shared" si="60"/>
        <v>10838.848463695869</v>
      </c>
      <c r="AM75" s="49">
        <f t="shared" si="61"/>
        <v>10603.052065033306</v>
      </c>
      <c r="AN75" s="103">
        <f t="shared" si="62"/>
        <v>10372.829035793677</v>
      </c>
      <c r="AO75" s="3"/>
      <c r="AP75" s="49">
        <f t="shared" si="63"/>
        <v>0</v>
      </c>
      <c r="AQ75" s="49">
        <f t="shared" si="64"/>
        <v>469086.76166545454</v>
      </c>
      <c r="AR75" s="49">
        <f t="shared" si="65"/>
        <v>458247.9132017587</v>
      </c>
      <c r="AS75" s="49">
        <f t="shared" si="66"/>
        <v>447644.86113672541</v>
      </c>
      <c r="AT75" s="103">
        <f t="shared" si="67"/>
        <v>437272.03210093174</v>
      </c>
      <c r="AU75" s="3"/>
      <c r="AV75" s="53">
        <f t="shared" si="68"/>
        <v>0</v>
      </c>
      <c r="AW75" s="53">
        <f t="shared" si="69"/>
        <v>0</v>
      </c>
      <c r="AX75" s="53">
        <f t="shared" si="70"/>
        <v>0</v>
      </c>
      <c r="AY75" s="53">
        <f t="shared" si="71"/>
        <v>20958.941469505455</v>
      </c>
      <c r="AZ75" s="53">
        <f t="shared" si="72"/>
        <v>28252.269165362697</v>
      </c>
      <c r="BA75" s="49">
        <f t="shared" si="73"/>
        <v>27613.556788228871</v>
      </c>
      <c r="BB75" s="103">
        <f t="shared" si="74"/>
        <v>26989.166255629083</v>
      </c>
      <c r="BC75" s="3"/>
      <c r="BD75" s="49">
        <f t="shared" si="75"/>
        <v>0</v>
      </c>
      <c r="BE75" s="49">
        <f t="shared" si="76"/>
        <v>0</v>
      </c>
      <c r="BF75" s="49">
        <f t="shared" si="77"/>
        <v>0</v>
      </c>
      <c r="BG75" s="49">
        <f t="shared" si="78"/>
        <v>2372.8292000000001</v>
      </c>
      <c r="BH75" s="49">
        <f t="shared" si="79"/>
        <v>5104.8098277120007</v>
      </c>
      <c r="BI75" s="49">
        <f t="shared" si="80"/>
        <v>5170.8252284039718</v>
      </c>
      <c r="BJ75" s="103">
        <f t="shared" si="81"/>
        <v>5237.6943402576917</v>
      </c>
      <c r="BK75" s="3"/>
      <c r="BL75" s="49">
        <f t="shared" si="82"/>
        <v>0</v>
      </c>
      <c r="BM75" s="49">
        <f t="shared" si="83"/>
        <v>0</v>
      </c>
      <c r="BN75" s="49">
        <f t="shared" si="84"/>
        <v>0</v>
      </c>
      <c r="BO75" s="49">
        <f t="shared" si="85"/>
        <v>23331.770669505455</v>
      </c>
      <c r="BP75" s="49">
        <f t="shared" si="86"/>
        <v>33357.078993074698</v>
      </c>
      <c r="BQ75" s="49">
        <f t="shared" si="87"/>
        <v>32784.382016632844</v>
      </c>
      <c r="BR75" s="103">
        <f t="shared" si="88"/>
        <v>32226.860595886774</v>
      </c>
      <c r="BS75" s="3"/>
      <c r="BT75" s="10"/>
      <c r="BU75" s="10"/>
      <c r="BV75" s="57">
        <f t="shared" si="89"/>
        <v>0</v>
      </c>
      <c r="BW75" s="57">
        <f t="shared" si="90"/>
        <v>0</v>
      </c>
      <c r="BX75" s="57">
        <f t="shared" si="91"/>
        <v>0</v>
      </c>
      <c r="BY75" s="57">
        <f t="shared" si="92"/>
        <v>94440.050940248446</v>
      </c>
      <c r="BZ75" s="103">
        <f t="shared" si="93"/>
        <v>32226.860595886774</v>
      </c>
    </row>
    <row r="76" spans="1:78" s="243" customFormat="1">
      <c r="A76" s="240"/>
      <c r="B76" s="43">
        <f>'11. Investeringen (WUI+ombouw)'!B36</f>
        <v>17</v>
      </c>
      <c r="C76" s="54"/>
      <c r="D76" s="54"/>
      <c r="E76" s="54"/>
      <c r="F76" s="48">
        <f>'11. Investeringen (WUI+ombouw)'!C36</f>
        <v>1806634.58</v>
      </c>
      <c r="G76" s="54"/>
      <c r="H76" s="43">
        <f>'11. Investeringen (WUI+ombouw)'!D36</f>
        <v>2023</v>
      </c>
      <c r="I76" s="43" t="str">
        <f>'11. Investeringen (WUI+ombouw)'!E36</f>
        <v>02 Gasontvangststations</v>
      </c>
      <c r="J76" s="43" t="str">
        <f>'11. Investeringen (WUI+ombouw)'!F36</f>
        <v>VVI</v>
      </c>
      <c r="K76" s="43" t="str">
        <f>'11. Investeringen (WUI+ombouw)'!G36</f>
        <v>Ja</v>
      </c>
      <c r="L76" s="44">
        <f t="shared" si="50"/>
        <v>2025</v>
      </c>
      <c r="M76" s="44">
        <f>_xlfn.XLOOKUP(I76,'3. Input (des)investeringen '!$B$11:$B$81,'3. Input (des)investeringen '!$D$11:$D$81,0)</f>
        <v>30</v>
      </c>
      <c r="N76" s="3"/>
      <c r="O76" s="49">
        <f t="shared" si="51"/>
        <v>0</v>
      </c>
      <c r="P76" s="49">
        <f t="shared" si="52"/>
        <v>0</v>
      </c>
      <c r="Q76" s="3"/>
      <c r="R76" s="49">
        <f t="shared" si="53"/>
        <v>0</v>
      </c>
      <c r="S76" s="49">
        <f t="shared" si="54"/>
        <v>0</v>
      </c>
      <c r="T76" s="3"/>
      <c r="U76" s="49">
        <f t="shared" si="55"/>
        <v>1806634.58</v>
      </c>
      <c r="V76" s="44">
        <f t="shared" si="56"/>
        <v>30</v>
      </c>
      <c r="W76" s="3"/>
      <c r="X76" s="49">
        <f t="shared" si="57"/>
        <v>0</v>
      </c>
      <c r="Y76" s="49">
        <f t="shared" si="57"/>
        <v>35229.374310000007</v>
      </c>
      <c r="Z76" s="49">
        <f t="shared" si="57"/>
        <v>68932.142399900011</v>
      </c>
      <c r="AA76" s="49">
        <f t="shared" si="0"/>
        <v>65945.082895904343</v>
      </c>
      <c r="AB76" s="103">
        <f t="shared" si="0"/>
        <v>63087.462637081815</v>
      </c>
      <c r="AC76" s="3"/>
      <c r="AD76" s="49">
        <f t="shared" si="13"/>
        <v>0</v>
      </c>
      <c r="AE76" s="49">
        <f t="shared" si="1"/>
        <v>3011.0576333333338</v>
      </c>
      <c r="AF76" s="49">
        <f t="shared" si="1"/>
        <v>6022.1152666666676</v>
      </c>
      <c r="AG76" s="49">
        <f t="shared" si="1"/>
        <v>6022.1152666666676</v>
      </c>
      <c r="AH76" s="103">
        <f t="shared" si="1"/>
        <v>6022.1152666666676</v>
      </c>
      <c r="AI76" s="3"/>
      <c r="AJ76" s="49">
        <f t="shared" si="58"/>
        <v>0</v>
      </c>
      <c r="AK76" s="49">
        <f t="shared" si="59"/>
        <v>38240.431943333344</v>
      </c>
      <c r="AL76" s="49">
        <f t="shared" si="60"/>
        <v>74954.257666566671</v>
      </c>
      <c r="AM76" s="49">
        <f t="shared" si="61"/>
        <v>71967.198162571003</v>
      </c>
      <c r="AN76" s="103">
        <f t="shared" si="62"/>
        <v>69109.57790374849</v>
      </c>
      <c r="AO76" s="3"/>
      <c r="AP76" s="49">
        <f t="shared" si="63"/>
        <v>0</v>
      </c>
      <c r="AQ76" s="49">
        <f t="shared" si="64"/>
        <v>1768394.1480566668</v>
      </c>
      <c r="AR76" s="49">
        <f t="shared" si="65"/>
        <v>1693439.8903901002</v>
      </c>
      <c r="AS76" s="49">
        <f t="shared" si="66"/>
        <v>1621472.6922275291</v>
      </c>
      <c r="AT76" s="103">
        <f t="shared" si="67"/>
        <v>1552363.1143237806</v>
      </c>
      <c r="AU76" s="3"/>
      <c r="AV76" s="53">
        <f t="shared" si="68"/>
        <v>0</v>
      </c>
      <c r="AW76" s="53">
        <f t="shared" si="69"/>
        <v>0</v>
      </c>
      <c r="AX76" s="53">
        <f t="shared" si="70"/>
        <v>0</v>
      </c>
      <c r="AY76" s="53">
        <f t="shared" si="71"/>
        <v>96597.438829203355</v>
      </c>
      <c r="AZ76" s="53">
        <f t="shared" si="72"/>
        <v>139304.97350139049</v>
      </c>
      <c r="BA76" s="49">
        <f t="shared" si="73"/>
        <v>133583.16046721709</v>
      </c>
      <c r="BB76" s="103">
        <f t="shared" si="74"/>
        <v>128099.37624805215</v>
      </c>
      <c r="BC76" s="3"/>
      <c r="BD76" s="49">
        <f t="shared" si="75"/>
        <v>0</v>
      </c>
      <c r="BE76" s="49">
        <f t="shared" si="76"/>
        <v>0</v>
      </c>
      <c r="BF76" s="49">
        <f t="shared" si="77"/>
        <v>0</v>
      </c>
      <c r="BG76" s="49">
        <f t="shared" si="78"/>
        <v>9033.1729000000014</v>
      </c>
      <c r="BH76" s="49">
        <f t="shared" si="79"/>
        <v>19433.606850144002</v>
      </c>
      <c r="BI76" s="49">
        <f t="shared" si="80"/>
        <v>19684.922253930068</v>
      </c>
      <c r="BJ76" s="103">
        <f t="shared" si="81"/>
        <v>19939.487668517886</v>
      </c>
      <c r="BK76" s="3"/>
      <c r="BL76" s="49">
        <f t="shared" si="82"/>
        <v>0</v>
      </c>
      <c r="BM76" s="49">
        <f t="shared" si="83"/>
        <v>0</v>
      </c>
      <c r="BN76" s="49">
        <f t="shared" si="84"/>
        <v>0</v>
      </c>
      <c r="BO76" s="49">
        <f t="shared" si="85"/>
        <v>105630.61172920336</v>
      </c>
      <c r="BP76" s="49">
        <f t="shared" si="86"/>
        <v>158738.58035153447</v>
      </c>
      <c r="BQ76" s="49">
        <f t="shared" si="87"/>
        <v>153268.08272114716</v>
      </c>
      <c r="BR76" s="103">
        <f t="shared" si="88"/>
        <v>148038.86391657003</v>
      </c>
      <c r="BS76" s="3"/>
      <c r="BT76" s="10"/>
      <c r="BU76" s="10"/>
      <c r="BV76" s="57">
        <f t="shared" si="89"/>
        <v>0</v>
      </c>
      <c r="BW76" s="57">
        <f t="shared" si="90"/>
        <v>0</v>
      </c>
      <c r="BX76" s="57">
        <f t="shared" si="91"/>
        <v>0</v>
      </c>
      <c r="BY76" s="57">
        <f t="shared" si="92"/>
        <v>440664.10842954653</v>
      </c>
      <c r="BZ76" s="103">
        <f t="shared" si="93"/>
        <v>148038.86391657003</v>
      </c>
    </row>
    <row r="77" spans="1:78" s="243" customFormat="1">
      <c r="A77" s="240"/>
      <c r="B77" s="43">
        <f>'11. Investeringen (WUI+ombouw)'!B37</f>
        <v>18</v>
      </c>
      <c r="C77" s="54"/>
      <c r="D77" s="54"/>
      <c r="E77" s="54"/>
      <c r="F77" s="48">
        <f>'11. Investeringen (WUI+ombouw)'!C37</f>
        <v>12949.1</v>
      </c>
      <c r="G77" s="54"/>
      <c r="H77" s="43">
        <f>'11. Investeringen (WUI+ombouw)'!D37</f>
        <v>2023</v>
      </c>
      <c r="I77" s="43" t="str">
        <f>'11. Investeringen (WUI+ombouw)'!E37</f>
        <v>06 Utiliteitsgebouwen</v>
      </c>
      <c r="J77" s="43" t="str">
        <f>'11. Investeringen (WUI+ombouw)'!F37</f>
        <v>VVI</v>
      </c>
      <c r="K77" s="43" t="str">
        <f>'11. Investeringen (WUI+ombouw)'!G37</f>
        <v>Ja</v>
      </c>
      <c r="L77" s="44">
        <f t="shared" si="50"/>
        <v>2025</v>
      </c>
      <c r="M77" s="44">
        <f>_xlfn.XLOOKUP(I77,'3. Input (des)investeringen '!$B$11:$B$81,'3. Input (des)investeringen '!$D$11:$D$81,0)</f>
        <v>30</v>
      </c>
      <c r="N77" s="3"/>
      <c r="O77" s="49">
        <f t="shared" si="51"/>
        <v>0</v>
      </c>
      <c r="P77" s="49">
        <f t="shared" si="52"/>
        <v>0</v>
      </c>
      <c r="Q77" s="3"/>
      <c r="R77" s="49">
        <f t="shared" si="53"/>
        <v>0</v>
      </c>
      <c r="S77" s="49">
        <f t="shared" si="54"/>
        <v>0</v>
      </c>
      <c r="T77" s="3"/>
      <c r="U77" s="49">
        <f t="shared" si="55"/>
        <v>12949.1</v>
      </c>
      <c r="V77" s="44">
        <f t="shared" si="56"/>
        <v>30</v>
      </c>
      <c r="W77" s="3"/>
      <c r="X77" s="49">
        <f t="shared" si="57"/>
        <v>0</v>
      </c>
      <c r="Y77" s="49">
        <f t="shared" si="57"/>
        <v>252.50745000000003</v>
      </c>
      <c r="Z77" s="49">
        <f t="shared" si="57"/>
        <v>494.07291050000003</v>
      </c>
      <c r="AA77" s="49">
        <f t="shared" si="0"/>
        <v>472.66308437833339</v>
      </c>
      <c r="AB77" s="103">
        <f t="shared" si="0"/>
        <v>452.1810173886056</v>
      </c>
      <c r="AC77" s="3"/>
      <c r="AD77" s="49">
        <f t="shared" si="13"/>
        <v>0</v>
      </c>
      <c r="AE77" s="49">
        <f t="shared" si="1"/>
        <v>21.581833333333336</v>
      </c>
      <c r="AF77" s="49">
        <f t="shared" si="1"/>
        <v>43.163666666666671</v>
      </c>
      <c r="AG77" s="49">
        <f t="shared" si="1"/>
        <v>43.163666666666671</v>
      </c>
      <c r="AH77" s="103">
        <f t="shared" si="1"/>
        <v>43.163666666666671</v>
      </c>
      <c r="AI77" s="3"/>
      <c r="AJ77" s="49">
        <f t="shared" si="58"/>
        <v>0</v>
      </c>
      <c r="AK77" s="49">
        <f t="shared" si="59"/>
        <v>274.08928333333336</v>
      </c>
      <c r="AL77" s="49">
        <f t="shared" si="60"/>
        <v>537.23657716666673</v>
      </c>
      <c r="AM77" s="49">
        <f t="shared" si="61"/>
        <v>515.82675104500004</v>
      </c>
      <c r="AN77" s="103">
        <f t="shared" si="62"/>
        <v>495.3446840552723</v>
      </c>
      <c r="AO77" s="3"/>
      <c r="AP77" s="49">
        <f t="shared" si="63"/>
        <v>0</v>
      </c>
      <c r="AQ77" s="49">
        <f t="shared" si="64"/>
        <v>12675.010716666668</v>
      </c>
      <c r="AR77" s="49">
        <f t="shared" si="65"/>
        <v>12137.774139500001</v>
      </c>
      <c r="AS77" s="49">
        <f t="shared" si="66"/>
        <v>11621.947388455001</v>
      </c>
      <c r="AT77" s="103">
        <f t="shared" si="67"/>
        <v>11126.602704399729</v>
      </c>
      <c r="AU77" s="3"/>
      <c r="AV77" s="53">
        <f t="shared" si="68"/>
        <v>0</v>
      </c>
      <c r="AW77" s="53">
        <f t="shared" si="69"/>
        <v>0</v>
      </c>
      <c r="AX77" s="53">
        <f t="shared" si="70"/>
        <v>0</v>
      </c>
      <c r="AY77" s="53">
        <f t="shared" si="71"/>
        <v>692.36463698333341</v>
      </c>
      <c r="AZ77" s="53">
        <f t="shared" si="72"/>
        <v>998.47199446766672</v>
      </c>
      <c r="BA77" s="49">
        <f t="shared" si="73"/>
        <v>957.46075180629009</v>
      </c>
      <c r="BB77" s="103">
        <f t="shared" si="74"/>
        <v>918.15558682246206</v>
      </c>
      <c r="BC77" s="3"/>
      <c r="BD77" s="49">
        <f t="shared" si="75"/>
        <v>0</v>
      </c>
      <c r="BE77" s="49">
        <f t="shared" si="76"/>
        <v>0</v>
      </c>
      <c r="BF77" s="49">
        <f t="shared" si="77"/>
        <v>0</v>
      </c>
      <c r="BG77" s="49">
        <f t="shared" si="78"/>
        <v>64.745500000000007</v>
      </c>
      <c r="BH77" s="49">
        <f t="shared" si="79"/>
        <v>139.29087888000004</v>
      </c>
      <c r="BI77" s="49">
        <f t="shared" si="80"/>
        <v>141.09218852567616</v>
      </c>
      <c r="BJ77" s="103">
        <f t="shared" si="81"/>
        <v>142.91679270769021</v>
      </c>
      <c r="BK77" s="3"/>
      <c r="BL77" s="49">
        <f t="shared" si="82"/>
        <v>0</v>
      </c>
      <c r="BM77" s="49">
        <f t="shared" si="83"/>
        <v>0</v>
      </c>
      <c r="BN77" s="49">
        <f t="shared" si="84"/>
        <v>0</v>
      </c>
      <c r="BO77" s="49">
        <f t="shared" si="85"/>
        <v>757.1101369833334</v>
      </c>
      <c r="BP77" s="49">
        <f t="shared" si="86"/>
        <v>1137.7628733476668</v>
      </c>
      <c r="BQ77" s="49">
        <f t="shared" si="87"/>
        <v>1098.5529403319663</v>
      </c>
      <c r="BR77" s="103">
        <f t="shared" si="88"/>
        <v>1061.0723795301524</v>
      </c>
      <c r="BS77" s="3"/>
      <c r="BT77" s="10"/>
      <c r="BU77" s="10"/>
      <c r="BV77" s="57">
        <f t="shared" si="89"/>
        <v>0</v>
      </c>
      <c r="BW77" s="57">
        <f t="shared" si="90"/>
        <v>0</v>
      </c>
      <c r="BX77" s="57">
        <f t="shared" si="91"/>
        <v>0</v>
      </c>
      <c r="BY77" s="57">
        <f t="shared" si="92"/>
        <v>3158.4713752490234</v>
      </c>
      <c r="BZ77" s="103">
        <f t="shared" si="93"/>
        <v>1061.0723795301524</v>
      </c>
    </row>
    <row r="78" spans="1:78" s="243" customFormat="1">
      <c r="A78" s="240"/>
      <c r="B78" s="43">
        <f>'11. Investeringen (WUI+ombouw)'!B38</f>
        <v>19</v>
      </c>
      <c r="C78" s="54"/>
      <c r="D78" s="54"/>
      <c r="E78" s="54"/>
      <c r="F78" s="48">
        <f>'11. Investeringen (WUI+ombouw)'!C38</f>
        <v>4328523.8899999997</v>
      </c>
      <c r="G78" s="54"/>
      <c r="H78" s="43">
        <f>'11. Investeringen (WUI+ombouw)'!D38</f>
        <v>2023</v>
      </c>
      <c r="I78" s="43" t="str">
        <f>'11. Investeringen (WUI+ombouw)'!E38</f>
        <v>21 Hoofdtransportleiding</v>
      </c>
      <c r="J78" s="43" t="str">
        <f>'11. Investeringen (WUI+ombouw)'!F38</f>
        <v>VVI</v>
      </c>
      <c r="K78" s="43" t="str">
        <f>'11. Investeringen (WUI+ombouw)'!G38</f>
        <v>Ja</v>
      </c>
      <c r="L78" s="44">
        <f t="shared" si="50"/>
        <v>2025</v>
      </c>
      <c r="M78" s="44">
        <f>_xlfn.XLOOKUP(I78,'3. Input (des)investeringen '!$B$11:$B$81,'3. Input (des)investeringen '!$D$11:$D$81,0)</f>
        <v>55</v>
      </c>
      <c r="N78" s="3"/>
      <c r="O78" s="49">
        <f t="shared" si="51"/>
        <v>0</v>
      </c>
      <c r="P78" s="49">
        <f t="shared" si="52"/>
        <v>0</v>
      </c>
      <c r="Q78" s="3"/>
      <c r="R78" s="49">
        <f t="shared" si="53"/>
        <v>0</v>
      </c>
      <c r="S78" s="49">
        <f t="shared" si="54"/>
        <v>0</v>
      </c>
      <c r="T78" s="3"/>
      <c r="U78" s="49">
        <f t="shared" si="55"/>
        <v>4328523.8899999997</v>
      </c>
      <c r="V78" s="44">
        <f t="shared" si="56"/>
        <v>55</v>
      </c>
      <c r="W78" s="3"/>
      <c r="X78" s="49">
        <f t="shared" si="57"/>
        <v>0</v>
      </c>
      <c r="Y78" s="49">
        <f t="shared" si="57"/>
        <v>46039.754102727275</v>
      </c>
      <c r="Z78" s="49">
        <f t="shared" si="57"/>
        <v>90991.295835753714</v>
      </c>
      <c r="AA78" s="49">
        <f t="shared" si="0"/>
        <v>88840.592479635903</v>
      </c>
      <c r="AB78" s="103">
        <f t="shared" si="0"/>
        <v>86740.723930117238</v>
      </c>
      <c r="AC78" s="3"/>
      <c r="AD78" s="49">
        <f t="shared" si="13"/>
        <v>0</v>
      </c>
      <c r="AE78" s="49">
        <f t="shared" si="1"/>
        <v>3935.0217181818184</v>
      </c>
      <c r="AF78" s="49">
        <f t="shared" si="1"/>
        <v>7870.0434363636368</v>
      </c>
      <c r="AG78" s="49">
        <f t="shared" si="1"/>
        <v>7870.0434363636368</v>
      </c>
      <c r="AH78" s="103">
        <f t="shared" si="1"/>
        <v>7870.0434363636368</v>
      </c>
      <c r="AI78" s="3"/>
      <c r="AJ78" s="49">
        <f t="shared" si="58"/>
        <v>0</v>
      </c>
      <c r="AK78" s="49">
        <f t="shared" si="59"/>
        <v>49974.77582090909</v>
      </c>
      <c r="AL78" s="49">
        <f t="shared" si="60"/>
        <v>98861.339272117344</v>
      </c>
      <c r="AM78" s="49">
        <f t="shared" si="61"/>
        <v>96710.635915999534</v>
      </c>
      <c r="AN78" s="103">
        <f t="shared" si="62"/>
        <v>94610.767366480868</v>
      </c>
      <c r="AO78" s="3"/>
      <c r="AP78" s="49">
        <f t="shared" si="63"/>
        <v>0</v>
      </c>
      <c r="AQ78" s="49">
        <f t="shared" si="64"/>
        <v>4278549.1141790906</v>
      </c>
      <c r="AR78" s="49">
        <f t="shared" si="65"/>
        <v>4179687.7749069734</v>
      </c>
      <c r="AS78" s="49">
        <f t="shared" si="66"/>
        <v>4082977.1389909741</v>
      </c>
      <c r="AT78" s="103">
        <f t="shared" si="67"/>
        <v>3988366.371624493</v>
      </c>
      <c r="AU78" s="3"/>
      <c r="AV78" s="53">
        <f t="shared" si="68"/>
        <v>0</v>
      </c>
      <c r="AW78" s="53">
        <f t="shared" si="69"/>
        <v>0</v>
      </c>
      <c r="AX78" s="53">
        <f t="shared" si="70"/>
        <v>0</v>
      </c>
      <c r="AY78" s="53">
        <f t="shared" si="71"/>
        <v>191166.8965888191</v>
      </c>
      <c r="AZ78" s="53">
        <f t="shared" si="72"/>
        <v>257689.47471858235</v>
      </c>
      <c r="BA78" s="49">
        <f t="shared" si="73"/>
        <v>251863.76719765653</v>
      </c>
      <c r="BB78" s="103">
        <f t="shared" si="74"/>
        <v>246168.68948821159</v>
      </c>
      <c r="BC78" s="3"/>
      <c r="BD78" s="49">
        <f t="shared" si="75"/>
        <v>0</v>
      </c>
      <c r="BE78" s="49">
        <f t="shared" si="76"/>
        <v>0</v>
      </c>
      <c r="BF78" s="49">
        <f t="shared" si="77"/>
        <v>0</v>
      </c>
      <c r="BG78" s="49">
        <f t="shared" si="78"/>
        <v>21642.619449999998</v>
      </c>
      <c r="BH78" s="49">
        <f t="shared" si="79"/>
        <v>46561.065779951998</v>
      </c>
      <c r="BI78" s="49">
        <f t="shared" si="80"/>
        <v>47163.193482618335</v>
      </c>
      <c r="BJ78" s="103">
        <f t="shared" si="81"/>
        <v>47773.107900735551</v>
      </c>
      <c r="BK78" s="3"/>
      <c r="BL78" s="49">
        <f t="shared" si="82"/>
        <v>0</v>
      </c>
      <c r="BM78" s="49">
        <f t="shared" si="83"/>
        <v>0</v>
      </c>
      <c r="BN78" s="49">
        <f t="shared" si="84"/>
        <v>0</v>
      </c>
      <c r="BO78" s="49">
        <f t="shared" si="85"/>
        <v>212809.5160388191</v>
      </c>
      <c r="BP78" s="49">
        <f t="shared" si="86"/>
        <v>304250.54049853433</v>
      </c>
      <c r="BQ78" s="49">
        <f t="shared" si="87"/>
        <v>299026.96068027487</v>
      </c>
      <c r="BR78" s="103">
        <f t="shared" si="88"/>
        <v>293941.79738894716</v>
      </c>
      <c r="BS78" s="3"/>
      <c r="BT78" s="10"/>
      <c r="BU78" s="10"/>
      <c r="BV78" s="57">
        <f t="shared" si="89"/>
        <v>0</v>
      </c>
      <c r="BW78" s="57">
        <f t="shared" si="90"/>
        <v>0</v>
      </c>
      <c r="BX78" s="57">
        <f t="shared" si="91"/>
        <v>0</v>
      </c>
      <c r="BY78" s="57">
        <f t="shared" si="92"/>
        <v>861389.46846170456</v>
      </c>
      <c r="BZ78" s="103">
        <f t="shared" si="93"/>
        <v>293941.79738894716</v>
      </c>
    </row>
    <row r="79" spans="1:78" s="243" customFormat="1">
      <c r="A79" s="240"/>
      <c r="B79" s="43">
        <f>'11. Investeringen (WUI+ombouw)'!B39</f>
        <v>20</v>
      </c>
      <c r="C79" s="54"/>
      <c r="D79" s="54"/>
      <c r="E79" s="54"/>
      <c r="F79" s="48">
        <f>'11. Investeringen (WUI+ombouw)'!C39</f>
        <v>179887.05</v>
      </c>
      <c r="G79" s="54"/>
      <c r="H79" s="43">
        <f>'11. Investeringen (WUI+ombouw)'!D39</f>
        <v>2023</v>
      </c>
      <c r="I79" s="43" t="str">
        <f>'11. Investeringen (WUI+ombouw)'!E39</f>
        <v>32 M&amp;R stations</v>
      </c>
      <c r="J79" s="43" t="str">
        <f>'11. Investeringen (WUI+ombouw)'!F39</f>
        <v>VVI</v>
      </c>
      <c r="K79" s="43" t="str">
        <f>'11. Investeringen (WUI+ombouw)'!G39</f>
        <v>Ja</v>
      </c>
      <c r="L79" s="44">
        <f t="shared" si="50"/>
        <v>2025</v>
      </c>
      <c r="M79" s="44">
        <f>_xlfn.XLOOKUP(I79,'3. Input (des)investeringen '!$B$11:$B$81,'3. Input (des)investeringen '!$D$11:$D$81,0)</f>
        <v>30</v>
      </c>
      <c r="N79" s="3"/>
      <c r="O79" s="49">
        <f t="shared" si="51"/>
        <v>0</v>
      </c>
      <c r="P79" s="49">
        <f t="shared" si="52"/>
        <v>0</v>
      </c>
      <c r="Q79" s="3"/>
      <c r="R79" s="49">
        <f t="shared" si="53"/>
        <v>0</v>
      </c>
      <c r="S79" s="49">
        <f t="shared" si="54"/>
        <v>0</v>
      </c>
      <c r="T79" s="3"/>
      <c r="U79" s="49">
        <f t="shared" si="55"/>
        <v>179887.05</v>
      </c>
      <c r="V79" s="44">
        <f t="shared" si="56"/>
        <v>30</v>
      </c>
      <c r="W79" s="3"/>
      <c r="X79" s="49">
        <f t="shared" si="57"/>
        <v>0</v>
      </c>
      <c r="Y79" s="49">
        <f t="shared" si="57"/>
        <v>3507.7974749999998</v>
      </c>
      <c r="Z79" s="49">
        <f t="shared" si="57"/>
        <v>6863.5903927500003</v>
      </c>
      <c r="AA79" s="49">
        <f t="shared" si="0"/>
        <v>6566.1681423975006</v>
      </c>
      <c r="AB79" s="103">
        <f t="shared" si="0"/>
        <v>6281.6341895602754</v>
      </c>
      <c r="AC79" s="3"/>
      <c r="AD79" s="49">
        <f t="shared" si="13"/>
        <v>0</v>
      </c>
      <c r="AE79" s="49">
        <f t="shared" si="1"/>
        <v>299.81175000000002</v>
      </c>
      <c r="AF79" s="49">
        <f t="shared" si="1"/>
        <v>599.62350000000004</v>
      </c>
      <c r="AG79" s="49">
        <f t="shared" si="1"/>
        <v>599.62350000000004</v>
      </c>
      <c r="AH79" s="103">
        <f t="shared" si="1"/>
        <v>599.62350000000004</v>
      </c>
      <c r="AI79" s="3"/>
      <c r="AJ79" s="49">
        <f t="shared" si="58"/>
        <v>0</v>
      </c>
      <c r="AK79" s="49">
        <f t="shared" si="59"/>
        <v>3807.6092249999997</v>
      </c>
      <c r="AL79" s="49">
        <f t="shared" si="60"/>
        <v>7463.21389275</v>
      </c>
      <c r="AM79" s="49">
        <f t="shared" si="61"/>
        <v>7165.7916423975003</v>
      </c>
      <c r="AN79" s="103">
        <f t="shared" si="62"/>
        <v>6881.2576895602751</v>
      </c>
      <c r="AO79" s="3"/>
      <c r="AP79" s="49">
        <f t="shared" si="63"/>
        <v>0</v>
      </c>
      <c r="AQ79" s="49">
        <f t="shared" si="64"/>
        <v>176079.440775</v>
      </c>
      <c r="AR79" s="49">
        <f t="shared" si="65"/>
        <v>168616.22688224999</v>
      </c>
      <c r="AS79" s="49">
        <f t="shared" si="66"/>
        <v>161450.43523985249</v>
      </c>
      <c r="AT79" s="103">
        <f t="shared" si="67"/>
        <v>154569.17755029222</v>
      </c>
      <c r="AU79" s="3"/>
      <c r="AV79" s="53">
        <f t="shared" si="68"/>
        <v>0</v>
      </c>
      <c r="AW79" s="53">
        <f t="shared" si="69"/>
        <v>0</v>
      </c>
      <c r="AX79" s="53">
        <f t="shared" si="70"/>
        <v>0</v>
      </c>
      <c r="AY79" s="53">
        <f t="shared" si="71"/>
        <v>9618.230770574999</v>
      </c>
      <c r="AZ79" s="53">
        <f t="shared" si="72"/>
        <v>13870.630514275499</v>
      </c>
      <c r="BA79" s="49">
        <f t="shared" si="73"/>
        <v>13300.908181511895</v>
      </c>
      <c r="BB79" s="103">
        <f t="shared" si="74"/>
        <v>12754.886436471381</v>
      </c>
      <c r="BC79" s="3"/>
      <c r="BD79" s="49">
        <f t="shared" si="75"/>
        <v>0</v>
      </c>
      <c r="BE79" s="49">
        <f t="shared" si="76"/>
        <v>0</v>
      </c>
      <c r="BF79" s="49">
        <f t="shared" si="77"/>
        <v>0</v>
      </c>
      <c r="BG79" s="49">
        <f t="shared" si="78"/>
        <v>899.43525</v>
      </c>
      <c r="BH79" s="49">
        <f t="shared" si="79"/>
        <v>1935.00901944</v>
      </c>
      <c r="BI79" s="49">
        <f t="shared" si="80"/>
        <v>1960.0325560793981</v>
      </c>
      <c r="BJ79" s="103">
        <f t="shared" si="81"/>
        <v>1985.3796970946169</v>
      </c>
      <c r="BK79" s="3"/>
      <c r="BL79" s="49">
        <f t="shared" si="82"/>
        <v>0</v>
      </c>
      <c r="BM79" s="49">
        <f t="shared" si="83"/>
        <v>0</v>
      </c>
      <c r="BN79" s="49">
        <f t="shared" si="84"/>
        <v>0</v>
      </c>
      <c r="BO79" s="49">
        <f t="shared" si="85"/>
        <v>10517.666020574999</v>
      </c>
      <c r="BP79" s="49">
        <f t="shared" si="86"/>
        <v>15805.639533715499</v>
      </c>
      <c r="BQ79" s="49">
        <f t="shared" si="87"/>
        <v>15260.940737591292</v>
      </c>
      <c r="BR79" s="103">
        <f t="shared" si="88"/>
        <v>14740.266133565998</v>
      </c>
      <c r="BS79" s="3"/>
      <c r="BT79" s="10"/>
      <c r="BU79" s="10"/>
      <c r="BV79" s="57">
        <f t="shared" si="89"/>
        <v>0</v>
      </c>
      <c r="BW79" s="57">
        <f t="shared" si="90"/>
        <v>0</v>
      </c>
      <c r="BX79" s="57">
        <f t="shared" si="91"/>
        <v>0</v>
      </c>
      <c r="BY79" s="57">
        <f t="shared" si="92"/>
        <v>43877.033786362736</v>
      </c>
      <c r="BZ79" s="103">
        <f t="shared" si="93"/>
        <v>14740.266133565998</v>
      </c>
    </row>
    <row r="80" spans="1:78">
      <c r="C80" s="54"/>
      <c r="E80" s="54"/>
      <c r="G80" s="54"/>
    </row>
    <row r="81" spans="1:18" s="39" customFormat="1">
      <c r="A81" s="106"/>
      <c r="B81" s="39" t="s">
        <v>902</v>
      </c>
    </row>
    <row r="82" spans="1:18" s="40" customFormat="1">
      <c r="A82" s="107"/>
      <c r="B82" s="40" t="s">
        <v>158</v>
      </c>
      <c r="D82" s="40" t="s">
        <v>200</v>
      </c>
      <c r="J82" s="109">
        <v>2022</v>
      </c>
      <c r="K82" s="109">
        <v>2023</v>
      </c>
      <c r="L82" s="109">
        <v>2024</v>
      </c>
      <c r="M82" s="109">
        <v>2025</v>
      </c>
      <c r="N82" s="109">
        <v>2026</v>
      </c>
    </row>
    <row r="84" spans="1:18">
      <c r="B84" s="3" t="s">
        <v>903</v>
      </c>
      <c r="D84" s="3" t="s">
        <v>210</v>
      </c>
      <c r="J84" s="53">
        <f>SUMIF($J60:$J79,"WUI",BV60:BV79)</f>
        <v>0</v>
      </c>
      <c r="K84" s="53">
        <f>SUMIF($J60:$J79,"WUI",BW60:BW79)</f>
        <v>0</v>
      </c>
      <c r="L84" s="53">
        <f>SUMIF($J60:$J79,"WUI",BX60:BX79)</f>
        <v>0</v>
      </c>
      <c r="M84" s="104">
        <f>SUMIF($J60:$J79,"WUI",BY60:BY79)</f>
        <v>52153016.648407251</v>
      </c>
      <c r="N84" s="105"/>
      <c r="R84" s="5"/>
    </row>
    <row r="85" spans="1:18">
      <c r="B85" s="3" t="s">
        <v>492</v>
      </c>
      <c r="D85" s="3" t="s">
        <v>210</v>
      </c>
      <c r="J85" s="53">
        <f>SUMIF($K60:$K79,"Ja",BV60:BV79)</f>
        <v>120621.36223131276</v>
      </c>
      <c r="K85" s="53">
        <f>SUMIF($K60:$K79,"Ja",BW60:BW79)</f>
        <v>45451.20410793968</v>
      </c>
      <c r="L85" s="53">
        <f>SUMIF($K60:$K79,"Ja",BX60:BX79)</f>
        <v>2567791.5582221644</v>
      </c>
      <c r="M85" s="104">
        <f>SUMIF($K60:$K79,"Ja",BY60:BY79)</f>
        <v>2382143.0828394936</v>
      </c>
      <c r="N85" s="105"/>
      <c r="R85" s="5"/>
    </row>
    <row r="87" spans="1:18">
      <c r="M87" s="97"/>
    </row>
  </sheetData>
  <mergeCells count="3">
    <mergeCell ref="B5:D5"/>
    <mergeCell ref="B7:D7"/>
    <mergeCell ref="B8:D8"/>
  </mergeCells>
  <pageMargins left="0.7" right="0.7" top="0.75" bottom="0.75" header="0.3" footer="0.3"/>
  <pageSetup paperSize="9" orientation="portrait" r:id="rId1"/>
  <headerFooter>
    <oddFooter>&amp;C_x000D_&amp;1#&amp;"Calibri"&amp;10&amp;K000000 Vertrouwelijk/Confidential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BBC5A-CDFC-4445-B9A5-B5948BFEA139}">
  <sheetPr>
    <tabColor rgb="FFFFFFCC"/>
  </sheetPr>
  <dimension ref="A2:BD330"/>
  <sheetViews>
    <sheetView showGridLines="0" zoomScale="80" zoomScaleNormal="80" workbookViewId="0">
      <pane xSplit="4" ySplit="13" topLeftCell="E14" activePane="bottomRight" state="frozen"/>
      <selection pane="topRight" activeCell="E1" sqref="E1"/>
      <selection pane="bottomLeft" activeCell="A14" sqref="A14"/>
      <selection pane="bottomRight"/>
    </sheetView>
  </sheetViews>
  <sheetFormatPr defaultColWidth="13.5703125" defaultRowHeight="12.75"/>
  <cols>
    <col min="1" max="1" width="2.5703125" style="3" customWidth="1"/>
    <col min="2" max="2" width="56.42578125" style="3" customWidth="1"/>
    <col min="3" max="3" width="2.5703125" style="3" customWidth="1"/>
    <col min="4" max="4" width="47.5703125" style="3" customWidth="1"/>
    <col min="5" max="5" width="2.5703125" style="3" customWidth="1"/>
    <col min="6" max="6" width="15.5703125" style="3" customWidth="1"/>
    <col min="7" max="7" width="2.5703125" style="3" customWidth="1"/>
    <col min="8" max="8" width="20" style="3" bestFit="1" customWidth="1"/>
    <col min="9" max="9" width="39.140625" style="3" customWidth="1"/>
    <col min="10" max="10" width="20.42578125" style="3" bestFit="1" customWidth="1"/>
    <col min="11" max="11" width="27.42578125" style="3" bestFit="1" customWidth="1"/>
    <col min="12" max="14" width="15.5703125" style="3" customWidth="1"/>
    <col min="15" max="15" width="2.5703125" style="3" customWidth="1"/>
    <col min="16" max="16" width="15.5703125" style="3" customWidth="1"/>
    <col min="17" max="17" width="18" style="3" bestFit="1" customWidth="1"/>
    <col min="18" max="18" width="18.42578125" style="3" customWidth="1"/>
    <col min="19" max="19" width="29.5703125" style="3" customWidth="1"/>
    <col min="20" max="20" width="40.140625" style="3" bestFit="1" customWidth="1"/>
    <col min="21" max="21" width="2.5703125" style="3" customWidth="1"/>
    <col min="22" max="22" width="25" style="3" bestFit="1" customWidth="1"/>
    <col min="23" max="26" width="15.5703125" style="3" customWidth="1"/>
    <col min="27" max="27" width="2.5703125" style="3" customWidth="1"/>
    <col min="28" max="28" width="25" style="3" bestFit="1" customWidth="1"/>
    <col min="29" max="32" width="15.5703125" style="3" customWidth="1"/>
    <col min="33" max="33" width="2.5703125" style="3" customWidth="1"/>
    <col min="34" max="34" width="25" style="3" bestFit="1" customWidth="1"/>
    <col min="35" max="38" width="15.5703125" style="3" customWidth="1"/>
    <col min="39" max="39" width="2.5703125" style="3" customWidth="1"/>
    <col min="40" max="40" width="22.42578125" style="3" bestFit="1" customWidth="1"/>
    <col min="41" max="44" width="15.5703125" style="3" customWidth="1"/>
    <col min="45" max="45" width="2.5703125" style="3" customWidth="1"/>
    <col min="46" max="50" width="15.5703125" style="3" customWidth="1"/>
    <col min="51" max="51" width="2.5703125" style="3" customWidth="1"/>
    <col min="52" max="57" width="13.5703125" style="3"/>
    <col min="58" max="58" width="2.5703125" style="3" customWidth="1"/>
    <col min="59" max="65" width="13.5703125" style="3"/>
    <col min="66" max="66" width="2.5703125" style="3" customWidth="1"/>
    <col min="67" max="73" width="13.5703125" style="3"/>
    <col min="74" max="74" width="2.5703125" style="3" customWidth="1"/>
    <col min="75" max="81" width="13.5703125" style="3"/>
    <col min="82" max="82" width="15.5703125" style="3" customWidth="1"/>
    <col min="83" max="16384" width="13.5703125" style="3"/>
  </cols>
  <sheetData>
    <row r="2" spans="1:39" s="12" customFormat="1" ht="18">
      <c r="B2" s="12" t="s">
        <v>904</v>
      </c>
    </row>
    <row r="4" spans="1:39">
      <c r="B4" s="16" t="s">
        <v>870</v>
      </c>
    </row>
    <row r="5" spans="1:39" ht="39.75" customHeight="1">
      <c r="B5" s="373" t="s">
        <v>905</v>
      </c>
      <c r="C5" s="373"/>
      <c r="D5" s="373"/>
      <c r="F5" s="13"/>
    </row>
    <row r="6" spans="1:39">
      <c r="B6" s="1"/>
      <c r="C6" s="1"/>
      <c r="D6" s="1"/>
      <c r="F6" s="13"/>
    </row>
    <row r="7" spans="1:39">
      <c r="B7" s="381" t="s">
        <v>872</v>
      </c>
      <c r="C7" s="383"/>
      <c r="D7" s="383"/>
      <c r="F7" s="13"/>
    </row>
    <row r="8" spans="1:39" ht="51.75" customHeight="1">
      <c r="B8" s="373" t="s">
        <v>906</v>
      </c>
      <c r="C8" s="373"/>
      <c r="D8" s="373"/>
      <c r="F8" s="13"/>
    </row>
    <row r="9" spans="1:39" ht="14.25" customHeight="1"/>
    <row r="10" spans="1:39" s="8" customFormat="1">
      <c r="B10" s="8" t="s">
        <v>158</v>
      </c>
      <c r="H10" s="59"/>
      <c r="I10" s="52"/>
      <c r="J10" s="59"/>
      <c r="K10" s="52"/>
      <c r="L10" s="59"/>
      <c r="M10" s="52"/>
      <c r="N10" s="52"/>
      <c r="O10" s="52"/>
      <c r="P10" s="52"/>
      <c r="Q10" s="52"/>
      <c r="R10" s="52"/>
      <c r="U10" s="52"/>
      <c r="AA10" s="52"/>
      <c r="AG10" s="52"/>
      <c r="AM10" s="52"/>
    </row>
    <row r="12" spans="1:39" s="39" customFormat="1">
      <c r="A12" s="106"/>
      <c r="B12" s="39" t="s">
        <v>874</v>
      </c>
    </row>
    <row r="13" spans="1:39" s="40" customFormat="1">
      <c r="A13" s="107"/>
      <c r="B13" s="40" t="s">
        <v>158</v>
      </c>
      <c r="D13" s="40" t="s">
        <v>200</v>
      </c>
      <c r="F13" s="40" t="s">
        <v>201</v>
      </c>
      <c r="H13" s="108">
        <v>2020</v>
      </c>
      <c r="I13" s="109">
        <v>2021</v>
      </c>
      <c r="J13" s="109">
        <v>2022</v>
      </c>
      <c r="K13" s="109">
        <v>2023</v>
      </c>
      <c r="L13" s="109">
        <v>2024</v>
      </c>
      <c r="M13" s="109">
        <v>2025</v>
      </c>
      <c r="N13" s="109">
        <v>2026</v>
      </c>
    </row>
    <row r="14" spans="1:39" s="110" customFormat="1">
      <c r="H14" s="111"/>
      <c r="I14" s="112"/>
      <c r="J14" s="111"/>
      <c r="K14" s="112"/>
      <c r="L14" s="111"/>
      <c r="M14" s="112"/>
      <c r="N14" s="112"/>
      <c r="Q14" s="112"/>
      <c r="S14" s="112"/>
      <c r="T14" s="112"/>
      <c r="V14" s="112"/>
      <c r="W14" s="112"/>
      <c r="AB14" s="112"/>
      <c r="AC14" s="112"/>
      <c r="AH14" s="112"/>
      <c r="AI14" s="112"/>
    </row>
    <row r="15" spans="1:39">
      <c r="B15" s="16" t="s">
        <v>212</v>
      </c>
    </row>
    <row r="16" spans="1:39">
      <c r="B16" s="156" t="s">
        <v>875</v>
      </c>
      <c r="D16" s="3" t="s">
        <v>205</v>
      </c>
      <c r="H16" s="10"/>
      <c r="I16" s="10"/>
      <c r="J16" s="161">
        <f>'2. Parameters'!M24</f>
        <v>3.4000000000000002E-2</v>
      </c>
      <c r="K16" s="161">
        <f>'2. Parameters'!N24</f>
        <v>3.3000000000000002E-2</v>
      </c>
      <c r="L16" s="161">
        <f>'2. Parameters'!O24</f>
        <v>3.7999999999999999E-2</v>
      </c>
      <c r="M16" s="161">
        <f>'2. Parameters'!P24</f>
        <v>3.7999999999999999E-2</v>
      </c>
      <c r="N16" s="161">
        <f>'2. Parameters'!Q24</f>
        <v>3.7999999999999999E-2</v>
      </c>
    </row>
    <row r="18" spans="2:14">
      <c r="B18" s="16" t="s">
        <v>223</v>
      </c>
    </row>
    <row r="19" spans="2:14">
      <c r="B19" s="3" t="s">
        <v>223</v>
      </c>
      <c r="D19" s="3" t="s">
        <v>205</v>
      </c>
      <c r="F19" s="85">
        <f>'2. Parameters'!F32</f>
        <v>0.01</v>
      </c>
    </row>
    <row r="20" spans="2:14" s="98" customFormat="1">
      <c r="F20" s="114"/>
    </row>
    <row r="21" spans="2:14" s="98" customFormat="1">
      <c r="B21" s="115" t="s">
        <v>257</v>
      </c>
      <c r="F21" s="114"/>
    </row>
    <row r="22" spans="2:14">
      <c r="B22" s="3" t="s">
        <v>257</v>
      </c>
      <c r="F22" s="116">
        <f>'2. Parameters'!F93</f>
        <v>1.3</v>
      </c>
    </row>
    <row r="24" spans="2:14">
      <c r="B24" s="2" t="s">
        <v>256</v>
      </c>
    </row>
    <row r="25" spans="2:14">
      <c r="B25" s="3" t="s">
        <v>256</v>
      </c>
      <c r="D25" s="3" t="s">
        <v>205</v>
      </c>
      <c r="F25" s="159">
        <f>'2. Parameters'!F89</f>
        <v>1</v>
      </c>
    </row>
    <row r="27" spans="2:14">
      <c r="B27" s="2" t="s">
        <v>258</v>
      </c>
    </row>
    <row r="28" spans="2:14">
      <c r="B28" s="3" t="s">
        <v>258</v>
      </c>
      <c r="D28" s="3" t="s">
        <v>205</v>
      </c>
      <c r="F28" s="86">
        <f>'2. Parameters'!F97</f>
        <v>0.1</v>
      </c>
    </row>
    <row r="30" spans="2:14">
      <c r="B30" s="16" t="s">
        <v>244</v>
      </c>
    </row>
    <row r="31" spans="2:14">
      <c r="B31" s="32" t="s">
        <v>232</v>
      </c>
      <c r="D31" s="3" t="s">
        <v>876</v>
      </c>
      <c r="H31" s="38">
        <f>'2. Parameters'!K79</f>
        <v>1</v>
      </c>
      <c r="I31" s="38">
        <f>'2. Parameters'!L79</f>
        <v>1.02</v>
      </c>
      <c r="J31" s="38">
        <f>'2. Parameters'!M79</f>
        <v>1.0404</v>
      </c>
      <c r="K31" s="38">
        <f>'2. Parameters'!N79</f>
        <v>1.0612079999999999</v>
      </c>
      <c r="L31" s="38">
        <f>'2. Parameters'!O79</f>
        <v>1.10365632</v>
      </c>
      <c r="M31" s="38">
        <f>'2. Parameters'!P79</f>
        <v>1.1809122624000001</v>
      </c>
      <c r="N31" s="38">
        <f>'2. Parameters'!Q79</f>
        <v>1.1809122624000001</v>
      </c>
    </row>
    <row r="32" spans="2:14">
      <c r="B32" s="32" t="s">
        <v>233</v>
      </c>
      <c r="D32" s="3" t="s">
        <v>876</v>
      </c>
      <c r="H32" s="10"/>
      <c r="I32" s="38">
        <f>'2. Parameters'!L80</f>
        <v>1</v>
      </c>
      <c r="J32" s="38">
        <f>'2. Parameters'!M80</f>
        <v>1.02</v>
      </c>
      <c r="K32" s="38">
        <f>'2. Parameters'!N80</f>
        <v>1.0404</v>
      </c>
      <c r="L32" s="38">
        <f>'2. Parameters'!O80</f>
        <v>1.0820160000000001</v>
      </c>
      <c r="M32" s="38">
        <f>'2. Parameters'!P80</f>
        <v>1.1577571200000001</v>
      </c>
      <c r="N32" s="38">
        <f>'2. Parameters'!Q80</f>
        <v>1.1577571200000001</v>
      </c>
    </row>
    <row r="33" spans="2:14">
      <c r="B33" s="32" t="s">
        <v>234</v>
      </c>
      <c r="D33" s="3" t="s">
        <v>876</v>
      </c>
      <c r="H33" s="10"/>
      <c r="I33" s="10"/>
      <c r="J33" s="38">
        <f>'2. Parameters'!M81</f>
        <v>1</v>
      </c>
      <c r="K33" s="38">
        <f>'2. Parameters'!N81</f>
        <v>1.02</v>
      </c>
      <c r="L33" s="38">
        <f>'2. Parameters'!O81</f>
        <v>1.0608</v>
      </c>
      <c r="M33" s="38">
        <f>'2. Parameters'!P81</f>
        <v>1.1350560000000001</v>
      </c>
      <c r="N33" s="38">
        <f>'2. Parameters'!Q81</f>
        <v>1.1350560000000001</v>
      </c>
    </row>
    <row r="34" spans="2:14">
      <c r="B34" s="32" t="s">
        <v>235</v>
      </c>
      <c r="D34" s="3" t="s">
        <v>876</v>
      </c>
      <c r="H34" s="10"/>
      <c r="I34" s="10"/>
      <c r="J34" s="10"/>
      <c r="K34" s="38">
        <f>'2. Parameters'!N82</f>
        <v>1</v>
      </c>
      <c r="L34" s="38">
        <f>'2. Parameters'!O82</f>
        <v>1.04</v>
      </c>
      <c r="M34" s="38">
        <f>'2. Parameters'!P82</f>
        <v>1.1128</v>
      </c>
      <c r="N34" s="38">
        <f>'2. Parameters'!Q82</f>
        <v>1.1128</v>
      </c>
    </row>
    <row r="35" spans="2:14">
      <c r="B35" s="32" t="s">
        <v>236</v>
      </c>
      <c r="D35" s="3" t="s">
        <v>876</v>
      </c>
      <c r="H35" s="10"/>
      <c r="I35" s="10"/>
      <c r="J35" s="10"/>
      <c r="K35" s="10"/>
      <c r="L35" s="38">
        <f>'2. Parameters'!O83</f>
        <v>1</v>
      </c>
      <c r="M35" s="38">
        <f>'2. Parameters'!P83</f>
        <v>1.07</v>
      </c>
      <c r="N35" s="38">
        <f>'2. Parameters'!Q83</f>
        <v>1.07</v>
      </c>
    </row>
    <row r="36" spans="2:14">
      <c r="B36" s="32" t="s">
        <v>237</v>
      </c>
      <c r="D36" s="3" t="s">
        <v>876</v>
      </c>
      <c r="H36" s="10"/>
      <c r="I36" s="10"/>
      <c r="J36" s="10"/>
      <c r="K36" s="10"/>
      <c r="L36" s="10"/>
      <c r="M36" s="38">
        <f>'2. Parameters'!P84</f>
        <v>1</v>
      </c>
      <c r="N36" s="38">
        <f>'2. Parameters'!Q84</f>
        <v>1</v>
      </c>
    </row>
    <row r="37" spans="2:14">
      <c r="B37" s="32" t="s">
        <v>238</v>
      </c>
      <c r="D37" s="3" t="s">
        <v>876</v>
      </c>
      <c r="H37" s="10"/>
      <c r="I37" s="10"/>
      <c r="J37" s="10"/>
      <c r="K37" s="10"/>
      <c r="L37" s="10"/>
      <c r="M37" s="10"/>
      <c r="N37" s="38">
        <f>'2. Parameters'!Q85</f>
        <v>1</v>
      </c>
    </row>
    <row r="38" spans="2:14">
      <c r="D38" s="3" t="s">
        <v>876</v>
      </c>
    </row>
    <row r="39" spans="2:14">
      <c r="B39" s="2" t="s">
        <v>224</v>
      </c>
    </row>
    <row r="40" spans="2:14">
      <c r="B40" s="3" t="s">
        <v>877</v>
      </c>
      <c r="D40" s="3" t="s">
        <v>229</v>
      </c>
      <c r="H40" s="38">
        <f>'2. Parameters'!K43</f>
        <v>1</v>
      </c>
      <c r="I40" s="38">
        <f>'2. Parameters'!L43</f>
        <v>1.016</v>
      </c>
      <c r="J40" s="38">
        <f>'2. Parameters'!M43</f>
        <v>1.0342880000000001</v>
      </c>
      <c r="K40" s="38">
        <f>'2. Parameters'!N43</f>
        <v>1.0984138560000001</v>
      </c>
      <c r="L40" s="38">
        <f>'2. Parameters'!O43</f>
        <v>1.1862869644800003</v>
      </c>
      <c r="M40" s="38">
        <f>'2. Parameters'!P43</f>
        <v>1.2064538428761602</v>
      </c>
      <c r="N40" s="38">
        <f>'2. Parameters'!Q43</f>
        <v>1.2269635582050549</v>
      </c>
    </row>
    <row r="41" spans="2:14">
      <c r="B41" s="3" t="s">
        <v>878</v>
      </c>
      <c r="D41" s="3" t="s">
        <v>229</v>
      </c>
      <c r="H41" s="10"/>
      <c r="I41" s="38">
        <f>'2. Parameters'!L44</f>
        <v>1</v>
      </c>
      <c r="J41" s="38">
        <f>'2. Parameters'!M44</f>
        <v>1.018</v>
      </c>
      <c r="K41" s="38">
        <f>'2. Parameters'!N44</f>
        <v>1.081116</v>
      </c>
      <c r="L41" s="38">
        <f>'2. Parameters'!O44</f>
        <v>1.1676052800000001</v>
      </c>
      <c r="M41" s="38">
        <f>'2. Parameters'!P44</f>
        <v>1.1874545697600001</v>
      </c>
      <c r="N41" s="38">
        <f>'2. Parameters'!Q44</f>
        <v>1.2076412974459199</v>
      </c>
    </row>
    <row r="42" spans="2:14">
      <c r="B42" s="3" t="s">
        <v>879</v>
      </c>
      <c r="D42" s="3" t="s">
        <v>229</v>
      </c>
      <c r="H42" s="10"/>
      <c r="I42" s="10"/>
      <c r="J42" s="38">
        <f>'2. Parameters'!M45</f>
        <v>1</v>
      </c>
      <c r="K42" s="38">
        <f>'2. Parameters'!N45</f>
        <v>1.0620000000000001</v>
      </c>
      <c r="L42" s="38">
        <f>'2. Parameters'!O45</f>
        <v>1.1469600000000002</v>
      </c>
      <c r="M42" s="38">
        <f>'2. Parameters'!P45</f>
        <v>1.16645832</v>
      </c>
      <c r="N42" s="38">
        <f>'2. Parameters'!Q45</f>
        <v>1.1862881114399999</v>
      </c>
    </row>
    <row r="43" spans="2:14">
      <c r="B43" s="3" t="s">
        <v>880</v>
      </c>
      <c r="D43" s="3" t="s">
        <v>229</v>
      </c>
      <c r="H43" s="10"/>
      <c r="I43" s="10"/>
      <c r="J43" s="10"/>
      <c r="K43" s="38">
        <f>'2. Parameters'!N46</f>
        <v>1</v>
      </c>
      <c r="L43" s="38">
        <f>'2. Parameters'!O46</f>
        <v>1.08</v>
      </c>
      <c r="M43" s="38">
        <f>'2. Parameters'!P46</f>
        <v>1.09836</v>
      </c>
      <c r="N43" s="38">
        <f>'2. Parameters'!Q46</f>
        <v>1.11703212</v>
      </c>
    </row>
    <row r="44" spans="2:14">
      <c r="B44" s="3" t="s">
        <v>881</v>
      </c>
      <c r="D44" s="3" t="s">
        <v>229</v>
      </c>
      <c r="H44" s="10"/>
      <c r="I44" s="10"/>
      <c r="J44" s="10"/>
      <c r="K44" s="10"/>
      <c r="L44" s="38">
        <f>'2. Parameters'!O47</f>
        <v>1</v>
      </c>
      <c r="M44" s="38">
        <f>'2. Parameters'!P47</f>
        <v>1.0169999999999999</v>
      </c>
      <c r="N44" s="38">
        <f>'2. Parameters'!Q47</f>
        <v>1.0342889999999998</v>
      </c>
    </row>
    <row r="45" spans="2:14">
      <c r="B45" s="3" t="s">
        <v>882</v>
      </c>
      <c r="D45" s="3" t="s">
        <v>229</v>
      </c>
      <c r="H45" s="10"/>
      <c r="I45" s="10"/>
      <c r="J45" s="10"/>
      <c r="K45" s="10"/>
      <c r="L45" s="10"/>
      <c r="M45" s="38">
        <f>'2. Parameters'!P48</f>
        <v>1</v>
      </c>
      <c r="N45" s="38">
        <f>'2. Parameters'!Q48</f>
        <v>1.0169999999999999</v>
      </c>
    </row>
    <row r="46" spans="2:14">
      <c r="B46" s="3" t="s">
        <v>883</v>
      </c>
      <c r="D46" s="3" t="s">
        <v>229</v>
      </c>
      <c r="H46" s="10"/>
      <c r="I46" s="10"/>
      <c r="J46" s="10"/>
      <c r="K46" s="10"/>
      <c r="L46" s="10"/>
      <c r="M46" s="10"/>
      <c r="N46" s="38">
        <f>'2. Parameters'!Q49</f>
        <v>1</v>
      </c>
    </row>
    <row r="47" spans="2:14" ht="13.5" customHeight="1"/>
    <row r="48" spans="2:14">
      <c r="B48" s="2" t="s">
        <v>239</v>
      </c>
    </row>
    <row r="49" spans="2:56">
      <c r="B49" s="32" t="s">
        <v>232</v>
      </c>
      <c r="D49" s="3" t="s">
        <v>243</v>
      </c>
      <c r="H49" s="38">
        <f>'2. Parameters'!K60</f>
        <v>1</v>
      </c>
      <c r="I49" s="38">
        <f>'2. Parameters'!L60</f>
        <v>0.999</v>
      </c>
      <c r="J49" s="38">
        <f>'2. Parameters'!M60</f>
        <v>0.995004</v>
      </c>
      <c r="K49" s="38">
        <f>'2. Parameters'!N60</f>
        <v>0.99102398400000002</v>
      </c>
      <c r="L49" s="38">
        <f>'2. Parameters'!O60</f>
        <v>0.98705988806400002</v>
      </c>
      <c r="M49" s="38">
        <f>'2. Parameters'!P60</f>
        <v>0.98311164851174404</v>
      </c>
      <c r="N49" s="38">
        <f>'2. Parameters'!Q60</f>
        <v>0.97917920191769703</v>
      </c>
    </row>
    <row r="50" spans="2:56">
      <c r="B50" s="32" t="s">
        <v>233</v>
      </c>
      <c r="D50" s="3" t="s">
        <v>243</v>
      </c>
      <c r="H50" s="10"/>
      <c r="I50" s="38">
        <f>'2. Parameters'!L61</f>
        <v>1</v>
      </c>
      <c r="J50" s="38">
        <f>'2. Parameters'!M61</f>
        <v>0.996</v>
      </c>
      <c r="K50" s="38">
        <f>'2. Parameters'!N61</f>
        <v>0.99201600000000001</v>
      </c>
      <c r="L50" s="38">
        <f>'2. Parameters'!O61</f>
        <v>0.98804793599999996</v>
      </c>
      <c r="M50" s="38">
        <f>'2. Parameters'!P61</f>
        <v>0.98409574425599999</v>
      </c>
      <c r="N50" s="38">
        <f>'2. Parameters'!Q61</f>
        <v>0.98015936127897596</v>
      </c>
    </row>
    <row r="51" spans="2:56">
      <c r="B51" s="32" t="s">
        <v>234</v>
      </c>
      <c r="D51" s="3" t="s">
        <v>243</v>
      </c>
      <c r="H51" s="10"/>
      <c r="I51" s="10"/>
      <c r="J51" s="38">
        <f>'2. Parameters'!M62</f>
        <v>1</v>
      </c>
      <c r="K51" s="38">
        <f>'2. Parameters'!N62</f>
        <v>0.996</v>
      </c>
      <c r="L51" s="38">
        <f>'2. Parameters'!O62</f>
        <v>0.99201600000000001</v>
      </c>
      <c r="M51" s="38">
        <f>'2. Parameters'!P62</f>
        <v>0.98804793599999996</v>
      </c>
      <c r="N51" s="38">
        <f>'2. Parameters'!Q62</f>
        <v>0.98409574425599999</v>
      </c>
    </row>
    <row r="52" spans="2:56">
      <c r="B52" s="32" t="s">
        <v>235</v>
      </c>
      <c r="D52" s="3" t="s">
        <v>243</v>
      </c>
      <c r="H52" s="10"/>
      <c r="I52" s="10"/>
      <c r="J52" s="10"/>
      <c r="K52" s="38">
        <f>'2. Parameters'!N63</f>
        <v>1</v>
      </c>
      <c r="L52" s="38">
        <f>'2. Parameters'!O63</f>
        <v>0.996</v>
      </c>
      <c r="M52" s="38">
        <f>'2. Parameters'!P63</f>
        <v>0.99201600000000001</v>
      </c>
      <c r="N52" s="38">
        <f>'2. Parameters'!Q63</f>
        <v>0.98804793599999996</v>
      </c>
    </row>
    <row r="53" spans="2:56">
      <c r="B53" s="32" t="s">
        <v>236</v>
      </c>
      <c r="D53" s="3" t="s">
        <v>243</v>
      </c>
      <c r="H53" s="10"/>
      <c r="I53" s="10"/>
      <c r="J53" s="10"/>
      <c r="K53" s="10"/>
      <c r="L53" s="38">
        <f>'2. Parameters'!O64</f>
        <v>1</v>
      </c>
      <c r="M53" s="38">
        <f>'2. Parameters'!P64</f>
        <v>0.996</v>
      </c>
      <c r="N53" s="38">
        <f>'2. Parameters'!Q64</f>
        <v>0.99201600000000001</v>
      </c>
    </row>
    <row r="54" spans="2:56">
      <c r="B54" s="32" t="s">
        <v>237</v>
      </c>
      <c r="D54" s="3" t="s">
        <v>243</v>
      </c>
      <c r="H54" s="10"/>
      <c r="I54" s="10"/>
      <c r="J54" s="10"/>
      <c r="K54" s="10"/>
      <c r="L54" s="10"/>
      <c r="M54" s="38">
        <f>'2. Parameters'!P65</f>
        <v>1</v>
      </c>
      <c r="N54" s="38">
        <f>'2. Parameters'!Q65</f>
        <v>0.996</v>
      </c>
    </row>
    <row r="55" spans="2:56" ht="15.75" customHeight="1">
      <c r="B55" s="32" t="s">
        <v>238</v>
      </c>
      <c r="D55" s="3" t="s">
        <v>243</v>
      </c>
      <c r="H55" s="10"/>
      <c r="I55" s="10"/>
      <c r="J55" s="10"/>
      <c r="K55" s="10"/>
      <c r="L55" s="10"/>
      <c r="M55" s="10"/>
      <c r="N55" s="38">
        <f>'2. Parameters'!Q66</f>
        <v>1</v>
      </c>
    </row>
    <row r="56" spans="2:56" ht="13.5" customHeight="1"/>
    <row r="57" spans="2:56" s="39" customFormat="1">
      <c r="B57" s="39" t="s">
        <v>907</v>
      </c>
    </row>
    <row r="58" spans="2:56" s="42" customFormat="1">
      <c r="M58" s="42" t="s">
        <v>885</v>
      </c>
      <c r="P58" s="42" t="s">
        <v>886</v>
      </c>
      <c r="S58" s="42" t="s">
        <v>887</v>
      </c>
      <c r="V58" s="42" t="s">
        <v>888</v>
      </c>
      <c r="AB58" s="42" t="s">
        <v>889</v>
      </c>
      <c r="AH58" s="42" t="s">
        <v>890</v>
      </c>
      <c r="AN58" s="42" t="s">
        <v>891</v>
      </c>
      <c r="AT58" s="42" t="s">
        <v>908</v>
      </c>
      <c r="AZ58" s="42" t="s">
        <v>909</v>
      </c>
    </row>
    <row r="59" spans="2:56" s="45" customFormat="1">
      <c r="B59" s="45" t="s">
        <v>379</v>
      </c>
      <c r="F59" s="45" t="s">
        <v>380</v>
      </c>
      <c r="H59" s="46" t="s">
        <v>381</v>
      </c>
      <c r="I59" s="45" t="s">
        <v>302</v>
      </c>
      <c r="J59" s="46" t="s">
        <v>303</v>
      </c>
      <c r="K59" s="47" t="s">
        <v>382</v>
      </c>
      <c r="M59" s="51">
        <v>2020</v>
      </c>
      <c r="N59" s="51">
        <v>2021</v>
      </c>
      <c r="P59" s="51">
        <v>2020</v>
      </c>
      <c r="Q59" s="51">
        <v>2021</v>
      </c>
      <c r="S59" s="45" t="s">
        <v>900</v>
      </c>
      <c r="T59" s="45" t="s">
        <v>901</v>
      </c>
      <c r="V59" s="51">
        <v>2022</v>
      </c>
      <c r="W59" s="51">
        <v>2023</v>
      </c>
      <c r="X59" s="51">
        <v>2024</v>
      </c>
      <c r="Y59" s="51">
        <v>2025</v>
      </c>
      <c r="Z59" s="51">
        <v>2026</v>
      </c>
      <c r="AB59" s="51">
        <v>2022</v>
      </c>
      <c r="AC59" s="51">
        <v>2023</v>
      </c>
      <c r="AD59" s="51">
        <v>2024</v>
      </c>
      <c r="AE59" s="51">
        <v>2025</v>
      </c>
      <c r="AF59" s="51">
        <v>2026</v>
      </c>
      <c r="AH59" s="51">
        <v>2022</v>
      </c>
      <c r="AI59" s="51">
        <v>2023</v>
      </c>
      <c r="AJ59" s="51">
        <v>2024</v>
      </c>
      <c r="AK59" s="51">
        <v>2025</v>
      </c>
      <c r="AL59" s="51">
        <v>2026</v>
      </c>
      <c r="AN59" s="51">
        <v>2022</v>
      </c>
      <c r="AO59" s="51">
        <v>2023</v>
      </c>
      <c r="AP59" s="51">
        <v>2024</v>
      </c>
      <c r="AQ59" s="51">
        <v>2025</v>
      </c>
      <c r="AR59" s="51">
        <v>2026</v>
      </c>
      <c r="AT59" s="51">
        <v>2022</v>
      </c>
      <c r="AU59" s="51">
        <v>2023</v>
      </c>
      <c r="AV59" s="51">
        <v>2024</v>
      </c>
      <c r="AW59" s="51">
        <v>2025</v>
      </c>
      <c r="AX59" s="51">
        <v>2026</v>
      </c>
      <c r="AZ59" s="51">
        <v>2022</v>
      </c>
      <c r="BA59" s="51">
        <v>2023</v>
      </c>
      <c r="BB59" s="51">
        <v>2024</v>
      </c>
      <c r="BC59" s="51">
        <v>2025</v>
      </c>
      <c r="BD59" s="51">
        <v>2026</v>
      </c>
    </row>
    <row r="60" spans="2:56" s="54" customFormat="1">
      <c r="H60" s="55"/>
      <c r="I60" s="55"/>
      <c r="J60" s="56"/>
    </row>
    <row r="61" spans="2:56">
      <c r="B61" s="43">
        <f>'3. Input (des)investeringen '!B86</f>
        <v>1529</v>
      </c>
      <c r="C61" s="54"/>
      <c r="D61" s="54"/>
      <c r="E61" s="54"/>
      <c r="F61" s="48">
        <f>'3. Input (des)investeringen '!D86</f>
        <v>0</v>
      </c>
      <c r="G61" s="54"/>
      <c r="H61" s="43">
        <f>'3. Input (des)investeringen '!F86</f>
        <v>2020</v>
      </c>
      <c r="I61" s="48" t="str">
        <f>'3. Input (des)investeringen '!G86</f>
        <v>nvt</v>
      </c>
      <c r="J61" s="48">
        <f>'3. Input (des)investeringen '!H86</f>
        <v>0</v>
      </c>
      <c r="K61" s="48">
        <f>'3. Input (des)investeringen '!I86</f>
        <v>1</v>
      </c>
      <c r="M61" s="49">
        <f>IF($J61=0, 0, IF($H61&lt;=M$59,
VDB($F61,0,$J61,MAX(0,M$59-$H61-0.5),MIN($J61,M$59-$H61+0.5),1)*INDEX(H$40:H$46,$H61-2019,1),
0))</f>
        <v>0</v>
      </c>
      <c r="N61" s="49">
        <f>IF($J61=0, 0, IF($H61&lt;=N$59,
VDB($F61,0,$J61,MAX(0,N$59-$H61-0.5),MIN($J61,N$59-$H61+0.5),1)*INDEX(I$40:I$46,$H61-2019,1),
0))</f>
        <v>0</v>
      </c>
      <c r="P61" s="147">
        <f>IF($J61=0,IF($H61=M$59,$F61,0),IF(OR($H61&gt;P$59,$H61+$J61&lt;=P$59),0,
F61-M61))</f>
        <v>0</v>
      </c>
      <c r="Q61" s="147">
        <f>IF($J61=0,IF($H61=N$59,$F61,$P61*I$40),IF(OR($H61&gt;Q$59,$H61+$J61&lt;=Q$59),0,
IF($H61=Q$59,F61-N61,P61*I$40-N61)))</f>
        <v>0</v>
      </c>
      <c r="S61" s="49">
        <f>IF($P61=0, IF(H61&lt;=2021, $Q61, IF(H61&gt;=2022, $F61,0)), IF(H61&lt;=2021,Q61,F61))</f>
        <v>0</v>
      </c>
      <c r="T61" s="44">
        <f>IF($J61=0, 0, IF(H61&lt;2022,J61-2021+H61-0.5,J61))</f>
        <v>0</v>
      </c>
      <c r="V61" s="49">
        <f>IF($J61=0, 0, IF(OR($H61&gt;V$59,$H61+$J61&lt;V$59),0,
IF(OR($H61=2020,$H61=2021),VDB($S61*(1-$F$28),0,$T61,V$59-2022,MIN($T61,V$59-2021),$F$22,FALSE),
VDB($S61*(1-$F$28),0,$T61,MAX(0,V$59-$H61-0.5),MIN($T61,V$59-$H61+0.5),$F$22,FALSE))))</f>
        <v>0</v>
      </c>
      <c r="W61" s="49">
        <f>IF($J61=0, 0, IF(OR($H61&gt;W$59,$H61+$J61&lt;W$59),0,
IF(OR($H61=2020,$H61=2021),VDB($S61*(1-$F$28),0,$T61,W$59-2022,MIN($T61,W$59-2021),$F$22,FALSE),
VDB($S61*(1-$F$28),0,$T61,MAX(0,W$59-$H61-0.5),MIN($T61,W$59-$H61+0.5),$F$22,FALSE))))</f>
        <v>0</v>
      </c>
      <c r="X61" s="49">
        <f t="shared" ref="X61:Z76" si="0">IF($J61=0, 0, IF(OR($H61&gt;X$59,$H61+$J61&lt;X$59),0,
IF(OR($H61=2020,$H61=2021),VDB($S61*(1-$F$28),0,$T61,X$59-2022,MIN($T61,X$59-2021),$F$22,FALSE),
VDB($S61*(1-$F$28),0,$T61,MAX(0,X$59-$H61-0.5),MIN($T61,X$59-$H61+0.5),$F$22,FALSE))))</f>
        <v>0</v>
      </c>
      <c r="Y61" s="49">
        <f t="shared" si="0"/>
        <v>0</v>
      </c>
      <c r="Z61" s="49">
        <f t="shared" si="0"/>
        <v>0</v>
      </c>
      <c r="AB61" s="49">
        <f>IF($J61=0, 0, IF(OR($H61&gt;AB$59,$H61+$J61&lt;AB$59),0,
IF(OR($H61=2020,$H61=2021),VDB($S61*$F$28,0,$T61,AB$59-2022,MIN($T61,AB$59-2021),1),
VDB($S61*$F$28,0,$T61,MAX(0,AB$59-$H61-0.5),MIN($T61,AB$59-$H61+0.5),1))))</f>
        <v>0</v>
      </c>
      <c r="AC61" s="49">
        <f>IF($J61=0, 0, IF(OR($H61&gt;AC$59,$H61+$J61&lt;AC$59),0,
IF(OR($H61=2020,$H61=2021),VDB($S61*$F$28,0,$T61,AC$59-2022,MIN($T61,AC$59-2021),1),
VDB($S61*$F$28,0,$T61,MAX(0,AC$59-$H61-0.5),MIN($T61,AC$59-$H61+0.5),1))))</f>
        <v>0</v>
      </c>
      <c r="AD61" s="49">
        <f t="shared" ref="AD61:AF76" si="1">IF($J61=0, 0, IF(OR($H61&gt;AD$59,$H61+$J61&lt;AD$59),0,
IF(OR($H61=2020,$H61=2021),VDB($S61*$F$28,0,$T61,AD$59-2022,MIN($T61,AD$59-2021),1),
VDB($S61*$F$28,0,$T61,MAX(0,AD$59-$H61-0.5),MIN($T61,AD$59-$H61+0.5),1))))</f>
        <v>0</v>
      </c>
      <c r="AE61" s="49">
        <f t="shared" si="1"/>
        <v>0</v>
      </c>
      <c r="AF61" s="49">
        <f t="shared" si="1"/>
        <v>0</v>
      </c>
      <c r="AH61" s="49">
        <f t="shared" ref="AH61:AL61" si="2">V61+AB61</f>
        <v>0</v>
      </c>
      <c r="AI61" s="49">
        <f t="shared" si="2"/>
        <v>0</v>
      </c>
      <c r="AJ61" s="49">
        <f t="shared" si="2"/>
        <v>0</v>
      </c>
      <c r="AK61" s="49">
        <f t="shared" si="2"/>
        <v>0</v>
      </c>
      <c r="AL61" s="49">
        <f t="shared" si="2"/>
        <v>0</v>
      </c>
      <c r="AN61" s="49">
        <f>IF($J61=0, IF($H61&gt;AN$59,0, $S61), IF(OR($H61&gt;AN$59,$H61+$J61&lt;=AN$59),0,
IF($H61=AN$59,$S61-AH61,
S61-AH61)))</f>
        <v>0</v>
      </c>
      <c r="AO61" s="49">
        <f>IF($J61=0, IF($H61 &gt; AO$59, 0, IF($H61=AO$59, $F61, AN61)), IF(OR($H61&gt;AO$59,$H61+$J61&lt;=AO$59),0,
IF($H61=AO$59,$S61-AI61,
AN61-AI61)))</f>
        <v>0</v>
      </c>
      <c r="AP61" s="49">
        <f t="shared" ref="AP61" si="3">IF($J61=0, IF($H61 &gt; AP$59, 0, IF($H61=AP$59, $F61, AO61)), IF(OR($H61&gt;AP$59,$H61+$J61&lt;=AP$59),0,
IF($H61=AP$59,$S61-AJ61,
AO61-AJ61)))</f>
        <v>0</v>
      </c>
      <c r="AQ61" s="49">
        <f t="shared" ref="AQ61" si="4">IF($J61=0, IF($H61 &gt; AQ$59, 0, IF($H61=AQ$59, $F61, AP61)), IF(OR($H61&gt;AQ$59,$H61+$J61&lt;=AQ$59),0,
IF($H61=AQ$59,$S61-AK61,
AP61-AK61)))</f>
        <v>0</v>
      </c>
      <c r="AR61" s="49">
        <f t="shared" ref="AR61" si="5">IF($J61=0, IF($H61 &gt; AR$59, 0, IF($H61=AR$59, $F61, AQ61)), IF(OR($H61&gt;AR$59,$H61+$J61&lt;=AR$59),0,
IF($H61=AR$59,$S61-AL61,
AQ61-AL61)))</f>
        <v>0</v>
      </c>
      <c r="AT61" s="49">
        <f>IF($H61&lt;=AT$59,$F61*INDEX($H$40:$N$46,$H61-2019,AT$59-2019)*INDEX($H$49:$N$55,$H61-2019,AT$59-2019)*$F$19,0)</f>
        <v>0</v>
      </c>
      <c r="AU61" s="49">
        <f t="shared" ref="AU61:AX76" si="6">IF($H61&lt;=AU$59,$F61*INDEX($H$40:$N$46,$H61-2019,AU$59-2019)*INDEX($H$49:$N$55,$H61-2019,AU$59-2019)*$F$19,0)</f>
        <v>0</v>
      </c>
      <c r="AV61" s="49">
        <f t="shared" si="6"/>
        <v>0</v>
      </c>
      <c r="AW61" s="49">
        <f t="shared" si="6"/>
        <v>0</v>
      </c>
      <c r="AX61" s="49">
        <f t="shared" si="6"/>
        <v>0</v>
      </c>
      <c r="AZ61" s="53">
        <f>(AH61+AN61*J$16+AT61)*IF($K61=1,$F$25,1)</f>
        <v>0</v>
      </c>
      <c r="BA61" s="53">
        <f>(AI61+AO61*K$16+AU61)*IF($K61=1,$F$25,1)</f>
        <v>0</v>
      </c>
      <c r="BB61" s="53">
        <f t="shared" ref="BB61:BD61" si="7">(AJ61+AP61*L$16+AV61)*IF($K61=1,$F$25,1)</f>
        <v>0</v>
      </c>
      <c r="BC61" s="53">
        <f t="shared" si="7"/>
        <v>0</v>
      </c>
      <c r="BD61" s="53">
        <f t="shared" si="7"/>
        <v>0</v>
      </c>
    </row>
    <row r="62" spans="2:56">
      <c r="B62" s="43">
        <f>'3. Input (des)investeringen '!B87</f>
        <v>1530</v>
      </c>
      <c r="C62" s="54"/>
      <c r="D62" s="54"/>
      <c r="E62" s="54"/>
      <c r="F62" s="48">
        <f>'3. Input (des)investeringen '!D87</f>
        <v>16428371.587765666</v>
      </c>
      <c r="G62" s="54"/>
      <c r="H62" s="43">
        <f>'3. Input (des)investeringen '!F87</f>
        <v>2020</v>
      </c>
      <c r="I62" s="48" t="str">
        <f>'3. Input (des)investeringen '!G87</f>
        <v>nvt</v>
      </c>
      <c r="J62" s="48">
        <f>'3. Input (des)investeringen '!H87</f>
        <v>5</v>
      </c>
      <c r="K62" s="48">
        <f>'3. Input (des)investeringen '!I87</f>
        <v>1</v>
      </c>
      <c r="M62" s="49">
        <f t="shared" ref="M62:M125" si="8">IF($J62=0, 0, IF($H62&lt;=M$59,
VDB($F62,0,$J62,MAX(0,M$59-$H62-0.5),MIN($J62,M$59-$H62+0.5),1)*INDEX(H$40:H$46,$H62-2019,1),
0))</f>
        <v>1642837.1587765666</v>
      </c>
      <c r="N62" s="49">
        <f t="shared" ref="N62:N125" si="9">IF($J62=0, 0, IF($H62&lt;=N$59,
VDB($F62,0,$J62,MAX(0,N$59-$H62-0.5),MIN($J62,N$59-$H62+0.5),1)*INDEX(I$40:I$46,$H62-2019,1),
0))</f>
        <v>3338245.1066339836</v>
      </c>
      <c r="P62" s="147">
        <f t="shared" ref="P62:P125" si="10">IF($J62=0,IF($H62=M$59,$F62,0),IF(OR($H62&gt;P$59,$H62+$J62&lt;=P$59),0,
F62-M62))</f>
        <v>14785534.428989099</v>
      </c>
      <c r="Q62" s="147">
        <f t="shared" ref="Q62:Q125" si="11">IF($J62=0,IF($H62=N$59,$F62,$P62*I$40),IF(OR($H62&gt;Q$59,$H62+$J62&lt;=Q$59),0,
IF($H62=Q$59,F62-N62,P62*I$40-N62)))</f>
        <v>11683857.873218942</v>
      </c>
      <c r="S62" s="49">
        <f t="shared" ref="S62:S125" si="12">IF($P62=0, IF(H62&lt;=2021, $Q62, IF(H62&gt;=2022, $F62,0)), IF(H62&lt;=2021,Q62,F62))</f>
        <v>11683857.873218942</v>
      </c>
      <c r="T62" s="44">
        <f t="shared" ref="T62:T125" si="13">IF($J62=0, 0, IF(H62&lt;2022,J62-2021+H62-0.5,J62))</f>
        <v>3.5</v>
      </c>
      <c r="V62" s="49">
        <f t="shared" ref="V62:Z93" si="14">IF($J62=0, 0, IF(OR($H62&gt;V$59,$H62+$J62&lt;V$59),0,
IF(OR($H62=2020,$H62=2021),VDB($S62*(1-$F$28),0,$T62,V$59-2022,MIN($T62,V$59-2021),$F$22,FALSE),
VDB($S62*(1-$F$28),0,$T62,MAX(0,V$59-$H62-0.5),MIN($T62,V$59-$H62+0.5),$F$22,FALSE))))</f>
        <v>3905746.7747617611</v>
      </c>
      <c r="W62" s="49">
        <f t="shared" si="14"/>
        <v>2643890.1244541155</v>
      </c>
      <c r="X62" s="49">
        <f t="shared" si="0"/>
        <v>2643890.1244541155</v>
      </c>
      <c r="Y62" s="49">
        <f t="shared" si="0"/>
        <v>1321945.0622270578</v>
      </c>
      <c r="Z62" s="49">
        <f t="shared" si="0"/>
        <v>0</v>
      </c>
      <c r="AB62" s="49">
        <f t="shared" ref="AB62:AF93" si="15">IF($J62=0, 0, IF(OR($H62&gt;AB$59,$H62+$J62&lt;AB$59),0,
IF(OR($H62=2020,$H62=2021),VDB($S62*$F$28,0,$T62,AB$59-2022,MIN($T62,AB$59-2021),1),
VDB($S62*$F$28,0,$T62,MAX(0,AB$59-$H62-0.5),MIN($T62,AB$59-$H62+0.5),1))))</f>
        <v>333824.51066339837</v>
      </c>
      <c r="AC62" s="49">
        <f t="shared" si="15"/>
        <v>333824.51066339837</v>
      </c>
      <c r="AD62" s="49">
        <f t="shared" si="1"/>
        <v>333824.51066339837</v>
      </c>
      <c r="AE62" s="49">
        <f t="shared" si="1"/>
        <v>166912.25533169918</v>
      </c>
      <c r="AF62" s="49">
        <f t="shared" si="1"/>
        <v>0</v>
      </c>
      <c r="AH62" s="49">
        <f t="shared" ref="AH62:AH125" si="16">V62+AB62</f>
        <v>4239571.2854251591</v>
      </c>
      <c r="AI62" s="49">
        <f t="shared" ref="AI62:AI125" si="17">W62+AC62</f>
        <v>2977714.6351175141</v>
      </c>
      <c r="AJ62" s="49">
        <f t="shared" ref="AJ62:AJ125" si="18">X62+AD62</f>
        <v>2977714.6351175141</v>
      </c>
      <c r="AK62" s="49">
        <f t="shared" ref="AK62:AK125" si="19">Y62+AE62</f>
        <v>1488857.317558757</v>
      </c>
      <c r="AL62" s="49">
        <f t="shared" ref="AL62:AL125" si="20">Z62+AF62</f>
        <v>0</v>
      </c>
      <c r="AN62" s="49">
        <f t="shared" ref="AN62:AN125" si="21">IF($J62=0, IF($H62&gt;AN$59,0, $S62), IF(OR($H62&gt;AN$59,$H62+$J62&lt;=AN$59),0,
IF($H62=AN$59,$S62-AH62,
S62-AH62)))</f>
        <v>7444286.5877937833</v>
      </c>
      <c r="AO62" s="49">
        <f t="shared" ref="AO62:AO125" si="22">IF($J62=0, IF($H62 &gt; AO$59, 0, IF($H62=AO$59, $F62, AN62)), IF(OR($H62&gt;AO$59,$H62+$J62&lt;=AO$59),0,
IF($H62=AO$59,$S62-AI62,
AN62-AI62)))</f>
        <v>4466571.9526762692</v>
      </c>
      <c r="AP62" s="49">
        <f t="shared" ref="AP62:AP125" si="23">IF($J62=0, IF($H62 &gt; AP$59, 0, IF($H62=AP$59, $F62, AO62)), IF(OR($H62&gt;AP$59,$H62+$J62&lt;=AP$59),0,
IF($H62=AP$59,$S62-AJ62,
AO62-AJ62)))</f>
        <v>1488857.3175587552</v>
      </c>
      <c r="AQ62" s="49">
        <f t="shared" ref="AQ62:AQ125" si="24">IF($J62=0, IF($H62 &gt; AQ$59, 0, IF($H62=AQ$59, $F62, AP62)), IF(OR($H62&gt;AQ$59,$H62+$J62&lt;=AQ$59),0,
IF($H62=AQ$59,$S62-AK62,
AP62-AK62)))</f>
        <v>0</v>
      </c>
      <c r="AR62" s="49">
        <f t="shared" ref="AR62:AR125" si="25">IF($J62=0, IF($H62 &gt; AR$59, 0, IF($H62=AR$59, $F62, AQ62)), IF(OR($H62&gt;AR$59,$H62+$J62&lt;=AR$59),0,
IF($H62=AR$59,$S62-AL62,
AQ62-AL62)))</f>
        <v>0</v>
      </c>
      <c r="AT62" s="49">
        <f t="shared" ref="AT62:AX93" si="26">IF($H62&lt;=AT$59,$F62*INDEX($H$40:$N$46,$H62-2019,AT$59-2019)*INDEX($H$49:$N$55,$H62-2019,AT$59-2019)*$F$19,0)</f>
        <v>169067.77221473516</v>
      </c>
      <c r="AU62" s="49">
        <f t="shared" si="6"/>
        <v>178831.77419568051</v>
      </c>
      <c r="AV62" s="49">
        <f t="shared" si="6"/>
        <v>192365.76286680964</v>
      </c>
      <c r="AW62" s="49">
        <f t="shared" si="6"/>
        <v>194853.43691220321</v>
      </c>
      <c r="AX62" s="49">
        <f t="shared" si="6"/>
        <v>197373.28155835182</v>
      </c>
      <c r="AZ62" s="53">
        <f t="shared" ref="AZ62:AZ125" si="27">(AH62+AN62*J$16+AT62)*IF($K62=1,$F$25,1)</f>
        <v>4661744.801624883</v>
      </c>
      <c r="BA62" s="53">
        <f t="shared" ref="BA62:BA125" si="28">(AI62+AO62*K$16+AU62)*IF($K62=1,$F$25,1)</f>
        <v>3303943.2837515115</v>
      </c>
      <c r="BB62" s="53">
        <f t="shared" ref="BB62:BB125" si="29">(AJ62+AP62*L$16+AV62)*IF($K62=1,$F$25,1)</f>
        <v>3226656.9760515564</v>
      </c>
      <c r="BC62" s="53">
        <f t="shared" ref="BC62:BC125" si="30">(AK62+AQ62*M$16+AW62)*IF($K62=1,$F$25,1)</f>
        <v>1683710.7544709602</v>
      </c>
      <c r="BD62" s="53">
        <f t="shared" ref="BD62:BD125" si="31">(AL62+AR62*N$16+AX62)*IF($K62=1,$F$25,1)</f>
        <v>197373.28155835182</v>
      </c>
    </row>
    <row r="63" spans="2:56">
      <c r="B63" s="43">
        <f>'3. Input (des)investeringen '!B88</f>
        <v>1531</v>
      </c>
      <c r="C63" s="54"/>
      <c r="D63" s="54"/>
      <c r="E63" s="54"/>
      <c r="F63" s="48">
        <f>'3. Input (des)investeringen '!D88</f>
        <v>4983079.8391110003</v>
      </c>
      <c r="G63" s="54"/>
      <c r="H63" s="43">
        <f>'3. Input (des)investeringen '!F88</f>
        <v>2020</v>
      </c>
      <c r="I63" s="48" t="str">
        <f>'3. Input (des)investeringen '!G88</f>
        <v>nvt</v>
      </c>
      <c r="J63" s="48">
        <f>'3. Input (des)investeringen '!H88</f>
        <v>10</v>
      </c>
      <c r="K63" s="48">
        <f>'3. Input (des)investeringen '!I88</f>
        <v>1</v>
      </c>
      <c r="M63" s="49">
        <f t="shared" si="8"/>
        <v>249153.99195555004</v>
      </c>
      <c r="N63" s="49">
        <f t="shared" si="9"/>
        <v>506280.91165367764</v>
      </c>
      <c r="P63" s="147">
        <f t="shared" si="10"/>
        <v>4733925.8471554499</v>
      </c>
      <c r="Q63" s="147">
        <f t="shared" si="11"/>
        <v>4303387.7490562592</v>
      </c>
      <c r="S63" s="49">
        <f t="shared" si="12"/>
        <v>4303387.7490562592</v>
      </c>
      <c r="T63" s="44">
        <f t="shared" si="13"/>
        <v>8.5</v>
      </c>
      <c r="V63" s="49">
        <f t="shared" si="14"/>
        <v>592348.66663480282</v>
      </c>
      <c r="W63" s="49">
        <f t="shared" si="14"/>
        <v>501754.16467889177</v>
      </c>
      <c r="X63" s="49">
        <f t="shared" si="0"/>
        <v>427530.17582106753</v>
      </c>
      <c r="Y63" s="49">
        <f t="shared" si="0"/>
        <v>427530.17582106753</v>
      </c>
      <c r="Z63" s="49">
        <f t="shared" si="0"/>
        <v>427530.17582106753</v>
      </c>
      <c r="AB63" s="49">
        <f t="shared" si="15"/>
        <v>50628.091165367761</v>
      </c>
      <c r="AC63" s="49">
        <f t="shared" si="15"/>
        <v>50628.091165367761</v>
      </c>
      <c r="AD63" s="49">
        <f t="shared" si="1"/>
        <v>50628.091165367761</v>
      </c>
      <c r="AE63" s="49">
        <f t="shared" si="1"/>
        <v>50628.091165367761</v>
      </c>
      <c r="AF63" s="49">
        <f t="shared" si="1"/>
        <v>50628.091165367761</v>
      </c>
      <c r="AH63" s="49">
        <f t="shared" si="16"/>
        <v>642976.75780017057</v>
      </c>
      <c r="AI63" s="49">
        <f t="shared" si="17"/>
        <v>552382.25584425952</v>
      </c>
      <c r="AJ63" s="49">
        <f t="shared" si="18"/>
        <v>478158.26698643528</v>
      </c>
      <c r="AK63" s="49">
        <f t="shared" si="19"/>
        <v>478158.26698643528</v>
      </c>
      <c r="AL63" s="49">
        <f t="shared" si="20"/>
        <v>478158.26698643528</v>
      </c>
      <c r="AN63" s="49">
        <f t="shared" si="21"/>
        <v>3660410.9912560885</v>
      </c>
      <c r="AO63" s="49">
        <f t="shared" si="22"/>
        <v>3108028.7354118288</v>
      </c>
      <c r="AP63" s="49">
        <f t="shared" si="23"/>
        <v>2629870.4684253936</v>
      </c>
      <c r="AQ63" s="49">
        <f t="shared" si="24"/>
        <v>2151712.2014389583</v>
      </c>
      <c r="AR63" s="49">
        <f t="shared" si="25"/>
        <v>1673553.934452523</v>
      </c>
      <c r="AT63" s="49">
        <f t="shared" si="26"/>
        <v>51281.905979899893</v>
      </c>
      <c r="AU63" s="49">
        <f t="shared" si="6"/>
        <v>54243.538614051067</v>
      </c>
      <c r="AV63" s="49">
        <f t="shared" si="6"/>
        <v>58348.68961636247</v>
      </c>
      <c r="AW63" s="49">
        <f t="shared" si="6"/>
        <v>59103.254870481258</v>
      </c>
      <c r="AX63" s="49">
        <f t="shared" si="6"/>
        <v>59867.578162466314</v>
      </c>
      <c r="AZ63" s="53">
        <f t="shared" si="27"/>
        <v>818712.63748277747</v>
      </c>
      <c r="BA63" s="53">
        <f t="shared" si="28"/>
        <v>709190.74272690096</v>
      </c>
      <c r="BB63" s="53">
        <f t="shared" si="29"/>
        <v>636442.03440296266</v>
      </c>
      <c r="BC63" s="53">
        <f t="shared" si="30"/>
        <v>619026.58551159687</v>
      </c>
      <c r="BD63" s="53">
        <f t="shared" si="31"/>
        <v>601620.89465809742</v>
      </c>
    </row>
    <row r="64" spans="2:56">
      <c r="B64" s="43">
        <f>'3. Input (des)investeringen '!B89</f>
        <v>1532</v>
      </c>
      <c r="C64" s="54"/>
      <c r="D64" s="54"/>
      <c r="E64" s="54"/>
      <c r="F64" s="48">
        <f>'3. Input (des)investeringen '!D89</f>
        <v>23504856.52408703</v>
      </c>
      <c r="G64" s="54"/>
      <c r="H64" s="43">
        <f>'3. Input (des)investeringen '!F89</f>
        <v>2020</v>
      </c>
      <c r="I64" s="48" t="str">
        <f>'3. Input (des)investeringen '!G89</f>
        <v>nvt</v>
      </c>
      <c r="J64" s="48">
        <f>'3. Input (des)investeringen '!H89</f>
        <v>15</v>
      </c>
      <c r="K64" s="48">
        <f>'3. Input (des)investeringen '!I89</f>
        <v>1</v>
      </c>
      <c r="M64" s="49">
        <f t="shared" si="8"/>
        <v>783495.21746956767</v>
      </c>
      <c r="N64" s="49">
        <f t="shared" si="9"/>
        <v>1592062.2818981616</v>
      </c>
      <c r="P64" s="147">
        <f t="shared" si="10"/>
        <v>22721361.306617461</v>
      </c>
      <c r="Q64" s="147">
        <f t="shared" si="11"/>
        <v>21492840.805625178</v>
      </c>
      <c r="S64" s="49">
        <f t="shared" si="12"/>
        <v>21492840.805625178</v>
      </c>
      <c r="T64" s="44">
        <f t="shared" si="13"/>
        <v>13.5</v>
      </c>
      <c r="V64" s="49">
        <f t="shared" si="14"/>
        <v>1862712.8698208488</v>
      </c>
      <c r="W64" s="49">
        <f t="shared" si="14"/>
        <v>1683340.5193936559</v>
      </c>
      <c r="X64" s="49">
        <f t="shared" si="0"/>
        <v>1521241.0619705631</v>
      </c>
      <c r="Y64" s="49">
        <f t="shared" si="0"/>
        <v>1374751.1819289534</v>
      </c>
      <c r="Z64" s="49">
        <f t="shared" si="0"/>
        <v>1358053.7991524884</v>
      </c>
      <c r="AB64" s="49">
        <f t="shared" si="15"/>
        <v>159206.22818981615</v>
      </c>
      <c r="AC64" s="49">
        <f t="shared" si="15"/>
        <v>159206.22818981615</v>
      </c>
      <c r="AD64" s="49">
        <f t="shared" si="1"/>
        <v>159206.22818981615</v>
      </c>
      <c r="AE64" s="49">
        <f t="shared" si="1"/>
        <v>159206.22818981615</v>
      </c>
      <c r="AF64" s="49">
        <f t="shared" si="1"/>
        <v>159206.22818981615</v>
      </c>
      <c r="AH64" s="49">
        <f t="shared" si="16"/>
        <v>2021919.098010665</v>
      </c>
      <c r="AI64" s="49">
        <f t="shared" si="17"/>
        <v>1842546.7475834722</v>
      </c>
      <c r="AJ64" s="49">
        <f t="shared" si="18"/>
        <v>1680447.2901603794</v>
      </c>
      <c r="AK64" s="49">
        <f t="shared" si="19"/>
        <v>1533957.4101187696</v>
      </c>
      <c r="AL64" s="49">
        <f t="shared" si="20"/>
        <v>1517260.0273423046</v>
      </c>
      <c r="AN64" s="49">
        <f t="shared" si="21"/>
        <v>19470921.707614511</v>
      </c>
      <c r="AO64" s="49">
        <f t="shared" si="22"/>
        <v>17628374.96003104</v>
      </c>
      <c r="AP64" s="49">
        <f t="shared" si="23"/>
        <v>15947927.66987066</v>
      </c>
      <c r="AQ64" s="49">
        <f t="shared" si="24"/>
        <v>14413970.25975189</v>
      </c>
      <c r="AR64" s="49">
        <f t="shared" si="25"/>
        <v>12896710.232409585</v>
      </c>
      <c r="AT64" s="49">
        <f t="shared" si="26"/>
        <v>241893.34332526184</v>
      </c>
      <c r="AU64" s="49">
        <f t="shared" si="6"/>
        <v>255863.16768898239</v>
      </c>
      <c r="AV64" s="49">
        <f t="shared" si="6"/>
        <v>275226.89221968455</v>
      </c>
      <c r="AW64" s="49">
        <f t="shared" si="6"/>
        <v>278786.12638986955</v>
      </c>
      <c r="AX64" s="49">
        <f t="shared" si="6"/>
        <v>282391.38857634331</v>
      </c>
      <c r="AZ64" s="53">
        <f t="shared" si="27"/>
        <v>2925823.7793948203</v>
      </c>
      <c r="BA64" s="53">
        <f t="shared" si="28"/>
        <v>2680146.2889534789</v>
      </c>
      <c r="BB64" s="53">
        <f t="shared" si="29"/>
        <v>2561695.4338351488</v>
      </c>
      <c r="BC64" s="53">
        <f t="shared" si="30"/>
        <v>2360474.4063792108</v>
      </c>
      <c r="BD64" s="53">
        <f t="shared" si="31"/>
        <v>2289726.4047502121</v>
      </c>
    </row>
    <row r="65" spans="2:56">
      <c r="B65" s="43">
        <f>'3. Input (des)investeringen '!B90</f>
        <v>1533</v>
      </c>
      <c r="C65" s="54"/>
      <c r="D65" s="54"/>
      <c r="E65" s="54"/>
      <c r="F65" s="48">
        <f>'3. Input (des)investeringen '!D90</f>
        <v>28868891.250722278</v>
      </c>
      <c r="G65" s="54"/>
      <c r="H65" s="43">
        <f>'3. Input (des)investeringen '!F90</f>
        <v>2020</v>
      </c>
      <c r="I65" s="48" t="str">
        <f>'3. Input (des)investeringen '!G90</f>
        <v>nvt</v>
      </c>
      <c r="J65" s="48">
        <f>'3. Input (des)investeringen '!H90</f>
        <v>30</v>
      </c>
      <c r="K65" s="48">
        <f>'3. Input (des)investeringen '!I90</f>
        <v>1</v>
      </c>
      <c r="M65" s="49">
        <f t="shared" si="8"/>
        <v>481148.18751203798</v>
      </c>
      <c r="N65" s="49">
        <f t="shared" si="9"/>
        <v>977693.11702446116</v>
      </c>
      <c r="P65" s="147">
        <f t="shared" si="10"/>
        <v>28387743.063210241</v>
      </c>
      <c r="Q65" s="147">
        <f t="shared" si="11"/>
        <v>27864253.835197143</v>
      </c>
      <c r="S65" s="49">
        <f t="shared" si="12"/>
        <v>27864253.835197143</v>
      </c>
      <c r="T65" s="44">
        <f t="shared" si="13"/>
        <v>28.5</v>
      </c>
      <c r="V65" s="49">
        <f t="shared" si="14"/>
        <v>1143900.9469186198</v>
      </c>
      <c r="W65" s="49">
        <f t="shared" si="14"/>
        <v>1091723.0089889986</v>
      </c>
      <c r="X65" s="49">
        <f t="shared" si="0"/>
        <v>1041925.1173509038</v>
      </c>
      <c r="Y65" s="49">
        <f t="shared" si="0"/>
        <v>994398.70848928369</v>
      </c>
      <c r="Z65" s="49">
        <f t="shared" si="0"/>
        <v>949040.17090907076</v>
      </c>
      <c r="AB65" s="49">
        <f t="shared" si="15"/>
        <v>97769.311702446124</v>
      </c>
      <c r="AC65" s="49">
        <f t="shared" si="15"/>
        <v>97769.311702446124</v>
      </c>
      <c r="AD65" s="49">
        <f t="shared" si="1"/>
        <v>97769.311702446124</v>
      </c>
      <c r="AE65" s="49">
        <f t="shared" si="1"/>
        <v>97769.311702446124</v>
      </c>
      <c r="AF65" s="49">
        <f t="shared" si="1"/>
        <v>97769.311702446124</v>
      </c>
      <c r="AH65" s="49">
        <f t="shared" si="16"/>
        <v>1241670.2586210659</v>
      </c>
      <c r="AI65" s="49">
        <f t="shared" si="17"/>
        <v>1189492.3206914447</v>
      </c>
      <c r="AJ65" s="49">
        <f t="shared" si="18"/>
        <v>1139694.4290533499</v>
      </c>
      <c r="AK65" s="49">
        <f t="shared" si="19"/>
        <v>1092168.0201917298</v>
      </c>
      <c r="AL65" s="49">
        <f t="shared" si="20"/>
        <v>1046809.4826115168</v>
      </c>
      <c r="AN65" s="49">
        <f t="shared" si="21"/>
        <v>26622583.576576076</v>
      </c>
      <c r="AO65" s="49">
        <f t="shared" si="22"/>
        <v>25433091.255884632</v>
      </c>
      <c r="AP65" s="49">
        <f t="shared" si="23"/>
        <v>24293396.826831281</v>
      </c>
      <c r="AQ65" s="49">
        <f t="shared" si="24"/>
        <v>23201228.806639552</v>
      </c>
      <c r="AR65" s="49">
        <f t="shared" si="25"/>
        <v>22154419.324028034</v>
      </c>
      <c r="AT65" s="49">
        <f t="shared" si="26"/>
        <v>297095.73489948589</v>
      </c>
      <c r="AU65" s="49">
        <f t="shared" si="6"/>
        <v>314253.60778140096</v>
      </c>
      <c r="AV65" s="49">
        <f t="shared" si="6"/>
        <v>338036.32081829745</v>
      </c>
      <c r="AW65" s="49">
        <f t="shared" si="6"/>
        <v>342407.80651911965</v>
      </c>
      <c r="AX65" s="49">
        <f t="shared" si="6"/>
        <v>346835.82427302486</v>
      </c>
      <c r="AZ65" s="53">
        <f t="shared" si="27"/>
        <v>2443933.8351241383</v>
      </c>
      <c r="BA65" s="53">
        <f t="shared" si="28"/>
        <v>2343037.9399170387</v>
      </c>
      <c r="BB65" s="53">
        <f t="shared" si="29"/>
        <v>2400879.8292912361</v>
      </c>
      <c r="BC65" s="53">
        <f t="shared" si="30"/>
        <v>2316222.5213631522</v>
      </c>
      <c r="BD65" s="53">
        <f t="shared" si="31"/>
        <v>2235513.241197607</v>
      </c>
    </row>
    <row r="66" spans="2:56">
      <c r="B66" s="43">
        <f>'3. Input (des)investeringen '!B91</f>
        <v>1534</v>
      </c>
      <c r="C66" s="54"/>
      <c r="D66" s="54"/>
      <c r="E66" s="54"/>
      <c r="F66" s="48">
        <f>'3. Input (des)investeringen '!D91</f>
        <v>79913166.073822603</v>
      </c>
      <c r="G66" s="54"/>
      <c r="H66" s="43">
        <f>'3. Input (des)investeringen '!F91</f>
        <v>2020</v>
      </c>
      <c r="I66" s="48" t="str">
        <f>'3. Input (des)investeringen '!G91</f>
        <v>nvt</v>
      </c>
      <c r="J66" s="48">
        <f>'3. Input (des)investeringen '!H91</f>
        <v>55</v>
      </c>
      <c r="K66" s="48">
        <f>'3. Input (des)investeringen '!I91</f>
        <v>1</v>
      </c>
      <c r="M66" s="49">
        <f t="shared" si="8"/>
        <v>726483.32794384181</v>
      </c>
      <c r="N66" s="49">
        <f t="shared" si="9"/>
        <v>1476214.1223818865</v>
      </c>
      <c r="P66" s="147">
        <f t="shared" si="10"/>
        <v>79186682.745878756</v>
      </c>
      <c r="Q66" s="147">
        <f t="shared" si="11"/>
        <v>78977455.547430933</v>
      </c>
      <c r="S66" s="49">
        <f t="shared" si="12"/>
        <v>78977455.547430933</v>
      </c>
      <c r="T66" s="44">
        <f t="shared" si="13"/>
        <v>53.5</v>
      </c>
      <c r="V66" s="49">
        <f t="shared" si="14"/>
        <v>1727170.5231868073</v>
      </c>
      <c r="W66" s="49">
        <f t="shared" si="14"/>
        <v>1685201.893651427</v>
      </c>
      <c r="X66" s="49">
        <f t="shared" si="0"/>
        <v>1644253.0625907381</v>
      </c>
      <c r="Y66" s="49">
        <f t="shared" si="0"/>
        <v>1604299.2498548883</v>
      </c>
      <c r="Z66" s="49">
        <f t="shared" si="0"/>
        <v>1565316.277428508</v>
      </c>
      <c r="AB66" s="49">
        <f t="shared" si="15"/>
        <v>147621.41223818867</v>
      </c>
      <c r="AC66" s="49">
        <f t="shared" si="15"/>
        <v>147621.41223818867</v>
      </c>
      <c r="AD66" s="49">
        <f t="shared" si="1"/>
        <v>147621.41223818867</v>
      </c>
      <c r="AE66" s="49">
        <f t="shared" si="1"/>
        <v>147621.41223818867</v>
      </c>
      <c r="AF66" s="49">
        <f t="shared" si="1"/>
        <v>147621.41223818867</v>
      </c>
      <c r="AH66" s="49">
        <f t="shared" si="16"/>
        <v>1874791.9354249961</v>
      </c>
      <c r="AI66" s="49">
        <f t="shared" si="17"/>
        <v>1832823.3058896158</v>
      </c>
      <c r="AJ66" s="49">
        <f t="shared" si="18"/>
        <v>1791874.4748289268</v>
      </c>
      <c r="AK66" s="49">
        <f t="shared" si="19"/>
        <v>1751920.6620930769</v>
      </c>
      <c r="AL66" s="49">
        <f t="shared" si="20"/>
        <v>1712937.6896666968</v>
      </c>
      <c r="AN66" s="49">
        <f t="shared" si="21"/>
        <v>77102663.612005934</v>
      </c>
      <c r="AO66" s="49">
        <f t="shared" si="22"/>
        <v>75269840.306116313</v>
      </c>
      <c r="AP66" s="49">
        <f t="shared" si="23"/>
        <v>73477965.831287384</v>
      </c>
      <c r="AQ66" s="49">
        <f t="shared" si="24"/>
        <v>71726045.169194311</v>
      </c>
      <c r="AR66" s="49">
        <f t="shared" si="25"/>
        <v>70013107.479527608</v>
      </c>
      <c r="AT66" s="49">
        <f t="shared" si="26"/>
        <v>822402.93181515869</v>
      </c>
      <c r="AU66" s="49">
        <f t="shared" si="6"/>
        <v>869898.34593334782</v>
      </c>
      <c r="AV66" s="49">
        <f t="shared" si="6"/>
        <v>935732.25275358383</v>
      </c>
      <c r="AW66" s="49">
        <f t="shared" si="6"/>
        <v>947833.14224619314</v>
      </c>
      <c r="AX66" s="49">
        <f t="shared" si="6"/>
        <v>960090.52044172084</v>
      </c>
      <c r="AZ66" s="53">
        <f t="shared" si="27"/>
        <v>5318685.4300483568</v>
      </c>
      <c r="BA66" s="53">
        <f t="shared" si="28"/>
        <v>5186626.3819248024</v>
      </c>
      <c r="BB66" s="53">
        <f t="shared" si="29"/>
        <v>5519769.4291714309</v>
      </c>
      <c r="BC66" s="53">
        <f t="shared" si="30"/>
        <v>5425343.5207686545</v>
      </c>
      <c r="BD66" s="53">
        <f t="shared" si="31"/>
        <v>5333526.2943304675</v>
      </c>
    </row>
    <row r="67" spans="2:56">
      <c r="B67" s="43">
        <f>'3. Input (des)investeringen '!B92</f>
        <v>1535</v>
      </c>
      <c r="C67" s="54"/>
      <c r="D67" s="54"/>
      <c r="E67" s="54"/>
      <c r="F67" s="48">
        <f>'3. Input (des)investeringen '!D92</f>
        <v>-30502.390165910823</v>
      </c>
      <c r="G67" s="54"/>
      <c r="H67" s="43">
        <f>'3. Input (des)investeringen '!F92</f>
        <v>2020</v>
      </c>
      <c r="I67" s="48" t="str">
        <f>'3. Input (des)investeringen '!G92</f>
        <v>nvt</v>
      </c>
      <c r="J67" s="48">
        <f>'3. Input (des)investeringen '!H92</f>
        <v>0</v>
      </c>
      <c r="K67" s="48">
        <f>'3. Input (des)investeringen '!I92</f>
        <v>0</v>
      </c>
      <c r="M67" s="49">
        <f t="shared" si="8"/>
        <v>0</v>
      </c>
      <c r="N67" s="49">
        <f t="shared" si="9"/>
        <v>0</v>
      </c>
      <c r="P67" s="147">
        <f>IF($J67=0,IF($H67=M$59,$F67,0),IF(OR($H67&gt;P$59,$H67+$J67&lt;=P$59),0,
F67-M67))</f>
        <v>-30502.390165910823</v>
      </c>
      <c r="Q67" s="147">
        <f t="shared" si="11"/>
        <v>-30990.428408565396</v>
      </c>
      <c r="S67" s="49">
        <f t="shared" si="12"/>
        <v>-30990.428408565396</v>
      </c>
      <c r="T67" s="44">
        <f t="shared" si="13"/>
        <v>0</v>
      </c>
      <c r="V67" s="49">
        <f t="shared" si="14"/>
        <v>0</v>
      </c>
      <c r="W67" s="49">
        <f t="shared" si="14"/>
        <v>0</v>
      </c>
      <c r="X67" s="49">
        <f t="shared" si="0"/>
        <v>0</v>
      </c>
      <c r="Y67" s="49">
        <f t="shared" si="0"/>
        <v>0</v>
      </c>
      <c r="Z67" s="49">
        <f t="shared" si="0"/>
        <v>0</v>
      </c>
      <c r="AB67" s="49">
        <f t="shared" si="15"/>
        <v>0</v>
      </c>
      <c r="AC67" s="49">
        <f t="shared" si="15"/>
        <v>0</v>
      </c>
      <c r="AD67" s="49">
        <f t="shared" si="1"/>
        <v>0</v>
      </c>
      <c r="AE67" s="49">
        <f t="shared" si="1"/>
        <v>0</v>
      </c>
      <c r="AF67" s="49">
        <f t="shared" si="1"/>
        <v>0</v>
      </c>
      <c r="AH67" s="49">
        <f t="shared" si="16"/>
        <v>0</v>
      </c>
      <c r="AI67" s="49">
        <f t="shared" si="17"/>
        <v>0</v>
      </c>
      <c r="AJ67" s="49">
        <f t="shared" si="18"/>
        <v>0</v>
      </c>
      <c r="AK67" s="49">
        <f t="shared" si="19"/>
        <v>0</v>
      </c>
      <c r="AL67" s="49">
        <f t="shared" si="20"/>
        <v>0</v>
      </c>
      <c r="AN67" s="49">
        <f t="shared" si="21"/>
        <v>-30990.428408565396</v>
      </c>
      <c r="AO67" s="49">
        <f t="shared" si="22"/>
        <v>-30990.428408565396</v>
      </c>
      <c r="AP67" s="49">
        <f t="shared" si="23"/>
        <v>-30990.428408565396</v>
      </c>
      <c r="AQ67" s="49">
        <f t="shared" si="24"/>
        <v>-30990.428408565396</v>
      </c>
      <c r="AR67" s="49">
        <f t="shared" si="25"/>
        <v>-30990.428408565396</v>
      </c>
      <c r="AT67" s="49">
        <f t="shared" si="26"/>
        <v>-313.90641032344456</v>
      </c>
      <c r="AU67" s="49">
        <f t="shared" si="6"/>
        <v>-332.03513333244416</v>
      </c>
      <c r="AV67" s="49">
        <f t="shared" si="6"/>
        <v>-357.16355222304361</v>
      </c>
      <c r="AW67" s="49">
        <f t="shared" si="6"/>
        <v>-361.78239128039195</v>
      </c>
      <c r="AX67" s="49">
        <f t="shared" si="6"/>
        <v>-366.46096116442999</v>
      </c>
      <c r="AZ67" s="53">
        <f t="shared" si="27"/>
        <v>-1367.580976214668</v>
      </c>
      <c r="BA67" s="53">
        <f>(AI67+AO67*K$16+AU67)*IF($K67=1,$F$25,1)</f>
        <v>-1354.7192708151024</v>
      </c>
      <c r="BB67" s="53">
        <f t="shared" si="29"/>
        <v>-1534.7998317485285</v>
      </c>
      <c r="BC67" s="53">
        <f t="shared" si="30"/>
        <v>-1539.4186708058769</v>
      </c>
      <c r="BD67" s="53">
        <f t="shared" si="31"/>
        <v>-1544.097240689915</v>
      </c>
    </row>
    <row r="68" spans="2:56">
      <c r="B68" s="43">
        <f>'3. Input (des)investeringen '!B93</f>
        <v>1536</v>
      </c>
      <c r="C68" s="54"/>
      <c r="D68" s="54"/>
      <c r="E68" s="54"/>
      <c r="F68" s="48">
        <f>'3. Input (des)investeringen '!D93</f>
        <v>429610.71824132768</v>
      </c>
      <c r="G68" s="54"/>
      <c r="H68" s="43">
        <f>'3. Input (des)investeringen '!F93</f>
        <v>2020</v>
      </c>
      <c r="I68" s="48" t="str">
        <f>'3. Input (des)investeringen '!G93</f>
        <v>nvt</v>
      </c>
      <c r="J68" s="48">
        <f>'3. Input (des)investeringen '!H93</f>
        <v>5</v>
      </c>
      <c r="K68" s="48">
        <f>'3. Input (des)investeringen '!I93</f>
        <v>0</v>
      </c>
      <c r="M68" s="49">
        <f t="shared" si="8"/>
        <v>42961.07182413277</v>
      </c>
      <c r="N68" s="49">
        <f t="shared" si="9"/>
        <v>87296.897946637793</v>
      </c>
      <c r="P68" s="147">
        <f t="shared" si="10"/>
        <v>386649.64641719492</v>
      </c>
      <c r="Q68" s="147">
        <f t="shared" si="11"/>
        <v>305539.14281323226</v>
      </c>
      <c r="S68" s="49">
        <f t="shared" si="12"/>
        <v>305539.14281323226</v>
      </c>
      <c r="T68" s="44">
        <f t="shared" si="13"/>
        <v>3.5</v>
      </c>
      <c r="V68" s="49">
        <f t="shared" si="14"/>
        <v>102137.37059756623</v>
      </c>
      <c r="W68" s="49">
        <f t="shared" si="14"/>
        <v>69139.143173737131</v>
      </c>
      <c r="X68" s="49">
        <f t="shared" si="0"/>
        <v>69139.143173737131</v>
      </c>
      <c r="Y68" s="49">
        <f t="shared" si="0"/>
        <v>34569.571586868566</v>
      </c>
      <c r="Z68" s="49">
        <f t="shared" si="0"/>
        <v>0</v>
      </c>
      <c r="AB68" s="49">
        <f t="shared" si="15"/>
        <v>8729.68979466378</v>
      </c>
      <c r="AC68" s="49">
        <f t="shared" si="15"/>
        <v>8729.68979466378</v>
      </c>
      <c r="AD68" s="49">
        <f t="shared" si="1"/>
        <v>8729.68979466378</v>
      </c>
      <c r="AE68" s="49">
        <f t="shared" si="1"/>
        <v>4364.84489733189</v>
      </c>
      <c r="AF68" s="49">
        <f t="shared" si="1"/>
        <v>0</v>
      </c>
      <c r="AH68" s="49">
        <f t="shared" si="16"/>
        <v>110867.06039223001</v>
      </c>
      <c r="AI68" s="49">
        <f t="shared" si="17"/>
        <v>77868.832968400908</v>
      </c>
      <c r="AJ68" s="49">
        <f t="shared" si="18"/>
        <v>77868.832968400908</v>
      </c>
      <c r="AK68" s="49">
        <f t="shared" si="19"/>
        <v>38934.416484200454</v>
      </c>
      <c r="AL68" s="49">
        <f t="shared" si="20"/>
        <v>0</v>
      </c>
      <c r="AN68" s="49">
        <f t="shared" si="21"/>
        <v>194672.08242100227</v>
      </c>
      <c r="AO68" s="49">
        <f t="shared" si="22"/>
        <v>116803.24945260136</v>
      </c>
      <c r="AP68" s="49">
        <f t="shared" si="23"/>
        <v>38934.416484200454</v>
      </c>
      <c r="AQ68" s="49">
        <f t="shared" si="24"/>
        <v>0</v>
      </c>
      <c r="AR68" s="49">
        <f t="shared" si="25"/>
        <v>0</v>
      </c>
      <c r="AT68" s="49">
        <f t="shared" si="26"/>
        <v>4421.2128186048667</v>
      </c>
      <c r="AU68" s="49">
        <f t="shared" si="6"/>
        <v>4676.5467013049347</v>
      </c>
      <c r="AV68" s="49">
        <f t="shared" si="6"/>
        <v>5030.4677556596935</v>
      </c>
      <c r="AW68" s="49">
        <f t="shared" si="6"/>
        <v>5095.5217646758838</v>
      </c>
      <c r="AX68" s="49">
        <f t="shared" si="6"/>
        <v>5161.4170521366723</v>
      </c>
      <c r="AZ68" s="53">
        <f t="shared" si="27"/>
        <v>121907.12401314895</v>
      </c>
      <c r="BA68" s="53">
        <f t="shared" si="28"/>
        <v>86399.886901641687</v>
      </c>
      <c r="BB68" s="53">
        <f t="shared" si="29"/>
        <v>84378.808550460206</v>
      </c>
      <c r="BC68" s="53">
        <f t="shared" si="30"/>
        <v>44029.938248876337</v>
      </c>
      <c r="BD68" s="53">
        <f t="shared" si="31"/>
        <v>5161.4170521366723</v>
      </c>
    </row>
    <row r="69" spans="2:56">
      <c r="B69" s="43">
        <f>'3. Input (des)investeringen '!B94</f>
        <v>1537</v>
      </c>
      <c r="C69" s="54"/>
      <c r="D69" s="54"/>
      <c r="E69" s="54"/>
      <c r="F69" s="48">
        <f>'3. Input (des)investeringen '!D94</f>
        <v>1540614.7503467209</v>
      </c>
      <c r="G69" s="54"/>
      <c r="H69" s="43">
        <f>'3. Input (des)investeringen '!F94</f>
        <v>2020</v>
      </c>
      <c r="I69" s="48" t="str">
        <f>'3. Input (des)investeringen '!G94</f>
        <v>nvt</v>
      </c>
      <c r="J69" s="48">
        <f>'3. Input (des)investeringen '!H94</f>
        <v>10</v>
      </c>
      <c r="K69" s="48">
        <f>'3. Input (des)investeringen '!I94</f>
        <v>0</v>
      </c>
      <c r="M69" s="49">
        <f t="shared" si="8"/>
        <v>77030.737517336049</v>
      </c>
      <c r="N69" s="49">
        <f t="shared" si="9"/>
        <v>156526.45863522682</v>
      </c>
      <c r="P69" s="147">
        <f t="shared" si="10"/>
        <v>1463584.0128293848</v>
      </c>
      <c r="Q69" s="147">
        <f t="shared" si="11"/>
        <v>1330474.8983994282</v>
      </c>
      <c r="S69" s="49">
        <f t="shared" si="12"/>
        <v>1330474.8983994282</v>
      </c>
      <c r="T69" s="44">
        <f t="shared" si="13"/>
        <v>8.5</v>
      </c>
      <c r="V69" s="49">
        <f t="shared" si="14"/>
        <v>183135.95660321543</v>
      </c>
      <c r="W69" s="49">
        <f t="shared" si="14"/>
        <v>155126.92794625307</v>
      </c>
      <c r="X69" s="49">
        <f t="shared" si="0"/>
        <v>132179.15754000258</v>
      </c>
      <c r="Y69" s="49">
        <f t="shared" si="0"/>
        <v>132179.15754000258</v>
      </c>
      <c r="Z69" s="49">
        <f t="shared" si="0"/>
        <v>132179.15754000258</v>
      </c>
      <c r="AB69" s="49">
        <f t="shared" si="15"/>
        <v>15652.645863522686</v>
      </c>
      <c r="AC69" s="49">
        <f t="shared" si="15"/>
        <v>15652.645863522686</v>
      </c>
      <c r="AD69" s="49">
        <f t="shared" si="1"/>
        <v>15652.645863522686</v>
      </c>
      <c r="AE69" s="49">
        <f t="shared" si="1"/>
        <v>15652.645863522686</v>
      </c>
      <c r="AF69" s="49">
        <f t="shared" si="1"/>
        <v>15652.645863522686</v>
      </c>
      <c r="AH69" s="49">
        <f t="shared" si="16"/>
        <v>198788.60246673811</v>
      </c>
      <c r="AI69" s="49">
        <f t="shared" si="17"/>
        <v>170779.57380977576</v>
      </c>
      <c r="AJ69" s="49">
        <f t="shared" si="18"/>
        <v>147831.80340352526</v>
      </c>
      <c r="AK69" s="49">
        <f t="shared" si="19"/>
        <v>147831.80340352526</v>
      </c>
      <c r="AL69" s="49">
        <f t="shared" si="20"/>
        <v>147831.80340352526</v>
      </c>
      <c r="AN69" s="49">
        <f t="shared" si="21"/>
        <v>1131686.2959326901</v>
      </c>
      <c r="AO69" s="49">
        <f t="shared" si="22"/>
        <v>960906.72212291439</v>
      </c>
      <c r="AP69" s="49">
        <f t="shared" si="23"/>
        <v>813074.91871938913</v>
      </c>
      <c r="AQ69" s="49">
        <f t="shared" si="24"/>
        <v>665243.11531586386</v>
      </c>
      <c r="AR69" s="49">
        <f t="shared" si="25"/>
        <v>517411.3119123386</v>
      </c>
      <c r="AT69" s="49">
        <f t="shared" si="26"/>
        <v>15854.785259194721</v>
      </c>
      <c r="AU69" s="49">
        <f t="shared" si="6"/>
        <v>16770.430817483735</v>
      </c>
      <c r="AV69" s="49">
        <f t="shared" si="6"/>
        <v>18039.617021750906</v>
      </c>
      <c r="AW69" s="49">
        <f t="shared" si="6"/>
        <v>18272.905349076187</v>
      </c>
      <c r="AX69" s="49">
        <f t="shared" si="6"/>
        <v>18509.21056105044</v>
      </c>
      <c r="AZ69" s="53">
        <f t="shared" si="27"/>
        <v>253120.72178764432</v>
      </c>
      <c r="BA69" s="53">
        <f t="shared" si="28"/>
        <v>219259.92645731568</v>
      </c>
      <c r="BB69" s="53">
        <f t="shared" si="29"/>
        <v>196768.26733661297</v>
      </c>
      <c r="BC69" s="53">
        <f t="shared" si="30"/>
        <v>191383.94713460427</v>
      </c>
      <c r="BD69" s="53">
        <f t="shared" si="31"/>
        <v>186002.64381724459</v>
      </c>
    </row>
    <row r="70" spans="2:56">
      <c r="B70" s="43">
        <f>'3. Input (des)investeringen '!B95</f>
        <v>1538</v>
      </c>
      <c r="C70" s="54"/>
      <c r="D70" s="54"/>
      <c r="E70" s="54"/>
      <c r="F70" s="48">
        <f>'3. Input (des)investeringen '!D95</f>
        <v>4629744.6502016177</v>
      </c>
      <c r="G70" s="54"/>
      <c r="H70" s="43">
        <f>'3. Input (des)investeringen '!F95</f>
        <v>2020</v>
      </c>
      <c r="I70" s="48" t="str">
        <f>'3. Input (des)investeringen '!G95</f>
        <v>nvt</v>
      </c>
      <c r="J70" s="48">
        <f>'3. Input (des)investeringen '!H95</f>
        <v>15</v>
      </c>
      <c r="K70" s="48">
        <f>'3. Input (des)investeringen '!I95</f>
        <v>0</v>
      </c>
      <c r="M70" s="49">
        <f t="shared" si="8"/>
        <v>154324.82167338725</v>
      </c>
      <c r="N70" s="49">
        <f t="shared" si="9"/>
        <v>313588.03764032293</v>
      </c>
      <c r="P70" s="147">
        <f t="shared" si="10"/>
        <v>4475419.8285282301</v>
      </c>
      <c r="Q70" s="147">
        <f t="shared" si="11"/>
        <v>4233438.5081443591</v>
      </c>
      <c r="S70" s="49">
        <f t="shared" si="12"/>
        <v>4233438.5081443591</v>
      </c>
      <c r="T70" s="44">
        <f t="shared" si="13"/>
        <v>13.5</v>
      </c>
      <c r="V70" s="49">
        <f t="shared" si="14"/>
        <v>366898.00403917785</v>
      </c>
      <c r="W70" s="49">
        <f t="shared" si="14"/>
        <v>331567.08513170143</v>
      </c>
      <c r="X70" s="49">
        <f t="shared" si="0"/>
        <v>299638.40285975981</v>
      </c>
      <c r="Y70" s="49">
        <f t="shared" si="0"/>
        <v>270784.33443622739</v>
      </c>
      <c r="Z70" s="49">
        <f t="shared" si="0"/>
        <v>267495.45588032174</v>
      </c>
      <c r="AB70" s="49">
        <f t="shared" si="15"/>
        <v>31358.803764032291</v>
      </c>
      <c r="AC70" s="49">
        <f t="shared" si="15"/>
        <v>31358.803764032291</v>
      </c>
      <c r="AD70" s="49">
        <f t="shared" si="1"/>
        <v>31358.803764032291</v>
      </c>
      <c r="AE70" s="49">
        <f t="shared" si="1"/>
        <v>31358.803764032291</v>
      </c>
      <c r="AF70" s="49">
        <f t="shared" si="1"/>
        <v>31358.803764032291</v>
      </c>
      <c r="AH70" s="49">
        <f t="shared" si="16"/>
        <v>398256.80780321016</v>
      </c>
      <c r="AI70" s="49">
        <f t="shared" si="17"/>
        <v>362925.88889573375</v>
      </c>
      <c r="AJ70" s="49">
        <f t="shared" si="18"/>
        <v>330997.20662379212</v>
      </c>
      <c r="AK70" s="49">
        <f t="shared" si="19"/>
        <v>302143.13820025971</v>
      </c>
      <c r="AL70" s="49">
        <f t="shared" si="20"/>
        <v>298854.25964435405</v>
      </c>
      <c r="AN70" s="49">
        <f t="shared" si="21"/>
        <v>3835181.7003411488</v>
      </c>
      <c r="AO70" s="49">
        <f t="shared" si="22"/>
        <v>3472255.811445415</v>
      </c>
      <c r="AP70" s="49">
        <f t="shared" si="23"/>
        <v>3141258.6048216228</v>
      </c>
      <c r="AQ70" s="49">
        <f t="shared" si="24"/>
        <v>2839115.4666213631</v>
      </c>
      <c r="AR70" s="49">
        <f t="shared" si="25"/>
        <v>2540261.2069770088</v>
      </c>
      <c r="AT70" s="49">
        <f t="shared" si="26"/>
        <v>47645.660420512315</v>
      </c>
      <c r="AU70" s="49">
        <f t="shared" si="6"/>
        <v>50397.292601117748</v>
      </c>
      <c r="AV70" s="49">
        <f t="shared" si="6"/>
        <v>54211.359705170347</v>
      </c>
      <c r="AW70" s="49">
        <f t="shared" si="6"/>
        <v>54912.421008877609</v>
      </c>
      <c r="AX70" s="49">
        <f t="shared" si="6"/>
        <v>55622.548437364407</v>
      </c>
      <c r="AZ70" s="53">
        <f t="shared" si="27"/>
        <v>576298.64603532152</v>
      </c>
      <c r="BA70" s="53">
        <f t="shared" si="28"/>
        <v>527907.62327455019</v>
      </c>
      <c r="BB70" s="53">
        <f t="shared" si="29"/>
        <v>504576.39331218408</v>
      </c>
      <c r="BC70" s="53">
        <f t="shared" si="30"/>
        <v>464941.94694074913</v>
      </c>
      <c r="BD70" s="53">
        <f t="shared" si="31"/>
        <v>451006.73394684482</v>
      </c>
    </row>
    <row r="71" spans="2:56">
      <c r="B71" s="43">
        <f>'3. Input (des)investeringen '!B96</f>
        <v>1539</v>
      </c>
      <c r="C71" s="54"/>
      <c r="D71" s="54"/>
      <c r="E71" s="54"/>
      <c r="F71" s="48">
        <f>'3. Input (des)investeringen '!D96</f>
        <v>26259145.971940324</v>
      </c>
      <c r="G71" s="54"/>
      <c r="H71" s="43">
        <f>'3. Input (des)investeringen '!F96</f>
        <v>2020</v>
      </c>
      <c r="I71" s="48" t="str">
        <f>'3. Input (des)investeringen '!G96</f>
        <v>nvt</v>
      </c>
      <c r="J71" s="48">
        <f>'3. Input (des)investeringen '!H96</f>
        <v>30</v>
      </c>
      <c r="K71" s="48">
        <f>'3. Input (des)investeringen '!I96</f>
        <v>0</v>
      </c>
      <c r="M71" s="49">
        <f t="shared" si="8"/>
        <v>437652.43286567205</v>
      </c>
      <c r="N71" s="49">
        <f t="shared" si="9"/>
        <v>889309.74358304567</v>
      </c>
      <c r="P71" s="147">
        <f t="shared" si="10"/>
        <v>25821493.539074652</v>
      </c>
      <c r="Q71" s="147">
        <f t="shared" si="11"/>
        <v>25345327.692116801</v>
      </c>
      <c r="S71" s="49">
        <f t="shared" si="12"/>
        <v>25345327.692116801</v>
      </c>
      <c r="T71" s="44">
        <f t="shared" si="13"/>
        <v>28.5</v>
      </c>
      <c r="V71" s="49">
        <f t="shared" si="14"/>
        <v>1040492.3999921635</v>
      </c>
      <c r="W71" s="49">
        <f t="shared" si="14"/>
        <v>993031.34315041569</v>
      </c>
      <c r="X71" s="49">
        <f t="shared" si="0"/>
        <v>947735.17662074766</v>
      </c>
      <c r="Y71" s="49">
        <f t="shared" si="0"/>
        <v>904505.1510205029</v>
      </c>
      <c r="Z71" s="49">
        <f t="shared" si="0"/>
        <v>863247.02132483083</v>
      </c>
      <c r="AB71" s="49">
        <f t="shared" si="15"/>
        <v>88930.974358304564</v>
      </c>
      <c r="AC71" s="49">
        <f t="shared" si="15"/>
        <v>88930.974358304578</v>
      </c>
      <c r="AD71" s="49">
        <f t="shared" si="1"/>
        <v>88930.974358304578</v>
      </c>
      <c r="AE71" s="49">
        <f t="shared" si="1"/>
        <v>88930.974358304578</v>
      </c>
      <c r="AF71" s="49">
        <f t="shared" si="1"/>
        <v>88930.974358304578</v>
      </c>
      <c r="AH71" s="49">
        <f t="shared" si="16"/>
        <v>1129423.3743504682</v>
      </c>
      <c r="AI71" s="49">
        <f t="shared" si="17"/>
        <v>1081962.3175087203</v>
      </c>
      <c r="AJ71" s="49">
        <f t="shared" si="18"/>
        <v>1036666.1509790523</v>
      </c>
      <c r="AK71" s="49">
        <f t="shared" si="19"/>
        <v>993436.12537880754</v>
      </c>
      <c r="AL71" s="49">
        <f t="shared" si="20"/>
        <v>952177.99568313546</v>
      </c>
      <c r="AN71" s="49">
        <f t="shared" si="21"/>
        <v>24215904.317766331</v>
      </c>
      <c r="AO71" s="49">
        <f t="shared" si="22"/>
        <v>23133942.000257611</v>
      </c>
      <c r="AP71" s="49">
        <f t="shared" si="23"/>
        <v>22097275.849278558</v>
      </c>
      <c r="AQ71" s="49">
        <f t="shared" si="24"/>
        <v>21103839.723899752</v>
      </c>
      <c r="AR71" s="49">
        <f t="shared" si="25"/>
        <v>20151661.728216618</v>
      </c>
      <c r="AT71" s="49">
        <f t="shared" si="26"/>
        <v>270238.30609259364</v>
      </c>
      <c r="AU71" s="49">
        <f t="shared" si="6"/>
        <v>285845.10874605313</v>
      </c>
      <c r="AV71" s="49">
        <f t="shared" si="6"/>
        <v>307477.86657595442</v>
      </c>
      <c r="AW71" s="49">
        <f t="shared" si="6"/>
        <v>311454.17034651461</v>
      </c>
      <c r="AX71" s="49">
        <f t="shared" si="6"/>
        <v>315481.89567743579</v>
      </c>
      <c r="AZ71" s="53">
        <f t="shared" si="27"/>
        <v>2223002.4272471173</v>
      </c>
      <c r="BA71" s="53">
        <f t="shared" si="28"/>
        <v>2131227.5122632748</v>
      </c>
      <c r="BB71" s="53">
        <f t="shared" si="29"/>
        <v>2183840.4998275917</v>
      </c>
      <c r="BC71" s="53">
        <f t="shared" si="30"/>
        <v>2106836.2052335129</v>
      </c>
      <c r="BD71" s="53">
        <f t="shared" si="31"/>
        <v>2033423.0370328026</v>
      </c>
    </row>
    <row r="72" spans="2:56">
      <c r="B72" s="43">
        <f>'3. Input (des)investeringen '!B97</f>
        <v>1540</v>
      </c>
      <c r="C72" s="54"/>
      <c r="D72" s="54"/>
      <c r="E72" s="54"/>
      <c r="F72" s="48">
        <f>'3. Input (des)investeringen '!D97</f>
        <v>37094.77163904941</v>
      </c>
      <c r="G72" s="54"/>
      <c r="H72" s="43">
        <f>'3. Input (des)investeringen '!F97</f>
        <v>2020</v>
      </c>
      <c r="I72" s="48" t="str">
        <f>'3. Input (des)investeringen '!G97</f>
        <v>nvt</v>
      </c>
      <c r="J72" s="48">
        <f>'3. Input (des)investeringen '!H97</f>
        <v>55</v>
      </c>
      <c r="K72" s="48">
        <f>'3. Input (des)investeringen '!I97</f>
        <v>0</v>
      </c>
      <c r="M72" s="49">
        <f t="shared" si="8"/>
        <v>337.22519671863103</v>
      </c>
      <c r="N72" s="49">
        <f t="shared" si="9"/>
        <v>685.24159973225824</v>
      </c>
      <c r="P72" s="147">
        <f t="shared" si="10"/>
        <v>36757.546442330779</v>
      </c>
      <c r="Q72" s="147">
        <f t="shared" si="11"/>
        <v>36660.42558567581</v>
      </c>
      <c r="S72" s="49">
        <f t="shared" si="12"/>
        <v>36660.42558567581</v>
      </c>
      <c r="T72" s="44">
        <f t="shared" si="13"/>
        <v>53.5</v>
      </c>
      <c r="V72" s="49">
        <f t="shared" si="14"/>
        <v>801.73267168674215</v>
      </c>
      <c r="W72" s="49">
        <f t="shared" si="14"/>
        <v>782.25131704762498</v>
      </c>
      <c r="X72" s="49">
        <f t="shared" si="0"/>
        <v>763.24334111936491</v>
      </c>
      <c r="Y72" s="49">
        <f t="shared" si="0"/>
        <v>744.69724124169818</v>
      </c>
      <c r="Z72" s="49">
        <f t="shared" si="0"/>
        <v>726.60179425825504</v>
      </c>
      <c r="AB72" s="49">
        <f t="shared" si="15"/>
        <v>68.524159973225821</v>
      </c>
      <c r="AC72" s="49">
        <f t="shared" si="15"/>
        <v>68.524159973225821</v>
      </c>
      <c r="AD72" s="49">
        <f t="shared" si="1"/>
        <v>68.524159973225821</v>
      </c>
      <c r="AE72" s="49">
        <f t="shared" si="1"/>
        <v>68.524159973225821</v>
      </c>
      <c r="AF72" s="49">
        <f t="shared" si="1"/>
        <v>68.524159973225821</v>
      </c>
      <c r="AH72" s="49">
        <f t="shared" si="16"/>
        <v>870.25683165996793</v>
      </c>
      <c r="AI72" s="49">
        <f t="shared" si="17"/>
        <v>850.77547702085076</v>
      </c>
      <c r="AJ72" s="49">
        <f t="shared" si="18"/>
        <v>831.76750109259069</v>
      </c>
      <c r="AK72" s="49">
        <f t="shared" si="19"/>
        <v>813.22140121492396</v>
      </c>
      <c r="AL72" s="49">
        <f t="shared" si="20"/>
        <v>795.12595423148082</v>
      </c>
      <c r="AN72" s="49">
        <f t="shared" si="21"/>
        <v>35790.168754015845</v>
      </c>
      <c r="AO72" s="49">
        <f t="shared" si="22"/>
        <v>34939.393276994997</v>
      </c>
      <c r="AP72" s="49">
        <f t="shared" si="23"/>
        <v>34107.625775902408</v>
      </c>
      <c r="AQ72" s="49">
        <f t="shared" si="24"/>
        <v>33294.404374687481</v>
      </c>
      <c r="AR72" s="49">
        <f t="shared" si="25"/>
        <v>32499.278420456001</v>
      </c>
      <c r="AT72" s="49">
        <f t="shared" si="26"/>
        <v>381.74997249872774</v>
      </c>
      <c r="AU72" s="49">
        <f t="shared" si="6"/>
        <v>403.79679691047426</v>
      </c>
      <c r="AV72" s="49">
        <f t="shared" si="6"/>
        <v>434.35613850065903</v>
      </c>
      <c r="AW72" s="49">
        <f t="shared" si="6"/>
        <v>439.97323208374945</v>
      </c>
      <c r="AX72" s="49">
        <f t="shared" si="6"/>
        <v>445.66296592105653</v>
      </c>
      <c r="AZ72" s="53">
        <f t="shared" si="27"/>
        <v>2468.8725417952346</v>
      </c>
      <c r="BA72" s="53">
        <f t="shared" si="28"/>
        <v>2407.5722520721597</v>
      </c>
      <c r="BB72" s="53">
        <f t="shared" si="29"/>
        <v>2562.2134190775414</v>
      </c>
      <c r="BC72" s="53">
        <f t="shared" si="30"/>
        <v>2518.3819995367976</v>
      </c>
      <c r="BD72" s="53">
        <f t="shared" si="31"/>
        <v>2475.7615001298655</v>
      </c>
    </row>
    <row r="73" spans="2:56">
      <c r="B73" s="43">
        <f>'3. Input (des)investeringen '!B98</f>
        <v>1541</v>
      </c>
      <c r="C73" s="54"/>
      <c r="D73" s="54"/>
      <c r="E73" s="54"/>
      <c r="F73" s="48">
        <f>'3. Input (des)investeringen '!D98</f>
        <v>0</v>
      </c>
      <c r="G73" s="54"/>
      <c r="H73" s="43">
        <f>'3. Input (des)investeringen '!F98</f>
        <v>2020</v>
      </c>
      <c r="I73" s="48" t="str">
        <f>'3. Input (des)investeringen '!G98</f>
        <v>nvt</v>
      </c>
      <c r="J73" s="48">
        <f>'3. Input (des)investeringen '!H98</f>
        <v>0</v>
      </c>
      <c r="K73" s="48">
        <f>'3. Input (des)investeringen '!I98</f>
        <v>0</v>
      </c>
      <c r="M73" s="49">
        <f t="shared" si="8"/>
        <v>0</v>
      </c>
      <c r="N73" s="49">
        <f t="shared" si="9"/>
        <v>0</v>
      </c>
      <c r="P73" s="147">
        <f t="shared" si="10"/>
        <v>0</v>
      </c>
      <c r="Q73" s="147">
        <f t="shared" si="11"/>
        <v>0</v>
      </c>
      <c r="S73" s="49">
        <f t="shared" si="12"/>
        <v>0</v>
      </c>
      <c r="T73" s="44">
        <f t="shared" si="13"/>
        <v>0</v>
      </c>
      <c r="V73" s="49">
        <f t="shared" si="14"/>
        <v>0</v>
      </c>
      <c r="W73" s="49">
        <f t="shared" si="14"/>
        <v>0</v>
      </c>
      <c r="X73" s="49">
        <f t="shared" si="0"/>
        <v>0</v>
      </c>
      <c r="Y73" s="49">
        <f t="shared" si="0"/>
        <v>0</v>
      </c>
      <c r="Z73" s="49">
        <f t="shared" si="0"/>
        <v>0</v>
      </c>
      <c r="AB73" s="49">
        <f t="shared" si="15"/>
        <v>0</v>
      </c>
      <c r="AC73" s="49">
        <f t="shared" si="15"/>
        <v>0</v>
      </c>
      <c r="AD73" s="49">
        <f t="shared" si="1"/>
        <v>0</v>
      </c>
      <c r="AE73" s="49">
        <f t="shared" si="1"/>
        <v>0</v>
      </c>
      <c r="AF73" s="49">
        <f t="shared" si="1"/>
        <v>0</v>
      </c>
      <c r="AH73" s="49">
        <f t="shared" si="16"/>
        <v>0</v>
      </c>
      <c r="AI73" s="49">
        <f t="shared" si="17"/>
        <v>0</v>
      </c>
      <c r="AJ73" s="49">
        <f t="shared" si="18"/>
        <v>0</v>
      </c>
      <c r="AK73" s="49">
        <f t="shared" si="19"/>
        <v>0</v>
      </c>
      <c r="AL73" s="49">
        <f t="shared" si="20"/>
        <v>0</v>
      </c>
      <c r="AN73" s="49">
        <f t="shared" si="21"/>
        <v>0</v>
      </c>
      <c r="AO73" s="49">
        <f t="shared" si="22"/>
        <v>0</v>
      </c>
      <c r="AP73" s="49">
        <f t="shared" si="23"/>
        <v>0</v>
      </c>
      <c r="AQ73" s="49">
        <f t="shared" si="24"/>
        <v>0</v>
      </c>
      <c r="AR73" s="49">
        <f t="shared" si="25"/>
        <v>0</v>
      </c>
      <c r="AT73" s="49">
        <f t="shared" si="26"/>
        <v>0</v>
      </c>
      <c r="AU73" s="49">
        <f t="shared" si="6"/>
        <v>0</v>
      </c>
      <c r="AV73" s="49">
        <f t="shared" si="6"/>
        <v>0</v>
      </c>
      <c r="AW73" s="49">
        <f t="shared" si="6"/>
        <v>0</v>
      </c>
      <c r="AX73" s="49">
        <f t="shared" si="6"/>
        <v>0</v>
      </c>
      <c r="AZ73" s="53">
        <f t="shared" si="27"/>
        <v>0</v>
      </c>
      <c r="BA73" s="53">
        <f t="shared" si="28"/>
        <v>0</v>
      </c>
      <c r="BB73" s="53">
        <f t="shared" si="29"/>
        <v>0</v>
      </c>
      <c r="BC73" s="53">
        <f t="shared" si="30"/>
        <v>0</v>
      </c>
      <c r="BD73" s="53">
        <f t="shared" si="31"/>
        <v>0</v>
      </c>
    </row>
    <row r="74" spans="2:56">
      <c r="B74" s="43">
        <f>'3. Input (des)investeringen '!B99</f>
        <v>1542</v>
      </c>
      <c r="C74" s="54"/>
      <c r="D74" s="54"/>
      <c r="E74" s="54"/>
      <c r="F74" s="48">
        <f>'3. Input (des)investeringen '!D99</f>
        <v>617395.17786534363</v>
      </c>
      <c r="G74" s="54"/>
      <c r="H74" s="43">
        <f>'3. Input (des)investeringen '!F99</f>
        <v>2020</v>
      </c>
      <c r="I74" s="48" t="str">
        <f>'3. Input (des)investeringen '!G99</f>
        <v>nvt</v>
      </c>
      <c r="J74" s="48">
        <f>'3. Input (des)investeringen '!H99</f>
        <v>5</v>
      </c>
      <c r="K74" s="48">
        <f>'3. Input (des)investeringen '!I99</f>
        <v>0</v>
      </c>
      <c r="M74" s="49">
        <f t="shared" si="8"/>
        <v>61739.517786534365</v>
      </c>
      <c r="N74" s="49">
        <f t="shared" si="9"/>
        <v>125454.70014223782</v>
      </c>
      <c r="P74" s="147">
        <f t="shared" si="10"/>
        <v>555655.66007880925</v>
      </c>
      <c r="Q74" s="147">
        <f t="shared" si="11"/>
        <v>439091.45049783238</v>
      </c>
      <c r="S74" s="49">
        <f t="shared" si="12"/>
        <v>439091.45049783238</v>
      </c>
      <c r="T74" s="44">
        <f t="shared" si="13"/>
        <v>3.5</v>
      </c>
      <c r="V74" s="49">
        <f t="shared" si="14"/>
        <v>146781.99916641827</v>
      </c>
      <c r="W74" s="49">
        <f t="shared" si="14"/>
        <v>99360.12251265235</v>
      </c>
      <c r="X74" s="49">
        <f t="shared" si="0"/>
        <v>99360.12251265235</v>
      </c>
      <c r="Y74" s="49">
        <f t="shared" si="0"/>
        <v>49680.061256326175</v>
      </c>
      <c r="Z74" s="49">
        <f t="shared" si="0"/>
        <v>0</v>
      </c>
      <c r="AB74" s="49">
        <f t="shared" si="15"/>
        <v>12545.470014223783</v>
      </c>
      <c r="AC74" s="49">
        <f t="shared" si="15"/>
        <v>12545.470014223783</v>
      </c>
      <c r="AD74" s="49">
        <f t="shared" si="1"/>
        <v>12545.470014223783</v>
      </c>
      <c r="AE74" s="49">
        <f t="shared" si="1"/>
        <v>6272.7350071118917</v>
      </c>
      <c r="AF74" s="49">
        <f t="shared" si="1"/>
        <v>0</v>
      </c>
      <c r="AH74" s="49">
        <f t="shared" si="16"/>
        <v>159327.46918064205</v>
      </c>
      <c r="AI74" s="49">
        <f t="shared" si="17"/>
        <v>111905.59252687613</v>
      </c>
      <c r="AJ74" s="49">
        <f t="shared" si="18"/>
        <v>111905.59252687613</v>
      </c>
      <c r="AK74" s="49">
        <f t="shared" si="19"/>
        <v>55952.796263438067</v>
      </c>
      <c r="AL74" s="49">
        <f t="shared" si="20"/>
        <v>0</v>
      </c>
      <c r="AN74" s="49">
        <f t="shared" si="21"/>
        <v>279763.98131719034</v>
      </c>
      <c r="AO74" s="49">
        <f t="shared" si="22"/>
        <v>167858.3887903142</v>
      </c>
      <c r="AP74" s="49">
        <f t="shared" si="23"/>
        <v>55952.796263438067</v>
      </c>
      <c r="AQ74" s="49">
        <f t="shared" si="24"/>
        <v>0</v>
      </c>
      <c r="AR74" s="49">
        <f t="shared" si="25"/>
        <v>0</v>
      </c>
      <c r="AT74" s="49">
        <f t="shared" si="26"/>
        <v>6353.7415586306552</v>
      </c>
      <c r="AU74" s="49">
        <f t="shared" si="6"/>
        <v>6720.6828411246934</v>
      </c>
      <c r="AV74" s="49">
        <f t="shared" si="6"/>
        <v>7229.3041185410102</v>
      </c>
      <c r="AW74" s="49">
        <f t="shared" si="6"/>
        <v>7322.7934794019829</v>
      </c>
      <c r="AX74" s="49">
        <f t="shared" si="6"/>
        <v>7417.4918446776101</v>
      </c>
      <c r="AZ74" s="53">
        <f t="shared" si="27"/>
        <v>175193.18610405718</v>
      </c>
      <c r="BA74" s="53">
        <f t="shared" si="28"/>
        <v>124165.60219808121</v>
      </c>
      <c r="BB74" s="53">
        <f t="shared" si="29"/>
        <v>121261.10290342779</v>
      </c>
      <c r="BC74" s="53">
        <f t="shared" si="30"/>
        <v>63275.589742840049</v>
      </c>
      <c r="BD74" s="53">
        <f t="shared" si="31"/>
        <v>7417.4918446776101</v>
      </c>
    </row>
    <row r="75" spans="2:56">
      <c r="B75" s="43">
        <f>'3. Input (des)investeringen '!B100</f>
        <v>1543</v>
      </c>
      <c r="C75" s="54"/>
      <c r="D75" s="54"/>
      <c r="E75" s="54"/>
      <c r="F75" s="48">
        <f>'3. Input (des)investeringen '!D100</f>
        <v>4570297.1729062358</v>
      </c>
      <c r="G75" s="54"/>
      <c r="H75" s="43">
        <f>'3. Input (des)investeringen '!F100</f>
        <v>2020</v>
      </c>
      <c r="I75" s="48" t="str">
        <f>'3. Input (des)investeringen '!G100</f>
        <v>nvt</v>
      </c>
      <c r="J75" s="48">
        <f>'3. Input (des)investeringen '!H100</f>
        <v>10</v>
      </c>
      <c r="K75" s="48">
        <f>'3. Input (des)investeringen '!I100</f>
        <v>0</v>
      </c>
      <c r="M75" s="49">
        <f t="shared" si="8"/>
        <v>228514.85864531179</v>
      </c>
      <c r="N75" s="49">
        <f t="shared" si="9"/>
        <v>464342.19276727358</v>
      </c>
      <c r="P75" s="147">
        <f t="shared" si="10"/>
        <v>4341782.3142609242</v>
      </c>
      <c r="Q75" s="147">
        <f t="shared" si="11"/>
        <v>3946908.6385218259</v>
      </c>
      <c r="S75" s="49">
        <f t="shared" si="12"/>
        <v>3946908.6385218259</v>
      </c>
      <c r="T75" s="44">
        <f t="shared" si="13"/>
        <v>8.5</v>
      </c>
      <c r="V75" s="49">
        <f t="shared" si="14"/>
        <v>543280.36553771026</v>
      </c>
      <c r="W75" s="49">
        <f t="shared" si="14"/>
        <v>460190.42727900157</v>
      </c>
      <c r="X75" s="49">
        <f t="shared" si="0"/>
        <v>392114.92028506636</v>
      </c>
      <c r="Y75" s="49">
        <f t="shared" si="0"/>
        <v>392114.92028506636</v>
      </c>
      <c r="Z75" s="49">
        <f t="shared" si="0"/>
        <v>392114.92028506636</v>
      </c>
      <c r="AB75" s="49">
        <f t="shared" si="15"/>
        <v>46434.219276727366</v>
      </c>
      <c r="AC75" s="49">
        <f t="shared" si="15"/>
        <v>46434.219276727374</v>
      </c>
      <c r="AD75" s="49">
        <f t="shared" si="1"/>
        <v>46434.219276727374</v>
      </c>
      <c r="AE75" s="49">
        <f t="shared" si="1"/>
        <v>46434.219276727374</v>
      </c>
      <c r="AF75" s="49">
        <f t="shared" si="1"/>
        <v>46434.219276727374</v>
      </c>
      <c r="AH75" s="49">
        <f t="shared" si="16"/>
        <v>589714.58481443767</v>
      </c>
      <c r="AI75" s="49">
        <f t="shared" si="17"/>
        <v>506624.64655572892</v>
      </c>
      <c r="AJ75" s="49">
        <f t="shared" si="18"/>
        <v>438549.13956179371</v>
      </c>
      <c r="AK75" s="49">
        <f t="shared" si="19"/>
        <v>438549.13956179371</v>
      </c>
      <c r="AL75" s="49">
        <f t="shared" si="20"/>
        <v>438549.13956179371</v>
      </c>
      <c r="AN75" s="49">
        <f t="shared" si="21"/>
        <v>3357194.0537073882</v>
      </c>
      <c r="AO75" s="49">
        <f t="shared" si="22"/>
        <v>2850569.4071516595</v>
      </c>
      <c r="AP75" s="49">
        <f t="shared" si="23"/>
        <v>2412020.2675898657</v>
      </c>
      <c r="AQ75" s="49">
        <f t="shared" si="24"/>
        <v>1973471.128028072</v>
      </c>
      <c r="AR75" s="49">
        <f t="shared" si="25"/>
        <v>1534921.9884662782</v>
      </c>
      <c r="AT75" s="49">
        <f t="shared" si="26"/>
        <v>47033.8741277308</v>
      </c>
      <c r="AU75" s="49">
        <f t="shared" si="6"/>
        <v>49750.174426355523</v>
      </c>
      <c r="AV75" s="49">
        <f t="shared" si="6"/>
        <v>53515.267626942106</v>
      </c>
      <c r="AW75" s="49">
        <f t="shared" si="6"/>
        <v>54207.327067893726</v>
      </c>
      <c r="AX75" s="49">
        <f t="shared" si="6"/>
        <v>54908.336221535719</v>
      </c>
      <c r="AZ75" s="53">
        <f t="shared" si="27"/>
        <v>750893.05676821969</v>
      </c>
      <c r="BA75" s="53">
        <f t="shared" si="28"/>
        <v>650443.61141808925</v>
      </c>
      <c r="BB75" s="53">
        <f t="shared" si="29"/>
        <v>583721.17735715071</v>
      </c>
      <c r="BC75" s="53">
        <f t="shared" si="30"/>
        <v>567748.36949475412</v>
      </c>
      <c r="BD75" s="53">
        <f t="shared" si="31"/>
        <v>551784.51134504797</v>
      </c>
    </row>
    <row r="76" spans="2:56">
      <c r="B76" s="43">
        <f>'3. Input (des)investeringen '!B101</f>
        <v>1544</v>
      </c>
      <c r="C76" s="54"/>
      <c r="D76" s="54"/>
      <c r="E76" s="54"/>
      <c r="F76" s="48">
        <f>'3. Input (des)investeringen '!D101</f>
        <v>7478818.3856429011</v>
      </c>
      <c r="G76" s="54"/>
      <c r="H76" s="43">
        <f>'3. Input (des)investeringen '!F101</f>
        <v>2020</v>
      </c>
      <c r="I76" s="48" t="str">
        <f>'3. Input (des)investeringen '!G101</f>
        <v>nvt</v>
      </c>
      <c r="J76" s="48">
        <f>'3. Input (des)investeringen '!H101</f>
        <v>15</v>
      </c>
      <c r="K76" s="48">
        <f>'3. Input (des)investeringen '!I101</f>
        <v>0</v>
      </c>
      <c r="M76" s="49">
        <f t="shared" si="8"/>
        <v>249293.94618809671</v>
      </c>
      <c r="N76" s="49">
        <f t="shared" si="9"/>
        <v>506565.29865421256</v>
      </c>
      <c r="P76" s="147">
        <f t="shared" si="10"/>
        <v>7229524.4394548042</v>
      </c>
      <c r="Q76" s="147">
        <f t="shared" si="11"/>
        <v>6838631.5318318689</v>
      </c>
      <c r="S76" s="49">
        <f t="shared" si="12"/>
        <v>6838631.5318318689</v>
      </c>
      <c r="T76" s="44">
        <f t="shared" si="13"/>
        <v>13.5</v>
      </c>
      <c r="V76" s="49">
        <f t="shared" si="14"/>
        <v>592681.39942542871</v>
      </c>
      <c r="W76" s="49">
        <f t="shared" si="14"/>
        <v>535608.37577705411</v>
      </c>
      <c r="X76" s="49">
        <f t="shared" si="0"/>
        <v>484031.27292444895</v>
      </c>
      <c r="Y76" s="49">
        <f t="shared" si="0"/>
        <v>437420.85405024269</v>
      </c>
      <c r="Z76" s="49">
        <f t="shared" si="0"/>
        <v>432108.05015489564</v>
      </c>
      <c r="AB76" s="49">
        <f t="shared" si="15"/>
        <v>50656.529865421253</v>
      </c>
      <c r="AC76" s="49">
        <f t="shared" si="15"/>
        <v>50656.529865421253</v>
      </c>
      <c r="AD76" s="49">
        <f t="shared" si="1"/>
        <v>50656.529865421253</v>
      </c>
      <c r="AE76" s="49">
        <f t="shared" si="1"/>
        <v>50656.529865421253</v>
      </c>
      <c r="AF76" s="49">
        <f t="shared" si="1"/>
        <v>50656.529865421253</v>
      </c>
      <c r="AH76" s="49">
        <f t="shared" si="16"/>
        <v>643337.92929084995</v>
      </c>
      <c r="AI76" s="49">
        <f t="shared" si="17"/>
        <v>586264.90564247535</v>
      </c>
      <c r="AJ76" s="49">
        <f t="shared" si="18"/>
        <v>534687.80278987018</v>
      </c>
      <c r="AK76" s="49">
        <f t="shared" si="19"/>
        <v>488077.38391566393</v>
      </c>
      <c r="AL76" s="49">
        <f t="shared" si="20"/>
        <v>482764.58002031688</v>
      </c>
      <c r="AN76" s="49">
        <f t="shared" si="21"/>
        <v>6195293.6025410192</v>
      </c>
      <c r="AO76" s="49">
        <f t="shared" si="22"/>
        <v>5609028.6968985442</v>
      </c>
      <c r="AP76" s="49">
        <f t="shared" si="23"/>
        <v>5074340.8941086736</v>
      </c>
      <c r="AQ76" s="49">
        <f t="shared" si="24"/>
        <v>4586263.5101930099</v>
      </c>
      <c r="AR76" s="49">
        <f t="shared" si="25"/>
        <v>4103498.930172693</v>
      </c>
      <c r="AT76" s="49">
        <f t="shared" si="26"/>
        <v>76966.067909060177</v>
      </c>
      <c r="AU76" s="49">
        <f t="shared" si="6"/>
        <v>81411.012262944234</v>
      </c>
      <c r="AV76" s="49">
        <f t="shared" si="6"/>
        <v>87572.197671003858</v>
      </c>
      <c r="AW76" s="49">
        <f t="shared" si="6"/>
        <v>88704.681331285276</v>
      </c>
      <c r="AX76" s="49">
        <f t="shared" si="6"/>
        <v>89851.810270261471</v>
      </c>
      <c r="AZ76" s="53">
        <f t="shared" si="27"/>
        <v>930943.97968630481</v>
      </c>
      <c r="BA76" s="53">
        <f t="shared" si="28"/>
        <v>852773.86490307155</v>
      </c>
      <c r="BB76" s="53">
        <f t="shared" si="29"/>
        <v>815084.9544370037</v>
      </c>
      <c r="BC76" s="53">
        <f t="shared" si="30"/>
        <v>751060.07863428351</v>
      </c>
      <c r="BD76" s="53">
        <f t="shared" si="31"/>
        <v>728549.34963714075</v>
      </c>
    </row>
    <row r="77" spans="2:56">
      <c r="B77" s="43">
        <f>'3. Input (des)investeringen '!B102</f>
        <v>1545</v>
      </c>
      <c r="C77" s="54"/>
      <c r="D77" s="54"/>
      <c r="E77" s="54"/>
      <c r="F77" s="48">
        <f>'3. Input (des)investeringen '!D102</f>
        <v>7420552.1500870837</v>
      </c>
      <c r="G77" s="54"/>
      <c r="H77" s="43">
        <f>'3. Input (des)investeringen '!F102</f>
        <v>2020</v>
      </c>
      <c r="I77" s="48" t="str">
        <f>'3. Input (des)investeringen '!G102</f>
        <v>nvt</v>
      </c>
      <c r="J77" s="48">
        <f>'3. Input (des)investeringen '!H102</f>
        <v>30</v>
      </c>
      <c r="K77" s="48">
        <f>'3. Input (des)investeringen '!I102</f>
        <v>0</v>
      </c>
      <c r="M77" s="49">
        <f t="shared" si="8"/>
        <v>123675.86916811806</v>
      </c>
      <c r="N77" s="49">
        <f t="shared" si="9"/>
        <v>251309.3661496159</v>
      </c>
      <c r="P77" s="147">
        <f t="shared" si="10"/>
        <v>7296876.280918966</v>
      </c>
      <c r="Q77" s="147">
        <f t="shared" si="11"/>
        <v>7162316.9352640538</v>
      </c>
      <c r="S77" s="49">
        <f t="shared" si="12"/>
        <v>7162316.9352640538</v>
      </c>
      <c r="T77" s="44">
        <f t="shared" si="13"/>
        <v>28.5</v>
      </c>
      <c r="V77" s="49">
        <f t="shared" si="14"/>
        <v>294031.95839505066</v>
      </c>
      <c r="W77" s="49">
        <f t="shared" si="14"/>
        <v>280619.97432790801</v>
      </c>
      <c r="X77" s="49">
        <f t="shared" si="14"/>
        <v>267819.76497259992</v>
      </c>
      <c r="Y77" s="49">
        <f t="shared" si="14"/>
        <v>255603.42481595499</v>
      </c>
      <c r="Z77" s="49">
        <f t="shared" si="14"/>
        <v>243944.32122785883</v>
      </c>
      <c r="AB77" s="49">
        <f t="shared" si="15"/>
        <v>25130.936614961593</v>
      </c>
      <c r="AC77" s="49">
        <f t="shared" si="15"/>
        <v>25130.936614961593</v>
      </c>
      <c r="AD77" s="49">
        <f t="shared" si="15"/>
        <v>25130.936614961593</v>
      </c>
      <c r="AE77" s="49">
        <f t="shared" si="15"/>
        <v>25130.936614961593</v>
      </c>
      <c r="AF77" s="49">
        <f t="shared" si="15"/>
        <v>25130.936614961593</v>
      </c>
      <c r="AH77" s="49">
        <f t="shared" si="16"/>
        <v>319162.89501001226</v>
      </c>
      <c r="AI77" s="49">
        <f t="shared" si="17"/>
        <v>305750.91094286961</v>
      </c>
      <c r="AJ77" s="49">
        <f t="shared" si="18"/>
        <v>292950.70158756152</v>
      </c>
      <c r="AK77" s="49">
        <f t="shared" si="19"/>
        <v>280734.36143091659</v>
      </c>
      <c r="AL77" s="49">
        <f t="shared" si="20"/>
        <v>269075.25784282043</v>
      </c>
      <c r="AN77" s="49">
        <f t="shared" si="21"/>
        <v>6843154.0402540416</v>
      </c>
      <c r="AO77" s="49">
        <f t="shared" si="22"/>
        <v>6537403.1293111723</v>
      </c>
      <c r="AP77" s="49">
        <f t="shared" si="23"/>
        <v>6244452.4277236108</v>
      </c>
      <c r="AQ77" s="49">
        <f t="shared" si="24"/>
        <v>5963718.0662926938</v>
      </c>
      <c r="AR77" s="49">
        <f t="shared" si="25"/>
        <v>5694642.8084498737</v>
      </c>
      <c r="AT77" s="49">
        <f t="shared" si="26"/>
        <v>76366.438019503941</v>
      </c>
      <c r="AU77" s="49">
        <f t="shared" si="26"/>
        <v>80776.75254800632</v>
      </c>
      <c r="AV77" s="49">
        <f t="shared" si="26"/>
        <v>86889.937180839464</v>
      </c>
      <c r="AW77" s="49">
        <f t="shared" si="26"/>
        <v>88013.597848462072</v>
      </c>
      <c r="AX77" s="49">
        <f t="shared" si="26"/>
        <v>89151.789695838379</v>
      </c>
      <c r="AZ77" s="53">
        <f t="shared" si="27"/>
        <v>628196.57039815362</v>
      </c>
      <c r="BA77" s="53">
        <f t="shared" si="28"/>
        <v>602261.96675814467</v>
      </c>
      <c r="BB77" s="53">
        <f t="shared" si="29"/>
        <v>617129.83102189819</v>
      </c>
      <c r="BC77" s="53">
        <f t="shared" si="30"/>
        <v>595369.24579850107</v>
      </c>
      <c r="BD77" s="53">
        <f t="shared" si="31"/>
        <v>574623.47425975394</v>
      </c>
    </row>
    <row r="78" spans="2:56">
      <c r="B78" s="43">
        <f>'3. Input (des)investeringen '!B103</f>
        <v>1546</v>
      </c>
      <c r="C78" s="54"/>
      <c r="D78" s="54"/>
      <c r="E78" s="54"/>
      <c r="F78" s="48">
        <f>'3. Input (des)investeringen '!D103</f>
        <v>0</v>
      </c>
      <c r="G78" s="54"/>
      <c r="H78" s="43">
        <f>'3. Input (des)investeringen '!F103</f>
        <v>2020</v>
      </c>
      <c r="I78" s="48" t="str">
        <f>'3. Input (des)investeringen '!G103</f>
        <v>nvt</v>
      </c>
      <c r="J78" s="48">
        <f>'3. Input (des)investeringen '!H103</f>
        <v>55</v>
      </c>
      <c r="K78" s="48">
        <f>'3. Input (des)investeringen '!I103</f>
        <v>0</v>
      </c>
      <c r="M78" s="49">
        <f t="shared" si="8"/>
        <v>0</v>
      </c>
      <c r="N78" s="49">
        <f t="shared" si="9"/>
        <v>0</v>
      </c>
      <c r="P78" s="147">
        <f t="shared" si="10"/>
        <v>0</v>
      </c>
      <c r="Q78" s="147">
        <f t="shared" si="11"/>
        <v>0</v>
      </c>
      <c r="S78" s="49">
        <f t="shared" si="12"/>
        <v>0</v>
      </c>
      <c r="T78" s="44">
        <f t="shared" si="13"/>
        <v>53.5</v>
      </c>
      <c r="V78" s="49">
        <f t="shared" si="14"/>
        <v>0</v>
      </c>
      <c r="W78" s="49">
        <f t="shared" si="14"/>
        <v>0</v>
      </c>
      <c r="X78" s="49">
        <f t="shared" si="14"/>
        <v>0</v>
      </c>
      <c r="Y78" s="49">
        <f t="shared" si="14"/>
        <v>0</v>
      </c>
      <c r="Z78" s="49">
        <f t="shared" si="14"/>
        <v>0</v>
      </c>
      <c r="AB78" s="49">
        <f t="shared" si="15"/>
        <v>0</v>
      </c>
      <c r="AC78" s="49">
        <f t="shared" si="15"/>
        <v>0</v>
      </c>
      <c r="AD78" s="49">
        <f t="shared" si="15"/>
        <v>0</v>
      </c>
      <c r="AE78" s="49">
        <f t="shared" si="15"/>
        <v>0</v>
      </c>
      <c r="AF78" s="49">
        <f t="shared" si="15"/>
        <v>0</v>
      </c>
      <c r="AH78" s="49">
        <f t="shared" si="16"/>
        <v>0</v>
      </c>
      <c r="AI78" s="49">
        <f t="shared" si="17"/>
        <v>0</v>
      </c>
      <c r="AJ78" s="49">
        <f t="shared" si="18"/>
        <v>0</v>
      </c>
      <c r="AK78" s="49">
        <f t="shared" si="19"/>
        <v>0</v>
      </c>
      <c r="AL78" s="49">
        <f t="shared" si="20"/>
        <v>0</v>
      </c>
      <c r="AN78" s="49">
        <f t="shared" si="21"/>
        <v>0</v>
      </c>
      <c r="AO78" s="49">
        <f t="shared" si="22"/>
        <v>0</v>
      </c>
      <c r="AP78" s="49">
        <f t="shared" si="23"/>
        <v>0</v>
      </c>
      <c r="AQ78" s="49">
        <f t="shared" si="24"/>
        <v>0</v>
      </c>
      <c r="AR78" s="49">
        <f t="shared" si="25"/>
        <v>0</v>
      </c>
      <c r="AT78" s="49">
        <f t="shared" si="26"/>
        <v>0</v>
      </c>
      <c r="AU78" s="49">
        <f t="shared" si="26"/>
        <v>0</v>
      </c>
      <c r="AV78" s="49">
        <f t="shared" si="26"/>
        <v>0</v>
      </c>
      <c r="AW78" s="49">
        <f t="shared" si="26"/>
        <v>0</v>
      </c>
      <c r="AX78" s="49">
        <f t="shared" si="26"/>
        <v>0</v>
      </c>
      <c r="AZ78" s="53">
        <f t="shared" si="27"/>
        <v>0</v>
      </c>
      <c r="BA78" s="53">
        <f t="shared" si="28"/>
        <v>0</v>
      </c>
      <c r="BB78" s="53">
        <f t="shared" si="29"/>
        <v>0</v>
      </c>
      <c r="BC78" s="53">
        <f t="shared" si="30"/>
        <v>0</v>
      </c>
      <c r="BD78" s="53">
        <f t="shared" si="31"/>
        <v>0</v>
      </c>
    </row>
    <row r="79" spans="2:56">
      <c r="B79" s="43">
        <f>'3. Input (des)investeringen '!B104</f>
        <v>1547</v>
      </c>
      <c r="C79" s="54"/>
      <c r="D79" s="54"/>
      <c r="E79" s="54"/>
      <c r="F79" s="48">
        <f>'3. Input (des)investeringen '!D104</f>
        <v>0</v>
      </c>
      <c r="G79" s="54"/>
      <c r="H79" s="43">
        <f>'3. Input (des)investeringen '!F104</f>
        <v>2021</v>
      </c>
      <c r="I79" s="48" t="str">
        <f>'3. Input (des)investeringen '!G104</f>
        <v>nvt</v>
      </c>
      <c r="J79" s="48">
        <f>'3. Input (des)investeringen '!H104</f>
        <v>0</v>
      </c>
      <c r="K79" s="48">
        <f>'3. Input (des)investeringen '!I104</f>
        <v>1</v>
      </c>
      <c r="M79" s="49">
        <f t="shared" si="8"/>
        <v>0</v>
      </c>
      <c r="N79" s="49">
        <f t="shared" si="9"/>
        <v>0</v>
      </c>
      <c r="P79" s="147">
        <f t="shared" si="10"/>
        <v>0</v>
      </c>
      <c r="Q79" s="147">
        <f t="shared" si="11"/>
        <v>0</v>
      </c>
      <c r="S79" s="49">
        <f t="shared" si="12"/>
        <v>0</v>
      </c>
      <c r="T79" s="44">
        <f t="shared" si="13"/>
        <v>0</v>
      </c>
      <c r="V79" s="49">
        <f t="shared" si="14"/>
        <v>0</v>
      </c>
      <c r="W79" s="49">
        <f t="shared" si="14"/>
        <v>0</v>
      </c>
      <c r="X79" s="49">
        <f t="shared" si="14"/>
        <v>0</v>
      </c>
      <c r="Y79" s="49">
        <f t="shared" si="14"/>
        <v>0</v>
      </c>
      <c r="Z79" s="49">
        <f t="shared" si="14"/>
        <v>0</v>
      </c>
      <c r="AB79" s="49">
        <f t="shared" si="15"/>
        <v>0</v>
      </c>
      <c r="AC79" s="49">
        <f t="shared" si="15"/>
        <v>0</v>
      </c>
      <c r="AD79" s="49">
        <f t="shared" si="15"/>
        <v>0</v>
      </c>
      <c r="AE79" s="49">
        <f t="shared" si="15"/>
        <v>0</v>
      </c>
      <c r="AF79" s="49">
        <f t="shared" si="15"/>
        <v>0</v>
      </c>
      <c r="AH79" s="49">
        <f t="shared" si="16"/>
        <v>0</v>
      </c>
      <c r="AI79" s="49">
        <f t="shared" si="17"/>
        <v>0</v>
      </c>
      <c r="AJ79" s="49">
        <f t="shared" si="18"/>
        <v>0</v>
      </c>
      <c r="AK79" s="49">
        <f t="shared" si="19"/>
        <v>0</v>
      </c>
      <c r="AL79" s="49">
        <f t="shared" si="20"/>
        <v>0</v>
      </c>
      <c r="AN79" s="49">
        <f t="shared" si="21"/>
        <v>0</v>
      </c>
      <c r="AO79" s="49">
        <f t="shared" si="22"/>
        <v>0</v>
      </c>
      <c r="AP79" s="49">
        <f t="shared" si="23"/>
        <v>0</v>
      </c>
      <c r="AQ79" s="49">
        <f t="shared" si="24"/>
        <v>0</v>
      </c>
      <c r="AR79" s="49">
        <f t="shared" si="25"/>
        <v>0</v>
      </c>
      <c r="AT79" s="49">
        <f t="shared" si="26"/>
        <v>0</v>
      </c>
      <c r="AU79" s="49">
        <f t="shared" si="26"/>
        <v>0</v>
      </c>
      <c r="AV79" s="49">
        <f t="shared" si="26"/>
        <v>0</v>
      </c>
      <c r="AW79" s="49">
        <f t="shared" si="26"/>
        <v>0</v>
      </c>
      <c r="AX79" s="49">
        <f t="shared" si="26"/>
        <v>0</v>
      </c>
      <c r="AZ79" s="53">
        <f t="shared" si="27"/>
        <v>0</v>
      </c>
      <c r="BA79" s="53">
        <f t="shared" si="28"/>
        <v>0</v>
      </c>
      <c r="BB79" s="53">
        <f t="shared" si="29"/>
        <v>0</v>
      </c>
      <c r="BC79" s="53">
        <f t="shared" si="30"/>
        <v>0</v>
      </c>
      <c r="BD79" s="53">
        <f t="shared" si="31"/>
        <v>0</v>
      </c>
    </row>
    <row r="80" spans="2:56">
      <c r="B80" s="43">
        <f>'3. Input (des)investeringen '!B105</f>
        <v>1548</v>
      </c>
      <c r="C80" s="54"/>
      <c r="D80" s="54"/>
      <c r="E80" s="54"/>
      <c r="F80" s="48">
        <f>'3. Input (des)investeringen '!D105</f>
        <v>16674534.307636745</v>
      </c>
      <c r="G80" s="54"/>
      <c r="H80" s="43">
        <f>'3. Input (des)investeringen '!F105</f>
        <v>2021</v>
      </c>
      <c r="I80" s="48" t="str">
        <f>'3. Input (des)investeringen '!G105</f>
        <v>nvt</v>
      </c>
      <c r="J80" s="48">
        <f>'3. Input (des)investeringen '!H105</f>
        <v>5</v>
      </c>
      <c r="K80" s="48">
        <f>'3. Input (des)investeringen '!I105</f>
        <v>1</v>
      </c>
      <c r="M80" s="49">
        <f t="shared" si="8"/>
        <v>0</v>
      </c>
      <c r="N80" s="49">
        <f t="shared" si="9"/>
        <v>1667453.4307636747</v>
      </c>
      <c r="P80" s="147">
        <f t="shared" si="10"/>
        <v>0</v>
      </c>
      <c r="Q80" s="147">
        <f t="shared" si="11"/>
        <v>15007080.87687307</v>
      </c>
      <c r="S80" s="49">
        <f t="shared" si="12"/>
        <v>15007080.87687307</v>
      </c>
      <c r="T80" s="44">
        <f t="shared" si="13"/>
        <v>4.5</v>
      </c>
      <c r="V80" s="49">
        <f t="shared" si="14"/>
        <v>3901841.0279869991</v>
      </c>
      <c r="W80" s="49">
        <f t="shared" si="14"/>
        <v>2774642.5087907547</v>
      </c>
      <c r="X80" s="49">
        <f t="shared" si="14"/>
        <v>2731955.7009632038</v>
      </c>
      <c r="Y80" s="49">
        <f t="shared" si="14"/>
        <v>2731955.7009632038</v>
      </c>
      <c r="Z80" s="49">
        <f t="shared" si="14"/>
        <v>1365977.8504816019</v>
      </c>
      <c r="AB80" s="49">
        <f t="shared" si="15"/>
        <v>333490.68615273491</v>
      </c>
      <c r="AC80" s="49">
        <f t="shared" si="15"/>
        <v>333490.68615273491</v>
      </c>
      <c r="AD80" s="49">
        <f t="shared" si="15"/>
        <v>333490.68615273491</v>
      </c>
      <c r="AE80" s="49">
        <f t="shared" si="15"/>
        <v>333490.68615273491</v>
      </c>
      <c r="AF80" s="49">
        <f t="shared" si="15"/>
        <v>166745.34307636746</v>
      </c>
      <c r="AH80" s="49">
        <f t="shared" si="16"/>
        <v>4235331.7141397344</v>
      </c>
      <c r="AI80" s="49">
        <f t="shared" si="17"/>
        <v>3108133.1949434895</v>
      </c>
      <c r="AJ80" s="49">
        <f t="shared" si="18"/>
        <v>3065446.3871159386</v>
      </c>
      <c r="AK80" s="49">
        <f t="shared" si="19"/>
        <v>3065446.3871159386</v>
      </c>
      <c r="AL80" s="49">
        <f t="shared" si="20"/>
        <v>1532723.1935579693</v>
      </c>
      <c r="AN80" s="49">
        <f t="shared" si="21"/>
        <v>10771749.162733335</v>
      </c>
      <c r="AO80" s="49">
        <f t="shared" si="22"/>
        <v>7663615.9677898455</v>
      </c>
      <c r="AP80" s="49">
        <f t="shared" si="23"/>
        <v>4598169.580673907</v>
      </c>
      <c r="AQ80" s="49">
        <f t="shared" si="24"/>
        <v>1532723.1935579684</v>
      </c>
      <c r="AR80" s="49">
        <f t="shared" si="25"/>
        <v>0</v>
      </c>
      <c r="AT80" s="49">
        <f t="shared" si="26"/>
        <v>169067.77221473513</v>
      </c>
      <c r="AU80" s="49">
        <f t="shared" si="26"/>
        <v>178831.77419568048</v>
      </c>
      <c r="AV80" s="49">
        <f t="shared" si="26"/>
        <v>192365.76286680959</v>
      </c>
      <c r="AW80" s="49">
        <f t="shared" si="26"/>
        <v>194853.43691220318</v>
      </c>
      <c r="AX80" s="49">
        <f t="shared" si="26"/>
        <v>197373.28155835174</v>
      </c>
      <c r="AZ80" s="53">
        <f t="shared" si="27"/>
        <v>4770638.9578874027</v>
      </c>
      <c r="BA80" s="53">
        <f t="shared" si="28"/>
        <v>3539864.2960762349</v>
      </c>
      <c r="BB80" s="53">
        <f t="shared" si="29"/>
        <v>3432542.5940483566</v>
      </c>
      <c r="BC80" s="53">
        <f t="shared" si="30"/>
        <v>3318543.3053833446</v>
      </c>
      <c r="BD80" s="53">
        <f t="shared" si="31"/>
        <v>1730096.4751163211</v>
      </c>
    </row>
    <row r="81" spans="2:56">
      <c r="B81" s="43">
        <f>'3. Input (des)investeringen '!B106</f>
        <v>1549</v>
      </c>
      <c r="C81" s="54"/>
      <c r="D81" s="54"/>
      <c r="E81" s="54"/>
      <c r="F81" s="48">
        <f>'3. Input (des)investeringen '!D106</f>
        <v>5057746.3074202398</v>
      </c>
      <c r="G81" s="54"/>
      <c r="H81" s="43">
        <f>'3. Input (des)investeringen '!F106</f>
        <v>2021</v>
      </c>
      <c r="I81" s="48" t="str">
        <f>'3. Input (des)investeringen '!G106</f>
        <v>nvt</v>
      </c>
      <c r="J81" s="48">
        <f>'3. Input (des)investeringen '!H106</f>
        <v>10</v>
      </c>
      <c r="K81" s="48">
        <f>'3. Input (des)investeringen '!I106</f>
        <v>1</v>
      </c>
      <c r="M81" s="49">
        <f t="shared" si="8"/>
        <v>0</v>
      </c>
      <c r="N81" s="49">
        <f t="shared" si="9"/>
        <v>252887.315371012</v>
      </c>
      <c r="P81" s="147">
        <f t="shared" si="10"/>
        <v>0</v>
      </c>
      <c r="Q81" s="147">
        <f t="shared" si="11"/>
        <v>4804858.9920492275</v>
      </c>
      <c r="S81" s="49">
        <f t="shared" si="12"/>
        <v>4804858.9920492275</v>
      </c>
      <c r="T81" s="44">
        <f t="shared" si="13"/>
        <v>9.5</v>
      </c>
      <c r="V81" s="49">
        <f t="shared" si="14"/>
        <v>591756.31796816806</v>
      </c>
      <c r="W81" s="49">
        <f t="shared" si="14"/>
        <v>510779.13761462923</v>
      </c>
      <c r="X81" s="49">
        <f t="shared" si="14"/>
        <v>440883.04509894311</v>
      </c>
      <c r="Y81" s="49">
        <f t="shared" si="14"/>
        <v>427839.16802500986</v>
      </c>
      <c r="Z81" s="49">
        <f t="shared" si="14"/>
        <v>427839.16802500986</v>
      </c>
      <c r="AB81" s="49">
        <f t="shared" si="15"/>
        <v>50577.463074202395</v>
      </c>
      <c r="AC81" s="49">
        <f t="shared" si="15"/>
        <v>50577.463074202395</v>
      </c>
      <c r="AD81" s="49">
        <f t="shared" si="15"/>
        <v>50577.463074202395</v>
      </c>
      <c r="AE81" s="49">
        <f t="shared" si="15"/>
        <v>50577.463074202395</v>
      </c>
      <c r="AF81" s="49">
        <f t="shared" si="15"/>
        <v>50577.463074202395</v>
      </c>
      <c r="AH81" s="49">
        <f t="shared" si="16"/>
        <v>642333.78104237048</v>
      </c>
      <c r="AI81" s="49">
        <f t="shared" si="17"/>
        <v>561356.60068883165</v>
      </c>
      <c r="AJ81" s="49">
        <f t="shared" si="18"/>
        <v>491460.50817314553</v>
      </c>
      <c r="AK81" s="49">
        <f t="shared" si="19"/>
        <v>478416.63109921227</v>
      </c>
      <c r="AL81" s="49">
        <f t="shared" si="20"/>
        <v>478416.63109921227</v>
      </c>
      <c r="AN81" s="49">
        <f t="shared" si="21"/>
        <v>4162525.211006857</v>
      </c>
      <c r="AO81" s="49">
        <f t="shared" si="22"/>
        <v>3601168.6103180256</v>
      </c>
      <c r="AP81" s="49">
        <f t="shared" si="23"/>
        <v>3109708.1021448802</v>
      </c>
      <c r="AQ81" s="49">
        <f t="shared" si="24"/>
        <v>2631291.4710456678</v>
      </c>
      <c r="AR81" s="49">
        <f t="shared" si="25"/>
        <v>2152874.8399464553</v>
      </c>
      <c r="AT81" s="49">
        <f t="shared" si="26"/>
        <v>51281.905979899886</v>
      </c>
      <c r="AU81" s="49">
        <f t="shared" si="26"/>
        <v>54243.538614051075</v>
      </c>
      <c r="AV81" s="49">
        <f t="shared" si="26"/>
        <v>58348.689616362455</v>
      </c>
      <c r="AW81" s="49">
        <f t="shared" si="26"/>
        <v>59103.254870481251</v>
      </c>
      <c r="AX81" s="49">
        <f t="shared" si="26"/>
        <v>59867.578162466307</v>
      </c>
      <c r="AZ81" s="53">
        <f t="shared" si="27"/>
        <v>835141.54419650359</v>
      </c>
      <c r="BA81" s="53">
        <f t="shared" si="28"/>
        <v>734438.70344337763</v>
      </c>
      <c r="BB81" s="53">
        <f t="shared" si="29"/>
        <v>667978.10567101347</v>
      </c>
      <c r="BC81" s="53">
        <f t="shared" si="30"/>
        <v>637508.96186942887</v>
      </c>
      <c r="BD81" s="53">
        <f t="shared" si="31"/>
        <v>620093.45317964384</v>
      </c>
    </row>
    <row r="82" spans="2:56">
      <c r="B82" s="43">
        <f>'3. Input (des)investeringen '!B107</f>
        <v>1550</v>
      </c>
      <c r="C82" s="54"/>
      <c r="D82" s="54"/>
      <c r="E82" s="54"/>
      <c r="F82" s="48">
        <f>'3. Input (des)investeringen '!D107</f>
        <v>23857053.29424395</v>
      </c>
      <c r="G82" s="54"/>
      <c r="H82" s="43">
        <f>'3. Input (des)investeringen '!F107</f>
        <v>2021</v>
      </c>
      <c r="I82" s="48" t="str">
        <f>'3. Input (des)investeringen '!G107</f>
        <v>nvt</v>
      </c>
      <c r="J82" s="48">
        <f>'3. Input (des)investeringen '!H107</f>
        <v>15</v>
      </c>
      <c r="K82" s="48">
        <f>'3. Input (des)investeringen '!I107</f>
        <v>1</v>
      </c>
      <c r="M82" s="49">
        <f t="shared" si="8"/>
        <v>0</v>
      </c>
      <c r="N82" s="49">
        <f t="shared" si="9"/>
        <v>795235.1098081317</v>
      </c>
      <c r="P82" s="147">
        <f t="shared" si="10"/>
        <v>0</v>
      </c>
      <c r="Q82" s="147">
        <f t="shared" si="11"/>
        <v>23061818.184435818</v>
      </c>
      <c r="S82" s="49">
        <f t="shared" si="12"/>
        <v>23061818.184435818</v>
      </c>
      <c r="T82" s="44">
        <f t="shared" si="13"/>
        <v>14.5</v>
      </c>
      <c r="V82" s="49">
        <f t="shared" si="14"/>
        <v>1860850.1569510282</v>
      </c>
      <c r="W82" s="49">
        <f t="shared" si="14"/>
        <v>1694015.3152933496</v>
      </c>
      <c r="X82" s="49">
        <f t="shared" si="14"/>
        <v>1542138.0801291184</v>
      </c>
      <c r="Y82" s="49">
        <f t="shared" si="14"/>
        <v>1403877.4246692664</v>
      </c>
      <c r="Z82" s="49">
        <f t="shared" si="14"/>
        <v>1357595.7513285214</v>
      </c>
      <c r="AB82" s="49">
        <f t="shared" si="15"/>
        <v>159047.02196162633</v>
      </c>
      <c r="AC82" s="49">
        <f t="shared" si="15"/>
        <v>159047.02196162636</v>
      </c>
      <c r="AD82" s="49">
        <f t="shared" si="15"/>
        <v>159047.02196162636</v>
      </c>
      <c r="AE82" s="49">
        <f t="shared" si="15"/>
        <v>159047.02196162636</v>
      </c>
      <c r="AF82" s="49">
        <f t="shared" si="15"/>
        <v>159047.02196162636</v>
      </c>
      <c r="AH82" s="49">
        <f t="shared" si="16"/>
        <v>2019897.1789126545</v>
      </c>
      <c r="AI82" s="49">
        <f t="shared" si="17"/>
        <v>1853062.3372549759</v>
      </c>
      <c r="AJ82" s="49">
        <f t="shared" si="18"/>
        <v>1701185.1020907448</v>
      </c>
      <c r="AK82" s="49">
        <f t="shared" si="19"/>
        <v>1562924.4466308928</v>
      </c>
      <c r="AL82" s="49">
        <f t="shared" si="20"/>
        <v>1516642.7732901478</v>
      </c>
      <c r="AN82" s="49">
        <f t="shared" si="21"/>
        <v>21041921.005523164</v>
      </c>
      <c r="AO82" s="49">
        <f t="shared" si="22"/>
        <v>19188858.668268189</v>
      </c>
      <c r="AP82" s="49">
        <f t="shared" si="23"/>
        <v>17487673.566177443</v>
      </c>
      <c r="AQ82" s="49">
        <f t="shared" si="24"/>
        <v>15924749.119546549</v>
      </c>
      <c r="AR82" s="49">
        <f t="shared" si="25"/>
        <v>14408106.346256401</v>
      </c>
      <c r="AT82" s="49">
        <f t="shared" si="26"/>
        <v>241893.34332526181</v>
      </c>
      <c r="AU82" s="49">
        <f t="shared" si="26"/>
        <v>255863.1676889823</v>
      </c>
      <c r="AV82" s="49">
        <f t="shared" si="26"/>
        <v>275226.89221968449</v>
      </c>
      <c r="AW82" s="49">
        <f t="shared" si="26"/>
        <v>278786.12638986949</v>
      </c>
      <c r="AX82" s="49">
        <f t="shared" si="26"/>
        <v>282391.38857634319</v>
      </c>
      <c r="AZ82" s="53">
        <f t="shared" si="27"/>
        <v>2977215.836425704</v>
      </c>
      <c r="BA82" s="53">
        <f t="shared" si="28"/>
        <v>2742157.8409968084</v>
      </c>
      <c r="BB82" s="53">
        <f t="shared" si="29"/>
        <v>2640943.589825172</v>
      </c>
      <c r="BC82" s="53">
        <f t="shared" si="30"/>
        <v>2446851.0395635311</v>
      </c>
      <c r="BD82" s="53">
        <f t="shared" si="31"/>
        <v>2346542.2030242342</v>
      </c>
    </row>
    <row r="83" spans="2:56">
      <c r="B83" s="43">
        <f>'3. Input (des)investeringen '!B108</f>
        <v>1551</v>
      </c>
      <c r="C83" s="54"/>
      <c r="D83" s="54"/>
      <c r="E83" s="54"/>
      <c r="F83" s="48">
        <f>'3. Input (des)investeringen '!D108</f>
        <v>29301462.7172231</v>
      </c>
      <c r="G83" s="54"/>
      <c r="H83" s="43">
        <f>'3. Input (des)investeringen '!F108</f>
        <v>2021</v>
      </c>
      <c r="I83" s="48" t="str">
        <f>'3. Input (des)investeringen '!G108</f>
        <v>nvt</v>
      </c>
      <c r="J83" s="48">
        <f>'3. Input (des)investeringen '!H108</f>
        <v>30</v>
      </c>
      <c r="K83" s="48">
        <f>'3. Input (des)investeringen '!I108</f>
        <v>1</v>
      </c>
      <c r="M83" s="49">
        <f t="shared" si="8"/>
        <v>0</v>
      </c>
      <c r="N83" s="49">
        <f t="shared" si="9"/>
        <v>488357.71195371833</v>
      </c>
      <c r="P83" s="147">
        <f t="shared" si="10"/>
        <v>0</v>
      </c>
      <c r="Q83" s="147">
        <f t="shared" si="11"/>
        <v>28813105.005269382</v>
      </c>
      <c r="S83" s="49">
        <f t="shared" si="12"/>
        <v>28813105.005269382</v>
      </c>
      <c r="T83" s="44">
        <f t="shared" si="13"/>
        <v>29.5</v>
      </c>
      <c r="V83" s="49">
        <f t="shared" si="14"/>
        <v>1142757.0459717009</v>
      </c>
      <c r="W83" s="49">
        <f t="shared" si="14"/>
        <v>1092398.2608949819</v>
      </c>
      <c r="X83" s="49">
        <f t="shared" si="14"/>
        <v>1044258.6765165591</v>
      </c>
      <c r="Y83" s="49">
        <f t="shared" si="14"/>
        <v>998240.49755142257</v>
      </c>
      <c r="Z83" s="49">
        <f t="shared" si="14"/>
        <v>954250.2383372921</v>
      </c>
      <c r="AB83" s="49">
        <f t="shared" si="15"/>
        <v>97671.542390743678</v>
      </c>
      <c r="AC83" s="49">
        <f t="shared" si="15"/>
        <v>97671.542390743678</v>
      </c>
      <c r="AD83" s="49">
        <f t="shared" si="15"/>
        <v>97671.542390743678</v>
      </c>
      <c r="AE83" s="49">
        <f t="shared" si="15"/>
        <v>97671.542390743678</v>
      </c>
      <c r="AF83" s="49">
        <f t="shared" si="15"/>
        <v>97671.542390743678</v>
      </c>
      <c r="AH83" s="49">
        <f t="shared" si="16"/>
        <v>1240428.5883624447</v>
      </c>
      <c r="AI83" s="49">
        <f t="shared" si="17"/>
        <v>1190069.8032857256</v>
      </c>
      <c r="AJ83" s="49">
        <f t="shared" si="18"/>
        <v>1141930.2189073027</v>
      </c>
      <c r="AK83" s="49">
        <f t="shared" si="19"/>
        <v>1095912.0399421663</v>
      </c>
      <c r="AL83" s="49">
        <f t="shared" si="20"/>
        <v>1051921.7807280358</v>
      </c>
      <c r="AN83" s="49">
        <f t="shared" si="21"/>
        <v>27572676.416906938</v>
      </c>
      <c r="AO83" s="49">
        <f t="shared" si="22"/>
        <v>26382606.613621213</v>
      </c>
      <c r="AP83" s="49">
        <f t="shared" si="23"/>
        <v>25240676.394713908</v>
      </c>
      <c r="AQ83" s="49">
        <f t="shared" si="24"/>
        <v>24144764.354771741</v>
      </c>
      <c r="AR83" s="49">
        <f t="shared" si="25"/>
        <v>23092842.574043706</v>
      </c>
      <c r="AT83" s="49">
        <f t="shared" si="26"/>
        <v>297095.73489948583</v>
      </c>
      <c r="AU83" s="49">
        <f t="shared" si="26"/>
        <v>314253.60778140096</v>
      </c>
      <c r="AV83" s="49">
        <f t="shared" si="26"/>
        <v>338036.32081829745</v>
      </c>
      <c r="AW83" s="49">
        <f t="shared" si="26"/>
        <v>342407.80651911959</v>
      </c>
      <c r="AX83" s="49">
        <f t="shared" si="26"/>
        <v>346835.8242730248</v>
      </c>
      <c r="AZ83" s="53">
        <f t="shared" si="27"/>
        <v>2474995.3214367665</v>
      </c>
      <c r="BA83" s="53">
        <f t="shared" si="28"/>
        <v>2374949.4293166269</v>
      </c>
      <c r="BB83" s="53">
        <f t="shared" si="29"/>
        <v>2439112.2427247288</v>
      </c>
      <c r="BC83" s="53">
        <f t="shared" si="30"/>
        <v>2355820.8919426119</v>
      </c>
      <c r="BD83" s="53">
        <f t="shared" si="31"/>
        <v>2276285.6228147214</v>
      </c>
    </row>
    <row r="84" spans="2:56">
      <c r="B84" s="43">
        <f>'3. Input (des)investeringen '!B109</f>
        <v>1552</v>
      </c>
      <c r="C84" s="54"/>
      <c r="D84" s="54"/>
      <c r="E84" s="54"/>
      <c r="F84" s="48">
        <f>'3. Input (des)investeringen '!D109</f>
        <v>81110584.954272762</v>
      </c>
      <c r="G84" s="54"/>
      <c r="H84" s="43">
        <f>'3. Input (des)investeringen '!F109</f>
        <v>2021</v>
      </c>
      <c r="I84" s="48" t="str">
        <f>'3. Input (des)investeringen '!G109</f>
        <v>nvt</v>
      </c>
      <c r="J84" s="48">
        <f>'3. Input (des)investeringen '!H109</f>
        <v>55</v>
      </c>
      <c r="K84" s="48">
        <f>'3. Input (des)investeringen '!I109</f>
        <v>1</v>
      </c>
      <c r="M84" s="49">
        <f t="shared" si="8"/>
        <v>0</v>
      </c>
      <c r="N84" s="49">
        <f t="shared" si="9"/>
        <v>737368.95412975235</v>
      </c>
      <c r="P84" s="147">
        <f t="shared" si="10"/>
        <v>0</v>
      </c>
      <c r="Q84" s="147">
        <f t="shared" si="11"/>
        <v>80373216.000143006</v>
      </c>
      <c r="S84" s="49">
        <f t="shared" si="12"/>
        <v>80373216.000143006</v>
      </c>
      <c r="T84" s="44">
        <f t="shared" si="13"/>
        <v>54.5</v>
      </c>
      <c r="V84" s="49">
        <f t="shared" si="14"/>
        <v>1725443.3526636206</v>
      </c>
      <c r="W84" s="49">
        <f t="shared" si="14"/>
        <v>1684285.9882881581</v>
      </c>
      <c r="X84" s="49">
        <f t="shared" si="14"/>
        <v>1644110.3592097249</v>
      </c>
      <c r="Y84" s="49">
        <f t="shared" si="14"/>
        <v>1604893.0478891258</v>
      </c>
      <c r="Z84" s="49">
        <f t="shared" si="14"/>
        <v>1566611.1953706695</v>
      </c>
      <c r="AB84" s="49">
        <f t="shared" si="15"/>
        <v>147473.79082595048</v>
      </c>
      <c r="AC84" s="49">
        <f t="shared" si="15"/>
        <v>147473.79082595048</v>
      </c>
      <c r="AD84" s="49">
        <f t="shared" si="15"/>
        <v>147473.79082595048</v>
      </c>
      <c r="AE84" s="49">
        <f t="shared" si="15"/>
        <v>147473.79082595048</v>
      </c>
      <c r="AF84" s="49">
        <f t="shared" si="15"/>
        <v>147473.79082595048</v>
      </c>
      <c r="AH84" s="49">
        <f t="shared" si="16"/>
        <v>1872917.1434895711</v>
      </c>
      <c r="AI84" s="49">
        <f t="shared" si="17"/>
        <v>1831759.7791141085</v>
      </c>
      <c r="AJ84" s="49">
        <f t="shared" si="18"/>
        <v>1791584.1500356754</v>
      </c>
      <c r="AK84" s="49">
        <f t="shared" si="19"/>
        <v>1752366.8387150762</v>
      </c>
      <c r="AL84" s="49">
        <f t="shared" si="20"/>
        <v>1714084.9861966199</v>
      </c>
      <c r="AN84" s="49">
        <f t="shared" si="21"/>
        <v>78500298.856653437</v>
      </c>
      <c r="AO84" s="49">
        <f t="shared" si="22"/>
        <v>76668539.077539325</v>
      </c>
      <c r="AP84" s="49">
        <f t="shared" si="23"/>
        <v>74876954.927503645</v>
      </c>
      <c r="AQ84" s="49">
        <f t="shared" si="24"/>
        <v>73124588.088788569</v>
      </c>
      <c r="AR84" s="49">
        <f t="shared" si="25"/>
        <v>71410503.102591947</v>
      </c>
      <c r="AT84" s="49">
        <f t="shared" si="26"/>
        <v>822402.93181515869</v>
      </c>
      <c r="AU84" s="49">
        <f t="shared" si="26"/>
        <v>869898.34593334782</v>
      </c>
      <c r="AV84" s="49">
        <f t="shared" si="26"/>
        <v>935732.25275358371</v>
      </c>
      <c r="AW84" s="49">
        <f t="shared" si="26"/>
        <v>947833.1422461929</v>
      </c>
      <c r="AX84" s="49">
        <f t="shared" si="26"/>
        <v>960090.5204417205</v>
      </c>
      <c r="AZ84" s="53">
        <f t="shared" si="27"/>
        <v>5364330.2364309467</v>
      </c>
      <c r="BA84" s="53">
        <f t="shared" si="28"/>
        <v>5231719.9146062545</v>
      </c>
      <c r="BB84" s="53">
        <f t="shared" si="29"/>
        <v>5572640.6900343979</v>
      </c>
      <c r="BC84" s="53">
        <f t="shared" si="30"/>
        <v>5478934.3283352349</v>
      </c>
      <c r="BD84" s="53">
        <f t="shared" si="31"/>
        <v>5387774.6245368347</v>
      </c>
    </row>
    <row r="85" spans="2:56">
      <c r="B85" s="43">
        <f>'3. Input (des)investeringen '!B110</f>
        <v>1553</v>
      </c>
      <c r="C85" s="54"/>
      <c r="D85" s="54"/>
      <c r="E85" s="54"/>
      <c r="F85" s="48">
        <f>'3. Input (des)investeringen '!D110</f>
        <v>-30959.437980156832</v>
      </c>
      <c r="G85" s="54"/>
      <c r="H85" s="43">
        <f>'3. Input (des)investeringen '!F110</f>
        <v>2021</v>
      </c>
      <c r="I85" s="48" t="str">
        <f>'3. Input (des)investeringen '!G110</f>
        <v>nvt</v>
      </c>
      <c r="J85" s="48">
        <f>'3. Input (des)investeringen '!H110</f>
        <v>0</v>
      </c>
      <c r="K85" s="48">
        <f>'3. Input (des)investeringen '!I110</f>
        <v>0</v>
      </c>
      <c r="M85" s="49">
        <f t="shared" si="8"/>
        <v>0</v>
      </c>
      <c r="N85" s="49">
        <f t="shared" si="9"/>
        <v>0</v>
      </c>
      <c r="P85" s="147">
        <f t="shared" si="10"/>
        <v>0</v>
      </c>
      <c r="Q85" s="147">
        <f t="shared" si="11"/>
        <v>-30959.437980156832</v>
      </c>
      <c r="S85" s="49">
        <f t="shared" si="12"/>
        <v>-30959.437980156832</v>
      </c>
      <c r="T85" s="44">
        <f t="shared" si="13"/>
        <v>0</v>
      </c>
      <c r="V85" s="49">
        <f t="shared" si="14"/>
        <v>0</v>
      </c>
      <c r="W85" s="49">
        <f t="shared" si="14"/>
        <v>0</v>
      </c>
      <c r="X85" s="49">
        <f t="shared" si="14"/>
        <v>0</v>
      </c>
      <c r="Y85" s="49">
        <f t="shared" si="14"/>
        <v>0</v>
      </c>
      <c r="Z85" s="49">
        <f t="shared" si="14"/>
        <v>0</v>
      </c>
      <c r="AB85" s="49">
        <f t="shared" si="15"/>
        <v>0</v>
      </c>
      <c r="AC85" s="49">
        <f t="shared" si="15"/>
        <v>0</v>
      </c>
      <c r="AD85" s="49">
        <f t="shared" si="15"/>
        <v>0</v>
      </c>
      <c r="AE85" s="49">
        <f t="shared" si="15"/>
        <v>0</v>
      </c>
      <c r="AF85" s="49">
        <f t="shared" si="15"/>
        <v>0</v>
      </c>
      <c r="AH85" s="49">
        <f t="shared" si="16"/>
        <v>0</v>
      </c>
      <c r="AI85" s="49">
        <f t="shared" si="17"/>
        <v>0</v>
      </c>
      <c r="AJ85" s="49">
        <f t="shared" si="18"/>
        <v>0</v>
      </c>
      <c r="AK85" s="49">
        <f t="shared" si="19"/>
        <v>0</v>
      </c>
      <c r="AL85" s="49">
        <f t="shared" si="20"/>
        <v>0</v>
      </c>
      <c r="AN85" s="49">
        <f t="shared" si="21"/>
        <v>-30959.437980156832</v>
      </c>
      <c r="AO85" s="49">
        <f t="shared" si="22"/>
        <v>-30959.437980156832</v>
      </c>
      <c r="AP85" s="49">
        <f t="shared" si="23"/>
        <v>-30959.437980156832</v>
      </c>
      <c r="AQ85" s="49">
        <f t="shared" si="24"/>
        <v>-30959.437980156832</v>
      </c>
      <c r="AR85" s="49">
        <f t="shared" si="25"/>
        <v>-30959.437980156832</v>
      </c>
      <c r="AT85" s="49">
        <f t="shared" si="26"/>
        <v>-313.90641032344456</v>
      </c>
      <c r="AU85" s="49">
        <f t="shared" si="26"/>
        <v>-332.03513333244416</v>
      </c>
      <c r="AV85" s="49">
        <f t="shared" si="26"/>
        <v>-357.1635522230435</v>
      </c>
      <c r="AW85" s="49">
        <f t="shared" si="26"/>
        <v>-361.78239128039195</v>
      </c>
      <c r="AX85" s="49">
        <f t="shared" si="26"/>
        <v>-366.46096116442982</v>
      </c>
      <c r="AZ85" s="53">
        <f t="shared" si="27"/>
        <v>-1366.527301648777</v>
      </c>
      <c r="BA85" s="53">
        <f t="shared" si="28"/>
        <v>-1353.6965866776195</v>
      </c>
      <c r="BB85" s="53">
        <f t="shared" si="29"/>
        <v>-1533.6221954690031</v>
      </c>
      <c r="BC85" s="53">
        <f t="shared" si="30"/>
        <v>-1538.2410345263515</v>
      </c>
      <c r="BD85" s="53">
        <f t="shared" si="31"/>
        <v>-1542.9196044103894</v>
      </c>
    </row>
    <row r="86" spans="2:56">
      <c r="B86" s="43">
        <f>'3. Input (des)investeringen '!B111</f>
        <v>1554</v>
      </c>
      <c r="C86" s="54"/>
      <c r="D86" s="54"/>
      <c r="E86" s="54"/>
      <c r="F86" s="48">
        <f>'3. Input (des)investeringen '!D111</f>
        <v>436048.00524345576</v>
      </c>
      <c r="G86" s="54"/>
      <c r="H86" s="43">
        <f>'3. Input (des)investeringen '!F111</f>
        <v>2021</v>
      </c>
      <c r="I86" s="48" t="str">
        <f>'3. Input (des)investeringen '!G111</f>
        <v>nvt</v>
      </c>
      <c r="J86" s="48">
        <f>'3. Input (des)investeringen '!H111</f>
        <v>5</v>
      </c>
      <c r="K86" s="48">
        <f>'3. Input (des)investeringen '!I111</f>
        <v>0</v>
      </c>
      <c r="M86" s="49">
        <f t="shared" si="8"/>
        <v>0</v>
      </c>
      <c r="N86" s="49">
        <f t="shared" si="9"/>
        <v>43604.800524345577</v>
      </c>
      <c r="P86" s="147">
        <f t="shared" si="10"/>
        <v>0</v>
      </c>
      <c r="Q86" s="147">
        <f t="shared" si="11"/>
        <v>392443.20471911016</v>
      </c>
      <c r="S86" s="49">
        <f t="shared" si="12"/>
        <v>392443.20471911016</v>
      </c>
      <c r="T86" s="44">
        <f t="shared" si="13"/>
        <v>4.5</v>
      </c>
      <c r="V86" s="49">
        <f t="shared" si="14"/>
        <v>102035.23322696866</v>
      </c>
      <c r="W86" s="49">
        <f t="shared" si="14"/>
        <v>72558.388072511036</v>
      </c>
      <c r="X86" s="49">
        <f t="shared" si="14"/>
        <v>71442.105179087783</v>
      </c>
      <c r="Y86" s="49">
        <f t="shared" si="14"/>
        <v>71442.105179087783</v>
      </c>
      <c r="Z86" s="49">
        <f t="shared" si="14"/>
        <v>35721.052589543891</v>
      </c>
      <c r="AB86" s="49">
        <f t="shared" si="15"/>
        <v>8720.9601048691147</v>
      </c>
      <c r="AC86" s="49">
        <f t="shared" si="15"/>
        <v>8720.9601048691147</v>
      </c>
      <c r="AD86" s="49">
        <f t="shared" si="15"/>
        <v>8720.9601048691147</v>
      </c>
      <c r="AE86" s="49">
        <f t="shared" si="15"/>
        <v>8720.9601048691147</v>
      </c>
      <c r="AF86" s="49">
        <f t="shared" si="15"/>
        <v>4360.4800524345574</v>
      </c>
      <c r="AH86" s="49">
        <f t="shared" si="16"/>
        <v>110756.19333183777</v>
      </c>
      <c r="AI86" s="49">
        <f t="shared" si="17"/>
        <v>81279.348177380147</v>
      </c>
      <c r="AJ86" s="49">
        <f t="shared" si="18"/>
        <v>80163.065283956894</v>
      </c>
      <c r="AK86" s="49">
        <f t="shared" si="19"/>
        <v>80163.065283956894</v>
      </c>
      <c r="AL86" s="49">
        <f t="shared" si="20"/>
        <v>40081.532641978447</v>
      </c>
      <c r="AN86" s="49">
        <f t="shared" si="21"/>
        <v>281687.01138727239</v>
      </c>
      <c r="AO86" s="49">
        <f t="shared" si="22"/>
        <v>200407.66320989223</v>
      </c>
      <c r="AP86" s="49">
        <f t="shared" si="23"/>
        <v>120244.59792593533</v>
      </c>
      <c r="AQ86" s="49">
        <f t="shared" si="24"/>
        <v>40081.53264197844</v>
      </c>
      <c r="AR86" s="49">
        <f t="shared" si="25"/>
        <v>0</v>
      </c>
      <c r="AT86" s="49">
        <f t="shared" si="26"/>
        <v>4421.2128186048658</v>
      </c>
      <c r="AU86" s="49">
        <f t="shared" si="26"/>
        <v>4676.5467013049338</v>
      </c>
      <c r="AV86" s="49">
        <f t="shared" si="26"/>
        <v>5030.4677556596916</v>
      </c>
      <c r="AW86" s="49">
        <f t="shared" si="26"/>
        <v>5095.5217646758829</v>
      </c>
      <c r="AX86" s="49">
        <f t="shared" si="26"/>
        <v>5161.4170521366705</v>
      </c>
      <c r="AZ86" s="53">
        <f t="shared" si="27"/>
        <v>124754.7645376099</v>
      </c>
      <c r="BA86" s="53">
        <f t="shared" si="28"/>
        <v>92569.347764611521</v>
      </c>
      <c r="BB86" s="53">
        <f t="shared" si="29"/>
        <v>89762.827760802116</v>
      </c>
      <c r="BC86" s="53">
        <f t="shared" si="30"/>
        <v>86781.685289027955</v>
      </c>
      <c r="BD86" s="53">
        <f t="shared" si="31"/>
        <v>45242.949694115116</v>
      </c>
    </row>
    <row r="87" spans="2:56">
      <c r="B87" s="43">
        <f>'3. Input (des)investeringen '!B112</f>
        <v>1555</v>
      </c>
      <c r="C87" s="54"/>
      <c r="D87" s="54"/>
      <c r="E87" s="54"/>
      <c r="F87" s="48">
        <f>'3. Input (des)investeringen '!D112</f>
        <v>1563699.3217659162</v>
      </c>
      <c r="G87" s="54"/>
      <c r="H87" s="43">
        <f>'3. Input (des)investeringen '!F112</f>
        <v>2021</v>
      </c>
      <c r="I87" s="48" t="str">
        <f>'3. Input (des)investeringen '!G112</f>
        <v>nvt</v>
      </c>
      <c r="J87" s="48">
        <f>'3. Input (des)investeringen '!H112</f>
        <v>10</v>
      </c>
      <c r="K87" s="48">
        <f>'3. Input (des)investeringen '!I112</f>
        <v>0</v>
      </c>
      <c r="M87" s="49">
        <f t="shared" si="8"/>
        <v>0</v>
      </c>
      <c r="N87" s="49">
        <f t="shared" si="9"/>
        <v>78184.966088295812</v>
      </c>
      <c r="P87" s="147">
        <f t="shared" si="10"/>
        <v>0</v>
      </c>
      <c r="Q87" s="147">
        <f t="shared" si="11"/>
        <v>1485514.3556776203</v>
      </c>
      <c r="S87" s="49">
        <f t="shared" si="12"/>
        <v>1485514.3556776203</v>
      </c>
      <c r="T87" s="44">
        <f t="shared" si="13"/>
        <v>9.5</v>
      </c>
      <c r="V87" s="49">
        <f t="shared" si="14"/>
        <v>182952.82064661221</v>
      </c>
      <c r="W87" s="49">
        <f t="shared" si="14"/>
        <v>157917.17150549684</v>
      </c>
      <c r="X87" s="49">
        <f t="shared" si="14"/>
        <v>136307.45329948148</v>
      </c>
      <c r="Y87" s="49">
        <f t="shared" si="14"/>
        <v>132274.68840896428</v>
      </c>
      <c r="Z87" s="49">
        <f t="shared" si="14"/>
        <v>132274.68840896428</v>
      </c>
      <c r="AB87" s="49">
        <f t="shared" si="15"/>
        <v>15636.993217659161</v>
      </c>
      <c r="AC87" s="49">
        <f t="shared" si="15"/>
        <v>15636.993217659163</v>
      </c>
      <c r="AD87" s="49">
        <f t="shared" si="15"/>
        <v>15636.993217659163</v>
      </c>
      <c r="AE87" s="49">
        <f t="shared" si="15"/>
        <v>15636.993217659163</v>
      </c>
      <c r="AF87" s="49">
        <f t="shared" si="15"/>
        <v>15636.993217659163</v>
      </c>
      <c r="AH87" s="49">
        <f t="shared" si="16"/>
        <v>198589.81386427136</v>
      </c>
      <c r="AI87" s="49">
        <f t="shared" si="17"/>
        <v>173554.16472315599</v>
      </c>
      <c r="AJ87" s="49">
        <f t="shared" si="18"/>
        <v>151944.44651714063</v>
      </c>
      <c r="AK87" s="49">
        <f t="shared" si="19"/>
        <v>147911.68162662344</v>
      </c>
      <c r="AL87" s="49">
        <f t="shared" si="20"/>
        <v>147911.68162662344</v>
      </c>
      <c r="AN87" s="49">
        <f t="shared" si="21"/>
        <v>1286924.5418133489</v>
      </c>
      <c r="AO87" s="49">
        <f t="shared" si="22"/>
        <v>1113370.3770901929</v>
      </c>
      <c r="AP87" s="49">
        <f t="shared" si="23"/>
        <v>961425.93057305226</v>
      </c>
      <c r="AQ87" s="49">
        <f t="shared" si="24"/>
        <v>813514.24894642876</v>
      </c>
      <c r="AR87" s="49">
        <f t="shared" si="25"/>
        <v>665602.56731980527</v>
      </c>
      <c r="AT87" s="49">
        <f t="shared" si="26"/>
        <v>15854.785259194719</v>
      </c>
      <c r="AU87" s="49">
        <f t="shared" si="26"/>
        <v>16770.430817483732</v>
      </c>
      <c r="AV87" s="49">
        <f t="shared" si="26"/>
        <v>18039.617021750902</v>
      </c>
      <c r="AW87" s="49">
        <f t="shared" si="26"/>
        <v>18272.905349076187</v>
      </c>
      <c r="AX87" s="49">
        <f t="shared" si="26"/>
        <v>18509.210561050433</v>
      </c>
      <c r="AZ87" s="53">
        <f t="shared" si="27"/>
        <v>258200.03354511995</v>
      </c>
      <c r="BA87" s="53">
        <f t="shared" si="28"/>
        <v>227065.81798461606</v>
      </c>
      <c r="BB87" s="53">
        <f t="shared" si="29"/>
        <v>206518.2489006675</v>
      </c>
      <c r="BC87" s="53">
        <f t="shared" si="30"/>
        <v>197098.12843566394</v>
      </c>
      <c r="BD87" s="53">
        <f t="shared" si="31"/>
        <v>191713.78974582645</v>
      </c>
    </row>
    <row r="88" spans="2:56">
      <c r="B88" s="43">
        <f>'3. Input (des)investeringen '!B113</f>
        <v>1556</v>
      </c>
      <c r="C88" s="54"/>
      <c r="D88" s="54"/>
      <c r="E88" s="54"/>
      <c r="F88" s="48">
        <f>'3. Input (des)investeringen '!D113</f>
        <v>4699116.7440402387</v>
      </c>
      <c r="G88" s="54"/>
      <c r="H88" s="43">
        <f>'3. Input (des)investeringen '!F113</f>
        <v>2021</v>
      </c>
      <c r="I88" s="48" t="str">
        <f>'3. Input (des)investeringen '!G113</f>
        <v>nvt</v>
      </c>
      <c r="J88" s="48">
        <f>'3. Input (des)investeringen '!H113</f>
        <v>15</v>
      </c>
      <c r="K88" s="48">
        <f>'3. Input (des)investeringen '!I113</f>
        <v>0</v>
      </c>
      <c r="M88" s="49">
        <f t="shared" si="8"/>
        <v>0</v>
      </c>
      <c r="N88" s="49">
        <f t="shared" si="9"/>
        <v>156637.22480134128</v>
      </c>
      <c r="P88" s="147">
        <f t="shared" si="10"/>
        <v>0</v>
      </c>
      <c r="Q88" s="147">
        <f t="shared" si="11"/>
        <v>4542479.5192388976</v>
      </c>
      <c r="S88" s="49">
        <f t="shared" si="12"/>
        <v>4542479.5192388976</v>
      </c>
      <c r="T88" s="44">
        <f t="shared" si="13"/>
        <v>14.5</v>
      </c>
      <c r="V88" s="49">
        <f t="shared" si="14"/>
        <v>366531.10603513865</v>
      </c>
      <c r="W88" s="49">
        <f t="shared" si="14"/>
        <v>333669.69652854005</v>
      </c>
      <c r="X88" s="49">
        <f t="shared" si="14"/>
        <v>303754.48235701578</v>
      </c>
      <c r="Y88" s="49">
        <f t="shared" si="14"/>
        <v>276521.32186983502</v>
      </c>
      <c r="Z88" s="49">
        <f t="shared" si="14"/>
        <v>267405.23433566466</v>
      </c>
      <c r="AB88" s="49">
        <f t="shared" si="15"/>
        <v>31327.444960268262</v>
      </c>
      <c r="AC88" s="49">
        <f t="shared" si="15"/>
        <v>31327.444960268262</v>
      </c>
      <c r="AD88" s="49">
        <f t="shared" si="15"/>
        <v>31327.444960268262</v>
      </c>
      <c r="AE88" s="49">
        <f t="shared" si="15"/>
        <v>31327.444960268262</v>
      </c>
      <c r="AF88" s="49">
        <f t="shared" si="15"/>
        <v>31327.444960268262</v>
      </c>
      <c r="AH88" s="49">
        <f t="shared" si="16"/>
        <v>397858.55099540693</v>
      </c>
      <c r="AI88" s="49">
        <f t="shared" si="17"/>
        <v>364997.14148880832</v>
      </c>
      <c r="AJ88" s="49">
        <f t="shared" si="18"/>
        <v>335081.92731728405</v>
      </c>
      <c r="AK88" s="49">
        <f t="shared" si="19"/>
        <v>307848.7668301033</v>
      </c>
      <c r="AL88" s="49">
        <f t="shared" si="20"/>
        <v>298732.67929593293</v>
      </c>
      <c r="AN88" s="49">
        <f t="shared" si="21"/>
        <v>4144620.9682434909</v>
      </c>
      <c r="AO88" s="49">
        <f t="shared" si="22"/>
        <v>3779623.8267546827</v>
      </c>
      <c r="AP88" s="49">
        <f t="shared" si="23"/>
        <v>3444541.8994373986</v>
      </c>
      <c r="AQ88" s="49">
        <f t="shared" si="24"/>
        <v>3136693.1326072952</v>
      </c>
      <c r="AR88" s="49">
        <f t="shared" si="25"/>
        <v>2837960.4533113623</v>
      </c>
      <c r="AT88" s="49">
        <f t="shared" si="26"/>
        <v>47645.660420512315</v>
      </c>
      <c r="AU88" s="49">
        <f t="shared" si="26"/>
        <v>50397.292601117748</v>
      </c>
      <c r="AV88" s="49">
        <f t="shared" si="26"/>
        <v>54211.359705170325</v>
      </c>
      <c r="AW88" s="49">
        <f t="shared" si="26"/>
        <v>54912.421008877594</v>
      </c>
      <c r="AX88" s="49">
        <f t="shared" si="26"/>
        <v>55622.548437364385</v>
      </c>
      <c r="AZ88" s="53">
        <f t="shared" si="27"/>
        <v>586421.32433619793</v>
      </c>
      <c r="BA88" s="53">
        <f t="shared" si="28"/>
        <v>540122.02037283056</v>
      </c>
      <c r="BB88" s="53">
        <f t="shared" si="29"/>
        <v>520185.87920107553</v>
      </c>
      <c r="BC88" s="53">
        <f t="shared" si="30"/>
        <v>481955.5268780581</v>
      </c>
      <c r="BD88" s="53">
        <f t="shared" si="31"/>
        <v>462197.72495912912</v>
      </c>
    </row>
    <row r="89" spans="2:56">
      <c r="B89" s="43">
        <f>'3. Input (des)investeringen '!B114</f>
        <v>1557</v>
      </c>
      <c r="C89" s="54"/>
      <c r="D89" s="54"/>
      <c r="E89" s="54"/>
      <c r="F89" s="48">
        <f>'3. Input (des)investeringen '!D114</f>
        <v>26652613.015183877</v>
      </c>
      <c r="G89" s="54"/>
      <c r="H89" s="43">
        <f>'3. Input (des)investeringen '!F114</f>
        <v>2021</v>
      </c>
      <c r="I89" s="48" t="str">
        <f>'3. Input (des)investeringen '!G114</f>
        <v>nvt</v>
      </c>
      <c r="J89" s="48">
        <f>'3. Input (des)investeringen '!H114</f>
        <v>30</v>
      </c>
      <c r="K89" s="48">
        <f>'3. Input (des)investeringen '!I114</f>
        <v>0</v>
      </c>
      <c r="M89" s="49">
        <f t="shared" si="8"/>
        <v>0</v>
      </c>
      <c r="N89" s="49">
        <f t="shared" si="9"/>
        <v>444210.21691973129</v>
      </c>
      <c r="P89" s="147">
        <f t="shared" si="10"/>
        <v>0</v>
      </c>
      <c r="Q89" s="147">
        <f t="shared" si="11"/>
        <v>26208402.798264146</v>
      </c>
      <c r="S89" s="49">
        <f t="shared" si="12"/>
        <v>26208402.798264146</v>
      </c>
      <c r="T89" s="44">
        <f t="shared" si="13"/>
        <v>29.5</v>
      </c>
      <c r="V89" s="49">
        <f t="shared" si="14"/>
        <v>1039451.9075921712</v>
      </c>
      <c r="W89" s="49">
        <f t="shared" si="14"/>
        <v>993645.55234234675</v>
      </c>
      <c r="X89" s="49">
        <f t="shared" si="14"/>
        <v>949857.78223912464</v>
      </c>
      <c r="Y89" s="49">
        <f t="shared" si="14"/>
        <v>907999.64268282428</v>
      </c>
      <c r="Z89" s="49">
        <f t="shared" si="14"/>
        <v>867986.09910697106</v>
      </c>
      <c r="AB89" s="49">
        <f t="shared" si="15"/>
        <v>88842.043383946264</v>
      </c>
      <c r="AC89" s="49">
        <f t="shared" si="15"/>
        <v>88842.043383946264</v>
      </c>
      <c r="AD89" s="49">
        <f t="shared" si="15"/>
        <v>88842.043383946264</v>
      </c>
      <c r="AE89" s="49">
        <f t="shared" si="15"/>
        <v>88842.043383946264</v>
      </c>
      <c r="AF89" s="49">
        <f t="shared" si="15"/>
        <v>88842.043383946264</v>
      </c>
      <c r="AH89" s="49">
        <f t="shared" si="16"/>
        <v>1128293.9509761175</v>
      </c>
      <c r="AI89" s="49">
        <f t="shared" si="17"/>
        <v>1082487.595726293</v>
      </c>
      <c r="AJ89" s="49">
        <f t="shared" si="18"/>
        <v>1038699.8256230709</v>
      </c>
      <c r="AK89" s="49">
        <f t="shared" si="19"/>
        <v>996841.68606677058</v>
      </c>
      <c r="AL89" s="49">
        <f t="shared" si="20"/>
        <v>956828.14249091735</v>
      </c>
      <c r="AN89" s="49">
        <f t="shared" si="21"/>
        <v>25080108.847288027</v>
      </c>
      <c r="AO89" s="49">
        <f t="shared" si="22"/>
        <v>23997621.251561735</v>
      </c>
      <c r="AP89" s="49">
        <f t="shared" si="23"/>
        <v>22958921.425938662</v>
      </c>
      <c r="AQ89" s="49">
        <f t="shared" si="24"/>
        <v>21962079.739871893</v>
      </c>
      <c r="AR89" s="49">
        <f t="shared" si="25"/>
        <v>21005251.597380977</v>
      </c>
      <c r="AT89" s="49">
        <f t="shared" si="26"/>
        <v>270238.30609259359</v>
      </c>
      <c r="AU89" s="49">
        <f t="shared" si="26"/>
        <v>285845.10874605307</v>
      </c>
      <c r="AV89" s="49">
        <f t="shared" si="26"/>
        <v>307477.86657595437</v>
      </c>
      <c r="AW89" s="49">
        <f t="shared" si="26"/>
        <v>311454.17034651461</v>
      </c>
      <c r="AX89" s="49">
        <f t="shared" si="26"/>
        <v>315481.89567743568</v>
      </c>
      <c r="AZ89" s="53">
        <f t="shared" si="27"/>
        <v>2251255.9578765044</v>
      </c>
      <c r="BA89" s="53">
        <f t="shared" si="28"/>
        <v>2160254.2057738835</v>
      </c>
      <c r="BB89" s="53">
        <f t="shared" si="29"/>
        <v>2218616.7063846947</v>
      </c>
      <c r="BC89" s="53">
        <f t="shared" si="30"/>
        <v>2142854.886528417</v>
      </c>
      <c r="BD89" s="53">
        <f t="shared" si="31"/>
        <v>2070509.5988688301</v>
      </c>
    </row>
    <row r="90" spans="2:56">
      <c r="B90" s="43">
        <f>'3. Input (des)investeringen '!B115</f>
        <v>1558</v>
      </c>
      <c r="C90" s="54"/>
      <c r="D90" s="54"/>
      <c r="E90" s="54"/>
      <c r="F90" s="48">
        <f>'3. Input (des)investeringen '!D115</f>
        <v>37650.599697288933</v>
      </c>
      <c r="G90" s="54"/>
      <c r="H90" s="43">
        <f>'3. Input (des)investeringen '!F115</f>
        <v>2021</v>
      </c>
      <c r="I90" s="48" t="str">
        <f>'3. Input (des)investeringen '!G115</f>
        <v>nvt</v>
      </c>
      <c r="J90" s="48">
        <f>'3. Input (des)investeringen '!H115</f>
        <v>55</v>
      </c>
      <c r="K90" s="48">
        <f>'3. Input (des)investeringen '!I115</f>
        <v>0</v>
      </c>
      <c r="M90" s="49">
        <f t="shared" si="8"/>
        <v>0</v>
      </c>
      <c r="N90" s="49">
        <f t="shared" si="9"/>
        <v>342.27817906626302</v>
      </c>
      <c r="P90" s="147">
        <f t="shared" si="10"/>
        <v>0</v>
      </c>
      <c r="Q90" s="147">
        <f t="shared" si="11"/>
        <v>37308.32151822267</v>
      </c>
      <c r="S90" s="49">
        <f t="shared" si="12"/>
        <v>37308.32151822267</v>
      </c>
      <c r="T90" s="44">
        <f t="shared" si="13"/>
        <v>54.5</v>
      </c>
      <c r="V90" s="49">
        <f t="shared" si="14"/>
        <v>800.93093901505563</v>
      </c>
      <c r="W90" s="49">
        <f t="shared" si="14"/>
        <v>781.82616432295322</v>
      </c>
      <c r="X90" s="49">
        <f t="shared" si="14"/>
        <v>763.17709985286444</v>
      </c>
      <c r="Y90" s="49">
        <f t="shared" si="14"/>
        <v>744.97287545270444</v>
      </c>
      <c r="Z90" s="49">
        <f t="shared" si="14"/>
        <v>727.20288025841967</v>
      </c>
      <c r="AB90" s="49">
        <f t="shared" si="15"/>
        <v>68.455635813252613</v>
      </c>
      <c r="AC90" s="49">
        <f t="shared" si="15"/>
        <v>68.455635813252613</v>
      </c>
      <c r="AD90" s="49">
        <f t="shared" si="15"/>
        <v>68.455635813252613</v>
      </c>
      <c r="AE90" s="49">
        <f t="shared" si="15"/>
        <v>68.455635813252613</v>
      </c>
      <c r="AF90" s="49">
        <f t="shared" si="15"/>
        <v>68.455635813252613</v>
      </c>
      <c r="AH90" s="49">
        <f t="shared" si="16"/>
        <v>869.3865748283082</v>
      </c>
      <c r="AI90" s="49">
        <f t="shared" si="17"/>
        <v>850.28180013620579</v>
      </c>
      <c r="AJ90" s="49">
        <f t="shared" si="18"/>
        <v>831.63273566611701</v>
      </c>
      <c r="AK90" s="49">
        <f t="shared" si="19"/>
        <v>813.42851126595701</v>
      </c>
      <c r="AL90" s="49">
        <f t="shared" si="20"/>
        <v>795.65851607167224</v>
      </c>
      <c r="AN90" s="49">
        <f t="shared" si="21"/>
        <v>36438.934943394364</v>
      </c>
      <c r="AO90" s="49">
        <f t="shared" si="22"/>
        <v>35588.653143258161</v>
      </c>
      <c r="AP90" s="49">
        <f t="shared" si="23"/>
        <v>34757.020407592041</v>
      </c>
      <c r="AQ90" s="49">
        <f t="shared" si="24"/>
        <v>33943.591896326085</v>
      </c>
      <c r="AR90" s="49">
        <f t="shared" si="25"/>
        <v>33147.933380254413</v>
      </c>
      <c r="AT90" s="49">
        <f t="shared" si="26"/>
        <v>381.74997249872774</v>
      </c>
      <c r="AU90" s="49">
        <f t="shared" si="26"/>
        <v>403.79679691047426</v>
      </c>
      <c r="AV90" s="49">
        <f t="shared" si="26"/>
        <v>434.35613850065903</v>
      </c>
      <c r="AW90" s="49">
        <f t="shared" si="26"/>
        <v>439.97323208374956</v>
      </c>
      <c r="AX90" s="49">
        <f t="shared" si="26"/>
        <v>445.66296592105647</v>
      </c>
      <c r="AZ90" s="53">
        <f t="shared" si="27"/>
        <v>2490.0603354024447</v>
      </c>
      <c r="BA90" s="53">
        <f t="shared" si="28"/>
        <v>2428.5041507741994</v>
      </c>
      <c r="BB90" s="53">
        <f t="shared" si="29"/>
        <v>2586.7556496552738</v>
      </c>
      <c r="BC90" s="53">
        <f t="shared" si="30"/>
        <v>2543.2582354100982</v>
      </c>
      <c r="BD90" s="53">
        <f t="shared" si="31"/>
        <v>2500.9429504423965</v>
      </c>
    </row>
    <row r="91" spans="2:56">
      <c r="B91" s="43">
        <f>'3. Input (des)investeringen '!B116</f>
        <v>1559</v>
      </c>
      <c r="C91" s="54"/>
      <c r="D91" s="54"/>
      <c r="E91" s="54"/>
      <c r="F91" s="48">
        <f>'3. Input (des)investeringen '!D116</f>
        <v>0</v>
      </c>
      <c r="G91" s="54"/>
      <c r="H91" s="43">
        <f>'3. Input (des)investeringen '!F116</f>
        <v>2021</v>
      </c>
      <c r="I91" s="48" t="str">
        <f>'3. Input (des)investeringen '!G116</f>
        <v>nvt</v>
      </c>
      <c r="J91" s="48">
        <f>'3. Input (des)investeringen '!H116</f>
        <v>0</v>
      </c>
      <c r="K91" s="48">
        <f>'3. Input (des)investeringen '!I116</f>
        <v>0</v>
      </c>
      <c r="M91" s="49">
        <f t="shared" si="8"/>
        <v>0</v>
      </c>
      <c r="N91" s="49">
        <f t="shared" si="9"/>
        <v>0</v>
      </c>
      <c r="P91" s="147">
        <f t="shared" si="10"/>
        <v>0</v>
      </c>
      <c r="Q91" s="147">
        <f t="shared" si="11"/>
        <v>0</v>
      </c>
      <c r="S91" s="49">
        <f t="shared" si="12"/>
        <v>0</v>
      </c>
      <c r="T91" s="44">
        <f t="shared" si="13"/>
        <v>0</v>
      </c>
      <c r="V91" s="49">
        <f t="shared" si="14"/>
        <v>0</v>
      </c>
      <c r="W91" s="49">
        <f t="shared" si="14"/>
        <v>0</v>
      </c>
      <c r="X91" s="49">
        <f t="shared" si="14"/>
        <v>0</v>
      </c>
      <c r="Y91" s="49">
        <f t="shared" si="14"/>
        <v>0</v>
      </c>
      <c r="Z91" s="49">
        <f t="shared" si="14"/>
        <v>0</v>
      </c>
      <c r="AB91" s="49">
        <f t="shared" si="15"/>
        <v>0</v>
      </c>
      <c r="AC91" s="49">
        <f t="shared" si="15"/>
        <v>0</v>
      </c>
      <c r="AD91" s="49">
        <f t="shared" si="15"/>
        <v>0</v>
      </c>
      <c r="AE91" s="49">
        <f t="shared" si="15"/>
        <v>0</v>
      </c>
      <c r="AF91" s="49">
        <f t="shared" si="15"/>
        <v>0</v>
      </c>
      <c r="AH91" s="49">
        <f t="shared" si="16"/>
        <v>0</v>
      </c>
      <c r="AI91" s="49">
        <f t="shared" si="17"/>
        <v>0</v>
      </c>
      <c r="AJ91" s="49">
        <f t="shared" si="18"/>
        <v>0</v>
      </c>
      <c r="AK91" s="49">
        <f t="shared" si="19"/>
        <v>0</v>
      </c>
      <c r="AL91" s="49">
        <f t="shared" si="20"/>
        <v>0</v>
      </c>
      <c r="AN91" s="49">
        <f t="shared" si="21"/>
        <v>0</v>
      </c>
      <c r="AO91" s="49">
        <f t="shared" si="22"/>
        <v>0</v>
      </c>
      <c r="AP91" s="49">
        <f t="shared" si="23"/>
        <v>0</v>
      </c>
      <c r="AQ91" s="49">
        <f t="shared" si="24"/>
        <v>0</v>
      </c>
      <c r="AR91" s="49">
        <f t="shared" si="25"/>
        <v>0</v>
      </c>
      <c r="AT91" s="49">
        <f t="shared" si="26"/>
        <v>0</v>
      </c>
      <c r="AU91" s="49">
        <f t="shared" si="26"/>
        <v>0</v>
      </c>
      <c r="AV91" s="49">
        <f t="shared" si="26"/>
        <v>0</v>
      </c>
      <c r="AW91" s="49">
        <f t="shared" si="26"/>
        <v>0</v>
      </c>
      <c r="AX91" s="49">
        <f t="shared" si="26"/>
        <v>0</v>
      </c>
      <c r="AZ91" s="53">
        <f t="shared" si="27"/>
        <v>0</v>
      </c>
      <c r="BA91" s="53">
        <f t="shared" si="28"/>
        <v>0</v>
      </c>
      <c r="BB91" s="53">
        <f t="shared" si="29"/>
        <v>0</v>
      </c>
      <c r="BC91" s="53">
        <f t="shared" si="30"/>
        <v>0</v>
      </c>
      <c r="BD91" s="53">
        <f t="shared" si="31"/>
        <v>0</v>
      </c>
    </row>
    <row r="92" spans="2:56">
      <c r="B92" s="43">
        <f>'3. Input (des)investeringen '!B117</f>
        <v>1560</v>
      </c>
      <c r="C92" s="54"/>
      <c r="D92" s="54"/>
      <c r="E92" s="54"/>
      <c r="F92" s="48">
        <f>'3. Input (des)investeringen '!D117</f>
        <v>626646.22721047793</v>
      </c>
      <c r="G92" s="54"/>
      <c r="H92" s="43">
        <f>'3. Input (des)investeringen '!F117</f>
        <v>2021</v>
      </c>
      <c r="I92" s="48" t="str">
        <f>'3. Input (des)investeringen '!G117</f>
        <v>nvt</v>
      </c>
      <c r="J92" s="48">
        <f>'3. Input (des)investeringen '!H117</f>
        <v>5</v>
      </c>
      <c r="K92" s="48">
        <f>'3. Input (des)investeringen '!I117</f>
        <v>0</v>
      </c>
      <c r="M92" s="49">
        <f t="shared" si="8"/>
        <v>0</v>
      </c>
      <c r="N92" s="49">
        <f t="shared" si="9"/>
        <v>62664.622721047795</v>
      </c>
      <c r="P92" s="147">
        <f t="shared" si="10"/>
        <v>0</v>
      </c>
      <c r="Q92" s="147">
        <f t="shared" si="11"/>
        <v>563981.60448943009</v>
      </c>
      <c r="S92" s="49">
        <f t="shared" si="12"/>
        <v>563981.60448943009</v>
      </c>
      <c r="T92" s="44">
        <f t="shared" si="13"/>
        <v>4.5</v>
      </c>
      <c r="V92" s="49">
        <f t="shared" si="14"/>
        <v>146635.21716725186</v>
      </c>
      <c r="W92" s="49">
        <f t="shared" si="14"/>
        <v>104273.93220782353</v>
      </c>
      <c r="X92" s="49">
        <f t="shared" si="14"/>
        <v>102669.71786616469</v>
      </c>
      <c r="Y92" s="49">
        <f t="shared" si="14"/>
        <v>102669.71786616469</v>
      </c>
      <c r="Z92" s="49">
        <f t="shared" si="14"/>
        <v>51334.858933082345</v>
      </c>
      <c r="AB92" s="49">
        <f t="shared" si="15"/>
        <v>12532.924544209558</v>
      </c>
      <c r="AC92" s="49">
        <f t="shared" si="15"/>
        <v>12532.924544209558</v>
      </c>
      <c r="AD92" s="49">
        <f t="shared" si="15"/>
        <v>12532.924544209558</v>
      </c>
      <c r="AE92" s="49">
        <f t="shared" si="15"/>
        <v>12532.924544209558</v>
      </c>
      <c r="AF92" s="49">
        <f t="shared" si="15"/>
        <v>6266.462272104779</v>
      </c>
      <c r="AH92" s="49">
        <f t="shared" si="16"/>
        <v>159168.14171146142</v>
      </c>
      <c r="AI92" s="49">
        <f t="shared" si="17"/>
        <v>116806.85675203308</v>
      </c>
      <c r="AJ92" s="49">
        <f t="shared" si="18"/>
        <v>115202.64241037425</v>
      </c>
      <c r="AK92" s="49">
        <f t="shared" si="19"/>
        <v>115202.64241037425</v>
      </c>
      <c r="AL92" s="49">
        <f t="shared" si="20"/>
        <v>57601.321205187123</v>
      </c>
      <c r="AN92" s="49">
        <f t="shared" si="21"/>
        <v>404813.46277796867</v>
      </c>
      <c r="AO92" s="49">
        <f t="shared" si="22"/>
        <v>288006.60602593562</v>
      </c>
      <c r="AP92" s="49">
        <f t="shared" si="23"/>
        <v>172803.96361556137</v>
      </c>
      <c r="AQ92" s="49">
        <f t="shared" si="24"/>
        <v>57601.321205187123</v>
      </c>
      <c r="AR92" s="49">
        <f t="shared" si="25"/>
        <v>0</v>
      </c>
      <c r="AT92" s="49">
        <f t="shared" si="26"/>
        <v>6353.7415586306543</v>
      </c>
      <c r="AU92" s="49">
        <f t="shared" si="26"/>
        <v>6720.6828411246934</v>
      </c>
      <c r="AV92" s="49">
        <f t="shared" si="26"/>
        <v>7229.3041185410093</v>
      </c>
      <c r="AW92" s="49">
        <f t="shared" si="26"/>
        <v>7322.793479401982</v>
      </c>
      <c r="AX92" s="49">
        <f t="shared" si="26"/>
        <v>7417.4918446776064</v>
      </c>
      <c r="AZ92" s="53">
        <f t="shared" si="27"/>
        <v>179285.54100454302</v>
      </c>
      <c r="BA92" s="53">
        <f t="shared" si="28"/>
        <v>133031.75759201366</v>
      </c>
      <c r="BB92" s="53">
        <f t="shared" si="29"/>
        <v>128998.49714630659</v>
      </c>
      <c r="BC92" s="53">
        <f t="shared" si="30"/>
        <v>124714.28609557333</v>
      </c>
      <c r="BD92" s="53">
        <f t="shared" si="31"/>
        <v>65018.81304986473</v>
      </c>
    </row>
    <row r="93" spans="2:56">
      <c r="B93" s="43">
        <f>'3. Input (des)investeringen '!B118</f>
        <v>1561</v>
      </c>
      <c r="C93" s="54"/>
      <c r="D93" s="54"/>
      <c r="E93" s="54"/>
      <c r="F93" s="48">
        <f>'3. Input (des)investeringen '!D118</f>
        <v>4638778.5057450626</v>
      </c>
      <c r="G93" s="54"/>
      <c r="H93" s="43">
        <f>'3. Input (des)investeringen '!F118</f>
        <v>2021</v>
      </c>
      <c r="I93" s="48" t="str">
        <f>'3. Input (des)investeringen '!G118</f>
        <v>nvt</v>
      </c>
      <c r="J93" s="48">
        <f>'3. Input (des)investeringen '!H118</f>
        <v>10</v>
      </c>
      <c r="K93" s="48">
        <f>'3. Input (des)investeringen '!I118</f>
        <v>0</v>
      </c>
      <c r="M93" s="49">
        <f t="shared" si="8"/>
        <v>0</v>
      </c>
      <c r="N93" s="49">
        <f t="shared" si="9"/>
        <v>231938.92528725314</v>
      </c>
      <c r="P93" s="147">
        <f t="shared" si="10"/>
        <v>0</v>
      </c>
      <c r="Q93" s="147">
        <f t="shared" si="11"/>
        <v>4406839.5804578094</v>
      </c>
      <c r="S93" s="49">
        <f t="shared" si="12"/>
        <v>4406839.5804578094</v>
      </c>
      <c r="T93" s="44">
        <f t="shared" si="13"/>
        <v>9.5</v>
      </c>
      <c r="V93" s="49">
        <f t="shared" si="14"/>
        <v>542737.0851721724</v>
      </c>
      <c r="W93" s="49">
        <f t="shared" si="14"/>
        <v>468467.79983282246</v>
      </c>
      <c r="X93" s="49">
        <f t="shared" si="14"/>
        <v>404361.67985569936</v>
      </c>
      <c r="Y93" s="49">
        <f t="shared" si="14"/>
        <v>392398.31654635916</v>
      </c>
      <c r="Z93" s="49">
        <f t="shared" si="14"/>
        <v>392398.31654635916</v>
      </c>
      <c r="AB93" s="49">
        <f t="shared" si="15"/>
        <v>46387.785057450623</v>
      </c>
      <c r="AC93" s="49">
        <f t="shared" si="15"/>
        <v>46387.785057450623</v>
      </c>
      <c r="AD93" s="49">
        <f t="shared" si="15"/>
        <v>46387.785057450623</v>
      </c>
      <c r="AE93" s="49">
        <f t="shared" si="15"/>
        <v>46387.785057450623</v>
      </c>
      <c r="AF93" s="49">
        <f t="shared" si="15"/>
        <v>46387.785057450623</v>
      </c>
      <c r="AH93" s="49">
        <f t="shared" si="16"/>
        <v>589124.87022962305</v>
      </c>
      <c r="AI93" s="49">
        <f t="shared" si="17"/>
        <v>514855.58489027311</v>
      </c>
      <c r="AJ93" s="49">
        <f t="shared" si="18"/>
        <v>450749.46491315</v>
      </c>
      <c r="AK93" s="49">
        <f t="shared" si="19"/>
        <v>438786.1016038098</v>
      </c>
      <c r="AL93" s="49">
        <f t="shared" si="20"/>
        <v>438786.1016038098</v>
      </c>
      <c r="AN93" s="49">
        <f t="shared" si="21"/>
        <v>3817714.7102281861</v>
      </c>
      <c r="AO93" s="49">
        <f t="shared" si="22"/>
        <v>3302859.1253379132</v>
      </c>
      <c r="AP93" s="49">
        <f t="shared" si="23"/>
        <v>2852109.6604247633</v>
      </c>
      <c r="AQ93" s="49">
        <f t="shared" si="24"/>
        <v>2413323.5588209536</v>
      </c>
      <c r="AR93" s="49">
        <f t="shared" si="25"/>
        <v>1974537.4572171438</v>
      </c>
      <c r="AT93" s="49">
        <f t="shared" si="26"/>
        <v>47033.8741277308</v>
      </c>
      <c r="AU93" s="49">
        <f t="shared" si="26"/>
        <v>49750.174426355516</v>
      </c>
      <c r="AV93" s="49">
        <f t="shared" si="26"/>
        <v>53515.267626942092</v>
      </c>
      <c r="AW93" s="49">
        <f t="shared" si="26"/>
        <v>54207.327067893719</v>
      </c>
      <c r="AX93" s="49">
        <f t="shared" si="26"/>
        <v>54908.336221535697</v>
      </c>
      <c r="AZ93" s="53">
        <f t="shared" si="27"/>
        <v>765961.04450511222</v>
      </c>
      <c r="BA93" s="53">
        <f t="shared" si="28"/>
        <v>673600.1104527798</v>
      </c>
      <c r="BB93" s="53">
        <f t="shared" si="29"/>
        <v>612644.89963623311</v>
      </c>
      <c r="BC93" s="53">
        <f t="shared" si="30"/>
        <v>584699.72390689969</v>
      </c>
      <c r="BD93" s="53">
        <f t="shared" si="31"/>
        <v>568726.86119959701</v>
      </c>
    </row>
    <row r="94" spans="2:56">
      <c r="B94" s="43">
        <f>'3. Input (des)investeringen '!B119</f>
        <v>1562</v>
      </c>
      <c r="C94" s="54"/>
      <c r="D94" s="54"/>
      <c r="E94" s="54"/>
      <c r="F94" s="48">
        <f>'3. Input (des)investeringen '!D119</f>
        <v>7590881.0003333744</v>
      </c>
      <c r="G94" s="54"/>
      <c r="H94" s="43">
        <f>'3. Input (des)investeringen '!F119</f>
        <v>2021</v>
      </c>
      <c r="I94" s="48" t="str">
        <f>'3. Input (des)investeringen '!G119</f>
        <v>nvt</v>
      </c>
      <c r="J94" s="48">
        <f>'3. Input (des)investeringen '!H119</f>
        <v>15</v>
      </c>
      <c r="K94" s="48">
        <f>'3. Input (des)investeringen '!I119</f>
        <v>0</v>
      </c>
      <c r="M94" s="49">
        <f t="shared" si="8"/>
        <v>0</v>
      </c>
      <c r="N94" s="49">
        <f t="shared" si="9"/>
        <v>253029.36667777915</v>
      </c>
      <c r="P94" s="147">
        <f t="shared" si="10"/>
        <v>0</v>
      </c>
      <c r="Q94" s="147">
        <f t="shared" si="11"/>
        <v>7337851.6336555956</v>
      </c>
      <c r="S94" s="49">
        <f t="shared" si="12"/>
        <v>7337851.6336555956</v>
      </c>
      <c r="T94" s="44">
        <f t="shared" si="13"/>
        <v>14.5</v>
      </c>
      <c r="V94" s="49">
        <f t="shared" ref="V94:Z138" si="32">IF($J94=0, 0, IF(OR($H94&gt;V$59,$H94+$J94&lt;V$59),0,
IF(OR($H94=2020,$H94=2021),VDB($S94*(1-$F$28),0,$T94,V$59-2022,MIN($T94,V$59-2021),$F$22,FALSE),
VDB($S94*(1-$F$28),0,$T94,MAX(0,V$59-$H94-0.5),MIN($T94,V$59-$H94+0.5),$F$22,FALSE))))</f>
        <v>592088.71802600322</v>
      </c>
      <c r="W94" s="49">
        <f t="shared" si="32"/>
        <v>539004.90192712017</v>
      </c>
      <c r="X94" s="49">
        <f t="shared" si="32"/>
        <v>490680.32451296458</v>
      </c>
      <c r="Y94" s="49">
        <f t="shared" si="32"/>
        <v>446688.29541869886</v>
      </c>
      <c r="Z94" s="49">
        <f t="shared" si="32"/>
        <v>431962.30765764281</v>
      </c>
      <c r="AB94" s="49">
        <f t="shared" ref="AB94:AF138" si="33">IF($J94=0, 0, IF(OR($H94&gt;AB$59,$H94+$J94&lt;AB$59),0,
IF(OR($H94=2020,$H94=2021),VDB($S94*$F$28,0,$T94,AB$59-2022,MIN($T94,AB$59-2021),1),
VDB($S94*$F$28,0,$T94,MAX(0,AB$59-$H94-0.5),MIN($T94,AB$59-$H94+0.5),1))))</f>
        <v>50605.873335555836</v>
      </c>
      <c r="AC94" s="49">
        <f t="shared" si="33"/>
        <v>50605.873335555836</v>
      </c>
      <c r="AD94" s="49">
        <f t="shared" si="33"/>
        <v>50605.873335555836</v>
      </c>
      <c r="AE94" s="49">
        <f t="shared" si="33"/>
        <v>50605.873335555836</v>
      </c>
      <c r="AF94" s="49">
        <f t="shared" si="33"/>
        <v>50605.873335555836</v>
      </c>
      <c r="AH94" s="49">
        <f t="shared" si="16"/>
        <v>642694.591361559</v>
      </c>
      <c r="AI94" s="49">
        <f t="shared" si="17"/>
        <v>589610.77526267595</v>
      </c>
      <c r="AJ94" s="49">
        <f t="shared" si="18"/>
        <v>541286.19784852047</v>
      </c>
      <c r="AK94" s="49">
        <f t="shared" si="19"/>
        <v>497294.1687542547</v>
      </c>
      <c r="AL94" s="49">
        <f t="shared" si="20"/>
        <v>482568.18099319865</v>
      </c>
      <c r="AN94" s="49">
        <f t="shared" si="21"/>
        <v>6695157.0422940366</v>
      </c>
      <c r="AO94" s="49">
        <f t="shared" si="22"/>
        <v>6105546.2670313604</v>
      </c>
      <c r="AP94" s="49">
        <f t="shared" si="23"/>
        <v>5564260.0691828402</v>
      </c>
      <c r="AQ94" s="49">
        <f t="shared" si="24"/>
        <v>5066965.9004285857</v>
      </c>
      <c r="AR94" s="49">
        <f t="shared" si="25"/>
        <v>4584397.7194353873</v>
      </c>
      <c r="AT94" s="49">
        <f t="shared" ref="AT94:AX125" si="34">IF($H94&lt;=AT$59,$F94*INDEX($H$40:$N$46,$H94-2019,AT$59-2019)*INDEX($H$49:$N$55,$H94-2019,AT$59-2019)*$F$19,0)</f>
        <v>76966.067909060177</v>
      </c>
      <c r="AU94" s="49">
        <f t="shared" si="34"/>
        <v>81411.012262944219</v>
      </c>
      <c r="AV94" s="49">
        <f t="shared" si="34"/>
        <v>87572.197671003829</v>
      </c>
      <c r="AW94" s="49">
        <f t="shared" si="34"/>
        <v>88704.681331285261</v>
      </c>
      <c r="AX94" s="49">
        <f t="shared" si="34"/>
        <v>89851.810270261427</v>
      </c>
      <c r="AZ94" s="53">
        <f t="shared" si="27"/>
        <v>947295.99870861636</v>
      </c>
      <c r="BA94" s="53">
        <f t="shared" si="28"/>
        <v>872504.81433765509</v>
      </c>
      <c r="BB94" s="53">
        <f t="shared" si="29"/>
        <v>840300.27814847231</v>
      </c>
      <c r="BC94" s="53">
        <f t="shared" si="30"/>
        <v>778543.55430182628</v>
      </c>
      <c r="BD94" s="53">
        <f t="shared" si="31"/>
        <v>746627.10460200487</v>
      </c>
    </row>
    <row r="95" spans="2:56">
      <c r="B95" s="43">
        <f>'3. Input (des)investeringen '!B120</f>
        <v>1563</v>
      </c>
      <c r="C95" s="54"/>
      <c r="D95" s="54"/>
      <c r="E95" s="54"/>
      <c r="F95" s="48">
        <f>'3. Input (des)investeringen '!D120</f>
        <v>7531741.7035039887</v>
      </c>
      <c r="G95" s="54"/>
      <c r="H95" s="43">
        <f>'3. Input (des)investeringen '!F120</f>
        <v>2021</v>
      </c>
      <c r="I95" s="48" t="str">
        <f>'3. Input (des)investeringen '!G120</f>
        <v>nvt</v>
      </c>
      <c r="J95" s="48">
        <f>'3. Input (des)investeringen '!H120</f>
        <v>30</v>
      </c>
      <c r="K95" s="48">
        <f>'3. Input (des)investeringen '!I120</f>
        <v>0</v>
      </c>
      <c r="M95" s="49">
        <f t="shared" si="8"/>
        <v>0</v>
      </c>
      <c r="N95" s="49">
        <f t="shared" si="9"/>
        <v>125529.02839173314</v>
      </c>
      <c r="P95" s="147">
        <f t="shared" si="10"/>
        <v>0</v>
      </c>
      <c r="Q95" s="147">
        <f t="shared" si="11"/>
        <v>7406212.6751122558</v>
      </c>
      <c r="S95" s="49">
        <f t="shared" si="12"/>
        <v>7406212.6751122558</v>
      </c>
      <c r="T95" s="44">
        <f t="shared" si="13"/>
        <v>29.5</v>
      </c>
      <c r="V95" s="49">
        <f t="shared" si="32"/>
        <v>293737.92643665557</v>
      </c>
      <c r="W95" s="49">
        <f t="shared" si="32"/>
        <v>280793.54323775211</v>
      </c>
      <c r="X95" s="49">
        <f t="shared" si="32"/>
        <v>268419.59048490203</v>
      </c>
      <c r="Y95" s="49">
        <f t="shared" si="32"/>
        <v>256590.93056522837</v>
      </c>
      <c r="Z95" s="49">
        <f t="shared" si="32"/>
        <v>245283.53362506576</v>
      </c>
      <c r="AB95" s="49">
        <f t="shared" si="33"/>
        <v>25105.805678346631</v>
      </c>
      <c r="AC95" s="49">
        <f t="shared" si="33"/>
        <v>25105.805678346631</v>
      </c>
      <c r="AD95" s="49">
        <f t="shared" si="33"/>
        <v>25105.805678346631</v>
      </c>
      <c r="AE95" s="49">
        <f t="shared" si="33"/>
        <v>25105.805678346631</v>
      </c>
      <c r="AF95" s="49">
        <f t="shared" si="33"/>
        <v>25105.805678346631</v>
      </c>
      <c r="AH95" s="49">
        <f t="shared" si="16"/>
        <v>318843.73211500223</v>
      </c>
      <c r="AI95" s="49">
        <f t="shared" si="17"/>
        <v>305899.34891609871</v>
      </c>
      <c r="AJ95" s="49">
        <f t="shared" si="18"/>
        <v>293525.39616324869</v>
      </c>
      <c r="AK95" s="49">
        <f t="shared" si="19"/>
        <v>281696.736243575</v>
      </c>
      <c r="AL95" s="49">
        <f t="shared" si="20"/>
        <v>270389.33930341236</v>
      </c>
      <c r="AN95" s="49">
        <f t="shared" si="21"/>
        <v>7087368.9429972535</v>
      </c>
      <c r="AO95" s="49">
        <f t="shared" si="22"/>
        <v>6781469.594081155</v>
      </c>
      <c r="AP95" s="49">
        <f t="shared" si="23"/>
        <v>6487944.1979179066</v>
      </c>
      <c r="AQ95" s="49">
        <f t="shared" si="24"/>
        <v>6206247.4616743317</v>
      </c>
      <c r="AR95" s="49">
        <f t="shared" si="25"/>
        <v>5935858.1223709192</v>
      </c>
      <c r="AT95" s="49">
        <f t="shared" si="34"/>
        <v>76366.438019503927</v>
      </c>
      <c r="AU95" s="49">
        <f t="shared" si="34"/>
        <v>80776.75254800632</v>
      </c>
      <c r="AV95" s="49">
        <f t="shared" si="34"/>
        <v>86889.93718083945</v>
      </c>
      <c r="AW95" s="49">
        <f t="shared" si="34"/>
        <v>88013.597848462057</v>
      </c>
      <c r="AX95" s="49">
        <f t="shared" si="34"/>
        <v>89151.78969583835</v>
      </c>
      <c r="AZ95" s="53">
        <f t="shared" si="27"/>
        <v>636180.71419641282</v>
      </c>
      <c r="BA95" s="53">
        <f t="shared" si="28"/>
        <v>610464.59806878318</v>
      </c>
      <c r="BB95" s="53">
        <f t="shared" si="29"/>
        <v>626957.21286496858</v>
      </c>
      <c r="BC95" s="53">
        <f t="shared" si="30"/>
        <v>605547.73763566162</v>
      </c>
      <c r="BD95" s="53">
        <f t="shared" si="31"/>
        <v>585103.73764934565</v>
      </c>
    </row>
    <row r="96" spans="2:56">
      <c r="B96" s="43">
        <f>'3. Input (des)investeringen '!B121</f>
        <v>1564</v>
      </c>
      <c r="C96" s="54"/>
      <c r="D96" s="54"/>
      <c r="E96" s="54"/>
      <c r="F96" s="48">
        <f>'3. Input (des)investeringen '!D121</f>
        <v>0</v>
      </c>
      <c r="G96" s="54"/>
      <c r="H96" s="43">
        <f>'3. Input (des)investeringen '!F121</f>
        <v>2021</v>
      </c>
      <c r="I96" s="48" t="str">
        <f>'3. Input (des)investeringen '!G121</f>
        <v>nvt</v>
      </c>
      <c r="J96" s="48">
        <f>'3. Input (des)investeringen '!H121</f>
        <v>55</v>
      </c>
      <c r="K96" s="48">
        <f>'3. Input (des)investeringen '!I121</f>
        <v>0</v>
      </c>
      <c r="M96" s="49">
        <f t="shared" si="8"/>
        <v>0</v>
      </c>
      <c r="N96" s="49">
        <f t="shared" si="9"/>
        <v>0</v>
      </c>
      <c r="P96" s="147">
        <f t="shared" si="10"/>
        <v>0</v>
      </c>
      <c r="Q96" s="147">
        <f t="shared" si="11"/>
        <v>0</v>
      </c>
      <c r="S96" s="49">
        <f t="shared" si="12"/>
        <v>0</v>
      </c>
      <c r="T96" s="44">
        <f t="shared" si="13"/>
        <v>54.5</v>
      </c>
      <c r="V96" s="49">
        <f t="shared" si="32"/>
        <v>0</v>
      </c>
      <c r="W96" s="49">
        <f t="shared" si="32"/>
        <v>0</v>
      </c>
      <c r="X96" s="49">
        <f t="shared" si="32"/>
        <v>0</v>
      </c>
      <c r="Y96" s="49">
        <f t="shared" si="32"/>
        <v>0</v>
      </c>
      <c r="Z96" s="49">
        <f t="shared" si="32"/>
        <v>0</v>
      </c>
      <c r="AB96" s="49">
        <f t="shared" si="33"/>
        <v>0</v>
      </c>
      <c r="AC96" s="49">
        <f t="shared" si="33"/>
        <v>0</v>
      </c>
      <c r="AD96" s="49">
        <f t="shared" si="33"/>
        <v>0</v>
      </c>
      <c r="AE96" s="49">
        <f t="shared" si="33"/>
        <v>0</v>
      </c>
      <c r="AF96" s="49">
        <f t="shared" si="33"/>
        <v>0</v>
      </c>
      <c r="AH96" s="49">
        <f t="shared" si="16"/>
        <v>0</v>
      </c>
      <c r="AI96" s="49">
        <f t="shared" si="17"/>
        <v>0</v>
      </c>
      <c r="AJ96" s="49">
        <f t="shared" si="18"/>
        <v>0</v>
      </c>
      <c r="AK96" s="49">
        <f t="shared" si="19"/>
        <v>0</v>
      </c>
      <c r="AL96" s="49">
        <f t="shared" si="20"/>
        <v>0</v>
      </c>
      <c r="AN96" s="49">
        <f t="shared" si="21"/>
        <v>0</v>
      </c>
      <c r="AO96" s="49">
        <f t="shared" si="22"/>
        <v>0</v>
      </c>
      <c r="AP96" s="49">
        <f t="shared" si="23"/>
        <v>0</v>
      </c>
      <c r="AQ96" s="49">
        <f t="shared" si="24"/>
        <v>0</v>
      </c>
      <c r="AR96" s="49">
        <f t="shared" si="25"/>
        <v>0</v>
      </c>
      <c r="AT96" s="49">
        <f t="shared" si="34"/>
        <v>0</v>
      </c>
      <c r="AU96" s="49">
        <f t="shared" si="34"/>
        <v>0</v>
      </c>
      <c r="AV96" s="49">
        <f t="shared" si="34"/>
        <v>0</v>
      </c>
      <c r="AW96" s="49">
        <f t="shared" si="34"/>
        <v>0</v>
      </c>
      <c r="AX96" s="49">
        <f t="shared" si="34"/>
        <v>0</v>
      </c>
      <c r="AZ96" s="53">
        <f t="shared" si="27"/>
        <v>0</v>
      </c>
      <c r="BA96" s="53">
        <f t="shared" si="28"/>
        <v>0</v>
      </c>
      <c r="BB96" s="53">
        <f t="shared" si="29"/>
        <v>0</v>
      </c>
      <c r="BC96" s="53">
        <f t="shared" si="30"/>
        <v>0</v>
      </c>
      <c r="BD96" s="53">
        <f t="shared" si="31"/>
        <v>0</v>
      </c>
    </row>
    <row r="97" spans="2:56">
      <c r="B97" s="43">
        <f>'3. Input (des)investeringen '!B122</f>
        <v>1565</v>
      </c>
      <c r="C97" s="54"/>
      <c r="D97" s="54"/>
      <c r="E97" s="54"/>
      <c r="F97" s="48">
        <f>'3. Input (des)investeringen '!D122</f>
        <v>0</v>
      </c>
      <c r="G97" s="54"/>
      <c r="H97" s="43">
        <f>'3. Input (des)investeringen '!F122</f>
        <v>2022</v>
      </c>
      <c r="I97" s="48" t="str">
        <f>'3. Input (des)investeringen '!G122</f>
        <v>nvt</v>
      </c>
      <c r="J97" s="48">
        <f>'3. Input (des)investeringen '!H122</f>
        <v>0</v>
      </c>
      <c r="K97" s="48">
        <f>'3. Input (des)investeringen '!I122</f>
        <v>1</v>
      </c>
      <c r="M97" s="49">
        <f t="shared" si="8"/>
        <v>0</v>
      </c>
      <c r="N97" s="49">
        <f t="shared" si="9"/>
        <v>0</v>
      </c>
      <c r="P97" s="147">
        <f t="shared" si="10"/>
        <v>0</v>
      </c>
      <c r="Q97" s="147">
        <f t="shared" si="11"/>
        <v>0</v>
      </c>
      <c r="S97" s="49">
        <f t="shared" si="12"/>
        <v>0</v>
      </c>
      <c r="T97" s="44">
        <f t="shared" si="13"/>
        <v>0</v>
      </c>
      <c r="V97" s="49">
        <f t="shared" si="32"/>
        <v>0</v>
      </c>
      <c r="W97" s="49">
        <f t="shared" si="32"/>
        <v>0</v>
      </c>
      <c r="X97" s="49">
        <f t="shared" si="32"/>
        <v>0</v>
      </c>
      <c r="Y97" s="49">
        <f t="shared" si="32"/>
        <v>0</v>
      </c>
      <c r="Z97" s="49">
        <f t="shared" si="32"/>
        <v>0</v>
      </c>
      <c r="AB97" s="49">
        <f t="shared" si="33"/>
        <v>0</v>
      </c>
      <c r="AC97" s="49">
        <f t="shared" si="33"/>
        <v>0</v>
      </c>
      <c r="AD97" s="49">
        <f t="shared" si="33"/>
        <v>0</v>
      </c>
      <c r="AE97" s="49">
        <f t="shared" si="33"/>
        <v>0</v>
      </c>
      <c r="AF97" s="49">
        <f t="shared" si="33"/>
        <v>0</v>
      </c>
      <c r="AH97" s="49">
        <f t="shared" si="16"/>
        <v>0</v>
      </c>
      <c r="AI97" s="49">
        <f t="shared" si="17"/>
        <v>0</v>
      </c>
      <c r="AJ97" s="49">
        <f t="shared" si="18"/>
        <v>0</v>
      </c>
      <c r="AK97" s="49">
        <f t="shared" si="19"/>
        <v>0</v>
      </c>
      <c r="AL97" s="49">
        <f t="shared" si="20"/>
        <v>0</v>
      </c>
      <c r="AN97" s="49">
        <f t="shared" si="21"/>
        <v>0</v>
      </c>
      <c r="AO97" s="49">
        <f t="shared" si="22"/>
        <v>0</v>
      </c>
      <c r="AP97" s="49">
        <f t="shared" si="23"/>
        <v>0</v>
      </c>
      <c r="AQ97" s="49">
        <f t="shared" si="24"/>
        <v>0</v>
      </c>
      <c r="AR97" s="49">
        <f t="shared" si="25"/>
        <v>0</v>
      </c>
      <c r="AT97" s="49">
        <f t="shared" si="34"/>
        <v>0</v>
      </c>
      <c r="AU97" s="49">
        <f t="shared" si="34"/>
        <v>0</v>
      </c>
      <c r="AV97" s="49">
        <f t="shared" si="34"/>
        <v>0</v>
      </c>
      <c r="AW97" s="49">
        <f t="shared" si="34"/>
        <v>0</v>
      </c>
      <c r="AX97" s="49">
        <f t="shared" si="34"/>
        <v>0</v>
      </c>
      <c r="AZ97" s="53">
        <f t="shared" si="27"/>
        <v>0</v>
      </c>
      <c r="BA97" s="53">
        <f t="shared" si="28"/>
        <v>0</v>
      </c>
      <c r="BB97" s="53">
        <f t="shared" si="29"/>
        <v>0</v>
      </c>
      <c r="BC97" s="53">
        <f t="shared" si="30"/>
        <v>0</v>
      </c>
      <c r="BD97" s="53">
        <f t="shared" si="31"/>
        <v>0</v>
      </c>
    </row>
    <row r="98" spans="2:56">
      <c r="B98" s="43">
        <f>'3. Input (des)investeringen '!B123</f>
        <v>1566</v>
      </c>
      <c r="C98" s="54"/>
      <c r="D98" s="54"/>
      <c r="E98" s="54"/>
      <c r="F98" s="48">
        <f>'3. Input (des)investeringen '!D123</f>
        <v>16890169.385303106</v>
      </c>
      <c r="G98" s="54"/>
      <c r="H98" s="43">
        <f>'3. Input (des)investeringen '!F123</f>
        <v>2022</v>
      </c>
      <c r="I98" s="48" t="str">
        <f>'3. Input (des)investeringen '!G123</f>
        <v>nvt</v>
      </c>
      <c r="J98" s="48">
        <f>'3. Input (des)investeringen '!H123</f>
        <v>5</v>
      </c>
      <c r="K98" s="48">
        <f>'3. Input (des)investeringen '!I123</f>
        <v>1</v>
      </c>
      <c r="M98" s="49">
        <f t="shared" si="8"/>
        <v>0</v>
      </c>
      <c r="N98" s="49">
        <f t="shared" si="9"/>
        <v>0</v>
      </c>
      <c r="P98" s="147">
        <f t="shared" si="10"/>
        <v>0</v>
      </c>
      <c r="Q98" s="147">
        <f t="shared" si="11"/>
        <v>0</v>
      </c>
      <c r="S98" s="49">
        <f t="shared" si="12"/>
        <v>16890169.385303106</v>
      </c>
      <c r="T98" s="44">
        <f t="shared" si="13"/>
        <v>5</v>
      </c>
      <c r="V98" s="49">
        <f t="shared" si="32"/>
        <v>1976149.8180804634</v>
      </c>
      <c r="W98" s="49">
        <f t="shared" si="32"/>
        <v>3438500.6834600065</v>
      </c>
      <c r="X98" s="49">
        <f t="shared" si="32"/>
        <v>2796143.4129235218</v>
      </c>
      <c r="Y98" s="49">
        <f t="shared" si="32"/>
        <v>2796143.4129235218</v>
      </c>
      <c r="Z98" s="49">
        <f t="shared" si="32"/>
        <v>2796143.4129235218</v>
      </c>
      <c r="AB98" s="49">
        <f t="shared" si="33"/>
        <v>168901.69385303109</v>
      </c>
      <c r="AC98" s="49">
        <f t="shared" si="33"/>
        <v>337803.38770606212</v>
      </c>
      <c r="AD98" s="49">
        <f t="shared" si="33"/>
        <v>337803.38770606212</v>
      </c>
      <c r="AE98" s="49">
        <f t="shared" si="33"/>
        <v>337803.38770606212</v>
      </c>
      <c r="AF98" s="49">
        <f t="shared" si="33"/>
        <v>337803.38770606212</v>
      </c>
      <c r="AH98" s="49">
        <f t="shared" si="16"/>
        <v>2145051.5119334944</v>
      </c>
      <c r="AI98" s="49">
        <f t="shared" si="17"/>
        <v>3776304.0711660688</v>
      </c>
      <c r="AJ98" s="49">
        <f t="shared" si="18"/>
        <v>3133946.8006295841</v>
      </c>
      <c r="AK98" s="49">
        <f t="shared" si="19"/>
        <v>3133946.8006295841</v>
      </c>
      <c r="AL98" s="49">
        <f t="shared" si="20"/>
        <v>3133946.8006295841</v>
      </c>
      <c r="AN98" s="49">
        <f t="shared" si="21"/>
        <v>14745117.873369612</v>
      </c>
      <c r="AO98" s="49">
        <f t="shared" si="22"/>
        <v>10968813.802203543</v>
      </c>
      <c r="AP98" s="49">
        <f t="shared" si="23"/>
        <v>7834867.0015739594</v>
      </c>
      <c r="AQ98" s="49">
        <f t="shared" si="24"/>
        <v>4700920.2009443752</v>
      </c>
      <c r="AR98" s="49">
        <f t="shared" si="25"/>
        <v>1566973.4003147911</v>
      </c>
      <c r="AT98" s="49">
        <f t="shared" si="34"/>
        <v>168901.69385303106</v>
      </c>
      <c r="AU98" s="49">
        <f t="shared" si="34"/>
        <v>178656.10447643133</v>
      </c>
      <c r="AV98" s="49">
        <f t="shared" si="34"/>
        <v>192176.79846320767</v>
      </c>
      <c r="AW98" s="49">
        <f t="shared" si="34"/>
        <v>194662.0288209338</v>
      </c>
      <c r="AX98" s="49">
        <f t="shared" si="34"/>
        <v>197179.39817764613</v>
      </c>
      <c r="AZ98" s="53">
        <f t="shared" si="27"/>
        <v>2815287.2134810919</v>
      </c>
      <c r="BA98" s="53">
        <f t="shared" si="28"/>
        <v>4316931.0311152171</v>
      </c>
      <c r="BB98" s="53">
        <f t="shared" si="29"/>
        <v>3623848.5451526023</v>
      </c>
      <c r="BC98" s="53">
        <f t="shared" si="30"/>
        <v>3507243.7970864042</v>
      </c>
      <c r="BD98" s="53">
        <f t="shared" si="31"/>
        <v>3390671.1880191923</v>
      </c>
    </row>
    <row r="99" spans="2:56">
      <c r="B99" s="43">
        <f>'3. Input (des)investeringen '!B124</f>
        <v>1567</v>
      </c>
      <c r="C99" s="54"/>
      <c r="D99" s="54"/>
      <c r="E99" s="54"/>
      <c r="F99" s="48">
        <f>'3. Input (des)investeringen '!D124</f>
        <v>5123153.0826677978</v>
      </c>
      <c r="G99" s="54"/>
      <c r="H99" s="43">
        <f>'3. Input (des)investeringen '!F124</f>
        <v>2022</v>
      </c>
      <c r="I99" s="48" t="str">
        <f>'3. Input (des)investeringen '!G124</f>
        <v>nvt</v>
      </c>
      <c r="J99" s="48">
        <f>'3. Input (des)investeringen '!H124</f>
        <v>10</v>
      </c>
      <c r="K99" s="48">
        <f>'3. Input (des)investeringen '!I124</f>
        <v>1</v>
      </c>
      <c r="M99" s="49">
        <f t="shared" si="8"/>
        <v>0</v>
      </c>
      <c r="N99" s="49">
        <f t="shared" si="9"/>
        <v>0</v>
      </c>
      <c r="P99" s="147">
        <f t="shared" si="10"/>
        <v>0</v>
      </c>
      <c r="Q99" s="147">
        <f t="shared" si="11"/>
        <v>0</v>
      </c>
      <c r="S99" s="49">
        <f t="shared" si="12"/>
        <v>5123153.0826677978</v>
      </c>
      <c r="T99" s="44">
        <f t="shared" si="13"/>
        <v>10</v>
      </c>
      <c r="V99" s="49">
        <f t="shared" si="32"/>
        <v>299704.4553360662</v>
      </c>
      <c r="W99" s="49">
        <f t="shared" si="32"/>
        <v>560447.33147844381</v>
      </c>
      <c r="X99" s="49">
        <f t="shared" si="32"/>
        <v>487589.17838624615</v>
      </c>
      <c r="Y99" s="49">
        <f t="shared" si="32"/>
        <v>435079.57456003496</v>
      </c>
      <c r="Z99" s="49">
        <f t="shared" si="32"/>
        <v>435079.57456003496</v>
      </c>
      <c r="AB99" s="49">
        <f t="shared" si="33"/>
        <v>25615.765413338991</v>
      </c>
      <c r="AC99" s="49">
        <f t="shared" si="33"/>
        <v>51231.530826677976</v>
      </c>
      <c r="AD99" s="49">
        <f t="shared" si="33"/>
        <v>51231.530826677976</v>
      </c>
      <c r="AE99" s="49">
        <f t="shared" si="33"/>
        <v>51231.530826677976</v>
      </c>
      <c r="AF99" s="49">
        <f t="shared" si="33"/>
        <v>51231.530826677976</v>
      </c>
      <c r="AH99" s="49">
        <f t="shared" si="16"/>
        <v>325320.22074940521</v>
      </c>
      <c r="AI99" s="49">
        <f t="shared" si="17"/>
        <v>611678.86230512173</v>
      </c>
      <c r="AJ99" s="49">
        <f t="shared" si="18"/>
        <v>538820.70921292412</v>
      </c>
      <c r="AK99" s="49">
        <f t="shared" si="19"/>
        <v>486311.10538671294</v>
      </c>
      <c r="AL99" s="49">
        <f t="shared" si="20"/>
        <v>486311.10538671294</v>
      </c>
      <c r="AN99" s="49">
        <f t="shared" si="21"/>
        <v>4797832.8619183926</v>
      </c>
      <c r="AO99" s="49">
        <f t="shared" si="22"/>
        <v>4186153.9996132711</v>
      </c>
      <c r="AP99" s="49">
        <f t="shared" si="23"/>
        <v>3647333.2904003467</v>
      </c>
      <c r="AQ99" s="49">
        <f t="shared" si="24"/>
        <v>3161022.1850136337</v>
      </c>
      <c r="AR99" s="49">
        <f t="shared" si="25"/>
        <v>2674711.0796269206</v>
      </c>
      <c r="AT99" s="49">
        <f t="shared" si="34"/>
        <v>51231.530826677976</v>
      </c>
      <c r="AU99" s="49">
        <f t="shared" si="34"/>
        <v>54190.254194980291</v>
      </c>
      <c r="AV99" s="49">
        <f t="shared" si="34"/>
        <v>58291.372632456405</v>
      </c>
      <c r="AW99" s="49">
        <f t="shared" si="34"/>
        <v>59045.196663339317</v>
      </c>
      <c r="AX99" s="49">
        <f t="shared" si="34"/>
        <v>59808.769146589621</v>
      </c>
      <c r="AZ99" s="53">
        <f t="shared" si="27"/>
        <v>539678.06888130854</v>
      </c>
      <c r="BA99" s="53">
        <f t="shared" si="28"/>
        <v>804012.19848734001</v>
      </c>
      <c r="BB99" s="53">
        <f t="shared" si="29"/>
        <v>735710.74688059359</v>
      </c>
      <c r="BC99" s="53">
        <f t="shared" si="30"/>
        <v>665475.14508057025</v>
      </c>
      <c r="BD99" s="53">
        <f t="shared" si="31"/>
        <v>647758.89555912558</v>
      </c>
    </row>
    <row r="100" spans="2:56">
      <c r="B100" s="43">
        <f>'3. Input (des)investeringen '!B125</f>
        <v>1568</v>
      </c>
      <c r="C100" s="54"/>
      <c r="D100" s="54"/>
      <c r="E100" s="54"/>
      <c r="F100" s="48">
        <f>'3. Input (des)investeringen '!D125</f>
        <v>24165572.707445111</v>
      </c>
      <c r="G100" s="54"/>
      <c r="H100" s="43">
        <f>'3. Input (des)investeringen '!F125</f>
        <v>2022</v>
      </c>
      <c r="I100" s="48" t="str">
        <f>'3. Input (des)investeringen '!G125</f>
        <v>nvt</v>
      </c>
      <c r="J100" s="48">
        <f>'3. Input (des)investeringen '!H125</f>
        <v>15</v>
      </c>
      <c r="K100" s="48">
        <f>'3. Input (des)investeringen '!I125</f>
        <v>1</v>
      </c>
      <c r="M100" s="49">
        <f t="shared" si="8"/>
        <v>0</v>
      </c>
      <c r="N100" s="49">
        <f t="shared" si="9"/>
        <v>0</v>
      </c>
      <c r="P100" s="147">
        <f t="shared" si="10"/>
        <v>0</v>
      </c>
      <c r="Q100" s="147">
        <f t="shared" si="11"/>
        <v>0</v>
      </c>
      <c r="S100" s="49">
        <f t="shared" si="12"/>
        <v>24165572.707445111</v>
      </c>
      <c r="T100" s="44">
        <f t="shared" si="13"/>
        <v>15</v>
      </c>
      <c r="V100" s="49">
        <f t="shared" si="32"/>
        <v>942457.33559035941</v>
      </c>
      <c r="W100" s="49">
        <f t="shared" si="32"/>
        <v>1803235.0354295543</v>
      </c>
      <c r="X100" s="49">
        <f t="shared" si="32"/>
        <v>1646954.6656923261</v>
      </c>
      <c r="Y100" s="49">
        <f t="shared" si="32"/>
        <v>1504218.594665658</v>
      </c>
      <c r="Z100" s="49">
        <f t="shared" si="32"/>
        <v>1378447.8091584959</v>
      </c>
      <c r="AB100" s="49">
        <f t="shared" si="33"/>
        <v>80551.90902481704</v>
      </c>
      <c r="AC100" s="49">
        <f t="shared" si="33"/>
        <v>161103.81804963411</v>
      </c>
      <c r="AD100" s="49">
        <f t="shared" si="33"/>
        <v>161103.81804963411</v>
      </c>
      <c r="AE100" s="49">
        <f t="shared" si="33"/>
        <v>161103.81804963411</v>
      </c>
      <c r="AF100" s="49">
        <f t="shared" si="33"/>
        <v>161103.81804963411</v>
      </c>
      <c r="AH100" s="49">
        <f t="shared" si="16"/>
        <v>1023009.2446151765</v>
      </c>
      <c r="AI100" s="49">
        <f t="shared" si="17"/>
        <v>1964338.8534791884</v>
      </c>
      <c r="AJ100" s="49">
        <f t="shared" si="18"/>
        <v>1808058.4837419603</v>
      </c>
      <c r="AK100" s="49">
        <f t="shared" si="19"/>
        <v>1665322.4127152921</v>
      </c>
      <c r="AL100" s="49">
        <f t="shared" si="20"/>
        <v>1539551.62720813</v>
      </c>
      <c r="AN100" s="49">
        <f t="shared" si="21"/>
        <v>23142563.462829936</v>
      </c>
      <c r="AO100" s="49">
        <f t="shared" si="22"/>
        <v>21178224.609350748</v>
      </c>
      <c r="AP100" s="49">
        <f t="shared" si="23"/>
        <v>19370166.125608787</v>
      </c>
      <c r="AQ100" s="49">
        <f t="shared" si="24"/>
        <v>17704843.712893493</v>
      </c>
      <c r="AR100" s="49">
        <f t="shared" si="25"/>
        <v>16165292.085685363</v>
      </c>
      <c r="AT100" s="49">
        <f t="shared" si="34"/>
        <v>241655.7270744511</v>
      </c>
      <c r="AU100" s="49">
        <f t="shared" si="34"/>
        <v>255611.82862445485</v>
      </c>
      <c r="AV100" s="49">
        <f t="shared" si="34"/>
        <v>274956.5318147536</v>
      </c>
      <c r="AW100" s="49">
        <f t="shared" si="34"/>
        <v>278512.26968418196</v>
      </c>
      <c r="AX100" s="49">
        <f t="shared" si="34"/>
        <v>282113.9903557378</v>
      </c>
      <c r="AZ100" s="53">
        <f t="shared" si="27"/>
        <v>2051512.1294258453</v>
      </c>
      <c r="BA100" s="53">
        <f t="shared" si="28"/>
        <v>2918832.0942122177</v>
      </c>
      <c r="BB100" s="53">
        <f t="shared" si="29"/>
        <v>2819081.3283298477</v>
      </c>
      <c r="BC100" s="53">
        <f t="shared" si="30"/>
        <v>2616618.743489427</v>
      </c>
      <c r="BD100" s="53">
        <f t="shared" si="31"/>
        <v>2435946.7168199117</v>
      </c>
    </row>
    <row r="101" spans="2:56">
      <c r="B101" s="43">
        <f>'3. Input (des)investeringen '!B126</f>
        <v>1569</v>
      </c>
      <c r="C101" s="54"/>
      <c r="D101" s="54"/>
      <c r="E101" s="54"/>
      <c r="F101" s="48">
        <f>'3. Input (des)investeringen '!D126</f>
        <v>29680389.233082227</v>
      </c>
      <c r="G101" s="54"/>
      <c r="H101" s="43">
        <f>'3. Input (des)investeringen '!F126</f>
        <v>2022</v>
      </c>
      <c r="I101" s="48" t="str">
        <f>'3. Input (des)investeringen '!G126</f>
        <v>nvt</v>
      </c>
      <c r="J101" s="48">
        <f>'3. Input (des)investeringen '!H126</f>
        <v>30</v>
      </c>
      <c r="K101" s="48">
        <f>'3. Input (des)investeringen '!I126</f>
        <v>1</v>
      </c>
      <c r="M101" s="49">
        <f t="shared" si="8"/>
        <v>0</v>
      </c>
      <c r="N101" s="49">
        <f t="shared" si="9"/>
        <v>0</v>
      </c>
      <c r="P101" s="147">
        <f t="shared" si="10"/>
        <v>0</v>
      </c>
      <c r="Q101" s="147">
        <f t="shared" si="11"/>
        <v>0</v>
      </c>
      <c r="S101" s="49">
        <f t="shared" si="12"/>
        <v>29680389.233082227</v>
      </c>
      <c r="T101" s="44">
        <f t="shared" si="13"/>
        <v>30</v>
      </c>
      <c r="V101" s="49">
        <f t="shared" si="32"/>
        <v>578767.59004510345</v>
      </c>
      <c r="W101" s="49">
        <f t="shared" si="32"/>
        <v>1132455.2511882524</v>
      </c>
      <c r="X101" s="49">
        <f t="shared" si="32"/>
        <v>1083382.1903034281</v>
      </c>
      <c r="Y101" s="49">
        <f t="shared" si="32"/>
        <v>1036435.6287236131</v>
      </c>
      <c r="Z101" s="49">
        <f t="shared" si="32"/>
        <v>991523.41814558976</v>
      </c>
      <c r="AB101" s="49">
        <f t="shared" si="33"/>
        <v>49467.315388470386</v>
      </c>
      <c r="AC101" s="49">
        <f t="shared" si="33"/>
        <v>98934.630776940772</v>
      </c>
      <c r="AD101" s="49">
        <f t="shared" si="33"/>
        <v>98934.630776940772</v>
      </c>
      <c r="AE101" s="49">
        <f t="shared" si="33"/>
        <v>98934.630776940772</v>
      </c>
      <c r="AF101" s="49">
        <f t="shared" si="33"/>
        <v>98934.630776940772</v>
      </c>
      <c r="AH101" s="49">
        <f t="shared" si="16"/>
        <v>628234.90543357388</v>
      </c>
      <c r="AI101" s="49">
        <f t="shared" si="17"/>
        <v>1231389.8819651932</v>
      </c>
      <c r="AJ101" s="49">
        <f t="shared" si="18"/>
        <v>1182316.8210803689</v>
      </c>
      <c r="AK101" s="49">
        <f t="shared" si="19"/>
        <v>1135370.2595005538</v>
      </c>
      <c r="AL101" s="49">
        <f t="shared" si="20"/>
        <v>1090458.0489225306</v>
      </c>
      <c r="AN101" s="49">
        <f t="shared" si="21"/>
        <v>29052154.327648655</v>
      </c>
      <c r="AO101" s="49">
        <f t="shared" si="22"/>
        <v>27820764.445683461</v>
      </c>
      <c r="AP101" s="49">
        <f t="shared" si="23"/>
        <v>26638447.624603093</v>
      </c>
      <c r="AQ101" s="49">
        <f t="shared" si="24"/>
        <v>25503077.365102537</v>
      </c>
      <c r="AR101" s="49">
        <f t="shared" si="25"/>
        <v>24412619.316180006</v>
      </c>
      <c r="AT101" s="49">
        <f t="shared" si="34"/>
        <v>296803.8923308223</v>
      </c>
      <c r="AU101" s="49">
        <f t="shared" si="34"/>
        <v>313944.91072071192</v>
      </c>
      <c r="AV101" s="49">
        <f t="shared" si="34"/>
        <v>337704.26156405546</v>
      </c>
      <c r="AW101" s="49">
        <f t="shared" si="34"/>
        <v>342071.45307460177</v>
      </c>
      <c r="AX101" s="49">
        <f t="shared" si="34"/>
        <v>346495.12110576249</v>
      </c>
      <c r="AZ101" s="53">
        <f t="shared" si="27"/>
        <v>1912812.0449044507</v>
      </c>
      <c r="BA101" s="53">
        <f t="shared" si="28"/>
        <v>2463420.0193934594</v>
      </c>
      <c r="BB101" s="53">
        <f t="shared" si="29"/>
        <v>2532282.0923793418</v>
      </c>
      <c r="BC101" s="53">
        <f t="shared" si="30"/>
        <v>2446558.6524490523</v>
      </c>
      <c r="BD101" s="53">
        <f t="shared" si="31"/>
        <v>2364632.7040431332</v>
      </c>
    </row>
    <row r="102" spans="2:56">
      <c r="B102" s="43">
        <f>'3. Input (des)investeringen '!B127</f>
        <v>1570</v>
      </c>
      <c r="C102" s="54"/>
      <c r="D102" s="54"/>
      <c r="E102" s="54"/>
      <c r="F102" s="48">
        <f>'3. Input (des)investeringen '!D127</f>
        <v>82159507.038901418</v>
      </c>
      <c r="G102" s="54"/>
      <c r="H102" s="43">
        <f>'3. Input (des)investeringen '!F127</f>
        <v>2022</v>
      </c>
      <c r="I102" s="48" t="str">
        <f>'3. Input (des)investeringen '!G127</f>
        <v>nvt</v>
      </c>
      <c r="J102" s="48">
        <f>'3. Input (des)investeringen '!H127</f>
        <v>55</v>
      </c>
      <c r="K102" s="48">
        <f>'3. Input (des)investeringen '!I127</f>
        <v>1</v>
      </c>
      <c r="M102" s="49">
        <f t="shared" si="8"/>
        <v>0</v>
      </c>
      <c r="N102" s="49">
        <f t="shared" si="9"/>
        <v>0</v>
      </c>
      <c r="P102" s="147">
        <f t="shared" si="10"/>
        <v>0</v>
      </c>
      <c r="Q102" s="147">
        <f t="shared" si="11"/>
        <v>0</v>
      </c>
      <c r="S102" s="49">
        <f t="shared" si="12"/>
        <v>82159507.038901418</v>
      </c>
      <c r="T102" s="44">
        <f t="shared" si="13"/>
        <v>55</v>
      </c>
      <c r="V102" s="49">
        <f t="shared" si="32"/>
        <v>873878.39305013325</v>
      </c>
      <c r="W102" s="49">
        <f t="shared" si="32"/>
        <v>1727101.4786281723</v>
      </c>
      <c r="X102" s="49">
        <f t="shared" si="32"/>
        <v>1686279.0800424155</v>
      </c>
      <c r="Y102" s="49">
        <f t="shared" si="32"/>
        <v>1646421.5745141401</v>
      </c>
      <c r="Z102" s="49">
        <f t="shared" si="32"/>
        <v>1607506.1554801697</v>
      </c>
      <c r="AB102" s="49">
        <f t="shared" si="33"/>
        <v>74690.46094445583</v>
      </c>
      <c r="AC102" s="49">
        <f t="shared" si="33"/>
        <v>149380.92188891166</v>
      </c>
      <c r="AD102" s="49">
        <f t="shared" si="33"/>
        <v>149380.92188891166</v>
      </c>
      <c r="AE102" s="49">
        <f t="shared" si="33"/>
        <v>149380.92188891166</v>
      </c>
      <c r="AF102" s="49">
        <f t="shared" si="33"/>
        <v>149380.92188891166</v>
      </c>
      <c r="AH102" s="49">
        <f t="shared" si="16"/>
        <v>948568.85399458907</v>
      </c>
      <c r="AI102" s="49">
        <f t="shared" si="17"/>
        <v>1876482.4005170839</v>
      </c>
      <c r="AJ102" s="49">
        <f t="shared" si="18"/>
        <v>1835660.0019313272</v>
      </c>
      <c r="AK102" s="49">
        <f t="shared" si="19"/>
        <v>1795802.4964030518</v>
      </c>
      <c r="AL102" s="49">
        <f t="shared" si="20"/>
        <v>1756887.0773690813</v>
      </c>
      <c r="AN102" s="49">
        <f t="shared" si="21"/>
        <v>81210938.184906825</v>
      </c>
      <c r="AO102" s="49">
        <f t="shared" si="22"/>
        <v>79334455.784389734</v>
      </c>
      <c r="AP102" s="49">
        <f t="shared" si="23"/>
        <v>77498795.78245841</v>
      </c>
      <c r="AQ102" s="49">
        <f t="shared" si="24"/>
        <v>75702993.286055356</v>
      </c>
      <c r="AR102" s="49">
        <f t="shared" si="25"/>
        <v>73946106.208686277</v>
      </c>
      <c r="AT102" s="49">
        <f t="shared" si="34"/>
        <v>821595.0703890142</v>
      </c>
      <c r="AU102" s="49">
        <f t="shared" si="34"/>
        <v>869043.82889412052</v>
      </c>
      <c r="AV102" s="49">
        <f t="shared" si="34"/>
        <v>934813.06586482783</v>
      </c>
      <c r="AW102" s="49">
        <f t="shared" si="34"/>
        <v>946902.06843259162</v>
      </c>
      <c r="AX102" s="49">
        <f t="shared" si="34"/>
        <v>959147.40598156175</v>
      </c>
      <c r="AZ102" s="53">
        <f t="shared" si="27"/>
        <v>4531335.8226704355</v>
      </c>
      <c r="BA102" s="53">
        <f t="shared" si="28"/>
        <v>5363563.2702960661</v>
      </c>
      <c r="BB102" s="53">
        <f t="shared" si="29"/>
        <v>5715427.3075295743</v>
      </c>
      <c r="BC102" s="53">
        <f t="shared" si="30"/>
        <v>5619418.3097057473</v>
      </c>
      <c r="BD102" s="53">
        <f t="shared" si="31"/>
        <v>5525986.5192807214</v>
      </c>
    </row>
    <row r="103" spans="2:56">
      <c r="B103" s="43">
        <f>'3. Input (des)investeringen '!B128</f>
        <v>1571</v>
      </c>
      <c r="C103" s="54"/>
      <c r="D103" s="54"/>
      <c r="E103" s="54"/>
      <c r="F103" s="48">
        <f>'3. Input (des)investeringen '!D128</f>
        <v>-31359.805432116216</v>
      </c>
      <c r="G103" s="54"/>
      <c r="H103" s="43">
        <f>'3. Input (des)investeringen '!F128</f>
        <v>2022</v>
      </c>
      <c r="I103" s="48" t="str">
        <f>'3. Input (des)investeringen '!G128</f>
        <v>nvt</v>
      </c>
      <c r="J103" s="48">
        <f>'3. Input (des)investeringen '!H128</f>
        <v>0</v>
      </c>
      <c r="K103" s="48">
        <f>'3. Input (des)investeringen '!I128</f>
        <v>0</v>
      </c>
      <c r="M103" s="49">
        <f t="shared" si="8"/>
        <v>0</v>
      </c>
      <c r="N103" s="49">
        <f t="shared" si="9"/>
        <v>0</v>
      </c>
      <c r="P103" s="147">
        <f t="shared" si="10"/>
        <v>0</v>
      </c>
      <c r="Q103" s="147">
        <f t="shared" si="11"/>
        <v>0</v>
      </c>
      <c r="S103" s="49">
        <f t="shared" si="12"/>
        <v>-31359.805432116216</v>
      </c>
      <c r="T103" s="44">
        <f t="shared" si="13"/>
        <v>0</v>
      </c>
      <c r="V103" s="49">
        <f t="shared" si="32"/>
        <v>0</v>
      </c>
      <c r="W103" s="49">
        <f t="shared" si="32"/>
        <v>0</v>
      </c>
      <c r="X103" s="49">
        <f t="shared" si="32"/>
        <v>0</v>
      </c>
      <c r="Y103" s="49">
        <f t="shared" si="32"/>
        <v>0</v>
      </c>
      <c r="Z103" s="49">
        <f t="shared" si="32"/>
        <v>0</v>
      </c>
      <c r="AB103" s="49">
        <f t="shared" si="33"/>
        <v>0</v>
      </c>
      <c r="AC103" s="49">
        <f t="shared" si="33"/>
        <v>0</v>
      </c>
      <c r="AD103" s="49">
        <f t="shared" si="33"/>
        <v>0</v>
      </c>
      <c r="AE103" s="49">
        <f t="shared" si="33"/>
        <v>0</v>
      </c>
      <c r="AF103" s="49">
        <f t="shared" si="33"/>
        <v>0</v>
      </c>
      <c r="AH103" s="49">
        <f t="shared" si="16"/>
        <v>0</v>
      </c>
      <c r="AI103" s="49">
        <f t="shared" si="17"/>
        <v>0</v>
      </c>
      <c r="AJ103" s="49">
        <f t="shared" si="18"/>
        <v>0</v>
      </c>
      <c r="AK103" s="49">
        <f t="shared" si="19"/>
        <v>0</v>
      </c>
      <c r="AL103" s="49">
        <f t="shared" si="20"/>
        <v>0</v>
      </c>
      <c r="AN103" s="49">
        <f t="shared" si="21"/>
        <v>-31359.805432116216</v>
      </c>
      <c r="AO103" s="49">
        <f t="shared" si="22"/>
        <v>-31359.805432116216</v>
      </c>
      <c r="AP103" s="49">
        <f t="shared" si="23"/>
        <v>-31359.805432116216</v>
      </c>
      <c r="AQ103" s="49">
        <f t="shared" si="24"/>
        <v>-31359.805432116216</v>
      </c>
      <c r="AR103" s="49">
        <f t="shared" si="25"/>
        <v>-31359.805432116216</v>
      </c>
      <c r="AT103" s="49">
        <f t="shared" si="34"/>
        <v>-313.59805432116218</v>
      </c>
      <c r="AU103" s="49">
        <f t="shared" si="34"/>
        <v>-331.70896915431797</v>
      </c>
      <c r="AV103" s="49">
        <f t="shared" si="34"/>
        <v>-356.81270393991684</v>
      </c>
      <c r="AW103" s="49">
        <f t="shared" si="34"/>
        <v>-361.42700582726769</v>
      </c>
      <c r="AX103" s="49">
        <f t="shared" si="34"/>
        <v>-366.10097986662589</v>
      </c>
      <c r="AZ103" s="53">
        <f t="shared" si="27"/>
        <v>-1379.8314390131136</v>
      </c>
      <c r="BA103" s="53">
        <f t="shared" si="28"/>
        <v>-1366.5825484141533</v>
      </c>
      <c r="BB103" s="53">
        <f t="shared" si="29"/>
        <v>-1548.4853103603332</v>
      </c>
      <c r="BC103" s="53">
        <f t="shared" si="30"/>
        <v>-1553.099612247684</v>
      </c>
      <c r="BD103" s="53">
        <f t="shared" si="31"/>
        <v>-1557.7735862870422</v>
      </c>
    </row>
    <row r="104" spans="2:56">
      <c r="B104" s="43">
        <f>'3. Input (des)investeringen '!B129</f>
        <v>1572</v>
      </c>
      <c r="C104" s="54"/>
      <c r="D104" s="54"/>
      <c r="E104" s="54"/>
      <c r="F104" s="48">
        <f>'3. Input (des)investeringen '!D129</f>
        <v>441686.97804726404</v>
      </c>
      <c r="G104" s="54"/>
      <c r="H104" s="43">
        <f>'3. Input (des)investeringen '!F129</f>
        <v>2022</v>
      </c>
      <c r="I104" s="48" t="str">
        <f>'3. Input (des)investeringen '!G129</f>
        <v>nvt</v>
      </c>
      <c r="J104" s="48">
        <f>'3. Input (des)investeringen '!H129</f>
        <v>5</v>
      </c>
      <c r="K104" s="48">
        <f>'3. Input (des)investeringen '!I129</f>
        <v>0</v>
      </c>
      <c r="M104" s="49">
        <f t="shared" si="8"/>
        <v>0</v>
      </c>
      <c r="N104" s="49">
        <f t="shared" si="9"/>
        <v>0</v>
      </c>
      <c r="P104" s="147">
        <f t="shared" si="10"/>
        <v>0</v>
      </c>
      <c r="Q104" s="147">
        <f t="shared" si="11"/>
        <v>0</v>
      </c>
      <c r="S104" s="49">
        <f t="shared" si="12"/>
        <v>441686.97804726404</v>
      </c>
      <c r="T104" s="44">
        <f t="shared" si="13"/>
        <v>5</v>
      </c>
      <c r="V104" s="49">
        <f t="shared" si="32"/>
        <v>51677.376431529898</v>
      </c>
      <c r="W104" s="49">
        <f t="shared" si="32"/>
        <v>89918.634990862032</v>
      </c>
      <c r="X104" s="49">
        <f t="shared" si="32"/>
        <v>73120.648234327353</v>
      </c>
      <c r="Y104" s="49">
        <f t="shared" si="32"/>
        <v>73120.648234327353</v>
      </c>
      <c r="Z104" s="49">
        <f t="shared" si="32"/>
        <v>73120.648234327353</v>
      </c>
      <c r="AB104" s="49">
        <f t="shared" si="33"/>
        <v>4416.8697804726407</v>
      </c>
      <c r="AC104" s="49">
        <f t="shared" si="33"/>
        <v>8833.7395609452815</v>
      </c>
      <c r="AD104" s="49">
        <f t="shared" si="33"/>
        <v>8833.7395609452815</v>
      </c>
      <c r="AE104" s="49">
        <f t="shared" si="33"/>
        <v>8833.7395609452815</v>
      </c>
      <c r="AF104" s="49">
        <f t="shared" si="33"/>
        <v>8833.7395609452815</v>
      </c>
      <c r="AH104" s="49">
        <f t="shared" si="16"/>
        <v>56094.246212002538</v>
      </c>
      <c r="AI104" s="49">
        <f t="shared" si="17"/>
        <v>98752.374551807312</v>
      </c>
      <c r="AJ104" s="49">
        <f t="shared" si="18"/>
        <v>81954.387795272633</v>
      </c>
      <c r="AK104" s="49">
        <f t="shared" si="19"/>
        <v>81954.387795272633</v>
      </c>
      <c r="AL104" s="49">
        <f t="shared" si="20"/>
        <v>81954.387795272633</v>
      </c>
      <c r="AN104" s="49">
        <f t="shared" si="21"/>
        <v>385592.73183526151</v>
      </c>
      <c r="AO104" s="49">
        <f t="shared" si="22"/>
        <v>286840.35728345421</v>
      </c>
      <c r="AP104" s="49">
        <f t="shared" si="23"/>
        <v>204885.96948818158</v>
      </c>
      <c r="AQ104" s="49">
        <f t="shared" si="24"/>
        <v>122931.58169290895</v>
      </c>
      <c r="AR104" s="49">
        <f t="shared" si="25"/>
        <v>40977.193897636316</v>
      </c>
      <c r="AT104" s="49">
        <f t="shared" si="34"/>
        <v>4416.8697804726407</v>
      </c>
      <c r="AU104" s="49">
        <f t="shared" si="34"/>
        <v>4671.9528440344966</v>
      </c>
      <c r="AV104" s="49">
        <f t="shared" si="34"/>
        <v>5025.5262352710279</v>
      </c>
      <c r="AW104" s="49">
        <f t="shared" si="34"/>
        <v>5090.5163405455523</v>
      </c>
      <c r="AX104" s="49">
        <f t="shared" si="34"/>
        <v>5156.3468978614865</v>
      </c>
      <c r="AZ104" s="53">
        <f t="shared" si="27"/>
        <v>73621.268874874062</v>
      </c>
      <c r="BA104" s="53">
        <f t="shared" si="28"/>
        <v>112890.05918619581</v>
      </c>
      <c r="BB104" s="53">
        <f t="shared" si="29"/>
        <v>94765.580871094557</v>
      </c>
      <c r="BC104" s="53">
        <f t="shared" si="30"/>
        <v>91716.304240148718</v>
      </c>
      <c r="BD104" s="53">
        <f t="shared" si="31"/>
        <v>88667.868061244299</v>
      </c>
    </row>
    <row r="105" spans="2:56">
      <c r="B105" s="43">
        <f>'3. Input (des)investeringen '!B130</f>
        <v>1573</v>
      </c>
      <c r="C105" s="54"/>
      <c r="D105" s="54"/>
      <c r="E105" s="54"/>
      <c r="F105" s="48">
        <f>'3. Input (des)investeringen '!D130</f>
        <v>1583921.081394993</v>
      </c>
      <c r="G105" s="54"/>
      <c r="H105" s="43">
        <f>'3. Input (des)investeringen '!F130</f>
        <v>2022</v>
      </c>
      <c r="I105" s="48" t="str">
        <f>'3. Input (des)investeringen '!G130</f>
        <v>nvt</v>
      </c>
      <c r="J105" s="48">
        <f>'3. Input (des)investeringen '!H130</f>
        <v>10</v>
      </c>
      <c r="K105" s="48">
        <f>'3. Input (des)investeringen '!I130</f>
        <v>0</v>
      </c>
      <c r="M105" s="49">
        <f t="shared" si="8"/>
        <v>0</v>
      </c>
      <c r="N105" s="49">
        <f t="shared" si="9"/>
        <v>0</v>
      </c>
      <c r="P105" s="147">
        <f t="shared" si="10"/>
        <v>0</v>
      </c>
      <c r="Q105" s="147">
        <f t="shared" si="11"/>
        <v>0</v>
      </c>
      <c r="S105" s="49">
        <f t="shared" si="12"/>
        <v>1583921.081394993</v>
      </c>
      <c r="T105" s="44">
        <f t="shared" si="13"/>
        <v>10</v>
      </c>
      <c r="V105" s="49">
        <f t="shared" si="32"/>
        <v>92659.383261607087</v>
      </c>
      <c r="W105" s="49">
        <f t="shared" si="32"/>
        <v>173273.04669920527</v>
      </c>
      <c r="X105" s="49">
        <f t="shared" si="32"/>
        <v>150747.55062830859</v>
      </c>
      <c r="Y105" s="49">
        <f t="shared" si="32"/>
        <v>134513.19902218305</v>
      </c>
      <c r="Z105" s="49">
        <f t="shared" si="32"/>
        <v>134513.19902218305</v>
      </c>
      <c r="AB105" s="49">
        <f t="shared" si="33"/>
        <v>7919.6054069749662</v>
      </c>
      <c r="AC105" s="49">
        <f t="shared" si="33"/>
        <v>15839.210813949932</v>
      </c>
      <c r="AD105" s="49">
        <f t="shared" si="33"/>
        <v>15839.210813949932</v>
      </c>
      <c r="AE105" s="49">
        <f t="shared" si="33"/>
        <v>15839.210813949932</v>
      </c>
      <c r="AF105" s="49">
        <f t="shared" si="33"/>
        <v>15839.210813949932</v>
      </c>
      <c r="AH105" s="49">
        <f t="shared" si="16"/>
        <v>100578.98866858205</v>
      </c>
      <c r="AI105" s="49">
        <f t="shared" si="17"/>
        <v>189112.2575131552</v>
      </c>
      <c r="AJ105" s="49">
        <f t="shared" si="18"/>
        <v>166586.76144225852</v>
      </c>
      <c r="AK105" s="49">
        <f t="shared" si="19"/>
        <v>150352.40983613298</v>
      </c>
      <c r="AL105" s="49">
        <f t="shared" si="20"/>
        <v>150352.40983613298</v>
      </c>
      <c r="AN105" s="49">
        <f t="shared" si="21"/>
        <v>1483342.0927264108</v>
      </c>
      <c r="AO105" s="49">
        <f t="shared" si="22"/>
        <v>1294229.8352132556</v>
      </c>
      <c r="AP105" s="49">
        <f t="shared" si="23"/>
        <v>1127643.0737709971</v>
      </c>
      <c r="AQ105" s="49">
        <f t="shared" si="24"/>
        <v>977290.6639348641</v>
      </c>
      <c r="AR105" s="49">
        <f t="shared" si="25"/>
        <v>826938.25409873109</v>
      </c>
      <c r="AT105" s="49">
        <f t="shared" si="34"/>
        <v>15839.210813949931</v>
      </c>
      <c r="AU105" s="49">
        <f t="shared" si="34"/>
        <v>16753.956916877167</v>
      </c>
      <c r="AV105" s="49">
        <f t="shared" si="34"/>
        <v>18021.896376346434</v>
      </c>
      <c r="AW105" s="49">
        <f t="shared" si="34"/>
        <v>18254.955540285344</v>
      </c>
      <c r="AX105" s="49">
        <f t="shared" si="34"/>
        <v>18491.02862533231</v>
      </c>
      <c r="AZ105" s="53">
        <f t="shared" si="27"/>
        <v>166851.83063522994</v>
      </c>
      <c r="BA105" s="53">
        <f t="shared" si="28"/>
        <v>248575.79899206979</v>
      </c>
      <c r="BB105" s="53">
        <f t="shared" si="29"/>
        <v>227459.09462190286</v>
      </c>
      <c r="BC105" s="53">
        <f t="shared" si="30"/>
        <v>205744.41060594318</v>
      </c>
      <c r="BD105" s="53">
        <f t="shared" si="31"/>
        <v>200267.09211721708</v>
      </c>
    </row>
    <row r="106" spans="2:56">
      <c r="B106" s="43">
        <f>'3. Input (des)investeringen '!B131</f>
        <v>1574</v>
      </c>
      <c r="C106" s="54"/>
      <c r="D106" s="54"/>
      <c r="E106" s="54"/>
      <c r="F106" s="48">
        <f>'3. Input (des)investeringen '!D131</f>
        <v>4759885.7217741664</v>
      </c>
      <c r="G106" s="54"/>
      <c r="H106" s="43">
        <f>'3. Input (des)investeringen '!F131</f>
        <v>2022</v>
      </c>
      <c r="I106" s="48" t="str">
        <f>'3. Input (des)investeringen '!G131</f>
        <v>nvt</v>
      </c>
      <c r="J106" s="48">
        <f>'3. Input (des)investeringen '!H131</f>
        <v>15</v>
      </c>
      <c r="K106" s="48">
        <f>'3. Input (des)investeringen '!I131</f>
        <v>0</v>
      </c>
      <c r="M106" s="49">
        <f t="shared" si="8"/>
        <v>0</v>
      </c>
      <c r="N106" s="49">
        <f t="shared" si="9"/>
        <v>0</v>
      </c>
      <c r="P106" s="147">
        <f t="shared" si="10"/>
        <v>0</v>
      </c>
      <c r="Q106" s="147">
        <f t="shared" si="11"/>
        <v>0</v>
      </c>
      <c r="S106" s="49">
        <f t="shared" si="12"/>
        <v>4759885.7217741664</v>
      </c>
      <c r="T106" s="44">
        <f t="shared" si="13"/>
        <v>15</v>
      </c>
      <c r="V106" s="49">
        <f t="shared" si="32"/>
        <v>185635.5431491925</v>
      </c>
      <c r="W106" s="49">
        <f t="shared" si="32"/>
        <v>355182.67255878833</v>
      </c>
      <c r="X106" s="49">
        <f t="shared" si="32"/>
        <v>324400.17427036003</v>
      </c>
      <c r="Y106" s="49">
        <f t="shared" si="32"/>
        <v>296285.4925002621</v>
      </c>
      <c r="Z106" s="49">
        <f t="shared" si="32"/>
        <v>271512.45801027364</v>
      </c>
      <c r="AB106" s="49">
        <f t="shared" si="33"/>
        <v>15866.285739247221</v>
      </c>
      <c r="AC106" s="49">
        <f t="shared" si="33"/>
        <v>31732.571478494443</v>
      </c>
      <c r="AD106" s="49">
        <f t="shared" si="33"/>
        <v>31732.571478494443</v>
      </c>
      <c r="AE106" s="49">
        <f t="shared" si="33"/>
        <v>31732.571478494443</v>
      </c>
      <c r="AF106" s="49">
        <f t="shared" si="33"/>
        <v>31732.571478494443</v>
      </c>
      <c r="AH106" s="49">
        <f t="shared" si="16"/>
        <v>201501.82888843972</v>
      </c>
      <c r="AI106" s="49">
        <f t="shared" si="17"/>
        <v>386915.24403728277</v>
      </c>
      <c r="AJ106" s="49">
        <f t="shared" si="18"/>
        <v>356132.74574885448</v>
      </c>
      <c r="AK106" s="49">
        <f t="shared" si="19"/>
        <v>328018.06397875655</v>
      </c>
      <c r="AL106" s="49">
        <f t="shared" si="20"/>
        <v>303245.02948876808</v>
      </c>
      <c r="AN106" s="49">
        <f t="shared" si="21"/>
        <v>4558383.8928857269</v>
      </c>
      <c r="AO106" s="49">
        <f t="shared" si="22"/>
        <v>4171468.6488484442</v>
      </c>
      <c r="AP106" s="49">
        <f t="shared" si="23"/>
        <v>3815335.90309959</v>
      </c>
      <c r="AQ106" s="49">
        <f t="shared" si="24"/>
        <v>3487317.8391208332</v>
      </c>
      <c r="AR106" s="49">
        <f t="shared" si="25"/>
        <v>3184072.8096320652</v>
      </c>
      <c r="AT106" s="49">
        <f t="shared" si="34"/>
        <v>47598.857217741664</v>
      </c>
      <c r="AU106" s="49">
        <f t="shared" si="34"/>
        <v>50347.786419780685</v>
      </c>
      <c r="AV106" s="49">
        <f t="shared" si="34"/>
        <v>54158.106896029691</v>
      </c>
      <c r="AW106" s="49">
        <f t="shared" si="34"/>
        <v>54858.47953440914</v>
      </c>
      <c r="AX106" s="49">
        <f t="shared" si="34"/>
        <v>55567.909391748115</v>
      </c>
      <c r="AZ106" s="53">
        <f t="shared" si="27"/>
        <v>404085.7384642961</v>
      </c>
      <c r="BA106" s="53">
        <f t="shared" si="28"/>
        <v>574921.49586906214</v>
      </c>
      <c r="BB106" s="53">
        <f t="shared" si="29"/>
        <v>555273.6169626686</v>
      </c>
      <c r="BC106" s="53">
        <f t="shared" si="30"/>
        <v>515394.62139975734</v>
      </c>
      <c r="BD106" s="53">
        <f t="shared" si="31"/>
        <v>479807.70564653468</v>
      </c>
    </row>
    <row r="107" spans="2:56">
      <c r="B107" s="43">
        <f>'3. Input (des)investeringen '!B132</f>
        <v>1575</v>
      </c>
      <c r="C107" s="54"/>
      <c r="D107" s="54"/>
      <c r="E107" s="54"/>
      <c r="F107" s="48">
        <f>'3. Input (des)investeringen '!D132</f>
        <v>26997284.606696233</v>
      </c>
      <c r="G107" s="54"/>
      <c r="H107" s="43">
        <f>'3. Input (des)investeringen '!F132</f>
        <v>2022</v>
      </c>
      <c r="I107" s="48" t="str">
        <f>'3. Input (des)investeringen '!G132</f>
        <v>nvt</v>
      </c>
      <c r="J107" s="48">
        <f>'3. Input (des)investeringen '!H132</f>
        <v>30</v>
      </c>
      <c r="K107" s="48">
        <f>'3. Input (des)investeringen '!I132</f>
        <v>0</v>
      </c>
      <c r="M107" s="49">
        <f t="shared" si="8"/>
        <v>0</v>
      </c>
      <c r="N107" s="49">
        <f t="shared" si="9"/>
        <v>0</v>
      </c>
      <c r="P107" s="147">
        <f t="shared" si="10"/>
        <v>0</v>
      </c>
      <c r="Q107" s="147">
        <f t="shared" si="11"/>
        <v>0</v>
      </c>
      <c r="S107" s="49">
        <f t="shared" si="12"/>
        <v>26997284.606696233</v>
      </c>
      <c r="T107" s="44">
        <f t="shared" si="13"/>
        <v>30</v>
      </c>
      <c r="V107" s="49">
        <f t="shared" si="32"/>
        <v>526447.04983057664</v>
      </c>
      <c r="W107" s="49">
        <f t="shared" si="32"/>
        <v>1030081.3941684949</v>
      </c>
      <c r="X107" s="49">
        <f t="shared" si="32"/>
        <v>985444.53375452664</v>
      </c>
      <c r="Y107" s="49">
        <f t="shared" si="32"/>
        <v>942741.93729183043</v>
      </c>
      <c r="Z107" s="49">
        <f t="shared" si="32"/>
        <v>901889.78667585109</v>
      </c>
      <c r="AB107" s="49">
        <f t="shared" si="33"/>
        <v>44995.474344493727</v>
      </c>
      <c r="AC107" s="49">
        <f t="shared" si="33"/>
        <v>89990.948688987453</v>
      </c>
      <c r="AD107" s="49">
        <f t="shared" si="33"/>
        <v>89990.948688987453</v>
      </c>
      <c r="AE107" s="49">
        <f t="shared" si="33"/>
        <v>89990.948688987453</v>
      </c>
      <c r="AF107" s="49">
        <f t="shared" si="33"/>
        <v>89990.948688987453</v>
      </c>
      <c r="AH107" s="49">
        <f t="shared" si="16"/>
        <v>571442.52417507034</v>
      </c>
      <c r="AI107" s="49">
        <f t="shared" si="17"/>
        <v>1120072.3428574824</v>
      </c>
      <c r="AJ107" s="49">
        <f t="shared" si="18"/>
        <v>1075435.482443514</v>
      </c>
      <c r="AK107" s="49">
        <f t="shared" si="19"/>
        <v>1032732.8859808178</v>
      </c>
      <c r="AL107" s="49">
        <f t="shared" si="20"/>
        <v>991880.7353648385</v>
      </c>
      <c r="AN107" s="49">
        <f t="shared" si="21"/>
        <v>26425842.082521163</v>
      </c>
      <c r="AO107" s="49">
        <f t="shared" si="22"/>
        <v>25305769.739663679</v>
      </c>
      <c r="AP107" s="49">
        <f t="shared" si="23"/>
        <v>24230334.257220164</v>
      </c>
      <c r="AQ107" s="49">
        <f t="shared" si="24"/>
        <v>23197601.371239346</v>
      </c>
      <c r="AR107" s="49">
        <f t="shared" si="25"/>
        <v>22205720.635874506</v>
      </c>
      <c r="AT107" s="49">
        <f t="shared" si="34"/>
        <v>269972.84606696235</v>
      </c>
      <c r="AU107" s="49">
        <f t="shared" si="34"/>
        <v>285564.31787302153</v>
      </c>
      <c r="AV107" s="49">
        <f t="shared" si="34"/>
        <v>307175.82544965192</v>
      </c>
      <c r="AW107" s="49">
        <f t="shared" si="34"/>
        <v>311148.22322436672</v>
      </c>
      <c r="AX107" s="49">
        <f t="shared" si="34"/>
        <v>315171.99204710423</v>
      </c>
      <c r="AZ107" s="53">
        <f t="shared" si="27"/>
        <v>1739894.0010477523</v>
      </c>
      <c r="BA107" s="53">
        <f t="shared" si="28"/>
        <v>2240727.0621394054</v>
      </c>
      <c r="BB107" s="53">
        <f t="shared" si="29"/>
        <v>2303364.0096675321</v>
      </c>
      <c r="BC107" s="53">
        <f t="shared" si="30"/>
        <v>2225389.9613122796</v>
      </c>
      <c r="BD107" s="53">
        <f t="shared" si="31"/>
        <v>2150870.1115751737</v>
      </c>
    </row>
    <row r="108" spans="2:56">
      <c r="B108" s="43">
        <f>'3. Input (des)investeringen '!B133</f>
        <v>1576</v>
      </c>
      <c r="C108" s="54"/>
      <c r="D108" s="54"/>
      <c r="E108" s="54"/>
      <c r="F108" s="48">
        <f>'3. Input (des)investeringen '!D133</f>
        <v>38137.497252574271</v>
      </c>
      <c r="G108" s="54"/>
      <c r="H108" s="43">
        <f>'3. Input (des)investeringen '!F133</f>
        <v>2022</v>
      </c>
      <c r="I108" s="48" t="str">
        <f>'3. Input (des)investeringen '!G133</f>
        <v>nvt</v>
      </c>
      <c r="J108" s="48">
        <f>'3. Input (des)investeringen '!H133</f>
        <v>55</v>
      </c>
      <c r="K108" s="48">
        <f>'3. Input (des)investeringen '!I133</f>
        <v>0</v>
      </c>
      <c r="M108" s="49">
        <f t="shared" si="8"/>
        <v>0</v>
      </c>
      <c r="N108" s="49">
        <f t="shared" si="9"/>
        <v>0</v>
      </c>
      <c r="P108" s="147">
        <f t="shared" si="10"/>
        <v>0</v>
      </c>
      <c r="Q108" s="147">
        <f t="shared" si="11"/>
        <v>0</v>
      </c>
      <c r="S108" s="49">
        <f t="shared" si="12"/>
        <v>38137.497252574271</v>
      </c>
      <c r="T108" s="44">
        <f t="shared" si="13"/>
        <v>55</v>
      </c>
      <c r="V108" s="49">
        <f t="shared" si="32"/>
        <v>405.64428895919906</v>
      </c>
      <c r="W108" s="49">
        <f t="shared" si="32"/>
        <v>801.70062199754432</v>
      </c>
      <c r="X108" s="49">
        <f t="shared" si="32"/>
        <v>782.75133456851142</v>
      </c>
      <c r="Y108" s="49">
        <f t="shared" si="32"/>
        <v>764.24993938780119</v>
      </c>
      <c r="Z108" s="49">
        <f t="shared" si="32"/>
        <v>746.1858499113622</v>
      </c>
      <c r="AB108" s="49">
        <f t="shared" si="33"/>
        <v>34.67045204779479</v>
      </c>
      <c r="AC108" s="49">
        <f t="shared" si="33"/>
        <v>69.340904095589593</v>
      </c>
      <c r="AD108" s="49">
        <f t="shared" si="33"/>
        <v>69.340904095589593</v>
      </c>
      <c r="AE108" s="49">
        <f t="shared" si="33"/>
        <v>69.340904095589593</v>
      </c>
      <c r="AF108" s="49">
        <f t="shared" si="33"/>
        <v>69.340904095589593</v>
      </c>
      <c r="AH108" s="49">
        <f t="shared" si="16"/>
        <v>440.31474100699387</v>
      </c>
      <c r="AI108" s="49">
        <f t="shared" si="17"/>
        <v>871.04152609313394</v>
      </c>
      <c r="AJ108" s="49">
        <f t="shared" si="18"/>
        <v>852.09223866410105</v>
      </c>
      <c r="AK108" s="49">
        <f t="shared" si="19"/>
        <v>833.59084348339081</v>
      </c>
      <c r="AL108" s="49">
        <f t="shared" si="20"/>
        <v>815.52675400695182</v>
      </c>
      <c r="AN108" s="49">
        <f t="shared" si="21"/>
        <v>37697.182511567276</v>
      </c>
      <c r="AO108" s="49">
        <f t="shared" si="22"/>
        <v>36826.140985474143</v>
      </c>
      <c r="AP108" s="49">
        <f t="shared" si="23"/>
        <v>35974.04874681004</v>
      </c>
      <c r="AQ108" s="49">
        <f t="shared" si="24"/>
        <v>35140.457903326649</v>
      </c>
      <c r="AR108" s="49">
        <f t="shared" si="25"/>
        <v>34324.931149319695</v>
      </c>
      <c r="AT108" s="49">
        <f t="shared" si="34"/>
        <v>381.37497252574269</v>
      </c>
      <c r="AU108" s="49">
        <f t="shared" si="34"/>
        <v>403.40013993904944</v>
      </c>
      <c r="AV108" s="49">
        <f t="shared" si="34"/>
        <v>433.92946252963674</v>
      </c>
      <c r="AW108" s="49">
        <f t="shared" si="34"/>
        <v>439.54103833906993</v>
      </c>
      <c r="AX108" s="49">
        <f t="shared" si="34"/>
        <v>445.22518304687077</v>
      </c>
      <c r="AZ108" s="53">
        <f t="shared" si="27"/>
        <v>2103.3939189260241</v>
      </c>
      <c r="BA108" s="53">
        <f t="shared" si="28"/>
        <v>2489.70431855283</v>
      </c>
      <c r="BB108" s="53">
        <f t="shared" si="29"/>
        <v>2653.0355535725189</v>
      </c>
      <c r="BC108" s="53">
        <f t="shared" si="30"/>
        <v>2608.4692821488734</v>
      </c>
      <c r="BD108" s="53">
        <f t="shared" si="31"/>
        <v>2565.0993207279712</v>
      </c>
    </row>
    <row r="109" spans="2:56">
      <c r="B109" s="43">
        <f>'3. Input (des)investeringen '!B134</f>
        <v>1577</v>
      </c>
      <c r="C109" s="54"/>
      <c r="D109" s="54"/>
      <c r="E109" s="54"/>
      <c r="F109" s="48">
        <f>'3. Input (des)investeringen '!D134</f>
        <v>0</v>
      </c>
      <c r="G109" s="54"/>
      <c r="H109" s="43">
        <f>'3. Input (des)investeringen '!F134</f>
        <v>2022</v>
      </c>
      <c r="I109" s="48" t="str">
        <f>'3. Input (des)investeringen '!G134</f>
        <v>nvt</v>
      </c>
      <c r="J109" s="48">
        <f>'3. Input (des)investeringen '!H134</f>
        <v>0</v>
      </c>
      <c r="K109" s="48">
        <f>'3. Input (des)investeringen '!I134</f>
        <v>0</v>
      </c>
      <c r="M109" s="49">
        <f t="shared" si="8"/>
        <v>0</v>
      </c>
      <c r="N109" s="49">
        <f t="shared" si="9"/>
        <v>0</v>
      </c>
      <c r="P109" s="147">
        <f t="shared" si="10"/>
        <v>0</v>
      </c>
      <c r="Q109" s="147">
        <f t="shared" si="11"/>
        <v>0</v>
      </c>
      <c r="S109" s="49">
        <f t="shared" si="12"/>
        <v>0</v>
      </c>
      <c r="T109" s="44">
        <f t="shared" si="13"/>
        <v>0</v>
      </c>
      <c r="V109" s="49">
        <f t="shared" si="32"/>
        <v>0</v>
      </c>
      <c r="W109" s="49">
        <f t="shared" si="32"/>
        <v>0</v>
      </c>
      <c r="X109" s="49">
        <f t="shared" si="32"/>
        <v>0</v>
      </c>
      <c r="Y109" s="49">
        <f t="shared" si="32"/>
        <v>0</v>
      </c>
      <c r="Z109" s="49">
        <f t="shared" si="32"/>
        <v>0</v>
      </c>
      <c r="AB109" s="49">
        <f t="shared" si="33"/>
        <v>0</v>
      </c>
      <c r="AC109" s="49">
        <f t="shared" si="33"/>
        <v>0</v>
      </c>
      <c r="AD109" s="49">
        <f t="shared" si="33"/>
        <v>0</v>
      </c>
      <c r="AE109" s="49">
        <f t="shared" si="33"/>
        <v>0</v>
      </c>
      <c r="AF109" s="49">
        <f t="shared" si="33"/>
        <v>0</v>
      </c>
      <c r="AH109" s="49">
        <f t="shared" si="16"/>
        <v>0</v>
      </c>
      <c r="AI109" s="49">
        <f t="shared" si="17"/>
        <v>0</v>
      </c>
      <c r="AJ109" s="49">
        <f t="shared" si="18"/>
        <v>0</v>
      </c>
      <c r="AK109" s="49">
        <f t="shared" si="19"/>
        <v>0</v>
      </c>
      <c r="AL109" s="49">
        <f t="shared" si="20"/>
        <v>0</v>
      </c>
      <c r="AN109" s="49">
        <f t="shared" si="21"/>
        <v>0</v>
      </c>
      <c r="AO109" s="49">
        <f t="shared" si="22"/>
        <v>0</v>
      </c>
      <c r="AP109" s="49">
        <f t="shared" si="23"/>
        <v>0</v>
      </c>
      <c r="AQ109" s="49">
        <f t="shared" si="24"/>
        <v>0</v>
      </c>
      <c r="AR109" s="49">
        <f t="shared" si="25"/>
        <v>0</v>
      </c>
      <c r="AT109" s="49">
        <f t="shared" si="34"/>
        <v>0</v>
      </c>
      <c r="AU109" s="49">
        <f t="shared" si="34"/>
        <v>0</v>
      </c>
      <c r="AV109" s="49">
        <f t="shared" si="34"/>
        <v>0</v>
      </c>
      <c r="AW109" s="49">
        <f t="shared" si="34"/>
        <v>0</v>
      </c>
      <c r="AX109" s="49">
        <f t="shared" si="34"/>
        <v>0</v>
      </c>
      <c r="AZ109" s="53">
        <f t="shared" si="27"/>
        <v>0</v>
      </c>
      <c r="BA109" s="53">
        <f t="shared" si="28"/>
        <v>0</v>
      </c>
      <c r="BB109" s="53">
        <f t="shared" si="29"/>
        <v>0</v>
      </c>
      <c r="BC109" s="53">
        <f t="shared" si="30"/>
        <v>0</v>
      </c>
      <c r="BD109" s="53">
        <f t="shared" si="31"/>
        <v>0</v>
      </c>
    </row>
    <row r="110" spans="2:56">
      <c r="B110" s="43">
        <f>'3. Input (des)investeringen '!B135</f>
        <v>1578</v>
      </c>
      <c r="C110" s="54"/>
      <c r="D110" s="54"/>
      <c r="E110" s="54"/>
      <c r="F110" s="48">
        <f>'3. Input (des)investeringen '!D135</f>
        <v>634750.01622076391</v>
      </c>
      <c r="G110" s="54"/>
      <c r="H110" s="43">
        <f>'3. Input (des)investeringen '!F135</f>
        <v>2022</v>
      </c>
      <c r="I110" s="48" t="str">
        <f>'3. Input (des)investeringen '!G135</f>
        <v>nvt</v>
      </c>
      <c r="J110" s="48">
        <f>'3. Input (des)investeringen '!H135</f>
        <v>5</v>
      </c>
      <c r="K110" s="48">
        <f>'3. Input (des)investeringen '!I135</f>
        <v>0</v>
      </c>
      <c r="M110" s="49">
        <f t="shared" si="8"/>
        <v>0</v>
      </c>
      <c r="N110" s="49">
        <f t="shared" si="9"/>
        <v>0</v>
      </c>
      <c r="P110" s="147">
        <f t="shared" si="10"/>
        <v>0</v>
      </c>
      <c r="Q110" s="147">
        <f t="shared" si="11"/>
        <v>0</v>
      </c>
      <c r="S110" s="49">
        <f t="shared" si="12"/>
        <v>634750.01622076391</v>
      </c>
      <c r="T110" s="44">
        <f t="shared" si="13"/>
        <v>5</v>
      </c>
      <c r="V110" s="49">
        <f t="shared" si="32"/>
        <v>74265.751897829381</v>
      </c>
      <c r="W110" s="49">
        <f t="shared" si="32"/>
        <v>129222.40830222314</v>
      </c>
      <c r="X110" s="49">
        <f t="shared" si="32"/>
        <v>105081.95839961001</v>
      </c>
      <c r="Y110" s="49">
        <f t="shared" si="32"/>
        <v>105081.95839961001</v>
      </c>
      <c r="Z110" s="49">
        <f t="shared" si="32"/>
        <v>105081.95839961001</v>
      </c>
      <c r="AB110" s="49">
        <f t="shared" si="33"/>
        <v>6347.5001622076397</v>
      </c>
      <c r="AC110" s="49">
        <f t="shared" si="33"/>
        <v>12695.000324415279</v>
      </c>
      <c r="AD110" s="49">
        <f t="shared" si="33"/>
        <v>12695.000324415279</v>
      </c>
      <c r="AE110" s="49">
        <f t="shared" si="33"/>
        <v>12695.000324415279</v>
      </c>
      <c r="AF110" s="49">
        <f t="shared" si="33"/>
        <v>12695.000324415279</v>
      </c>
      <c r="AH110" s="49">
        <f t="shared" si="16"/>
        <v>80613.252060037019</v>
      </c>
      <c r="AI110" s="49">
        <f t="shared" si="17"/>
        <v>141917.40862663841</v>
      </c>
      <c r="AJ110" s="49">
        <f t="shared" si="18"/>
        <v>117776.95872402529</v>
      </c>
      <c r="AK110" s="49">
        <f t="shared" si="19"/>
        <v>117776.95872402529</v>
      </c>
      <c r="AL110" s="49">
        <f t="shared" si="20"/>
        <v>117776.95872402529</v>
      </c>
      <c r="AN110" s="49">
        <f t="shared" si="21"/>
        <v>554136.76416072692</v>
      </c>
      <c r="AO110" s="49">
        <f t="shared" si="22"/>
        <v>412219.35553408851</v>
      </c>
      <c r="AP110" s="49">
        <f t="shared" si="23"/>
        <v>294442.39681006322</v>
      </c>
      <c r="AQ110" s="49">
        <f t="shared" si="24"/>
        <v>176665.43808603793</v>
      </c>
      <c r="AR110" s="49">
        <f t="shared" si="25"/>
        <v>58888.479362012644</v>
      </c>
      <c r="AT110" s="49">
        <f t="shared" si="34"/>
        <v>6347.5001622076388</v>
      </c>
      <c r="AU110" s="49">
        <f t="shared" si="34"/>
        <v>6714.0809915754553</v>
      </c>
      <c r="AV110" s="49">
        <f t="shared" si="34"/>
        <v>7222.2026410178869</v>
      </c>
      <c r="AW110" s="49">
        <f t="shared" si="34"/>
        <v>7315.600165571529</v>
      </c>
      <c r="AX110" s="49">
        <f t="shared" si="34"/>
        <v>7410.2055069126991</v>
      </c>
      <c r="AZ110" s="53">
        <f t="shared" si="27"/>
        <v>105801.40220370938</v>
      </c>
      <c r="BA110" s="53">
        <f t="shared" si="28"/>
        <v>162234.72835083879</v>
      </c>
      <c r="BB110" s="53">
        <f t="shared" si="29"/>
        <v>136187.97244382557</v>
      </c>
      <c r="BC110" s="53">
        <f t="shared" si="30"/>
        <v>131805.84553686625</v>
      </c>
      <c r="BD110" s="53">
        <f t="shared" si="31"/>
        <v>127424.92644669446</v>
      </c>
    </row>
    <row r="111" spans="2:56">
      <c r="B111" s="43">
        <f>'3. Input (des)investeringen '!B136</f>
        <v>1579</v>
      </c>
      <c r="C111" s="54"/>
      <c r="D111" s="54"/>
      <c r="E111" s="54"/>
      <c r="F111" s="48">
        <f>'3. Input (des)investeringen '!D136</f>
        <v>4698767.1893813582</v>
      </c>
      <c r="G111" s="54"/>
      <c r="H111" s="43">
        <f>'3. Input (des)investeringen '!F136</f>
        <v>2022</v>
      </c>
      <c r="I111" s="48" t="str">
        <f>'3. Input (des)investeringen '!G136</f>
        <v>nvt</v>
      </c>
      <c r="J111" s="48">
        <f>'3. Input (des)investeringen '!H136</f>
        <v>10</v>
      </c>
      <c r="K111" s="48">
        <f>'3. Input (des)investeringen '!I136</f>
        <v>0</v>
      </c>
      <c r="M111" s="49">
        <f t="shared" si="8"/>
        <v>0</v>
      </c>
      <c r="N111" s="49">
        <f t="shared" si="9"/>
        <v>0</v>
      </c>
      <c r="P111" s="147">
        <f t="shared" si="10"/>
        <v>0</v>
      </c>
      <c r="Q111" s="147">
        <f t="shared" si="11"/>
        <v>0</v>
      </c>
      <c r="S111" s="49">
        <f t="shared" si="12"/>
        <v>4698767.1893813582</v>
      </c>
      <c r="T111" s="44">
        <f t="shared" si="13"/>
        <v>10</v>
      </c>
      <c r="V111" s="49">
        <f t="shared" si="32"/>
        <v>274877.88057880948</v>
      </c>
      <c r="W111" s="49">
        <f t="shared" si="32"/>
        <v>514021.63668237376</v>
      </c>
      <c r="X111" s="49">
        <f t="shared" si="32"/>
        <v>447198.82391366514</v>
      </c>
      <c r="Y111" s="49">
        <f t="shared" si="32"/>
        <v>399038.95056911657</v>
      </c>
      <c r="Z111" s="49">
        <f t="shared" si="32"/>
        <v>399038.95056911657</v>
      </c>
      <c r="AB111" s="49">
        <f t="shared" si="33"/>
        <v>23493.835946906795</v>
      </c>
      <c r="AC111" s="49">
        <f t="shared" si="33"/>
        <v>46987.671893813589</v>
      </c>
      <c r="AD111" s="49">
        <f t="shared" si="33"/>
        <v>46987.671893813589</v>
      </c>
      <c r="AE111" s="49">
        <f t="shared" si="33"/>
        <v>46987.671893813589</v>
      </c>
      <c r="AF111" s="49">
        <f t="shared" si="33"/>
        <v>46987.671893813589</v>
      </c>
      <c r="AH111" s="49">
        <f t="shared" si="16"/>
        <v>298371.71652571624</v>
      </c>
      <c r="AI111" s="49">
        <f t="shared" si="17"/>
        <v>561009.30857618735</v>
      </c>
      <c r="AJ111" s="49">
        <f t="shared" si="18"/>
        <v>494186.49580747873</v>
      </c>
      <c r="AK111" s="49">
        <f t="shared" si="19"/>
        <v>446026.62246293016</v>
      </c>
      <c r="AL111" s="49">
        <f t="shared" si="20"/>
        <v>446026.62246293016</v>
      </c>
      <c r="AN111" s="49">
        <f t="shared" si="21"/>
        <v>4400395.4728556424</v>
      </c>
      <c r="AO111" s="49">
        <f t="shared" si="22"/>
        <v>3839386.1642794553</v>
      </c>
      <c r="AP111" s="49">
        <f t="shared" si="23"/>
        <v>3345199.6684719766</v>
      </c>
      <c r="AQ111" s="49">
        <f t="shared" si="24"/>
        <v>2899173.0460090465</v>
      </c>
      <c r="AR111" s="49">
        <f t="shared" si="25"/>
        <v>2453146.4235461163</v>
      </c>
      <c r="AT111" s="49">
        <f t="shared" si="34"/>
        <v>46987.671893813582</v>
      </c>
      <c r="AU111" s="49">
        <f t="shared" si="34"/>
        <v>49701.303921025108</v>
      </c>
      <c r="AV111" s="49">
        <f t="shared" si="34"/>
        <v>53462.698601768294</v>
      </c>
      <c r="AW111" s="49">
        <f t="shared" si="34"/>
        <v>54154.078220086347</v>
      </c>
      <c r="AX111" s="49">
        <f t="shared" si="34"/>
        <v>54854.398759628501</v>
      </c>
      <c r="AZ111" s="53">
        <f t="shared" si="27"/>
        <v>494972.83449662168</v>
      </c>
      <c r="BA111" s="53">
        <f t="shared" si="28"/>
        <v>737410.35591843456</v>
      </c>
      <c r="BB111" s="53">
        <f t="shared" si="29"/>
        <v>674766.78181118215</v>
      </c>
      <c r="BC111" s="53">
        <f t="shared" si="30"/>
        <v>610349.27643136028</v>
      </c>
      <c r="BD111" s="53">
        <f t="shared" si="31"/>
        <v>594100.58531731111</v>
      </c>
    </row>
    <row r="112" spans="2:56">
      <c r="B112" s="43">
        <f>'3. Input (des)investeringen '!B137</f>
        <v>1580</v>
      </c>
      <c r="C112" s="54"/>
      <c r="D112" s="54"/>
      <c r="E112" s="54"/>
      <c r="F112" s="48">
        <f>'3. Input (des)investeringen '!D137</f>
        <v>7689046.2734296853</v>
      </c>
      <c r="G112" s="54"/>
      <c r="H112" s="43">
        <f>'3. Input (des)investeringen '!F137</f>
        <v>2022</v>
      </c>
      <c r="I112" s="48" t="str">
        <f>'3. Input (des)investeringen '!G137</f>
        <v>nvt</v>
      </c>
      <c r="J112" s="48">
        <f>'3. Input (des)investeringen '!H137</f>
        <v>15</v>
      </c>
      <c r="K112" s="48">
        <f>'3. Input (des)investeringen '!I137</f>
        <v>0</v>
      </c>
      <c r="M112" s="49">
        <f t="shared" si="8"/>
        <v>0</v>
      </c>
      <c r="N112" s="49">
        <f t="shared" si="9"/>
        <v>0</v>
      </c>
      <c r="P112" s="147">
        <f t="shared" si="10"/>
        <v>0</v>
      </c>
      <c r="Q112" s="147">
        <f t="shared" si="11"/>
        <v>0</v>
      </c>
      <c r="S112" s="49">
        <f t="shared" si="12"/>
        <v>7689046.2734296853</v>
      </c>
      <c r="T112" s="44">
        <f t="shared" si="13"/>
        <v>15</v>
      </c>
      <c r="V112" s="49">
        <f t="shared" si="32"/>
        <v>299872.80466375774</v>
      </c>
      <c r="W112" s="49">
        <f t="shared" si="32"/>
        <v>573756.6329233232</v>
      </c>
      <c r="X112" s="49">
        <f t="shared" si="32"/>
        <v>524031.05806996854</v>
      </c>
      <c r="Y112" s="49">
        <f t="shared" si="32"/>
        <v>478615.03303723788</v>
      </c>
      <c r="Z112" s="49">
        <f t="shared" si="32"/>
        <v>438597.05368629826</v>
      </c>
      <c r="AB112" s="49">
        <f t="shared" si="33"/>
        <v>25630.154244765621</v>
      </c>
      <c r="AC112" s="49">
        <f t="shared" si="33"/>
        <v>51260.308489531235</v>
      </c>
      <c r="AD112" s="49">
        <f t="shared" si="33"/>
        <v>51260.308489531235</v>
      </c>
      <c r="AE112" s="49">
        <f t="shared" si="33"/>
        <v>51260.308489531235</v>
      </c>
      <c r="AF112" s="49">
        <f t="shared" si="33"/>
        <v>51260.308489531235</v>
      </c>
      <c r="AH112" s="49">
        <f t="shared" si="16"/>
        <v>325502.95890852337</v>
      </c>
      <c r="AI112" s="49">
        <f t="shared" si="17"/>
        <v>625016.94141285447</v>
      </c>
      <c r="AJ112" s="49">
        <f t="shared" si="18"/>
        <v>575291.36655949976</v>
      </c>
      <c r="AK112" s="49">
        <f t="shared" si="19"/>
        <v>529875.3415267691</v>
      </c>
      <c r="AL112" s="49">
        <f t="shared" si="20"/>
        <v>489857.36217582948</v>
      </c>
      <c r="AN112" s="49">
        <f t="shared" si="21"/>
        <v>7363543.3145211618</v>
      </c>
      <c r="AO112" s="49">
        <f t="shared" si="22"/>
        <v>6738526.3731083069</v>
      </c>
      <c r="AP112" s="49">
        <f t="shared" si="23"/>
        <v>6163235.006548807</v>
      </c>
      <c r="AQ112" s="49">
        <f t="shared" si="24"/>
        <v>5633359.6650220379</v>
      </c>
      <c r="AR112" s="49">
        <f t="shared" si="25"/>
        <v>5143502.3028462082</v>
      </c>
      <c r="AT112" s="49">
        <f t="shared" si="34"/>
        <v>76890.46273429686</v>
      </c>
      <c r="AU112" s="49">
        <f t="shared" si="34"/>
        <v>81331.04073812798</v>
      </c>
      <c r="AV112" s="49">
        <f t="shared" si="34"/>
        <v>87486.173901189512</v>
      </c>
      <c r="AW112" s="49">
        <f t="shared" si="34"/>
        <v>88617.545102079661</v>
      </c>
      <c r="AX112" s="49">
        <f t="shared" si="34"/>
        <v>89763.547195339765</v>
      </c>
      <c r="AZ112" s="53">
        <f t="shared" si="27"/>
        <v>652753.89433653979</v>
      </c>
      <c r="BA112" s="53">
        <f t="shared" si="28"/>
        <v>928719.35246355657</v>
      </c>
      <c r="BB112" s="53">
        <f t="shared" si="29"/>
        <v>896980.47070954391</v>
      </c>
      <c r="BC112" s="53">
        <f t="shared" si="30"/>
        <v>832560.5538996862</v>
      </c>
      <c r="BD112" s="53">
        <f t="shared" si="31"/>
        <v>775073.99687932525</v>
      </c>
    </row>
    <row r="113" spans="2:56">
      <c r="B113" s="43">
        <f>'3. Input (des)investeringen '!B138</f>
        <v>1581</v>
      </c>
      <c r="C113" s="54"/>
      <c r="D113" s="54"/>
      <c r="E113" s="54"/>
      <c r="F113" s="48">
        <f>'3. Input (des)investeringen '!D138</f>
        <v>7629142.1872137021</v>
      </c>
      <c r="G113" s="54"/>
      <c r="H113" s="43">
        <f>'3. Input (des)investeringen '!F138</f>
        <v>2022</v>
      </c>
      <c r="I113" s="48" t="str">
        <f>'3. Input (des)investeringen '!G138</f>
        <v>nvt</v>
      </c>
      <c r="J113" s="48">
        <f>'3. Input (des)investeringen '!H138</f>
        <v>30</v>
      </c>
      <c r="K113" s="48">
        <f>'3. Input (des)investeringen '!I138</f>
        <v>0</v>
      </c>
      <c r="M113" s="49">
        <f t="shared" si="8"/>
        <v>0</v>
      </c>
      <c r="N113" s="49">
        <f t="shared" si="9"/>
        <v>0</v>
      </c>
      <c r="P113" s="147">
        <f t="shared" si="10"/>
        <v>0</v>
      </c>
      <c r="Q113" s="147">
        <f t="shared" si="11"/>
        <v>0</v>
      </c>
      <c r="S113" s="49">
        <f t="shared" si="12"/>
        <v>7629142.1872137021</v>
      </c>
      <c r="T113" s="44">
        <f t="shared" si="13"/>
        <v>30</v>
      </c>
      <c r="V113" s="49">
        <f>IF($J113=0, 0, IF(OR($H113&gt;V$59,$H113+$J113&lt;V$59),0,
IF(OR($H113=2020,$H113=2021),VDB($S113*(1-$F$28),0,$T113,V$59-2022,MIN($T113,V$59-2021),$F$22,FALSE),
VDB($S113*(1-$F$28),0,$T113,MAX(0,V$59-$H113-0.5),MIN($T113,V$59-$H113+0.5),$F$22,FALSE))))</f>
        <v>148768.2726506672</v>
      </c>
      <c r="W113" s="49">
        <f t="shared" si="32"/>
        <v>291089.92015313881</v>
      </c>
      <c r="X113" s="49">
        <f t="shared" si="32"/>
        <v>278476.02361316944</v>
      </c>
      <c r="Y113" s="49">
        <f t="shared" si="32"/>
        <v>266408.72925659874</v>
      </c>
      <c r="Z113" s="49">
        <f t="shared" si="32"/>
        <v>254864.35098881283</v>
      </c>
      <c r="AB113" s="49">
        <f t="shared" si="33"/>
        <v>12715.236978689503</v>
      </c>
      <c r="AC113" s="49">
        <f t="shared" si="33"/>
        <v>25430.473957379007</v>
      </c>
      <c r="AD113" s="49">
        <f t="shared" si="33"/>
        <v>25430.473957379007</v>
      </c>
      <c r="AE113" s="49">
        <f t="shared" si="33"/>
        <v>25430.473957379007</v>
      </c>
      <c r="AF113" s="49">
        <f t="shared" si="33"/>
        <v>25430.473957379007</v>
      </c>
      <c r="AH113" s="49">
        <f t="shared" si="16"/>
        <v>161483.5096293567</v>
      </c>
      <c r="AI113" s="49">
        <f t="shared" si="17"/>
        <v>316520.39411051781</v>
      </c>
      <c r="AJ113" s="49">
        <f t="shared" si="18"/>
        <v>303906.49757054844</v>
      </c>
      <c r="AK113" s="49">
        <f t="shared" si="19"/>
        <v>291839.20321397774</v>
      </c>
      <c r="AL113" s="49">
        <f t="shared" si="20"/>
        <v>280294.82494619186</v>
      </c>
      <c r="AN113" s="49">
        <f t="shared" si="21"/>
        <v>7467658.6775843455</v>
      </c>
      <c r="AO113" s="49">
        <f t="shared" si="22"/>
        <v>7151138.2834738279</v>
      </c>
      <c r="AP113" s="49">
        <f t="shared" si="23"/>
        <v>6847231.7859032797</v>
      </c>
      <c r="AQ113" s="49">
        <f t="shared" si="24"/>
        <v>6555392.582689302</v>
      </c>
      <c r="AR113" s="49">
        <f t="shared" si="25"/>
        <v>6275097.7577431099</v>
      </c>
      <c r="AT113" s="49">
        <f t="shared" si="34"/>
        <v>76291.421872137027</v>
      </c>
      <c r="AU113" s="49">
        <f t="shared" si="34"/>
        <v>80697.404068096686</v>
      </c>
      <c r="AV113" s="49">
        <f t="shared" si="34"/>
        <v>86804.583607970257</v>
      </c>
      <c r="AW113" s="49">
        <f t="shared" si="34"/>
        <v>87927.140483188501</v>
      </c>
      <c r="AX113" s="49">
        <f t="shared" si="34"/>
        <v>89064.214263917092</v>
      </c>
      <c r="AZ113" s="53">
        <f t="shared" si="27"/>
        <v>491675.3265393615</v>
      </c>
      <c r="BA113" s="53">
        <f t="shared" si="28"/>
        <v>633205.36153325078</v>
      </c>
      <c r="BB113" s="53">
        <f t="shared" si="29"/>
        <v>650905.88904284337</v>
      </c>
      <c r="BC113" s="53">
        <f t="shared" si="30"/>
        <v>628871.26183935977</v>
      </c>
      <c r="BD113" s="53">
        <f t="shared" si="31"/>
        <v>607812.75400434714</v>
      </c>
    </row>
    <row r="114" spans="2:56">
      <c r="B114" s="43">
        <f>'3. Input (des)investeringen '!B139</f>
        <v>1582</v>
      </c>
      <c r="C114" s="54"/>
      <c r="D114" s="54"/>
      <c r="E114" s="54"/>
      <c r="F114" s="48">
        <f>'3. Input (des)investeringen '!D139</f>
        <v>0</v>
      </c>
      <c r="G114" s="54"/>
      <c r="H114" s="43">
        <f>'3. Input (des)investeringen '!F139</f>
        <v>2022</v>
      </c>
      <c r="I114" s="48" t="str">
        <f>'3. Input (des)investeringen '!G139</f>
        <v>nvt</v>
      </c>
      <c r="J114" s="48">
        <f>'3. Input (des)investeringen '!H139</f>
        <v>55</v>
      </c>
      <c r="K114" s="48">
        <f>'3. Input (des)investeringen '!I139</f>
        <v>0</v>
      </c>
      <c r="M114" s="49">
        <f t="shared" si="8"/>
        <v>0</v>
      </c>
      <c r="N114" s="49">
        <f t="shared" si="9"/>
        <v>0</v>
      </c>
      <c r="P114" s="147">
        <f t="shared" si="10"/>
        <v>0</v>
      </c>
      <c r="Q114" s="147">
        <f t="shared" si="11"/>
        <v>0</v>
      </c>
      <c r="S114" s="49">
        <f t="shared" si="12"/>
        <v>0</v>
      </c>
      <c r="T114" s="44">
        <f>IF($J114=0, 0, IF(H114&lt;2022,J114-2021+H114-0.5,J114))</f>
        <v>55</v>
      </c>
      <c r="V114" s="49">
        <f>IF($J114=0, 0, IF(OR($H114&gt;V$59,$H114+$J114&lt;V$59),0,
IF(OR($H114=2020,$H114=2021),VDB($S114*(1-$F$28),0,$T114,V$59-2022,MIN($T114,V$59-2021),$F$22,FALSE),
VDB($S114*(1-$F$28),0,$T114,MAX(0,V$59-$H114-0.5),MIN($T114,V$59-$H114+0.5),$F$22,FALSE))))</f>
        <v>0</v>
      </c>
      <c r="W114" s="49">
        <f t="shared" si="32"/>
        <v>0</v>
      </c>
      <c r="X114" s="49">
        <f t="shared" si="32"/>
        <v>0</v>
      </c>
      <c r="Y114" s="49">
        <f t="shared" si="32"/>
        <v>0</v>
      </c>
      <c r="Z114" s="49">
        <f t="shared" si="32"/>
        <v>0</v>
      </c>
      <c r="AB114" s="49">
        <f>IF($J114=0, 0, IF(OR($H114&gt;AB$59,$H114+$J114&lt;AB$59),0,
IF(OR($H114=2020,$H114=2021),VDB($S114*$F$28,0,$T114,AB$59-2022,MIN($T114,AB$59-2021),1),
VDB($S114*$F$28,0,$T114,MAX(0,AB$59-$H114-0.5),MIN($T114,AB$59-$H114+0.5),1))))</f>
        <v>0</v>
      </c>
      <c r="AC114" s="49">
        <f t="shared" si="33"/>
        <v>0</v>
      </c>
      <c r="AD114" s="49">
        <f t="shared" si="33"/>
        <v>0</v>
      </c>
      <c r="AE114" s="49">
        <f t="shared" si="33"/>
        <v>0</v>
      </c>
      <c r="AF114" s="49">
        <f t="shared" si="33"/>
        <v>0</v>
      </c>
      <c r="AH114" s="49">
        <f t="shared" si="16"/>
        <v>0</v>
      </c>
      <c r="AI114" s="49">
        <f t="shared" si="17"/>
        <v>0</v>
      </c>
      <c r="AJ114" s="49">
        <f t="shared" si="18"/>
        <v>0</v>
      </c>
      <c r="AK114" s="49">
        <f t="shared" si="19"/>
        <v>0</v>
      </c>
      <c r="AL114" s="49">
        <f t="shared" si="20"/>
        <v>0</v>
      </c>
      <c r="AN114" s="49">
        <f t="shared" si="21"/>
        <v>0</v>
      </c>
      <c r="AO114" s="49">
        <f t="shared" si="22"/>
        <v>0</v>
      </c>
      <c r="AP114" s="49">
        <f t="shared" si="23"/>
        <v>0</v>
      </c>
      <c r="AQ114" s="49">
        <f t="shared" si="24"/>
        <v>0</v>
      </c>
      <c r="AR114" s="49">
        <f t="shared" si="25"/>
        <v>0</v>
      </c>
      <c r="AT114" s="49">
        <f t="shared" si="34"/>
        <v>0</v>
      </c>
      <c r="AU114" s="49">
        <f t="shared" si="34"/>
        <v>0</v>
      </c>
      <c r="AV114" s="49">
        <f t="shared" si="34"/>
        <v>0</v>
      </c>
      <c r="AW114" s="49">
        <f t="shared" si="34"/>
        <v>0</v>
      </c>
      <c r="AX114" s="49">
        <f t="shared" si="34"/>
        <v>0</v>
      </c>
      <c r="AZ114" s="53">
        <f t="shared" si="27"/>
        <v>0</v>
      </c>
      <c r="BA114" s="53">
        <f t="shared" si="28"/>
        <v>0</v>
      </c>
      <c r="BB114" s="53">
        <f t="shared" si="29"/>
        <v>0</v>
      </c>
      <c r="BC114" s="53">
        <f t="shared" si="30"/>
        <v>0</v>
      </c>
      <c r="BD114" s="53">
        <f t="shared" si="31"/>
        <v>0</v>
      </c>
    </row>
    <row r="115" spans="2:56">
      <c r="B115" s="43">
        <f>'3. Input (des)investeringen '!B140</f>
        <v>1583</v>
      </c>
      <c r="C115" s="54"/>
      <c r="D115" s="54"/>
      <c r="E115" s="54"/>
      <c r="F115" s="48">
        <f>'3. Input (des)investeringen '!D140</f>
        <v>0</v>
      </c>
      <c r="G115" s="54"/>
      <c r="H115" s="43">
        <f>'3. Input (des)investeringen '!F140</f>
        <v>2023</v>
      </c>
      <c r="I115" s="48" t="str">
        <f>'3. Input (des)investeringen '!G140</f>
        <v>nvt</v>
      </c>
      <c r="J115" s="48">
        <f>'3. Input (des)investeringen '!H140</f>
        <v>0</v>
      </c>
      <c r="K115" s="48">
        <f>'3. Input (des)investeringen '!I140</f>
        <v>1</v>
      </c>
      <c r="M115" s="49">
        <f t="shared" si="8"/>
        <v>0</v>
      </c>
      <c r="N115" s="49">
        <f t="shared" si="9"/>
        <v>0</v>
      </c>
      <c r="P115" s="147">
        <f t="shared" si="10"/>
        <v>0</v>
      </c>
      <c r="Q115" s="147">
        <f t="shared" si="11"/>
        <v>0</v>
      </c>
      <c r="S115" s="49">
        <f t="shared" si="12"/>
        <v>0</v>
      </c>
      <c r="T115" s="44">
        <f t="shared" si="13"/>
        <v>0</v>
      </c>
      <c r="V115" s="49">
        <f t="shared" si="32"/>
        <v>0</v>
      </c>
      <c r="W115" s="49">
        <f t="shared" si="32"/>
        <v>0</v>
      </c>
      <c r="X115" s="49">
        <f t="shared" si="32"/>
        <v>0</v>
      </c>
      <c r="Y115" s="49">
        <f t="shared" si="32"/>
        <v>0</v>
      </c>
      <c r="Z115" s="49">
        <f t="shared" si="32"/>
        <v>0</v>
      </c>
      <c r="AB115" s="49">
        <f t="shared" si="33"/>
        <v>0</v>
      </c>
      <c r="AC115" s="49">
        <f t="shared" si="33"/>
        <v>0</v>
      </c>
      <c r="AD115" s="49">
        <f t="shared" si="33"/>
        <v>0</v>
      </c>
      <c r="AE115" s="49">
        <f t="shared" si="33"/>
        <v>0</v>
      </c>
      <c r="AF115" s="49">
        <f t="shared" si="33"/>
        <v>0</v>
      </c>
      <c r="AH115" s="49">
        <f t="shared" si="16"/>
        <v>0</v>
      </c>
      <c r="AI115" s="49">
        <f t="shared" si="17"/>
        <v>0</v>
      </c>
      <c r="AJ115" s="49">
        <f t="shared" si="18"/>
        <v>0</v>
      </c>
      <c r="AK115" s="49">
        <f t="shared" si="19"/>
        <v>0</v>
      </c>
      <c r="AL115" s="49">
        <f t="shared" si="20"/>
        <v>0</v>
      </c>
      <c r="AN115" s="49">
        <f t="shared" si="21"/>
        <v>0</v>
      </c>
      <c r="AO115" s="49">
        <f t="shared" si="22"/>
        <v>0</v>
      </c>
      <c r="AP115" s="49">
        <f t="shared" si="23"/>
        <v>0</v>
      </c>
      <c r="AQ115" s="49">
        <f t="shared" si="24"/>
        <v>0</v>
      </c>
      <c r="AR115" s="49">
        <f t="shared" si="25"/>
        <v>0</v>
      </c>
      <c r="AT115" s="49">
        <f t="shared" si="34"/>
        <v>0</v>
      </c>
      <c r="AU115" s="49">
        <f t="shared" si="34"/>
        <v>0</v>
      </c>
      <c r="AV115" s="49">
        <f t="shared" si="34"/>
        <v>0</v>
      </c>
      <c r="AW115" s="49">
        <f t="shared" si="34"/>
        <v>0</v>
      </c>
      <c r="AX115" s="49">
        <f t="shared" si="34"/>
        <v>0</v>
      </c>
      <c r="AZ115" s="53">
        <f t="shared" si="27"/>
        <v>0</v>
      </c>
      <c r="BA115" s="53">
        <f t="shared" si="28"/>
        <v>0</v>
      </c>
      <c r="BB115" s="53">
        <f t="shared" si="29"/>
        <v>0</v>
      </c>
      <c r="BC115" s="53">
        <f t="shared" si="30"/>
        <v>0</v>
      </c>
      <c r="BD115" s="53">
        <f t="shared" si="31"/>
        <v>0</v>
      </c>
    </row>
    <row r="116" spans="2:56">
      <c r="B116" s="43">
        <f>'3. Input (des)investeringen '!B141</f>
        <v>1584</v>
      </c>
      <c r="C116" s="54"/>
      <c r="D116" s="54"/>
      <c r="E116" s="54"/>
      <c r="F116" s="48">
        <f>'3. Input (des)investeringen '!D141</f>
        <v>17108593.055793844</v>
      </c>
      <c r="G116" s="54"/>
      <c r="H116" s="43">
        <f>'3. Input (des)investeringen '!F141</f>
        <v>2023</v>
      </c>
      <c r="I116" s="48" t="str">
        <f>'3. Input (des)investeringen '!G141</f>
        <v>nvt</v>
      </c>
      <c r="J116" s="48">
        <f>'3. Input (des)investeringen '!H141</f>
        <v>5</v>
      </c>
      <c r="K116" s="48">
        <f>'3. Input (des)investeringen '!I141</f>
        <v>1</v>
      </c>
      <c r="M116" s="49">
        <f t="shared" si="8"/>
        <v>0</v>
      </c>
      <c r="N116" s="49">
        <f t="shared" si="9"/>
        <v>0</v>
      </c>
      <c r="P116" s="147">
        <f t="shared" si="10"/>
        <v>0</v>
      </c>
      <c r="Q116" s="147">
        <f t="shared" si="11"/>
        <v>0</v>
      </c>
      <c r="S116" s="49">
        <f t="shared" si="12"/>
        <v>17108593.055793844</v>
      </c>
      <c r="T116" s="44">
        <f t="shared" si="13"/>
        <v>5</v>
      </c>
      <c r="V116" s="49">
        <f t="shared" si="32"/>
        <v>0</v>
      </c>
      <c r="W116" s="49">
        <f t="shared" si="32"/>
        <v>2001705.3875278798</v>
      </c>
      <c r="X116" s="49">
        <f t="shared" si="32"/>
        <v>3482967.3742985111</v>
      </c>
      <c r="Y116" s="49">
        <f t="shared" si="32"/>
        <v>2832303.1395394481</v>
      </c>
      <c r="Z116" s="49">
        <f t="shared" si="32"/>
        <v>2832303.1395394481</v>
      </c>
      <c r="AB116" s="49">
        <f t="shared" si="33"/>
        <v>0</v>
      </c>
      <c r="AC116" s="49">
        <f t="shared" si="33"/>
        <v>171085.93055793847</v>
      </c>
      <c r="AD116" s="49">
        <f t="shared" si="33"/>
        <v>342171.86111587688</v>
      </c>
      <c r="AE116" s="49">
        <f t="shared" si="33"/>
        <v>342171.86111587688</v>
      </c>
      <c r="AF116" s="49">
        <f t="shared" si="33"/>
        <v>342171.86111587688</v>
      </c>
      <c r="AH116" s="49">
        <f t="shared" si="16"/>
        <v>0</v>
      </c>
      <c r="AI116" s="49">
        <f t="shared" si="17"/>
        <v>2172791.3180858181</v>
      </c>
      <c r="AJ116" s="49">
        <f t="shared" si="18"/>
        <v>3825139.2354143881</v>
      </c>
      <c r="AK116" s="49">
        <f t="shared" si="19"/>
        <v>3174475.0006553251</v>
      </c>
      <c r="AL116" s="49">
        <f t="shared" si="20"/>
        <v>3174475.0006553251</v>
      </c>
      <c r="AN116" s="49">
        <f t="shared" si="21"/>
        <v>0</v>
      </c>
      <c r="AO116" s="49">
        <f t="shared" si="22"/>
        <v>14935801.737708027</v>
      </c>
      <c r="AP116" s="49">
        <f t="shared" si="23"/>
        <v>11110662.502293639</v>
      </c>
      <c r="AQ116" s="49">
        <f t="shared" si="24"/>
        <v>7936187.5016383138</v>
      </c>
      <c r="AR116" s="49">
        <f t="shared" si="25"/>
        <v>4761712.5009829886</v>
      </c>
      <c r="AT116" s="49">
        <f t="shared" si="34"/>
        <v>0</v>
      </c>
      <c r="AU116" s="49">
        <f t="shared" si="34"/>
        <v>171085.93055793844</v>
      </c>
      <c r="AV116" s="49">
        <f t="shared" si="34"/>
        <v>184033.71378256325</v>
      </c>
      <c r="AW116" s="49">
        <f t="shared" si="34"/>
        <v>186413.63776919935</v>
      </c>
      <c r="AX116" s="49">
        <f t="shared" si="34"/>
        <v>188824.33893283061</v>
      </c>
      <c r="AZ116" s="53">
        <f t="shared" si="27"/>
        <v>0</v>
      </c>
      <c r="BA116" s="53">
        <f t="shared" si="28"/>
        <v>2836758.7059881212</v>
      </c>
      <c r="BB116" s="53">
        <f t="shared" si="29"/>
        <v>4431378.1242841091</v>
      </c>
      <c r="BC116" s="53">
        <f t="shared" si="30"/>
        <v>3662463.7634867807</v>
      </c>
      <c r="BD116" s="53">
        <f t="shared" si="31"/>
        <v>3544244.4146255096</v>
      </c>
    </row>
    <row r="117" spans="2:56">
      <c r="B117" s="43">
        <f>'3. Input (des)investeringen '!B142</f>
        <v>1585</v>
      </c>
      <c r="C117" s="54"/>
      <c r="D117" s="54"/>
      <c r="E117" s="54"/>
      <c r="F117" s="48">
        <f>'3. Input (des)investeringen '!D142</f>
        <v>5189405.6983328583</v>
      </c>
      <c r="G117" s="54"/>
      <c r="H117" s="43">
        <f>'3. Input (des)investeringen '!F142</f>
        <v>2023</v>
      </c>
      <c r="I117" s="48" t="str">
        <f>'3. Input (des)investeringen '!G142</f>
        <v>nvt</v>
      </c>
      <c r="J117" s="48">
        <f>'3. Input (des)investeringen '!H142</f>
        <v>10</v>
      </c>
      <c r="K117" s="48">
        <f>'3. Input (des)investeringen '!I142</f>
        <v>1</v>
      </c>
      <c r="M117" s="49">
        <f t="shared" si="8"/>
        <v>0</v>
      </c>
      <c r="N117" s="49">
        <f t="shared" si="9"/>
        <v>0</v>
      </c>
      <c r="P117" s="147">
        <f t="shared" si="10"/>
        <v>0</v>
      </c>
      <c r="Q117" s="147">
        <f t="shared" si="11"/>
        <v>0</v>
      </c>
      <c r="S117" s="49">
        <f t="shared" si="12"/>
        <v>5189405.6983328583</v>
      </c>
      <c r="T117" s="44">
        <f t="shared" si="13"/>
        <v>10</v>
      </c>
      <c r="V117" s="49">
        <f t="shared" si="32"/>
        <v>0</v>
      </c>
      <c r="W117" s="49">
        <f t="shared" si="32"/>
        <v>303580.23335247219</v>
      </c>
      <c r="X117" s="49">
        <f t="shared" si="32"/>
        <v>567695.03636912303</v>
      </c>
      <c r="Y117" s="49">
        <f t="shared" si="32"/>
        <v>493894.68164113705</v>
      </c>
      <c r="Z117" s="49">
        <f t="shared" si="32"/>
        <v>440706.02361824532</v>
      </c>
      <c r="AB117" s="49">
        <f t="shared" si="33"/>
        <v>0</v>
      </c>
      <c r="AC117" s="49">
        <f t="shared" si="33"/>
        <v>25947.028491664296</v>
      </c>
      <c r="AD117" s="49">
        <f t="shared" si="33"/>
        <v>51894.056983328592</v>
      </c>
      <c r="AE117" s="49">
        <f t="shared" si="33"/>
        <v>51894.056983328592</v>
      </c>
      <c r="AF117" s="49">
        <f t="shared" si="33"/>
        <v>51894.056983328592</v>
      </c>
      <c r="AH117" s="49">
        <f t="shared" si="16"/>
        <v>0</v>
      </c>
      <c r="AI117" s="49">
        <f t="shared" si="17"/>
        <v>329527.26184413646</v>
      </c>
      <c r="AJ117" s="49">
        <f t="shared" si="18"/>
        <v>619589.09335245157</v>
      </c>
      <c r="AK117" s="49">
        <f t="shared" si="19"/>
        <v>545788.73862446565</v>
      </c>
      <c r="AL117" s="49">
        <f t="shared" si="20"/>
        <v>492600.08060157392</v>
      </c>
      <c r="AN117" s="49">
        <f t="shared" si="21"/>
        <v>0</v>
      </c>
      <c r="AO117" s="49">
        <f t="shared" si="22"/>
        <v>4859878.4364887215</v>
      </c>
      <c r="AP117" s="49">
        <f t="shared" si="23"/>
        <v>4240289.3431362696</v>
      </c>
      <c r="AQ117" s="49">
        <f t="shared" si="24"/>
        <v>3694500.6045118039</v>
      </c>
      <c r="AR117" s="49">
        <f t="shared" si="25"/>
        <v>3201900.52391023</v>
      </c>
      <c r="AT117" s="49">
        <f t="shared" si="34"/>
        <v>0</v>
      </c>
      <c r="AU117" s="49">
        <f t="shared" si="34"/>
        <v>51894.056983328584</v>
      </c>
      <c r="AV117" s="49">
        <f t="shared" si="34"/>
        <v>55821.399215826896</v>
      </c>
      <c r="AW117" s="49">
        <f t="shared" si="34"/>
        <v>56543.281550485961</v>
      </c>
      <c r="AX117" s="49">
        <f t="shared" si="34"/>
        <v>57274.499267496838</v>
      </c>
      <c r="AZ117" s="53">
        <f t="shared" si="27"/>
        <v>0</v>
      </c>
      <c r="BA117" s="53">
        <f t="shared" si="28"/>
        <v>541797.30723159283</v>
      </c>
      <c r="BB117" s="53">
        <f t="shared" si="29"/>
        <v>836541.48760745663</v>
      </c>
      <c r="BC117" s="53">
        <f t="shared" si="30"/>
        <v>742723.04314640013</v>
      </c>
      <c r="BD117" s="53">
        <f t="shared" si="31"/>
        <v>671546.79977765959</v>
      </c>
    </row>
    <row r="118" spans="2:56">
      <c r="B118" s="43">
        <f>'3. Input (des)investeringen '!B143</f>
        <v>1586</v>
      </c>
      <c r="C118" s="54"/>
      <c r="D118" s="54"/>
      <c r="E118" s="54"/>
      <c r="F118" s="48">
        <f>'3. Input (des)investeringen '!D143</f>
        <v>24478081.893697795</v>
      </c>
      <c r="G118" s="54"/>
      <c r="H118" s="43">
        <f>'3. Input (des)investeringen '!F143</f>
        <v>2023</v>
      </c>
      <c r="I118" s="48" t="str">
        <f>'3. Input (des)investeringen '!G143</f>
        <v>nvt</v>
      </c>
      <c r="J118" s="48">
        <f>'3. Input (des)investeringen '!H143</f>
        <v>15</v>
      </c>
      <c r="K118" s="48">
        <f>'3. Input (des)investeringen '!I143</f>
        <v>1</v>
      </c>
      <c r="M118" s="49">
        <f t="shared" si="8"/>
        <v>0</v>
      </c>
      <c r="N118" s="49">
        <f t="shared" si="9"/>
        <v>0</v>
      </c>
      <c r="P118" s="147">
        <f t="shared" si="10"/>
        <v>0</v>
      </c>
      <c r="Q118" s="147">
        <f t="shared" si="11"/>
        <v>0</v>
      </c>
      <c r="S118" s="49">
        <f t="shared" si="12"/>
        <v>24478081.893697795</v>
      </c>
      <c r="T118" s="44">
        <f t="shared" si="13"/>
        <v>15</v>
      </c>
      <c r="V118" s="49">
        <f t="shared" si="32"/>
        <v>0</v>
      </c>
      <c r="W118" s="49">
        <f t="shared" si="32"/>
        <v>954645.19385421404</v>
      </c>
      <c r="X118" s="49">
        <f t="shared" si="32"/>
        <v>1826554.4709077296</v>
      </c>
      <c r="Y118" s="49">
        <f t="shared" si="32"/>
        <v>1668253.0834290597</v>
      </c>
      <c r="Z118" s="49">
        <f t="shared" si="32"/>
        <v>1523671.1495318746</v>
      </c>
      <c r="AB118" s="49">
        <f t="shared" si="33"/>
        <v>0</v>
      </c>
      <c r="AC118" s="49">
        <f t="shared" si="33"/>
        <v>81593.606312325981</v>
      </c>
      <c r="AD118" s="49">
        <f t="shared" si="33"/>
        <v>163187.21262465196</v>
      </c>
      <c r="AE118" s="49">
        <f t="shared" si="33"/>
        <v>163187.21262465196</v>
      </c>
      <c r="AF118" s="49">
        <f t="shared" si="33"/>
        <v>163187.21262465196</v>
      </c>
      <c r="AH118" s="49">
        <f t="shared" si="16"/>
        <v>0</v>
      </c>
      <c r="AI118" s="49">
        <f t="shared" si="17"/>
        <v>1036238.8001665401</v>
      </c>
      <c r="AJ118" s="49">
        <f t="shared" si="18"/>
        <v>1989741.6835323814</v>
      </c>
      <c r="AK118" s="49">
        <f t="shared" si="19"/>
        <v>1831440.2960537118</v>
      </c>
      <c r="AL118" s="49">
        <f t="shared" si="20"/>
        <v>1686858.3621565267</v>
      </c>
      <c r="AN118" s="49">
        <f t="shared" si="21"/>
        <v>0</v>
      </c>
      <c r="AO118" s="49">
        <f t="shared" si="22"/>
        <v>23441843.093531255</v>
      </c>
      <c r="AP118" s="49">
        <f t="shared" si="23"/>
        <v>21452101.409998871</v>
      </c>
      <c r="AQ118" s="49">
        <f t="shared" si="24"/>
        <v>19620661.11394516</v>
      </c>
      <c r="AR118" s="49">
        <f t="shared" si="25"/>
        <v>17933802.751788635</v>
      </c>
      <c r="AT118" s="49">
        <f t="shared" si="34"/>
        <v>0</v>
      </c>
      <c r="AU118" s="49">
        <f t="shared" si="34"/>
        <v>244780.81893697794</v>
      </c>
      <c r="AV118" s="49">
        <f t="shared" si="34"/>
        <v>263305.83131412847</v>
      </c>
      <c r="AW118" s="49">
        <f t="shared" si="34"/>
        <v>266710.90232468274</v>
      </c>
      <c r="AX118" s="49">
        <f t="shared" si="34"/>
        <v>270160.00771354552</v>
      </c>
      <c r="AZ118" s="53">
        <f t="shared" si="27"/>
        <v>0</v>
      </c>
      <c r="BA118" s="53">
        <f t="shared" si="28"/>
        <v>2054600.4411900495</v>
      </c>
      <c r="BB118" s="53">
        <f t="shared" si="29"/>
        <v>3068227.3684264668</v>
      </c>
      <c r="BC118" s="53">
        <f t="shared" si="30"/>
        <v>2843736.3207083107</v>
      </c>
      <c r="BD118" s="53">
        <f t="shared" si="31"/>
        <v>2638502.8744380404</v>
      </c>
    </row>
    <row r="119" spans="2:56">
      <c r="B119" s="43">
        <f>'3. Input (des)investeringen '!B144</f>
        <v>1587</v>
      </c>
      <c r="C119" s="54"/>
      <c r="D119" s="54"/>
      <c r="E119" s="54"/>
      <c r="F119" s="48">
        <f>'3. Input (des)investeringen '!D144</f>
        <v>30064216.026644446</v>
      </c>
      <c r="G119" s="54"/>
      <c r="H119" s="43">
        <f>'3. Input (des)investeringen '!F144</f>
        <v>2023</v>
      </c>
      <c r="I119" s="48" t="str">
        <f>'3. Input (des)investeringen '!G144</f>
        <v>nvt</v>
      </c>
      <c r="J119" s="48">
        <f>'3. Input (des)investeringen '!H144</f>
        <v>30</v>
      </c>
      <c r="K119" s="48">
        <f>'3. Input (des)investeringen '!I144</f>
        <v>1</v>
      </c>
      <c r="M119" s="49">
        <f t="shared" si="8"/>
        <v>0</v>
      </c>
      <c r="N119" s="49">
        <f t="shared" si="9"/>
        <v>0</v>
      </c>
      <c r="P119" s="147">
        <f t="shared" si="10"/>
        <v>0</v>
      </c>
      <c r="Q119" s="147">
        <f t="shared" si="11"/>
        <v>0</v>
      </c>
      <c r="S119" s="49">
        <f t="shared" si="12"/>
        <v>30064216.026644446</v>
      </c>
      <c r="T119" s="44">
        <f t="shared" si="13"/>
        <v>30</v>
      </c>
      <c r="V119" s="49">
        <f t="shared" si="32"/>
        <v>0</v>
      </c>
      <c r="W119" s="49">
        <f t="shared" si="32"/>
        <v>586252.21251956676</v>
      </c>
      <c r="X119" s="49">
        <f t="shared" si="32"/>
        <v>1147100.1624966189</v>
      </c>
      <c r="Y119" s="49">
        <f t="shared" si="32"/>
        <v>1097392.488788432</v>
      </c>
      <c r="Z119" s="49">
        <f t="shared" si="32"/>
        <v>1049838.8142742666</v>
      </c>
      <c r="AB119" s="49">
        <f t="shared" si="33"/>
        <v>0</v>
      </c>
      <c r="AC119" s="49">
        <f t="shared" si="33"/>
        <v>50107.026711074075</v>
      </c>
      <c r="AD119" s="49">
        <f t="shared" si="33"/>
        <v>100214.05342214815</v>
      </c>
      <c r="AE119" s="49">
        <f t="shared" si="33"/>
        <v>100214.05342214815</v>
      </c>
      <c r="AF119" s="49">
        <f t="shared" si="33"/>
        <v>100214.05342214815</v>
      </c>
      <c r="AH119" s="49">
        <f t="shared" si="16"/>
        <v>0</v>
      </c>
      <c r="AI119" s="49">
        <f t="shared" si="17"/>
        <v>636359.23923064081</v>
      </c>
      <c r="AJ119" s="49">
        <f t="shared" si="18"/>
        <v>1247314.215918767</v>
      </c>
      <c r="AK119" s="49">
        <f t="shared" si="19"/>
        <v>1197606.5422105801</v>
      </c>
      <c r="AL119" s="49">
        <f t="shared" si="20"/>
        <v>1150052.8676964147</v>
      </c>
      <c r="AN119" s="49">
        <f t="shared" si="21"/>
        <v>0</v>
      </c>
      <c r="AO119" s="49">
        <f t="shared" si="22"/>
        <v>29427856.787413806</v>
      </c>
      <c r="AP119" s="49">
        <f t="shared" si="23"/>
        <v>28180542.571495038</v>
      </c>
      <c r="AQ119" s="49">
        <f t="shared" si="24"/>
        <v>26982936.029284459</v>
      </c>
      <c r="AR119" s="49">
        <f t="shared" si="25"/>
        <v>25832883.161588043</v>
      </c>
      <c r="AT119" s="49">
        <f t="shared" si="34"/>
        <v>0</v>
      </c>
      <c r="AU119" s="49">
        <f t="shared" si="34"/>
        <v>300642.16026644449</v>
      </c>
      <c r="AV119" s="49">
        <f t="shared" si="34"/>
        <v>323394.75895540899</v>
      </c>
      <c r="AW119" s="49">
        <f t="shared" si="34"/>
        <v>327576.89997822035</v>
      </c>
      <c r="AX119" s="49">
        <f t="shared" si="34"/>
        <v>331813.12444873864</v>
      </c>
      <c r="AZ119" s="53">
        <f t="shared" si="27"/>
        <v>0</v>
      </c>
      <c r="BA119" s="53">
        <f t="shared" si="28"/>
        <v>1908120.673481741</v>
      </c>
      <c r="BB119" s="53">
        <f t="shared" si="29"/>
        <v>2641569.5925909872</v>
      </c>
      <c r="BC119" s="53">
        <f t="shared" si="30"/>
        <v>2550535.0113016097</v>
      </c>
      <c r="BD119" s="53">
        <f t="shared" si="31"/>
        <v>2463515.5522854989</v>
      </c>
    </row>
    <row r="120" spans="2:56">
      <c r="B120" s="43">
        <f>'3. Input (des)investeringen '!B145</f>
        <v>1588</v>
      </c>
      <c r="C120" s="54"/>
      <c r="D120" s="54"/>
      <c r="E120" s="54"/>
      <c r="F120" s="48">
        <f>'3. Input (des)investeringen '!D145</f>
        <v>83221993.783928484</v>
      </c>
      <c r="G120" s="54"/>
      <c r="H120" s="43">
        <f>'3. Input (des)investeringen '!F145</f>
        <v>2023</v>
      </c>
      <c r="I120" s="48" t="str">
        <f>'3. Input (des)investeringen '!G145</f>
        <v>nvt</v>
      </c>
      <c r="J120" s="48">
        <f>'3. Input (des)investeringen '!H145</f>
        <v>55</v>
      </c>
      <c r="K120" s="48">
        <f>'3. Input (des)investeringen '!I145</f>
        <v>1</v>
      </c>
      <c r="M120" s="49">
        <f t="shared" si="8"/>
        <v>0</v>
      </c>
      <c r="N120" s="49">
        <f t="shared" si="9"/>
        <v>0</v>
      </c>
      <c r="P120" s="147">
        <f t="shared" si="10"/>
        <v>0</v>
      </c>
      <c r="Q120" s="147">
        <f t="shared" si="11"/>
        <v>0</v>
      </c>
      <c r="S120" s="49">
        <f t="shared" si="12"/>
        <v>83221993.783928484</v>
      </c>
      <c r="T120" s="44">
        <f t="shared" si="13"/>
        <v>55</v>
      </c>
      <c r="V120" s="49">
        <f t="shared" si="32"/>
        <v>0</v>
      </c>
      <c r="W120" s="49">
        <f t="shared" si="32"/>
        <v>885179.38842905755</v>
      </c>
      <c r="X120" s="49">
        <f t="shared" si="32"/>
        <v>1749436.3549497919</v>
      </c>
      <c r="Y120" s="49">
        <f t="shared" si="32"/>
        <v>1708086.0411055242</v>
      </c>
      <c r="Z120" s="49">
        <f t="shared" si="32"/>
        <v>1667713.0983157572</v>
      </c>
      <c r="AB120" s="49">
        <f t="shared" si="33"/>
        <v>0</v>
      </c>
      <c r="AC120" s="49">
        <f t="shared" si="33"/>
        <v>75656.357985389535</v>
      </c>
      <c r="AD120" s="49">
        <f t="shared" si="33"/>
        <v>151312.71597077907</v>
      </c>
      <c r="AE120" s="49">
        <f t="shared" si="33"/>
        <v>151312.71597077907</v>
      </c>
      <c r="AF120" s="49">
        <f t="shared" si="33"/>
        <v>151312.71597077907</v>
      </c>
      <c r="AH120" s="49">
        <f t="shared" si="16"/>
        <v>0</v>
      </c>
      <c r="AI120" s="49">
        <f t="shared" si="17"/>
        <v>960835.74641444709</v>
      </c>
      <c r="AJ120" s="49">
        <f t="shared" si="18"/>
        <v>1900749.070920571</v>
      </c>
      <c r="AK120" s="49">
        <f t="shared" si="19"/>
        <v>1859398.7570763032</v>
      </c>
      <c r="AL120" s="49">
        <f t="shared" si="20"/>
        <v>1819025.8142865363</v>
      </c>
      <c r="AN120" s="49">
        <f t="shared" si="21"/>
        <v>0</v>
      </c>
      <c r="AO120" s="49">
        <f t="shared" si="22"/>
        <v>82261158.037514031</v>
      </c>
      <c r="AP120" s="49">
        <f t="shared" si="23"/>
        <v>80360408.966593459</v>
      </c>
      <c r="AQ120" s="49">
        <f t="shared" si="24"/>
        <v>78501010.209517151</v>
      </c>
      <c r="AR120" s="49">
        <f t="shared" si="25"/>
        <v>76681984.395230621</v>
      </c>
      <c r="AT120" s="49">
        <f t="shared" si="34"/>
        <v>0</v>
      </c>
      <c r="AU120" s="49">
        <f t="shared" si="34"/>
        <v>832219.93783928489</v>
      </c>
      <c r="AV120" s="49">
        <f t="shared" si="34"/>
        <v>895202.34273496212</v>
      </c>
      <c r="AW120" s="49">
        <f t="shared" si="34"/>
        <v>906779.09943121043</v>
      </c>
      <c r="AX120" s="49">
        <f t="shared" si="34"/>
        <v>918505.56674505479</v>
      </c>
      <c r="AZ120" s="53">
        <f t="shared" si="27"/>
        <v>0</v>
      </c>
      <c r="BA120" s="53">
        <f t="shared" si="28"/>
        <v>4507673.8994916948</v>
      </c>
      <c r="BB120" s="53">
        <f t="shared" si="29"/>
        <v>5849646.9543860843</v>
      </c>
      <c r="BC120" s="53">
        <f t="shared" si="30"/>
        <v>5749216.2444691649</v>
      </c>
      <c r="BD120" s="53">
        <f t="shared" si="31"/>
        <v>5651446.7880503545</v>
      </c>
    </row>
    <row r="121" spans="2:56">
      <c r="B121" s="43">
        <f>'3. Input (des)investeringen '!B146</f>
        <v>1589</v>
      </c>
      <c r="C121" s="54"/>
      <c r="D121" s="54"/>
      <c r="E121" s="54"/>
      <c r="F121" s="48">
        <f>'3. Input (des)investeringen '!D146</f>
        <v>-31765.350435964345</v>
      </c>
      <c r="G121" s="54"/>
      <c r="H121" s="43">
        <f>'3. Input (des)investeringen '!F146</f>
        <v>2023</v>
      </c>
      <c r="I121" s="48" t="str">
        <f>'3. Input (des)investeringen '!G146</f>
        <v>nvt</v>
      </c>
      <c r="J121" s="48">
        <f>'3. Input (des)investeringen '!H146</f>
        <v>0</v>
      </c>
      <c r="K121" s="48">
        <f>'3. Input (des)investeringen '!I146</f>
        <v>0</v>
      </c>
      <c r="M121" s="49">
        <f t="shared" si="8"/>
        <v>0</v>
      </c>
      <c r="N121" s="49">
        <f t="shared" si="9"/>
        <v>0</v>
      </c>
      <c r="P121" s="147">
        <f t="shared" si="10"/>
        <v>0</v>
      </c>
      <c r="Q121" s="147">
        <f t="shared" si="11"/>
        <v>0</v>
      </c>
      <c r="S121" s="49">
        <f t="shared" si="12"/>
        <v>-31765.350435964345</v>
      </c>
      <c r="T121" s="44">
        <f t="shared" si="13"/>
        <v>0</v>
      </c>
      <c r="V121" s="49">
        <f t="shared" si="32"/>
        <v>0</v>
      </c>
      <c r="W121" s="49">
        <f t="shared" si="32"/>
        <v>0</v>
      </c>
      <c r="X121" s="49">
        <f t="shared" si="32"/>
        <v>0</v>
      </c>
      <c r="Y121" s="49">
        <f t="shared" si="32"/>
        <v>0</v>
      </c>
      <c r="Z121" s="49">
        <f t="shared" si="32"/>
        <v>0</v>
      </c>
      <c r="AB121" s="49">
        <f t="shared" si="33"/>
        <v>0</v>
      </c>
      <c r="AC121" s="49">
        <f t="shared" si="33"/>
        <v>0</v>
      </c>
      <c r="AD121" s="49">
        <f t="shared" si="33"/>
        <v>0</v>
      </c>
      <c r="AE121" s="49">
        <f t="shared" si="33"/>
        <v>0</v>
      </c>
      <c r="AF121" s="49">
        <f t="shared" si="33"/>
        <v>0</v>
      </c>
      <c r="AH121" s="49">
        <f t="shared" si="16"/>
        <v>0</v>
      </c>
      <c r="AI121" s="49">
        <f t="shared" si="17"/>
        <v>0</v>
      </c>
      <c r="AJ121" s="49">
        <f t="shared" si="18"/>
        <v>0</v>
      </c>
      <c r="AK121" s="49">
        <f t="shared" si="19"/>
        <v>0</v>
      </c>
      <c r="AL121" s="49">
        <f t="shared" si="20"/>
        <v>0</v>
      </c>
      <c r="AN121" s="49">
        <f t="shared" si="21"/>
        <v>0</v>
      </c>
      <c r="AO121" s="49">
        <f t="shared" si="22"/>
        <v>-31765.350435964345</v>
      </c>
      <c r="AP121" s="49">
        <f t="shared" si="23"/>
        <v>-31765.350435964345</v>
      </c>
      <c r="AQ121" s="49">
        <f t="shared" si="24"/>
        <v>-31765.350435964345</v>
      </c>
      <c r="AR121" s="49">
        <f t="shared" si="25"/>
        <v>-31765.350435964345</v>
      </c>
      <c r="AT121" s="49">
        <f t="shared" si="34"/>
        <v>0</v>
      </c>
      <c r="AU121" s="49">
        <f t="shared" si="34"/>
        <v>-317.65350435964348</v>
      </c>
      <c r="AV121" s="49">
        <f t="shared" si="34"/>
        <v>-341.69352156958126</v>
      </c>
      <c r="AW121" s="49">
        <f t="shared" si="34"/>
        <v>-346.11230219051907</v>
      </c>
      <c r="AX121" s="49">
        <f t="shared" si="34"/>
        <v>-350.58822648244683</v>
      </c>
      <c r="AZ121" s="53">
        <f t="shared" si="27"/>
        <v>0</v>
      </c>
      <c r="BA121" s="53">
        <f t="shared" si="28"/>
        <v>-1365.9100687464668</v>
      </c>
      <c r="BB121" s="53">
        <f t="shared" si="29"/>
        <v>-1548.7768381362264</v>
      </c>
      <c r="BC121" s="53">
        <f t="shared" si="30"/>
        <v>-1553.1956187571643</v>
      </c>
      <c r="BD121" s="53">
        <f t="shared" si="31"/>
        <v>-1557.671543049092</v>
      </c>
    </row>
    <row r="122" spans="2:56">
      <c r="B122" s="43">
        <f>'3. Input (des)investeringen '!B147</f>
        <v>1590</v>
      </c>
      <c r="C122" s="54"/>
      <c r="D122" s="54"/>
      <c r="E122" s="54"/>
      <c r="F122" s="48">
        <f>'3. Input (des)investeringen '!D147</f>
        <v>447398.87404737127</v>
      </c>
      <c r="G122" s="54"/>
      <c r="H122" s="43">
        <f>'3. Input (des)investeringen '!F147</f>
        <v>2023</v>
      </c>
      <c r="I122" s="48" t="str">
        <f>'3. Input (des)investeringen '!G147</f>
        <v>nvt</v>
      </c>
      <c r="J122" s="48">
        <f>'3. Input (des)investeringen '!H147</f>
        <v>5</v>
      </c>
      <c r="K122" s="48">
        <f>'3. Input (des)investeringen '!I147</f>
        <v>0</v>
      </c>
      <c r="M122" s="49">
        <f t="shared" si="8"/>
        <v>0</v>
      </c>
      <c r="N122" s="49">
        <f t="shared" si="9"/>
        <v>0</v>
      </c>
      <c r="P122" s="147">
        <f t="shared" si="10"/>
        <v>0</v>
      </c>
      <c r="Q122" s="147">
        <f t="shared" si="11"/>
        <v>0</v>
      </c>
      <c r="S122" s="49">
        <f t="shared" si="12"/>
        <v>447398.87404737127</v>
      </c>
      <c r="T122" s="44">
        <f t="shared" si="13"/>
        <v>5</v>
      </c>
      <c r="V122" s="49">
        <f t="shared" si="32"/>
        <v>0</v>
      </c>
      <c r="W122" s="49">
        <f t="shared" si="32"/>
        <v>52345.668263542444</v>
      </c>
      <c r="X122" s="49">
        <f t="shared" si="32"/>
        <v>91081.462778563844</v>
      </c>
      <c r="Y122" s="49">
        <f t="shared" si="32"/>
        <v>74066.244457293666</v>
      </c>
      <c r="Z122" s="49">
        <f t="shared" si="32"/>
        <v>74066.244457293666</v>
      </c>
      <c r="AB122" s="49">
        <f t="shared" si="33"/>
        <v>0</v>
      </c>
      <c r="AC122" s="49">
        <f t="shared" si="33"/>
        <v>4473.9887404737128</v>
      </c>
      <c r="AD122" s="49">
        <f t="shared" si="33"/>
        <v>8947.9774809474256</v>
      </c>
      <c r="AE122" s="49">
        <f t="shared" si="33"/>
        <v>8947.9774809474256</v>
      </c>
      <c r="AF122" s="49">
        <f t="shared" si="33"/>
        <v>8947.9774809474256</v>
      </c>
      <c r="AH122" s="49">
        <f t="shared" si="16"/>
        <v>0</v>
      </c>
      <c r="AI122" s="49">
        <f t="shared" si="17"/>
        <v>56819.65700401616</v>
      </c>
      <c r="AJ122" s="49">
        <f t="shared" si="18"/>
        <v>100029.44025951126</v>
      </c>
      <c r="AK122" s="49">
        <f t="shared" si="19"/>
        <v>83014.221938241099</v>
      </c>
      <c r="AL122" s="49">
        <f t="shared" si="20"/>
        <v>83014.221938241099</v>
      </c>
      <c r="AN122" s="49">
        <f t="shared" si="21"/>
        <v>0</v>
      </c>
      <c r="AO122" s="49">
        <f t="shared" si="22"/>
        <v>390579.21704335511</v>
      </c>
      <c r="AP122" s="49">
        <f t="shared" si="23"/>
        <v>290549.77678384387</v>
      </c>
      <c r="AQ122" s="49">
        <f t="shared" si="24"/>
        <v>207535.55484560278</v>
      </c>
      <c r="AR122" s="49">
        <f t="shared" si="25"/>
        <v>124521.33290736168</v>
      </c>
      <c r="AT122" s="49">
        <f t="shared" si="34"/>
        <v>0</v>
      </c>
      <c r="AU122" s="49">
        <f t="shared" si="34"/>
        <v>4473.9887404737128</v>
      </c>
      <c r="AV122" s="49">
        <f t="shared" si="34"/>
        <v>4812.5802083527633</v>
      </c>
      <c r="AW122" s="49">
        <f t="shared" si="34"/>
        <v>4874.8164956071814</v>
      </c>
      <c r="AX122" s="49">
        <f t="shared" si="34"/>
        <v>4937.8576225283732</v>
      </c>
      <c r="AZ122" s="53">
        <f t="shared" si="27"/>
        <v>0</v>
      </c>
      <c r="BA122" s="53">
        <f t="shared" si="28"/>
        <v>74182.75990692059</v>
      </c>
      <c r="BB122" s="53">
        <f t="shared" si="29"/>
        <v>115882.91198565009</v>
      </c>
      <c r="BC122" s="53">
        <f t="shared" si="30"/>
        <v>95775.389517981195</v>
      </c>
      <c r="BD122" s="53">
        <f t="shared" si="31"/>
        <v>92683.890211249221</v>
      </c>
    </row>
    <row r="123" spans="2:56">
      <c r="B123" s="43">
        <f>'3. Input (des)investeringen '!B148</f>
        <v>1591</v>
      </c>
      <c r="C123" s="54"/>
      <c r="D123" s="54"/>
      <c r="E123" s="54"/>
      <c r="F123" s="48">
        <f>'3. Input (des)investeringen '!D148</f>
        <v>1604404.348819593</v>
      </c>
      <c r="G123" s="54"/>
      <c r="H123" s="43">
        <f>'3. Input (des)investeringen '!F148</f>
        <v>2023</v>
      </c>
      <c r="I123" s="48" t="str">
        <f>'3. Input (des)investeringen '!G148</f>
        <v>nvt</v>
      </c>
      <c r="J123" s="48">
        <f>'3. Input (des)investeringen '!H148</f>
        <v>10</v>
      </c>
      <c r="K123" s="48">
        <f>'3. Input (des)investeringen '!I148</f>
        <v>0</v>
      </c>
      <c r="M123" s="49">
        <f t="shared" si="8"/>
        <v>0</v>
      </c>
      <c r="N123" s="49">
        <f t="shared" si="9"/>
        <v>0</v>
      </c>
      <c r="P123" s="147">
        <f t="shared" si="10"/>
        <v>0</v>
      </c>
      <c r="Q123" s="147">
        <f t="shared" si="11"/>
        <v>0</v>
      </c>
      <c r="S123" s="49">
        <f t="shared" si="12"/>
        <v>1604404.348819593</v>
      </c>
      <c r="T123" s="44">
        <f t="shared" si="13"/>
        <v>10</v>
      </c>
      <c r="V123" s="49">
        <f t="shared" si="32"/>
        <v>0</v>
      </c>
      <c r="W123" s="49">
        <f t="shared" si="32"/>
        <v>93857.654405946188</v>
      </c>
      <c r="X123" s="49">
        <f t="shared" si="32"/>
        <v>175513.81373911939</v>
      </c>
      <c r="Y123" s="49">
        <f t="shared" si="32"/>
        <v>152697.01795303385</v>
      </c>
      <c r="Z123" s="49">
        <f t="shared" si="32"/>
        <v>136252.72371193793</v>
      </c>
      <c r="AB123" s="49">
        <f t="shared" si="33"/>
        <v>0</v>
      </c>
      <c r="AC123" s="49">
        <f t="shared" si="33"/>
        <v>8022.0217440979659</v>
      </c>
      <c r="AD123" s="49">
        <f t="shared" si="33"/>
        <v>16044.043488195932</v>
      </c>
      <c r="AE123" s="49">
        <f t="shared" si="33"/>
        <v>16044.043488195932</v>
      </c>
      <c r="AF123" s="49">
        <f t="shared" si="33"/>
        <v>16044.043488195932</v>
      </c>
      <c r="AH123" s="49">
        <f t="shared" si="16"/>
        <v>0</v>
      </c>
      <c r="AI123" s="49">
        <f t="shared" si="17"/>
        <v>101879.67615004415</v>
      </c>
      <c r="AJ123" s="49">
        <f t="shared" si="18"/>
        <v>191557.85722731531</v>
      </c>
      <c r="AK123" s="49">
        <f t="shared" si="19"/>
        <v>168741.06144122977</v>
      </c>
      <c r="AL123" s="49">
        <f t="shared" si="20"/>
        <v>152296.76720013385</v>
      </c>
      <c r="AN123" s="49">
        <f t="shared" si="21"/>
        <v>0</v>
      </c>
      <c r="AO123" s="49">
        <f t="shared" si="22"/>
        <v>1502524.6726695488</v>
      </c>
      <c r="AP123" s="49">
        <f t="shared" si="23"/>
        <v>1310966.8154422333</v>
      </c>
      <c r="AQ123" s="49">
        <f t="shared" si="24"/>
        <v>1142225.7540010037</v>
      </c>
      <c r="AR123" s="49">
        <f t="shared" si="25"/>
        <v>989928.98680086981</v>
      </c>
      <c r="AT123" s="49">
        <f t="shared" si="34"/>
        <v>0</v>
      </c>
      <c r="AU123" s="49">
        <f t="shared" si="34"/>
        <v>16044.04348819593</v>
      </c>
      <c r="AV123" s="49">
        <f t="shared" si="34"/>
        <v>17258.2566993826</v>
      </c>
      <c r="AW123" s="49">
        <f t="shared" si="34"/>
        <v>17481.440475019015</v>
      </c>
      <c r="AX123" s="49">
        <f t="shared" si="34"/>
        <v>17707.510463241957</v>
      </c>
      <c r="AZ123" s="53">
        <f t="shared" si="27"/>
        <v>0</v>
      </c>
      <c r="BA123" s="53">
        <f t="shared" si="28"/>
        <v>167507.03383633518</v>
      </c>
      <c r="BB123" s="53">
        <f t="shared" si="29"/>
        <v>258632.85291350275</v>
      </c>
      <c r="BC123" s="53">
        <f t="shared" si="30"/>
        <v>229627.08056828691</v>
      </c>
      <c r="BD123" s="53">
        <f t="shared" si="31"/>
        <v>207621.57916180886</v>
      </c>
    </row>
    <row r="124" spans="2:56">
      <c r="B124" s="43">
        <f>'3. Input (des)investeringen '!B149</f>
        <v>1592</v>
      </c>
      <c r="C124" s="54"/>
      <c r="D124" s="54"/>
      <c r="E124" s="54"/>
      <c r="F124" s="48">
        <f>'3. Input (des)investeringen '!D149</f>
        <v>4821440.5639281506</v>
      </c>
      <c r="G124" s="54"/>
      <c r="H124" s="43">
        <f>'3. Input (des)investeringen '!F149</f>
        <v>2023</v>
      </c>
      <c r="I124" s="48" t="str">
        <f>'3. Input (des)investeringen '!G149</f>
        <v>nvt</v>
      </c>
      <c r="J124" s="48">
        <f>'3. Input (des)investeringen '!H149</f>
        <v>15</v>
      </c>
      <c r="K124" s="48">
        <f>'3. Input (des)investeringen '!I149</f>
        <v>0</v>
      </c>
      <c r="M124" s="49">
        <f t="shared" si="8"/>
        <v>0</v>
      </c>
      <c r="N124" s="49">
        <f t="shared" si="9"/>
        <v>0</v>
      </c>
      <c r="P124" s="147">
        <f t="shared" si="10"/>
        <v>0</v>
      </c>
      <c r="Q124" s="147">
        <f t="shared" si="11"/>
        <v>0</v>
      </c>
      <c r="S124" s="49">
        <f t="shared" si="12"/>
        <v>4821440.5639281506</v>
      </c>
      <c r="T124" s="44">
        <f t="shared" si="13"/>
        <v>15</v>
      </c>
      <c r="V124" s="49">
        <f t="shared" si="32"/>
        <v>0</v>
      </c>
      <c r="W124" s="49">
        <f t="shared" si="32"/>
        <v>188036.18199319788</v>
      </c>
      <c r="X124" s="49">
        <f t="shared" si="32"/>
        <v>359775.89488031861</v>
      </c>
      <c r="Y124" s="49">
        <f t="shared" si="32"/>
        <v>328595.31732402433</v>
      </c>
      <c r="Z124" s="49">
        <f t="shared" si="32"/>
        <v>300117.05648927559</v>
      </c>
      <c r="AB124" s="49">
        <f t="shared" si="33"/>
        <v>0</v>
      </c>
      <c r="AC124" s="49">
        <f t="shared" si="33"/>
        <v>16071.46854642717</v>
      </c>
      <c r="AD124" s="49">
        <f t="shared" si="33"/>
        <v>32142.937092854339</v>
      </c>
      <c r="AE124" s="49">
        <f t="shared" si="33"/>
        <v>32142.937092854339</v>
      </c>
      <c r="AF124" s="49">
        <f t="shared" si="33"/>
        <v>32142.937092854339</v>
      </c>
      <c r="AH124" s="49">
        <f t="shared" si="16"/>
        <v>0</v>
      </c>
      <c r="AI124" s="49">
        <f t="shared" si="17"/>
        <v>204107.65053962506</v>
      </c>
      <c r="AJ124" s="49">
        <f t="shared" si="18"/>
        <v>391918.83197317296</v>
      </c>
      <c r="AK124" s="49">
        <f t="shared" si="19"/>
        <v>360738.25441687868</v>
      </c>
      <c r="AL124" s="49">
        <f t="shared" si="20"/>
        <v>332259.99358212994</v>
      </c>
      <c r="AN124" s="49">
        <f t="shared" si="21"/>
        <v>0</v>
      </c>
      <c r="AO124" s="49">
        <f t="shared" si="22"/>
        <v>4617332.9133885251</v>
      </c>
      <c r="AP124" s="49">
        <f t="shared" si="23"/>
        <v>4225414.0814153524</v>
      </c>
      <c r="AQ124" s="49">
        <f t="shared" si="24"/>
        <v>3864675.8269984736</v>
      </c>
      <c r="AR124" s="49">
        <f t="shared" si="25"/>
        <v>3532415.8334163437</v>
      </c>
      <c r="AT124" s="49">
        <f t="shared" si="34"/>
        <v>0</v>
      </c>
      <c r="AU124" s="49">
        <f t="shared" si="34"/>
        <v>48214.405639281504</v>
      </c>
      <c r="AV124" s="49">
        <f t="shared" si="34"/>
        <v>51863.271858062326</v>
      </c>
      <c r="AW124" s="49">
        <f t="shared" si="34"/>
        <v>52533.967689730795</v>
      </c>
      <c r="AX124" s="49">
        <f t="shared" si="34"/>
        <v>53213.336959894383</v>
      </c>
      <c r="AZ124" s="53">
        <f t="shared" si="27"/>
        <v>0</v>
      </c>
      <c r="BA124" s="53">
        <f t="shared" si="28"/>
        <v>404694.04232072789</v>
      </c>
      <c r="BB124" s="53">
        <f t="shared" si="29"/>
        <v>604347.83892501867</v>
      </c>
      <c r="BC124" s="53">
        <f t="shared" si="30"/>
        <v>560129.90353255149</v>
      </c>
      <c r="BD124" s="53">
        <f t="shared" si="31"/>
        <v>519705.13221184537</v>
      </c>
    </row>
    <row r="125" spans="2:56">
      <c r="B125" s="43">
        <f>'3. Input (des)investeringen '!B150</f>
        <v>1593</v>
      </c>
      <c r="C125" s="54"/>
      <c r="D125" s="54"/>
      <c r="E125" s="54"/>
      <c r="F125" s="48">
        <f>'3. Input (des)investeringen '!D150</f>
        <v>27346413.49123003</v>
      </c>
      <c r="G125" s="54"/>
      <c r="H125" s="43">
        <f>'3. Input (des)investeringen '!F150</f>
        <v>2023</v>
      </c>
      <c r="I125" s="48" t="str">
        <f>'3. Input (des)investeringen '!G150</f>
        <v>nvt</v>
      </c>
      <c r="J125" s="48">
        <f>'3. Input (des)investeringen '!H150</f>
        <v>30</v>
      </c>
      <c r="K125" s="48">
        <f>'3. Input (des)investeringen '!I150</f>
        <v>0</v>
      </c>
      <c r="M125" s="49">
        <f t="shared" si="8"/>
        <v>0</v>
      </c>
      <c r="N125" s="49">
        <f t="shared" si="9"/>
        <v>0</v>
      </c>
      <c r="P125" s="147">
        <f t="shared" si="10"/>
        <v>0</v>
      </c>
      <c r="Q125" s="147">
        <f t="shared" si="11"/>
        <v>0</v>
      </c>
      <c r="S125" s="49">
        <f t="shared" si="12"/>
        <v>27346413.49123003</v>
      </c>
      <c r="T125" s="44">
        <f t="shared" si="13"/>
        <v>30</v>
      </c>
      <c r="V125" s="49">
        <f t="shared" si="32"/>
        <v>0</v>
      </c>
      <c r="W125" s="49">
        <f t="shared" si="32"/>
        <v>533255.06307898567</v>
      </c>
      <c r="X125" s="49">
        <f t="shared" si="32"/>
        <v>1043402.406757882</v>
      </c>
      <c r="Y125" s="49">
        <f t="shared" si="32"/>
        <v>998188.30246504035</v>
      </c>
      <c r="Z125" s="49">
        <f t="shared" si="32"/>
        <v>954933.47602488857</v>
      </c>
      <c r="AB125" s="49">
        <f t="shared" si="33"/>
        <v>0</v>
      </c>
      <c r="AC125" s="49">
        <f t="shared" si="33"/>
        <v>45577.355818716715</v>
      </c>
      <c r="AD125" s="49">
        <f t="shared" si="33"/>
        <v>91154.711637433429</v>
      </c>
      <c r="AE125" s="49">
        <f t="shared" si="33"/>
        <v>91154.711637433429</v>
      </c>
      <c r="AF125" s="49">
        <f t="shared" si="33"/>
        <v>91154.711637433429</v>
      </c>
      <c r="AH125" s="49">
        <f t="shared" si="16"/>
        <v>0</v>
      </c>
      <c r="AI125" s="49">
        <f t="shared" si="17"/>
        <v>578832.41889770236</v>
      </c>
      <c r="AJ125" s="49">
        <f t="shared" si="18"/>
        <v>1134557.1183953155</v>
      </c>
      <c r="AK125" s="49">
        <f t="shared" si="19"/>
        <v>1089343.0141024739</v>
      </c>
      <c r="AL125" s="49">
        <f t="shared" si="20"/>
        <v>1046088.187662322</v>
      </c>
      <c r="AN125" s="49">
        <f t="shared" si="21"/>
        <v>0</v>
      </c>
      <c r="AO125" s="49">
        <f t="shared" si="22"/>
        <v>26767581.072332326</v>
      </c>
      <c r="AP125" s="49">
        <f t="shared" si="23"/>
        <v>25633023.953937009</v>
      </c>
      <c r="AQ125" s="49">
        <f t="shared" si="24"/>
        <v>24543680.939834535</v>
      </c>
      <c r="AR125" s="49">
        <f t="shared" si="25"/>
        <v>23497592.752172213</v>
      </c>
      <c r="AT125" s="49">
        <f t="shared" si="34"/>
        <v>0</v>
      </c>
      <c r="AU125" s="49">
        <f t="shared" si="34"/>
        <v>273464.13491230027</v>
      </c>
      <c r="AV125" s="49">
        <f t="shared" si="34"/>
        <v>294159.90064246318</v>
      </c>
      <c r="AW125" s="49">
        <f t="shared" si="34"/>
        <v>297963.97647757153</v>
      </c>
      <c r="AX125" s="49">
        <f t="shared" si="34"/>
        <v>301817.24662137945</v>
      </c>
      <c r="AZ125" s="53">
        <f t="shared" si="27"/>
        <v>0</v>
      </c>
      <c r="BA125" s="53">
        <f t="shared" si="28"/>
        <v>1735626.7291969694</v>
      </c>
      <c r="BB125" s="53">
        <f t="shared" si="29"/>
        <v>2402771.9292873847</v>
      </c>
      <c r="BC125" s="53">
        <f t="shared" si="30"/>
        <v>2319966.8662937577</v>
      </c>
      <c r="BD125" s="53">
        <f t="shared" si="31"/>
        <v>2240813.9588662456</v>
      </c>
    </row>
    <row r="126" spans="2:56">
      <c r="B126" s="43">
        <f>'3. Input (des)investeringen '!B151</f>
        <v>1594</v>
      </c>
      <c r="C126" s="54"/>
      <c r="D126" s="54"/>
      <c r="E126" s="54"/>
      <c r="F126" s="48">
        <f>'3. Input (des)investeringen '!D151</f>
        <v>38630.691367044557</v>
      </c>
      <c r="G126" s="54"/>
      <c r="H126" s="43">
        <f>'3. Input (des)investeringen '!F151</f>
        <v>2023</v>
      </c>
      <c r="I126" s="48" t="str">
        <f>'3. Input (des)investeringen '!G151</f>
        <v>nvt</v>
      </c>
      <c r="J126" s="48">
        <f>'3. Input (des)investeringen '!H151</f>
        <v>55</v>
      </c>
      <c r="K126" s="48">
        <f>'3. Input (des)investeringen '!I151</f>
        <v>0</v>
      </c>
      <c r="M126" s="49">
        <f t="shared" ref="M126:M137" si="35">IF($J126=0, 0, IF($H126&lt;=M$59,
VDB($F126,0,$J126,MAX(0,M$59-$H126-0.5),MIN($J126,M$59-$H126+0.5),1)*INDEX(H$40:H$46,$H126-2019,1),
0))</f>
        <v>0</v>
      </c>
      <c r="N126" s="49">
        <f t="shared" ref="N126:N137" si="36">IF($J126=0, 0, IF($H126&lt;=N$59,
VDB($F126,0,$J126,MAX(0,N$59-$H126-0.5),MIN($J126,N$59-$H126+0.5),1)*INDEX(I$40:I$46,$H126-2019,1),
0))</f>
        <v>0</v>
      </c>
      <c r="P126" s="147">
        <f t="shared" ref="P126:P158" si="37">IF($J126=0,IF($H126=M$59,$F126,0),IF(OR($H126&gt;P$59,$H126+$J126&lt;=P$59),0,
F126-M126))</f>
        <v>0</v>
      </c>
      <c r="Q126" s="147">
        <f t="shared" ref="Q126:Q158" si="38">IF($J126=0,IF($H126=N$59,$F126,$P126*I$40),IF(OR($H126&gt;Q$59,$H126+$J126&lt;=Q$59),0,
IF($H126=Q$59,F126-N126,P126*I$40-N126)))</f>
        <v>0</v>
      </c>
      <c r="S126" s="49">
        <f t="shared" ref="S126:S189" si="39">IF($P126=0, IF(H126&lt;=2021, $Q126, IF(H126&gt;=2022, $F126,0)), IF(H126&lt;=2021,Q126,F126))</f>
        <v>38630.691367044557</v>
      </c>
      <c r="T126" s="44">
        <f t="shared" ref="T126:T137" si="40">IF($J126=0, 0, IF(H126&lt;2022,J126-2021+H126-0.5,J126))</f>
        <v>55</v>
      </c>
      <c r="V126" s="49">
        <f t="shared" si="32"/>
        <v>0</v>
      </c>
      <c r="W126" s="49">
        <f t="shared" si="32"/>
        <v>410.89008090401938</v>
      </c>
      <c r="X126" s="49">
        <f t="shared" si="32"/>
        <v>812.06821444121647</v>
      </c>
      <c r="Y126" s="49">
        <f t="shared" si="32"/>
        <v>792.87387482715144</v>
      </c>
      <c r="Z126" s="49">
        <f t="shared" si="32"/>
        <v>774.13321960396422</v>
      </c>
      <c r="AB126" s="49">
        <f t="shared" si="33"/>
        <v>0</v>
      </c>
      <c r="AC126" s="49">
        <f t="shared" si="33"/>
        <v>35.118810333676876</v>
      </c>
      <c r="AD126" s="49">
        <f t="shared" si="33"/>
        <v>70.237620667353752</v>
      </c>
      <c r="AE126" s="49">
        <f t="shared" si="33"/>
        <v>70.237620667353752</v>
      </c>
      <c r="AF126" s="49">
        <f t="shared" si="33"/>
        <v>70.237620667353752</v>
      </c>
      <c r="AH126" s="49">
        <f t="shared" ref="AH126:AH137" si="41">V126+AB126</f>
        <v>0</v>
      </c>
      <c r="AI126" s="49">
        <f t="shared" ref="AI126:AI137" si="42">W126+AC126</f>
        <v>446.00889123769628</v>
      </c>
      <c r="AJ126" s="49">
        <f t="shared" ref="AJ126:AJ137" si="43">X126+AD126</f>
        <v>882.30583510857025</v>
      </c>
      <c r="AK126" s="49">
        <f t="shared" ref="AK126:AK137" si="44">Y126+AE126</f>
        <v>863.11149549450522</v>
      </c>
      <c r="AL126" s="49">
        <f t="shared" ref="AL126:AL137" si="45">Z126+AF126</f>
        <v>844.370840271318</v>
      </c>
      <c r="AN126" s="49">
        <f t="shared" ref="AN126:AN189" si="46">IF($J126=0, IF($H126&gt;AN$59,0, $S126), IF(OR($H126&gt;AN$59,$H126+$J126&lt;=AN$59),0,
IF($H126=AN$59,$S126-AH126,
S126-AH126)))</f>
        <v>0</v>
      </c>
      <c r="AO126" s="49">
        <f t="shared" ref="AO126:AO189" si="47">IF($J126=0, IF($H126 &gt; AO$59, 0, IF($H126=AO$59, $F126, AN126)), IF(OR($H126&gt;AO$59,$H126+$J126&lt;=AO$59),0,
IF($H126=AO$59,$S126-AI126,
AN126-AI126)))</f>
        <v>38184.682475806861</v>
      </c>
      <c r="AP126" s="49">
        <f t="shared" ref="AP126:AP189" si="48">IF($J126=0, IF($H126 &gt; AP$59, 0, IF($H126=AP$59, $F126, AO126)), IF(OR($H126&gt;AP$59,$H126+$J126&lt;=AP$59),0,
IF($H126=AP$59,$S126-AJ126,
AO126-AJ126)))</f>
        <v>37302.37664069829</v>
      </c>
      <c r="AQ126" s="49">
        <f t="shared" ref="AQ126:AQ189" si="49">IF($J126=0, IF($H126 &gt; AQ$59, 0, IF($H126=AQ$59, $F126, AP126)), IF(OR($H126&gt;AQ$59,$H126+$J126&lt;=AQ$59),0,
IF($H126=AQ$59,$S126-AK126,
AP126-AK126)))</f>
        <v>36439.265145203783</v>
      </c>
      <c r="AR126" s="49">
        <f t="shared" ref="AR126:AR189" si="50">IF($J126=0, IF($H126 &gt; AR$59, 0, IF($H126=AR$59, $F126, AQ126)), IF(OR($H126&gt;AR$59,$H126+$J126&lt;=AR$59),0,
IF($H126=AR$59,$S126-AL126,
AQ126-AL126)))</f>
        <v>35594.894304932466</v>
      </c>
      <c r="AT126" s="49">
        <f t="shared" ref="AT126:AX157" si="51">IF($H126&lt;=AT$59,$F126*INDEX($H$40:$N$46,$H126-2019,AT$59-2019)*INDEX($H$49:$N$55,$H126-2019,AT$59-2019)*$F$19,0)</f>
        <v>0</v>
      </c>
      <c r="AU126" s="49">
        <f t="shared" si="51"/>
        <v>386.30691367044557</v>
      </c>
      <c r="AV126" s="49">
        <f t="shared" si="51"/>
        <v>415.54262089702496</v>
      </c>
      <c r="AW126" s="49">
        <f t="shared" si="51"/>
        <v>420.91641807046523</v>
      </c>
      <c r="AX126" s="49">
        <f t="shared" si="51"/>
        <v>426.35970918895248</v>
      </c>
      <c r="AZ126" s="53">
        <f t="shared" ref="AZ126:AZ137" si="52">(AH126+AN126*J$16+AT126)*IF($K126=1,$F$25,1)</f>
        <v>0</v>
      </c>
      <c r="BA126" s="53">
        <f t="shared" ref="BA126:BA137" si="53">(AI126+AO126*K$16+AU126)*IF($K126=1,$F$25,1)</f>
        <v>2092.4103266097686</v>
      </c>
      <c r="BB126" s="53">
        <f t="shared" ref="BB126:BB137" si="54">(AJ126+AP126*L$16+AV126)*IF($K126=1,$F$25,1)</f>
        <v>2715.33876835213</v>
      </c>
      <c r="BC126" s="53">
        <f t="shared" ref="BC126:BC137" si="55">(AK126+AQ126*M$16+AW126)*IF($K126=1,$F$25,1)</f>
        <v>2668.7199890827142</v>
      </c>
      <c r="BD126" s="53">
        <f t="shared" ref="BD126:BD137" si="56">(AL126+AR126*N$16+AX126)*IF($K126=1,$F$25,1)</f>
        <v>2623.3365330477041</v>
      </c>
    </row>
    <row r="127" spans="2:56">
      <c r="B127" s="43">
        <f>'3. Input (des)investeringen '!B152</f>
        <v>1595</v>
      </c>
      <c r="C127" s="54"/>
      <c r="D127" s="54"/>
      <c r="E127" s="54"/>
      <c r="F127" s="48">
        <f>'3. Input (des)investeringen '!D152</f>
        <v>0</v>
      </c>
      <c r="G127" s="54"/>
      <c r="H127" s="43">
        <f>'3. Input (des)investeringen '!F152</f>
        <v>2023</v>
      </c>
      <c r="I127" s="48" t="str">
        <f>'3. Input (des)investeringen '!G152</f>
        <v>nvt</v>
      </c>
      <c r="J127" s="48">
        <f>'3. Input (des)investeringen '!H152</f>
        <v>0</v>
      </c>
      <c r="K127" s="48">
        <f>'3. Input (des)investeringen '!I152</f>
        <v>0</v>
      </c>
      <c r="M127" s="49">
        <f t="shared" si="35"/>
        <v>0</v>
      </c>
      <c r="N127" s="49">
        <f t="shared" si="36"/>
        <v>0</v>
      </c>
      <c r="P127" s="147">
        <f t="shared" si="37"/>
        <v>0</v>
      </c>
      <c r="Q127" s="147">
        <f t="shared" si="38"/>
        <v>0</v>
      </c>
      <c r="S127" s="49">
        <f t="shared" si="39"/>
        <v>0</v>
      </c>
      <c r="T127" s="44">
        <f t="shared" si="40"/>
        <v>0</v>
      </c>
      <c r="V127" s="49">
        <f t="shared" si="32"/>
        <v>0</v>
      </c>
      <c r="W127" s="49">
        <f t="shared" si="32"/>
        <v>0</v>
      </c>
      <c r="X127" s="49">
        <f t="shared" si="32"/>
        <v>0</v>
      </c>
      <c r="Y127" s="49">
        <f t="shared" si="32"/>
        <v>0</v>
      </c>
      <c r="Z127" s="49">
        <f t="shared" si="32"/>
        <v>0</v>
      </c>
      <c r="AB127" s="49">
        <f t="shared" si="33"/>
        <v>0</v>
      </c>
      <c r="AC127" s="49">
        <f t="shared" si="33"/>
        <v>0</v>
      </c>
      <c r="AD127" s="49">
        <f t="shared" si="33"/>
        <v>0</v>
      </c>
      <c r="AE127" s="49">
        <f t="shared" si="33"/>
        <v>0</v>
      </c>
      <c r="AF127" s="49">
        <f t="shared" si="33"/>
        <v>0</v>
      </c>
      <c r="AH127" s="49">
        <f t="shared" si="41"/>
        <v>0</v>
      </c>
      <c r="AI127" s="49">
        <f t="shared" si="42"/>
        <v>0</v>
      </c>
      <c r="AJ127" s="49">
        <f t="shared" si="43"/>
        <v>0</v>
      </c>
      <c r="AK127" s="49">
        <f t="shared" si="44"/>
        <v>0</v>
      </c>
      <c r="AL127" s="49">
        <f t="shared" si="45"/>
        <v>0</v>
      </c>
      <c r="AN127" s="49">
        <f t="shared" si="46"/>
        <v>0</v>
      </c>
      <c r="AO127" s="49">
        <f t="shared" si="47"/>
        <v>0</v>
      </c>
      <c r="AP127" s="49">
        <f t="shared" si="48"/>
        <v>0</v>
      </c>
      <c r="AQ127" s="49">
        <f t="shared" si="49"/>
        <v>0</v>
      </c>
      <c r="AR127" s="49">
        <f t="shared" si="50"/>
        <v>0</v>
      </c>
      <c r="AT127" s="49">
        <f t="shared" si="51"/>
        <v>0</v>
      </c>
      <c r="AU127" s="49">
        <f t="shared" si="51"/>
        <v>0</v>
      </c>
      <c r="AV127" s="49">
        <f t="shared" si="51"/>
        <v>0</v>
      </c>
      <c r="AW127" s="49">
        <f t="shared" si="51"/>
        <v>0</v>
      </c>
      <c r="AX127" s="49">
        <f t="shared" si="51"/>
        <v>0</v>
      </c>
      <c r="AZ127" s="53">
        <f t="shared" si="52"/>
        <v>0</v>
      </c>
      <c r="BA127" s="53">
        <f t="shared" si="53"/>
        <v>0</v>
      </c>
      <c r="BB127" s="53">
        <f t="shared" si="54"/>
        <v>0</v>
      </c>
      <c r="BC127" s="53">
        <f t="shared" si="55"/>
        <v>0</v>
      </c>
      <c r="BD127" s="53">
        <f t="shared" si="56"/>
        <v>0</v>
      </c>
    </row>
    <row r="128" spans="2:56">
      <c r="B128" s="43">
        <f>'3. Input (des)investeringen '!B153</f>
        <v>1596</v>
      </c>
      <c r="C128" s="54"/>
      <c r="D128" s="54"/>
      <c r="E128" s="54"/>
      <c r="F128" s="48">
        <f>'3. Input (des)investeringen '!D153</f>
        <v>642958.60343053075</v>
      </c>
      <c r="G128" s="54"/>
      <c r="H128" s="43">
        <f>'3. Input (des)investeringen '!F153</f>
        <v>2023</v>
      </c>
      <c r="I128" s="48" t="str">
        <f>'3. Input (des)investeringen '!G153</f>
        <v>nvt</v>
      </c>
      <c r="J128" s="48">
        <f>'3. Input (des)investeringen '!H153</f>
        <v>5</v>
      </c>
      <c r="K128" s="48">
        <f>'3. Input (des)investeringen '!I153</f>
        <v>0</v>
      </c>
      <c r="M128" s="49">
        <f t="shared" si="35"/>
        <v>0</v>
      </c>
      <c r="N128" s="49">
        <f t="shared" si="36"/>
        <v>0</v>
      </c>
      <c r="P128" s="147">
        <f t="shared" si="37"/>
        <v>0</v>
      </c>
      <c r="Q128" s="147">
        <f t="shared" si="38"/>
        <v>0</v>
      </c>
      <c r="S128" s="49">
        <f t="shared" si="39"/>
        <v>642958.60343053075</v>
      </c>
      <c r="T128" s="44">
        <f t="shared" si="40"/>
        <v>5</v>
      </c>
      <c r="V128" s="49">
        <f t="shared" si="32"/>
        <v>0</v>
      </c>
      <c r="W128" s="49">
        <f t="shared" si="32"/>
        <v>75226.156601372117</v>
      </c>
      <c r="X128" s="49">
        <f t="shared" si="32"/>
        <v>130893.51248638747</v>
      </c>
      <c r="Y128" s="49">
        <f t="shared" si="32"/>
        <v>106440.87828563376</v>
      </c>
      <c r="Z128" s="49">
        <f t="shared" si="32"/>
        <v>106440.87828563376</v>
      </c>
      <c r="AB128" s="49">
        <f t="shared" si="33"/>
        <v>0</v>
      </c>
      <c r="AC128" s="49">
        <f t="shared" si="33"/>
        <v>6429.5860343053082</v>
      </c>
      <c r="AD128" s="49">
        <f t="shared" si="33"/>
        <v>12859.172068610616</v>
      </c>
      <c r="AE128" s="49">
        <f t="shared" si="33"/>
        <v>12859.172068610616</v>
      </c>
      <c r="AF128" s="49">
        <f t="shared" si="33"/>
        <v>12859.172068610616</v>
      </c>
      <c r="AH128" s="49">
        <f t="shared" si="41"/>
        <v>0</v>
      </c>
      <c r="AI128" s="49">
        <f t="shared" si="42"/>
        <v>81655.742635677423</v>
      </c>
      <c r="AJ128" s="49">
        <f t="shared" si="43"/>
        <v>143752.68455499809</v>
      </c>
      <c r="AK128" s="49">
        <f t="shared" si="44"/>
        <v>119300.05035424438</v>
      </c>
      <c r="AL128" s="49">
        <f t="shared" si="45"/>
        <v>119300.05035424438</v>
      </c>
      <c r="AN128" s="49">
        <f t="shared" si="46"/>
        <v>0</v>
      </c>
      <c r="AO128" s="49">
        <f t="shared" si="47"/>
        <v>561302.8607948533</v>
      </c>
      <c r="AP128" s="49">
        <f t="shared" si="48"/>
        <v>417550.17623985524</v>
      </c>
      <c r="AQ128" s="49">
        <f t="shared" si="49"/>
        <v>298250.12588561088</v>
      </c>
      <c r="AR128" s="49">
        <f t="shared" si="50"/>
        <v>178950.07553136651</v>
      </c>
      <c r="AT128" s="49">
        <f t="shared" si="51"/>
        <v>0</v>
      </c>
      <c r="AU128" s="49">
        <f t="shared" si="51"/>
        <v>6429.5860343053073</v>
      </c>
      <c r="AV128" s="49">
        <f t="shared" si="51"/>
        <v>6916.1771053815328</v>
      </c>
      <c r="AW128" s="49">
        <f t="shared" si="51"/>
        <v>7005.6171077083272</v>
      </c>
      <c r="AX128" s="49">
        <f t="shared" si="51"/>
        <v>7096.2137481452119</v>
      </c>
      <c r="AZ128" s="53">
        <f t="shared" si="52"/>
        <v>0</v>
      </c>
      <c r="BA128" s="53">
        <f t="shared" si="53"/>
        <v>106608.3230762129</v>
      </c>
      <c r="BB128" s="53">
        <f t="shared" si="54"/>
        <v>166535.76835749412</v>
      </c>
      <c r="BC128" s="53">
        <f t="shared" si="55"/>
        <v>137639.17224560591</v>
      </c>
      <c r="BD128" s="53">
        <f t="shared" si="56"/>
        <v>133196.36697258151</v>
      </c>
    </row>
    <row r="129" spans="2:56">
      <c r="B129" s="43">
        <f>'3. Input (des)investeringen '!B154</f>
        <v>1597</v>
      </c>
      <c r="C129" s="54"/>
      <c r="D129" s="54"/>
      <c r="E129" s="54"/>
      <c r="F129" s="48">
        <f>'3. Input (des)investeringen '!D154</f>
        <v>4759531.6466744374</v>
      </c>
      <c r="G129" s="54"/>
      <c r="H129" s="43">
        <f>'3. Input (des)investeringen '!F154</f>
        <v>2023</v>
      </c>
      <c r="I129" s="48" t="str">
        <f>'3. Input (des)investeringen '!G154</f>
        <v>nvt</v>
      </c>
      <c r="J129" s="48">
        <f>'3. Input (des)investeringen '!H154</f>
        <v>10</v>
      </c>
      <c r="K129" s="48">
        <f>'3. Input (des)investeringen '!I154</f>
        <v>0</v>
      </c>
      <c r="M129" s="49">
        <f t="shared" si="35"/>
        <v>0</v>
      </c>
      <c r="N129" s="49">
        <f t="shared" si="36"/>
        <v>0</v>
      </c>
      <c r="P129" s="147">
        <f t="shared" si="37"/>
        <v>0</v>
      </c>
      <c r="Q129" s="147">
        <f t="shared" si="38"/>
        <v>0</v>
      </c>
      <c r="S129" s="49">
        <f t="shared" si="39"/>
        <v>4759531.6466744374</v>
      </c>
      <c r="T129" s="44">
        <f t="shared" si="40"/>
        <v>10</v>
      </c>
      <c r="V129" s="49">
        <f t="shared" si="32"/>
        <v>0</v>
      </c>
      <c r="W129" s="49">
        <f t="shared" si="32"/>
        <v>278432.60133045464</v>
      </c>
      <c r="X129" s="49">
        <f t="shared" si="32"/>
        <v>520668.96448795014</v>
      </c>
      <c r="Y129" s="49">
        <f t="shared" si="32"/>
        <v>452981.99910451664</v>
      </c>
      <c r="Z129" s="49">
        <f t="shared" si="32"/>
        <v>404199.32227787637</v>
      </c>
      <c r="AB129" s="49">
        <f t="shared" si="33"/>
        <v>0</v>
      </c>
      <c r="AC129" s="49">
        <f t="shared" si="33"/>
        <v>23797.658233372189</v>
      </c>
      <c r="AD129" s="49">
        <f t="shared" si="33"/>
        <v>47595.316466744378</v>
      </c>
      <c r="AE129" s="49">
        <f t="shared" si="33"/>
        <v>47595.316466744378</v>
      </c>
      <c r="AF129" s="49">
        <f t="shared" si="33"/>
        <v>47595.316466744378</v>
      </c>
      <c r="AH129" s="49">
        <f t="shared" si="41"/>
        <v>0</v>
      </c>
      <c r="AI129" s="49">
        <f t="shared" si="42"/>
        <v>302230.25956382684</v>
      </c>
      <c r="AJ129" s="49">
        <f t="shared" si="43"/>
        <v>568264.28095469449</v>
      </c>
      <c r="AK129" s="49">
        <f t="shared" si="44"/>
        <v>500577.31557126099</v>
      </c>
      <c r="AL129" s="49">
        <f t="shared" si="45"/>
        <v>451794.63874462072</v>
      </c>
      <c r="AN129" s="49">
        <f t="shared" si="46"/>
        <v>0</v>
      </c>
      <c r="AO129" s="49">
        <f t="shared" si="47"/>
        <v>4457301.3871106105</v>
      </c>
      <c r="AP129" s="49">
        <f t="shared" si="48"/>
        <v>3889037.1061559161</v>
      </c>
      <c r="AQ129" s="49">
        <f t="shared" si="49"/>
        <v>3388459.790584655</v>
      </c>
      <c r="AR129" s="49">
        <f t="shared" si="50"/>
        <v>2936665.1518400344</v>
      </c>
      <c r="AT129" s="49">
        <f t="shared" si="51"/>
        <v>0</v>
      </c>
      <c r="AU129" s="49">
        <f t="shared" si="51"/>
        <v>47595.316466744378</v>
      </c>
      <c r="AV129" s="49">
        <f t="shared" si="51"/>
        <v>51197.330016947592</v>
      </c>
      <c r="AW129" s="49">
        <f t="shared" si="51"/>
        <v>51859.413888726747</v>
      </c>
      <c r="AX129" s="49">
        <f t="shared" si="51"/>
        <v>52530.05982913576</v>
      </c>
      <c r="AZ129" s="53">
        <f t="shared" si="52"/>
        <v>0</v>
      </c>
      <c r="BA129" s="53">
        <f t="shared" si="53"/>
        <v>496916.52180522133</v>
      </c>
      <c r="BB129" s="53">
        <f t="shared" si="54"/>
        <v>767245.02100556693</v>
      </c>
      <c r="BC129" s="53">
        <f t="shared" si="55"/>
        <v>681198.20150220464</v>
      </c>
      <c r="BD129" s="53">
        <f t="shared" si="56"/>
        <v>615917.97434367787</v>
      </c>
    </row>
    <row r="130" spans="2:56">
      <c r="B130" s="43">
        <f>'3. Input (des)investeringen '!B155</f>
        <v>1598</v>
      </c>
      <c r="C130" s="54"/>
      <c r="D130" s="54"/>
      <c r="E130" s="54"/>
      <c r="F130" s="48">
        <f>'3. Input (des)investeringen '!D155</f>
        <v>7788481.0198376775</v>
      </c>
      <c r="G130" s="54"/>
      <c r="H130" s="43">
        <f>'3. Input (des)investeringen '!F155</f>
        <v>2023</v>
      </c>
      <c r="I130" s="48" t="str">
        <f>'3. Input (des)investeringen '!G155</f>
        <v>nvt</v>
      </c>
      <c r="J130" s="48">
        <f>'3. Input (des)investeringen '!H155</f>
        <v>15</v>
      </c>
      <c r="K130" s="48">
        <f>'3. Input (des)investeringen '!I155</f>
        <v>0</v>
      </c>
      <c r="M130" s="49">
        <f t="shared" si="35"/>
        <v>0</v>
      </c>
      <c r="N130" s="49">
        <f t="shared" si="36"/>
        <v>0</v>
      </c>
      <c r="P130" s="147">
        <f t="shared" si="37"/>
        <v>0</v>
      </c>
      <c r="Q130" s="147">
        <f t="shared" si="38"/>
        <v>0</v>
      </c>
      <c r="S130" s="49">
        <f t="shared" si="39"/>
        <v>7788481.0198376775</v>
      </c>
      <c r="T130" s="44">
        <f t="shared" si="40"/>
        <v>15</v>
      </c>
      <c r="V130" s="49">
        <f t="shared" si="32"/>
        <v>0</v>
      </c>
      <c r="W130" s="49">
        <f t="shared" si="32"/>
        <v>303750.75977366942</v>
      </c>
      <c r="X130" s="49">
        <f t="shared" si="32"/>
        <v>581176.4537002875</v>
      </c>
      <c r="Y130" s="49">
        <f t="shared" si="32"/>
        <v>530807.82771292923</v>
      </c>
      <c r="Z130" s="49">
        <f t="shared" si="32"/>
        <v>484804.48264447541</v>
      </c>
      <c r="AB130" s="49">
        <f t="shared" si="33"/>
        <v>0</v>
      </c>
      <c r="AC130" s="49">
        <f t="shared" si="33"/>
        <v>25961.603399458927</v>
      </c>
      <c r="AD130" s="49">
        <f t="shared" si="33"/>
        <v>51923.206798917854</v>
      </c>
      <c r="AE130" s="49">
        <f t="shared" si="33"/>
        <v>51923.206798917854</v>
      </c>
      <c r="AF130" s="49">
        <f t="shared" si="33"/>
        <v>51923.206798917854</v>
      </c>
      <c r="AH130" s="49">
        <f t="shared" si="41"/>
        <v>0</v>
      </c>
      <c r="AI130" s="49">
        <f t="shared" si="42"/>
        <v>329712.36317312834</v>
      </c>
      <c r="AJ130" s="49">
        <f t="shared" si="43"/>
        <v>633099.66049920535</v>
      </c>
      <c r="AK130" s="49">
        <f t="shared" si="44"/>
        <v>582731.03451184707</v>
      </c>
      <c r="AL130" s="49">
        <f t="shared" si="45"/>
        <v>536727.68944339326</v>
      </c>
      <c r="AN130" s="49">
        <f t="shared" si="46"/>
        <v>0</v>
      </c>
      <c r="AO130" s="49">
        <f t="shared" si="47"/>
        <v>7458768.6566645494</v>
      </c>
      <c r="AP130" s="49">
        <f t="shared" si="48"/>
        <v>6825668.9961653445</v>
      </c>
      <c r="AQ130" s="49">
        <f t="shared" si="49"/>
        <v>6242937.9616534971</v>
      </c>
      <c r="AR130" s="49">
        <f t="shared" si="50"/>
        <v>5706210.2722101035</v>
      </c>
      <c r="AT130" s="49">
        <f t="shared" si="51"/>
        <v>0</v>
      </c>
      <c r="AU130" s="49">
        <f t="shared" si="51"/>
        <v>77884.81019837677</v>
      </c>
      <c r="AV130" s="49">
        <f t="shared" si="51"/>
        <v>83779.13263418994</v>
      </c>
      <c r="AW130" s="49">
        <f t="shared" si="51"/>
        <v>84862.56437741527</v>
      </c>
      <c r="AX130" s="49">
        <f t="shared" si="51"/>
        <v>85960.007059943993</v>
      </c>
      <c r="AZ130" s="53">
        <f t="shared" si="52"/>
        <v>0</v>
      </c>
      <c r="BA130" s="53">
        <f t="shared" si="53"/>
        <v>653736.53904143523</v>
      </c>
      <c r="BB130" s="53">
        <f t="shared" si="54"/>
        <v>976254.21498767834</v>
      </c>
      <c r="BC130" s="53">
        <f t="shared" si="55"/>
        <v>904825.24143209518</v>
      </c>
      <c r="BD130" s="53">
        <f t="shared" si="56"/>
        <v>839523.68684732111</v>
      </c>
    </row>
    <row r="131" spans="2:56">
      <c r="B131" s="43">
        <f>'3. Input (des)investeringen '!B156</f>
        <v>1599</v>
      </c>
      <c r="C131" s="54"/>
      <c r="D131" s="54"/>
      <c r="E131" s="54"/>
      <c r="F131" s="48">
        <f>'3. Input (des)investeringen '!D156</f>
        <v>7727802.2539787497</v>
      </c>
      <c r="G131" s="54"/>
      <c r="H131" s="43">
        <f>'3. Input (des)investeringen '!F156</f>
        <v>2023</v>
      </c>
      <c r="I131" s="48" t="str">
        <f>'3. Input (des)investeringen '!G156</f>
        <v>nvt</v>
      </c>
      <c r="J131" s="48">
        <f>'3. Input (des)investeringen '!H156</f>
        <v>30</v>
      </c>
      <c r="K131" s="48">
        <f>'3. Input (des)investeringen '!I156</f>
        <v>0</v>
      </c>
      <c r="M131" s="49">
        <f t="shared" si="35"/>
        <v>0</v>
      </c>
      <c r="N131" s="49">
        <f t="shared" si="36"/>
        <v>0</v>
      </c>
      <c r="P131" s="147">
        <f t="shared" si="37"/>
        <v>0</v>
      </c>
      <c r="Q131" s="147">
        <f t="shared" si="38"/>
        <v>0</v>
      </c>
      <c r="S131" s="49">
        <f t="shared" si="39"/>
        <v>7727802.2539787497</v>
      </c>
      <c r="T131" s="44">
        <f t="shared" si="40"/>
        <v>30</v>
      </c>
      <c r="V131" s="49">
        <f t="shared" si="32"/>
        <v>0</v>
      </c>
      <c r="W131" s="49">
        <f t="shared" si="32"/>
        <v>150692.14395258564</v>
      </c>
      <c r="X131" s="49">
        <f t="shared" si="32"/>
        <v>294854.29500055924</v>
      </c>
      <c r="Y131" s="49">
        <f t="shared" si="32"/>
        <v>282077.27555053495</v>
      </c>
      <c r="Z131" s="49">
        <f t="shared" si="32"/>
        <v>269853.92694334511</v>
      </c>
      <c r="AB131" s="49">
        <f t="shared" si="33"/>
        <v>0</v>
      </c>
      <c r="AC131" s="49">
        <f t="shared" si="33"/>
        <v>12879.670423297917</v>
      </c>
      <c r="AD131" s="49">
        <f t="shared" si="33"/>
        <v>25759.340846595835</v>
      </c>
      <c r="AE131" s="49">
        <f t="shared" si="33"/>
        <v>25759.340846595835</v>
      </c>
      <c r="AF131" s="49">
        <f t="shared" si="33"/>
        <v>25759.340846595835</v>
      </c>
      <c r="AH131" s="49">
        <f t="shared" si="41"/>
        <v>0</v>
      </c>
      <c r="AI131" s="49">
        <f t="shared" si="42"/>
        <v>163571.81437588355</v>
      </c>
      <c r="AJ131" s="49">
        <f t="shared" si="43"/>
        <v>320613.63584715506</v>
      </c>
      <c r="AK131" s="49">
        <f t="shared" si="44"/>
        <v>307836.61639713077</v>
      </c>
      <c r="AL131" s="49">
        <f t="shared" si="45"/>
        <v>295613.26778994093</v>
      </c>
      <c r="AN131" s="49">
        <f t="shared" si="46"/>
        <v>0</v>
      </c>
      <c r="AO131" s="49">
        <f t="shared" si="47"/>
        <v>7564230.4396028658</v>
      </c>
      <c r="AP131" s="49">
        <f t="shared" si="48"/>
        <v>7243616.8037557108</v>
      </c>
      <c r="AQ131" s="49">
        <f t="shared" si="49"/>
        <v>6935780.1873585805</v>
      </c>
      <c r="AR131" s="49">
        <f t="shared" si="50"/>
        <v>6640166.9195686392</v>
      </c>
      <c r="AT131" s="49">
        <f t="shared" si="51"/>
        <v>0</v>
      </c>
      <c r="AU131" s="49">
        <f t="shared" si="51"/>
        <v>77278.022539787504</v>
      </c>
      <c r="AV131" s="49">
        <f t="shared" si="51"/>
        <v>83126.423285598619</v>
      </c>
      <c r="AW131" s="49">
        <f t="shared" si="51"/>
        <v>84201.414191527976</v>
      </c>
      <c r="AX131" s="49">
        <f t="shared" si="51"/>
        <v>85290.306879852811</v>
      </c>
      <c r="AZ131" s="53">
        <f t="shared" si="52"/>
        <v>0</v>
      </c>
      <c r="BA131" s="53">
        <f t="shared" si="53"/>
        <v>490469.44142256567</v>
      </c>
      <c r="BB131" s="53">
        <f t="shared" si="54"/>
        <v>678997.49767547077</v>
      </c>
      <c r="BC131" s="53">
        <f t="shared" si="55"/>
        <v>655597.67770828481</v>
      </c>
      <c r="BD131" s="53">
        <f t="shared" si="56"/>
        <v>633229.91761340201</v>
      </c>
    </row>
    <row r="132" spans="2:56">
      <c r="B132" s="43">
        <f>'3. Input (des)investeringen '!B157</f>
        <v>1600</v>
      </c>
      <c r="C132" s="54"/>
      <c r="D132" s="54"/>
      <c r="E132" s="54"/>
      <c r="F132" s="48">
        <f>'3. Input (des)investeringen '!D157</f>
        <v>0</v>
      </c>
      <c r="G132" s="54"/>
      <c r="H132" s="43">
        <f>'3. Input (des)investeringen '!F157</f>
        <v>2023</v>
      </c>
      <c r="I132" s="48" t="str">
        <f>'3. Input (des)investeringen '!G157</f>
        <v>nvt</v>
      </c>
      <c r="J132" s="48">
        <f>'3. Input (des)investeringen '!H157</f>
        <v>55</v>
      </c>
      <c r="K132" s="48">
        <f>'3. Input (des)investeringen '!I157</f>
        <v>0</v>
      </c>
      <c r="M132" s="49">
        <f t="shared" si="35"/>
        <v>0</v>
      </c>
      <c r="N132" s="49">
        <f t="shared" si="36"/>
        <v>0</v>
      </c>
      <c r="P132" s="147">
        <f t="shared" si="37"/>
        <v>0</v>
      </c>
      <c r="Q132" s="147">
        <f t="shared" si="38"/>
        <v>0</v>
      </c>
      <c r="S132" s="49">
        <f t="shared" si="39"/>
        <v>0</v>
      </c>
      <c r="T132" s="44">
        <f t="shared" si="40"/>
        <v>55</v>
      </c>
      <c r="V132" s="49">
        <f t="shared" si="32"/>
        <v>0</v>
      </c>
      <c r="W132" s="49">
        <f t="shared" si="32"/>
        <v>0</v>
      </c>
      <c r="X132" s="49">
        <f t="shared" si="32"/>
        <v>0</v>
      </c>
      <c r="Y132" s="49">
        <f t="shared" si="32"/>
        <v>0</v>
      </c>
      <c r="Z132" s="49">
        <f t="shared" si="32"/>
        <v>0</v>
      </c>
      <c r="AB132" s="49">
        <f t="shared" si="33"/>
        <v>0</v>
      </c>
      <c r="AC132" s="49">
        <f t="shared" si="33"/>
        <v>0</v>
      </c>
      <c r="AD132" s="49">
        <f t="shared" si="33"/>
        <v>0</v>
      </c>
      <c r="AE132" s="49">
        <f t="shared" si="33"/>
        <v>0</v>
      </c>
      <c r="AF132" s="49">
        <f t="shared" si="33"/>
        <v>0</v>
      </c>
      <c r="AH132" s="49">
        <f t="shared" si="41"/>
        <v>0</v>
      </c>
      <c r="AI132" s="49">
        <f t="shared" si="42"/>
        <v>0</v>
      </c>
      <c r="AJ132" s="49">
        <f t="shared" si="43"/>
        <v>0</v>
      </c>
      <c r="AK132" s="49">
        <f t="shared" si="44"/>
        <v>0</v>
      </c>
      <c r="AL132" s="49">
        <f t="shared" si="45"/>
        <v>0</v>
      </c>
      <c r="AN132" s="49">
        <f t="shared" si="46"/>
        <v>0</v>
      </c>
      <c r="AO132" s="49">
        <f t="shared" si="47"/>
        <v>0</v>
      </c>
      <c r="AP132" s="49">
        <f t="shared" si="48"/>
        <v>0</v>
      </c>
      <c r="AQ132" s="49">
        <f t="shared" si="49"/>
        <v>0</v>
      </c>
      <c r="AR132" s="49">
        <f t="shared" si="50"/>
        <v>0</v>
      </c>
      <c r="AT132" s="49">
        <f t="shared" si="51"/>
        <v>0</v>
      </c>
      <c r="AU132" s="49">
        <f t="shared" si="51"/>
        <v>0</v>
      </c>
      <c r="AV132" s="49">
        <f t="shared" si="51"/>
        <v>0</v>
      </c>
      <c r="AW132" s="49">
        <f t="shared" si="51"/>
        <v>0</v>
      </c>
      <c r="AX132" s="49">
        <f t="shared" si="51"/>
        <v>0</v>
      </c>
      <c r="AZ132" s="53">
        <f t="shared" si="52"/>
        <v>0</v>
      </c>
      <c r="BA132" s="53">
        <f t="shared" si="53"/>
        <v>0</v>
      </c>
      <c r="BB132" s="53">
        <f t="shared" si="54"/>
        <v>0</v>
      </c>
      <c r="BC132" s="53">
        <f t="shared" si="55"/>
        <v>0</v>
      </c>
      <c r="BD132" s="53">
        <f t="shared" si="56"/>
        <v>0</v>
      </c>
    </row>
    <row r="133" spans="2:56">
      <c r="B133" s="43">
        <f>'3. Input (des)investeringen '!B158</f>
        <v>1601</v>
      </c>
      <c r="C133" s="54"/>
      <c r="D133" s="54"/>
      <c r="E133" s="54"/>
      <c r="F133" s="48">
        <f>'3. Input (des)investeringen '!D158</f>
        <v>0</v>
      </c>
      <c r="G133" s="54"/>
      <c r="H133" s="43">
        <f>'3. Input (des)investeringen '!F158</f>
        <v>2024</v>
      </c>
      <c r="I133" s="48" t="str">
        <f>'3. Input (des)investeringen '!G158</f>
        <v>nvt</v>
      </c>
      <c r="J133" s="48">
        <f>'3. Input (des)investeringen '!H158</f>
        <v>0</v>
      </c>
      <c r="K133" s="48">
        <f>'3. Input (des)investeringen '!I158</f>
        <v>1</v>
      </c>
      <c r="M133" s="49">
        <f t="shared" si="35"/>
        <v>0</v>
      </c>
      <c r="N133" s="49">
        <f t="shared" si="36"/>
        <v>0</v>
      </c>
      <c r="P133" s="147">
        <f t="shared" si="37"/>
        <v>0</v>
      </c>
      <c r="Q133" s="147">
        <f t="shared" si="38"/>
        <v>0</v>
      </c>
      <c r="S133" s="49">
        <f t="shared" si="39"/>
        <v>0</v>
      </c>
      <c r="T133" s="44">
        <f t="shared" si="40"/>
        <v>0</v>
      </c>
      <c r="V133" s="49">
        <f t="shared" si="32"/>
        <v>0</v>
      </c>
      <c r="W133" s="49">
        <f t="shared" si="32"/>
        <v>0</v>
      </c>
      <c r="X133" s="49">
        <f t="shared" si="32"/>
        <v>0</v>
      </c>
      <c r="Y133" s="49">
        <f t="shared" si="32"/>
        <v>0</v>
      </c>
      <c r="Z133" s="49">
        <f t="shared" si="32"/>
        <v>0</v>
      </c>
      <c r="AB133" s="49">
        <f t="shared" si="33"/>
        <v>0</v>
      </c>
      <c r="AC133" s="49">
        <f t="shared" si="33"/>
        <v>0</v>
      </c>
      <c r="AD133" s="49">
        <f t="shared" si="33"/>
        <v>0</v>
      </c>
      <c r="AE133" s="49">
        <f t="shared" si="33"/>
        <v>0</v>
      </c>
      <c r="AF133" s="49">
        <f t="shared" si="33"/>
        <v>0</v>
      </c>
      <c r="AH133" s="49">
        <f t="shared" si="41"/>
        <v>0</v>
      </c>
      <c r="AI133" s="49">
        <f t="shared" si="42"/>
        <v>0</v>
      </c>
      <c r="AJ133" s="49">
        <f t="shared" si="43"/>
        <v>0</v>
      </c>
      <c r="AK133" s="49">
        <f t="shared" si="44"/>
        <v>0</v>
      </c>
      <c r="AL133" s="49">
        <f t="shared" si="45"/>
        <v>0</v>
      </c>
      <c r="AN133" s="49">
        <f t="shared" si="46"/>
        <v>0</v>
      </c>
      <c r="AO133" s="49">
        <f t="shared" si="47"/>
        <v>0</v>
      </c>
      <c r="AP133" s="49">
        <f t="shared" si="48"/>
        <v>0</v>
      </c>
      <c r="AQ133" s="49">
        <f t="shared" si="49"/>
        <v>0</v>
      </c>
      <c r="AR133" s="49">
        <f t="shared" si="50"/>
        <v>0</v>
      </c>
      <c r="AT133" s="49">
        <f t="shared" si="51"/>
        <v>0</v>
      </c>
      <c r="AU133" s="49">
        <f t="shared" si="51"/>
        <v>0</v>
      </c>
      <c r="AV133" s="49">
        <f t="shared" si="51"/>
        <v>0</v>
      </c>
      <c r="AW133" s="49">
        <f t="shared" si="51"/>
        <v>0</v>
      </c>
      <c r="AX133" s="49">
        <f t="shared" si="51"/>
        <v>0</v>
      </c>
      <c r="AZ133" s="53">
        <f t="shared" si="52"/>
        <v>0</v>
      </c>
      <c r="BA133" s="53">
        <f t="shared" si="53"/>
        <v>0</v>
      </c>
      <c r="BB133" s="53">
        <f t="shared" si="54"/>
        <v>0</v>
      </c>
      <c r="BC133" s="53">
        <f t="shared" si="55"/>
        <v>0</v>
      </c>
      <c r="BD133" s="53">
        <f t="shared" si="56"/>
        <v>0</v>
      </c>
    </row>
    <row r="134" spans="2:56">
      <c r="B134" s="43">
        <f>'3. Input (des)investeringen '!B159</f>
        <v>1602</v>
      </c>
      <c r="C134" s="54"/>
      <c r="D134" s="54"/>
      <c r="E134" s="54"/>
      <c r="F134" s="48">
        <f>'3. Input (des)investeringen '!D159</f>
        <v>17329841.381191369</v>
      </c>
      <c r="G134" s="54"/>
      <c r="H134" s="43">
        <f>'3. Input (des)investeringen '!F159</f>
        <v>2024</v>
      </c>
      <c r="I134" s="48" t="str">
        <f>'3. Input (des)investeringen '!G159</f>
        <v>nvt</v>
      </c>
      <c r="J134" s="48">
        <f>'3. Input (des)investeringen '!H159</f>
        <v>5</v>
      </c>
      <c r="K134" s="48">
        <f>'3. Input (des)investeringen '!I159</f>
        <v>1</v>
      </c>
      <c r="M134" s="49">
        <f t="shared" si="35"/>
        <v>0</v>
      </c>
      <c r="N134" s="49">
        <f t="shared" si="36"/>
        <v>0</v>
      </c>
      <c r="P134" s="147">
        <f t="shared" si="37"/>
        <v>0</v>
      </c>
      <c r="Q134" s="147">
        <f t="shared" si="38"/>
        <v>0</v>
      </c>
      <c r="S134" s="49">
        <f t="shared" si="39"/>
        <v>17329841.381191369</v>
      </c>
      <c r="T134" s="44">
        <f t="shared" si="40"/>
        <v>5</v>
      </c>
      <c r="V134" s="49">
        <f t="shared" si="32"/>
        <v>0</v>
      </c>
      <c r="W134" s="49">
        <f t="shared" si="32"/>
        <v>0</v>
      </c>
      <c r="X134" s="49">
        <f t="shared" si="32"/>
        <v>2027591.4415993902</v>
      </c>
      <c r="Y134" s="49">
        <f t="shared" si="32"/>
        <v>3528009.1083829394</v>
      </c>
      <c r="Z134" s="49">
        <f t="shared" si="32"/>
        <v>2868930.4837399721</v>
      </c>
      <c r="AB134" s="49">
        <f t="shared" si="33"/>
        <v>0</v>
      </c>
      <c r="AC134" s="49">
        <f t="shared" si="33"/>
        <v>0</v>
      </c>
      <c r="AD134" s="49">
        <f t="shared" si="33"/>
        <v>173298.41381191369</v>
      </c>
      <c r="AE134" s="49">
        <f t="shared" si="33"/>
        <v>346596.82762382738</v>
      </c>
      <c r="AF134" s="49">
        <f t="shared" si="33"/>
        <v>346596.82762382738</v>
      </c>
      <c r="AH134" s="49">
        <f t="shared" si="41"/>
        <v>0</v>
      </c>
      <c r="AI134" s="49">
        <f t="shared" si="42"/>
        <v>0</v>
      </c>
      <c r="AJ134" s="49">
        <f t="shared" si="43"/>
        <v>2200889.8554113042</v>
      </c>
      <c r="AK134" s="49">
        <f t="shared" si="44"/>
        <v>3874605.9360067667</v>
      </c>
      <c r="AL134" s="49">
        <f t="shared" si="45"/>
        <v>3215527.3113637995</v>
      </c>
      <c r="AN134" s="49">
        <f t="shared" si="46"/>
        <v>0</v>
      </c>
      <c r="AO134" s="49">
        <f t="shared" si="47"/>
        <v>0</v>
      </c>
      <c r="AP134" s="49">
        <f t="shared" si="48"/>
        <v>15128951.525780065</v>
      </c>
      <c r="AQ134" s="49">
        <f t="shared" si="49"/>
        <v>11254345.589773297</v>
      </c>
      <c r="AR134" s="49">
        <f t="shared" si="50"/>
        <v>8038818.2784094978</v>
      </c>
      <c r="AT134" s="49">
        <f t="shared" si="51"/>
        <v>0</v>
      </c>
      <c r="AU134" s="49">
        <f t="shared" si="51"/>
        <v>0</v>
      </c>
      <c r="AV134" s="49">
        <f t="shared" si="51"/>
        <v>173298.41381191369</v>
      </c>
      <c r="AW134" s="49">
        <f t="shared" si="51"/>
        <v>175539.50889932935</v>
      </c>
      <c r="AX134" s="49">
        <f t="shared" si="51"/>
        <v>177809.58582841547</v>
      </c>
      <c r="AZ134" s="53">
        <f t="shared" si="52"/>
        <v>0</v>
      </c>
      <c r="BA134" s="53">
        <f t="shared" si="53"/>
        <v>0</v>
      </c>
      <c r="BB134" s="53">
        <f t="shared" si="54"/>
        <v>2949088.4272028604</v>
      </c>
      <c r="BC134" s="53">
        <f t="shared" si="55"/>
        <v>4477810.5773174809</v>
      </c>
      <c r="BD134" s="53">
        <f t="shared" si="56"/>
        <v>3698811.9917717758</v>
      </c>
    </row>
    <row r="135" spans="2:56">
      <c r="B135" s="43">
        <f>'3. Input (des)investeringen '!B160</f>
        <v>1603</v>
      </c>
      <c r="C135" s="54"/>
      <c r="D135" s="54"/>
      <c r="E135" s="54"/>
      <c r="F135" s="48">
        <f>'3. Input (des)investeringen '!D160</f>
        <v>5256515.0928236982</v>
      </c>
      <c r="G135" s="54"/>
      <c r="H135" s="43">
        <f>'3. Input (des)investeringen '!F160</f>
        <v>2024</v>
      </c>
      <c r="I135" s="48" t="str">
        <f>'3. Input (des)investeringen '!G160</f>
        <v>nvt</v>
      </c>
      <c r="J135" s="48">
        <f>'3. Input (des)investeringen '!H160</f>
        <v>10</v>
      </c>
      <c r="K135" s="48">
        <f>'3. Input (des)investeringen '!I160</f>
        <v>1</v>
      </c>
      <c r="M135" s="49">
        <f t="shared" si="35"/>
        <v>0</v>
      </c>
      <c r="N135" s="49">
        <f t="shared" si="36"/>
        <v>0</v>
      </c>
      <c r="P135" s="147">
        <f t="shared" si="37"/>
        <v>0</v>
      </c>
      <c r="Q135" s="147">
        <f t="shared" si="38"/>
        <v>0</v>
      </c>
      <c r="S135" s="49">
        <f t="shared" si="39"/>
        <v>5256515.0928236982</v>
      </c>
      <c r="T135" s="44">
        <f t="shared" si="40"/>
        <v>10</v>
      </c>
      <c r="V135" s="49">
        <f t="shared" si="32"/>
        <v>0</v>
      </c>
      <c r="W135" s="49">
        <f t="shared" si="32"/>
        <v>0</v>
      </c>
      <c r="X135" s="49">
        <f t="shared" si="32"/>
        <v>307506.13293018634</v>
      </c>
      <c r="Y135" s="49">
        <f t="shared" si="32"/>
        <v>575036.46857944841</v>
      </c>
      <c r="Z135" s="49">
        <f t="shared" si="32"/>
        <v>500281.72766412015</v>
      </c>
      <c r="AB135" s="49">
        <f t="shared" si="33"/>
        <v>0</v>
      </c>
      <c r="AC135" s="49">
        <f t="shared" si="33"/>
        <v>0</v>
      </c>
      <c r="AD135" s="49">
        <f t="shared" si="33"/>
        <v>26282.575464118494</v>
      </c>
      <c r="AE135" s="49">
        <f t="shared" si="33"/>
        <v>52565.150928236988</v>
      </c>
      <c r="AF135" s="49">
        <f t="shared" si="33"/>
        <v>52565.150928236988</v>
      </c>
      <c r="AH135" s="49">
        <f t="shared" si="41"/>
        <v>0</v>
      </c>
      <c r="AI135" s="49">
        <f t="shared" si="42"/>
        <v>0</v>
      </c>
      <c r="AJ135" s="49">
        <f t="shared" si="43"/>
        <v>333788.70839430485</v>
      </c>
      <c r="AK135" s="49">
        <f t="shared" si="44"/>
        <v>627601.61950768542</v>
      </c>
      <c r="AL135" s="49">
        <f t="shared" si="45"/>
        <v>552846.87859235716</v>
      </c>
      <c r="AN135" s="49">
        <f t="shared" si="46"/>
        <v>0</v>
      </c>
      <c r="AO135" s="49">
        <f t="shared" si="47"/>
        <v>0</v>
      </c>
      <c r="AP135" s="49">
        <f t="shared" si="48"/>
        <v>4922726.3844293933</v>
      </c>
      <c r="AQ135" s="49">
        <f t="shared" si="49"/>
        <v>4295124.764921708</v>
      </c>
      <c r="AR135" s="49">
        <f t="shared" si="50"/>
        <v>3742277.886329351</v>
      </c>
      <c r="AT135" s="49">
        <f t="shared" si="51"/>
        <v>0</v>
      </c>
      <c r="AU135" s="49">
        <f t="shared" si="51"/>
        <v>0</v>
      </c>
      <c r="AV135" s="49">
        <f t="shared" si="51"/>
        <v>52565.150928236981</v>
      </c>
      <c r="AW135" s="49">
        <f t="shared" si="51"/>
        <v>53244.923460040933</v>
      </c>
      <c r="AX135" s="49">
        <f t="shared" si="51"/>
        <v>53933.486810226183</v>
      </c>
      <c r="AZ135" s="53">
        <f t="shared" si="52"/>
        <v>0</v>
      </c>
      <c r="BA135" s="53">
        <f t="shared" si="53"/>
        <v>0</v>
      </c>
      <c r="BB135" s="53">
        <f t="shared" si="54"/>
        <v>573417.46193085879</v>
      </c>
      <c r="BC135" s="53">
        <f t="shared" si="55"/>
        <v>844061.28403475124</v>
      </c>
      <c r="BD135" s="53">
        <f t="shared" si="56"/>
        <v>748986.9250830987</v>
      </c>
    </row>
    <row r="136" spans="2:56">
      <c r="B136" s="43">
        <f>'3. Input (des)investeringen '!B161</f>
        <v>1604</v>
      </c>
      <c r="C136" s="54"/>
      <c r="D136" s="54"/>
      <c r="E136" s="54"/>
      <c r="F136" s="48">
        <f>'3. Input (des)investeringen '!D161</f>
        <v>24794632.448747091</v>
      </c>
      <c r="G136" s="54"/>
      <c r="H136" s="43">
        <f>'3. Input (des)investeringen '!F161</f>
        <v>2024</v>
      </c>
      <c r="I136" s="48" t="str">
        <f>'3. Input (des)investeringen '!G161</f>
        <v>nvt</v>
      </c>
      <c r="J136" s="48">
        <f>'3. Input (des)investeringen '!H161</f>
        <v>15</v>
      </c>
      <c r="K136" s="48">
        <f>'3. Input (des)investeringen '!I161</f>
        <v>1</v>
      </c>
      <c r="M136" s="49">
        <f t="shared" si="35"/>
        <v>0</v>
      </c>
      <c r="N136" s="49">
        <f t="shared" si="36"/>
        <v>0</v>
      </c>
      <c r="P136" s="147">
        <f t="shared" si="37"/>
        <v>0</v>
      </c>
      <c r="Q136" s="147">
        <f t="shared" si="38"/>
        <v>0</v>
      </c>
      <c r="S136" s="49">
        <f t="shared" si="39"/>
        <v>24794632.448747091</v>
      </c>
      <c r="T136" s="44">
        <f t="shared" si="40"/>
        <v>15</v>
      </c>
      <c r="V136" s="49">
        <f t="shared" si="32"/>
        <v>0</v>
      </c>
      <c r="W136" s="49">
        <f t="shared" si="32"/>
        <v>0</v>
      </c>
      <c r="X136" s="49">
        <f t="shared" si="32"/>
        <v>966990.66550113657</v>
      </c>
      <c r="Y136" s="49">
        <f t="shared" si="32"/>
        <v>1850175.4733255082</v>
      </c>
      <c r="Z136" s="49">
        <f t="shared" si="32"/>
        <v>1689826.9323039639</v>
      </c>
      <c r="AB136" s="49">
        <f t="shared" si="33"/>
        <v>0</v>
      </c>
      <c r="AC136" s="49">
        <f t="shared" si="33"/>
        <v>0</v>
      </c>
      <c r="AD136" s="49">
        <f t="shared" si="33"/>
        <v>82648.774829156973</v>
      </c>
      <c r="AE136" s="49">
        <f t="shared" si="33"/>
        <v>165297.54965831395</v>
      </c>
      <c r="AF136" s="49">
        <f t="shared" si="33"/>
        <v>165297.54965831395</v>
      </c>
      <c r="AH136" s="49">
        <f t="shared" si="41"/>
        <v>0</v>
      </c>
      <c r="AI136" s="49">
        <f t="shared" si="42"/>
        <v>0</v>
      </c>
      <c r="AJ136" s="49">
        <f t="shared" si="43"/>
        <v>1049639.4403302935</v>
      </c>
      <c r="AK136" s="49">
        <f t="shared" si="44"/>
        <v>2015473.022983822</v>
      </c>
      <c r="AL136" s="49">
        <f t="shared" si="45"/>
        <v>1855124.4819622778</v>
      </c>
      <c r="AN136" s="49">
        <f t="shared" si="46"/>
        <v>0</v>
      </c>
      <c r="AO136" s="49">
        <f t="shared" si="47"/>
        <v>0</v>
      </c>
      <c r="AP136" s="49">
        <f t="shared" si="48"/>
        <v>23744993.008416798</v>
      </c>
      <c r="AQ136" s="49">
        <f t="shared" si="49"/>
        <v>21729519.985432975</v>
      </c>
      <c r="AR136" s="49">
        <f t="shared" si="50"/>
        <v>19874395.503470697</v>
      </c>
      <c r="AT136" s="49">
        <f t="shared" si="51"/>
        <v>0</v>
      </c>
      <c r="AU136" s="49">
        <f t="shared" si="51"/>
        <v>0</v>
      </c>
      <c r="AV136" s="49">
        <f t="shared" si="51"/>
        <v>247946.32448747091</v>
      </c>
      <c r="AW136" s="49">
        <f t="shared" si="51"/>
        <v>251152.76635574285</v>
      </c>
      <c r="AX136" s="49">
        <f t="shared" si="51"/>
        <v>254400.67393025529</v>
      </c>
      <c r="AZ136" s="53">
        <f t="shared" si="52"/>
        <v>0</v>
      </c>
      <c r="BA136" s="53">
        <f t="shared" si="53"/>
        <v>0</v>
      </c>
      <c r="BB136" s="53">
        <f t="shared" si="54"/>
        <v>2199895.4991376027</v>
      </c>
      <c r="BC136" s="53">
        <f t="shared" si="55"/>
        <v>3092347.548786018</v>
      </c>
      <c r="BD136" s="53">
        <f t="shared" si="56"/>
        <v>2864752.1850244193</v>
      </c>
    </row>
    <row r="137" spans="2:56">
      <c r="B137" s="43">
        <f>'3. Input (des)investeringen '!B162</f>
        <v>1605</v>
      </c>
      <c r="C137" s="54"/>
      <c r="D137" s="54"/>
      <c r="E137" s="54"/>
      <c r="F137" s="48">
        <f>'3. Input (des)investeringen '!D162</f>
        <v>30453006.468301013</v>
      </c>
      <c r="G137" s="54"/>
      <c r="H137" s="43">
        <f>'3. Input (des)investeringen '!F162</f>
        <v>2024</v>
      </c>
      <c r="I137" s="48" t="str">
        <f>'3. Input (des)investeringen '!G162</f>
        <v>nvt</v>
      </c>
      <c r="J137" s="48">
        <f>'3. Input (des)investeringen '!H162</f>
        <v>30</v>
      </c>
      <c r="K137" s="48">
        <f>'3. Input (des)investeringen '!I162</f>
        <v>1</v>
      </c>
      <c r="M137" s="49">
        <f t="shared" si="35"/>
        <v>0</v>
      </c>
      <c r="N137" s="49">
        <f t="shared" si="36"/>
        <v>0</v>
      </c>
      <c r="P137" s="147">
        <f t="shared" si="37"/>
        <v>0</v>
      </c>
      <c r="Q137" s="147">
        <f t="shared" si="38"/>
        <v>0</v>
      </c>
      <c r="S137" s="49">
        <f t="shared" si="39"/>
        <v>30453006.468301013</v>
      </c>
      <c r="T137" s="44">
        <f t="shared" si="40"/>
        <v>30</v>
      </c>
      <c r="V137" s="49">
        <f t="shared" si="32"/>
        <v>0</v>
      </c>
      <c r="W137" s="49">
        <f t="shared" si="32"/>
        <v>0</v>
      </c>
      <c r="X137" s="49">
        <f t="shared" si="32"/>
        <v>593833.62613186974</v>
      </c>
      <c r="Y137" s="49">
        <f t="shared" si="32"/>
        <v>1161934.4617980253</v>
      </c>
      <c r="Z137" s="49">
        <f t="shared" si="32"/>
        <v>1111583.9684534443</v>
      </c>
      <c r="AB137" s="49">
        <f t="shared" si="33"/>
        <v>0</v>
      </c>
      <c r="AC137" s="49">
        <f t="shared" si="33"/>
        <v>0</v>
      </c>
      <c r="AD137" s="49">
        <f t="shared" si="33"/>
        <v>50755.010780501689</v>
      </c>
      <c r="AE137" s="49">
        <f t="shared" si="33"/>
        <v>101510.02156100339</v>
      </c>
      <c r="AF137" s="49">
        <f t="shared" si="33"/>
        <v>101510.02156100339</v>
      </c>
      <c r="AH137" s="49">
        <f t="shared" si="41"/>
        <v>0</v>
      </c>
      <c r="AI137" s="49">
        <f t="shared" si="42"/>
        <v>0</v>
      </c>
      <c r="AJ137" s="49">
        <f t="shared" si="43"/>
        <v>644588.63691237138</v>
      </c>
      <c r="AK137" s="49">
        <f t="shared" si="44"/>
        <v>1263444.4833590286</v>
      </c>
      <c r="AL137" s="49">
        <f t="shared" si="45"/>
        <v>1213093.9900144476</v>
      </c>
      <c r="AN137" s="49">
        <f t="shared" si="46"/>
        <v>0</v>
      </c>
      <c r="AO137" s="49">
        <f t="shared" si="47"/>
        <v>0</v>
      </c>
      <c r="AP137" s="49">
        <f t="shared" si="48"/>
        <v>29808417.831388641</v>
      </c>
      <c r="AQ137" s="49">
        <f t="shared" si="49"/>
        <v>28544973.348029613</v>
      </c>
      <c r="AR137" s="49">
        <f t="shared" si="50"/>
        <v>27331879.358015165</v>
      </c>
      <c r="AT137" s="49">
        <f t="shared" si="51"/>
        <v>0</v>
      </c>
      <c r="AU137" s="49">
        <f t="shared" si="51"/>
        <v>0</v>
      </c>
      <c r="AV137" s="49">
        <f t="shared" si="51"/>
        <v>304530.06468301016</v>
      </c>
      <c r="AW137" s="49">
        <f t="shared" si="51"/>
        <v>308468.24747949082</v>
      </c>
      <c r="AX137" s="49">
        <f t="shared" si="51"/>
        <v>312457.35885589558</v>
      </c>
      <c r="AZ137" s="53">
        <f t="shared" si="52"/>
        <v>0</v>
      </c>
      <c r="BA137" s="53">
        <f t="shared" si="53"/>
        <v>0</v>
      </c>
      <c r="BB137" s="53">
        <f t="shared" si="54"/>
        <v>2081838.5791881497</v>
      </c>
      <c r="BC137" s="53">
        <f t="shared" si="55"/>
        <v>2656621.7180636451</v>
      </c>
      <c r="BD137" s="53">
        <f t="shared" si="56"/>
        <v>2564162.7644749195</v>
      </c>
    </row>
    <row r="138" spans="2:56">
      <c r="B138" s="43">
        <f>'3. Input (des)investeringen '!B163</f>
        <v>1606</v>
      </c>
      <c r="C138" s="54"/>
      <c r="D138" s="54"/>
      <c r="E138" s="54"/>
      <c r="F138" s="48">
        <f>'3. Input (des)investeringen '!D163</f>
        <v>84298220.607542247</v>
      </c>
      <c r="G138" s="54"/>
      <c r="H138" s="43">
        <f>'3. Input (des)investeringen '!F163</f>
        <v>2024</v>
      </c>
      <c r="I138" s="48" t="str">
        <f>'3. Input (des)investeringen '!G163</f>
        <v>nvt</v>
      </c>
      <c r="J138" s="48">
        <f>'3. Input (des)investeringen '!H163</f>
        <v>55</v>
      </c>
      <c r="K138" s="48">
        <f>'3. Input (des)investeringen '!I163</f>
        <v>1</v>
      </c>
      <c r="M138" s="49">
        <f t="shared" ref="M138:M158" si="57">IF($J138=0, 0, IF($H138&lt;=M$59,
VDB($F138,0,$J138,MAX(0,M$59-$H138-0.5),MIN($J138,M$59-$H138+0.5),1)*INDEX(H$40:H$46,$H138-2019,1),
0))</f>
        <v>0</v>
      </c>
      <c r="N138" s="49">
        <f t="shared" ref="N138:N158" si="58">IF($J138=0, 0, IF($H138&lt;=N$59,
VDB($F138,0,$J138,MAX(0,N$59-$H138-0.5),MIN($J138,N$59-$H138+0.5),1)*INDEX(I$40:I$46,$H138-2019,1),
0))</f>
        <v>0</v>
      </c>
      <c r="P138" s="147">
        <f t="shared" si="37"/>
        <v>0</v>
      </c>
      <c r="Q138" s="147">
        <f t="shared" si="38"/>
        <v>0</v>
      </c>
      <c r="S138" s="49">
        <f t="shared" si="39"/>
        <v>84298220.607542247</v>
      </c>
      <c r="T138" s="44">
        <f t="shared" ref="T138:T158" si="59">IF($J138=0, 0, IF(H138&lt;2022,J138-2021+H138-0.5,J138))</f>
        <v>55</v>
      </c>
      <c r="V138" s="49">
        <f t="shared" si="32"/>
        <v>0</v>
      </c>
      <c r="W138" s="49">
        <f t="shared" si="32"/>
        <v>0</v>
      </c>
      <c r="X138" s="49">
        <f t="shared" si="32"/>
        <v>896626.52828022209</v>
      </c>
      <c r="Y138" s="49">
        <f t="shared" si="32"/>
        <v>1772060.0658920023</v>
      </c>
      <c r="Z138" s="49">
        <f t="shared" si="32"/>
        <v>1730175.0097891006</v>
      </c>
      <c r="AB138" s="49">
        <f t="shared" si="33"/>
        <v>0</v>
      </c>
      <c r="AC138" s="49">
        <f t="shared" si="33"/>
        <v>0</v>
      </c>
      <c r="AD138" s="49">
        <f t="shared" si="33"/>
        <v>76634.746006856585</v>
      </c>
      <c r="AE138" s="49">
        <f t="shared" si="33"/>
        <v>153269.49201371317</v>
      </c>
      <c r="AF138" s="49">
        <f t="shared" si="33"/>
        <v>153269.49201371317</v>
      </c>
      <c r="AH138" s="49">
        <f t="shared" ref="AH138:AH158" si="60">V138+AB138</f>
        <v>0</v>
      </c>
      <c r="AI138" s="49">
        <f t="shared" ref="AI138:AI158" si="61">W138+AC138</f>
        <v>0</v>
      </c>
      <c r="AJ138" s="49">
        <f t="shared" ref="AJ138:AJ158" si="62">X138+AD138</f>
        <v>973261.27428707865</v>
      </c>
      <c r="AK138" s="49">
        <f t="shared" ref="AK138:AK158" si="63">Y138+AE138</f>
        <v>1925329.5579057154</v>
      </c>
      <c r="AL138" s="49">
        <f t="shared" ref="AL138:AL158" si="64">Z138+AF138</f>
        <v>1883444.5018028137</v>
      </c>
      <c r="AN138" s="49">
        <f t="shared" si="46"/>
        <v>0</v>
      </c>
      <c r="AO138" s="49">
        <f t="shared" si="47"/>
        <v>0</v>
      </c>
      <c r="AP138" s="49">
        <f t="shared" si="48"/>
        <v>83324959.333255172</v>
      </c>
      <c r="AQ138" s="49">
        <f t="shared" si="49"/>
        <v>81399629.775349453</v>
      </c>
      <c r="AR138" s="49">
        <f t="shared" si="50"/>
        <v>79516185.273546636</v>
      </c>
      <c r="AT138" s="49">
        <f t="shared" si="51"/>
        <v>0</v>
      </c>
      <c r="AU138" s="49">
        <f t="shared" si="51"/>
        <v>0</v>
      </c>
      <c r="AV138" s="49">
        <f t="shared" si="51"/>
        <v>842982.20607542247</v>
      </c>
      <c r="AW138" s="49">
        <f t="shared" si="51"/>
        <v>853883.65196438984</v>
      </c>
      <c r="AX138" s="49">
        <f t="shared" si="51"/>
        <v>864926.07535159308</v>
      </c>
      <c r="AZ138" s="53">
        <f t="shared" ref="AZ138:AZ158" si="65">(AH138+AN138*J$16+AT138)*IF($K138=1,$F$25,1)</f>
        <v>0</v>
      </c>
      <c r="BA138" s="53">
        <f t="shared" ref="BA138:BA158" si="66">(AI138+AO138*K$16+AU138)*IF($K138=1,$F$25,1)</f>
        <v>0</v>
      </c>
      <c r="BB138" s="53">
        <f t="shared" ref="BB138:BB158" si="67">(AJ138+AP138*L$16+AV138)*IF($K138=1,$F$25,1)</f>
        <v>4982591.9350261968</v>
      </c>
      <c r="BC138" s="53">
        <f t="shared" ref="BC138:BC158" si="68">(AK138+AQ138*M$16+AW138)*IF($K138=1,$F$25,1)</f>
        <v>5872399.1413333844</v>
      </c>
      <c r="BD138" s="53">
        <f t="shared" ref="BD138:BD158" si="69">(AL138+AR138*N$16+AX138)*IF($K138=1,$F$25,1)</f>
        <v>5769985.6175491791</v>
      </c>
    </row>
    <row r="139" spans="2:56">
      <c r="B139" s="43">
        <f>'3. Input (des)investeringen '!B164</f>
        <v>1607</v>
      </c>
      <c r="C139" s="54"/>
      <c r="D139" s="54"/>
      <c r="E139" s="54"/>
      <c r="F139" s="48">
        <f>'3. Input (des)investeringen '!D164</f>
        <v>-32176.139947802236</v>
      </c>
      <c r="G139" s="54"/>
      <c r="H139" s="43">
        <f>'3. Input (des)investeringen '!F164</f>
        <v>2024</v>
      </c>
      <c r="I139" s="48" t="str">
        <f>'3. Input (des)investeringen '!G164</f>
        <v>nvt</v>
      </c>
      <c r="J139" s="48">
        <f>'3. Input (des)investeringen '!H164</f>
        <v>0</v>
      </c>
      <c r="K139" s="48">
        <f>'3. Input (des)investeringen '!I164</f>
        <v>0</v>
      </c>
      <c r="M139" s="49">
        <f t="shared" si="57"/>
        <v>0</v>
      </c>
      <c r="N139" s="49">
        <f t="shared" si="58"/>
        <v>0</v>
      </c>
      <c r="P139" s="147">
        <f t="shared" si="37"/>
        <v>0</v>
      </c>
      <c r="Q139" s="147">
        <f t="shared" si="38"/>
        <v>0</v>
      </c>
      <c r="S139" s="49">
        <f t="shared" si="39"/>
        <v>-32176.139947802236</v>
      </c>
      <c r="T139" s="44">
        <f t="shared" si="59"/>
        <v>0</v>
      </c>
      <c r="V139" s="49">
        <f t="shared" ref="V139:Z159" si="70">IF($J139=0, 0, IF(OR($H139&gt;V$59,$H139+$J139&lt;V$59),0,
IF(OR($H139=2020,$H139=2021),VDB($S139*(1-$F$28),0,$T139,V$59-2022,MIN($T139,V$59-2021),$F$22,FALSE),
VDB($S139*(1-$F$28),0,$T139,MAX(0,V$59-$H139-0.5),MIN($T139,V$59-$H139+0.5),$F$22,FALSE))))</f>
        <v>0</v>
      </c>
      <c r="W139" s="49">
        <f t="shared" si="70"/>
        <v>0</v>
      </c>
      <c r="X139" s="49">
        <f t="shared" si="70"/>
        <v>0</v>
      </c>
      <c r="Y139" s="49">
        <f t="shared" si="70"/>
        <v>0</v>
      </c>
      <c r="Z139" s="49">
        <f t="shared" si="70"/>
        <v>0</v>
      </c>
      <c r="AB139" s="49">
        <f t="shared" ref="AB139:AF159" si="71">IF($J139=0, 0, IF(OR($H139&gt;AB$59,$H139+$J139&lt;AB$59),0,
IF(OR($H139=2020,$H139=2021),VDB($S139*$F$28,0,$T139,AB$59-2022,MIN($T139,AB$59-2021),1),
VDB($S139*$F$28,0,$T139,MAX(0,AB$59-$H139-0.5),MIN($T139,AB$59-$H139+0.5),1))))</f>
        <v>0</v>
      </c>
      <c r="AC139" s="49">
        <f t="shared" si="71"/>
        <v>0</v>
      </c>
      <c r="AD139" s="49">
        <f t="shared" si="71"/>
        <v>0</v>
      </c>
      <c r="AE139" s="49">
        <f t="shared" si="71"/>
        <v>0</v>
      </c>
      <c r="AF139" s="49">
        <f t="shared" si="71"/>
        <v>0</v>
      </c>
      <c r="AH139" s="49">
        <f t="shared" si="60"/>
        <v>0</v>
      </c>
      <c r="AI139" s="49">
        <f t="shared" si="61"/>
        <v>0</v>
      </c>
      <c r="AJ139" s="49">
        <f t="shared" si="62"/>
        <v>0</v>
      </c>
      <c r="AK139" s="49">
        <f t="shared" si="63"/>
        <v>0</v>
      </c>
      <c r="AL139" s="49">
        <f t="shared" si="64"/>
        <v>0</v>
      </c>
      <c r="AN139" s="49">
        <f t="shared" si="46"/>
        <v>0</v>
      </c>
      <c r="AO139" s="49">
        <f t="shared" si="47"/>
        <v>0</v>
      </c>
      <c r="AP139" s="49">
        <f t="shared" si="48"/>
        <v>-32176.139947802236</v>
      </c>
      <c r="AQ139" s="49">
        <f t="shared" si="49"/>
        <v>-32176.139947802236</v>
      </c>
      <c r="AR139" s="49">
        <f t="shared" si="50"/>
        <v>-32176.139947802236</v>
      </c>
      <c r="AT139" s="49">
        <f t="shared" si="51"/>
        <v>0</v>
      </c>
      <c r="AU139" s="49">
        <f t="shared" si="51"/>
        <v>0</v>
      </c>
      <c r="AV139" s="49">
        <f t="shared" si="51"/>
        <v>-321.76139947802238</v>
      </c>
      <c r="AW139" s="49">
        <f t="shared" si="51"/>
        <v>-325.92241789607209</v>
      </c>
      <c r="AX139" s="49">
        <f t="shared" si="51"/>
        <v>-330.1372466043041</v>
      </c>
      <c r="AZ139" s="53">
        <f t="shared" si="65"/>
        <v>0</v>
      </c>
      <c r="BA139" s="53">
        <f t="shared" si="66"/>
        <v>0</v>
      </c>
      <c r="BB139" s="53">
        <f t="shared" si="67"/>
        <v>-1544.4547174945073</v>
      </c>
      <c r="BC139" s="53">
        <f t="shared" si="68"/>
        <v>-1548.6157359125571</v>
      </c>
      <c r="BD139" s="53">
        <f t="shared" si="69"/>
        <v>-1552.8305646207891</v>
      </c>
    </row>
    <row r="140" spans="2:56">
      <c r="B140" s="43">
        <f>'3. Input (des)investeringen '!B165</f>
        <v>1608</v>
      </c>
      <c r="C140" s="54"/>
      <c r="D140" s="54"/>
      <c r="E140" s="54"/>
      <c r="F140" s="48">
        <f>'3. Input (des)investeringen '!D165</f>
        <v>453184.63628655189</v>
      </c>
      <c r="G140" s="54"/>
      <c r="H140" s="43">
        <f>'3. Input (des)investeringen '!F165</f>
        <v>2024</v>
      </c>
      <c r="I140" s="48" t="str">
        <f>'3. Input (des)investeringen '!G165</f>
        <v>nvt</v>
      </c>
      <c r="J140" s="48">
        <f>'3. Input (des)investeringen '!H165</f>
        <v>5</v>
      </c>
      <c r="K140" s="48">
        <f>'3. Input (des)investeringen '!I165</f>
        <v>0</v>
      </c>
      <c r="M140" s="49">
        <f t="shared" si="57"/>
        <v>0</v>
      </c>
      <c r="N140" s="49">
        <f t="shared" si="58"/>
        <v>0</v>
      </c>
      <c r="P140" s="147">
        <f t="shared" si="37"/>
        <v>0</v>
      </c>
      <c r="Q140" s="147">
        <f t="shared" si="38"/>
        <v>0</v>
      </c>
      <c r="S140" s="49">
        <f t="shared" si="39"/>
        <v>453184.63628655189</v>
      </c>
      <c r="T140" s="44">
        <f t="shared" si="59"/>
        <v>5</v>
      </c>
      <c r="V140" s="49">
        <f t="shared" si="70"/>
        <v>0</v>
      </c>
      <c r="W140" s="49">
        <f t="shared" si="70"/>
        <v>0</v>
      </c>
      <c r="X140" s="49">
        <f t="shared" si="70"/>
        <v>53022.602445526572</v>
      </c>
      <c r="Y140" s="49">
        <f t="shared" si="70"/>
        <v>92259.328255216242</v>
      </c>
      <c r="Z140" s="49">
        <f t="shared" si="70"/>
        <v>75024.069130615404</v>
      </c>
      <c r="AB140" s="49">
        <f t="shared" si="71"/>
        <v>0</v>
      </c>
      <c r="AC140" s="49">
        <f t="shared" si="71"/>
        <v>0</v>
      </c>
      <c r="AD140" s="49">
        <f t="shared" si="71"/>
        <v>4531.846362865519</v>
      </c>
      <c r="AE140" s="49">
        <f t="shared" si="71"/>
        <v>9063.6927257310381</v>
      </c>
      <c r="AF140" s="49">
        <f t="shared" si="71"/>
        <v>9063.6927257310381</v>
      </c>
      <c r="AH140" s="49">
        <f t="shared" si="60"/>
        <v>0</v>
      </c>
      <c r="AI140" s="49">
        <f t="shared" si="61"/>
        <v>0</v>
      </c>
      <c r="AJ140" s="49">
        <f t="shared" si="62"/>
        <v>57554.448808392088</v>
      </c>
      <c r="AK140" s="49">
        <f t="shared" si="63"/>
        <v>101323.02098094727</v>
      </c>
      <c r="AL140" s="49">
        <f t="shared" si="64"/>
        <v>84087.761856346449</v>
      </c>
      <c r="AN140" s="49">
        <f t="shared" si="46"/>
        <v>0</v>
      </c>
      <c r="AO140" s="49">
        <f t="shared" si="47"/>
        <v>0</v>
      </c>
      <c r="AP140" s="49">
        <f t="shared" si="48"/>
        <v>395630.18747815979</v>
      </c>
      <c r="AQ140" s="49">
        <f t="shared" si="49"/>
        <v>294307.16649721249</v>
      </c>
      <c r="AR140" s="49">
        <f t="shared" si="50"/>
        <v>210219.40464086604</v>
      </c>
      <c r="AT140" s="49">
        <f t="shared" si="51"/>
        <v>0</v>
      </c>
      <c r="AU140" s="49">
        <f t="shared" si="51"/>
        <v>0</v>
      </c>
      <c r="AV140" s="49">
        <f t="shared" si="51"/>
        <v>4531.846362865519</v>
      </c>
      <c r="AW140" s="49">
        <f t="shared" si="51"/>
        <v>4590.4522000300958</v>
      </c>
      <c r="AX140" s="49">
        <f t="shared" si="51"/>
        <v>4649.8159278808844</v>
      </c>
      <c r="AZ140" s="53">
        <f t="shared" si="65"/>
        <v>0</v>
      </c>
      <c r="BA140" s="53">
        <f t="shared" si="66"/>
        <v>0</v>
      </c>
      <c r="BB140" s="53">
        <f t="shared" si="67"/>
        <v>77120.24229542767</v>
      </c>
      <c r="BC140" s="53">
        <f t="shared" si="68"/>
        <v>117097.14550787144</v>
      </c>
      <c r="BD140" s="53">
        <f t="shared" si="69"/>
        <v>96725.915160580247</v>
      </c>
    </row>
    <row r="141" spans="2:56">
      <c r="B141" s="43">
        <f>'3. Input (des)investeringen '!B166</f>
        <v>1609</v>
      </c>
      <c r="C141" s="54"/>
      <c r="D141" s="54"/>
      <c r="E141" s="54"/>
      <c r="F141" s="48">
        <f>'3. Input (des)investeringen '!D166</f>
        <v>1625152.505858528</v>
      </c>
      <c r="G141" s="54"/>
      <c r="H141" s="43">
        <f>'3. Input (des)investeringen '!F166</f>
        <v>2024</v>
      </c>
      <c r="I141" s="48" t="str">
        <f>'3. Input (des)investeringen '!G166</f>
        <v>nvt</v>
      </c>
      <c r="J141" s="48">
        <f>'3. Input (des)investeringen '!H166</f>
        <v>10</v>
      </c>
      <c r="K141" s="48">
        <f>'3. Input (des)investeringen '!I166</f>
        <v>0</v>
      </c>
      <c r="M141" s="49">
        <f t="shared" si="57"/>
        <v>0</v>
      </c>
      <c r="N141" s="49">
        <f t="shared" si="58"/>
        <v>0</v>
      </c>
      <c r="P141" s="147">
        <f t="shared" si="37"/>
        <v>0</v>
      </c>
      <c r="Q141" s="147">
        <f t="shared" si="38"/>
        <v>0</v>
      </c>
      <c r="S141" s="49">
        <f t="shared" si="39"/>
        <v>1625152.505858528</v>
      </c>
      <c r="T141" s="44">
        <f t="shared" si="59"/>
        <v>10</v>
      </c>
      <c r="V141" s="49">
        <f t="shared" si="70"/>
        <v>0</v>
      </c>
      <c r="W141" s="49">
        <f t="shared" si="70"/>
        <v>0</v>
      </c>
      <c r="X141" s="49">
        <f t="shared" si="70"/>
        <v>95071.421592723898</v>
      </c>
      <c r="Y141" s="49">
        <f t="shared" si="70"/>
        <v>177783.5583783937</v>
      </c>
      <c r="Z141" s="49">
        <f t="shared" si="70"/>
        <v>154671.69578920252</v>
      </c>
      <c r="AB141" s="49">
        <f t="shared" si="71"/>
        <v>0</v>
      </c>
      <c r="AC141" s="49">
        <f t="shared" si="71"/>
        <v>0</v>
      </c>
      <c r="AD141" s="49">
        <f t="shared" si="71"/>
        <v>8125.7625292926405</v>
      </c>
      <c r="AE141" s="49">
        <f t="shared" si="71"/>
        <v>16251.525058585281</v>
      </c>
      <c r="AF141" s="49">
        <f t="shared" si="71"/>
        <v>16251.525058585281</v>
      </c>
      <c r="AH141" s="49">
        <f t="shared" si="60"/>
        <v>0</v>
      </c>
      <c r="AI141" s="49">
        <f t="shared" si="61"/>
        <v>0</v>
      </c>
      <c r="AJ141" s="49">
        <f t="shared" si="62"/>
        <v>103197.18412201654</v>
      </c>
      <c r="AK141" s="49">
        <f t="shared" si="63"/>
        <v>194035.08343697898</v>
      </c>
      <c r="AL141" s="49">
        <f t="shared" si="64"/>
        <v>170923.2208477878</v>
      </c>
      <c r="AN141" s="49">
        <f t="shared" si="46"/>
        <v>0</v>
      </c>
      <c r="AO141" s="49">
        <f t="shared" si="47"/>
        <v>0</v>
      </c>
      <c r="AP141" s="49">
        <f t="shared" si="48"/>
        <v>1521955.3217365113</v>
      </c>
      <c r="AQ141" s="49">
        <f t="shared" si="49"/>
        <v>1327920.2382995323</v>
      </c>
      <c r="AR141" s="49">
        <f t="shared" si="50"/>
        <v>1156997.0174517445</v>
      </c>
      <c r="AT141" s="49">
        <f t="shared" si="51"/>
        <v>0</v>
      </c>
      <c r="AU141" s="49">
        <f t="shared" si="51"/>
        <v>0</v>
      </c>
      <c r="AV141" s="49">
        <f t="shared" si="51"/>
        <v>16251.525058585279</v>
      </c>
      <c r="AW141" s="49">
        <f t="shared" si="51"/>
        <v>16461.689780642904</v>
      </c>
      <c r="AX141" s="49">
        <f t="shared" si="51"/>
        <v>16674.572352886178</v>
      </c>
      <c r="AZ141" s="53">
        <f t="shared" si="65"/>
        <v>0</v>
      </c>
      <c r="BA141" s="53">
        <f t="shared" si="66"/>
        <v>0</v>
      </c>
      <c r="BB141" s="53">
        <f t="shared" si="67"/>
        <v>177283.01140658924</v>
      </c>
      <c r="BC141" s="53">
        <f t="shared" si="68"/>
        <v>260957.74227300414</v>
      </c>
      <c r="BD141" s="53">
        <f t="shared" si="69"/>
        <v>231563.67986384025</v>
      </c>
    </row>
    <row r="142" spans="2:56">
      <c r="B142" s="43">
        <f>'3. Input (des)investeringen '!B167</f>
        <v>1610</v>
      </c>
      <c r="C142" s="54"/>
      <c r="D142" s="54"/>
      <c r="E142" s="54"/>
      <c r="F142" s="48">
        <f>'3. Input (des)investeringen '!D167</f>
        <v>4883791.4333008695</v>
      </c>
      <c r="G142" s="54"/>
      <c r="H142" s="43">
        <f>'3. Input (des)investeringen '!F167</f>
        <v>2024</v>
      </c>
      <c r="I142" s="48" t="str">
        <f>'3. Input (des)investeringen '!G167</f>
        <v>nvt</v>
      </c>
      <c r="J142" s="48">
        <f>'3. Input (des)investeringen '!H167</f>
        <v>15</v>
      </c>
      <c r="K142" s="48">
        <f>'3. Input (des)investeringen '!I167</f>
        <v>0</v>
      </c>
      <c r="M142" s="49">
        <f t="shared" si="57"/>
        <v>0</v>
      </c>
      <c r="N142" s="49">
        <f t="shared" si="58"/>
        <v>0</v>
      </c>
      <c r="P142" s="147">
        <f t="shared" si="37"/>
        <v>0</v>
      </c>
      <c r="Q142" s="147">
        <f t="shared" si="38"/>
        <v>0</v>
      </c>
      <c r="S142" s="49">
        <f t="shared" si="39"/>
        <v>4883791.4333008695</v>
      </c>
      <c r="T142" s="44">
        <f t="shared" si="59"/>
        <v>15</v>
      </c>
      <c r="V142" s="49">
        <f t="shared" si="70"/>
        <v>0</v>
      </c>
      <c r="W142" s="49">
        <f t="shared" si="70"/>
        <v>0</v>
      </c>
      <c r="X142" s="49">
        <f t="shared" si="70"/>
        <v>190467.86589873393</v>
      </c>
      <c r="Y142" s="49">
        <f t="shared" si="70"/>
        <v>364428.51675291092</v>
      </c>
      <c r="Z142" s="49">
        <f t="shared" si="70"/>
        <v>332844.7119676586</v>
      </c>
      <c r="AB142" s="49">
        <f t="shared" si="71"/>
        <v>0</v>
      </c>
      <c r="AC142" s="49">
        <f t="shared" si="71"/>
        <v>0</v>
      </c>
      <c r="AD142" s="49">
        <f t="shared" si="71"/>
        <v>16279.304777669566</v>
      </c>
      <c r="AE142" s="49">
        <f t="shared" si="71"/>
        <v>32558.609555339131</v>
      </c>
      <c r="AF142" s="49">
        <f t="shared" si="71"/>
        <v>32558.609555339131</v>
      </c>
      <c r="AH142" s="49">
        <f t="shared" si="60"/>
        <v>0</v>
      </c>
      <c r="AI142" s="49">
        <f t="shared" si="61"/>
        <v>0</v>
      </c>
      <c r="AJ142" s="49">
        <f t="shared" si="62"/>
        <v>206747.1706764035</v>
      </c>
      <c r="AK142" s="49">
        <f t="shared" si="63"/>
        <v>396987.12630825007</v>
      </c>
      <c r="AL142" s="49">
        <f t="shared" si="64"/>
        <v>365403.32152299775</v>
      </c>
      <c r="AN142" s="49">
        <f t="shared" si="46"/>
        <v>0</v>
      </c>
      <c r="AO142" s="49">
        <f t="shared" si="47"/>
        <v>0</v>
      </c>
      <c r="AP142" s="49">
        <f t="shared" si="48"/>
        <v>4677044.2626244659</v>
      </c>
      <c r="AQ142" s="49">
        <f t="shared" si="49"/>
        <v>4280057.1363162156</v>
      </c>
      <c r="AR142" s="49">
        <f t="shared" si="50"/>
        <v>3914653.8147932179</v>
      </c>
      <c r="AT142" s="49">
        <f t="shared" si="51"/>
        <v>0</v>
      </c>
      <c r="AU142" s="49">
        <f t="shared" si="51"/>
        <v>0</v>
      </c>
      <c r="AV142" s="49">
        <f t="shared" si="51"/>
        <v>48837.914333008695</v>
      </c>
      <c r="AW142" s="49">
        <f t="shared" si="51"/>
        <v>49469.486241163155</v>
      </c>
      <c r="AX142" s="49">
        <f t="shared" si="51"/>
        <v>50109.225637233874</v>
      </c>
      <c r="AZ142" s="53">
        <f t="shared" si="65"/>
        <v>0</v>
      </c>
      <c r="BA142" s="53">
        <f t="shared" si="66"/>
        <v>0</v>
      </c>
      <c r="BB142" s="53">
        <f t="shared" si="67"/>
        <v>433312.76698914194</v>
      </c>
      <c r="BC142" s="53">
        <f t="shared" si="68"/>
        <v>609098.78372942936</v>
      </c>
      <c r="BD142" s="53">
        <f t="shared" si="69"/>
        <v>564269.39212237392</v>
      </c>
    </row>
    <row r="143" spans="2:56">
      <c r="B143" s="43">
        <f>'3. Input (des)investeringen '!B168</f>
        <v>1611</v>
      </c>
      <c r="C143" s="54"/>
      <c r="D143" s="54"/>
      <c r="E143" s="54"/>
      <c r="F143" s="48">
        <f>'3. Input (des)investeringen '!D168</f>
        <v>27700057.310498618</v>
      </c>
      <c r="G143" s="54"/>
      <c r="H143" s="43">
        <f>'3. Input (des)investeringen '!F168</f>
        <v>2024</v>
      </c>
      <c r="I143" s="48" t="str">
        <f>'3. Input (des)investeringen '!G168</f>
        <v>nvt</v>
      </c>
      <c r="J143" s="48">
        <f>'3. Input (des)investeringen '!H168</f>
        <v>30</v>
      </c>
      <c r="K143" s="48">
        <f>'3. Input (des)investeringen '!I168</f>
        <v>0</v>
      </c>
      <c r="M143" s="49">
        <f t="shared" si="57"/>
        <v>0</v>
      </c>
      <c r="N143" s="49">
        <f t="shared" si="58"/>
        <v>0</v>
      </c>
      <c r="P143" s="147">
        <f t="shared" si="37"/>
        <v>0</v>
      </c>
      <c r="Q143" s="147">
        <f t="shared" si="38"/>
        <v>0</v>
      </c>
      <c r="S143" s="49">
        <f t="shared" si="39"/>
        <v>27700057.310498618</v>
      </c>
      <c r="T143" s="44">
        <f t="shared" si="59"/>
        <v>30</v>
      </c>
      <c r="V143" s="49">
        <f t="shared" si="70"/>
        <v>0</v>
      </c>
      <c r="W143" s="49">
        <f t="shared" si="70"/>
        <v>0</v>
      </c>
      <c r="X143" s="49">
        <f t="shared" si="70"/>
        <v>540151.11755472305</v>
      </c>
      <c r="Y143" s="49">
        <f t="shared" si="70"/>
        <v>1056895.6866820748</v>
      </c>
      <c r="Z143" s="49">
        <f t="shared" si="70"/>
        <v>1011096.8735925182</v>
      </c>
      <c r="AB143" s="49">
        <f t="shared" si="71"/>
        <v>0</v>
      </c>
      <c r="AC143" s="49">
        <f t="shared" si="71"/>
        <v>0</v>
      </c>
      <c r="AD143" s="49">
        <f t="shared" si="71"/>
        <v>46166.762184164363</v>
      </c>
      <c r="AE143" s="49">
        <f t="shared" si="71"/>
        <v>92333.524368328726</v>
      </c>
      <c r="AF143" s="49">
        <f t="shared" si="71"/>
        <v>92333.524368328726</v>
      </c>
      <c r="AH143" s="49">
        <f t="shared" si="60"/>
        <v>0</v>
      </c>
      <c r="AI143" s="49">
        <f t="shared" si="61"/>
        <v>0</v>
      </c>
      <c r="AJ143" s="49">
        <f t="shared" si="62"/>
        <v>586317.87973888742</v>
      </c>
      <c r="AK143" s="49">
        <f t="shared" si="63"/>
        <v>1149229.2110504035</v>
      </c>
      <c r="AL143" s="49">
        <f t="shared" si="64"/>
        <v>1103430.3979608468</v>
      </c>
      <c r="AN143" s="49">
        <f t="shared" si="46"/>
        <v>0</v>
      </c>
      <c r="AO143" s="49">
        <f t="shared" si="47"/>
        <v>0</v>
      </c>
      <c r="AP143" s="49">
        <f t="shared" si="48"/>
        <v>27113739.430759732</v>
      </c>
      <c r="AQ143" s="49">
        <f t="shared" si="49"/>
        <v>25964510.219709329</v>
      </c>
      <c r="AR143" s="49">
        <f t="shared" si="50"/>
        <v>24861079.821748484</v>
      </c>
      <c r="AT143" s="49">
        <f t="shared" si="51"/>
        <v>0</v>
      </c>
      <c r="AU143" s="49">
        <f t="shared" si="51"/>
        <v>0</v>
      </c>
      <c r="AV143" s="49">
        <f t="shared" si="51"/>
        <v>277000.57310498616</v>
      </c>
      <c r="AW143" s="49">
        <f t="shared" si="51"/>
        <v>280582.74451637984</v>
      </c>
      <c r="AX143" s="49">
        <f t="shared" si="51"/>
        <v>284211.24056846561</v>
      </c>
      <c r="AZ143" s="53">
        <f t="shared" si="65"/>
        <v>0</v>
      </c>
      <c r="BA143" s="53">
        <f t="shared" si="66"/>
        <v>0</v>
      </c>
      <c r="BB143" s="53">
        <f t="shared" si="67"/>
        <v>1893640.5512127434</v>
      </c>
      <c r="BC143" s="53">
        <f t="shared" si="68"/>
        <v>2416463.3439157377</v>
      </c>
      <c r="BD143" s="53">
        <f t="shared" si="69"/>
        <v>2332362.6717557549</v>
      </c>
    </row>
    <row r="144" spans="2:56">
      <c r="B144" s="43">
        <f>'3. Input (des)investeringen '!B169</f>
        <v>1612</v>
      </c>
      <c r="C144" s="54"/>
      <c r="D144" s="54"/>
      <c r="E144" s="54"/>
      <c r="F144" s="48">
        <f>'3. Input (des)investeringen '!D169</f>
        <v>39130.263467803168</v>
      </c>
      <c r="G144" s="54"/>
      <c r="H144" s="43">
        <f>'3. Input (des)investeringen '!F169</f>
        <v>2024</v>
      </c>
      <c r="I144" s="48" t="str">
        <f>'3. Input (des)investeringen '!G169</f>
        <v>nvt</v>
      </c>
      <c r="J144" s="48">
        <f>'3. Input (des)investeringen '!H169</f>
        <v>55</v>
      </c>
      <c r="K144" s="48">
        <f>'3. Input (des)investeringen '!I169</f>
        <v>0</v>
      </c>
      <c r="M144" s="49">
        <f t="shared" si="57"/>
        <v>0</v>
      </c>
      <c r="N144" s="49">
        <f t="shared" si="58"/>
        <v>0</v>
      </c>
      <c r="P144" s="147">
        <f t="shared" si="37"/>
        <v>0</v>
      </c>
      <c r="Q144" s="147">
        <f t="shared" si="38"/>
        <v>0</v>
      </c>
      <c r="S144" s="49">
        <f t="shared" si="39"/>
        <v>39130.263467803168</v>
      </c>
      <c r="T144" s="44">
        <f t="shared" si="59"/>
        <v>55</v>
      </c>
      <c r="V144" s="49">
        <f t="shared" si="70"/>
        <v>0</v>
      </c>
      <c r="W144" s="49">
        <f t="shared" si="70"/>
        <v>0</v>
      </c>
      <c r="X144" s="49">
        <f t="shared" si="70"/>
        <v>416.20371143027006</v>
      </c>
      <c r="Y144" s="49">
        <f t="shared" si="70"/>
        <v>822.56988059037008</v>
      </c>
      <c r="Z144" s="49">
        <f t="shared" si="70"/>
        <v>803.1273197764159</v>
      </c>
      <c r="AB144" s="49">
        <f t="shared" si="71"/>
        <v>0</v>
      </c>
      <c r="AC144" s="49">
        <f t="shared" si="71"/>
        <v>0</v>
      </c>
      <c r="AD144" s="49">
        <f t="shared" si="71"/>
        <v>35.57296678891197</v>
      </c>
      <c r="AE144" s="49">
        <f t="shared" si="71"/>
        <v>71.145933577823953</v>
      </c>
      <c r="AF144" s="49">
        <f t="shared" si="71"/>
        <v>71.145933577823953</v>
      </c>
      <c r="AH144" s="49">
        <f t="shared" si="60"/>
        <v>0</v>
      </c>
      <c r="AI144" s="49">
        <f t="shared" si="61"/>
        <v>0</v>
      </c>
      <c r="AJ144" s="49">
        <f t="shared" si="62"/>
        <v>451.77667821918203</v>
      </c>
      <c r="AK144" s="49">
        <f t="shared" si="63"/>
        <v>893.71581416819402</v>
      </c>
      <c r="AL144" s="49">
        <f t="shared" si="64"/>
        <v>874.27325335423984</v>
      </c>
      <c r="AN144" s="49">
        <f t="shared" si="46"/>
        <v>0</v>
      </c>
      <c r="AO144" s="49">
        <f t="shared" si="47"/>
        <v>0</v>
      </c>
      <c r="AP144" s="49">
        <f t="shared" si="48"/>
        <v>38678.486789583985</v>
      </c>
      <c r="AQ144" s="49">
        <f t="shared" si="49"/>
        <v>37784.770975415791</v>
      </c>
      <c r="AR144" s="49">
        <f t="shared" si="50"/>
        <v>36910.497722061555</v>
      </c>
      <c r="AT144" s="49">
        <f t="shared" si="51"/>
        <v>0</v>
      </c>
      <c r="AU144" s="49">
        <f t="shared" si="51"/>
        <v>0</v>
      </c>
      <c r="AV144" s="49">
        <f t="shared" si="51"/>
        <v>391.30263467803167</v>
      </c>
      <c r="AW144" s="49">
        <f t="shared" si="51"/>
        <v>396.36296034968791</v>
      </c>
      <c r="AX144" s="49">
        <f t="shared" si="51"/>
        <v>401.48872615293004</v>
      </c>
      <c r="AZ144" s="53">
        <f t="shared" si="65"/>
        <v>0</v>
      </c>
      <c r="BA144" s="53">
        <f t="shared" si="66"/>
        <v>0</v>
      </c>
      <c r="BB144" s="53">
        <f t="shared" si="67"/>
        <v>2312.8618109014051</v>
      </c>
      <c r="BC144" s="53">
        <f t="shared" si="68"/>
        <v>2725.9000715836819</v>
      </c>
      <c r="BD144" s="53">
        <f t="shared" si="69"/>
        <v>2678.360892945509</v>
      </c>
    </row>
    <row r="145" spans="2:56">
      <c r="B145" s="43">
        <f>'3. Input (des)investeringen '!B170</f>
        <v>1613</v>
      </c>
      <c r="C145" s="54"/>
      <c r="D145" s="54"/>
      <c r="E145" s="54"/>
      <c r="F145" s="48">
        <f>'3. Input (des)investeringen '!D170</f>
        <v>0</v>
      </c>
      <c r="G145" s="54"/>
      <c r="H145" s="43">
        <f>'3. Input (des)investeringen '!F170</f>
        <v>2024</v>
      </c>
      <c r="I145" s="48" t="str">
        <f>'3. Input (des)investeringen '!G170</f>
        <v>nvt</v>
      </c>
      <c r="J145" s="48">
        <f>'3. Input (des)investeringen '!H170</f>
        <v>0</v>
      </c>
      <c r="K145" s="48">
        <f>'3. Input (des)investeringen '!I170</f>
        <v>0</v>
      </c>
      <c r="M145" s="49">
        <f t="shared" si="57"/>
        <v>0</v>
      </c>
      <c r="N145" s="49">
        <f t="shared" si="58"/>
        <v>0</v>
      </c>
      <c r="P145" s="147">
        <f t="shared" si="37"/>
        <v>0</v>
      </c>
      <c r="Q145" s="147">
        <f t="shared" si="38"/>
        <v>0</v>
      </c>
      <c r="S145" s="49">
        <f t="shared" si="39"/>
        <v>0</v>
      </c>
      <c r="T145" s="44">
        <f t="shared" si="59"/>
        <v>0</v>
      </c>
      <c r="V145" s="49">
        <f t="shared" si="70"/>
        <v>0</v>
      </c>
      <c r="W145" s="49">
        <f t="shared" si="70"/>
        <v>0</v>
      </c>
      <c r="X145" s="49">
        <f t="shared" si="70"/>
        <v>0</v>
      </c>
      <c r="Y145" s="49">
        <f t="shared" si="70"/>
        <v>0</v>
      </c>
      <c r="Z145" s="49">
        <f t="shared" si="70"/>
        <v>0</v>
      </c>
      <c r="AB145" s="49">
        <f t="shared" si="71"/>
        <v>0</v>
      </c>
      <c r="AC145" s="49">
        <f t="shared" si="71"/>
        <v>0</v>
      </c>
      <c r="AD145" s="49">
        <f t="shared" si="71"/>
        <v>0</v>
      </c>
      <c r="AE145" s="49">
        <f t="shared" si="71"/>
        <v>0</v>
      </c>
      <c r="AF145" s="49">
        <f t="shared" si="71"/>
        <v>0</v>
      </c>
      <c r="AH145" s="49">
        <f t="shared" si="60"/>
        <v>0</v>
      </c>
      <c r="AI145" s="49">
        <f t="shared" si="61"/>
        <v>0</v>
      </c>
      <c r="AJ145" s="49">
        <f t="shared" si="62"/>
        <v>0</v>
      </c>
      <c r="AK145" s="49">
        <f t="shared" si="63"/>
        <v>0</v>
      </c>
      <c r="AL145" s="49">
        <f t="shared" si="64"/>
        <v>0</v>
      </c>
      <c r="AN145" s="49">
        <f t="shared" si="46"/>
        <v>0</v>
      </c>
      <c r="AO145" s="49">
        <f t="shared" si="47"/>
        <v>0</v>
      </c>
      <c r="AP145" s="49">
        <f t="shared" si="48"/>
        <v>0</v>
      </c>
      <c r="AQ145" s="49">
        <f t="shared" si="49"/>
        <v>0</v>
      </c>
      <c r="AR145" s="49">
        <f t="shared" si="50"/>
        <v>0</v>
      </c>
      <c r="AT145" s="49">
        <f t="shared" si="51"/>
        <v>0</v>
      </c>
      <c r="AU145" s="49">
        <f t="shared" si="51"/>
        <v>0</v>
      </c>
      <c r="AV145" s="49">
        <f t="shared" si="51"/>
        <v>0</v>
      </c>
      <c r="AW145" s="49">
        <f t="shared" si="51"/>
        <v>0</v>
      </c>
      <c r="AX145" s="49">
        <f t="shared" si="51"/>
        <v>0</v>
      </c>
      <c r="AZ145" s="53">
        <f t="shared" si="65"/>
        <v>0</v>
      </c>
      <c r="BA145" s="53">
        <f t="shared" si="66"/>
        <v>0</v>
      </c>
      <c r="BB145" s="53">
        <f t="shared" si="67"/>
        <v>0</v>
      </c>
      <c r="BC145" s="53">
        <f t="shared" si="68"/>
        <v>0</v>
      </c>
      <c r="BD145" s="53">
        <f t="shared" si="69"/>
        <v>0</v>
      </c>
    </row>
    <row r="146" spans="2:56">
      <c r="B146" s="43">
        <f>'3. Input (des)investeringen '!B171</f>
        <v>1614</v>
      </c>
      <c r="C146" s="54"/>
      <c r="D146" s="54"/>
      <c r="E146" s="54"/>
      <c r="F146" s="48">
        <f>'3. Input (des)investeringen '!D171</f>
        <v>651273.34409009432</v>
      </c>
      <c r="G146" s="54"/>
      <c r="H146" s="43">
        <f>'3. Input (des)investeringen '!F171</f>
        <v>2024</v>
      </c>
      <c r="I146" s="48" t="str">
        <f>'3. Input (des)investeringen '!G171</f>
        <v>nvt</v>
      </c>
      <c r="J146" s="48">
        <f>'3. Input (des)investeringen '!H171</f>
        <v>5</v>
      </c>
      <c r="K146" s="48">
        <f>'3. Input (des)investeringen '!I171</f>
        <v>0</v>
      </c>
      <c r="M146" s="49">
        <f t="shared" si="57"/>
        <v>0</v>
      </c>
      <c r="N146" s="49">
        <f t="shared" si="58"/>
        <v>0</v>
      </c>
      <c r="P146" s="147">
        <f t="shared" si="37"/>
        <v>0</v>
      </c>
      <c r="Q146" s="147">
        <f t="shared" si="38"/>
        <v>0</v>
      </c>
      <c r="S146" s="49">
        <f t="shared" si="39"/>
        <v>651273.34409009432</v>
      </c>
      <c r="T146" s="44">
        <f t="shared" si="59"/>
        <v>5</v>
      </c>
      <c r="V146" s="49">
        <f t="shared" si="70"/>
        <v>0</v>
      </c>
      <c r="W146" s="49">
        <f t="shared" si="70"/>
        <v>0</v>
      </c>
      <c r="X146" s="49">
        <f t="shared" si="70"/>
        <v>76198.98125854104</v>
      </c>
      <c r="Y146" s="49">
        <f t="shared" si="70"/>
        <v>132586.22738986139</v>
      </c>
      <c r="Z146" s="49">
        <f t="shared" si="70"/>
        <v>107817.37172362355</v>
      </c>
      <c r="AB146" s="49">
        <f t="shared" si="71"/>
        <v>0</v>
      </c>
      <c r="AC146" s="49">
        <f t="shared" si="71"/>
        <v>0</v>
      </c>
      <c r="AD146" s="49">
        <f t="shared" si="71"/>
        <v>6512.7334409009436</v>
      </c>
      <c r="AE146" s="49">
        <f t="shared" si="71"/>
        <v>13025.466881801887</v>
      </c>
      <c r="AF146" s="49">
        <f t="shared" si="71"/>
        <v>13025.466881801887</v>
      </c>
      <c r="AH146" s="49">
        <f t="shared" si="60"/>
        <v>0</v>
      </c>
      <c r="AI146" s="49">
        <f t="shared" si="61"/>
        <v>0</v>
      </c>
      <c r="AJ146" s="49">
        <f t="shared" si="62"/>
        <v>82711.714699441989</v>
      </c>
      <c r="AK146" s="49">
        <f t="shared" si="63"/>
        <v>145611.69427166329</v>
      </c>
      <c r="AL146" s="49">
        <f t="shared" si="64"/>
        <v>120842.83860542544</v>
      </c>
      <c r="AN146" s="49">
        <f t="shared" si="46"/>
        <v>0</v>
      </c>
      <c r="AO146" s="49">
        <f t="shared" si="47"/>
        <v>0</v>
      </c>
      <c r="AP146" s="49">
        <f t="shared" si="48"/>
        <v>568561.62939065229</v>
      </c>
      <c r="AQ146" s="49">
        <f t="shared" si="49"/>
        <v>422949.93511898897</v>
      </c>
      <c r="AR146" s="49">
        <f t="shared" si="50"/>
        <v>302107.09651356353</v>
      </c>
      <c r="AT146" s="49">
        <f t="shared" si="51"/>
        <v>0</v>
      </c>
      <c r="AU146" s="49">
        <f t="shared" si="51"/>
        <v>0</v>
      </c>
      <c r="AV146" s="49">
        <f t="shared" si="51"/>
        <v>6512.7334409009436</v>
      </c>
      <c r="AW146" s="49">
        <f t="shared" si="51"/>
        <v>6596.9561097586738</v>
      </c>
      <c r="AX146" s="49">
        <f t="shared" si="51"/>
        <v>6682.2679461700727</v>
      </c>
      <c r="AZ146" s="53">
        <f t="shared" si="65"/>
        <v>0</v>
      </c>
      <c r="BA146" s="53">
        <f t="shared" si="66"/>
        <v>0</v>
      </c>
      <c r="BB146" s="53">
        <f t="shared" si="67"/>
        <v>110829.79005718773</v>
      </c>
      <c r="BC146" s="53">
        <f t="shared" si="68"/>
        <v>168280.74791594353</v>
      </c>
      <c r="BD146" s="53">
        <f t="shared" si="69"/>
        <v>139005.1762191109</v>
      </c>
    </row>
    <row r="147" spans="2:56">
      <c r="B147" s="43">
        <f>'3. Input (des)investeringen '!B172</f>
        <v>1615</v>
      </c>
      <c r="C147" s="54"/>
      <c r="D147" s="54"/>
      <c r="E147" s="54"/>
      <c r="F147" s="48">
        <f>'3. Input (des)investeringen '!D172</f>
        <v>4821081.9099292308</v>
      </c>
      <c r="G147" s="54"/>
      <c r="H147" s="43">
        <f>'3. Input (des)investeringen '!F172</f>
        <v>2024</v>
      </c>
      <c r="I147" s="48" t="str">
        <f>'3. Input (des)investeringen '!G172</f>
        <v>nvt</v>
      </c>
      <c r="J147" s="48">
        <f>'3. Input (des)investeringen '!H172</f>
        <v>10</v>
      </c>
      <c r="K147" s="48">
        <f>'3. Input (des)investeringen '!I172</f>
        <v>0</v>
      </c>
      <c r="M147" s="49">
        <f t="shared" si="57"/>
        <v>0</v>
      </c>
      <c r="N147" s="49">
        <f t="shared" si="58"/>
        <v>0</v>
      </c>
      <c r="P147" s="147">
        <f t="shared" si="37"/>
        <v>0</v>
      </c>
      <c r="Q147" s="147">
        <f t="shared" si="38"/>
        <v>0</v>
      </c>
      <c r="S147" s="49">
        <f t="shared" si="39"/>
        <v>4821081.9099292308</v>
      </c>
      <c r="T147" s="44">
        <f t="shared" si="59"/>
        <v>10</v>
      </c>
      <c r="V147" s="49">
        <f t="shared" si="70"/>
        <v>0</v>
      </c>
      <c r="W147" s="49">
        <f t="shared" si="70"/>
        <v>0</v>
      </c>
      <c r="X147" s="49">
        <f t="shared" si="70"/>
        <v>282033.29173086007</v>
      </c>
      <c r="Y147" s="49">
        <f t="shared" si="70"/>
        <v>527402.25553670828</v>
      </c>
      <c r="Z147" s="49">
        <f t="shared" si="70"/>
        <v>458839.96231693623</v>
      </c>
      <c r="AB147" s="49">
        <f t="shared" si="71"/>
        <v>0</v>
      </c>
      <c r="AC147" s="49">
        <f t="shared" si="71"/>
        <v>0</v>
      </c>
      <c r="AD147" s="49">
        <f t="shared" si="71"/>
        <v>24105.409549646156</v>
      </c>
      <c r="AE147" s="49">
        <f t="shared" si="71"/>
        <v>48210.819099292312</v>
      </c>
      <c r="AF147" s="49">
        <f t="shared" si="71"/>
        <v>48210.819099292312</v>
      </c>
      <c r="AH147" s="49">
        <f t="shared" si="60"/>
        <v>0</v>
      </c>
      <c r="AI147" s="49">
        <f t="shared" si="61"/>
        <v>0</v>
      </c>
      <c r="AJ147" s="49">
        <f t="shared" si="62"/>
        <v>306138.70128050621</v>
      </c>
      <c r="AK147" s="49">
        <f t="shared" si="63"/>
        <v>575613.07463600056</v>
      </c>
      <c r="AL147" s="49">
        <f t="shared" si="64"/>
        <v>507050.78141622856</v>
      </c>
      <c r="AN147" s="49">
        <f t="shared" si="46"/>
        <v>0</v>
      </c>
      <c r="AO147" s="49">
        <f t="shared" si="47"/>
        <v>0</v>
      </c>
      <c r="AP147" s="49">
        <f t="shared" si="48"/>
        <v>4514943.2086487245</v>
      </c>
      <c r="AQ147" s="49">
        <f t="shared" si="49"/>
        <v>3939330.1340127238</v>
      </c>
      <c r="AR147" s="49">
        <f t="shared" si="50"/>
        <v>3432279.3525964953</v>
      </c>
      <c r="AT147" s="49">
        <f t="shared" si="51"/>
        <v>0</v>
      </c>
      <c r="AU147" s="49">
        <f t="shared" si="51"/>
        <v>0</v>
      </c>
      <c r="AV147" s="49">
        <f t="shared" si="51"/>
        <v>48210.819099292312</v>
      </c>
      <c r="AW147" s="49">
        <f t="shared" si="51"/>
        <v>48834.281411884353</v>
      </c>
      <c r="AX147" s="49">
        <f t="shared" si="51"/>
        <v>49465.806339102834</v>
      </c>
      <c r="AZ147" s="53">
        <f t="shared" si="65"/>
        <v>0</v>
      </c>
      <c r="BA147" s="53">
        <f t="shared" si="66"/>
        <v>0</v>
      </c>
      <c r="BB147" s="53">
        <f t="shared" si="67"/>
        <v>525917.36230845004</v>
      </c>
      <c r="BC147" s="53">
        <f t="shared" si="68"/>
        <v>774141.90114036843</v>
      </c>
      <c r="BD147" s="53">
        <f t="shared" si="69"/>
        <v>686943.20315399813</v>
      </c>
    </row>
    <row r="148" spans="2:56">
      <c r="B148" s="43">
        <f>'3. Input (des)investeringen '!B173</f>
        <v>1616</v>
      </c>
      <c r="C148" s="54"/>
      <c r="D148" s="54"/>
      <c r="E148" s="54"/>
      <c r="F148" s="48">
        <f>'3. Input (des)investeringen '!D173</f>
        <v>7889201.656386218</v>
      </c>
      <c r="G148" s="54"/>
      <c r="H148" s="43">
        <f>'3. Input (des)investeringen '!F173</f>
        <v>2024</v>
      </c>
      <c r="I148" s="48" t="str">
        <f>'3. Input (des)investeringen '!G173</f>
        <v>nvt</v>
      </c>
      <c r="J148" s="48">
        <f>'3. Input (des)investeringen '!H173</f>
        <v>15</v>
      </c>
      <c r="K148" s="48">
        <f>'3. Input (des)investeringen '!I173</f>
        <v>0</v>
      </c>
      <c r="M148" s="49">
        <f t="shared" si="57"/>
        <v>0</v>
      </c>
      <c r="N148" s="49">
        <f t="shared" si="58"/>
        <v>0</v>
      </c>
      <c r="P148" s="147">
        <f t="shared" si="37"/>
        <v>0</v>
      </c>
      <c r="Q148" s="147">
        <f t="shared" si="38"/>
        <v>0</v>
      </c>
      <c r="S148" s="49">
        <f t="shared" si="39"/>
        <v>7889201.656386218</v>
      </c>
      <c r="T148" s="44">
        <f t="shared" si="59"/>
        <v>15</v>
      </c>
      <c r="V148" s="49">
        <f t="shared" si="70"/>
        <v>0</v>
      </c>
      <c r="W148" s="49">
        <f t="shared" si="70"/>
        <v>0</v>
      </c>
      <c r="X148" s="49">
        <f t="shared" si="70"/>
        <v>307678.86459906254</v>
      </c>
      <c r="Y148" s="49">
        <f t="shared" si="70"/>
        <v>588692.22759953968</v>
      </c>
      <c r="Z148" s="49">
        <f t="shared" si="70"/>
        <v>537672.2345409129</v>
      </c>
      <c r="AB148" s="49">
        <f t="shared" si="71"/>
        <v>0</v>
      </c>
      <c r="AC148" s="49">
        <f t="shared" si="71"/>
        <v>0</v>
      </c>
      <c r="AD148" s="49">
        <f t="shared" si="71"/>
        <v>26297.338854620732</v>
      </c>
      <c r="AE148" s="49">
        <f t="shared" si="71"/>
        <v>52594.677709241463</v>
      </c>
      <c r="AF148" s="49">
        <f t="shared" si="71"/>
        <v>52594.677709241463</v>
      </c>
      <c r="AH148" s="49">
        <f t="shared" si="60"/>
        <v>0</v>
      </c>
      <c r="AI148" s="49">
        <f t="shared" si="61"/>
        <v>0</v>
      </c>
      <c r="AJ148" s="49">
        <f t="shared" si="62"/>
        <v>333976.20345368329</v>
      </c>
      <c r="AK148" s="49">
        <f t="shared" si="63"/>
        <v>641286.90530878119</v>
      </c>
      <c r="AL148" s="49">
        <f t="shared" si="64"/>
        <v>590266.91225015442</v>
      </c>
      <c r="AN148" s="49">
        <f t="shared" si="46"/>
        <v>0</v>
      </c>
      <c r="AO148" s="49">
        <f t="shared" si="47"/>
        <v>0</v>
      </c>
      <c r="AP148" s="49">
        <f t="shared" si="48"/>
        <v>7555225.4529325347</v>
      </c>
      <c r="AQ148" s="49">
        <f t="shared" si="49"/>
        <v>6913938.5476237535</v>
      </c>
      <c r="AR148" s="49">
        <f t="shared" si="50"/>
        <v>6323671.6353735989</v>
      </c>
      <c r="AT148" s="49">
        <f t="shared" si="51"/>
        <v>0</v>
      </c>
      <c r="AU148" s="49">
        <f t="shared" si="51"/>
        <v>0</v>
      </c>
      <c r="AV148" s="49">
        <f t="shared" si="51"/>
        <v>78892.016563862184</v>
      </c>
      <c r="AW148" s="49">
        <f t="shared" si="51"/>
        <v>79912.248122066041</v>
      </c>
      <c r="AX148" s="49">
        <f t="shared" si="51"/>
        <v>80945.673314780594</v>
      </c>
      <c r="AZ148" s="53">
        <f t="shared" si="65"/>
        <v>0</v>
      </c>
      <c r="BA148" s="53">
        <f t="shared" si="66"/>
        <v>0</v>
      </c>
      <c r="BB148" s="53">
        <f t="shared" si="67"/>
        <v>699966.78722898185</v>
      </c>
      <c r="BC148" s="53">
        <f t="shared" si="68"/>
        <v>983928.81824054988</v>
      </c>
      <c r="BD148" s="53">
        <f t="shared" si="69"/>
        <v>911512.10770913179</v>
      </c>
    </row>
    <row r="149" spans="2:56">
      <c r="B149" s="43">
        <f>'3. Input (des)investeringen '!B174</f>
        <v>1617</v>
      </c>
      <c r="C149" s="54"/>
      <c r="D149" s="54"/>
      <c r="E149" s="54"/>
      <c r="F149" s="48">
        <f>'3. Input (des)investeringen '!D174</f>
        <v>7827738.1927272025</v>
      </c>
      <c r="G149" s="54"/>
      <c r="H149" s="43">
        <f>'3. Input (des)investeringen '!F174</f>
        <v>2024</v>
      </c>
      <c r="I149" s="48" t="str">
        <f>'3. Input (des)investeringen '!G174</f>
        <v>nvt</v>
      </c>
      <c r="J149" s="48">
        <f>'3. Input (des)investeringen '!H174</f>
        <v>30</v>
      </c>
      <c r="K149" s="48">
        <f>'3. Input (des)investeringen '!I174</f>
        <v>0</v>
      </c>
      <c r="M149" s="49">
        <f t="shared" si="57"/>
        <v>0</v>
      </c>
      <c r="N149" s="49">
        <f t="shared" si="58"/>
        <v>0</v>
      </c>
      <c r="P149" s="147">
        <f t="shared" si="37"/>
        <v>0</v>
      </c>
      <c r="Q149" s="147">
        <f t="shared" si="38"/>
        <v>0</v>
      </c>
      <c r="S149" s="49">
        <f t="shared" si="39"/>
        <v>7827738.1927272025</v>
      </c>
      <c r="T149" s="44">
        <f t="shared" si="59"/>
        <v>30</v>
      </c>
      <c r="V149" s="49">
        <f t="shared" si="70"/>
        <v>0</v>
      </c>
      <c r="W149" s="49">
        <f t="shared" si="70"/>
        <v>0</v>
      </c>
      <c r="X149" s="49">
        <f t="shared" si="70"/>
        <v>152640.89475818045</v>
      </c>
      <c r="Y149" s="49">
        <f t="shared" si="70"/>
        <v>298667.35074350639</v>
      </c>
      <c r="Z149" s="49">
        <f t="shared" si="70"/>
        <v>285725.09887795447</v>
      </c>
      <c r="AB149" s="49">
        <f t="shared" si="71"/>
        <v>0</v>
      </c>
      <c r="AC149" s="49">
        <f t="shared" si="71"/>
        <v>0</v>
      </c>
      <c r="AD149" s="49">
        <f t="shared" si="71"/>
        <v>13046.230321212004</v>
      </c>
      <c r="AE149" s="49">
        <f t="shared" si="71"/>
        <v>26092.460642424008</v>
      </c>
      <c r="AF149" s="49">
        <f t="shared" si="71"/>
        <v>26092.460642424008</v>
      </c>
      <c r="AH149" s="49">
        <f t="shared" si="60"/>
        <v>0</v>
      </c>
      <c r="AI149" s="49">
        <f t="shared" si="61"/>
        <v>0</v>
      </c>
      <c r="AJ149" s="49">
        <f t="shared" si="62"/>
        <v>165687.12507939246</v>
      </c>
      <c r="AK149" s="49">
        <f t="shared" si="63"/>
        <v>324759.8113859304</v>
      </c>
      <c r="AL149" s="49">
        <f t="shared" si="64"/>
        <v>311817.55952037848</v>
      </c>
      <c r="AN149" s="49">
        <f t="shared" si="46"/>
        <v>0</v>
      </c>
      <c r="AO149" s="49">
        <f t="shared" si="47"/>
        <v>0</v>
      </c>
      <c r="AP149" s="49">
        <f t="shared" si="48"/>
        <v>7662051.0676478101</v>
      </c>
      <c r="AQ149" s="49">
        <f t="shared" si="49"/>
        <v>7337291.2562618796</v>
      </c>
      <c r="AR149" s="49">
        <f t="shared" si="50"/>
        <v>7025473.6967415009</v>
      </c>
      <c r="AT149" s="49">
        <f t="shared" si="51"/>
        <v>0</v>
      </c>
      <c r="AU149" s="49">
        <f t="shared" si="51"/>
        <v>0</v>
      </c>
      <c r="AV149" s="49">
        <f t="shared" si="51"/>
        <v>78277.381927272028</v>
      </c>
      <c r="AW149" s="49">
        <f t="shared" si="51"/>
        <v>79289.665030355492</v>
      </c>
      <c r="AX149" s="49">
        <f t="shared" si="51"/>
        <v>80315.038978528042</v>
      </c>
      <c r="AZ149" s="53">
        <f t="shared" si="65"/>
        <v>0</v>
      </c>
      <c r="BA149" s="53">
        <f t="shared" si="66"/>
        <v>0</v>
      </c>
      <c r="BB149" s="53">
        <f t="shared" si="67"/>
        <v>535122.44757728127</v>
      </c>
      <c r="BC149" s="53">
        <f t="shared" si="68"/>
        <v>682866.54415423726</v>
      </c>
      <c r="BD149" s="53">
        <f t="shared" si="69"/>
        <v>659100.59897508356</v>
      </c>
    </row>
    <row r="150" spans="2:56">
      <c r="B150" s="43">
        <f>'3. Input (des)investeringen '!B175</f>
        <v>1618</v>
      </c>
      <c r="C150" s="54"/>
      <c r="D150" s="54"/>
      <c r="E150" s="54"/>
      <c r="F150" s="48">
        <f>'3. Input (des)investeringen '!D175</f>
        <v>0</v>
      </c>
      <c r="G150" s="54"/>
      <c r="H150" s="43">
        <f>'3. Input (des)investeringen '!F175</f>
        <v>2024</v>
      </c>
      <c r="I150" s="48" t="str">
        <f>'3. Input (des)investeringen '!G175</f>
        <v>nvt</v>
      </c>
      <c r="J150" s="48">
        <f>'3. Input (des)investeringen '!H175</f>
        <v>55</v>
      </c>
      <c r="K150" s="48">
        <f>'3. Input (des)investeringen '!I175</f>
        <v>0</v>
      </c>
      <c r="M150" s="49">
        <f t="shared" si="57"/>
        <v>0</v>
      </c>
      <c r="N150" s="49">
        <f t="shared" si="58"/>
        <v>0</v>
      </c>
      <c r="P150" s="147">
        <f t="shared" si="37"/>
        <v>0</v>
      </c>
      <c r="Q150" s="147">
        <f t="shared" si="38"/>
        <v>0</v>
      </c>
      <c r="S150" s="49">
        <f t="shared" si="39"/>
        <v>0</v>
      </c>
      <c r="T150" s="44">
        <f t="shared" si="59"/>
        <v>55</v>
      </c>
      <c r="V150" s="49">
        <f t="shared" si="70"/>
        <v>0</v>
      </c>
      <c r="W150" s="49">
        <f t="shared" si="70"/>
        <v>0</v>
      </c>
      <c r="X150" s="49">
        <f t="shared" si="70"/>
        <v>0</v>
      </c>
      <c r="Y150" s="49">
        <f t="shared" si="70"/>
        <v>0</v>
      </c>
      <c r="Z150" s="49">
        <f t="shared" si="70"/>
        <v>0</v>
      </c>
      <c r="AB150" s="49">
        <f t="shared" si="71"/>
        <v>0</v>
      </c>
      <c r="AC150" s="49">
        <f t="shared" si="71"/>
        <v>0</v>
      </c>
      <c r="AD150" s="49">
        <f t="shared" si="71"/>
        <v>0</v>
      </c>
      <c r="AE150" s="49">
        <f t="shared" si="71"/>
        <v>0</v>
      </c>
      <c r="AF150" s="49">
        <f t="shared" si="71"/>
        <v>0</v>
      </c>
      <c r="AH150" s="49">
        <f t="shared" si="60"/>
        <v>0</v>
      </c>
      <c r="AI150" s="49">
        <f t="shared" si="61"/>
        <v>0</v>
      </c>
      <c r="AJ150" s="49">
        <f t="shared" si="62"/>
        <v>0</v>
      </c>
      <c r="AK150" s="49">
        <f t="shared" si="63"/>
        <v>0</v>
      </c>
      <c r="AL150" s="49">
        <f t="shared" si="64"/>
        <v>0</v>
      </c>
      <c r="AN150" s="49">
        <f t="shared" si="46"/>
        <v>0</v>
      </c>
      <c r="AO150" s="49">
        <f t="shared" si="47"/>
        <v>0</v>
      </c>
      <c r="AP150" s="49">
        <f t="shared" si="48"/>
        <v>0</v>
      </c>
      <c r="AQ150" s="49">
        <f t="shared" si="49"/>
        <v>0</v>
      </c>
      <c r="AR150" s="49">
        <f t="shared" si="50"/>
        <v>0</v>
      </c>
      <c r="AT150" s="49">
        <f t="shared" si="51"/>
        <v>0</v>
      </c>
      <c r="AU150" s="49">
        <f t="shared" si="51"/>
        <v>0</v>
      </c>
      <c r="AV150" s="49">
        <f t="shared" si="51"/>
        <v>0</v>
      </c>
      <c r="AW150" s="49">
        <f t="shared" si="51"/>
        <v>0</v>
      </c>
      <c r="AX150" s="49">
        <f t="shared" si="51"/>
        <v>0</v>
      </c>
      <c r="AZ150" s="53">
        <f t="shared" si="65"/>
        <v>0</v>
      </c>
      <c r="BA150" s="53">
        <f t="shared" si="66"/>
        <v>0</v>
      </c>
      <c r="BB150" s="53">
        <f t="shared" si="67"/>
        <v>0</v>
      </c>
      <c r="BC150" s="53">
        <f t="shared" si="68"/>
        <v>0</v>
      </c>
      <c r="BD150" s="53">
        <f t="shared" si="69"/>
        <v>0</v>
      </c>
    </row>
    <row r="151" spans="2:56">
      <c r="B151" s="43">
        <f>'3. Input (des)investeringen '!B176</f>
        <v>1619</v>
      </c>
      <c r="C151" s="54"/>
      <c r="D151" s="54"/>
      <c r="E151" s="54"/>
      <c r="F151" s="48">
        <f>'3. Input (des)investeringen '!D176</f>
        <v>0</v>
      </c>
      <c r="G151" s="54"/>
      <c r="H151" s="43">
        <f>'3. Input (des)investeringen '!F176</f>
        <v>2025</v>
      </c>
      <c r="I151" s="48" t="str">
        <f>'3. Input (des)investeringen '!G176</f>
        <v>nvt</v>
      </c>
      <c r="J151" s="48">
        <f>'3. Input (des)investeringen '!H176</f>
        <v>0</v>
      </c>
      <c r="K151" s="48">
        <f>'3. Input (des)investeringen '!I176</f>
        <v>1</v>
      </c>
      <c r="M151" s="49">
        <f t="shared" si="57"/>
        <v>0</v>
      </c>
      <c r="N151" s="49">
        <f t="shared" si="58"/>
        <v>0</v>
      </c>
      <c r="P151" s="147">
        <f t="shared" si="37"/>
        <v>0</v>
      </c>
      <c r="Q151" s="147">
        <f t="shared" si="38"/>
        <v>0</v>
      </c>
      <c r="S151" s="49">
        <f t="shared" si="39"/>
        <v>0</v>
      </c>
      <c r="T151" s="44">
        <f t="shared" si="59"/>
        <v>0</v>
      </c>
      <c r="V151" s="49">
        <f t="shared" si="70"/>
        <v>0</v>
      </c>
      <c r="W151" s="49">
        <f t="shared" si="70"/>
        <v>0</v>
      </c>
      <c r="X151" s="49">
        <f t="shared" si="70"/>
        <v>0</v>
      </c>
      <c r="Y151" s="49">
        <f t="shared" si="70"/>
        <v>0</v>
      </c>
      <c r="Z151" s="49">
        <f t="shared" si="70"/>
        <v>0</v>
      </c>
      <c r="AB151" s="49">
        <f t="shared" si="71"/>
        <v>0</v>
      </c>
      <c r="AC151" s="49">
        <f t="shared" si="71"/>
        <v>0</v>
      </c>
      <c r="AD151" s="49">
        <f t="shared" si="71"/>
        <v>0</v>
      </c>
      <c r="AE151" s="49">
        <f t="shared" si="71"/>
        <v>0</v>
      </c>
      <c r="AF151" s="49">
        <f t="shared" si="71"/>
        <v>0</v>
      </c>
      <c r="AH151" s="49">
        <f t="shared" si="60"/>
        <v>0</v>
      </c>
      <c r="AI151" s="49">
        <f t="shared" si="61"/>
        <v>0</v>
      </c>
      <c r="AJ151" s="49">
        <f t="shared" si="62"/>
        <v>0</v>
      </c>
      <c r="AK151" s="49">
        <f t="shared" si="63"/>
        <v>0</v>
      </c>
      <c r="AL151" s="49">
        <f t="shared" si="64"/>
        <v>0</v>
      </c>
      <c r="AN151" s="49">
        <f t="shared" si="46"/>
        <v>0</v>
      </c>
      <c r="AO151" s="49">
        <f t="shared" si="47"/>
        <v>0</v>
      </c>
      <c r="AP151" s="49">
        <f t="shared" si="48"/>
        <v>0</v>
      </c>
      <c r="AQ151" s="49">
        <f t="shared" si="49"/>
        <v>0</v>
      </c>
      <c r="AR151" s="49">
        <f t="shared" si="50"/>
        <v>0</v>
      </c>
      <c r="AT151" s="49">
        <f t="shared" si="51"/>
        <v>0</v>
      </c>
      <c r="AU151" s="49">
        <f t="shared" si="51"/>
        <v>0</v>
      </c>
      <c r="AV151" s="49">
        <f t="shared" si="51"/>
        <v>0</v>
      </c>
      <c r="AW151" s="49">
        <f t="shared" si="51"/>
        <v>0</v>
      </c>
      <c r="AX151" s="49">
        <f t="shared" si="51"/>
        <v>0</v>
      </c>
      <c r="AZ151" s="53">
        <f t="shared" si="65"/>
        <v>0</v>
      </c>
      <c r="BA151" s="53">
        <f t="shared" si="66"/>
        <v>0</v>
      </c>
      <c r="BB151" s="53">
        <f t="shared" si="67"/>
        <v>0</v>
      </c>
      <c r="BC151" s="53">
        <f t="shared" si="68"/>
        <v>0</v>
      </c>
      <c r="BD151" s="53">
        <f t="shared" si="69"/>
        <v>0</v>
      </c>
    </row>
    <row r="152" spans="2:56">
      <c r="B152" s="43">
        <f>'3. Input (des)investeringen '!B177</f>
        <v>1620</v>
      </c>
      <c r="C152" s="54"/>
      <c r="D152" s="54"/>
      <c r="E152" s="54"/>
      <c r="F152" s="48">
        <f>'3. Input (des)investeringen '!D177</f>
        <v>17553950.889932934</v>
      </c>
      <c r="G152" s="54"/>
      <c r="H152" s="43">
        <f>'3. Input (des)investeringen '!F177</f>
        <v>2025</v>
      </c>
      <c r="I152" s="48" t="str">
        <f>'3. Input (des)investeringen '!G177</f>
        <v>nvt</v>
      </c>
      <c r="J152" s="48">
        <f>'3. Input (des)investeringen '!H177</f>
        <v>5</v>
      </c>
      <c r="K152" s="48">
        <f>'3. Input (des)investeringen '!I177</f>
        <v>1</v>
      </c>
      <c r="M152" s="49">
        <f t="shared" si="57"/>
        <v>0</v>
      </c>
      <c r="N152" s="49">
        <f t="shared" si="58"/>
        <v>0</v>
      </c>
      <c r="P152" s="147">
        <f t="shared" si="37"/>
        <v>0</v>
      </c>
      <c r="Q152" s="147">
        <f t="shared" si="38"/>
        <v>0</v>
      </c>
      <c r="S152" s="49">
        <f t="shared" si="39"/>
        <v>17553950.889932934</v>
      </c>
      <c r="T152" s="44">
        <f t="shared" si="59"/>
        <v>5</v>
      </c>
      <c r="V152" s="49">
        <f t="shared" si="70"/>
        <v>0</v>
      </c>
      <c r="W152" s="49">
        <f t="shared" si="70"/>
        <v>0</v>
      </c>
      <c r="X152" s="49">
        <f t="shared" si="70"/>
        <v>0</v>
      </c>
      <c r="Y152" s="49">
        <f t="shared" si="70"/>
        <v>2053812.2541221536</v>
      </c>
      <c r="Z152" s="49">
        <f t="shared" si="70"/>
        <v>3573633.3221725472</v>
      </c>
      <c r="AB152" s="49">
        <f t="shared" si="71"/>
        <v>0</v>
      </c>
      <c r="AC152" s="49">
        <f t="shared" si="71"/>
        <v>0</v>
      </c>
      <c r="AD152" s="49">
        <f t="shared" si="71"/>
        <v>0</v>
      </c>
      <c r="AE152" s="49">
        <f t="shared" si="71"/>
        <v>175539.50889932935</v>
      </c>
      <c r="AF152" s="49">
        <f t="shared" si="71"/>
        <v>351079.01779865869</v>
      </c>
      <c r="AH152" s="49">
        <f t="shared" si="60"/>
        <v>0</v>
      </c>
      <c r="AI152" s="49">
        <f t="shared" si="61"/>
        <v>0</v>
      </c>
      <c r="AJ152" s="49">
        <f t="shared" si="62"/>
        <v>0</v>
      </c>
      <c r="AK152" s="49">
        <f t="shared" si="63"/>
        <v>2229351.7630214831</v>
      </c>
      <c r="AL152" s="49">
        <f t="shared" si="64"/>
        <v>3924712.3399712062</v>
      </c>
      <c r="AN152" s="49">
        <f t="shared" si="46"/>
        <v>0</v>
      </c>
      <c r="AO152" s="49">
        <f t="shared" si="47"/>
        <v>0</v>
      </c>
      <c r="AP152" s="49">
        <f t="shared" si="48"/>
        <v>0</v>
      </c>
      <c r="AQ152" s="49">
        <f t="shared" si="49"/>
        <v>15324599.12691145</v>
      </c>
      <c r="AR152" s="49">
        <f t="shared" si="50"/>
        <v>11399886.786940243</v>
      </c>
      <c r="AT152" s="49">
        <f t="shared" si="51"/>
        <v>0</v>
      </c>
      <c r="AU152" s="49">
        <f t="shared" si="51"/>
        <v>0</v>
      </c>
      <c r="AV152" s="49">
        <f t="shared" si="51"/>
        <v>0</v>
      </c>
      <c r="AW152" s="49">
        <f t="shared" si="51"/>
        <v>175539.50889932935</v>
      </c>
      <c r="AX152" s="49">
        <f t="shared" si="51"/>
        <v>177809.58582841547</v>
      </c>
      <c r="AZ152" s="53">
        <f t="shared" si="65"/>
        <v>0</v>
      </c>
      <c r="BA152" s="53">
        <f t="shared" si="66"/>
        <v>0</v>
      </c>
      <c r="BB152" s="53">
        <f t="shared" si="67"/>
        <v>0</v>
      </c>
      <c r="BC152" s="53">
        <f t="shared" si="68"/>
        <v>2987226.0387434475</v>
      </c>
      <c r="BD152" s="53">
        <f t="shared" si="69"/>
        <v>4535717.6237033503</v>
      </c>
    </row>
    <row r="153" spans="2:56">
      <c r="B153" s="43">
        <f>'3. Input (des)investeringen '!B178</f>
        <v>1621</v>
      </c>
      <c r="C153" s="54"/>
      <c r="D153" s="54"/>
      <c r="E153" s="54"/>
      <c r="F153" s="48">
        <f>'3. Input (des)investeringen '!D178</f>
        <v>5324492.346004094</v>
      </c>
      <c r="G153" s="54"/>
      <c r="H153" s="43">
        <f>'3. Input (des)investeringen '!F178</f>
        <v>2025</v>
      </c>
      <c r="I153" s="48" t="str">
        <f>'3. Input (des)investeringen '!G178</f>
        <v>nvt</v>
      </c>
      <c r="J153" s="48">
        <f>'3. Input (des)investeringen '!H178</f>
        <v>10</v>
      </c>
      <c r="K153" s="48">
        <f>'3. Input (des)investeringen '!I178</f>
        <v>1</v>
      </c>
      <c r="M153" s="49">
        <f t="shared" si="57"/>
        <v>0</v>
      </c>
      <c r="N153" s="49">
        <f t="shared" si="58"/>
        <v>0</v>
      </c>
      <c r="P153" s="147">
        <f t="shared" si="37"/>
        <v>0</v>
      </c>
      <c r="Q153" s="147">
        <f t="shared" si="38"/>
        <v>0</v>
      </c>
      <c r="S153" s="49">
        <f t="shared" si="39"/>
        <v>5324492.346004094</v>
      </c>
      <c r="T153" s="44">
        <f t="shared" si="59"/>
        <v>10</v>
      </c>
      <c r="V153" s="49">
        <f t="shared" si="70"/>
        <v>0</v>
      </c>
      <c r="W153" s="49">
        <f t="shared" si="70"/>
        <v>0</v>
      </c>
      <c r="X153" s="49">
        <f t="shared" si="70"/>
        <v>0</v>
      </c>
      <c r="Y153" s="49">
        <f t="shared" si="70"/>
        <v>311482.80224123952</v>
      </c>
      <c r="Z153" s="49">
        <f t="shared" si="70"/>
        <v>582472.84019111795</v>
      </c>
      <c r="AB153" s="49">
        <f t="shared" si="71"/>
        <v>0</v>
      </c>
      <c r="AC153" s="49">
        <f t="shared" si="71"/>
        <v>0</v>
      </c>
      <c r="AD153" s="49">
        <f t="shared" si="71"/>
        <v>0</v>
      </c>
      <c r="AE153" s="49">
        <f t="shared" si="71"/>
        <v>26622.46173002047</v>
      </c>
      <c r="AF153" s="49">
        <f t="shared" si="71"/>
        <v>53244.92346004094</v>
      </c>
      <c r="AH153" s="49">
        <f t="shared" si="60"/>
        <v>0</v>
      </c>
      <c r="AI153" s="49">
        <f t="shared" si="61"/>
        <v>0</v>
      </c>
      <c r="AJ153" s="49">
        <f t="shared" si="62"/>
        <v>0</v>
      </c>
      <c r="AK153" s="49">
        <f t="shared" si="63"/>
        <v>338105.26397125999</v>
      </c>
      <c r="AL153" s="49">
        <f t="shared" si="64"/>
        <v>635717.76365115889</v>
      </c>
      <c r="AN153" s="49">
        <f t="shared" si="46"/>
        <v>0</v>
      </c>
      <c r="AO153" s="49">
        <f t="shared" si="47"/>
        <v>0</v>
      </c>
      <c r="AP153" s="49">
        <f t="shared" si="48"/>
        <v>0</v>
      </c>
      <c r="AQ153" s="49">
        <f t="shared" si="49"/>
        <v>4986387.0820328342</v>
      </c>
      <c r="AR153" s="49">
        <f t="shared" si="50"/>
        <v>4350669.3183816755</v>
      </c>
      <c r="AT153" s="49">
        <f t="shared" si="51"/>
        <v>0</v>
      </c>
      <c r="AU153" s="49">
        <f t="shared" si="51"/>
        <v>0</v>
      </c>
      <c r="AV153" s="49">
        <f t="shared" si="51"/>
        <v>0</v>
      </c>
      <c r="AW153" s="49">
        <f t="shared" si="51"/>
        <v>53244.92346004094</v>
      </c>
      <c r="AX153" s="49">
        <f t="shared" si="51"/>
        <v>53933.48681022619</v>
      </c>
      <c r="AZ153" s="53">
        <f t="shared" si="65"/>
        <v>0</v>
      </c>
      <c r="BA153" s="53">
        <f t="shared" si="66"/>
        <v>0</v>
      </c>
      <c r="BB153" s="53">
        <f t="shared" si="67"/>
        <v>0</v>
      </c>
      <c r="BC153" s="53">
        <f t="shared" si="68"/>
        <v>580832.8965485486</v>
      </c>
      <c r="BD153" s="53">
        <f t="shared" si="69"/>
        <v>854976.68455988879</v>
      </c>
    </row>
    <row r="154" spans="2:56">
      <c r="B154" s="43">
        <f>'3. Input (des)investeringen '!B179</f>
        <v>1622</v>
      </c>
      <c r="C154" s="54"/>
      <c r="D154" s="54"/>
      <c r="E154" s="54"/>
      <c r="F154" s="48">
        <f>'3. Input (des)investeringen '!D179</f>
        <v>25115276.635574285</v>
      </c>
      <c r="G154" s="54"/>
      <c r="H154" s="43">
        <f>'3. Input (des)investeringen '!F179</f>
        <v>2025</v>
      </c>
      <c r="I154" s="48" t="str">
        <f>'3. Input (des)investeringen '!G179</f>
        <v>nvt</v>
      </c>
      <c r="J154" s="48">
        <f>'3. Input (des)investeringen '!H179</f>
        <v>15</v>
      </c>
      <c r="K154" s="48">
        <f>'3. Input (des)investeringen '!I179</f>
        <v>1</v>
      </c>
      <c r="M154" s="49">
        <f t="shared" si="57"/>
        <v>0</v>
      </c>
      <c r="N154" s="49">
        <f t="shared" si="58"/>
        <v>0</v>
      </c>
      <c r="P154" s="147">
        <f t="shared" si="37"/>
        <v>0</v>
      </c>
      <c r="Q154" s="147">
        <f t="shared" si="38"/>
        <v>0</v>
      </c>
      <c r="S154" s="49">
        <f t="shared" si="39"/>
        <v>25115276.635574285</v>
      </c>
      <c r="T154" s="44">
        <f t="shared" si="59"/>
        <v>15</v>
      </c>
      <c r="V154" s="49">
        <f t="shared" si="70"/>
        <v>0</v>
      </c>
      <c r="W154" s="49">
        <f t="shared" si="70"/>
        <v>0</v>
      </c>
      <c r="X154" s="49">
        <f t="shared" si="70"/>
        <v>0</v>
      </c>
      <c r="Y154" s="49">
        <f t="shared" si="70"/>
        <v>979495.78878739709</v>
      </c>
      <c r="Z154" s="49">
        <f t="shared" si="70"/>
        <v>1874101.942546553</v>
      </c>
      <c r="AB154" s="49">
        <f t="shared" si="71"/>
        <v>0</v>
      </c>
      <c r="AC154" s="49">
        <f t="shared" si="71"/>
        <v>0</v>
      </c>
      <c r="AD154" s="49">
        <f t="shared" si="71"/>
        <v>0</v>
      </c>
      <c r="AE154" s="49">
        <f t="shared" si="71"/>
        <v>83717.588785247615</v>
      </c>
      <c r="AF154" s="49">
        <f t="shared" si="71"/>
        <v>167435.17757049523</v>
      </c>
      <c r="AH154" s="49">
        <f t="shared" si="60"/>
        <v>0</v>
      </c>
      <c r="AI154" s="49">
        <f t="shared" si="61"/>
        <v>0</v>
      </c>
      <c r="AJ154" s="49">
        <f t="shared" si="62"/>
        <v>0</v>
      </c>
      <c r="AK154" s="49">
        <f t="shared" si="63"/>
        <v>1063213.3775726447</v>
      </c>
      <c r="AL154" s="49">
        <f t="shared" si="64"/>
        <v>2041537.1201170483</v>
      </c>
      <c r="AN154" s="49">
        <f t="shared" si="46"/>
        <v>0</v>
      </c>
      <c r="AO154" s="49">
        <f t="shared" si="47"/>
        <v>0</v>
      </c>
      <c r="AP154" s="49">
        <f t="shared" si="48"/>
        <v>0</v>
      </c>
      <c r="AQ154" s="49">
        <f t="shared" si="49"/>
        <v>24052063.25800164</v>
      </c>
      <c r="AR154" s="49">
        <f t="shared" si="50"/>
        <v>22010526.137884591</v>
      </c>
      <c r="AT154" s="49">
        <f t="shared" si="51"/>
        <v>0</v>
      </c>
      <c r="AU154" s="49">
        <f t="shared" si="51"/>
        <v>0</v>
      </c>
      <c r="AV154" s="49">
        <f t="shared" si="51"/>
        <v>0</v>
      </c>
      <c r="AW154" s="49">
        <f t="shared" si="51"/>
        <v>251152.76635574285</v>
      </c>
      <c r="AX154" s="49">
        <f t="shared" si="51"/>
        <v>254400.67393025529</v>
      </c>
      <c r="AZ154" s="53">
        <f t="shared" si="65"/>
        <v>0</v>
      </c>
      <c r="BA154" s="53">
        <f t="shared" si="66"/>
        <v>0</v>
      </c>
      <c r="BB154" s="53">
        <f t="shared" si="67"/>
        <v>0</v>
      </c>
      <c r="BC154" s="53">
        <f t="shared" si="68"/>
        <v>2228344.5477324496</v>
      </c>
      <c r="BD154" s="53">
        <f t="shared" si="69"/>
        <v>3132337.7872869181</v>
      </c>
    </row>
    <row r="155" spans="2:56">
      <c r="B155" s="43">
        <f>'3. Input (des)investeringen '!B180</f>
        <v>1623</v>
      </c>
      <c r="C155" s="54"/>
      <c r="D155" s="54"/>
      <c r="E155" s="54"/>
      <c r="F155" s="48">
        <f>'3. Input (des)investeringen '!D180</f>
        <v>30846824.747949079</v>
      </c>
      <c r="G155" s="54"/>
      <c r="H155" s="43">
        <f>'3. Input (des)investeringen '!F180</f>
        <v>2025</v>
      </c>
      <c r="I155" s="48" t="str">
        <f>'3. Input (des)investeringen '!G180</f>
        <v>nvt</v>
      </c>
      <c r="J155" s="48">
        <f>'3. Input (des)investeringen '!H180</f>
        <v>30</v>
      </c>
      <c r="K155" s="48">
        <f>'3. Input (des)investeringen '!I180</f>
        <v>1</v>
      </c>
      <c r="M155" s="49">
        <f t="shared" si="57"/>
        <v>0</v>
      </c>
      <c r="N155" s="49">
        <f t="shared" si="58"/>
        <v>0</v>
      </c>
      <c r="P155" s="147">
        <f t="shared" si="37"/>
        <v>0</v>
      </c>
      <c r="Q155" s="147">
        <f t="shared" si="38"/>
        <v>0</v>
      </c>
      <c r="S155" s="49">
        <f t="shared" si="39"/>
        <v>30846824.747949079</v>
      </c>
      <c r="T155" s="44">
        <f t="shared" si="59"/>
        <v>30</v>
      </c>
      <c r="V155" s="49">
        <f t="shared" si="70"/>
        <v>0</v>
      </c>
      <c r="W155" s="49">
        <f t="shared" si="70"/>
        <v>0</v>
      </c>
      <c r="X155" s="49">
        <f t="shared" si="70"/>
        <v>0</v>
      </c>
      <c r="Y155" s="49">
        <f t="shared" si="70"/>
        <v>601513.08258500707</v>
      </c>
      <c r="Z155" s="49">
        <f t="shared" si="70"/>
        <v>1176960.5982579973</v>
      </c>
      <c r="AB155" s="49">
        <f t="shared" si="71"/>
        <v>0</v>
      </c>
      <c r="AC155" s="49">
        <f t="shared" si="71"/>
        <v>0</v>
      </c>
      <c r="AD155" s="49">
        <f t="shared" si="71"/>
        <v>0</v>
      </c>
      <c r="AE155" s="49">
        <f t="shared" si="71"/>
        <v>51411.374579915129</v>
      </c>
      <c r="AF155" s="49">
        <f t="shared" si="71"/>
        <v>102822.74915983026</v>
      </c>
      <c r="AH155" s="49">
        <f t="shared" si="60"/>
        <v>0</v>
      </c>
      <c r="AI155" s="49">
        <f t="shared" si="61"/>
        <v>0</v>
      </c>
      <c r="AJ155" s="49">
        <f t="shared" si="62"/>
        <v>0</v>
      </c>
      <c r="AK155" s="49">
        <f t="shared" si="63"/>
        <v>652924.45716492215</v>
      </c>
      <c r="AL155" s="49">
        <f t="shared" si="64"/>
        <v>1279783.3474178275</v>
      </c>
      <c r="AN155" s="49">
        <f t="shared" si="46"/>
        <v>0</v>
      </c>
      <c r="AO155" s="49">
        <f t="shared" si="47"/>
        <v>0</v>
      </c>
      <c r="AP155" s="49">
        <f t="shared" si="48"/>
        <v>0</v>
      </c>
      <c r="AQ155" s="49">
        <f t="shared" si="49"/>
        <v>30193900.290784158</v>
      </c>
      <c r="AR155" s="49">
        <f t="shared" si="50"/>
        <v>28914116.94336633</v>
      </c>
      <c r="AT155" s="49">
        <f t="shared" si="51"/>
        <v>0</v>
      </c>
      <c r="AU155" s="49">
        <f t="shared" si="51"/>
        <v>0</v>
      </c>
      <c r="AV155" s="49">
        <f t="shared" si="51"/>
        <v>0</v>
      </c>
      <c r="AW155" s="49">
        <f t="shared" si="51"/>
        <v>308468.24747949082</v>
      </c>
      <c r="AX155" s="49">
        <f t="shared" si="51"/>
        <v>312457.35885589558</v>
      </c>
      <c r="AZ155" s="53">
        <f t="shared" si="65"/>
        <v>0</v>
      </c>
      <c r="BA155" s="53">
        <f t="shared" si="66"/>
        <v>0</v>
      </c>
      <c r="BB155" s="53">
        <f t="shared" si="67"/>
        <v>0</v>
      </c>
      <c r="BC155" s="53">
        <f t="shared" si="68"/>
        <v>2108760.9156942111</v>
      </c>
      <c r="BD155" s="53">
        <f t="shared" si="69"/>
        <v>2690977.1501216437</v>
      </c>
    </row>
    <row r="156" spans="2:56">
      <c r="B156" s="43">
        <f>'3. Input (des)investeringen '!B181</f>
        <v>1624</v>
      </c>
      <c r="C156" s="54"/>
      <c r="D156" s="54"/>
      <c r="E156" s="54"/>
      <c r="F156" s="48">
        <f>'3. Input (des)investeringen '!D181</f>
        <v>85388365.196438983</v>
      </c>
      <c r="G156" s="54"/>
      <c r="H156" s="43">
        <f>'3. Input (des)investeringen '!F181</f>
        <v>2025</v>
      </c>
      <c r="I156" s="48" t="str">
        <f>'3. Input (des)investeringen '!G181</f>
        <v>nvt</v>
      </c>
      <c r="J156" s="48">
        <f>'3. Input (des)investeringen '!H181</f>
        <v>55</v>
      </c>
      <c r="K156" s="48">
        <f>'3. Input (des)investeringen '!I181</f>
        <v>1</v>
      </c>
      <c r="M156" s="49">
        <f t="shared" si="57"/>
        <v>0</v>
      </c>
      <c r="N156" s="49">
        <f t="shared" si="58"/>
        <v>0</v>
      </c>
      <c r="P156" s="147">
        <f t="shared" si="37"/>
        <v>0</v>
      </c>
      <c r="Q156" s="147">
        <f t="shared" si="38"/>
        <v>0</v>
      </c>
      <c r="S156" s="49">
        <f t="shared" si="39"/>
        <v>85388365.196438983</v>
      </c>
      <c r="T156" s="44">
        <f t="shared" si="59"/>
        <v>55</v>
      </c>
      <c r="V156" s="49">
        <f t="shared" si="70"/>
        <v>0</v>
      </c>
      <c r="W156" s="49">
        <f t="shared" si="70"/>
        <v>0</v>
      </c>
      <c r="X156" s="49">
        <f t="shared" si="70"/>
        <v>0</v>
      </c>
      <c r="Y156" s="49">
        <f t="shared" si="70"/>
        <v>908221.70254394179</v>
      </c>
      <c r="Z156" s="49">
        <f t="shared" si="70"/>
        <v>1794976.3466641176</v>
      </c>
      <c r="AB156" s="49">
        <f t="shared" si="71"/>
        <v>0</v>
      </c>
      <c r="AC156" s="49">
        <f t="shared" si="71"/>
        <v>0</v>
      </c>
      <c r="AD156" s="49">
        <f t="shared" si="71"/>
        <v>0</v>
      </c>
      <c r="AE156" s="49">
        <f t="shared" si="71"/>
        <v>77625.786542217262</v>
      </c>
      <c r="AF156" s="49">
        <f t="shared" si="71"/>
        <v>155251.57308443452</v>
      </c>
      <c r="AH156" s="49">
        <f t="shared" si="60"/>
        <v>0</v>
      </c>
      <c r="AI156" s="49">
        <f t="shared" si="61"/>
        <v>0</v>
      </c>
      <c r="AJ156" s="49">
        <f t="shared" si="62"/>
        <v>0</v>
      </c>
      <c r="AK156" s="49">
        <f t="shared" si="63"/>
        <v>985847.48908615904</v>
      </c>
      <c r="AL156" s="49">
        <f t="shared" si="64"/>
        <v>1950227.9197485521</v>
      </c>
      <c r="AN156" s="49">
        <f t="shared" si="46"/>
        <v>0</v>
      </c>
      <c r="AO156" s="49">
        <f t="shared" si="47"/>
        <v>0</v>
      </c>
      <c r="AP156" s="49">
        <f t="shared" si="48"/>
        <v>0</v>
      </c>
      <c r="AQ156" s="49">
        <f t="shared" si="49"/>
        <v>84402517.707352817</v>
      </c>
      <c r="AR156" s="49">
        <f t="shared" si="50"/>
        <v>82452289.787604272</v>
      </c>
      <c r="AT156" s="49">
        <f t="shared" si="51"/>
        <v>0</v>
      </c>
      <c r="AU156" s="49">
        <f t="shared" si="51"/>
        <v>0</v>
      </c>
      <c r="AV156" s="49">
        <f t="shared" si="51"/>
        <v>0</v>
      </c>
      <c r="AW156" s="49">
        <f t="shared" si="51"/>
        <v>853883.65196438984</v>
      </c>
      <c r="AX156" s="49">
        <f t="shared" si="51"/>
        <v>864926.0753515932</v>
      </c>
      <c r="AZ156" s="53">
        <f t="shared" si="65"/>
        <v>0</v>
      </c>
      <c r="BA156" s="53">
        <f t="shared" si="66"/>
        <v>0</v>
      </c>
      <c r="BB156" s="53">
        <f t="shared" si="67"/>
        <v>0</v>
      </c>
      <c r="BC156" s="53">
        <f t="shared" si="68"/>
        <v>5047026.8139299564</v>
      </c>
      <c r="BD156" s="53">
        <f t="shared" si="69"/>
        <v>5948341.0070291078</v>
      </c>
    </row>
    <row r="157" spans="2:56">
      <c r="B157" s="43">
        <f>'3. Input (des)investeringen '!B182</f>
        <v>1625</v>
      </c>
      <c r="C157" s="54"/>
      <c r="D157" s="54"/>
      <c r="E157" s="54"/>
      <c r="F157" s="48">
        <f>'3. Input (des)investeringen '!D182</f>
        <v>-32592.241789607215</v>
      </c>
      <c r="G157" s="54"/>
      <c r="H157" s="43">
        <f>'3. Input (des)investeringen '!F182</f>
        <v>2025</v>
      </c>
      <c r="I157" s="48" t="str">
        <f>'3. Input (des)investeringen '!G182</f>
        <v>nvt</v>
      </c>
      <c r="J157" s="48">
        <f>'3. Input (des)investeringen '!H182</f>
        <v>0</v>
      </c>
      <c r="K157" s="48">
        <f>'3. Input (des)investeringen '!I182</f>
        <v>0</v>
      </c>
      <c r="M157" s="49">
        <f t="shared" si="57"/>
        <v>0</v>
      </c>
      <c r="N157" s="49">
        <f t="shared" si="58"/>
        <v>0</v>
      </c>
      <c r="P157" s="147">
        <f t="shared" si="37"/>
        <v>0</v>
      </c>
      <c r="Q157" s="147">
        <f t="shared" si="38"/>
        <v>0</v>
      </c>
      <c r="S157" s="49">
        <f t="shared" si="39"/>
        <v>-32592.241789607215</v>
      </c>
      <c r="T157" s="44">
        <f t="shared" si="59"/>
        <v>0</v>
      </c>
      <c r="V157" s="49">
        <f t="shared" si="70"/>
        <v>0</v>
      </c>
      <c r="W157" s="49">
        <f t="shared" si="70"/>
        <v>0</v>
      </c>
      <c r="X157" s="49">
        <f t="shared" si="70"/>
        <v>0</v>
      </c>
      <c r="Y157" s="49">
        <f t="shared" si="70"/>
        <v>0</v>
      </c>
      <c r="Z157" s="49">
        <f t="shared" si="70"/>
        <v>0</v>
      </c>
      <c r="AB157" s="49">
        <f t="shared" si="71"/>
        <v>0</v>
      </c>
      <c r="AC157" s="49">
        <f t="shared" si="71"/>
        <v>0</v>
      </c>
      <c r="AD157" s="49">
        <f t="shared" si="71"/>
        <v>0</v>
      </c>
      <c r="AE157" s="49">
        <f t="shared" si="71"/>
        <v>0</v>
      </c>
      <c r="AF157" s="49">
        <f t="shared" si="71"/>
        <v>0</v>
      </c>
      <c r="AH157" s="49">
        <f t="shared" si="60"/>
        <v>0</v>
      </c>
      <c r="AI157" s="49">
        <f t="shared" si="61"/>
        <v>0</v>
      </c>
      <c r="AJ157" s="49">
        <f t="shared" si="62"/>
        <v>0</v>
      </c>
      <c r="AK157" s="49">
        <f t="shared" si="63"/>
        <v>0</v>
      </c>
      <c r="AL157" s="49">
        <f t="shared" si="64"/>
        <v>0</v>
      </c>
      <c r="AN157" s="49">
        <f t="shared" si="46"/>
        <v>0</v>
      </c>
      <c r="AO157" s="49">
        <f t="shared" si="47"/>
        <v>0</v>
      </c>
      <c r="AP157" s="49">
        <f t="shared" si="48"/>
        <v>0</v>
      </c>
      <c r="AQ157" s="49">
        <f t="shared" si="49"/>
        <v>-32592.241789607215</v>
      </c>
      <c r="AR157" s="49">
        <f t="shared" si="50"/>
        <v>-32592.241789607215</v>
      </c>
      <c r="AT157" s="49">
        <f t="shared" si="51"/>
        <v>0</v>
      </c>
      <c r="AU157" s="49">
        <f t="shared" si="51"/>
        <v>0</v>
      </c>
      <c r="AV157" s="49">
        <f t="shared" si="51"/>
        <v>0</v>
      </c>
      <c r="AW157" s="49">
        <f t="shared" si="51"/>
        <v>-325.92241789607215</v>
      </c>
      <c r="AX157" s="49">
        <f t="shared" si="51"/>
        <v>-330.13724660430415</v>
      </c>
      <c r="AZ157" s="53">
        <f t="shared" si="65"/>
        <v>0</v>
      </c>
      <c r="BA157" s="53">
        <f t="shared" si="66"/>
        <v>0</v>
      </c>
      <c r="BB157" s="53">
        <f t="shared" si="67"/>
        <v>0</v>
      </c>
      <c r="BC157" s="53">
        <f t="shared" si="68"/>
        <v>-1564.4276059011463</v>
      </c>
      <c r="BD157" s="53">
        <f t="shared" si="69"/>
        <v>-1568.6424346093784</v>
      </c>
    </row>
    <row r="158" spans="2:56">
      <c r="B158" s="43">
        <f>'3. Input (des)investeringen '!B183</f>
        <v>1626</v>
      </c>
      <c r="C158" s="54"/>
      <c r="D158" s="54"/>
      <c r="E158" s="54"/>
      <c r="F158" s="48">
        <f>'3. Input (des)investeringen '!D183</f>
        <v>459045.22000300954</v>
      </c>
      <c r="G158" s="54"/>
      <c r="H158" s="43">
        <f>'3. Input (des)investeringen '!F183</f>
        <v>2025</v>
      </c>
      <c r="I158" s="48" t="str">
        <f>'3. Input (des)investeringen '!G183</f>
        <v>nvt</v>
      </c>
      <c r="J158" s="48">
        <f>'3. Input (des)investeringen '!H183</f>
        <v>5</v>
      </c>
      <c r="K158" s="48">
        <f>'3. Input (des)investeringen '!I183</f>
        <v>0</v>
      </c>
      <c r="M158" s="49">
        <f t="shared" si="57"/>
        <v>0</v>
      </c>
      <c r="N158" s="49">
        <f t="shared" si="58"/>
        <v>0</v>
      </c>
      <c r="P158" s="147">
        <f t="shared" si="37"/>
        <v>0</v>
      </c>
      <c r="Q158" s="147">
        <f t="shared" si="38"/>
        <v>0</v>
      </c>
      <c r="S158" s="49">
        <f t="shared" si="39"/>
        <v>459045.22000300954</v>
      </c>
      <c r="T158" s="44">
        <f t="shared" si="59"/>
        <v>5</v>
      </c>
      <c r="V158" s="49">
        <f t="shared" si="70"/>
        <v>0</v>
      </c>
      <c r="W158" s="49">
        <f t="shared" si="70"/>
        <v>0</v>
      </c>
      <c r="X158" s="49">
        <f t="shared" si="70"/>
        <v>0</v>
      </c>
      <c r="Y158" s="49">
        <f t="shared" si="70"/>
        <v>53708.290740352124</v>
      </c>
      <c r="Z158" s="49">
        <f t="shared" si="70"/>
        <v>93452.425888212689</v>
      </c>
      <c r="AB158" s="49">
        <f t="shared" si="71"/>
        <v>0</v>
      </c>
      <c r="AC158" s="49">
        <f t="shared" si="71"/>
        <v>0</v>
      </c>
      <c r="AD158" s="49">
        <f t="shared" si="71"/>
        <v>0</v>
      </c>
      <c r="AE158" s="49">
        <f t="shared" si="71"/>
        <v>4590.4522000300958</v>
      </c>
      <c r="AF158" s="49">
        <f t="shared" si="71"/>
        <v>9180.9044000601934</v>
      </c>
      <c r="AH158" s="49">
        <f t="shared" si="60"/>
        <v>0</v>
      </c>
      <c r="AI158" s="49">
        <f t="shared" si="61"/>
        <v>0</v>
      </c>
      <c r="AJ158" s="49">
        <f t="shared" si="62"/>
        <v>0</v>
      </c>
      <c r="AK158" s="49">
        <f t="shared" si="63"/>
        <v>58298.742940382217</v>
      </c>
      <c r="AL158" s="49">
        <f t="shared" si="64"/>
        <v>102633.33028827287</v>
      </c>
      <c r="AN158" s="49">
        <f t="shared" si="46"/>
        <v>0</v>
      </c>
      <c r="AO158" s="49">
        <f t="shared" si="47"/>
        <v>0</v>
      </c>
      <c r="AP158" s="49">
        <f t="shared" si="48"/>
        <v>0</v>
      </c>
      <c r="AQ158" s="49">
        <f t="shared" si="49"/>
        <v>400746.47706262732</v>
      </c>
      <c r="AR158" s="49">
        <f t="shared" si="50"/>
        <v>298113.14677435445</v>
      </c>
      <c r="AT158" s="49">
        <f t="shared" ref="AT158:AX200" si="72">IF($H158&lt;=AT$59,$F158*INDEX($H$40:$N$46,$H158-2019,AT$59-2019)*INDEX($H$49:$N$55,$H158-2019,AT$59-2019)*$F$19,0)</f>
        <v>0</v>
      </c>
      <c r="AU158" s="49">
        <f t="shared" si="72"/>
        <v>0</v>
      </c>
      <c r="AV158" s="49">
        <f t="shared" si="72"/>
        <v>0</v>
      </c>
      <c r="AW158" s="49">
        <f t="shared" si="72"/>
        <v>4590.4522000300958</v>
      </c>
      <c r="AX158" s="49">
        <f t="shared" si="72"/>
        <v>4649.8159278808844</v>
      </c>
      <c r="AZ158" s="53">
        <f t="shared" si="65"/>
        <v>0</v>
      </c>
      <c r="BA158" s="53">
        <f t="shared" si="66"/>
        <v>0</v>
      </c>
      <c r="BB158" s="53">
        <f t="shared" si="67"/>
        <v>0</v>
      </c>
      <c r="BC158" s="53">
        <f t="shared" si="68"/>
        <v>78117.561268792153</v>
      </c>
      <c r="BD158" s="53">
        <f t="shared" si="69"/>
        <v>118611.44579357923</v>
      </c>
    </row>
    <row r="159" spans="2:56">
      <c r="B159" s="43">
        <f>'3. Input (des)investeringen '!B184</f>
        <v>1627</v>
      </c>
      <c r="C159" s="54"/>
      <c r="D159" s="54"/>
      <c r="E159" s="54"/>
      <c r="F159" s="48">
        <f>'3. Input (des)investeringen '!D184</f>
        <v>1646168.9780642902</v>
      </c>
      <c r="G159" s="54"/>
      <c r="H159" s="43">
        <f>'3. Input (des)investeringen '!F184</f>
        <v>2025</v>
      </c>
      <c r="I159" s="48" t="str">
        <f>'3. Input (des)investeringen '!G184</f>
        <v>nvt</v>
      </c>
      <c r="J159" s="48">
        <f>'3. Input (des)investeringen '!H184</f>
        <v>10</v>
      </c>
      <c r="K159" s="48">
        <f>'3. Input (des)investeringen '!I184</f>
        <v>0</v>
      </c>
      <c r="M159" s="49">
        <f t="shared" ref="M159:M200" si="73">IF($J159=0, 0, IF($H159&lt;=M$59,
VDB($F159,0,$J159,MAX(0,M$59-$H159-0.5),MIN($J159,M$59-$H159+0.5),1)*INDEX(H$40:H$46,$H159-2019,1),
0))</f>
        <v>0</v>
      </c>
      <c r="N159" s="49">
        <f t="shared" ref="N159:N200" si="74">IF($J159=0, 0, IF($H159&lt;=N$59,
VDB($F159,0,$J159,MAX(0,N$59-$H159-0.5),MIN($J159,N$59-$H159+0.5),1)*INDEX(I$40:I$46,$H159-2019,1),
0))</f>
        <v>0</v>
      </c>
      <c r="P159" s="147">
        <f t="shared" ref="P159:P200" si="75">IF($J159=0,IF($H159=M$59,$F159,0),IF(OR($H159&gt;P$59,$H159+$J159&lt;=P$59),0,
F159-M159))</f>
        <v>0</v>
      </c>
      <c r="Q159" s="147">
        <f t="shared" ref="Q159:Q200" si="76">IF($J159=0,IF($H159=N$59,$F159,$P159*I$40),IF(OR($H159&gt;Q$59,$H159+$J159&lt;=Q$59),0,
IF($H159=Q$59,F159-N159,P159*I$40-N159)))</f>
        <v>0</v>
      </c>
      <c r="S159" s="49">
        <f t="shared" si="39"/>
        <v>1646168.9780642902</v>
      </c>
      <c r="T159" s="44">
        <f t="shared" ref="T159:T200" si="77">IF($J159=0, 0, IF(H159&lt;2022,J159-2021+H159-0.5,J159))</f>
        <v>10</v>
      </c>
      <c r="V159" s="49">
        <f t="shared" si="70"/>
        <v>0</v>
      </c>
      <c r="W159" s="49">
        <f t="shared" si="70"/>
        <v>0</v>
      </c>
      <c r="X159" s="49">
        <f t="shared" si="70"/>
        <v>0</v>
      </c>
      <c r="Y159" s="49">
        <f t="shared" si="70"/>
        <v>96300.885216760973</v>
      </c>
      <c r="Z159" s="49">
        <f t="shared" si="70"/>
        <v>180082.65535534304</v>
      </c>
      <c r="AB159" s="49">
        <f t="shared" si="71"/>
        <v>0</v>
      </c>
      <c r="AC159" s="49">
        <f t="shared" si="71"/>
        <v>0</v>
      </c>
      <c r="AD159" s="49">
        <f t="shared" si="71"/>
        <v>0</v>
      </c>
      <c r="AE159" s="49">
        <f t="shared" si="71"/>
        <v>8230.8448903214521</v>
      </c>
      <c r="AF159" s="49">
        <f t="shared" si="71"/>
        <v>16461.689780642904</v>
      </c>
      <c r="AH159" s="49">
        <f t="shared" ref="AH159:AH200" si="78">V159+AB159</f>
        <v>0</v>
      </c>
      <c r="AI159" s="49">
        <f t="shared" ref="AI159:AI200" si="79">W159+AC159</f>
        <v>0</v>
      </c>
      <c r="AJ159" s="49">
        <f t="shared" ref="AJ159:AJ200" si="80">X159+AD159</f>
        <v>0</v>
      </c>
      <c r="AK159" s="49">
        <f t="shared" ref="AK159:AK200" si="81">Y159+AE159</f>
        <v>104531.73010708243</v>
      </c>
      <c r="AL159" s="49">
        <f t="shared" ref="AL159:AL200" si="82">Z159+AF159</f>
        <v>196544.34513598593</v>
      </c>
      <c r="AN159" s="49">
        <f t="shared" si="46"/>
        <v>0</v>
      </c>
      <c r="AO159" s="49">
        <f t="shared" si="47"/>
        <v>0</v>
      </c>
      <c r="AP159" s="49">
        <f t="shared" si="48"/>
        <v>0</v>
      </c>
      <c r="AQ159" s="49">
        <f t="shared" si="49"/>
        <v>1541637.2479572077</v>
      </c>
      <c r="AR159" s="49">
        <f t="shared" si="50"/>
        <v>1345092.9028212219</v>
      </c>
      <c r="AT159" s="49">
        <f t="shared" si="72"/>
        <v>0</v>
      </c>
      <c r="AU159" s="49">
        <f t="shared" si="72"/>
        <v>0</v>
      </c>
      <c r="AV159" s="49">
        <f t="shared" si="72"/>
        <v>0</v>
      </c>
      <c r="AW159" s="49">
        <f t="shared" si="72"/>
        <v>16461.689780642904</v>
      </c>
      <c r="AX159" s="49">
        <f t="shared" si="72"/>
        <v>16674.572352886174</v>
      </c>
      <c r="AZ159" s="53">
        <f t="shared" ref="AZ159:AZ200" si="83">(AH159+AN159*J$16+AT159)*IF($K159=1,$F$25,1)</f>
        <v>0</v>
      </c>
      <c r="BA159" s="53">
        <f t="shared" ref="BA159:BA200" si="84">(AI159+AO159*K$16+AU159)*IF($K159=1,$F$25,1)</f>
        <v>0</v>
      </c>
      <c r="BB159" s="53">
        <f t="shared" ref="BB159:BB200" si="85">(AJ159+AP159*L$16+AV159)*IF($K159=1,$F$25,1)</f>
        <v>0</v>
      </c>
      <c r="BC159" s="53">
        <f t="shared" ref="BC159:BC200" si="86">(AK159+AQ159*M$16+AW159)*IF($K159=1,$F$25,1)</f>
        <v>179575.63531009923</v>
      </c>
      <c r="BD159" s="53">
        <f t="shared" ref="BD159:BD200" si="87">(AL159+AR159*N$16+AX159)*IF($K159=1,$F$25,1)</f>
        <v>264332.44779607857</v>
      </c>
    </row>
    <row r="160" spans="2:56">
      <c r="B160" s="43">
        <f>'3. Input (des)investeringen '!B185</f>
        <v>1628</v>
      </c>
      <c r="C160" s="54"/>
      <c r="D160" s="54"/>
      <c r="E160" s="54"/>
      <c r="F160" s="48">
        <f>'3. Input (des)investeringen '!D185</f>
        <v>4946948.6241163164</v>
      </c>
      <c r="G160" s="54"/>
      <c r="H160" s="43">
        <f>'3. Input (des)investeringen '!F185</f>
        <v>2025</v>
      </c>
      <c r="I160" s="48" t="str">
        <f>'3. Input (des)investeringen '!G185</f>
        <v>nvt</v>
      </c>
      <c r="J160" s="48">
        <f>'3. Input (des)investeringen '!H185</f>
        <v>15</v>
      </c>
      <c r="K160" s="48">
        <f>'3. Input (des)investeringen '!I185</f>
        <v>0</v>
      </c>
      <c r="M160" s="49">
        <f t="shared" si="73"/>
        <v>0</v>
      </c>
      <c r="N160" s="49">
        <f t="shared" si="74"/>
        <v>0</v>
      </c>
      <c r="P160" s="147">
        <f t="shared" si="75"/>
        <v>0</v>
      </c>
      <c r="Q160" s="147">
        <f t="shared" si="76"/>
        <v>0</v>
      </c>
      <c r="S160" s="49">
        <f t="shared" si="39"/>
        <v>4946948.6241163164</v>
      </c>
      <c r="T160" s="44">
        <f t="shared" si="77"/>
        <v>15</v>
      </c>
      <c r="V160" s="49">
        <f t="shared" ref="V160:Z200" si="88">IF($J160=0, 0, IF(OR($H160&gt;V$59,$H160+$J160&lt;V$59),0,
IF(OR($H160=2020,$H160=2021),VDB($S160*(1-$F$28),0,$T160,V$59-2022,MIN($T160,V$59-2021),$F$22,FALSE),
VDB($S160*(1-$F$28),0,$T160,MAX(0,V$59-$H160-0.5),MIN($T160,V$59-$H160+0.5),$F$22,FALSE))))</f>
        <v>0</v>
      </c>
      <c r="W160" s="49">
        <f t="shared" si="88"/>
        <v>0</v>
      </c>
      <c r="X160" s="49">
        <f t="shared" si="88"/>
        <v>0</v>
      </c>
      <c r="Y160" s="49">
        <f t="shared" si="88"/>
        <v>192930.99634053637</v>
      </c>
      <c r="Z160" s="49">
        <f t="shared" si="88"/>
        <v>369141.30633155955</v>
      </c>
      <c r="AB160" s="49">
        <f t="shared" ref="AB160:AF200" si="89">IF($J160=0, 0, IF(OR($H160&gt;AB$59,$H160+$J160&lt;AB$59),0,
IF(OR($H160=2020,$H160=2021),VDB($S160*$F$28,0,$T160,AB$59-2022,MIN($T160,AB$59-2021),1),
VDB($S160*$F$28,0,$T160,MAX(0,AB$59-$H160-0.5),MIN($T160,AB$59-$H160+0.5),1))))</f>
        <v>0</v>
      </c>
      <c r="AC160" s="49">
        <f t="shared" si="89"/>
        <v>0</v>
      </c>
      <c r="AD160" s="49">
        <f t="shared" si="89"/>
        <v>0</v>
      </c>
      <c r="AE160" s="49">
        <f t="shared" si="89"/>
        <v>16489.828747054391</v>
      </c>
      <c r="AF160" s="49">
        <f t="shared" si="89"/>
        <v>32979.657494108782</v>
      </c>
      <c r="AH160" s="49">
        <f t="shared" si="78"/>
        <v>0</v>
      </c>
      <c r="AI160" s="49">
        <f t="shared" si="79"/>
        <v>0</v>
      </c>
      <c r="AJ160" s="49">
        <f t="shared" si="80"/>
        <v>0</v>
      </c>
      <c r="AK160" s="49">
        <f t="shared" si="81"/>
        <v>209420.82508759075</v>
      </c>
      <c r="AL160" s="49">
        <f t="shared" si="82"/>
        <v>402120.96382566832</v>
      </c>
      <c r="AN160" s="49">
        <f t="shared" si="46"/>
        <v>0</v>
      </c>
      <c r="AO160" s="49">
        <f t="shared" si="47"/>
        <v>0</v>
      </c>
      <c r="AP160" s="49">
        <f t="shared" si="48"/>
        <v>0</v>
      </c>
      <c r="AQ160" s="49">
        <f t="shared" si="49"/>
        <v>4737527.7990287254</v>
      </c>
      <c r="AR160" s="49">
        <f t="shared" si="50"/>
        <v>4335406.8352030572</v>
      </c>
      <c r="AT160" s="49">
        <f t="shared" si="72"/>
        <v>0</v>
      </c>
      <c r="AU160" s="49">
        <f t="shared" si="72"/>
        <v>0</v>
      </c>
      <c r="AV160" s="49">
        <f t="shared" si="72"/>
        <v>0</v>
      </c>
      <c r="AW160" s="49">
        <f t="shared" si="72"/>
        <v>49469.486241163162</v>
      </c>
      <c r="AX160" s="49">
        <f t="shared" si="72"/>
        <v>50109.225637233882</v>
      </c>
      <c r="AZ160" s="53">
        <f t="shared" si="83"/>
        <v>0</v>
      </c>
      <c r="BA160" s="53">
        <f t="shared" si="84"/>
        <v>0</v>
      </c>
      <c r="BB160" s="53">
        <f t="shared" si="85"/>
        <v>0</v>
      </c>
      <c r="BC160" s="53">
        <f t="shared" si="86"/>
        <v>438916.36769184546</v>
      </c>
      <c r="BD160" s="53">
        <f t="shared" si="87"/>
        <v>616975.64920061838</v>
      </c>
    </row>
    <row r="161" spans="2:56">
      <c r="B161" s="43">
        <f>'3. Input (des)investeringen '!B186</f>
        <v>1629</v>
      </c>
      <c r="C161" s="54"/>
      <c r="D161" s="54"/>
      <c r="E161" s="54"/>
      <c r="F161" s="48">
        <f>'3. Input (des)investeringen '!D186</f>
        <v>28058274.451637983</v>
      </c>
      <c r="G161" s="54"/>
      <c r="H161" s="43">
        <f>'3. Input (des)investeringen '!F186</f>
        <v>2025</v>
      </c>
      <c r="I161" s="48" t="str">
        <f>'3. Input (des)investeringen '!G186</f>
        <v>nvt</v>
      </c>
      <c r="J161" s="48">
        <f>'3. Input (des)investeringen '!H186</f>
        <v>30</v>
      </c>
      <c r="K161" s="48">
        <f>'3. Input (des)investeringen '!I186</f>
        <v>0</v>
      </c>
      <c r="M161" s="49">
        <f t="shared" si="73"/>
        <v>0</v>
      </c>
      <c r="N161" s="49">
        <f t="shared" si="74"/>
        <v>0</v>
      </c>
      <c r="P161" s="147">
        <f t="shared" si="75"/>
        <v>0</v>
      </c>
      <c r="Q161" s="147">
        <f t="shared" si="76"/>
        <v>0</v>
      </c>
      <c r="S161" s="49">
        <f t="shared" si="39"/>
        <v>28058274.451637983</v>
      </c>
      <c r="T161" s="44">
        <f t="shared" si="77"/>
        <v>30</v>
      </c>
      <c r="V161" s="49">
        <f t="shared" si="88"/>
        <v>0</v>
      </c>
      <c r="W161" s="49">
        <f t="shared" si="88"/>
        <v>0</v>
      </c>
      <c r="X161" s="49">
        <f t="shared" si="88"/>
        <v>0</v>
      </c>
      <c r="Y161" s="49">
        <f t="shared" si="88"/>
        <v>547136.35180694074</v>
      </c>
      <c r="Z161" s="49">
        <f t="shared" si="88"/>
        <v>1070563.4617022472</v>
      </c>
      <c r="AB161" s="49">
        <f t="shared" si="89"/>
        <v>0</v>
      </c>
      <c r="AC161" s="49">
        <f t="shared" si="89"/>
        <v>0</v>
      </c>
      <c r="AD161" s="49">
        <f t="shared" si="89"/>
        <v>0</v>
      </c>
      <c r="AE161" s="49">
        <f t="shared" si="89"/>
        <v>46763.790752729976</v>
      </c>
      <c r="AF161" s="49">
        <f t="shared" si="89"/>
        <v>93527.581505459952</v>
      </c>
      <c r="AH161" s="49">
        <f t="shared" si="78"/>
        <v>0</v>
      </c>
      <c r="AI161" s="49">
        <f t="shared" si="79"/>
        <v>0</v>
      </c>
      <c r="AJ161" s="49">
        <f t="shared" si="80"/>
        <v>0</v>
      </c>
      <c r="AK161" s="49">
        <f t="shared" si="81"/>
        <v>593900.14255967073</v>
      </c>
      <c r="AL161" s="49">
        <f t="shared" si="82"/>
        <v>1164091.0432077071</v>
      </c>
      <c r="AN161" s="49">
        <f t="shared" si="46"/>
        <v>0</v>
      </c>
      <c r="AO161" s="49">
        <f t="shared" si="47"/>
        <v>0</v>
      </c>
      <c r="AP161" s="49">
        <f t="shared" si="48"/>
        <v>0</v>
      </c>
      <c r="AQ161" s="49">
        <f t="shared" si="49"/>
        <v>27464374.309078313</v>
      </c>
      <c r="AR161" s="49">
        <f t="shared" si="50"/>
        <v>26300283.265870605</v>
      </c>
      <c r="AT161" s="49">
        <f t="shared" si="72"/>
        <v>0</v>
      </c>
      <c r="AU161" s="49">
        <f t="shared" si="72"/>
        <v>0</v>
      </c>
      <c r="AV161" s="49">
        <f t="shared" si="72"/>
        <v>0</v>
      </c>
      <c r="AW161" s="49">
        <f t="shared" si="72"/>
        <v>280582.74451637984</v>
      </c>
      <c r="AX161" s="49">
        <f t="shared" si="72"/>
        <v>284211.24056846561</v>
      </c>
      <c r="AZ161" s="53">
        <f t="shared" si="83"/>
        <v>0</v>
      </c>
      <c r="BA161" s="53">
        <f t="shared" si="84"/>
        <v>0</v>
      </c>
      <c r="BB161" s="53">
        <f t="shared" si="85"/>
        <v>0</v>
      </c>
      <c r="BC161" s="53">
        <f t="shared" si="86"/>
        <v>1918129.1108210266</v>
      </c>
      <c r="BD161" s="53">
        <f t="shared" si="87"/>
        <v>2447713.0478792554</v>
      </c>
    </row>
    <row r="162" spans="2:56">
      <c r="B162" s="43">
        <f>'3. Input (des)investeringen '!B187</f>
        <v>1630</v>
      </c>
      <c r="C162" s="54"/>
      <c r="D162" s="54"/>
      <c r="E162" s="54"/>
      <c r="F162" s="48">
        <f>'3. Input (des)investeringen '!D187</f>
        <v>39636.2960349688</v>
      </c>
      <c r="G162" s="54"/>
      <c r="H162" s="43">
        <f>'3. Input (des)investeringen '!F187</f>
        <v>2025</v>
      </c>
      <c r="I162" s="48" t="str">
        <f>'3. Input (des)investeringen '!G187</f>
        <v>nvt</v>
      </c>
      <c r="J162" s="48">
        <f>'3. Input (des)investeringen '!H187</f>
        <v>55</v>
      </c>
      <c r="K162" s="48">
        <f>'3. Input (des)investeringen '!I187</f>
        <v>0</v>
      </c>
      <c r="M162" s="49">
        <f t="shared" si="73"/>
        <v>0</v>
      </c>
      <c r="N162" s="49">
        <f t="shared" si="74"/>
        <v>0</v>
      </c>
      <c r="P162" s="147">
        <f t="shared" si="75"/>
        <v>0</v>
      </c>
      <c r="Q162" s="147">
        <f t="shared" si="76"/>
        <v>0</v>
      </c>
      <c r="S162" s="49">
        <f t="shared" si="39"/>
        <v>39636.2960349688</v>
      </c>
      <c r="T162" s="44">
        <f t="shared" si="77"/>
        <v>55</v>
      </c>
      <c r="V162" s="49">
        <f t="shared" si="88"/>
        <v>0</v>
      </c>
      <c r="W162" s="49">
        <f t="shared" si="88"/>
        <v>0</v>
      </c>
      <c r="X162" s="49">
        <f t="shared" si="88"/>
        <v>0</v>
      </c>
      <c r="Y162" s="49">
        <f t="shared" si="88"/>
        <v>421.58605782648635</v>
      </c>
      <c r="Z162" s="49">
        <f t="shared" si="88"/>
        <v>833.2073542861649</v>
      </c>
      <c r="AB162" s="49">
        <f t="shared" si="89"/>
        <v>0</v>
      </c>
      <c r="AC162" s="49">
        <f t="shared" si="89"/>
        <v>0</v>
      </c>
      <c r="AD162" s="49">
        <f t="shared" si="89"/>
        <v>0</v>
      </c>
      <c r="AE162" s="49">
        <f t="shared" si="89"/>
        <v>36.032996395426181</v>
      </c>
      <c r="AF162" s="49">
        <f t="shared" si="89"/>
        <v>72.065992790852363</v>
      </c>
      <c r="AH162" s="49">
        <f t="shared" si="78"/>
        <v>0</v>
      </c>
      <c r="AI162" s="49">
        <f t="shared" si="79"/>
        <v>0</v>
      </c>
      <c r="AJ162" s="49">
        <f t="shared" si="80"/>
        <v>0</v>
      </c>
      <c r="AK162" s="49">
        <f t="shared" si="81"/>
        <v>457.61905422191251</v>
      </c>
      <c r="AL162" s="49">
        <f t="shared" si="82"/>
        <v>905.27334707701721</v>
      </c>
      <c r="AN162" s="49">
        <f t="shared" si="46"/>
        <v>0</v>
      </c>
      <c r="AO162" s="49">
        <f t="shared" si="47"/>
        <v>0</v>
      </c>
      <c r="AP162" s="49">
        <f t="shared" si="48"/>
        <v>0</v>
      </c>
      <c r="AQ162" s="49">
        <f t="shared" si="49"/>
        <v>39178.676980746888</v>
      </c>
      <c r="AR162" s="49">
        <f t="shared" si="50"/>
        <v>38273.40363366987</v>
      </c>
      <c r="AT162" s="49">
        <f t="shared" si="72"/>
        <v>0</v>
      </c>
      <c r="AU162" s="49">
        <f t="shared" si="72"/>
        <v>0</v>
      </c>
      <c r="AV162" s="49">
        <f t="shared" si="72"/>
        <v>0</v>
      </c>
      <c r="AW162" s="49">
        <f t="shared" si="72"/>
        <v>396.36296034968802</v>
      </c>
      <c r="AX162" s="49">
        <f t="shared" si="72"/>
        <v>401.4887261529301</v>
      </c>
      <c r="AZ162" s="53">
        <f t="shared" si="83"/>
        <v>0</v>
      </c>
      <c r="BA162" s="53">
        <f t="shared" si="84"/>
        <v>0</v>
      </c>
      <c r="BB162" s="53">
        <f t="shared" si="85"/>
        <v>0</v>
      </c>
      <c r="BC162" s="53">
        <f t="shared" si="86"/>
        <v>2342.7717398399823</v>
      </c>
      <c r="BD162" s="53">
        <f t="shared" si="87"/>
        <v>2761.1514113094026</v>
      </c>
    </row>
    <row r="163" spans="2:56">
      <c r="B163" s="43">
        <f>'3. Input (des)investeringen '!B188</f>
        <v>1631</v>
      </c>
      <c r="C163" s="54"/>
      <c r="D163" s="54"/>
      <c r="E163" s="54"/>
      <c r="F163" s="48">
        <f>'3. Input (des)investeringen '!D188</f>
        <v>0</v>
      </c>
      <c r="G163" s="54"/>
      <c r="H163" s="43">
        <f>'3. Input (des)investeringen '!F188</f>
        <v>2025</v>
      </c>
      <c r="I163" s="48" t="str">
        <f>'3. Input (des)investeringen '!G188</f>
        <v>nvt</v>
      </c>
      <c r="J163" s="48">
        <f>'3. Input (des)investeringen '!H188</f>
        <v>0</v>
      </c>
      <c r="K163" s="48">
        <f>'3. Input (des)investeringen '!I188</f>
        <v>0</v>
      </c>
      <c r="M163" s="49">
        <f t="shared" si="73"/>
        <v>0</v>
      </c>
      <c r="N163" s="49">
        <f t="shared" si="74"/>
        <v>0</v>
      </c>
      <c r="P163" s="147">
        <f t="shared" si="75"/>
        <v>0</v>
      </c>
      <c r="Q163" s="147">
        <f t="shared" si="76"/>
        <v>0</v>
      </c>
      <c r="S163" s="49">
        <f t="shared" si="39"/>
        <v>0</v>
      </c>
      <c r="T163" s="44">
        <f t="shared" si="77"/>
        <v>0</v>
      </c>
      <c r="V163" s="49">
        <f t="shared" si="88"/>
        <v>0</v>
      </c>
      <c r="W163" s="49">
        <f t="shared" si="88"/>
        <v>0</v>
      </c>
      <c r="X163" s="49">
        <f t="shared" si="88"/>
        <v>0</v>
      </c>
      <c r="Y163" s="49">
        <f t="shared" si="88"/>
        <v>0</v>
      </c>
      <c r="Z163" s="49">
        <f t="shared" si="88"/>
        <v>0</v>
      </c>
      <c r="AB163" s="49">
        <f t="shared" si="89"/>
        <v>0</v>
      </c>
      <c r="AC163" s="49">
        <f t="shared" si="89"/>
        <v>0</v>
      </c>
      <c r="AD163" s="49">
        <f t="shared" si="89"/>
        <v>0</v>
      </c>
      <c r="AE163" s="49">
        <f t="shared" si="89"/>
        <v>0</v>
      </c>
      <c r="AF163" s="49">
        <f t="shared" si="89"/>
        <v>0</v>
      </c>
      <c r="AH163" s="49">
        <f t="shared" si="78"/>
        <v>0</v>
      </c>
      <c r="AI163" s="49">
        <f t="shared" si="79"/>
        <v>0</v>
      </c>
      <c r="AJ163" s="49">
        <f t="shared" si="80"/>
        <v>0</v>
      </c>
      <c r="AK163" s="49">
        <f t="shared" si="81"/>
        <v>0</v>
      </c>
      <c r="AL163" s="49">
        <f t="shared" si="82"/>
        <v>0</v>
      </c>
      <c r="AN163" s="49">
        <f t="shared" si="46"/>
        <v>0</v>
      </c>
      <c r="AO163" s="49">
        <f t="shared" si="47"/>
        <v>0</v>
      </c>
      <c r="AP163" s="49">
        <f t="shared" si="48"/>
        <v>0</v>
      </c>
      <c r="AQ163" s="49">
        <f t="shared" si="49"/>
        <v>0</v>
      </c>
      <c r="AR163" s="49">
        <f t="shared" si="50"/>
        <v>0</v>
      </c>
      <c r="AT163" s="49">
        <f t="shared" si="72"/>
        <v>0</v>
      </c>
      <c r="AU163" s="49">
        <f t="shared" si="72"/>
        <v>0</v>
      </c>
      <c r="AV163" s="49">
        <f t="shared" si="72"/>
        <v>0</v>
      </c>
      <c r="AW163" s="49">
        <f t="shared" si="72"/>
        <v>0</v>
      </c>
      <c r="AX163" s="49">
        <f t="shared" si="72"/>
        <v>0</v>
      </c>
      <c r="AZ163" s="53">
        <f t="shared" si="83"/>
        <v>0</v>
      </c>
      <c r="BA163" s="53">
        <f t="shared" si="84"/>
        <v>0</v>
      </c>
      <c r="BB163" s="53">
        <f t="shared" si="85"/>
        <v>0</v>
      </c>
      <c r="BC163" s="53">
        <f t="shared" si="86"/>
        <v>0</v>
      </c>
      <c r="BD163" s="53">
        <f t="shared" si="87"/>
        <v>0</v>
      </c>
    </row>
    <row r="164" spans="2:56">
      <c r="B164" s="43">
        <f>'3. Input (des)investeringen '!B189</f>
        <v>1632</v>
      </c>
      <c r="C164" s="54"/>
      <c r="D164" s="54"/>
      <c r="E164" s="54"/>
      <c r="F164" s="48">
        <f>'3. Input (des)investeringen '!D189</f>
        <v>659695.61097586737</v>
      </c>
      <c r="G164" s="54"/>
      <c r="H164" s="43">
        <f>'3. Input (des)investeringen '!F189</f>
        <v>2025</v>
      </c>
      <c r="I164" s="48" t="str">
        <f>'3. Input (des)investeringen '!G189</f>
        <v>nvt</v>
      </c>
      <c r="J164" s="48">
        <f>'3. Input (des)investeringen '!H189</f>
        <v>5</v>
      </c>
      <c r="K164" s="48">
        <f>'3. Input (des)investeringen '!I189</f>
        <v>0</v>
      </c>
      <c r="M164" s="49">
        <f t="shared" si="73"/>
        <v>0</v>
      </c>
      <c r="N164" s="49">
        <f t="shared" si="74"/>
        <v>0</v>
      </c>
      <c r="P164" s="147">
        <f t="shared" si="75"/>
        <v>0</v>
      </c>
      <c r="Q164" s="147">
        <f t="shared" si="76"/>
        <v>0</v>
      </c>
      <c r="S164" s="49">
        <f t="shared" si="39"/>
        <v>659695.61097586737</v>
      </c>
      <c r="T164" s="44">
        <f t="shared" si="77"/>
        <v>5</v>
      </c>
      <c r="V164" s="49">
        <f t="shared" si="88"/>
        <v>0</v>
      </c>
      <c r="W164" s="49">
        <f t="shared" si="88"/>
        <v>0</v>
      </c>
      <c r="X164" s="49">
        <f t="shared" si="88"/>
        <v>0</v>
      </c>
      <c r="Y164" s="49">
        <f t="shared" si="88"/>
        <v>77184.386484176488</v>
      </c>
      <c r="Z164" s="49">
        <f t="shared" si="88"/>
        <v>134300.83248246709</v>
      </c>
      <c r="AB164" s="49">
        <f t="shared" si="89"/>
        <v>0</v>
      </c>
      <c r="AC164" s="49">
        <f t="shared" si="89"/>
        <v>0</v>
      </c>
      <c r="AD164" s="49">
        <f t="shared" si="89"/>
        <v>0</v>
      </c>
      <c r="AE164" s="49">
        <f t="shared" si="89"/>
        <v>6596.9561097586748</v>
      </c>
      <c r="AF164" s="49">
        <f t="shared" si="89"/>
        <v>13193.912219517348</v>
      </c>
      <c r="AH164" s="49">
        <f t="shared" si="78"/>
        <v>0</v>
      </c>
      <c r="AI164" s="49">
        <f t="shared" si="79"/>
        <v>0</v>
      </c>
      <c r="AJ164" s="49">
        <f t="shared" si="80"/>
        <v>0</v>
      </c>
      <c r="AK164" s="49">
        <f t="shared" si="81"/>
        <v>83781.342593935158</v>
      </c>
      <c r="AL164" s="49">
        <f t="shared" si="82"/>
        <v>147494.74470198443</v>
      </c>
      <c r="AN164" s="49">
        <f t="shared" si="46"/>
        <v>0</v>
      </c>
      <c r="AO164" s="49">
        <f t="shared" si="47"/>
        <v>0</v>
      </c>
      <c r="AP164" s="49">
        <f t="shared" si="48"/>
        <v>0</v>
      </c>
      <c r="AQ164" s="49">
        <f t="shared" si="49"/>
        <v>575914.26838193217</v>
      </c>
      <c r="AR164" s="49">
        <f t="shared" si="50"/>
        <v>428419.52367994771</v>
      </c>
      <c r="AT164" s="49">
        <f t="shared" si="72"/>
        <v>0</v>
      </c>
      <c r="AU164" s="49">
        <f t="shared" si="72"/>
        <v>0</v>
      </c>
      <c r="AV164" s="49">
        <f t="shared" si="72"/>
        <v>0</v>
      </c>
      <c r="AW164" s="49">
        <f t="shared" si="72"/>
        <v>6596.9561097586738</v>
      </c>
      <c r="AX164" s="49">
        <f t="shared" si="72"/>
        <v>6682.2679461700718</v>
      </c>
      <c r="AZ164" s="53">
        <f t="shared" si="83"/>
        <v>0</v>
      </c>
      <c r="BA164" s="53">
        <f t="shared" si="84"/>
        <v>0</v>
      </c>
      <c r="BB164" s="53">
        <f t="shared" si="85"/>
        <v>0</v>
      </c>
      <c r="BC164" s="53">
        <f t="shared" si="86"/>
        <v>112263.04090220726</v>
      </c>
      <c r="BD164" s="53">
        <f t="shared" si="87"/>
        <v>170456.9545479925</v>
      </c>
    </row>
    <row r="165" spans="2:56">
      <c r="B165" s="43">
        <f>'3. Input (des)investeringen '!B190</f>
        <v>1633</v>
      </c>
      <c r="C165" s="54"/>
      <c r="D165" s="54"/>
      <c r="E165" s="54"/>
      <c r="F165" s="48">
        <f>'3. Input (des)investeringen '!D190</f>
        <v>4883428.1411884353</v>
      </c>
      <c r="G165" s="54"/>
      <c r="H165" s="43">
        <f>'3. Input (des)investeringen '!F190</f>
        <v>2025</v>
      </c>
      <c r="I165" s="48" t="str">
        <f>'3. Input (des)investeringen '!G190</f>
        <v>nvt</v>
      </c>
      <c r="J165" s="48">
        <f>'3. Input (des)investeringen '!H190</f>
        <v>10</v>
      </c>
      <c r="K165" s="48">
        <f>'3. Input (des)investeringen '!I190</f>
        <v>0</v>
      </c>
      <c r="M165" s="49">
        <f t="shared" si="73"/>
        <v>0</v>
      </c>
      <c r="N165" s="49">
        <f t="shared" si="74"/>
        <v>0</v>
      </c>
      <c r="P165" s="147">
        <f t="shared" si="75"/>
        <v>0</v>
      </c>
      <c r="Q165" s="147">
        <f t="shared" si="76"/>
        <v>0</v>
      </c>
      <c r="S165" s="49">
        <f t="shared" si="39"/>
        <v>4883428.1411884353</v>
      </c>
      <c r="T165" s="44">
        <f t="shared" si="77"/>
        <v>10</v>
      </c>
      <c r="V165" s="49">
        <f t="shared" si="88"/>
        <v>0</v>
      </c>
      <c r="W165" s="49">
        <f t="shared" si="88"/>
        <v>0</v>
      </c>
      <c r="X165" s="49">
        <f t="shared" si="88"/>
        <v>0</v>
      </c>
      <c r="Y165" s="49">
        <f t="shared" si="88"/>
        <v>285680.54625952349</v>
      </c>
      <c r="Z165" s="49">
        <f t="shared" si="88"/>
        <v>534222.6215053089</v>
      </c>
      <c r="AB165" s="49">
        <f t="shared" si="89"/>
        <v>0</v>
      </c>
      <c r="AC165" s="49">
        <f t="shared" si="89"/>
        <v>0</v>
      </c>
      <c r="AD165" s="49">
        <f t="shared" si="89"/>
        <v>0</v>
      </c>
      <c r="AE165" s="49">
        <f t="shared" si="89"/>
        <v>24417.140705942176</v>
      </c>
      <c r="AF165" s="49">
        <f t="shared" si="89"/>
        <v>48834.281411884353</v>
      </c>
      <c r="AH165" s="49">
        <f t="shared" si="78"/>
        <v>0</v>
      </c>
      <c r="AI165" s="49">
        <f t="shared" si="79"/>
        <v>0</v>
      </c>
      <c r="AJ165" s="49">
        <f t="shared" si="80"/>
        <v>0</v>
      </c>
      <c r="AK165" s="49">
        <f t="shared" si="81"/>
        <v>310097.68696546566</v>
      </c>
      <c r="AL165" s="49">
        <f t="shared" si="82"/>
        <v>583056.90291719325</v>
      </c>
      <c r="AN165" s="49">
        <f t="shared" si="46"/>
        <v>0</v>
      </c>
      <c r="AO165" s="49">
        <f t="shared" si="47"/>
        <v>0</v>
      </c>
      <c r="AP165" s="49">
        <f t="shared" si="48"/>
        <v>0</v>
      </c>
      <c r="AQ165" s="49">
        <f t="shared" si="49"/>
        <v>4573330.4542229697</v>
      </c>
      <c r="AR165" s="49">
        <f t="shared" si="50"/>
        <v>3990273.5513057765</v>
      </c>
      <c r="AT165" s="49">
        <f t="shared" si="72"/>
        <v>0</v>
      </c>
      <c r="AU165" s="49">
        <f t="shared" si="72"/>
        <v>0</v>
      </c>
      <c r="AV165" s="49">
        <f t="shared" si="72"/>
        <v>0</v>
      </c>
      <c r="AW165" s="49">
        <f t="shared" si="72"/>
        <v>48834.281411884353</v>
      </c>
      <c r="AX165" s="49">
        <f t="shared" si="72"/>
        <v>49465.806339102834</v>
      </c>
      <c r="AZ165" s="53">
        <f t="shared" si="83"/>
        <v>0</v>
      </c>
      <c r="BA165" s="53">
        <f t="shared" si="84"/>
        <v>0</v>
      </c>
      <c r="BB165" s="53">
        <f t="shared" si="85"/>
        <v>0</v>
      </c>
      <c r="BC165" s="53">
        <f t="shared" si="86"/>
        <v>532718.52563782292</v>
      </c>
      <c r="BD165" s="53">
        <f t="shared" si="87"/>
        <v>784153.10420591559</v>
      </c>
    </row>
    <row r="166" spans="2:56">
      <c r="B166" s="43">
        <f>'3. Input (des)investeringen '!B191</f>
        <v>1634</v>
      </c>
      <c r="C166" s="54"/>
      <c r="D166" s="54"/>
      <c r="E166" s="54"/>
      <c r="F166" s="48">
        <f>'3. Input (des)investeringen '!D191</f>
        <v>7991224.8122066045</v>
      </c>
      <c r="G166" s="54"/>
      <c r="H166" s="43">
        <f>'3. Input (des)investeringen '!F191</f>
        <v>2025</v>
      </c>
      <c r="I166" s="48" t="str">
        <f>'3. Input (des)investeringen '!G191</f>
        <v>nvt</v>
      </c>
      <c r="J166" s="48">
        <f>'3. Input (des)investeringen '!H191</f>
        <v>15</v>
      </c>
      <c r="K166" s="48">
        <f>'3. Input (des)investeringen '!I191</f>
        <v>0</v>
      </c>
      <c r="M166" s="49">
        <f t="shared" si="73"/>
        <v>0</v>
      </c>
      <c r="N166" s="49">
        <f t="shared" si="74"/>
        <v>0</v>
      </c>
      <c r="P166" s="147">
        <f t="shared" si="75"/>
        <v>0</v>
      </c>
      <c r="Q166" s="147">
        <f t="shared" si="76"/>
        <v>0</v>
      </c>
      <c r="S166" s="49">
        <f t="shared" si="39"/>
        <v>7991224.8122066045</v>
      </c>
      <c r="T166" s="44">
        <f t="shared" si="77"/>
        <v>15</v>
      </c>
      <c r="V166" s="49">
        <f t="shared" si="88"/>
        <v>0</v>
      </c>
      <c r="W166" s="49">
        <f t="shared" si="88"/>
        <v>0</v>
      </c>
      <c r="X166" s="49">
        <f t="shared" si="88"/>
        <v>0</v>
      </c>
      <c r="Y166" s="49">
        <f t="shared" si="88"/>
        <v>311657.76767605759</v>
      </c>
      <c r="Z166" s="49">
        <f t="shared" si="88"/>
        <v>596305.19548685686</v>
      </c>
      <c r="AB166" s="49">
        <f t="shared" si="89"/>
        <v>0</v>
      </c>
      <c r="AC166" s="49">
        <f t="shared" si="89"/>
        <v>0</v>
      </c>
      <c r="AD166" s="49">
        <f t="shared" si="89"/>
        <v>0</v>
      </c>
      <c r="AE166" s="49">
        <f t="shared" si="89"/>
        <v>26637.416040688684</v>
      </c>
      <c r="AF166" s="49">
        <f t="shared" si="89"/>
        <v>53274.832081377368</v>
      </c>
      <c r="AH166" s="49">
        <f t="shared" si="78"/>
        <v>0</v>
      </c>
      <c r="AI166" s="49">
        <f t="shared" si="79"/>
        <v>0</v>
      </c>
      <c r="AJ166" s="49">
        <f t="shared" si="80"/>
        <v>0</v>
      </c>
      <c r="AK166" s="49">
        <f t="shared" si="81"/>
        <v>338295.18371674628</v>
      </c>
      <c r="AL166" s="49">
        <f t="shared" si="82"/>
        <v>649580.02756823425</v>
      </c>
      <c r="AN166" s="49">
        <f t="shared" si="46"/>
        <v>0</v>
      </c>
      <c r="AO166" s="49">
        <f t="shared" si="47"/>
        <v>0</v>
      </c>
      <c r="AP166" s="49">
        <f t="shared" si="48"/>
        <v>0</v>
      </c>
      <c r="AQ166" s="49">
        <f t="shared" si="49"/>
        <v>7652929.6284898585</v>
      </c>
      <c r="AR166" s="49">
        <f t="shared" si="50"/>
        <v>7003349.6009216243</v>
      </c>
      <c r="AT166" s="49">
        <f t="shared" si="72"/>
        <v>0</v>
      </c>
      <c r="AU166" s="49">
        <f t="shared" si="72"/>
        <v>0</v>
      </c>
      <c r="AV166" s="49">
        <f t="shared" si="72"/>
        <v>0</v>
      </c>
      <c r="AW166" s="49">
        <f t="shared" si="72"/>
        <v>79912.248122066041</v>
      </c>
      <c r="AX166" s="49">
        <f t="shared" si="72"/>
        <v>80945.673314780594</v>
      </c>
      <c r="AZ166" s="53">
        <f t="shared" si="83"/>
        <v>0</v>
      </c>
      <c r="BA166" s="53">
        <f t="shared" si="84"/>
        <v>0</v>
      </c>
      <c r="BB166" s="53">
        <f t="shared" si="85"/>
        <v>0</v>
      </c>
      <c r="BC166" s="53">
        <f t="shared" si="86"/>
        <v>709018.7577214269</v>
      </c>
      <c r="BD166" s="53">
        <f t="shared" si="87"/>
        <v>996652.98571803654</v>
      </c>
    </row>
    <row r="167" spans="2:56">
      <c r="B167" s="43">
        <f>'3. Input (des)investeringen '!B192</f>
        <v>1635</v>
      </c>
      <c r="C167" s="54"/>
      <c r="D167" s="54"/>
      <c r="E167" s="54"/>
      <c r="F167" s="48">
        <f>'3. Input (des)investeringen '!D192</f>
        <v>7928966.50303555</v>
      </c>
      <c r="G167" s="54"/>
      <c r="H167" s="43">
        <f>'3. Input (des)investeringen '!F192</f>
        <v>2025</v>
      </c>
      <c r="I167" s="48" t="str">
        <f>'3. Input (des)investeringen '!G192</f>
        <v>nvt</v>
      </c>
      <c r="J167" s="48">
        <f>'3. Input (des)investeringen '!H192</f>
        <v>30</v>
      </c>
      <c r="K167" s="48">
        <f>'3. Input (des)investeringen '!I192</f>
        <v>0</v>
      </c>
      <c r="M167" s="49">
        <f t="shared" si="73"/>
        <v>0</v>
      </c>
      <c r="N167" s="49">
        <f t="shared" si="74"/>
        <v>0</v>
      </c>
      <c r="P167" s="147">
        <f t="shared" si="75"/>
        <v>0</v>
      </c>
      <c r="Q167" s="147">
        <f t="shared" si="76"/>
        <v>0</v>
      </c>
      <c r="S167" s="49">
        <f t="shared" si="39"/>
        <v>7928966.50303555</v>
      </c>
      <c r="T167" s="44">
        <f t="shared" si="77"/>
        <v>30</v>
      </c>
      <c r="V167" s="49">
        <f t="shared" si="88"/>
        <v>0</v>
      </c>
      <c r="W167" s="49">
        <f t="shared" si="88"/>
        <v>0</v>
      </c>
      <c r="X167" s="49">
        <f t="shared" si="88"/>
        <v>0</v>
      </c>
      <c r="Y167" s="49">
        <f t="shared" si="88"/>
        <v>154614.84680919323</v>
      </c>
      <c r="Z167" s="49">
        <f t="shared" si="88"/>
        <v>302529.71692332142</v>
      </c>
      <c r="AB167" s="49">
        <f t="shared" si="89"/>
        <v>0</v>
      </c>
      <c r="AC167" s="49">
        <f t="shared" si="89"/>
        <v>0</v>
      </c>
      <c r="AD167" s="49">
        <f t="shared" si="89"/>
        <v>0</v>
      </c>
      <c r="AE167" s="49">
        <f t="shared" si="89"/>
        <v>13214.944171725918</v>
      </c>
      <c r="AF167" s="49">
        <f t="shared" si="89"/>
        <v>26429.888343451836</v>
      </c>
      <c r="AH167" s="49">
        <f t="shared" si="78"/>
        <v>0</v>
      </c>
      <c r="AI167" s="49">
        <f t="shared" si="79"/>
        <v>0</v>
      </c>
      <c r="AJ167" s="49">
        <f t="shared" si="80"/>
        <v>0</v>
      </c>
      <c r="AK167" s="49">
        <f t="shared" si="81"/>
        <v>167829.79098091915</v>
      </c>
      <c r="AL167" s="49">
        <f t="shared" si="82"/>
        <v>328959.60526677326</v>
      </c>
      <c r="AN167" s="49">
        <f t="shared" si="46"/>
        <v>0</v>
      </c>
      <c r="AO167" s="49">
        <f t="shared" si="47"/>
        <v>0</v>
      </c>
      <c r="AP167" s="49">
        <f t="shared" si="48"/>
        <v>0</v>
      </c>
      <c r="AQ167" s="49">
        <f t="shared" si="49"/>
        <v>7761136.7120546307</v>
      </c>
      <c r="AR167" s="49">
        <f t="shared" si="50"/>
        <v>7432177.1067878576</v>
      </c>
      <c r="AT167" s="49">
        <f t="shared" si="72"/>
        <v>0</v>
      </c>
      <c r="AU167" s="49">
        <f t="shared" si="72"/>
        <v>0</v>
      </c>
      <c r="AV167" s="49">
        <f t="shared" si="72"/>
        <v>0</v>
      </c>
      <c r="AW167" s="49">
        <f t="shared" si="72"/>
        <v>79289.665030355507</v>
      </c>
      <c r="AX167" s="49">
        <f t="shared" si="72"/>
        <v>80315.038978528042</v>
      </c>
      <c r="AZ167" s="53">
        <f t="shared" si="83"/>
        <v>0</v>
      </c>
      <c r="BA167" s="53">
        <f t="shared" si="84"/>
        <v>0</v>
      </c>
      <c r="BB167" s="53">
        <f t="shared" si="85"/>
        <v>0</v>
      </c>
      <c r="BC167" s="53">
        <f t="shared" si="86"/>
        <v>542042.65106935054</v>
      </c>
      <c r="BD167" s="53">
        <f t="shared" si="87"/>
        <v>691697.37430323986</v>
      </c>
    </row>
    <row r="168" spans="2:56">
      <c r="B168" s="43">
        <f>'3. Input (des)investeringen '!B193</f>
        <v>1636</v>
      </c>
      <c r="C168" s="54"/>
      <c r="D168" s="54"/>
      <c r="E168" s="54"/>
      <c r="F168" s="48">
        <f>'3. Input (des)investeringen '!D193</f>
        <v>0</v>
      </c>
      <c r="G168" s="54"/>
      <c r="H168" s="43">
        <f>'3. Input (des)investeringen '!F193</f>
        <v>2025</v>
      </c>
      <c r="I168" s="48" t="str">
        <f>'3. Input (des)investeringen '!G193</f>
        <v>nvt</v>
      </c>
      <c r="J168" s="48">
        <f>'3. Input (des)investeringen '!H193</f>
        <v>55</v>
      </c>
      <c r="K168" s="48">
        <f>'3. Input (des)investeringen '!I193</f>
        <v>0</v>
      </c>
      <c r="M168" s="49">
        <f t="shared" si="73"/>
        <v>0</v>
      </c>
      <c r="N168" s="49">
        <f t="shared" si="74"/>
        <v>0</v>
      </c>
      <c r="P168" s="147">
        <f t="shared" si="75"/>
        <v>0</v>
      </c>
      <c r="Q168" s="147">
        <f t="shared" si="76"/>
        <v>0</v>
      </c>
      <c r="S168" s="49">
        <f t="shared" si="39"/>
        <v>0</v>
      </c>
      <c r="T168" s="44">
        <f t="shared" si="77"/>
        <v>55</v>
      </c>
      <c r="V168" s="49">
        <f t="shared" si="88"/>
        <v>0</v>
      </c>
      <c r="W168" s="49">
        <f t="shared" si="88"/>
        <v>0</v>
      </c>
      <c r="X168" s="49">
        <f t="shared" si="88"/>
        <v>0</v>
      </c>
      <c r="Y168" s="49">
        <f t="shared" si="88"/>
        <v>0</v>
      </c>
      <c r="Z168" s="49">
        <f t="shared" si="88"/>
        <v>0</v>
      </c>
      <c r="AB168" s="49">
        <f t="shared" si="89"/>
        <v>0</v>
      </c>
      <c r="AC168" s="49">
        <f t="shared" si="89"/>
        <v>0</v>
      </c>
      <c r="AD168" s="49">
        <f t="shared" si="89"/>
        <v>0</v>
      </c>
      <c r="AE168" s="49">
        <f t="shared" si="89"/>
        <v>0</v>
      </c>
      <c r="AF168" s="49">
        <f t="shared" si="89"/>
        <v>0</v>
      </c>
      <c r="AH168" s="49">
        <f t="shared" si="78"/>
        <v>0</v>
      </c>
      <c r="AI168" s="49">
        <f t="shared" si="79"/>
        <v>0</v>
      </c>
      <c r="AJ168" s="49">
        <f t="shared" si="80"/>
        <v>0</v>
      </c>
      <c r="AK168" s="49">
        <f t="shared" si="81"/>
        <v>0</v>
      </c>
      <c r="AL168" s="49">
        <f t="shared" si="82"/>
        <v>0</v>
      </c>
      <c r="AN168" s="49">
        <f t="shared" si="46"/>
        <v>0</v>
      </c>
      <c r="AO168" s="49">
        <f t="shared" si="47"/>
        <v>0</v>
      </c>
      <c r="AP168" s="49">
        <f t="shared" si="48"/>
        <v>0</v>
      </c>
      <c r="AQ168" s="49">
        <f t="shared" si="49"/>
        <v>0</v>
      </c>
      <c r="AR168" s="49">
        <f t="shared" si="50"/>
        <v>0</v>
      </c>
      <c r="AT168" s="49">
        <f t="shared" si="72"/>
        <v>0</v>
      </c>
      <c r="AU168" s="49">
        <f t="shared" si="72"/>
        <v>0</v>
      </c>
      <c r="AV168" s="49">
        <f t="shared" si="72"/>
        <v>0</v>
      </c>
      <c r="AW168" s="49">
        <f t="shared" si="72"/>
        <v>0</v>
      </c>
      <c r="AX168" s="49">
        <f t="shared" si="72"/>
        <v>0</v>
      </c>
      <c r="AZ168" s="53">
        <f t="shared" si="83"/>
        <v>0</v>
      </c>
      <c r="BA168" s="53">
        <f t="shared" si="84"/>
        <v>0</v>
      </c>
      <c r="BB168" s="53">
        <f t="shared" si="85"/>
        <v>0</v>
      </c>
      <c r="BC168" s="53">
        <f t="shared" si="86"/>
        <v>0</v>
      </c>
      <c r="BD168" s="53">
        <f t="shared" si="87"/>
        <v>0</v>
      </c>
    </row>
    <row r="169" spans="2:56">
      <c r="B169" s="43">
        <f>'3. Input (des)investeringen '!B194</f>
        <v>1637</v>
      </c>
      <c r="C169" s="54"/>
      <c r="D169" s="54"/>
      <c r="E169" s="54"/>
      <c r="F169" s="48">
        <f>'3. Input (des)investeringen '!D194</f>
        <v>0</v>
      </c>
      <c r="G169" s="54"/>
      <c r="H169" s="43">
        <f>'3. Input (des)investeringen '!F194</f>
        <v>2026</v>
      </c>
      <c r="I169" s="48" t="str">
        <f>'3. Input (des)investeringen '!G194</f>
        <v>nvt</v>
      </c>
      <c r="J169" s="48">
        <f>'3. Input (des)investeringen '!H194</f>
        <v>0</v>
      </c>
      <c r="K169" s="48">
        <f>'3. Input (des)investeringen '!I194</f>
        <v>1</v>
      </c>
      <c r="M169" s="49">
        <f t="shared" si="73"/>
        <v>0</v>
      </c>
      <c r="N169" s="49">
        <f t="shared" si="74"/>
        <v>0</v>
      </c>
      <c r="P169" s="147">
        <f t="shared" si="75"/>
        <v>0</v>
      </c>
      <c r="Q169" s="147">
        <f t="shared" si="76"/>
        <v>0</v>
      </c>
      <c r="S169" s="49">
        <f t="shared" si="39"/>
        <v>0</v>
      </c>
      <c r="T169" s="44">
        <f t="shared" si="77"/>
        <v>0</v>
      </c>
      <c r="V169" s="49">
        <f t="shared" si="88"/>
        <v>0</v>
      </c>
      <c r="W169" s="49">
        <f t="shared" si="88"/>
        <v>0</v>
      </c>
      <c r="X169" s="49">
        <f t="shared" si="88"/>
        <v>0</v>
      </c>
      <c r="Y169" s="49">
        <f t="shared" si="88"/>
        <v>0</v>
      </c>
      <c r="Z169" s="49">
        <f t="shared" si="88"/>
        <v>0</v>
      </c>
      <c r="AB169" s="49">
        <f t="shared" si="89"/>
        <v>0</v>
      </c>
      <c r="AC169" s="49">
        <f t="shared" si="89"/>
        <v>0</v>
      </c>
      <c r="AD169" s="49">
        <f t="shared" si="89"/>
        <v>0</v>
      </c>
      <c r="AE169" s="49">
        <f t="shared" si="89"/>
        <v>0</v>
      </c>
      <c r="AF169" s="49">
        <f t="shared" si="89"/>
        <v>0</v>
      </c>
      <c r="AH169" s="49">
        <f t="shared" si="78"/>
        <v>0</v>
      </c>
      <c r="AI169" s="49">
        <f t="shared" si="79"/>
        <v>0</v>
      </c>
      <c r="AJ169" s="49">
        <f t="shared" si="80"/>
        <v>0</v>
      </c>
      <c r="AK169" s="49">
        <f t="shared" si="81"/>
        <v>0</v>
      </c>
      <c r="AL169" s="49">
        <f t="shared" si="82"/>
        <v>0</v>
      </c>
      <c r="AN169" s="49">
        <f t="shared" si="46"/>
        <v>0</v>
      </c>
      <c r="AO169" s="49">
        <f t="shared" si="47"/>
        <v>0</v>
      </c>
      <c r="AP169" s="49">
        <f t="shared" si="48"/>
        <v>0</v>
      </c>
      <c r="AQ169" s="49">
        <f t="shared" si="49"/>
        <v>0</v>
      </c>
      <c r="AR169" s="49">
        <f t="shared" si="50"/>
        <v>0</v>
      </c>
      <c r="AT169" s="49">
        <f t="shared" si="72"/>
        <v>0</v>
      </c>
      <c r="AU169" s="49">
        <f t="shared" si="72"/>
        <v>0</v>
      </c>
      <c r="AV169" s="49">
        <f t="shared" si="72"/>
        <v>0</v>
      </c>
      <c r="AW169" s="49">
        <f t="shared" si="72"/>
        <v>0</v>
      </c>
      <c r="AX169" s="49">
        <f t="shared" si="72"/>
        <v>0</v>
      </c>
      <c r="AZ169" s="53">
        <f t="shared" si="83"/>
        <v>0</v>
      </c>
      <c r="BA169" s="53">
        <f t="shared" si="84"/>
        <v>0</v>
      </c>
      <c r="BB169" s="53">
        <f t="shared" si="85"/>
        <v>0</v>
      </c>
      <c r="BC169" s="53">
        <f t="shared" si="86"/>
        <v>0</v>
      </c>
      <c r="BD169" s="53">
        <f t="shared" si="87"/>
        <v>0</v>
      </c>
    </row>
    <row r="170" spans="2:56">
      <c r="B170" s="43">
        <f>'3. Input (des)investeringen '!B195</f>
        <v>1638</v>
      </c>
      <c r="C170" s="54"/>
      <c r="D170" s="54"/>
      <c r="E170" s="54"/>
      <c r="F170" s="48">
        <f>'3. Input (des)investeringen '!D195</f>
        <v>17780958.582841545</v>
      </c>
      <c r="G170" s="54"/>
      <c r="H170" s="43">
        <f>'3. Input (des)investeringen '!F195</f>
        <v>2026</v>
      </c>
      <c r="I170" s="48" t="str">
        <f>'3. Input (des)investeringen '!G195</f>
        <v>nvt</v>
      </c>
      <c r="J170" s="48">
        <f>'3. Input (des)investeringen '!H195</f>
        <v>5</v>
      </c>
      <c r="K170" s="48">
        <f>'3. Input (des)investeringen '!I195</f>
        <v>1</v>
      </c>
      <c r="M170" s="49">
        <f t="shared" si="73"/>
        <v>0</v>
      </c>
      <c r="N170" s="49">
        <f t="shared" si="74"/>
        <v>0</v>
      </c>
      <c r="P170" s="147">
        <f t="shared" si="75"/>
        <v>0</v>
      </c>
      <c r="Q170" s="147">
        <f t="shared" si="76"/>
        <v>0</v>
      </c>
      <c r="S170" s="49">
        <f t="shared" si="39"/>
        <v>17780958.582841545</v>
      </c>
      <c r="T170" s="44">
        <f t="shared" si="77"/>
        <v>5</v>
      </c>
      <c r="V170" s="49">
        <f t="shared" si="88"/>
        <v>0</v>
      </c>
      <c r="W170" s="49">
        <f t="shared" si="88"/>
        <v>0</v>
      </c>
      <c r="X170" s="49">
        <f t="shared" si="88"/>
        <v>0</v>
      </c>
      <c r="Y170" s="49">
        <f t="shared" si="88"/>
        <v>0</v>
      </c>
      <c r="Z170" s="49">
        <f t="shared" si="88"/>
        <v>2080372.1541924609</v>
      </c>
      <c r="AB170" s="49">
        <f t="shared" si="89"/>
        <v>0</v>
      </c>
      <c r="AC170" s="49">
        <f t="shared" si="89"/>
        <v>0</v>
      </c>
      <c r="AD170" s="49">
        <f t="shared" si="89"/>
        <v>0</v>
      </c>
      <c r="AE170" s="49">
        <f t="shared" si="89"/>
        <v>0</v>
      </c>
      <c r="AF170" s="49">
        <f t="shared" si="89"/>
        <v>177809.58582841547</v>
      </c>
      <c r="AH170" s="49">
        <f t="shared" si="78"/>
        <v>0</v>
      </c>
      <c r="AI170" s="49">
        <f t="shared" si="79"/>
        <v>0</v>
      </c>
      <c r="AJ170" s="49">
        <f t="shared" si="80"/>
        <v>0</v>
      </c>
      <c r="AK170" s="49">
        <f t="shared" si="81"/>
        <v>0</v>
      </c>
      <c r="AL170" s="49">
        <f t="shared" si="82"/>
        <v>2258181.7400208763</v>
      </c>
      <c r="AN170" s="49">
        <f t="shared" si="46"/>
        <v>0</v>
      </c>
      <c r="AO170" s="49">
        <f t="shared" si="47"/>
        <v>0</v>
      </c>
      <c r="AP170" s="49">
        <f t="shared" si="48"/>
        <v>0</v>
      </c>
      <c r="AQ170" s="49">
        <f t="shared" si="49"/>
        <v>0</v>
      </c>
      <c r="AR170" s="49">
        <f t="shared" si="50"/>
        <v>15522776.842820669</v>
      </c>
      <c r="AT170" s="49">
        <f t="shared" si="72"/>
        <v>0</v>
      </c>
      <c r="AU170" s="49">
        <f t="shared" si="72"/>
        <v>0</v>
      </c>
      <c r="AV170" s="49">
        <f t="shared" si="72"/>
        <v>0</v>
      </c>
      <c r="AW170" s="49">
        <f t="shared" si="72"/>
        <v>0</v>
      </c>
      <c r="AX170" s="49">
        <f t="shared" si="72"/>
        <v>177809.58582841547</v>
      </c>
      <c r="AZ170" s="53">
        <f t="shared" si="83"/>
        <v>0</v>
      </c>
      <c r="BA170" s="53">
        <f t="shared" si="84"/>
        <v>0</v>
      </c>
      <c r="BB170" s="53">
        <f t="shared" si="85"/>
        <v>0</v>
      </c>
      <c r="BC170" s="53">
        <f t="shared" si="86"/>
        <v>0</v>
      </c>
      <c r="BD170" s="53">
        <f t="shared" si="87"/>
        <v>3025856.8458764772</v>
      </c>
    </row>
    <row r="171" spans="2:56">
      <c r="B171" s="43">
        <f>'3. Input (des)investeringen '!B196</f>
        <v>1639</v>
      </c>
      <c r="C171" s="54"/>
      <c r="D171" s="54"/>
      <c r="E171" s="54"/>
      <c r="F171" s="48">
        <f>'3. Input (des)investeringen '!D196</f>
        <v>5393348.681022618</v>
      </c>
      <c r="G171" s="54"/>
      <c r="H171" s="43">
        <f>'3. Input (des)investeringen '!F196</f>
        <v>2026</v>
      </c>
      <c r="I171" s="48" t="str">
        <f>'3. Input (des)investeringen '!G196</f>
        <v>nvt</v>
      </c>
      <c r="J171" s="48">
        <f>'3. Input (des)investeringen '!H196</f>
        <v>10</v>
      </c>
      <c r="K171" s="48">
        <f>'3. Input (des)investeringen '!I196</f>
        <v>1</v>
      </c>
      <c r="M171" s="49">
        <f t="shared" si="73"/>
        <v>0</v>
      </c>
      <c r="N171" s="49">
        <f t="shared" si="74"/>
        <v>0</v>
      </c>
      <c r="P171" s="147">
        <f t="shared" si="75"/>
        <v>0</v>
      </c>
      <c r="Q171" s="147">
        <f t="shared" si="76"/>
        <v>0</v>
      </c>
      <c r="S171" s="49">
        <f t="shared" si="39"/>
        <v>5393348.681022618</v>
      </c>
      <c r="T171" s="44">
        <f t="shared" si="77"/>
        <v>10</v>
      </c>
      <c r="V171" s="49">
        <f t="shared" si="88"/>
        <v>0</v>
      </c>
      <c r="W171" s="49">
        <f t="shared" si="88"/>
        <v>0</v>
      </c>
      <c r="X171" s="49">
        <f t="shared" si="88"/>
        <v>0</v>
      </c>
      <c r="Y171" s="49">
        <f t="shared" si="88"/>
        <v>0</v>
      </c>
      <c r="Z171" s="49">
        <f t="shared" si="88"/>
        <v>315510.89783982316</v>
      </c>
      <c r="AB171" s="49">
        <f t="shared" si="89"/>
        <v>0</v>
      </c>
      <c r="AC171" s="49">
        <f t="shared" si="89"/>
        <v>0</v>
      </c>
      <c r="AD171" s="49">
        <f t="shared" si="89"/>
        <v>0</v>
      </c>
      <c r="AE171" s="49">
        <f t="shared" si="89"/>
        <v>0</v>
      </c>
      <c r="AF171" s="49">
        <f t="shared" si="89"/>
        <v>26966.743405113091</v>
      </c>
      <c r="AH171" s="49">
        <f t="shared" si="78"/>
        <v>0</v>
      </c>
      <c r="AI171" s="49">
        <f t="shared" si="79"/>
        <v>0</v>
      </c>
      <c r="AJ171" s="49">
        <f t="shared" si="80"/>
        <v>0</v>
      </c>
      <c r="AK171" s="49">
        <f t="shared" si="81"/>
        <v>0</v>
      </c>
      <c r="AL171" s="49">
        <f t="shared" si="82"/>
        <v>342477.64124493627</v>
      </c>
      <c r="AN171" s="49">
        <f t="shared" si="46"/>
        <v>0</v>
      </c>
      <c r="AO171" s="49">
        <f t="shared" si="47"/>
        <v>0</v>
      </c>
      <c r="AP171" s="49">
        <f t="shared" si="48"/>
        <v>0</v>
      </c>
      <c r="AQ171" s="49">
        <f t="shared" si="49"/>
        <v>0</v>
      </c>
      <c r="AR171" s="49">
        <f t="shared" si="50"/>
        <v>5050871.0397776812</v>
      </c>
      <c r="AT171" s="49">
        <f t="shared" si="72"/>
        <v>0</v>
      </c>
      <c r="AU171" s="49">
        <f t="shared" si="72"/>
        <v>0</v>
      </c>
      <c r="AV171" s="49">
        <f t="shared" si="72"/>
        <v>0</v>
      </c>
      <c r="AW171" s="49">
        <f t="shared" si="72"/>
        <v>0</v>
      </c>
      <c r="AX171" s="49">
        <f t="shared" si="72"/>
        <v>53933.486810226183</v>
      </c>
      <c r="AZ171" s="53">
        <f t="shared" si="83"/>
        <v>0</v>
      </c>
      <c r="BA171" s="53">
        <f t="shared" si="84"/>
        <v>0</v>
      </c>
      <c r="BB171" s="53">
        <f t="shared" si="85"/>
        <v>0</v>
      </c>
      <c r="BC171" s="53">
        <f t="shared" si="86"/>
        <v>0</v>
      </c>
      <c r="BD171" s="53">
        <f t="shared" si="87"/>
        <v>588344.2275667144</v>
      </c>
    </row>
    <row r="172" spans="2:56">
      <c r="B172" s="43">
        <f>'3. Input (des)investeringen '!B197</f>
        <v>1640</v>
      </c>
      <c r="C172" s="54"/>
      <c r="D172" s="54"/>
      <c r="E172" s="54"/>
      <c r="F172" s="48">
        <f>'3. Input (des)investeringen '!D197</f>
        <v>25440067.393025532</v>
      </c>
      <c r="G172" s="54"/>
      <c r="H172" s="43">
        <f>'3. Input (des)investeringen '!F197</f>
        <v>2026</v>
      </c>
      <c r="I172" s="48" t="str">
        <f>'3. Input (des)investeringen '!G197</f>
        <v>nvt</v>
      </c>
      <c r="J172" s="48">
        <f>'3. Input (des)investeringen '!H197</f>
        <v>15</v>
      </c>
      <c r="K172" s="48">
        <f>'3. Input (des)investeringen '!I197</f>
        <v>1</v>
      </c>
      <c r="M172" s="49">
        <f t="shared" si="73"/>
        <v>0</v>
      </c>
      <c r="N172" s="49">
        <f t="shared" si="74"/>
        <v>0</v>
      </c>
      <c r="P172" s="147">
        <f t="shared" si="75"/>
        <v>0</v>
      </c>
      <c r="Q172" s="147">
        <f t="shared" si="76"/>
        <v>0</v>
      </c>
      <c r="S172" s="49">
        <f t="shared" si="39"/>
        <v>25440067.393025532</v>
      </c>
      <c r="T172" s="44">
        <f t="shared" si="77"/>
        <v>15</v>
      </c>
      <c r="V172" s="49">
        <f t="shared" si="88"/>
        <v>0</v>
      </c>
      <c r="W172" s="49">
        <f t="shared" si="88"/>
        <v>0</v>
      </c>
      <c r="X172" s="49">
        <f t="shared" si="88"/>
        <v>0</v>
      </c>
      <c r="Y172" s="49">
        <f t="shared" si="88"/>
        <v>0</v>
      </c>
      <c r="Z172" s="49">
        <f t="shared" si="88"/>
        <v>992162.62832799577</v>
      </c>
      <c r="AB172" s="49">
        <f t="shared" si="89"/>
        <v>0</v>
      </c>
      <c r="AC172" s="49">
        <f t="shared" si="89"/>
        <v>0</v>
      </c>
      <c r="AD172" s="49">
        <f t="shared" si="89"/>
        <v>0</v>
      </c>
      <c r="AE172" s="49">
        <f t="shared" si="89"/>
        <v>0</v>
      </c>
      <c r="AF172" s="49">
        <f t="shared" si="89"/>
        <v>84800.224643418434</v>
      </c>
      <c r="AH172" s="49">
        <f t="shared" si="78"/>
        <v>0</v>
      </c>
      <c r="AI172" s="49">
        <f t="shared" si="79"/>
        <v>0</v>
      </c>
      <c r="AJ172" s="49">
        <f t="shared" si="80"/>
        <v>0</v>
      </c>
      <c r="AK172" s="49">
        <f t="shared" si="81"/>
        <v>0</v>
      </c>
      <c r="AL172" s="49">
        <f t="shared" si="82"/>
        <v>1076962.8529714141</v>
      </c>
      <c r="AN172" s="49">
        <f t="shared" si="46"/>
        <v>0</v>
      </c>
      <c r="AO172" s="49">
        <f t="shared" si="47"/>
        <v>0</v>
      </c>
      <c r="AP172" s="49">
        <f t="shared" si="48"/>
        <v>0</v>
      </c>
      <c r="AQ172" s="49">
        <f t="shared" si="49"/>
        <v>0</v>
      </c>
      <c r="AR172" s="49">
        <f t="shared" si="50"/>
        <v>24363104.54005412</v>
      </c>
      <c r="AT172" s="49">
        <f t="shared" si="72"/>
        <v>0</v>
      </c>
      <c r="AU172" s="49">
        <f t="shared" si="72"/>
        <v>0</v>
      </c>
      <c r="AV172" s="49">
        <f t="shared" si="72"/>
        <v>0</v>
      </c>
      <c r="AW172" s="49">
        <f t="shared" si="72"/>
        <v>0</v>
      </c>
      <c r="AX172" s="49">
        <f t="shared" si="72"/>
        <v>254400.67393025532</v>
      </c>
      <c r="AZ172" s="53">
        <f t="shared" si="83"/>
        <v>0</v>
      </c>
      <c r="BA172" s="53">
        <f t="shared" si="84"/>
        <v>0</v>
      </c>
      <c r="BB172" s="53">
        <f t="shared" si="85"/>
        <v>0</v>
      </c>
      <c r="BC172" s="53">
        <f t="shared" si="86"/>
        <v>0</v>
      </c>
      <c r="BD172" s="53">
        <f t="shared" si="87"/>
        <v>2257161.499423726</v>
      </c>
    </row>
    <row r="173" spans="2:56">
      <c r="B173" s="43">
        <f>'3. Input (des)investeringen '!B198</f>
        <v>1641</v>
      </c>
      <c r="C173" s="54"/>
      <c r="D173" s="54"/>
      <c r="E173" s="54"/>
      <c r="F173" s="48">
        <f>'3. Input (des)investeringen '!D198</f>
        <v>31245735.885589555</v>
      </c>
      <c r="G173" s="54"/>
      <c r="H173" s="43">
        <f>'3. Input (des)investeringen '!F198</f>
        <v>2026</v>
      </c>
      <c r="I173" s="48" t="str">
        <f>'3. Input (des)investeringen '!G198</f>
        <v>nvt</v>
      </c>
      <c r="J173" s="48">
        <f>'3. Input (des)investeringen '!H198</f>
        <v>30</v>
      </c>
      <c r="K173" s="48">
        <f>'3. Input (des)investeringen '!I198</f>
        <v>1</v>
      </c>
      <c r="M173" s="49">
        <f t="shared" si="73"/>
        <v>0</v>
      </c>
      <c r="N173" s="49">
        <f t="shared" si="74"/>
        <v>0</v>
      </c>
      <c r="P173" s="147">
        <f t="shared" si="75"/>
        <v>0</v>
      </c>
      <c r="Q173" s="147">
        <f t="shared" si="76"/>
        <v>0</v>
      </c>
      <c r="S173" s="49">
        <f t="shared" si="39"/>
        <v>31245735.885589555</v>
      </c>
      <c r="T173" s="44">
        <f t="shared" si="77"/>
        <v>30</v>
      </c>
      <c r="V173" s="49">
        <f t="shared" si="88"/>
        <v>0</v>
      </c>
      <c r="W173" s="49">
        <f t="shared" si="88"/>
        <v>0</v>
      </c>
      <c r="X173" s="49">
        <f t="shared" si="88"/>
        <v>0</v>
      </c>
      <c r="Y173" s="49">
        <f t="shared" si="88"/>
        <v>0</v>
      </c>
      <c r="Z173" s="49">
        <f t="shared" si="88"/>
        <v>609291.84976899636</v>
      </c>
      <c r="AB173" s="49">
        <f t="shared" si="89"/>
        <v>0</v>
      </c>
      <c r="AC173" s="49">
        <f t="shared" si="89"/>
        <v>0</v>
      </c>
      <c r="AD173" s="49">
        <f t="shared" si="89"/>
        <v>0</v>
      </c>
      <c r="AE173" s="49">
        <f t="shared" si="89"/>
        <v>0</v>
      </c>
      <c r="AF173" s="49">
        <f t="shared" si="89"/>
        <v>52076.226475982592</v>
      </c>
      <c r="AH173" s="49">
        <f t="shared" si="78"/>
        <v>0</v>
      </c>
      <c r="AI173" s="49">
        <f t="shared" si="79"/>
        <v>0</v>
      </c>
      <c r="AJ173" s="49">
        <f t="shared" si="80"/>
        <v>0</v>
      </c>
      <c r="AK173" s="49">
        <f t="shared" si="81"/>
        <v>0</v>
      </c>
      <c r="AL173" s="49">
        <f t="shared" si="82"/>
        <v>661368.07624497893</v>
      </c>
      <c r="AN173" s="49">
        <f t="shared" si="46"/>
        <v>0</v>
      </c>
      <c r="AO173" s="49">
        <f t="shared" si="47"/>
        <v>0</v>
      </c>
      <c r="AP173" s="49">
        <f t="shared" si="48"/>
        <v>0</v>
      </c>
      <c r="AQ173" s="49">
        <f t="shared" si="49"/>
        <v>0</v>
      </c>
      <c r="AR173" s="49">
        <f t="shared" si="50"/>
        <v>30584367.809344575</v>
      </c>
      <c r="AT173" s="49">
        <f t="shared" si="72"/>
        <v>0</v>
      </c>
      <c r="AU173" s="49">
        <f t="shared" si="72"/>
        <v>0</v>
      </c>
      <c r="AV173" s="49">
        <f t="shared" si="72"/>
        <v>0</v>
      </c>
      <c r="AW173" s="49">
        <f t="shared" si="72"/>
        <v>0</v>
      </c>
      <c r="AX173" s="49">
        <f t="shared" si="72"/>
        <v>312457.35885589558</v>
      </c>
      <c r="AZ173" s="53">
        <f t="shared" si="83"/>
        <v>0</v>
      </c>
      <c r="BA173" s="53">
        <f t="shared" si="84"/>
        <v>0</v>
      </c>
      <c r="BB173" s="53">
        <f t="shared" si="85"/>
        <v>0</v>
      </c>
      <c r="BC173" s="53">
        <f t="shared" si="86"/>
        <v>0</v>
      </c>
      <c r="BD173" s="53">
        <f t="shared" si="87"/>
        <v>2136031.4118559682</v>
      </c>
    </row>
    <row r="174" spans="2:56">
      <c r="B174" s="43">
        <f>'3. Input (des)investeringen '!B199</f>
        <v>1642</v>
      </c>
      <c r="C174" s="54"/>
      <c r="D174" s="54"/>
      <c r="E174" s="54"/>
      <c r="F174" s="48">
        <f>'3. Input (des)investeringen '!D199</f>
        <v>86492607.535159335</v>
      </c>
      <c r="G174" s="54"/>
      <c r="H174" s="43">
        <f>'3. Input (des)investeringen '!F199</f>
        <v>2026</v>
      </c>
      <c r="I174" s="48" t="str">
        <f>'3. Input (des)investeringen '!G199</f>
        <v>nvt</v>
      </c>
      <c r="J174" s="48">
        <f>'3. Input (des)investeringen '!H199</f>
        <v>55</v>
      </c>
      <c r="K174" s="48">
        <f>'3. Input (des)investeringen '!I199</f>
        <v>1</v>
      </c>
      <c r="M174" s="49">
        <f t="shared" si="73"/>
        <v>0</v>
      </c>
      <c r="N174" s="49">
        <f t="shared" si="74"/>
        <v>0</v>
      </c>
      <c r="P174" s="147">
        <f t="shared" si="75"/>
        <v>0</v>
      </c>
      <c r="Q174" s="147">
        <f t="shared" si="76"/>
        <v>0</v>
      </c>
      <c r="S174" s="49">
        <f t="shared" si="39"/>
        <v>86492607.535159335</v>
      </c>
      <c r="T174" s="44">
        <f t="shared" si="77"/>
        <v>55</v>
      </c>
      <c r="V174" s="49">
        <f t="shared" si="88"/>
        <v>0</v>
      </c>
      <c r="W174" s="49">
        <f t="shared" si="88"/>
        <v>0</v>
      </c>
      <c r="X174" s="49">
        <f t="shared" si="88"/>
        <v>0</v>
      </c>
      <c r="Y174" s="49">
        <f t="shared" si="88"/>
        <v>0</v>
      </c>
      <c r="Z174" s="49">
        <f t="shared" si="88"/>
        <v>919966.82560124027</v>
      </c>
      <c r="AB174" s="49">
        <f t="shared" si="89"/>
        <v>0</v>
      </c>
      <c r="AC174" s="49">
        <f t="shared" si="89"/>
        <v>0</v>
      </c>
      <c r="AD174" s="49">
        <f t="shared" si="89"/>
        <v>0</v>
      </c>
      <c r="AE174" s="49">
        <f t="shared" si="89"/>
        <v>0</v>
      </c>
      <c r="AF174" s="49">
        <f t="shared" si="89"/>
        <v>78629.643213781223</v>
      </c>
      <c r="AH174" s="49">
        <f t="shared" si="78"/>
        <v>0</v>
      </c>
      <c r="AI174" s="49">
        <f t="shared" si="79"/>
        <v>0</v>
      </c>
      <c r="AJ174" s="49">
        <f t="shared" si="80"/>
        <v>0</v>
      </c>
      <c r="AK174" s="49">
        <f t="shared" si="81"/>
        <v>0</v>
      </c>
      <c r="AL174" s="49">
        <f t="shared" si="82"/>
        <v>998596.46881502145</v>
      </c>
      <c r="AN174" s="49">
        <f t="shared" si="46"/>
        <v>0</v>
      </c>
      <c r="AO174" s="49">
        <f t="shared" si="47"/>
        <v>0</v>
      </c>
      <c r="AP174" s="49">
        <f t="shared" si="48"/>
        <v>0</v>
      </c>
      <c r="AQ174" s="49">
        <f t="shared" si="49"/>
        <v>0</v>
      </c>
      <c r="AR174" s="49">
        <f t="shared" si="50"/>
        <v>85494011.066344306</v>
      </c>
      <c r="AT174" s="49">
        <f t="shared" si="72"/>
        <v>0</v>
      </c>
      <c r="AU174" s="49">
        <f t="shared" si="72"/>
        <v>0</v>
      </c>
      <c r="AV174" s="49">
        <f t="shared" si="72"/>
        <v>0</v>
      </c>
      <c r="AW174" s="49">
        <f t="shared" si="72"/>
        <v>0</v>
      </c>
      <c r="AX174" s="49">
        <f t="shared" si="72"/>
        <v>864926.07535159332</v>
      </c>
      <c r="AZ174" s="53">
        <f t="shared" si="83"/>
        <v>0</v>
      </c>
      <c r="BA174" s="53">
        <f t="shared" si="84"/>
        <v>0</v>
      </c>
      <c r="BB174" s="53">
        <f t="shared" si="85"/>
        <v>0</v>
      </c>
      <c r="BC174" s="53">
        <f t="shared" si="86"/>
        <v>0</v>
      </c>
      <c r="BD174" s="53">
        <f t="shared" si="87"/>
        <v>5112294.9646876985</v>
      </c>
    </row>
    <row r="175" spans="2:56">
      <c r="B175" s="43">
        <f>'3. Input (des)investeringen '!B200</f>
        <v>1643</v>
      </c>
      <c r="C175" s="54"/>
      <c r="D175" s="54"/>
      <c r="E175" s="54"/>
      <c r="F175" s="48">
        <f>'3. Input (des)investeringen '!D200</f>
        <v>-33013.724660430409</v>
      </c>
      <c r="G175" s="54"/>
      <c r="H175" s="43">
        <f>'3. Input (des)investeringen '!F200</f>
        <v>2026</v>
      </c>
      <c r="I175" s="48" t="str">
        <f>'3. Input (des)investeringen '!G200</f>
        <v>nvt</v>
      </c>
      <c r="J175" s="48">
        <f>'3. Input (des)investeringen '!H200</f>
        <v>0</v>
      </c>
      <c r="K175" s="48">
        <f>'3. Input (des)investeringen '!I200</f>
        <v>0</v>
      </c>
      <c r="M175" s="49">
        <f t="shared" si="73"/>
        <v>0</v>
      </c>
      <c r="N175" s="49">
        <f t="shared" si="74"/>
        <v>0</v>
      </c>
      <c r="P175" s="147">
        <f t="shared" si="75"/>
        <v>0</v>
      </c>
      <c r="Q175" s="147">
        <f t="shared" si="76"/>
        <v>0</v>
      </c>
      <c r="S175" s="49">
        <f t="shared" si="39"/>
        <v>-33013.724660430409</v>
      </c>
      <c r="T175" s="44">
        <f t="shared" si="77"/>
        <v>0</v>
      </c>
      <c r="V175" s="49">
        <f t="shared" si="88"/>
        <v>0</v>
      </c>
      <c r="W175" s="49">
        <f t="shared" si="88"/>
        <v>0</v>
      </c>
      <c r="X175" s="49">
        <f t="shared" si="88"/>
        <v>0</v>
      </c>
      <c r="Y175" s="49">
        <f t="shared" si="88"/>
        <v>0</v>
      </c>
      <c r="Z175" s="49">
        <f t="shared" si="88"/>
        <v>0</v>
      </c>
      <c r="AB175" s="49">
        <f t="shared" si="89"/>
        <v>0</v>
      </c>
      <c r="AC175" s="49">
        <f t="shared" si="89"/>
        <v>0</v>
      </c>
      <c r="AD175" s="49">
        <f t="shared" si="89"/>
        <v>0</v>
      </c>
      <c r="AE175" s="49">
        <f t="shared" si="89"/>
        <v>0</v>
      </c>
      <c r="AF175" s="49">
        <f t="shared" si="89"/>
        <v>0</v>
      </c>
      <c r="AH175" s="49">
        <f t="shared" si="78"/>
        <v>0</v>
      </c>
      <c r="AI175" s="49">
        <f t="shared" si="79"/>
        <v>0</v>
      </c>
      <c r="AJ175" s="49">
        <f t="shared" si="80"/>
        <v>0</v>
      </c>
      <c r="AK175" s="49">
        <f t="shared" si="81"/>
        <v>0</v>
      </c>
      <c r="AL175" s="49">
        <f t="shared" si="82"/>
        <v>0</v>
      </c>
      <c r="AN175" s="49">
        <f t="shared" si="46"/>
        <v>0</v>
      </c>
      <c r="AO175" s="49">
        <f t="shared" si="47"/>
        <v>0</v>
      </c>
      <c r="AP175" s="49">
        <f t="shared" si="48"/>
        <v>0</v>
      </c>
      <c r="AQ175" s="49">
        <f t="shared" si="49"/>
        <v>0</v>
      </c>
      <c r="AR175" s="49">
        <f t="shared" si="50"/>
        <v>-33013.724660430409</v>
      </c>
      <c r="AT175" s="49">
        <f t="shared" si="72"/>
        <v>0</v>
      </c>
      <c r="AU175" s="49">
        <f t="shared" si="72"/>
        <v>0</v>
      </c>
      <c r="AV175" s="49">
        <f t="shared" si="72"/>
        <v>0</v>
      </c>
      <c r="AW175" s="49">
        <f t="shared" si="72"/>
        <v>0</v>
      </c>
      <c r="AX175" s="49">
        <f t="shared" si="72"/>
        <v>-330.1372466043041</v>
      </c>
      <c r="AZ175" s="53">
        <f t="shared" si="83"/>
        <v>0</v>
      </c>
      <c r="BA175" s="53">
        <f t="shared" si="84"/>
        <v>0</v>
      </c>
      <c r="BB175" s="53">
        <f t="shared" si="85"/>
        <v>0</v>
      </c>
      <c r="BC175" s="53">
        <f t="shared" si="86"/>
        <v>0</v>
      </c>
      <c r="BD175" s="53">
        <f t="shared" si="87"/>
        <v>-1584.6587837006596</v>
      </c>
    </row>
    <row r="176" spans="2:56">
      <c r="B176" s="43">
        <f>'3. Input (des)investeringen '!B201</f>
        <v>1644</v>
      </c>
      <c r="C176" s="54"/>
      <c r="D176" s="54"/>
      <c r="E176" s="54"/>
      <c r="F176" s="48">
        <f>'3. Input (des)investeringen '!D201</f>
        <v>464981.59278808843</v>
      </c>
      <c r="G176" s="54"/>
      <c r="H176" s="43">
        <f>'3. Input (des)investeringen '!F201</f>
        <v>2026</v>
      </c>
      <c r="I176" s="48" t="str">
        <f>'3. Input (des)investeringen '!G201</f>
        <v>nvt</v>
      </c>
      <c r="J176" s="48">
        <f>'3. Input (des)investeringen '!H201</f>
        <v>5</v>
      </c>
      <c r="K176" s="48">
        <f>'3. Input (des)investeringen '!I201</f>
        <v>0</v>
      </c>
      <c r="M176" s="49">
        <f t="shared" si="73"/>
        <v>0</v>
      </c>
      <c r="N176" s="49">
        <f t="shared" si="74"/>
        <v>0</v>
      </c>
      <c r="P176" s="147">
        <f t="shared" si="75"/>
        <v>0</v>
      </c>
      <c r="Q176" s="147">
        <f t="shared" si="76"/>
        <v>0</v>
      </c>
      <c r="S176" s="49">
        <f t="shared" si="39"/>
        <v>464981.59278808843</v>
      </c>
      <c r="T176" s="44">
        <f t="shared" si="77"/>
        <v>5</v>
      </c>
      <c r="V176" s="49">
        <f t="shared" si="88"/>
        <v>0</v>
      </c>
      <c r="W176" s="49">
        <f t="shared" si="88"/>
        <v>0</v>
      </c>
      <c r="X176" s="49">
        <f t="shared" si="88"/>
        <v>0</v>
      </c>
      <c r="Y176" s="49">
        <f t="shared" si="88"/>
        <v>0</v>
      </c>
      <c r="Z176" s="49">
        <f t="shared" si="88"/>
        <v>54402.846356206348</v>
      </c>
      <c r="AB176" s="49">
        <f t="shared" si="89"/>
        <v>0</v>
      </c>
      <c r="AC176" s="49">
        <f t="shared" si="89"/>
        <v>0</v>
      </c>
      <c r="AD176" s="49">
        <f t="shared" si="89"/>
        <v>0</v>
      </c>
      <c r="AE176" s="49">
        <f t="shared" si="89"/>
        <v>0</v>
      </c>
      <c r="AF176" s="49">
        <f t="shared" si="89"/>
        <v>4649.8159278808844</v>
      </c>
      <c r="AH176" s="49">
        <f t="shared" si="78"/>
        <v>0</v>
      </c>
      <c r="AI176" s="49">
        <f t="shared" si="79"/>
        <v>0</v>
      </c>
      <c r="AJ176" s="49">
        <f t="shared" si="80"/>
        <v>0</v>
      </c>
      <c r="AK176" s="49">
        <f t="shared" si="81"/>
        <v>0</v>
      </c>
      <c r="AL176" s="49">
        <f t="shared" si="82"/>
        <v>59052.66228408723</v>
      </c>
      <c r="AN176" s="49">
        <f t="shared" si="46"/>
        <v>0</v>
      </c>
      <c r="AO176" s="49">
        <f t="shared" si="47"/>
        <v>0</v>
      </c>
      <c r="AP176" s="49">
        <f t="shared" si="48"/>
        <v>0</v>
      </c>
      <c r="AQ176" s="49">
        <f t="shared" si="49"/>
        <v>0</v>
      </c>
      <c r="AR176" s="49">
        <f t="shared" si="50"/>
        <v>405928.93050400121</v>
      </c>
      <c r="AT176" s="49">
        <f t="shared" si="72"/>
        <v>0</v>
      </c>
      <c r="AU176" s="49">
        <f t="shared" si="72"/>
        <v>0</v>
      </c>
      <c r="AV176" s="49">
        <f t="shared" si="72"/>
        <v>0</v>
      </c>
      <c r="AW176" s="49">
        <f t="shared" si="72"/>
        <v>0</v>
      </c>
      <c r="AX176" s="49">
        <f t="shared" si="72"/>
        <v>4649.8159278808844</v>
      </c>
      <c r="AZ176" s="53">
        <f t="shared" si="83"/>
        <v>0</v>
      </c>
      <c r="BA176" s="53">
        <f t="shared" si="84"/>
        <v>0</v>
      </c>
      <c r="BB176" s="53">
        <f t="shared" si="85"/>
        <v>0</v>
      </c>
      <c r="BC176" s="53">
        <f t="shared" si="86"/>
        <v>0</v>
      </c>
      <c r="BD176" s="53">
        <f t="shared" si="87"/>
        <v>79127.777571120168</v>
      </c>
    </row>
    <row r="177" spans="2:56">
      <c r="B177" s="43">
        <f>'3. Input (des)investeringen '!B202</f>
        <v>1645</v>
      </c>
      <c r="C177" s="54"/>
      <c r="D177" s="54"/>
      <c r="E177" s="54"/>
      <c r="F177" s="48">
        <f>'3. Input (des)investeringen '!D202</f>
        <v>1667457.2352886177</v>
      </c>
      <c r="G177" s="54"/>
      <c r="H177" s="43">
        <f>'3. Input (des)investeringen '!F202</f>
        <v>2026</v>
      </c>
      <c r="I177" s="48" t="str">
        <f>'3. Input (des)investeringen '!G202</f>
        <v>nvt</v>
      </c>
      <c r="J177" s="48">
        <f>'3. Input (des)investeringen '!H202</f>
        <v>10</v>
      </c>
      <c r="K177" s="48">
        <f>'3. Input (des)investeringen '!I202</f>
        <v>0</v>
      </c>
      <c r="M177" s="49">
        <f t="shared" si="73"/>
        <v>0</v>
      </c>
      <c r="N177" s="49">
        <f t="shared" si="74"/>
        <v>0</v>
      </c>
      <c r="P177" s="147">
        <f t="shared" si="75"/>
        <v>0</v>
      </c>
      <c r="Q177" s="147">
        <f t="shared" si="76"/>
        <v>0</v>
      </c>
      <c r="S177" s="49">
        <f t="shared" si="39"/>
        <v>1667457.2352886177</v>
      </c>
      <c r="T177" s="44">
        <f t="shared" si="77"/>
        <v>10</v>
      </c>
      <c r="V177" s="49">
        <f t="shared" si="88"/>
        <v>0</v>
      </c>
      <c r="W177" s="49">
        <f t="shared" si="88"/>
        <v>0</v>
      </c>
      <c r="X177" s="49">
        <f t="shared" si="88"/>
        <v>0</v>
      </c>
      <c r="Y177" s="49">
        <f t="shared" si="88"/>
        <v>0</v>
      </c>
      <c r="Z177" s="49">
        <f t="shared" si="88"/>
        <v>97546.248264384136</v>
      </c>
      <c r="AB177" s="49">
        <f t="shared" si="89"/>
        <v>0</v>
      </c>
      <c r="AC177" s="49">
        <f t="shared" si="89"/>
        <v>0</v>
      </c>
      <c r="AD177" s="49">
        <f t="shared" si="89"/>
        <v>0</v>
      </c>
      <c r="AE177" s="49">
        <f t="shared" si="89"/>
        <v>0</v>
      </c>
      <c r="AF177" s="49">
        <f t="shared" si="89"/>
        <v>8337.2861764430891</v>
      </c>
      <c r="AH177" s="49">
        <f t="shared" si="78"/>
        <v>0</v>
      </c>
      <c r="AI177" s="49">
        <f t="shared" si="79"/>
        <v>0</v>
      </c>
      <c r="AJ177" s="49">
        <f t="shared" si="80"/>
        <v>0</v>
      </c>
      <c r="AK177" s="49">
        <f t="shared" si="81"/>
        <v>0</v>
      </c>
      <c r="AL177" s="49">
        <f t="shared" si="82"/>
        <v>105883.53444082722</v>
      </c>
      <c r="AN177" s="49">
        <f t="shared" si="46"/>
        <v>0</v>
      </c>
      <c r="AO177" s="49">
        <f t="shared" si="47"/>
        <v>0</v>
      </c>
      <c r="AP177" s="49">
        <f t="shared" si="48"/>
        <v>0</v>
      </c>
      <c r="AQ177" s="49">
        <f t="shared" si="49"/>
        <v>0</v>
      </c>
      <c r="AR177" s="49">
        <f t="shared" si="50"/>
        <v>1561573.7008477903</v>
      </c>
      <c r="AT177" s="49">
        <f t="shared" si="72"/>
        <v>0</v>
      </c>
      <c r="AU177" s="49">
        <f t="shared" si="72"/>
        <v>0</v>
      </c>
      <c r="AV177" s="49">
        <f t="shared" si="72"/>
        <v>0</v>
      </c>
      <c r="AW177" s="49">
        <f t="shared" si="72"/>
        <v>0</v>
      </c>
      <c r="AX177" s="49">
        <f t="shared" si="72"/>
        <v>16674.572352886178</v>
      </c>
      <c r="AZ177" s="53">
        <f t="shared" si="83"/>
        <v>0</v>
      </c>
      <c r="BA177" s="53">
        <f t="shared" si="84"/>
        <v>0</v>
      </c>
      <c r="BB177" s="53">
        <f t="shared" si="85"/>
        <v>0</v>
      </c>
      <c r="BC177" s="53">
        <f t="shared" si="86"/>
        <v>0</v>
      </c>
      <c r="BD177" s="53">
        <f t="shared" si="87"/>
        <v>181897.90742592941</v>
      </c>
    </row>
    <row r="178" spans="2:56">
      <c r="B178" s="43">
        <f>'3. Input (des)investeringen '!B203</f>
        <v>1646</v>
      </c>
      <c r="C178" s="54"/>
      <c r="D178" s="54"/>
      <c r="E178" s="54"/>
      <c r="F178" s="48">
        <f>'3. Input (des)investeringen '!D203</f>
        <v>5010922.5637233881</v>
      </c>
      <c r="G178" s="54"/>
      <c r="H178" s="43">
        <f>'3. Input (des)investeringen '!F203</f>
        <v>2026</v>
      </c>
      <c r="I178" s="48" t="str">
        <f>'3. Input (des)investeringen '!G203</f>
        <v>nvt</v>
      </c>
      <c r="J178" s="48">
        <f>'3. Input (des)investeringen '!H203</f>
        <v>15</v>
      </c>
      <c r="K178" s="48">
        <f>'3. Input (des)investeringen '!I203</f>
        <v>0</v>
      </c>
      <c r="M178" s="49">
        <f t="shared" si="73"/>
        <v>0</v>
      </c>
      <c r="N178" s="49">
        <f t="shared" si="74"/>
        <v>0</v>
      </c>
      <c r="P178" s="147">
        <f t="shared" si="75"/>
        <v>0</v>
      </c>
      <c r="Q178" s="147">
        <f t="shared" si="76"/>
        <v>0</v>
      </c>
      <c r="S178" s="49">
        <f t="shared" si="39"/>
        <v>5010922.5637233881</v>
      </c>
      <c r="T178" s="44">
        <f t="shared" si="77"/>
        <v>15</v>
      </c>
      <c r="V178" s="49">
        <f t="shared" si="88"/>
        <v>0</v>
      </c>
      <c r="W178" s="49">
        <f t="shared" si="88"/>
        <v>0</v>
      </c>
      <c r="X178" s="49">
        <f t="shared" si="88"/>
        <v>0</v>
      </c>
      <c r="Y178" s="49">
        <f t="shared" si="88"/>
        <v>0</v>
      </c>
      <c r="Z178" s="49">
        <f t="shared" si="88"/>
        <v>195425.97998521212</v>
      </c>
      <c r="AB178" s="49">
        <f t="shared" si="89"/>
        <v>0</v>
      </c>
      <c r="AC178" s="49">
        <f t="shared" si="89"/>
        <v>0</v>
      </c>
      <c r="AD178" s="49">
        <f t="shared" si="89"/>
        <v>0</v>
      </c>
      <c r="AE178" s="49">
        <f t="shared" si="89"/>
        <v>0</v>
      </c>
      <c r="AF178" s="49">
        <f t="shared" si="89"/>
        <v>16703.075212411295</v>
      </c>
      <c r="AH178" s="49">
        <f t="shared" si="78"/>
        <v>0</v>
      </c>
      <c r="AI178" s="49">
        <f t="shared" si="79"/>
        <v>0</v>
      </c>
      <c r="AJ178" s="49">
        <f t="shared" si="80"/>
        <v>0</v>
      </c>
      <c r="AK178" s="49">
        <f t="shared" si="81"/>
        <v>0</v>
      </c>
      <c r="AL178" s="49">
        <f t="shared" si="82"/>
        <v>212129.05519762341</v>
      </c>
      <c r="AN178" s="49">
        <f t="shared" si="46"/>
        <v>0</v>
      </c>
      <c r="AO178" s="49">
        <f t="shared" si="47"/>
        <v>0</v>
      </c>
      <c r="AP178" s="49">
        <f t="shared" si="48"/>
        <v>0</v>
      </c>
      <c r="AQ178" s="49">
        <f t="shared" si="49"/>
        <v>0</v>
      </c>
      <c r="AR178" s="49">
        <f t="shared" si="50"/>
        <v>4798793.5085257646</v>
      </c>
      <c r="AT178" s="49">
        <f t="shared" si="72"/>
        <v>0</v>
      </c>
      <c r="AU178" s="49">
        <f t="shared" si="72"/>
        <v>0</v>
      </c>
      <c r="AV178" s="49">
        <f t="shared" si="72"/>
        <v>0</v>
      </c>
      <c r="AW178" s="49">
        <f t="shared" si="72"/>
        <v>0</v>
      </c>
      <c r="AX178" s="49">
        <f t="shared" si="72"/>
        <v>50109.225637233882</v>
      </c>
      <c r="AZ178" s="53">
        <f t="shared" si="83"/>
        <v>0</v>
      </c>
      <c r="BA178" s="53">
        <f t="shared" si="84"/>
        <v>0</v>
      </c>
      <c r="BB178" s="53">
        <f t="shared" si="85"/>
        <v>0</v>
      </c>
      <c r="BC178" s="53">
        <f t="shared" si="86"/>
        <v>0</v>
      </c>
      <c r="BD178" s="53">
        <f t="shared" si="87"/>
        <v>444592.43415883632</v>
      </c>
    </row>
    <row r="179" spans="2:56">
      <c r="B179" s="43">
        <f>'3. Input (des)investeringen '!B204</f>
        <v>1647</v>
      </c>
      <c r="C179" s="54"/>
      <c r="D179" s="54"/>
      <c r="E179" s="54"/>
      <c r="F179" s="48">
        <f>'3. Input (des)investeringen '!D204</f>
        <v>28421124.056846563</v>
      </c>
      <c r="G179" s="54"/>
      <c r="H179" s="43">
        <f>'3. Input (des)investeringen '!F204</f>
        <v>2026</v>
      </c>
      <c r="I179" s="48" t="str">
        <f>'3. Input (des)investeringen '!G204</f>
        <v>nvt</v>
      </c>
      <c r="J179" s="48">
        <f>'3. Input (des)investeringen '!H204</f>
        <v>30</v>
      </c>
      <c r="K179" s="48">
        <f>'3. Input (des)investeringen '!I204</f>
        <v>0</v>
      </c>
      <c r="M179" s="49">
        <f t="shared" si="73"/>
        <v>0</v>
      </c>
      <c r="N179" s="49">
        <f t="shared" si="74"/>
        <v>0</v>
      </c>
      <c r="P179" s="147">
        <f t="shared" si="75"/>
        <v>0</v>
      </c>
      <c r="Q179" s="147">
        <f t="shared" si="76"/>
        <v>0</v>
      </c>
      <c r="S179" s="49">
        <f t="shared" si="39"/>
        <v>28421124.056846563</v>
      </c>
      <c r="T179" s="44">
        <f t="shared" si="77"/>
        <v>30</v>
      </c>
      <c r="V179" s="49">
        <f t="shared" si="88"/>
        <v>0</v>
      </c>
      <c r="W179" s="49">
        <f t="shared" si="88"/>
        <v>0</v>
      </c>
      <c r="X179" s="49">
        <f t="shared" si="88"/>
        <v>0</v>
      </c>
      <c r="Y179" s="49">
        <f t="shared" si="88"/>
        <v>0</v>
      </c>
      <c r="Z179" s="49">
        <f t="shared" si="88"/>
        <v>554211.91910850792</v>
      </c>
      <c r="AB179" s="49">
        <f t="shared" si="89"/>
        <v>0</v>
      </c>
      <c r="AC179" s="49">
        <f t="shared" si="89"/>
        <v>0</v>
      </c>
      <c r="AD179" s="49">
        <f t="shared" si="89"/>
        <v>0</v>
      </c>
      <c r="AE179" s="49">
        <f t="shared" si="89"/>
        <v>0</v>
      </c>
      <c r="AF179" s="49">
        <f t="shared" si="89"/>
        <v>47368.540094744276</v>
      </c>
      <c r="AH179" s="49">
        <f t="shared" si="78"/>
        <v>0</v>
      </c>
      <c r="AI179" s="49">
        <f t="shared" si="79"/>
        <v>0</v>
      </c>
      <c r="AJ179" s="49">
        <f t="shared" si="80"/>
        <v>0</v>
      </c>
      <c r="AK179" s="49">
        <f t="shared" si="81"/>
        <v>0</v>
      </c>
      <c r="AL179" s="49">
        <f t="shared" si="82"/>
        <v>601580.45920325222</v>
      </c>
      <c r="AN179" s="49">
        <f t="shared" si="46"/>
        <v>0</v>
      </c>
      <c r="AO179" s="49">
        <f t="shared" si="47"/>
        <v>0</v>
      </c>
      <c r="AP179" s="49">
        <f t="shared" si="48"/>
        <v>0</v>
      </c>
      <c r="AQ179" s="49">
        <f t="shared" si="49"/>
        <v>0</v>
      </c>
      <c r="AR179" s="49">
        <f t="shared" si="50"/>
        <v>27819543.597643312</v>
      </c>
      <c r="AT179" s="49">
        <f t="shared" si="72"/>
        <v>0</v>
      </c>
      <c r="AU179" s="49">
        <f t="shared" si="72"/>
        <v>0</v>
      </c>
      <c r="AV179" s="49">
        <f t="shared" si="72"/>
        <v>0</v>
      </c>
      <c r="AW179" s="49">
        <f t="shared" si="72"/>
        <v>0</v>
      </c>
      <c r="AX179" s="49">
        <f t="shared" si="72"/>
        <v>284211.24056846561</v>
      </c>
      <c r="AZ179" s="53">
        <f t="shared" si="83"/>
        <v>0</v>
      </c>
      <c r="BA179" s="53">
        <f t="shared" si="84"/>
        <v>0</v>
      </c>
      <c r="BB179" s="53">
        <f t="shared" si="85"/>
        <v>0</v>
      </c>
      <c r="BC179" s="53">
        <f t="shared" si="86"/>
        <v>0</v>
      </c>
      <c r="BD179" s="53">
        <f t="shared" si="87"/>
        <v>1942934.3564821635</v>
      </c>
    </row>
    <row r="180" spans="2:56">
      <c r="B180" s="43">
        <f>'3. Input (des)investeringen '!B205</f>
        <v>1648</v>
      </c>
      <c r="C180" s="54"/>
      <c r="D180" s="54"/>
      <c r="E180" s="54"/>
      <c r="F180" s="48">
        <f>'3. Input (des)investeringen '!D205</f>
        <v>40148.872615293018</v>
      </c>
      <c r="G180" s="54"/>
      <c r="H180" s="43">
        <f>'3. Input (des)investeringen '!F205</f>
        <v>2026</v>
      </c>
      <c r="I180" s="48" t="str">
        <f>'3. Input (des)investeringen '!G205</f>
        <v>nvt</v>
      </c>
      <c r="J180" s="48">
        <f>'3. Input (des)investeringen '!H205</f>
        <v>55</v>
      </c>
      <c r="K180" s="48">
        <f>'3. Input (des)investeringen '!I205</f>
        <v>0</v>
      </c>
      <c r="M180" s="49">
        <f t="shared" si="73"/>
        <v>0</v>
      </c>
      <c r="N180" s="49">
        <f t="shared" si="74"/>
        <v>0</v>
      </c>
      <c r="P180" s="147">
        <f t="shared" si="75"/>
        <v>0</v>
      </c>
      <c r="Q180" s="147">
        <f t="shared" si="76"/>
        <v>0</v>
      </c>
      <c r="S180" s="49">
        <f t="shared" si="39"/>
        <v>40148.872615293018</v>
      </c>
      <c r="T180" s="44">
        <f t="shared" si="77"/>
        <v>55</v>
      </c>
      <c r="V180" s="49">
        <f t="shared" si="88"/>
        <v>0</v>
      </c>
      <c r="W180" s="49">
        <f t="shared" si="88"/>
        <v>0</v>
      </c>
      <c r="X180" s="49">
        <f t="shared" si="88"/>
        <v>0</v>
      </c>
      <c r="Y180" s="49">
        <f t="shared" si="88"/>
        <v>0</v>
      </c>
      <c r="Z180" s="49">
        <f t="shared" si="88"/>
        <v>427.03800872629847</v>
      </c>
      <c r="AB180" s="49">
        <f t="shared" si="89"/>
        <v>0</v>
      </c>
      <c r="AC180" s="49">
        <f t="shared" si="89"/>
        <v>0</v>
      </c>
      <c r="AD180" s="49">
        <f t="shared" si="89"/>
        <v>0</v>
      </c>
      <c r="AE180" s="49">
        <f t="shared" si="89"/>
        <v>0</v>
      </c>
      <c r="AF180" s="49">
        <f t="shared" si="89"/>
        <v>36.498975104811841</v>
      </c>
      <c r="AH180" s="49">
        <f t="shared" si="78"/>
        <v>0</v>
      </c>
      <c r="AI180" s="49">
        <f t="shared" si="79"/>
        <v>0</v>
      </c>
      <c r="AJ180" s="49">
        <f t="shared" si="80"/>
        <v>0</v>
      </c>
      <c r="AK180" s="49">
        <f t="shared" si="81"/>
        <v>0</v>
      </c>
      <c r="AL180" s="49">
        <f t="shared" si="82"/>
        <v>463.53698383111032</v>
      </c>
      <c r="AN180" s="49">
        <f t="shared" si="46"/>
        <v>0</v>
      </c>
      <c r="AO180" s="49">
        <f t="shared" si="47"/>
        <v>0</v>
      </c>
      <c r="AP180" s="49">
        <f t="shared" si="48"/>
        <v>0</v>
      </c>
      <c r="AQ180" s="49">
        <f t="shared" si="49"/>
        <v>0</v>
      </c>
      <c r="AR180" s="49">
        <f t="shared" si="50"/>
        <v>39685.335631461909</v>
      </c>
      <c r="AT180" s="49">
        <f t="shared" si="72"/>
        <v>0</v>
      </c>
      <c r="AU180" s="49">
        <f t="shared" si="72"/>
        <v>0</v>
      </c>
      <c r="AV180" s="49">
        <f t="shared" si="72"/>
        <v>0</v>
      </c>
      <c r="AW180" s="49">
        <f t="shared" si="72"/>
        <v>0</v>
      </c>
      <c r="AX180" s="49">
        <f t="shared" si="72"/>
        <v>401.48872615293021</v>
      </c>
      <c r="AZ180" s="53">
        <f t="shared" si="83"/>
        <v>0</v>
      </c>
      <c r="BA180" s="53">
        <f t="shared" si="84"/>
        <v>0</v>
      </c>
      <c r="BB180" s="53">
        <f t="shared" si="85"/>
        <v>0</v>
      </c>
      <c r="BC180" s="53">
        <f t="shared" si="86"/>
        <v>0</v>
      </c>
      <c r="BD180" s="53">
        <f t="shared" si="87"/>
        <v>2373.0684639795927</v>
      </c>
    </row>
    <row r="181" spans="2:56">
      <c r="B181" s="43">
        <f>'3. Input (des)investeringen '!B206</f>
        <v>1649</v>
      </c>
      <c r="C181" s="54"/>
      <c r="D181" s="54"/>
      <c r="E181" s="54"/>
      <c r="F181" s="48">
        <f>'3. Input (des)investeringen '!D206</f>
        <v>0</v>
      </c>
      <c r="G181" s="54"/>
      <c r="H181" s="43">
        <f>'3. Input (des)investeringen '!F206</f>
        <v>2026</v>
      </c>
      <c r="I181" s="48" t="str">
        <f>'3. Input (des)investeringen '!G206</f>
        <v>nvt</v>
      </c>
      <c r="J181" s="48">
        <f>'3. Input (des)investeringen '!H206</f>
        <v>0</v>
      </c>
      <c r="K181" s="48">
        <f>'3. Input (des)investeringen '!I206</f>
        <v>0</v>
      </c>
      <c r="M181" s="49">
        <f t="shared" si="73"/>
        <v>0</v>
      </c>
      <c r="N181" s="49">
        <f t="shared" si="74"/>
        <v>0</v>
      </c>
      <c r="P181" s="147">
        <f t="shared" si="75"/>
        <v>0</v>
      </c>
      <c r="Q181" s="147">
        <f t="shared" si="76"/>
        <v>0</v>
      </c>
      <c r="S181" s="49">
        <f t="shared" si="39"/>
        <v>0</v>
      </c>
      <c r="T181" s="44">
        <f t="shared" si="77"/>
        <v>0</v>
      </c>
      <c r="V181" s="49">
        <f t="shared" si="88"/>
        <v>0</v>
      </c>
      <c r="W181" s="49">
        <f t="shared" si="88"/>
        <v>0</v>
      </c>
      <c r="X181" s="49">
        <f t="shared" si="88"/>
        <v>0</v>
      </c>
      <c r="Y181" s="49">
        <f t="shared" si="88"/>
        <v>0</v>
      </c>
      <c r="Z181" s="49">
        <f t="shared" si="88"/>
        <v>0</v>
      </c>
      <c r="AB181" s="49">
        <f t="shared" si="89"/>
        <v>0</v>
      </c>
      <c r="AC181" s="49">
        <f t="shared" si="89"/>
        <v>0</v>
      </c>
      <c r="AD181" s="49">
        <f t="shared" si="89"/>
        <v>0</v>
      </c>
      <c r="AE181" s="49">
        <f t="shared" si="89"/>
        <v>0</v>
      </c>
      <c r="AF181" s="49">
        <f t="shared" si="89"/>
        <v>0</v>
      </c>
      <c r="AH181" s="49">
        <f t="shared" si="78"/>
        <v>0</v>
      </c>
      <c r="AI181" s="49">
        <f t="shared" si="79"/>
        <v>0</v>
      </c>
      <c r="AJ181" s="49">
        <f t="shared" si="80"/>
        <v>0</v>
      </c>
      <c r="AK181" s="49">
        <f t="shared" si="81"/>
        <v>0</v>
      </c>
      <c r="AL181" s="49">
        <f t="shared" si="82"/>
        <v>0</v>
      </c>
      <c r="AN181" s="49">
        <f t="shared" si="46"/>
        <v>0</v>
      </c>
      <c r="AO181" s="49">
        <f t="shared" si="47"/>
        <v>0</v>
      </c>
      <c r="AP181" s="49">
        <f t="shared" si="48"/>
        <v>0</v>
      </c>
      <c r="AQ181" s="49">
        <f t="shared" si="49"/>
        <v>0</v>
      </c>
      <c r="AR181" s="49">
        <f t="shared" si="50"/>
        <v>0</v>
      </c>
      <c r="AT181" s="49">
        <f t="shared" si="72"/>
        <v>0</v>
      </c>
      <c r="AU181" s="49">
        <f t="shared" si="72"/>
        <v>0</v>
      </c>
      <c r="AV181" s="49">
        <f t="shared" si="72"/>
        <v>0</v>
      </c>
      <c r="AW181" s="49">
        <f t="shared" si="72"/>
        <v>0</v>
      </c>
      <c r="AX181" s="49">
        <f t="shared" si="72"/>
        <v>0</v>
      </c>
      <c r="AZ181" s="53">
        <f t="shared" si="83"/>
        <v>0</v>
      </c>
      <c r="BA181" s="53">
        <f t="shared" si="84"/>
        <v>0</v>
      </c>
      <c r="BB181" s="53">
        <f t="shared" si="85"/>
        <v>0</v>
      </c>
      <c r="BC181" s="53">
        <f t="shared" si="86"/>
        <v>0</v>
      </c>
      <c r="BD181" s="53">
        <f t="shared" si="87"/>
        <v>0</v>
      </c>
    </row>
    <row r="182" spans="2:56">
      <c r="B182" s="43">
        <f>'3. Input (des)investeringen '!B207</f>
        <v>1650</v>
      </c>
      <c r="C182" s="54"/>
      <c r="D182" s="54"/>
      <c r="E182" s="54"/>
      <c r="F182" s="48">
        <f>'3. Input (des)investeringen '!D207</f>
        <v>668226.79461700725</v>
      </c>
      <c r="G182" s="54"/>
      <c r="H182" s="43">
        <f>'3. Input (des)investeringen '!F207</f>
        <v>2026</v>
      </c>
      <c r="I182" s="48" t="str">
        <f>'3. Input (des)investeringen '!G207</f>
        <v>nvt</v>
      </c>
      <c r="J182" s="48">
        <f>'3. Input (des)investeringen '!H207</f>
        <v>5</v>
      </c>
      <c r="K182" s="48">
        <f>'3. Input (des)investeringen '!I207</f>
        <v>0</v>
      </c>
      <c r="M182" s="49">
        <f t="shared" si="73"/>
        <v>0</v>
      </c>
      <c r="N182" s="49">
        <f t="shared" si="74"/>
        <v>0</v>
      </c>
      <c r="P182" s="147">
        <f t="shared" si="75"/>
        <v>0</v>
      </c>
      <c r="Q182" s="147">
        <f t="shared" si="76"/>
        <v>0</v>
      </c>
      <c r="S182" s="49">
        <f t="shared" si="39"/>
        <v>668226.79461700725</v>
      </c>
      <c r="T182" s="44">
        <f t="shared" si="77"/>
        <v>5</v>
      </c>
      <c r="V182" s="49">
        <f t="shared" si="88"/>
        <v>0</v>
      </c>
      <c r="W182" s="49">
        <f t="shared" si="88"/>
        <v>0</v>
      </c>
      <c r="X182" s="49">
        <f t="shared" si="88"/>
        <v>0</v>
      </c>
      <c r="Y182" s="49">
        <f t="shared" si="88"/>
        <v>0</v>
      </c>
      <c r="Z182" s="49">
        <f t="shared" si="88"/>
        <v>78182.534970189852</v>
      </c>
      <c r="AB182" s="49">
        <f t="shared" si="89"/>
        <v>0</v>
      </c>
      <c r="AC182" s="49">
        <f t="shared" si="89"/>
        <v>0</v>
      </c>
      <c r="AD182" s="49">
        <f t="shared" si="89"/>
        <v>0</v>
      </c>
      <c r="AE182" s="49">
        <f t="shared" si="89"/>
        <v>0</v>
      </c>
      <c r="AF182" s="49">
        <f t="shared" si="89"/>
        <v>6682.2679461700727</v>
      </c>
      <c r="AH182" s="49">
        <f t="shared" si="78"/>
        <v>0</v>
      </c>
      <c r="AI182" s="49">
        <f t="shared" si="79"/>
        <v>0</v>
      </c>
      <c r="AJ182" s="49">
        <f t="shared" si="80"/>
        <v>0</v>
      </c>
      <c r="AK182" s="49">
        <f t="shared" si="81"/>
        <v>0</v>
      </c>
      <c r="AL182" s="49">
        <f t="shared" si="82"/>
        <v>84864.802916359928</v>
      </c>
      <c r="AN182" s="49">
        <f t="shared" si="46"/>
        <v>0</v>
      </c>
      <c r="AO182" s="49">
        <f t="shared" si="47"/>
        <v>0</v>
      </c>
      <c r="AP182" s="49">
        <f t="shared" si="48"/>
        <v>0</v>
      </c>
      <c r="AQ182" s="49">
        <f t="shared" si="49"/>
        <v>0</v>
      </c>
      <c r="AR182" s="49">
        <f t="shared" si="50"/>
        <v>583361.99170064728</v>
      </c>
      <c r="AT182" s="49">
        <f t="shared" si="72"/>
        <v>0</v>
      </c>
      <c r="AU182" s="49">
        <f t="shared" si="72"/>
        <v>0</v>
      </c>
      <c r="AV182" s="49">
        <f t="shared" si="72"/>
        <v>0</v>
      </c>
      <c r="AW182" s="49">
        <f t="shared" si="72"/>
        <v>0</v>
      </c>
      <c r="AX182" s="49">
        <f t="shared" si="72"/>
        <v>6682.2679461700727</v>
      </c>
      <c r="AZ182" s="53">
        <f t="shared" si="83"/>
        <v>0</v>
      </c>
      <c r="BA182" s="53">
        <f t="shared" si="84"/>
        <v>0</v>
      </c>
      <c r="BB182" s="53">
        <f t="shared" si="85"/>
        <v>0</v>
      </c>
      <c r="BC182" s="53">
        <f t="shared" si="86"/>
        <v>0</v>
      </c>
      <c r="BD182" s="53">
        <f t="shared" si="87"/>
        <v>113714.8265471546</v>
      </c>
    </row>
    <row r="183" spans="2:56">
      <c r="B183" s="43">
        <f>'3. Input (des)investeringen '!B208</f>
        <v>1651</v>
      </c>
      <c r="C183" s="54"/>
      <c r="D183" s="54"/>
      <c r="E183" s="54"/>
      <c r="F183" s="48">
        <f>'3. Input (des)investeringen '!D208</f>
        <v>4946580.6339102844</v>
      </c>
      <c r="G183" s="54"/>
      <c r="H183" s="43">
        <f>'3. Input (des)investeringen '!F208</f>
        <v>2026</v>
      </c>
      <c r="I183" s="48" t="str">
        <f>'3. Input (des)investeringen '!G208</f>
        <v>nvt</v>
      </c>
      <c r="J183" s="48">
        <f>'3. Input (des)investeringen '!H208</f>
        <v>10</v>
      </c>
      <c r="K183" s="48">
        <f>'3. Input (des)investeringen '!I208</f>
        <v>0</v>
      </c>
      <c r="M183" s="49">
        <f t="shared" si="73"/>
        <v>0</v>
      </c>
      <c r="N183" s="49">
        <f t="shared" si="74"/>
        <v>0</v>
      </c>
      <c r="P183" s="147">
        <f t="shared" si="75"/>
        <v>0</v>
      </c>
      <c r="Q183" s="147">
        <f t="shared" si="76"/>
        <v>0</v>
      </c>
      <c r="S183" s="49">
        <f t="shared" si="39"/>
        <v>4946580.6339102844</v>
      </c>
      <c r="T183" s="44">
        <f t="shared" si="77"/>
        <v>10</v>
      </c>
      <c r="V183" s="49">
        <f t="shared" si="88"/>
        <v>0</v>
      </c>
      <c r="W183" s="49">
        <f t="shared" si="88"/>
        <v>0</v>
      </c>
      <c r="X183" s="49">
        <f t="shared" si="88"/>
        <v>0</v>
      </c>
      <c r="Y183" s="49">
        <f t="shared" si="88"/>
        <v>0</v>
      </c>
      <c r="Z183" s="49">
        <f t="shared" si="88"/>
        <v>289374.96708375169</v>
      </c>
      <c r="AB183" s="49">
        <f t="shared" si="89"/>
        <v>0</v>
      </c>
      <c r="AC183" s="49">
        <f t="shared" si="89"/>
        <v>0</v>
      </c>
      <c r="AD183" s="49">
        <f t="shared" si="89"/>
        <v>0</v>
      </c>
      <c r="AE183" s="49">
        <f t="shared" si="89"/>
        <v>0</v>
      </c>
      <c r="AF183" s="49">
        <f t="shared" si="89"/>
        <v>24732.903169551424</v>
      </c>
      <c r="AH183" s="49">
        <f t="shared" si="78"/>
        <v>0</v>
      </c>
      <c r="AI183" s="49">
        <f t="shared" si="79"/>
        <v>0</v>
      </c>
      <c r="AJ183" s="49">
        <f t="shared" si="80"/>
        <v>0</v>
      </c>
      <c r="AK183" s="49">
        <f t="shared" si="81"/>
        <v>0</v>
      </c>
      <c r="AL183" s="49">
        <f t="shared" si="82"/>
        <v>314107.87025330309</v>
      </c>
      <c r="AN183" s="49">
        <f t="shared" si="46"/>
        <v>0</v>
      </c>
      <c r="AO183" s="49">
        <f t="shared" si="47"/>
        <v>0</v>
      </c>
      <c r="AP183" s="49">
        <f t="shared" si="48"/>
        <v>0</v>
      </c>
      <c r="AQ183" s="49">
        <f t="shared" si="49"/>
        <v>0</v>
      </c>
      <c r="AR183" s="49">
        <f t="shared" si="50"/>
        <v>4632472.7636569813</v>
      </c>
      <c r="AT183" s="49">
        <f t="shared" si="72"/>
        <v>0</v>
      </c>
      <c r="AU183" s="49">
        <f t="shared" si="72"/>
        <v>0</v>
      </c>
      <c r="AV183" s="49">
        <f t="shared" si="72"/>
        <v>0</v>
      </c>
      <c r="AW183" s="49">
        <f t="shared" si="72"/>
        <v>0</v>
      </c>
      <c r="AX183" s="49">
        <f t="shared" si="72"/>
        <v>49465.806339102848</v>
      </c>
      <c r="AZ183" s="53">
        <f t="shared" si="83"/>
        <v>0</v>
      </c>
      <c r="BA183" s="53">
        <f t="shared" si="84"/>
        <v>0</v>
      </c>
      <c r="BB183" s="53">
        <f t="shared" si="85"/>
        <v>0</v>
      </c>
      <c r="BC183" s="53">
        <f t="shared" si="86"/>
        <v>0</v>
      </c>
      <c r="BD183" s="53">
        <f t="shared" si="87"/>
        <v>539607.64161137119</v>
      </c>
    </row>
    <row r="184" spans="2:56">
      <c r="B184" s="43">
        <f>'3. Input (des)investeringen '!B209</f>
        <v>1652</v>
      </c>
      <c r="C184" s="54"/>
      <c r="D184" s="54"/>
      <c r="E184" s="54"/>
      <c r="F184" s="48">
        <f>'3. Input (des)investeringen '!D209</f>
        <v>8094567.3314780593</v>
      </c>
      <c r="G184" s="54"/>
      <c r="H184" s="43">
        <f>'3. Input (des)investeringen '!F209</f>
        <v>2026</v>
      </c>
      <c r="I184" s="48" t="str">
        <f>'3. Input (des)investeringen '!G209</f>
        <v>nvt</v>
      </c>
      <c r="J184" s="48">
        <f>'3. Input (des)investeringen '!H209</f>
        <v>15</v>
      </c>
      <c r="K184" s="48">
        <f>'3. Input (des)investeringen '!I209</f>
        <v>0</v>
      </c>
      <c r="M184" s="49">
        <f t="shared" si="73"/>
        <v>0</v>
      </c>
      <c r="N184" s="49">
        <f t="shared" si="74"/>
        <v>0</v>
      </c>
      <c r="P184" s="147">
        <f t="shared" si="75"/>
        <v>0</v>
      </c>
      <c r="Q184" s="147">
        <f t="shared" si="76"/>
        <v>0</v>
      </c>
      <c r="S184" s="49">
        <f t="shared" si="39"/>
        <v>8094567.3314780593</v>
      </c>
      <c r="T184" s="44">
        <f t="shared" si="77"/>
        <v>15</v>
      </c>
      <c r="V184" s="49">
        <f t="shared" si="88"/>
        <v>0</v>
      </c>
      <c r="W184" s="49">
        <f t="shared" si="88"/>
        <v>0</v>
      </c>
      <c r="X184" s="49">
        <f t="shared" si="88"/>
        <v>0</v>
      </c>
      <c r="Y184" s="49">
        <f t="shared" si="88"/>
        <v>0</v>
      </c>
      <c r="Z184" s="49">
        <f t="shared" si="88"/>
        <v>315688.12592764432</v>
      </c>
      <c r="AB184" s="49">
        <f t="shared" si="89"/>
        <v>0</v>
      </c>
      <c r="AC184" s="49">
        <f t="shared" si="89"/>
        <v>0</v>
      </c>
      <c r="AD184" s="49">
        <f t="shared" si="89"/>
        <v>0</v>
      </c>
      <c r="AE184" s="49">
        <f t="shared" si="89"/>
        <v>0</v>
      </c>
      <c r="AF184" s="49">
        <f t="shared" si="89"/>
        <v>26981.891104926868</v>
      </c>
      <c r="AH184" s="49">
        <f t="shared" si="78"/>
        <v>0</v>
      </c>
      <c r="AI184" s="49">
        <f t="shared" si="79"/>
        <v>0</v>
      </c>
      <c r="AJ184" s="49">
        <f t="shared" si="80"/>
        <v>0</v>
      </c>
      <c r="AK184" s="49">
        <f t="shared" si="81"/>
        <v>0</v>
      </c>
      <c r="AL184" s="49">
        <f t="shared" si="82"/>
        <v>342670.0170325712</v>
      </c>
      <c r="AN184" s="49">
        <f t="shared" si="46"/>
        <v>0</v>
      </c>
      <c r="AO184" s="49">
        <f t="shared" si="47"/>
        <v>0</v>
      </c>
      <c r="AP184" s="49">
        <f t="shared" si="48"/>
        <v>0</v>
      </c>
      <c r="AQ184" s="49">
        <f t="shared" si="49"/>
        <v>0</v>
      </c>
      <c r="AR184" s="49">
        <f t="shared" si="50"/>
        <v>7751897.3144454882</v>
      </c>
      <c r="AT184" s="49">
        <f t="shared" si="72"/>
        <v>0</v>
      </c>
      <c r="AU184" s="49">
        <f t="shared" si="72"/>
        <v>0</v>
      </c>
      <c r="AV184" s="49">
        <f t="shared" si="72"/>
        <v>0</v>
      </c>
      <c r="AW184" s="49">
        <f t="shared" si="72"/>
        <v>0</v>
      </c>
      <c r="AX184" s="49">
        <f t="shared" si="72"/>
        <v>80945.673314780594</v>
      </c>
      <c r="AZ184" s="53">
        <f t="shared" si="83"/>
        <v>0</v>
      </c>
      <c r="BA184" s="53">
        <f t="shared" si="84"/>
        <v>0</v>
      </c>
      <c r="BB184" s="53">
        <f t="shared" si="85"/>
        <v>0</v>
      </c>
      <c r="BC184" s="53">
        <f t="shared" si="86"/>
        <v>0</v>
      </c>
      <c r="BD184" s="53">
        <f t="shared" si="87"/>
        <v>718187.78829628031</v>
      </c>
    </row>
    <row r="185" spans="2:56">
      <c r="B185" s="43">
        <f>'3. Input (des)investeringen '!B210</f>
        <v>1653</v>
      </c>
      <c r="C185" s="54"/>
      <c r="D185" s="54"/>
      <c r="E185" s="54"/>
      <c r="F185" s="48">
        <f>'3. Input (des)investeringen '!D210</f>
        <v>8031503.8978528045</v>
      </c>
      <c r="G185" s="54"/>
      <c r="H185" s="43">
        <f>'3. Input (des)investeringen '!F210</f>
        <v>2026</v>
      </c>
      <c r="I185" s="48" t="str">
        <f>'3. Input (des)investeringen '!G210</f>
        <v>nvt</v>
      </c>
      <c r="J185" s="48">
        <f>'3. Input (des)investeringen '!H210</f>
        <v>30</v>
      </c>
      <c r="K185" s="48">
        <f>'3. Input (des)investeringen '!I210</f>
        <v>0</v>
      </c>
      <c r="M185" s="49">
        <f t="shared" si="73"/>
        <v>0</v>
      </c>
      <c r="N185" s="49">
        <f t="shared" si="74"/>
        <v>0</v>
      </c>
      <c r="P185" s="147">
        <f t="shared" si="75"/>
        <v>0</v>
      </c>
      <c r="Q185" s="147">
        <f t="shared" si="76"/>
        <v>0</v>
      </c>
      <c r="S185" s="49">
        <f t="shared" si="39"/>
        <v>8031503.8978528045</v>
      </c>
      <c r="T185" s="44">
        <f t="shared" si="77"/>
        <v>30</v>
      </c>
      <c r="V185" s="49">
        <f t="shared" si="88"/>
        <v>0</v>
      </c>
      <c r="W185" s="49">
        <f t="shared" si="88"/>
        <v>0</v>
      </c>
      <c r="X185" s="49">
        <f t="shared" si="88"/>
        <v>0</v>
      </c>
      <c r="Y185" s="49">
        <f t="shared" si="88"/>
        <v>0</v>
      </c>
      <c r="Z185" s="49">
        <f t="shared" si="88"/>
        <v>156614.32600812969</v>
      </c>
      <c r="AB185" s="49">
        <f t="shared" si="89"/>
        <v>0</v>
      </c>
      <c r="AC185" s="49">
        <f t="shared" si="89"/>
        <v>0</v>
      </c>
      <c r="AD185" s="49">
        <f t="shared" si="89"/>
        <v>0</v>
      </c>
      <c r="AE185" s="49">
        <f t="shared" si="89"/>
        <v>0</v>
      </c>
      <c r="AF185" s="49">
        <f t="shared" si="89"/>
        <v>13385.839829754674</v>
      </c>
      <c r="AH185" s="49">
        <f t="shared" si="78"/>
        <v>0</v>
      </c>
      <c r="AI185" s="49">
        <f t="shared" si="79"/>
        <v>0</v>
      </c>
      <c r="AJ185" s="49">
        <f t="shared" si="80"/>
        <v>0</v>
      </c>
      <c r="AK185" s="49">
        <f t="shared" si="81"/>
        <v>0</v>
      </c>
      <c r="AL185" s="49">
        <f t="shared" si="82"/>
        <v>170000.16583788436</v>
      </c>
      <c r="AN185" s="49">
        <f t="shared" si="46"/>
        <v>0</v>
      </c>
      <c r="AO185" s="49">
        <f t="shared" si="47"/>
        <v>0</v>
      </c>
      <c r="AP185" s="49">
        <f t="shared" si="48"/>
        <v>0</v>
      </c>
      <c r="AQ185" s="49">
        <f t="shared" si="49"/>
        <v>0</v>
      </c>
      <c r="AR185" s="49">
        <f t="shared" si="50"/>
        <v>7861503.7320149206</v>
      </c>
      <c r="AT185" s="49">
        <f t="shared" si="72"/>
        <v>0</v>
      </c>
      <c r="AU185" s="49">
        <f t="shared" si="72"/>
        <v>0</v>
      </c>
      <c r="AV185" s="49">
        <f t="shared" si="72"/>
        <v>0</v>
      </c>
      <c r="AW185" s="49">
        <f t="shared" si="72"/>
        <v>0</v>
      </c>
      <c r="AX185" s="49">
        <f t="shared" si="72"/>
        <v>80315.038978528042</v>
      </c>
      <c r="AZ185" s="53">
        <f t="shared" si="83"/>
        <v>0</v>
      </c>
      <c r="BA185" s="53">
        <f t="shared" si="84"/>
        <v>0</v>
      </c>
      <c r="BB185" s="53">
        <f t="shared" si="85"/>
        <v>0</v>
      </c>
      <c r="BC185" s="53">
        <f t="shared" si="86"/>
        <v>0</v>
      </c>
      <c r="BD185" s="53">
        <f t="shared" si="87"/>
        <v>549052.34663297934</v>
      </c>
    </row>
    <row r="186" spans="2:56">
      <c r="B186" s="43">
        <f>'3. Input (des)investeringen '!B211</f>
        <v>1654</v>
      </c>
      <c r="C186" s="54"/>
      <c r="D186" s="54"/>
      <c r="E186" s="54"/>
      <c r="F186" s="48">
        <f>'3. Input (des)investeringen '!D211</f>
        <v>0</v>
      </c>
      <c r="G186" s="54"/>
      <c r="H186" s="43">
        <f>'3. Input (des)investeringen '!F211</f>
        <v>2026</v>
      </c>
      <c r="I186" s="48" t="str">
        <f>'3. Input (des)investeringen '!G211</f>
        <v>nvt</v>
      </c>
      <c r="J186" s="48">
        <f>'3. Input (des)investeringen '!H211</f>
        <v>55</v>
      </c>
      <c r="K186" s="48">
        <f>'3. Input (des)investeringen '!I211</f>
        <v>0</v>
      </c>
      <c r="M186" s="49">
        <f t="shared" si="73"/>
        <v>0</v>
      </c>
      <c r="N186" s="49">
        <f t="shared" si="74"/>
        <v>0</v>
      </c>
      <c r="P186" s="147">
        <f t="shared" si="75"/>
        <v>0</v>
      </c>
      <c r="Q186" s="147">
        <f t="shared" si="76"/>
        <v>0</v>
      </c>
      <c r="S186" s="49">
        <f t="shared" si="39"/>
        <v>0</v>
      </c>
      <c r="T186" s="44">
        <f t="shared" si="77"/>
        <v>55</v>
      </c>
      <c r="V186" s="49">
        <f t="shared" si="88"/>
        <v>0</v>
      </c>
      <c r="W186" s="49">
        <f t="shared" si="88"/>
        <v>0</v>
      </c>
      <c r="X186" s="49">
        <f t="shared" si="88"/>
        <v>0</v>
      </c>
      <c r="Y186" s="49">
        <f t="shared" si="88"/>
        <v>0</v>
      </c>
      <c r="Z186" s="49">
        <f t="shared" si="88"/>
        <v>0</v>
      </c>
      <c r="AB186" s="49">
        <f t="shared" si="89"/>
        <v>0</v>
      </c>
      <c r="AC186" s="49">
        <f t="shared" si="89"/>
        <v>0</v>
      </c>
      <c r="AD186" s="49">
        <f t="shared" si="89"/>
        <v>0</v>
      </c>
      <c r="AE186" s="49">
        <f t="shared" si="89"/>
        <v>0</v>
      </c>
      <c r="AF186" s="49">
        <f t="shared" si="89"/>
        <v>0</v>
      </c>
      <c r="AH186" s="49">
        <f t="shared" si="78"/>
        <v>0</v>
      </c>
      <c r="AI186" s="49">
        <f t="shared" si="79"/>
        <v>0</v>
      </c>
      <c r="AJ186" s="49">
        <f t="shared" si="80"/>
        <v>0</v>
      </c>
      <c r="AK186" s="49">
        <f t="shared" si="81"/>
        <v>0</v>
      </c>
      <c r="AL186" s="49">
        <f t="shared" si="82"/>
        <v>0</v>
      </c>
      <c r="AN186" s="49">
        <f t="shared" si="46"/>
        <v>0</v>
      </c>
      <c r="AO186" s="49">
        <f t="shared" si="47"/>
        <v>0</v>
      </c>
      <c r="AP186" s="49">
        <f t="shared" si="48"/>
        <v>0</v>
      </c>
      <c r="AQ186" s="49">
        <f t="shared" si="49"/>
        <v>0</v>
      </c>
      <c r="AR186" s="49">
        <f t="shared" si="50"/>
        <v>0</v>
      </c>
      <c r="AT186" s="49">
        <f t="shared" si="72"/>
        <v>0</v>
      </c>
      <c r="AU186" s="49">
        <f t="shared" si="72"/>
        <v>0</v>
      </c>
      <c r="AV186" s="49">
        <f t="shared" si="72"/>
        <v>0</v>
      </c>
      <c r="AW186" s="49">
        <f t="shared" si="72"/>
        <v>0</v>
      </c>
      <c r="AX186" s="49">
        <f t="shared" si="72"/>
        <v>0</v>
      </c>
      <c r="AZ186" s="53">
        <f t="shared" si="83"/>
        <v>0</v>
      </c>
      <c r="BA186" s="53">
        <f t="shared" si="84"/>
        <v>0</v>
      </c>
      <c r="BB186" s="53">
        <f t="shared" si="85"/>
        <v>0</v>
      </c>
      <c r="BC186" s="53">
        <f t="shared" si="86"/>
        <v>0</v>
      </c>
      <c r="BD186" s="53">
        <f t="shared" si="87"/>
        <v>0</v>
      </c>
    </row>
    <row r="187" spans="2:56">
      <c r="B187" s="43">
        <f>'3. Input (des)investeringen '!B212</f>
        <v>1655</v>
      </c>
      <c r="C187" s="54"/>
      <c r="D187" s="54"/>
      <c r="E187" s="54"/>
      <c r="F187" s="48">
        <f>'3. Input (des)investeringen '!D212</f>
        <v>1823110</v>
      </c>
      <c r="G187" s="54"/>
      <c r="H187" s="43">
        <f>'3. Input (des)investeringen '!F212</f>
        <v>2020</v>
      </c>
      <c r="I187" s="48" t="str">
        <f>'3. Input (des)investeringen '!G212</f>
        <v>01 Regionale leidingen</v>
      </c>
      <c r="J187" s="48">
        <f>'3. Input (des)investeringen '!H212</f>
        <v>55</v>
      </c>
      <c r="K187" s="48">
        <f>'3. Input (des)investeringen '!I212</f>
        <v>1</v>
      </c>
      <c r="M187" s="49">
        <f t="shared" si="73"/>
        <v>16573.727272727272</v>
      </c>
      <c r="N187" s="49">
        <f t="shared" si="74"/>
        <v>33677.813818181814</v>
      </c>
      <c r="P187" s="147">
        <f t="shared" si="75"/>
        <v>1806536.2727272727</v>
      </c>
      <c r="Q187" s="147">
        <f t="shared" si="76"/>
        <v>1801763.0392727272</v>
      </c>
      <c r="S187" s="49">
        <f t="shared" si="39"/>
        <v>1801763.0392727272</v>
      </c>
      <c r="T187" s="44">
        <f t="shared" si="77"/>
        <v>53.5</v>
      </c>
      <c r="V187" s="49">
        <f t="shared" si="88"/>
        <v>39403.042167272724</v>
      </c>
      <c r="W187" s="49">
        <f t="shared" si="88"/>
        <v>38445.585067881053</v>
      </c>
      <c r="X187" s="49">
        <f t="shared" si="88"/>
        <v>37511.393281184879</v>
      </c>
      <c r="Y187" s="49">
        <f t="shared" si="88"/>
        <v>36599.901481828987</v>
      </c>
      <c r="Z187" s="49">
        <f t="shared" si="88"/>
        <v>35710.558081335948</v>
      </c>
      <c r="AB187" s="49">
        <f t="shared" si="89"/>
        <v>3367.7813818181821</v>
      </c>
      <c r="AC187" s="49">
        <f t="shared" si="89"/>
        <v>3367.7813818181821</v>
      </c>
      <c r="AD187" s="49">
        <f t="shared" si="89"/>
        <v>3367.7813818181821</v>
      </c>
      <c r="AE187" s="49">
        <f t="shared" si="89"/>
        <v>3367.7813818181821</v>
      </c>
      <c r="AF187" s="49">
        <f t="shared" si="89"/>
        <v>3367.7813818181821</v>
      </c>
      <c r="AH187" s="49">
        <f t="shared" si="78"/>
        <v>42770.823549090906</v>
      </c>
      <c r="AI187" s="49">
        <f t="shared" si="79"/>
        <v>41813.366449699235</v>
      </c>
      <c r="AJ187" s="49">
        <f t="shared" si="80"/>
        <v>40879.174663003061</v>
      </c>
      <c r="AK187" s="49">
        <f t="shared" si="81"/>
        <v>39967.682863647169</v>
      </c>
      <c r="AL187" s="49">
        <f t="shared" si="82"/>
        <v>39078.33946315413</v>
      </c>
      <c r="AN187" s="49">
        <f t="shared" si="46"/>
        <v>1758992.2157236363</v>
      </c>
      <c r="AO187" s="49">
        <f t="shared" si="47"/>
        <v>1717178.8492739371</v>
      </c>
      <c r="AP187" s="49">
        <f t="shared" si="48"/>
        <v>1676299.674610934</v>
      </c>
      <c r="AQ187" s="49">
        <f t="shared" si="49"/>
        <v>1636331.9917472869</v>
      </c>
      <c r="AR187" s="49">
        <f t="shared" si="50"/>
        <v>1597253.6522841328</v>
      </c>
      <c r="AT187" s="49">
        <f t="shared" si="72"/>
        <v>18762.00234184783</v>
      </c>
      <c r="AU187" s="49">
        <f t="shared" si="72"/>
        <v>19845.545501094224</v>
      </c>
      <c r="AV187" s="49">
        <f t="shared" si="72"/>
        <v>21347.456384617039</v>
      </c>
      <c r="AW187" s="49">
        <f t="shared" si="72"/>
        <v>21623.521690582907</v>
      </c>
      <c r="AX187" s="49">
        <f t="shared" si="72"/>
        <v>21903.157073085524</v>
      </c>
      <c r="AZ187" s="53">
        <f t="shared" si="83"/>
        <v>121338.56122554239</v>
      </c>
      <c r="BA187" s="53">
        <f t="shared" si="84"/>
        <v>118325.81397683339</v>
      </c>
      <c r="BB187" s="53">
        <f t="shared" si="85"/>
        <v>125926.01868283558</v>
      </c>
      <c r="BC187" s="53">
        <f t="shared" si="86"/>
        <v>123771.82024062698</v>
      </c>
      <c r="BD187" s="53">
        <f t="shared" si="87"/>
        <v>121677.13532303669</v>
      </c>
    </row>
    <row r="188" spans="2:56">
      <c r="B188" s="43">
        <f>'3. Input (des)investeringen '!B213</f>
        <v>1656</v>
      </c>
      <c r="C188" s="54"/>
      <c r="D188" s="54"/>
      <c r="E188" s="54"/>
      <c r="F188" s="48">
        <f>'3. Input (des)investeringen '!D213</f>
        <v>1850427.4802399999</v>
      </c>
      <c r="G188" s="54"/>
      <c r="H188" s="43">
        <f>'3. Input (des)investeringen '!F213</f>
        <v>2021</v>
      </c>
      <c r="I188" s="48" t="str">
        <f>'3. Input (des)investeringen '!G213</f>
        <v>01 Regionale leidingen</v>
      </c>
      <c r="J188" s="48">
        <f>'3. Input (des)investeringen '!H213</f>
        <v>55</v>
      </c>
      <c r="K188" s="48">
        <f>'3. Input (des)investeringen '!I213</f>
        <v>1</v>
      </c>
      <c r="M188" s="49">
        <f t="shared" si="73"/>
        <v>0</v>
      </c>
      <c r="N188" s="49">
        <f t="shared" si="74"/>
        <v>16822.068002181819</v>
      </c>
      <c r="P188" s="147">
        <f t="shared" si="75"/>
        <v>0</v>
      </c>
      <c r="Q188" s="147">
        <f t="shared" si="76"/>
        <v>1833605.4122378181</v>
      </c>
      <c r="S188" s="49">
        <f t="shared" si="39"/>
        <v>1833605.4122378181</v>
      </c>
      <c r="T188" s="44">
        <f t="shared" si="77"/>
        <v>54.5</v>
      </c>
      <c r="V188" s="49">
        <f t="shared" si="88"/>
        <v>39363.639125105452</v>
      </c>
      <c r="W188" s="49">
        <f t="shared" si="88"/>
        <v>38424.689934965325</v>
      </c>
      <c r="X188" s="49">
        <f t="shared" si="88"/>
        <v>37508.137697984501</v>
      </c>
      <c r="Y188" s="49">
        <f t="shared" si="88"/>
        <v>36613.448174913312</v>
      </c>
      <c r="Z188" s="49">
        <f t="shared" si="88"/>
        <v>35740.099869823636</v>
      </c>
      <c r="AB188" s="49">
        <f t="shared" si="89"/>
        <v>3364.413600436364</v>
      </c>
      <c r="AC188" s="49">
        <f t="shared" si="89"/>
        <v>3364.413600436364</v>
      </c>
      <c r="AD188" s="49">
        <f t="shared" si="89"/>
        <v>3364.413600436364</v>
      </c>
      <c r="AE188" s="49">
        <f t="shared" si="89"/>
        <v>3364.413600436364</v>
      </c>
      <c r="AF188" s="49">
        <f t="shared" si="89"/>
        <v>3364.413600436364</v>
      </c>
      <c r="AH188" s="49">
        <f t="shared" si="78"/>
        <v>42728.052725541813</v>
      </c>
      <c r="AI188" s="49">
        <f t="shared" si="79"/>
        <v>41789.103535401686</v>
      </c>
      <c r="AJ188" s="49">
        <f t="shared" si="80"/>
        <v>40872.551298420862</v>
      </c>
      <c r="AK188" s="49">
        <f t="shared" si="81"/>
        <v>39977.861775349673</v>
      </c>
      <c r="AL188" s="49">
        <f t="shared" si="82"/>
        <v>39104.513470259997</v>
      </c>
      <c r="AN188" s="49">
        <f t="shared" si="46"/>
        <v>1790877.3595122762</v>
      </c>
      <c r="AO188" s="49">
        <f t="shared" si="47"/>
        <v>1749088.2559768746</v>
      </c>
      <c r="AP188" s="49">
        <f t="shared" si="48"/>
        <v>1708215.7046784537</v>
      </c>
      <c r="AQ188" s="49">
        <f t="shared" si="49"/>
        <v>1668237.8429031041</v>
      </c>
      <c r="AR188" s="49">
        <f t="shared" si="50"/>
        <v>1629133.3294328442</v>
      </c>
      <c r="AT188" s="49">
        <f t="shared" si="72"/>
        <v>18762.002341847827</v>
      </c>
      <c r="AU188" s="49">
        <f t="shared" si="72"/>
        <v>19845.545501094221</v>
      </c>
      <c r="AV188" s="49">
        <f t="shared" si="72"/>
        <v>21347.456384617035</v>
      </c>
      <c r="AW188" s="49">
        <f t="shared" si="72"/>
        <v>21623.5216905829</v>
      </c>
      <c r="AX188" s="49">
        <f t="shared" si="72"/>
        <v>21903.157073085513</v>
      </c>
      <c r="AZ188" s="53">
        <f t="shared" si="83"/>
        <v>122379.88529080704</v>
      </c>
      <c r="BA188" s="53">
        <f t="shared" si="84"/>
        <v>119354.56148373277</v>
      </c>
      <c r="BB188" s="53">
        <f t="shared" si="85"/>
        <v>127132.20446081914</v>
      </c>
      <c r="BC188" s="53">
        <f t="shared" si="86"/>
        <v>124994.42149625054</v>
      </c>
      <c r="BD188" s="53">
        <f t="shared" si="87"/>
        <v>122914.7370617936</v>
      </c>
    </row>
    <row r="189" spans="2:56">
      <c r="B189" s="43">
        <f>'3. Input (des)investeringen '!B214</f>
        <v>1657</v>
      </c>
      <c r="C189" s="54"/>
      <c r="D189" s="54"/>
      <c r="E189" s="54"/>
      <c r="F189" s="48">
        <f>'3. Input (des)investeringen '!D214</f>
        <v>1874357.2084144636</v>
      </c>
      <c r="G189" s="54"/>
      <c r="H189" s="43">
        <f>'3. Input (des)investeringen '!F214</f>
        <v>2022</v>
      </c>
      <c r="I189" s="48" t="str">
        <f>'3. Input (des)investeringen '!G214</f>
        <v>01 Regionale leidingen</v>
      </c>
      <c r="J189" s="48">
        <f>'3. Input (des)investeringen '!H214</f>
        <v>55</v>
      </c>
      <c r="K189" s="48">
        <f>'3. Input (des)investeringen '!I214</f>
        <v>1</v>
      </c>
      <c r="M189" s="49">
        <f t="shared" si="73"/>
        <v>0</v>
      </c>
      <c r="N189" s="49">
        <f t="shared" si="74"/>
        <v>0</v>
      </c>
      <c r="P189" s="147">
        <f t="shared" si="75"/>
        <v>0</v>
      </c>
      <c r="Q189" s="147">
        <f t="shared" si="76"/>
        <v>0</v>
      </c>
      <c r="S189" s="49">
        <f t="shared" si="39"/>
        <v>1874357.2084144636</v>
      </c>
      <c r="T189" s="44">
        <f t="shared" si="77"/>
        <v>55</v>
      </c>
      <c r="V189" s="49">
        <f t="shared" si="88"/>
        <v>19936.344853135655</v>
      </c>
      <c r="W189" s="49">
        <f t="shared" si="88"/>
        <v>39401.46700974265</v>
      </c>
      <c r="X189" s="49">
        <f t="shared" si="88"/>
        <v>38470.159607694186</v>
      </c>
      <c r="Y189" s="49">
        <f t="shared" si="88"/>
        <v>37560.864926057773</v>
      </c>
      <c r="Z189" s="49">
        <f t="shared" si="88"/>
        <v>36673.062664169134</v>
      </c>
      <c r="AB189" s="49">
        <f t="shared" si="89"/>
        <v>1703.9610985586035</v>
      </c>
      <c r="AC189" s="49">
        <f t="shared" si="89"/>
        <v>3407.9221971172069</v>
      </c>
      <c r="AD189" s="49">
        <f t="shared" si="89"/>
        <v>3407.9221971172069</v>
      </c>
      <c r="AE189" s="49">
        <f t="shared" si="89"/>
        <v>3407.9221971172069</v>
      </c>
      <c r="AF189" s="49">
        <f t="shared" si="89"/>
        <v>3407.9221971172069</v>
      </c>
      <c r="AH189" s="49">
        <f t="shared" si="78"/>
        <v>21640.305951694259</v>
      </c>
      <c r="AI189" s="49">
        <f t="shared" si="79"/>
        <v>42809.389206859858</v>
      </c>
      <c r="AJ189" s="49">
        <f t="shared" si="80"/>
        <v>41878.081804811394</v>
      </c>
      <c r="AK189" s="49">
        <f t="shared" si="81"/>
        <v>40968.787123174981</v>
      </c>
      <c r="AL189" s="49">
        <f t="shared" si="82"/>
        <v>40080.984861286342</v>
      </c>
      <c r="AN189" s="49">
        <f t="shared" si="46"/>
        <v>1852716.9024627693</v>
      </c>
      <c r="AO189" s="49">
        <f t="shared" si="47"/>
        <v>1809907.5132559096</v>
      </c>
      <c r="AP189" s="49">
        <f t="shared" si="48"/>
        <v>1768029.4314510981</v>
      </c>
      <c r="AQ189" s="49">
        <f t="shared" si="49"/>
        <v>1727060.6443279232</v>
      </c>
      <c r="AR189" s="49">
        <f t="shared" si="50"/>
        <v>1686979.6594666368</v>
      </c>
      <c r="AT189" s="49">
        <f t="shared" si="72"/>
        <v>18743.572084144635</v>
      </c>
      <c r="AU189" s="49">
        <f t="shared" si="72"/>
        <v>19826.050859148159</v>
      </c>
      <c r="AV189" s="49">
        <f t="shared" si="72"/>
        <v>21326.486388168494</v>
      </c>
      <c r="AW189" s="49">
        <f t="shared" si="72"/>
        <v>21602.280510140285</v>
      </c>
      <c r="AX189" s="49">
        <f t="shared" si="72"/>
        <v>21881.641201697421</v>
      </c>
      <c r="AZ189" s="53">
        <f t="shared" si="83"/>
        <v>103376.25271957305</v>
      </c>
      <c r="BA189" s="53">
        <f t="shared" si="84"/>
        <v>122362.38800345304</v>
      </c>
      <c r="BB189" s="53">
        <f t="shared" si="85"/>
        <v>130389.68658812161</v>
      </c>
      <c r="BC189" s="53">
        <f t="shared" si="86"/>
        <v>128199.37211777637</v>
      </c>
      <c r="BD189" s="53">
        <f t="shared" si="87"/>
        <v>126067.85312271597</v>
      </c>
    </row>
    <row r="190" spans="2:56">
      <c r="B190" s="43">
        <f>'3. Input (des)investeringen '!B215</f>
        <v>1658</v>
      </c>
      <c r="C190" s="54"/>
      <c r="D190" s="54"/>
      <c r="E190" s="54"/>
      <c r="F190" s="48">
        <f>'3. Input (des)investeringen '!D215</f>
        <v>1898596.3958336795</v>
      </c>
      <c r="G190" s="54"/>
      <c r="H190" s="43">
        <f>'3. Input (des)investeringen '!F215</f>
        <v>2023</v>
      </c>
      <c r="I190" s="48" t="str">
        <f>'3. Input (des)investeringen '!G215</f>
        <v>01 Regionale leidingen</v>
      </c>
      <c r="J190" s="48">
        <f>'3. Input (des)investeringen '!H215</f>
        <v>55</v>
      </c>
      <c r="K190" s="48">
        <f>'3. Input (des)investeringen '!I215</f>
        <v>1</v>
      </c>
      <c r="M190" s="49">
        <f t="shared" si="73"/>
        <v>0</v>
      </c>
      <c r="N190" s="49">
        <f t="shared" si="74"/>
        <v>0</v>
      </c>
      <c r="P190" s="147">
        <f t="shared" si="75"/>
        <v>0</v>
      </c>
      <c r="Q190" s="147">
        <f t="shared" si="76"/>
        <v>0</v>
      </c>
      <c r="S190" s="49">
        <f t="shared" ref="S190:S200" si="90">IF($P190=0, IF(H190&lt;=2021, $Q190, IF(H190&gt;=2022, $F190,0)), IF(H190&lt;=2021,Q190,F190))</f>
        <v>1898596.3958336795</v>
      </c>
      <c r="T190" s="44">
        <f t="shared" si="77"/>
        <v>55</v>
      </c>
      <c r="V190" s="49">
        <f t="shared" si="88"/>
        <v>0</v>
      </c>
      <c r="W190" s="49">
        <f t="shared" si="88"/>
        <v>20194.161664776409</v>
      </c>
      <c r="X190" s="49">
        <f t="shared" si="88"/>
        <v>39911.00678111265</v>
      </c>
      <c r="Y190" s="49">
        <f t="shared" si="88"/>
        <v>38967.655711740896</v>
      </c>
      <c r="Z190" s="49">
        <f t="shared" si="88"/>
        <v>38046.60203128156</v>
      </c>
      <c r="AB190" s="49">
        <f t="shared" si="89"/>
        <v>0</v>
      </c>
      <c r="AC190" s="49">
        <f t="shared" si="89"/>
        <v>1725.9967234851633</v>
      </c>
      <c r="AD190" s="49">
        <f t="shared" si="89"/>
        <v>3451.9934469703271</v>
      </c>
      <c r="AE190" s="49">
        <f t="shared" si="89"/>
        <v>3451.9934469703271</v>
      </c>
      <c r="AF190" s="49">
        <f t="shared" si="89"/>
        <v>3451.9934469703271</v>
      </c>
      <c r="AH190" s="49">
        <f t="shared" si="78"/>
        <v>0</v>
      </c>
      <c r="AI190" s="49">
        <f t="shared" si="79"/>
        <v>21920.158388261574</v>
      </c>
      <c r="AJ190" s="49">
        <f t="shared" si="80"/>
        <v>43363.000228082979</v>
      </c>
      <c r="AK190" s="49">
        <f t="shared" si="81"/>
        <v>42419.649158711225</v>
      </c>
      <c r="AL190" s="49">
        <f t="shared" si="82"/>
        <v>41498.595478251889</v>
      </c>
      <c r="AN190" s="49">
        <f t="shared" ref="AN190:AN200" si="91">IF($J190=0, IF($H190&gt;AN$59,0, $S190), IF(OR($H190&gt;AN$59,$H190+$J190&lt;=AN$59),0,
IF($H190=AN$59,$S190-AH190,
S190-AH190)))</f>
        <v>0</v>
      </c>
      <c r="AO190" s="49">
        <f t="shared" ref="AO190:AO200" si="92">IF($J190=0, IF($H190 &gt; AO$59, 0, IF($H190=AO$59, $F190, AN190)), IF(OR($H190&gt;AO$59,$H190+$J190&lt;=AO$59),0,
IF($H190=AO$59,$S190-AI190,
AN190-AI190)))</f>
        <v>1876676.2374454178</v>
      </c>
      <c r="AP190" s="49">
        <f t="shared" ref="AP190:AP200" si="93">IF($J190=0, IF($H190 &gt; AP$59, 0, IF($H190=AP$59, $F190, AO190)), IF(OR($H190&gt;AP$59,$H190+$J190&lt;=AP$59),0,
IF($H190=AP$59,$S190-AJ190,
AO190-AJ190)))</f>
        <v>1833313.2372173348</v>
      </c>
      <c r="AQ190" s="49">
        <f t="shared" ref="AQ190:AQ200" si="94">IF($J190=0, IF($H190 &gt; AQ$59, 0, IF($H190=AQ$59, $F190, AP190)), IF(OR($H190&gt;AQ$59,$H190+$J190&lt;=AQ$59),0,
IF($H190=AQ$59,$S190-AK190,
AP190-AK190)))</f>
        <v>1790893.5880586235</v>
      </c>
      <c r="AR190" s="49">
        <f t="shared" ref="AR190:AR200" si="95">IF($J190=0, IF($H190 &gt; AR$59, 0, IF($H190=AR$59, $F190, AQ190)), IF(OR($H190&gt;AR$59,$H190+$J190&lt;=AR$59),0,
IF($H190=AR$59,$S190-AL190,
AQ190-AL190)))</f>
        <v>1749394.9925803717</v>
      </c>
      <c r="AT190" s="49">
        <f t="shared" si="72"/>
        <v>0</v>
      </c>
      <c r="AU190" s="49">
        <f t="shared" si="72"/>
        <v>18985.963958336793</v>
      </c>
      <c r="AV190" s="49">
        <f t="shared" si="72"/>
        <v>20422.821710703724</v>
      </c>
      <c r="AW190" s="49">
        <f t="shared" si="72"/>
        <v>20686.929641066545</v>
      </c>
      <c r="AX190" s="49">
        <f t="shared" si="72"/>
        <v>20954.453015184816</v>
      </c>
      <c r="AZ190" s="53">
        <f t="shared" si="83"/>
        <v>0</v>
      </c>
      <c r="BA190" s="53">
        <f t="shared" si="84"/>
        <v>102836.43818229716</v>
      </c>
      <c r="BB190" s="53">
        <f t="shared" si="85"/>
        <v>133451.72495304543</v>
      </c>
      <c r="BC190" s="53">
        <f t="shared" si="86"/>
        <v>131160.53514600545</v>
      </c>
      <c r="BD190" s="53">
        <f t="shared" si="87"/>
        <v>128930.05821149083</v>
      </c>
    </row>
    <row r="191" spans="2:56">
      <c r="B191" s="43">
        <f>'3. Input (des)investeringen '!B216</f>
        <v>1659</v>
      </c>
      <c r="C191" s="54"/>
      <c r="D191" s="54"/>
      <c r="E191" s="54"/>
      <c r="F191" s="48">
        <f>'3. Input (des)investeringen '!D216</f>
        <v>1923149.0444246007</v>
      </c>
      <c r="G191" s="54"/>
      <c r="H191" s="43">
        <f>'3. Input (des)investeringen '!F216</f>
        <v>2024</v>
      </c>
      <c r="I191" s="48" t="str">
        <f>'3. Input (des)investeringen '!G216</f>
        <v>01 Regionale leidingen</v>
      </c>
      <c r="J191" s="48">
        <f>'3. Input (des)investeringen '!H216</f>
        <v>55</v>
      </c>
      <c r="K191" s="48">
        <f>'3. Input (des)investeringen '!I216</f>
        <v>1</v>
      </c>
      <c r="M191" s="49">
        <f t="shared" si="73"/>
        <v>0</v>
      </c>
      <c r="N191" s="49">
        <f t="shared" si="74"/>
        <v>0</v>
      </c>
      <c r="P191" s="147">
        <f t="shared" si="75"/>
        <v>0</v>
      </c>
      <c r="Q191" s="147">
        <f t="shared" si="76"/>
        <v>0</v>
      </c>
      <c r="S191" s="49">
        <f t="shared" si="90"/>
        <v>1923149.0444246007</v>
      </c>
      <c r="T191" s="44">
        <f t="shared" si="77"/>
        <v>55</v>
      </c>
      <c r="V191" s="49">
        <f t="shared" si="88"/>
        <v>0</v>
      </c>
      <c r="W191" s="49">
        <f t="shared" si="88"/>
        <v>0</v>
      </c>
      <c r="X191" s="49">
        <f t="shared" si="88"/>
        <v>20455.312563425297</v>
      </c>
      <c r="Y191" s="49">
        <f t="shared" si="88"/>
        <v>40427.135920805995</v>
      </c>
      <c r="Z191" s="49">
        <f t="shared" si="88"/>
        <v>39471.585435405126</v>
      </c>
      <c r="AB191" s="49">
        <f t="shared" si="89"/>
        <v>0</v>
      </c>
      <c r="AC191" s="49">
        <f t="shared" si="89"/>
        <v>0</v>
      </c>
      <c r="AD191" s="49">
        <f t="shared" si="89"/>
        <v>1748.3173131132735</v>
      </c>
      <c r="AE191" s="49">
        <f t="shared" si="89"/>
        <v>3496.634626226547</v>
      </c>
      <c r="AF191" s="49">
        <f t="shared" si="89"/>
        <v>3496.634626226547</v>
      </c>
      <c r="AH191" s="49">
        <f t="shared" si="78"/>
        <v>0</v>
      </c>
      <c r="AI191" s="49">
        <f t="shared" si="79"/>
        <v>0</v>
      </c>
      <c r="AJ191" s="49">
        <f t="shared" si="80"/>
        <v>22203.629876538573</v>
      </c>
      <c r="AK191" s="49">
        <f t="shared" si="81"/>
        <v>43923.770547032545</v>
      </c>
      <c r="AL191" s="49">
        <f t="shared" si="82"/>
        <v>42968.22006163167</v>
      </c>
      <c r="AN191" s="49">
        <f t="shared" si="91"/>
        <v>0</v>
      </c>
      <c r="AO191" s="49">
        <f t="shared" si="92"/>
        <v>0</v>
      </c>
      <c r="AP191" s="49">
        <f t="shared" si="93"/>
        <v>1900945.414548062</v>
      </c>
      <c r="AQ191" s="49">
        <f t="shared" si="94"/>
        <v>1857021.6440010294</v>
      </c>
      <c r="AR191" s="49">
        <f t="shared" si="95"/>
        <v>1814053.4239393978</v>
      </c>
      <c r="AT191" s="49">
        <f t="shared" si="72"/>
        <v>0</v>
      </c>
      <c r="AU191" s="49">
        <f t="shared" si="72"/>
        <v>0</v>
      </c>
      <c r="AV191" s="49">
        <f t="shared" si="72"/>
        <v>19231.490444246007</v>
      </c>
      <c r="AW191" s="49">
        <f t="shared" si="72"/>
        <v>19480.192078670992</v>
      </c>
      <c r="AX191" s="49">
        <f t="shared" si="72"/>
        <v>19732.109922632368</v>
      </c>
      <c r="AZ191" s="53">
        <f t="shared" si="83"/>
        <v>0</v>
      </c>
      <c r="BA191" s="53">
        <f t="shared" si="84"/>
        <v>0</v>
      </c>
      <c r="BB191" s="53">
        <f t="shared" si="85"/>
        <v>113671.04607361094</v>
      </c>
      <c r="BC191" s="53">
        <f t="shared" si="86"/>
        <v>133970.78509774266</v>
      </c>
      <c r="BD191" s="53">
        <f t="shared" si="87"/>
        <v>131634.36009396115</v>
      </c>
    </row>
    <row r="192" spans="2:56">
      <c r="B192" s="43">
        <f>'3. Input (des)investeringen '!B217</f>
        <v>1660</v>
      </c>
      <c r="C192" s="54"/>
      <c r="D192" s="54"/>
      <c r="E192" s="54"/>
      <c r="F192" s="48">
        <f>'3. Input (des)investeringen '!D217</f>
        <v>1948019.2078670992</v>
      </c>
      <c r="G192" s="54"/>
      <c r="H192" s="43">
        <f>'3. Input (des)investeringen '!F217</f>
        <v>2025</v>
      </c>
      <c r="I192" s="48" t="str">
        <f>'3. Input (des)investeringen '!G217</f>
        <v>01 Regionale leidingen</v>
      </c>
      <c r="J192" s="48">
        <f>'3. Input (des)investeringen '!H217</f>
        <v>55</v>
      </c>
      <c r="K192" s="48">
        <f>'3. Input (des)investeringen '!I217</f>
        <v>1</v>
      </c>
      <c r="M192" s="49">
        <f t="shared" si="73"/>
        <v>0</v>
      </c>
      <c r="N192" s="49">
        <f t="shared" si="74"/>
        <v>0</v>
      </c>
      <c r="P192" s="147">
        <f t="shared" si="75"/>
        <v>0</v>
      </c>
      <c r="Q192" s="147">
        <f t="shared" si="76"/>
        <v>0</v>
      </c>
      <c r="S192" s="49">
        <f t="shared" si="90"/>
        <v>1948019.2078670992</v>
      </c>
      <c r="T192" s="44">
        <f t="shared" si="77"/>
        <v>55</v>
      </c>
      <c r="V192" s="49">
        <f t="shared" si="88"/>
        <v>0</v>
      </c>
      <c r="W192" s="49">
        <f t="shared" si="88"/>
        <v>0</v>
      </c>
      <c r="X192" s="49">
        <f t="shared" si="88"/>
        <v>0</v>
      </c>
      <c r="Y192" s="49">
        <f t="shared" si="88"/>
        <v>20719.840665495507</v>
      </c>
      <c r="Z192" s="49">
        <f t="shared" si="88"/>
        <v>40949.939642533849</v>
      </c>
      <c r="AB192" s="49">
        <f t="shared" si="89"/>
        <v>0</v>
      </c>
      <c r="AC192" s="49">
        <f t="shared" si="89"/>
        <v>0</v>
      </c>
      <c r="AD192" s="49">
        <f t="shared" si="89"/>
        <v>0</v>
      </c>
      <c r="AE192" s="49">
        <f t="shared" si="89"/>
        <v>1770.9265526064539</v>
      </c>
      <c r="AF192" s="49">
        <f t="shared" si="89"/>
        <v>3541.8531052129078</v>
      </c>
      <c r="AH192" s="49">
        <f t="shared" si="78"/>
        <v>0</v>
      </c>
      <c r="AI192" s="49">
        <f t="shared" si="79"/>
        <v>0</v>
      </c>
      <c r="AJ192" s="49">
        <f t="shared" si="80"/>
        <v>0</v>
      </c>
      <c r="AK192" s="49">
        <f t="shared" si="81"/>
        <v>22490.767218101962</v>
      </c>
      <c r="AL192" s="49">
        <f t="shared" si="82"/>
        <v>44491.79274774676</v>
      </c>
      <c r="AN192" s="49">
        <f t="shared" si="91"/>
        <v>0</v>
      </c>
      <c r="AO192" s="49">
        <f t="shared" si="92"/>
        <v>0</v>
      </c>
      <c r="AP192" s="49">
        <f t="shared" si="93"/>
        <v>0</v>
      </c>
      <c r="AQ192" s="49">
        <f t="shared" si="94"/>
        <v>1925528.4406489972</v>
      </c>
      <c r="AR192" s="49">
        <f t="shared" si="95"/>
        <v>1881036.6479012505</v>
      </c>
      <c r="AT192" s="49">
        <f t="shared" si="72"/>
        <v>0</v>
      </c>
      <c r="AU192" s="49">
        <f t="shared" si="72"/>
        <v>0</v>
      </c>
      <c r="AV192" s="49">
        <f t="shared" si="72"/>
        <v>0</v>
      </c>
      <c r="AW192" s="49">
        <f t="shared" si="72"/>
        <v>19480.192078670992</v>
      </c>
      <c r="AX192" s="49">
        <f t="shared" si="72"/>
        <v>19732.109922632364</v>
      </c>
      <c r="AZ192" s="53">
        <f t="shared" si="83"/>
        <v>0</v>
      </c>
      <c r="BA192" s="53">
        <f t="shared" si="84"/>
        <v>0</v>
      </c>
      <c r="BB192" s="53">
        <f t="shared" si="85"/>
        <v>0</v>
      </c>
      <c r="BC192" s="53">
        <f t="shared" si="86"/>
        <v>115141.04004143484</v>
      </c>
      <c r="BD192" s="53">
        <f t="shared" si="87"/>
        <v>135703.29529062664</v>
      </c>
    </row>
    <row r="193" spans="1:56">
      <c r="B193" s="43">
        <f>'3. Input (des)investeringen '!B218</f>
        <v>1661</v>
      </c>
      <c r="C193" s="54"/>
      <c r="D193" s="54"/>
      <c r="E193" s="54"/>
      <c r="F193" s="48">
        <f>'3. Input (des)investeringen '!D218</f>
        <v>1973210.9922632365</v>
      </c>
      <c r="G193" s="54"/>
      <c r="H193" s="43">
        <f>'3. Input (des)investeringen '!F218</f>
        <v>2026</v>
      </c>
      <c r="I193" s="48" t="str">
        <f>'3. Input (des)investeringen '!G218</f>
        <v>01 Regionale leidingen</v>
      </c>
      <c r="J193" s="48">
        <f>'3. Input (des)investeringen '!H218</f>
        <v>55</v>
      </c>
      <c r="K193" s="48">
        <f>'3. Input (des)investeringen '!I218</f>
        <v>1</v>
      </c>
      <c r="M193" s="49">
        <f t="shared" si="73"/>
        <v>0</v>
      </c>
      <c r="N193" s="49">
        <f t="shared" si="74"/>
        <v>0</v>
      </c>
      <c r="P193" s="147">
        <f t="shared" si="75"/>
        <v>0</v>
      </c>
      <c r="Q193" s="147">
        <f t="shared" si="76"/>
        <v>0</v>
      </c>
      <c r="S193" s="49">
        <f t="shared" si="90"/>
        <v>1973210.9922632365</v>
      </c>
      <c r="T193" s="44">
        <f t="shared" si="77"/>
        <v>55</v>
      </c>
      <c r="V193" s="49">
        <f t="shared" si="88"/>
        <v>0</v>
      </c>
      <c r="W193" s="49">
        <f t="shared" si="88"/>
        <v>0</v>
      </c>
      <c r="X193" s="49">
        <f t="shared" si="88"/>
        <v>0</v>
      </c>
      <c r="Y193" s="49">
        <f t="shared" si="88"/>
        <v>0</v>
      </c>
      <c r="Z193" s="49">
        <f t="shared" si="88"/>
        <v>20987.789644981698</v>
      </c>
      <c r="AB193" s="49">
        <f t="shared" si="89"/>
        <v>0</v>
      </c>
      <c r="AC193" s="49">
        <f t="shared" si="89"/>
        <v>0</v>
      </c>
      <c r="AD193" s="49">
        <f t="shared" si="89"/>
        <v>0</v>
      </c>
      <c r="AE193" s="49">
        <f t="shared" si="89"/>
        <v>0</v>
      </c>
      <c r="AF193" s="49">
        <f t="shared" si="89"/>
        <v>1793.8281747847604</v>
      </c>
      <c r="AH193" s="49">
        <f t="shared" si="78"/>
        <v>0</v>
      </c>
      <c r="AI193" s="49">
        <f t="shared" si="79"/>
        <v>0</v>
      </c>
      <c r="AJ193" s="49">
        <f t="shared" si="80"/>
        <v>0</v>
      </c>
      <c r="AK193" s="49">
        <f t="shared" si="81"/>
        <v>0</v>
      </c>
      <c r="AL193" s="49">
        <f t="shared" si="82"/>
        <v>22781.617819766459</v>
      </c>
      <c r="AN193" s="49">
        <f t="shared" si="91"/>
        <v>0</v>
      </c>
      <c r="AO193" s="49">
        <f t="shared" si="92"/>
        <v>0</v>
      </c>
      <c r="AP193" s="49">
        <f t="shared" si="93"/>
        <v>0</v>
      </c>
      <c r="AQ193" s="49">
        <f t="shared" si="94"/>
        <v>0</v>
      </c>
      <c r="AR193" s="49">
        <f t="shared" si="95"/>
        <v>1950429.37444347</v>
      </c>
      <c r="AT193" s="49">
        <f t="shared" si="72"/>
        <v>0</v>
      </c>
      <c r="AU193" s="49">
        <f t="shared" si="72"/>
        <v>0</v>
      </c>
      <c r="AV193" s="49">
        <f t="shared" si="72"/>
        <v>0</v>
      </c>
      <c r="AW193" s="49">
        <f t="shared" si="72"/>
        <v>0</v>
      </c>
      <c r="AX193" s="49">
        <f t="shared" si="72"/>
        <v>19732.109922632368</v>
      </c>
      <c r="AZ193" s="53">
        <f t="shared" si="83"/>
        <v>0</v>
      </c>
      <c r="BA193" s="53">
        <f t="shared" si="84"/>
        <v>0</v>
      </c>
      <c r="BB193" s="53">
        <f t="shared" si="85"/>
        <v>0</v>
      </c>
      <c r="BC193" s="53">
        <f t="shared" si="86"/>
        <v>0</v>
      </c>
      <c r="BD193" s="53">
        <f t="shared" si="87"/>
        <v>116630.04397125069</v>
      </c>
    </row>
    <row r="194" spans="1:56">
      <c r="B194" s="43">
        <f>'3. Input (des)investeringen '!B219</f>
        <v>1662</v>
      </c>
      <c r="C194" s="54"/>
      <c r="D194" s="54"/>
      <c r="E194" s="54"/>
      <c r="F194" s="48">
        <f>'3. Input (des)investeringen '!D219</f>
        <v>463333.33333333337</v>
      </c>
      <c r="G194" s="54"/>
      <c r="H194" s="43">
        <f>'3. Input (des)investeringen '!F219</f>
        <v>2020</v>
      </c>
      <c r="I194" s="48" t="str">
        <f>'3. Input (des)investeringen '!G219</f>
        <v>02 Gasontvangststations</v>
      </c>
      <c r="J194" s="48">
        <f>'3. Input (des)investeringen '!H219</f>
        <v>30</v>
      </c>
      <c r="K194" s="48">
        <f>'3. Input (des)investeringen '!I219</f>
        <v>0</v>
      </c>
      <c r="M194" s="49">
        <f t="shared" si="73"/>
        <v>7722.2222222222226</v>
      </c>
      <c r="N194" s="49">
        <f t="shared" si="74"/>
        <v>15691.555555555557</v>
      </c>
      <c r="P194" s="147">
        <f t="shared" si="75"/>
        <v>455611.11111111112</v>
      </c>
      <c r="Q194" s="147">
        <f t="shared" si="76"/>
        <v>447209.33333333337</v>
      </c>
      <c r="S194" s="49">
        <f t="shared" si="90"/>
        <v>447209.33333333337</v>
      </c>
      <c r="T194" s="44">
        <f t="shared" si="77"/>
        <v>28.5</v>
      </c>
      <c r="V194" s="49">
        <f t="shared" si="88"/>
        <v>18359.120000000003</v>
      </c>
      <c r="W194" s="49">
        <f t="shared" si="88"/>
        <v>17521.686456140353</v>
      </c>
      <c r="X194" s="49">
        <f t="shared" si="88"/>
        <v>16722.45163533395</v>
      </c>
      <c r="Y194" s="49">
        <f t="shared" si="88"/>
        <v>15959.67313968714</v>
      </c>
      <c r="Z194" s="49">
        <f t="shared" si="88"/>
        <v>15231.688049104918</v>
      </c>
      <c r="AB194" s="49">
        <f t="shared" si="89"/>
        <v>1569.1555555555558</v>
      </c>
      <c r="AC194" s="49">
        <f t="shared" si="89"/>
        <v>1569.155555555556</v>
      </c>
      <c r="AD194" s="49">
        <f t="shared" si="89"/>
        <v>1569.155555555556</v>
      </c>
      <c r="AE194" s="49">
        <f t="shared" si="89"/>
        <v>1569.155555555556</v>
      </c>
      <c r="AF194" s="49">
        <f t="shared" si="89"/>
        <v>1569.155555555556</v>
      </c>
      <c r="AH194" s="49">
        <f t="shared" si="78"/>
        <v>19928.27555555556</v>
      </c>
      <c r="AI194" s="49">
        <f t="shared" si="79"/>
        <v>19090.84201169591</v>
      </c>
      <c r="AJ194" s="49">
        <f t="shared" si="80"/>
        <v>18291.607190889506</v>
      </c>
      <c r="AK194" s="49">
        <f t="shared" si="81"/>
        <v>17528.828695242697</v>
      </c>
      <c r="AL194" s="49">
        <f t="shared" si="82"/>
        <v>16800.843604660473</v>
      </c>
      <c r="AN194" s="49">
        <f t="shared" si="91"/>
        <v>427281.05777777784</v>
      </c>
      <c r="AO194" s="49">
        <f t="shared" si="92"/>
        <v>408190.21576608194</v>
      </c>
      <c r="AP194" s="49">
        <f t="shared" si="93"/>
        <v>389898.60857519245</v>
      </c>
      <c r="AQ194" s="49">
        <f t="shared" si="94"/>
        <v>372369.77987994975</v>
      </c>
      <c r="AR194" s="49">
        <f t="shared" si="95"/>
        <v>355568.93627528928</v>
      </c>
      <c r="AT194" s="49">
        <f t="shared" si="72"/>
        <v>4768.2592301376008</v>
      </c>
      <c r="AU194" s="49">
        <f t="shared" si="72"/>
        <v>5043.6357371965078</v>
      </c>
      <c r="AV194" s="49">
        <f t="shared" si="72"/>
        <v>5425.3380897875395</v>
      </c>
      <c r="AW194" s="49">
        <f t="shared" si="72"/>
        <v>5495.4985619646732</v>
      </c>
      <c r="AX194" s="49">
        <f t="shared" si="72"/>
        <v>5566.5663493680004</v>
      </c>
      <c r="AZ194" s="53">
        <f t="shared" si="83"/>
        <v>39224.090750137606</v>
      </c>
      <c r="BA194" s="53">
        <f t="shared" si="84"/>
        <v>37604.754869173121</v>
      </c>
      <c r="BB194" s="53">
        <f t="shared" si="85"/>
        <v>38533.092406534357</v>
      </c>
      <c r="BC194" s="53">
        <f t="shared" si="86"/>
        <v>37174.378892645465</v>
      </c>
      <c r="BD194" s="53">
        <f t="shared" si="87"/>
        <v>35879.029532489469</v>
      </c>
    </row>
    <row r="195" spans="1:56">
      <c r="B195" s="43">
        <f>'3. Input (des)investeringen '!B220</f>
        <v>1663</v>
      </c>
      <c r="C195" s="54"/>
      <c r="D195" s="54"/>
      <c r="E195" s="54"/>
      <c r="F195" s="48">
        <f>'3. Input (des)investeringen '!D220</f>
        <v>470275.92000000004</v>
      </c>
      <c r="G195" s="54"/>
      <c r="H195" s="43">
        <f>'3. Input (des)investeringen '!F220</f>
        <v>2021</v>
      </c>
      <c r="I195" s="48" t="str">
        <f>'3. Input (des)investeringen '!G220</f>
        <v>02 Gasontvangststations</v>
      </c>
      <c r="J195" s="48">
        <f>'3. Input (des)investeringen '!H220</f>
        <v>30</v>
      </c>
      <c r="K195" s="48">
        <f>'3. Input (des)investeringen '!I220</f>
        <v>0</v>
      </c>
      <c r="M195" s="49">
        <f t="shared" si="73"/>
        <v>0</v>
      </c>
      <c r="N195" s="49">
        <f t="shared" si="74"/>
        <v>7837.9320000000007</v>
      </c>
      <c r="P195" s="147">
        <f t="shared" si="75"/>
        <v>0</v>
      </c>
      <c r="Q195" s="147">
        <f t="shared" si="76"/>
        <v>462437.98800000001</v>
      </c>
      <c r="S195" s="49">
        <f t="shared" si="90"/>
        <v>462437.98800000001</v>
      </c>
      <c r="T195" s="44">
        <f t="shared" si="77"/>
        <v>29.5</v>
      </c>
      <c r="V195" s="49">
        <f t="shared" si="88"/>
        <v>18340.760880000002</v>
      </c>
      <c r="W195" s="49">
        <f t="shared" si="88"/>
        <v>17532.523959864408</v>
      </c>
      <c r="X195" s="49">
        <f t="shared" si="88"/>
        <v>16759.904259938179</v>
      </c>
      <c r="Y195" s="49">
        <f t="shared" si="88"/>
        <v>16021.332207805312</v>
      </c>
      <c r="Z195" s="49">
        <f t="shared" si="88"/>
        <v>15315.307398647788</v>
      </c>
      <c r="AB195" s="49">
        <f t="shared" si="89"/>
        <v>1567.5864000000001</v>
      </c>
      <c r="AC195" s="49">
        <f t="shared" si="89"/>
        <v>1567.5864000000001</v>
      </c>
      <c r="AD195" s="49">
        <f t="shared" si="89"/>
        <v>1567.5864000000001</v>
      </c>
      <c r="AE195" s="49">
        <f t="shared" si="89"/>
        <v>1567.5864000000001</v>
      </c>
      <c r="AF195" s="49">
        <f t="shared" si="89"/>
        <v>1567.5864000000001</v>
      </c>
      <c r="AH195" s="49">
        <f t="shared" si="78"/>
        <v>19908.347280000002</v>
      </c>
      <c r="AI195" s="49">
        <f t="shared" si="79"/>
        <v>19100.110359864408</v>
      </c>
      <c r="AJ195" s="49">
        <f t="shared" si="80"/>
        <v>18327.490659938179</v>
      </c>
      <c r="AK195" s="49">
        <f t="shared" si="81"/>
        <v>17588.91860780531</v>
      </c>
      <c r="AL195" s="49">
        <f t="shared" si="82"/>
        <v>16882.89379864779</v>
      </c>
      <c r="AN195" s="49">
        <f t="shared" si="91"/>
        <v>442529.64072000002</v>
      </c>
      <c r="AO195" s="49">
        <f t="shared" si="92"/>
        <v>423429.5303601356</v>
      </c>
      <c r="AP195" s="49">
        <f t="shared" si="93"/>
        <v>405102.03970019741</v>
      </c>
      <c r="AQ195" s="49">
        <f t="shared" si="94"/>
        <v>387513.12109239207</v>
      </c>
      <c r="AR195" s="49">
        <f t="shared" si="95"/>
        <v>370630.22729374428</v>
      </c>
      <c r="AT195" s="49">
        <f t="shared" si="72"/>
        <v>4768.2592301376008</v>
      </c>
      <c r="AU195" s="49">
        <f t="shared" si="72"/>
        <v>5043.6357371965069</v>
      </c>
      <c r="AV195" s="49">
        <f t="shared" si="72"/>
        <v>5425.3380897875386</v>
      </c>
      <c r="AW195" s="49">
        <f t="shared" si="72"/>
        <v>5495.4985619646704</v>
      </c>
      <c r="AX195" s="49">
        <f t="shared" si="72"/>
        <v>5566.5663493679976</v>
      </c>
      <c r="AZ195" s="53">
        <f t="shared" si="83"/>
        <v>39722.614294617604</v>
      </c>
      <c r="BA195" s="53">
        <f t="shared" si="84"/>
        <v>38116.920598945391</v>
      </c>
      <c r="BB195" s="53">
        <f t="shared" si="85"/>
        <v>39146.706258333223</v>
      </c>
      <c r="BC195" s="53">
        <f t="shared" si="86"/>
        <v>37809.915771280881</v>
      </c>
      <c r="BD195" s="53">
        <f t="shared" si="87"/>
        <v>36533.408785178071</v>
      </c>
    </row>
    <row r="196" spans="1:56">
      <c r="B196" s="43">
        <f>'3. Input (des)investeringen '!B221</f>
        <v>1664</v>
      </c>
      <c r="C196" s="54"/>
      <c r="D196" s="54"/>
      <c r="E196" s="54"/>
      <c r="F196" s="48">
        <f>'3. Input (des)investeringen '!D221</f>
        <v>476357.52819743997</v>
      </c>
      <c r="G196" s="54"/>
      <c r="H196" s="43">
        <f>'3. Input (des)investeringen '!F221</f>
        <v>2022</v>
      </c>
      <c r="I196" s="48" t="str">
        <f>'3. Input (des)investeringen '!G221</f>
        <v>02 Gasontvangststations</v>
      </c>
      <c r="J196" s="48">
        <f>'3. Input (des)investeringen '!H221</f>
        <v>30</v>
      </c>
      <c r="K196" s="48">
        <f>'3. Input (des)investeringen '!I221</f>
        <v>0</v>
      </c>
      <c r="M196" s="49">
        <f t="shared" si="73"/>
        <v>0</v>
      </c>
      <c r="N196" s="49">
        <f t="shared" si="74"/>
        <v>0</v>
      </c>
      <c r="P196" s="147">
        <f t="shared" si="75"/>
        <v>0</v>
      </c>
      <c r="Q196" s="147">
        <f t="shared" si="76"/>
        <v>0</v>
      </c>
      <c r="S196" s="49">
        <f t="shared" si="90"/>
        <v>476357.52819743997</v>
      </c>
      <c r="T196" s="44">
        <f t="shared" si="77"/>
        <v>30</v>
      </c>
      <c r="V196" s="49">
        <f t="shared" si="88"/>
        <v>9288.9717998500801</v>
      </c>
      <c r="W196" s="49">
        <f t="shared" si="88"/>
        <v>18175.421488373322</v>
      </c>
      <c r="X196" s="49">
        <f t="shared" si="88"/>
        <v>17387.819890543815</v>
      </c>
      <c r="Y196" s="49">
        <f t="shared" si="88"/>
        <v>16634.347695286913</v>
      </c>
      <c r="Z196" s="49">
        <f t="shared" si="88"/>
        <v>15913.525961824482</v>
      </c>
      <c r="AB196" s="49">
        <f t="shared" si="89"/>
        <v>793.9292136624</v>
      </c>
      <c r="AC196" s="49">
        <f t="shared" si="89"/>
        <v>1587.8584273248</v>
      </c>
      <c r="AD196" s="49">
        <f t="shared" si="89"/>
        <v>1587.8584273248</v>
      </c>
      <c r="AE196" s="49">
        <f t="shared" si="89"/>
        <v>1587.8584273248</v>
      </c>
      <c r="AF196" s="49">
        <f t="shared" si="89"/>
        <v>1587.8584273248</v>
      </c>
      <c r="AH196" s="49">
        <f t="shared" si="78"/>
        <v>10082.901013512481</v>
      </c>
      <c r="AI196" s="49">
        <f t="shared" si="79"/>
        <v>19763.279915698124</v>
      </c>
      <c r="AJ196" s="49">
        <f t="shared" si="80"/>
        <v>18975.678317868616</v>
      </c>
      <c r="AK196" s="49">
        <f t="shared" si="81"/>
        <v>18222.206122611715</v>
      </c>
      <c r="AL196" s="49">
        <f t="shared" si="82"/>
        <v>17501.384389149283</v>
      </c>
      <c r="AN196" s="49">
        <f t="shared" si="91"/>
        <v>466274.62718392751</v>
      </c>
      <c r="AO196" s="49">
        <f t="shared" si="92"/>
        <v>446511.34726822941</v>
      </c>
      <c r="AP196" s="49">
        <f t="shared" si="93"/>
        <v>427535.66895036079</v>
      </c>
      <c r="AQ196" s="49">
        <f t="shared" si="94"/>
        <v>409313.46282774908</v>
      </c>
      <c r="AR196" s="49">
        <f t="shared" si="95"/>
        <v>391812.07843859983</v>
      </c>
      <c r="AT196" s="49">
        <f t="shared" si="72"/>
        <v>4763.5752819744002</v>
      </c>
      <c r="AU196" s="49">
        <f t="shared" si="72"/>
        <v>5038.6812816589854</v>
      </c>
      <c r="AV196" s="49">
        <f t="shared" si="72"/>
        <v>5420.0086810549383</v>
      </c>
      <c r="AW196" s="49">
        <f t="shared" si="72"/>
        <v>5490.1002333183405</v>
      </c>
      <c r="AX196" s="49">
        <f t="shared" si="72"/>
        <v>5561.0982095356121</v>
      </c>
      <c r="AZ196" s="53">
        <f t="shared" si="83"/>
        <v>30699.813619740416</v>
      </c>
      <c r="BA196" s="53">
        <f t="shared" si="84"/>
        <v>39536.835657208685</v>
      </c>
      <c r="BB196" s="53">
        <f t="shared" si="85"/>
        <v>40642.042419037265</v>
      </c>
      <c r="BC196" s="53">
        <f t="shared" si="86"/>
        <v>39266.217943384523</v>
      </c>
      <c r="BD196" s="53">
        <f t="shared" si="87"/>
        <v>37951.341579351691</v>
      </c>
    </row>
    <row r="197" spans="1:56">
      <c r="B197" s="43">
        <f>'3. Input (des)investeringen '!B222</f>
        <v>1665</v>
      </c>
      <c r="C197" s="54"/>
      <c r="D197" s="54"/>
      <c r="E197" s="54"/>
      <c r="F197" s="48">
        <f>'3. Input (des)investeringen '!D222</f>
        <v>482517.78375208931</v>
      </c>
      <c r="G197" s="54"/>
      <c r="H197" s="43">
        <f>'3. Input (des)investeringen '!F222</f>
        <v>2023</v>
      </c>
      <c r="I197" s="48" t="str">
        <f>'3. Input (des)investeringen '!G222</f>
        <v>02 Gasontvangststations</v>
      </c>
      <c r="J197" s="48">
        <f>'3. Input (des)investeringen '!H222</f>
        <v>30</v>
      </c>
      <c r="K197" s="48">
        <f>'3. Input (des)investeringen '!I222</f>
        <v>0</v>
      </c>
      <c r="M197" s="49">
        <f t="shared" si="73"/>
        <v>0</v>
      </c>
      <c r="N197" s="49">
        <f t="shared" si="74"/>
        <v>0</v>
      </c>
      <c r="P197" s="147">
        <f t="shared" si="75"/>
        <v>0</v>
      </c>
      <c r="Q197" s="147">
        <f t="shared" si="76"/>
        <v>0</v>
      </c>
      <c r="S197" s="49">
        <f t="shared" si="90"/>
        <v>482517.78375208931</v>
      </c>
      <c r="T197" s="44">
        <f t="shared" si="77"/>
        <v>30</v>
      </c>
      <c r="V197" s="49">
        <f t="shared" si="88"/>
        <v>0</v>
      </c>
      <c r="W197" s="49">
        <f t="shared" si="88"/>
        <v>9409.0967831657417</v>
      </c>
      <c r="X197" s="49">
        <f t="shared" si="88"/>
        <v>18410.466039060968</v>
      </c>
      <c r="Y197" s="49">
        <f t="shared" si="88"/>
        <v>17612.679177368325</v>
      </c>
      <c r="Z197" s="49">
        <f t="shared" si="88"/>
        <v>16849.463079682366</v>
      </c>
      <c r="AB197" s="49">
        <f t="shared" si="89"/>
        <v>0</v>
      </c>
      <c r="AC197" s="49">
        <f t="shared" si="89"/>
        <v>804.19630625348213</v>
      </c>
      <c r="AD197" s="49">
        <f t="shared" si="89"/>
        <v>1608.3926125069643</v>
      </c>
      <c r="AE197" s="49">
        <f t="shared" si="89"/>
        <v>1608.3926125069643</v>
      </c>
      <c r="AF197" s="49">
        <f t="shared" si="89"/>
        <v>1608.3926125069643</v>
      </c>
      <c r="AH197" s="49">
        <f t="shared" si="78"/>
        <v>0</v>
      </c>
      <c r="AI197" s="49">
        <f t="shared" si="79"/>
        <v>10213.293089419223</v>
      </c>
      <c r="AJ197" s="49">
        <f t="shared" si="80"/>
        <v>20018.858651567931</v>
      </c>
      <c r="AK197" s="49">
        <f t="shared" si="81"/>
        <v>19221.071789875288</v>
      </c>
      <c r="AL197" s="49">
        <f t="shared" si="82"/>
        <v>18457.855692189329</v>
      </c>
      <c r="AN197" s="49">
        <f t="shared" si="91"/>
        <v>0</v>
      </c>
      <c r="AO197" s="49">
        <f t="shared" si="92"/>
        <v>472304.49066267011</v>
      </c>
      <c r="AP197" s="49">
        <f t="shared" si="93"/>
        <v>452285.63201110216</v>
      </c>
      <c r="AQ197" s="49">
        <f t="shared" si="94"/>
        <v>433064.56022122689</v>
      </c>
      <c r="AR197" s="49">
        <f t="shared" si="95"/>
        <v>414606.70452903758</v>
      </c>
      <c r="AT197" s="49">
        <f t="shared" si="72"/>
        <v>0</v>
      </c>
      <c r="AU197" s="49">
        <f t="shared" si="72"/>
        <v>4825.1778375208933</v>
      </c>
      <c r="AV197" s="49">
        <f t="shared" si="72"/>
        <v>5190.3472962644746</v>
      </c>
      <c r="AW197" s="49">
        <f t="shared" si="72"/>
        <v>5257.4688674997669</v>
      </c>
      <c r="AX197" s="49">
        <f t="shared" si="72"/>
        <v>5325.458454894273</v>
      </c>
      <c r="AZ197" s="53">
        <f t="shared" si="83"/>
        <v>0</v>
      </c>
      <c r="BA197" s="53">
        <f t="shared" si="84"/>
        <v>30624.519118808228</v>
      </c>
      <c r="BB197" s="53">
        <f t="shared" si="85"/>
        <v>42396.059964254287</v>
      </c>
      <c r="BC197" s="53">
        <f t="shared" si="86"/>
        <v>40934.993945781673</v>
      </c>
      <c r="BD197" s="53">
        <f t="shared" si="87"/>
        <v>39538.368919187029</v>
      </c>
    </row>
    <row r="198" spans="1:56">
      <c r="B198" s="43">
        <f>'3. Input (des)investeringen '!B223</f>
        <v>1666</v>
      </c>
      <c r="C198" s="54"/>
      <c r="D198" s="54"/>
      <c r="E198" s="54"/>
      <c r="F198" s="48">
        <f>'3. Input (des)investeringen '!D223</f>
        <v>488757.70373157132</v>
      </c>
      <c r="G198" s="54"/>
      <c r="H198" s="43">
        <f>'3. Input (des)investeringen '!F223</f>
        <v>2024</v>
      </c>
      <c r="I198" s="48" t="str">
        <f>'3. Input (des)investeringen '!G223</f>
        <v>02 Gasontvangststations</v>
      </c>
      <c r="J198" s="48">
        <f>'3. Input (des)investeringen '!H223</f>
        <v>30</v>
      </c>
      <c r="K198" s="48">
        <f>'3. Input (des)investeringen '!I223</f>
        <v>0</v>
      </c>
      <c r="M198" s="49">
        <f t="shared" si="73"/>
        <v>0</v>
      </c>
      <c r="N198" s="49">
        <f t="shared" si="74"/>
        <v>0</v>
      </c>
      <c r="P198" s="147">
        <f t="shared" si="75"/>
        <v>0</v>
      </c>
      <c r="Q198" s="147">
        <f t="shared" si="76"/>
        <v>0</v>
      </c>
      <c r="S198" s="49">
        <f t="shared" si="90"/>
        <v>488757.70373157132</v>
      </c>
      <c r="T198" s="44">
        <f t="shared" si="77"/>
        <v>30</v>
      </c>
      <c r="V198" s="49">
        <f t="shared" si="88"/>
        <v>0</v>
      </c>
      <c r="W198" s="49">
        <f t="shared" si="88"/>
        <v>0</v>
      </c>
      <c r="X198" s="49">
        <f t="shared" si="88"/>
        <v>9530.775222765642</v>
      </c>
      <c r="Y198" s="49">
        <f t="shared" si="88"/>
        <v>18648.550185878106</v>
      </c>
      <c r="Z198" s="49">
        <f t="shared" si="88"/>
        <v>17840.446344490054</v>
      </c>
      <c r="AB198" s="49">
        <f t="shared" si="89"/>
        <v>0</v>
      </c>
      <c r="AC198" s="49">
        <f t="shared" si="89"/>
        <v>0</v>
      </c>
      <c r="AD198" s="49">
        <f t="shared" si="89"/>
        <v>814.59617288595234</v>
      </c>
      <c r="AE198" s="49">
        <f t="shared" si="89"/>
        <v>1629.1923457719045</v>
      </c>
      <c r="AF198" s="49">
        <f t="shared" si="89"/>
        <v>1629.1923457719045</v>
      </c>
      <c r="AH198" s="49">
        <f t="shared" si="78"/>
        <v>0</v>
      </c>
      <c r="AI198" s="49">
        <f t="shared" si="79"/>
        <v>0</v>
      </c>
      <c r="AJ198" s="49">
        <f t="shared" si="80"/>
        <v>10345.371395651595</v>
      </c>
      <c r="AK198" s="49">
        <f t="shared" si="81"/>
        <v>20277.742531650012</v>
      </c>
      <c r="AL198" s="49">
        <f t="shared" si="82"/>
        <v>19469.63869026196</v>
      </c>
      <c r="AN198" s="49">
        <f t="shared" si="91"/>
        <v>0</v>
      </c>
      <c r="AO198" s="49">
        <f t="shared" si="92"/>
        <v>0</v>
      </c>
      <c r="AP198" s="49">
        <f t="shared" si="93"/>
        <v>478412.33233591972</v>
      </c>
      <c r="AQ198" s="49">
        <f t="shared" si="94"/>
        <v>458134.58980426972</v>
      </c>
      <c r="AR198" s="49">
        <f t="shared" si="95"/>
        <v>438664.95111400774</v>
      </c>
      <c r="AT198" s="49">
        <f t="shared" si="72"/>
        <v>0</v>
      </c>
      <c r="AU198" s="49">
        <f t="shared" si="72"/>
        <v>0</v>
      </c>
      <c r="AV198" s="49">
        <f t="shared" si="72"/>
        <v>4887.5770373157129</v>
      </c>
      <c r="AW198" s="49">
        <f t="shared" si="72"/>
        <v>4950.7831835622792</v>
      </c>
      <c r="AX198" s="49">
        <f t="shared" si="72"/>
        <v>5014.8067116921065</v>
      </c>
      <c r="AZ198" s="53">
        <f t="shared" si="83"/>
        <v>0</v>
      </c>
      <c r="BA198" s="53">
        <f t="shared" si="84"/>
        <v>0</v>
      </c>
      <c r="BB198" s="53">
        <f t="shared" si="85"/>
        <v>33412.617061732257</v>
      </c>
      <c r="BC198" s="53">
        <f t="shared" si="86"/>
        <v>42637.640127774539</v>
      </c>
      <c r="BD198" s="53">
        <f t="shared" si="87"/>
        <v>41153.713544286358</v>
      </c>
    </row>
    <row r="199" spans="1:56">
      <c r="B199" s="43">
        <f>'3. Input (des)investeringen '!B224</f>
        <v>1667</v>
      </c>
      <c r="C199" s="54"/>
      <c r="D199" s="54"/>
      <c r="E199" s="54"/>
      <c r="F199" s="48">
        <f>'3. Input (des)investeringen '!D224</f>
        <v>495078.31835622794</v>
      </c>
      <c r="G199" s="54"/>
      <c r="H199" s="43">
        <f>'3. Input (des)investeringen '!F224</f>
        <v>2025</v>
      </c>
      <c r="I199" s="48" t="str">
        <f>'3. Input (des)investeringen '!G224</f>
        <v>02 Gasontvangststations</v>
      </c>
      <c r="J199" s="48">
        <f>'3. Input (des)investeringen '!H224</f>
        <v>30</v>
      </c>
      <c r="K199" s="48">
        <f>'3. Input (des)investeringen '!I224</f>
        <v>0</v>
      </c>
      <c r="M199" s="49">
        <f t="shared" si="73"/>
        <v>0</v>
      </c>
      <c r="N199" s="49">
        <f t="shared" si="74"/>
        <v>0</v>
      </c>
      <c r="P199" s="147">
        <f t="shared" si="75"/>
        <v>0</v>
      </c>
      <c r="Q199" s="147">
        <f t="shared" si="76"/>
        <v>0</v>
      </c>
      <c r="S199" s="49">
        <f t="shared" si="90"/>
        <v>495078.31835622794</v>
      </c>
      <c r="T199" s="44">
        <f t="shared" si="77"/>
        <v>30</v>
      </c>
      <c r="V199" s="49">
        <f t="shared" si="88"/>
        <v>0</v>
      </c>
      <c r="W199" s="49">
        <f t="shared" si="88"/>
        <v>0</v>
      </c>
      <c r="X199" s="49">
        <f t="shared" si="88"/>
        <v>0</v>
      </c>
      <c r="Y199" s="49">
        <f t="shared" si="88"/>
        <v>9654.0272079464448</v>
      </c>
      <c r="Z199" s="49">
        <f t="shared" si="88"/>
        <v>18889.713236881878</v>
      </c>
      <c r="AB199" s="49">
        <f t="shared" si="89"/>
        <v>0</v>
      </c>
      <c r="AC199" s="49">
        <f t="shared" si="89"/>
        <v>0</v>
      </c>
      <c r="AD199" s="49">
        <f t="shared" si="89"/>
        <v>0</v>
      </c>
      <c r="AE199" s="49">
        <f t="shared" si="89"/>
        <v>825.13053059371327</v>
      </c>
      <c r="AF199" s="49">
        <f t="shared" si="89"/>
        <v>1650.2610611874265</v>
      </c>
      <c r="AH199" s="49">
        <f t="shared" si="78"/>
        <v>0</v>
      </c>
      <c r="AI199" s="49">
        <f t="shared" si="79"/>
        <v>0</v>
      </c>
      <c r="AJ199" s="49">
        <f t="shared" si="80"/>
        <v>0</v>
      </c>
      <c r="AK199" s="49">
        <f t="shared" si="81"/>
        <v>10479.157738540158</v>
      </c>
      <c r="AL199" s="49">
        <f t="shared" si="82"/>
        <v>20539.974298069304</v>
      </c>
      <c r="AN199" s="49">
        <f t="shared" si="91"/>
        <v>0</v>
      </c>
      <c r="AO199" s="49">
        <f t="shared" si="92"/>
        <v>0</v>
      </c>
      <c r="AP199" s="49">
        <f t="shared" si="93"/>
        <v>0</v>
      </c>
      <c r="AQ199" s="49">
        <f t="shared" si="94"/>
        <v>484599.1606176878</v>
      </c>
      <c r="AR199" s="49">
        <f t="shared" si="95"/>
        <v>464059.18631961849</v>
      </c>
      <c r="AT199" s="49">
        <f t="shared" si="72"/>
        <v>0</v>
      </c>
      <c r="AU199" s="49">
        <f t="shared" si="72"/>
        <v>0</v>
      </c>
      <c r="AV199" s="49">
        <f t="shared" si="72"/>
        <v>0</v>
      </c>
      <c r="AW199" s="49">
        <f t="shared" si="72"/>
        <v>4950.7831835622792</v>
      </c>
      <c r="AX199" s="49">
        <f t="shared" si="72"/>
        <v>5014.8067116921065</v>
      </c>
      <c r="AZ199" s="53">
        <f t="shared" si="83"/>
        <v>0</v>
      </c>
      <c r="BA199" s="53">
        <f t="shared" si="84"/>
        <v>0</v>
      </c>
      <c r="BB199" s="53">
        <f t="shared" si="85"/>
        <v>0</v>
      </c>
      <c r="BC199" s="53">
        <f t="shared" si="86"/>
        <v>33844.709025574572</v>
      </c>
      <c r="BD199" s="53">
        <f t="shared" si="87"/>
        <v>43189.030089906919</v>
      </c>
    </row>
    <row r="200" spans="1:56">
      <c r="B200" s="43">
        <f>'3. Input (des)investeringen '!B225</f>
        <v>1668</v>
      </c>
      <c r="C200" s="54"/>
      <c r="D200" s="54"/>
      <c r="E200" s="54"/>
      <c r="F200" s="48">
        <f>'3. Input (des)investeringen '!D225</f>
        <v>501480.67116921069</v>
      </c>
      <c r="G200" s="54"/>
      <c r="H200" s="43">
        <f>'3. Input (des)investeringen '!F225</f>
        <v>2026</v>
      </c>
      <c r="I200" s="48" t="str">
        <f>'3. Input (des)investeringen '!G225</f>
        <v>02 Gasontvangststations</v>
      </c>
      <c r="J200" s="48">
        <f>'3. Input (des)investeringen '!H225</f>
        <v>30</v>
      </c>
      <c r="K200" s="48">
        <f>'3. Input (des)investeringen '!I225</f>
        <v>0</v>
      </c>
      <c r="M200" s="49">
        <f t="shared" si="73"/>
        <v>0</v>
      </c>
      <c r="N200" s="49">
        <f t="shared" si="74"/>
        <v>0</v>
      </c>
      <c r="P200" s="147">
        <f t="shared" si="75"/>
        <v>0</v>
      </c>
      <c r="Q200" s="147">
        <f t="shared" si="76"/>
        <v>0</v>
      </c>
      <c r="S200" s="49">
        <f t="shared" si="90"/>
        <v>501480.67116921069</v>
      </c>
      <c r="T200" s="44">
        <f t="shared" si="77"/>
        <v>30</v>
      </c>
      <c r="V200" s="49">
        <f t="shared" si="88"/>
        <v>0</v>
      </c>
      <c r="W200" s="49">
        <f t="shared" si="88"/>
        <v>0</v>
      </c>
      <c r="X200" s="49">
        <f t="shared" si="88"/>
        <v>0</v>
      </c>
      <c r="Y200" s="49">
        <f t="shared" si="88"/>
        <v>0</v>
      </c>
      <c r="Z200" s="49">
        <f t="shared" si="88"/>
        <v>9778.8730877996095</v>
      </c>
      <c r="AB200" s="49">
        <f t="shared" si="89"/>
        <v>0</v>
      </c>
      <c r="AC200" s="49">
        <f t="shared" si="89"/>
        <v>0</v>
      </c>
      <c r="AD200" s="49">
        <f t="shared" si="89"/>
        <v>0</v>
      </c>
      <c r="AE200" s="49">
        <f t="shared" si="89"/>
        <v>0</v>
      </c>
      <c r="AF200" s="49">
        <f t="shared" si="89"/>
        <v>835.80111861535113</v>
      </c>
      <c r="AH200" s="49">
        <f t="shared" si="78"/>
        <v>0</v>
      </c>
      <c r="AI200" s="49">
        <f t="shared" si="79"/>
        <v>0</v>
      </c>
      <c r="AJ200" s="49">
        <f t="shared" si="80"/>
        <v>0</v>
      </c>
      <c r="AK200" s="49">
        <f t="shared" si="81"/>
        <v>0</v>
      </c>
      <c r="AL200" s="49">
        <f t="shared" si="82"/>
        <v>10614.67420641496</v>
      </c>
      <c r="AN200" s="49">
        <f t="shared" si="91"/>
        <v>0</v>
      </c>
      <c r="AO200" s="49">
        <f t="shared" si="92"/>
        <v>0</v>
      </c>
      <c r="AP200" s="49">
        <f t="shared" si="93"/>
        <v>0</v>
      </c>
      <c r="AQ200" s="49">
        <f t="shared" si="94"/>
        <v>0</v>
      </c>
      <c r="AR200" s="49">
        <f t="shared" si="95"/>
        <v>490865.99696279573</v>
      </c>
      <c r="AT200" s="49">
        <f t="shared" si="72"/>
        <v>0</v>
      </c>
      <c r="AU200" s="49">
        <f t="shared" si="72"/>
        <v>0</v>
      </c>
      <c r="AV200" s="49">
        <f t="shared" si="72"/>
        <v>0</v>
      </c>
      <c r="AW200" s="49">
        <f t="shared" si="72"/>
        <v>0</v>
      </c>
      <c r="AX200" s="49">
        <f t="shared" si="72"/>
        <v>5014.8067116921075</v>
      </c>
      <c r="AZ200" s="53">
        <f t="shared" si="83"/>
        <v>0</v>
      </c>
      <c r="BA200" s="53">
        <f t="shared" si="84"/>
        <v>0</v>
      </c>
      <c r="BB200" s="53">
        <f t="shared" si="85"/>
        <v>0</v>
      </c>
      <c r="BC200" s="53">
        <f t="shared" si="86"/>
        <v>0</v>
      </c>
      <c r="BD200" s="53">
        <f t="shared" si="87"/>
        <v>34282.388802693305</v>
      </c>
    </row>
    <row r="201" spans="1:56">
      <c r="C201" s="54"/>
      <c r="E201" s="54"/>
      <c r="AR201" s="97"/>
    </row>
    <row r="202" spans="1:56" s="39" customFormat="1">
      <c r="A202" s="106"/>
      <c r="B202" s="39" t="s">
        <v>910</v>
      </c>
      <c r="J202" s="39" t="s">
        <v>911</v>
      </c>
    </row>
    <row r="203" spans="1:56" s="40" customFormat="1">
      <c r="A203" s="107"/>
      <c r="D203" s="41" t="s">
        <v>912</v>
      </c>
      <c r="J203" s="109">
        <v>2022</v>
      </c>
      <c r="K203" s="109">
        <v>2023</v>
      </c>
      <c r="L203" s="109">
        <v>2024</v>
      </c>
      <c r="M203" s="109">
        <v>2025</v>
      </c>
      <c r="N203" s="109">
        <v>2026</v>
      </c>
    </row>
    <row r="204" spans="1:56">
      <c r="C204" s="54"/>
      <c r="E204" s="54"/>
      <c r="AR204" s="97"/>
    </row>
    <row r="205" spans="1:56">
      <c r="B205" s="3" t="s">
        <v>913</v>
      </c>
      <c r="C205" s="54"/>
      <c r="D205" s="3">
        <v>2020</v>
      </c>
      <c r="E205" s="54"/>
      <c r="J205" s="53">
        <f>SUMIFS(AZ$61:AZ$200, $H$61:$H$200, $D205)</f>
        <v>21990120.139256205</v>
      </c>
      <c r="K205" s="53">
        <f>SUMIFS(BA$61:BA$200, $H$61:$H$200, $D205)</f>
        <v>19574368.053275164</v>
      </c>
      <c r="L205" s="53">
        <f t="shared" ref="K205:N208" si="96">SUMIFS(BB$61:BB$200, $H$61:$H$200, $D205)</f>
        <v>19617691.262175359</v>
      </c>
      <c r="M205" s="53">
        <f t="shared" si="96"/>
        <v>17351348.272183701</v>
      </c>
      <c r="N205" s="53">
        <f t="shared" si="96"/>
        <v>15354216.604545353</v>
      </c>
      <c r="AR205" s="97"/>
    </row>
    <row r="206" spans="1:56">
      <c r="B206" s="3" t="s">
        <v>913</v>
      </c>
      <c r="C206" s="54"/>
      <c r="D206" s="3">
        <v>2021</v>
      </c>
      <c r="E206" s="54"/>
      <c r="J206" s="53">
        <f t="shared" ref="J206:J207" si="97">SUMIFS(AZ$61:AZ$200, $H$61:$H$200, $D206)</f>
        <v>22334903.307706617</v>
      </c>
      <c r="K206" s="53">
        <f t="shared" si="96"/>
        <v>20091289.146433253</v>
      </c>
      <c r="L206" s="53">
        <f t="shared" si="96"/>
        <v>20164533.816520229</v>
      </c>
      <c r="M206" s="53">
        <f t="shared" si="96"/>
        <v>19403663.410633691</v>
      </c>
      <c r="N206" s="53">
        <f t="shared" si="96"/>
        <v>17256339.127633475</v>
      </c>
      <c r="AR206" s="97"/>
    </row>
    <row r="207" spans="1:56">
      <c r="B207" s="3" t="s">
        <v>913</v>
      </c>
      <c r="C207" s="54"/>
      <c r="D207" s="3">
        <v>2022</v>
      </c>
      <c r="E207" s="54"/>
      <c r="J207" s="53">
        <f t="shared" si="97"/>
        <v>16115081.204780744</v>
      </c>
      <c r="K207" s="53">
        <f>SUMIFS(BA$61:BA$200, $H$61:$H$200, $D207)</f>
        <v>21668465.173387919</v>
      </c>
      <c r="L207" s="53">
        <f t="shared" si="96"/>
        <v>21138189.715652924</v>
      </c>
      <c r="M207" s="53">
        <f t="shared" si="96"/>
        <v>20265667.842807665</v>
      </c>
      <c r="N207" s="53">
        <f t="shared" si="96"/>
        <v>19554047.58420644</v>
      </c>
      <c r="AR207" s="97"/>
    </row>
    <row r="208" spans="1:56">
      <c r="B208" s="3" t="s">
        <v>913</v>
      </c>
      <c r="C208" s="54"/>
      <c r="D208" s="3">
        <v>2023</v>
      </c>
      <c r="E208" s="54"/>
      <c r="J208" s="53">
        <f>SUMIFS(AZ$61:AZ$200, $H$61:$H$200, $D208)</f>
        <v>0</v>
      </c>
      <c r="K208" s="53">
        <f t="shared" si="96"/>
        <v>16112879.875548553</v>
      </c>
      <c r="L208" s="53">
        <f t="shared" si="96"/>
        <v>22975045.909280386</v>
      </c>
      <c r="M208" s="53">
        <f t="shared" si="96"/>
        <v>21306644.969375148</v>
      </c>
      <c r="N208" s="53">
        <f>SUMIFS(BD$61:BD$200, $H$61:$H$200, $D208)</f>
        <v>20421483.027525865</v>
      </c>
      <c r="AR208" s="97"/>
    </row>
    <row r="209" spans="2:56">
      <c r="B209" s="3" t="s">
        <v>913</v>
      </c>
      <c r="C209" s="54"/>
      <c r="D209" s="3">
        <v>2024</v>
      </c>
      <c r="E209" s="54"/>
      <c r="J209" s="105"/>
      <c r="K209" s="105"/>
      <c r="L209" s="105"/>
      <c r="M209" s="105"/>
      <c r="N209" s="105"/>
      <c r="AR209" s="97"/>
    </row>
    <row r="210" spans="2:56">
      <c r="B210" s="3" t="s">
        <v>913</v>
      </c>
      <c r="C210" s="54"/>
      <c r="D210" s="3">
        <v>2025</v>
      </c>
      <c r="E210" s="54"/>
      <c r="J210" s="105"/>
      <c r="K210" s="105"/>
      <c r="L210" s="105"/>
      <c r="M210" s="105"/>
      <c r="N210" s="105"/>
      <c r="AR210" s="97"/>
    </row>
    <row r="211" spans="2:56">
      <c r="B211" s="3" t="s">
        <v>913</v>
      </c>
      <c r="C211" s="54"/>
      <c r="D211" s="3">
        <v>2026</v>
      </c>
      <c r="E211" s="54"/>
      <c r="J211" s="105"/>
      <c r="K211" s="105"/>
      <c r="L211" s="105"/>
      <c r="M211" s="105"/>
      <c r="N211" s="105"/>
      <c r="AR211" s="97"/>
    </row>
    <row r="212" spans="2:56">
      <c r="C212" s="54"/>
      <c r="E212" s="54"/>
      <c r="AR212" s="97"/>
    </row>
    <row r="213" spans="2:56" s="39" customFormat="1">
      <c r="B213" s="39" t="s">
        <v>914</v>
      </c>
    </row>
    <row r="214" spans="2:56" s="42" customFormat="1">
      <c r="M214" s="42" t="s">
        <v>885</v>
      </c>
      <c r="P214" s="42" t="s">
        <v>886</v>
      </c>
      <c r="S214" s="42" t="s">
        <v>887</v>
      </c>
      <c r="V214" s="42" t="s">
        <v>888</v>
      </c>
      <c r="AB214" s="42" t="s">
        <v>889</v>
      </c>
      <c r="AH214" s="42" t="s">
        <v>890</v>
      </c>
      <c r="AN214" s="42" t="s">
        <v>891</v>
      </c>
      <c r="AT214" s="42" t="s">
        <v>908</v>
      </c>
      <c r="AZ214" s="42" t="s">
        <v>909</v>
      </c>
    </row>
    <row r="215" spans="2:56" s="45" customFormat="1">
      <c r="B215" s="45" t="s">
        <v>895</v>
      </c>
      <c r="F215" s="45" t="s">
        <v>380</v>
      </c>
      <c r="H215" s="46" t="s">
        <v>381</v>
      </c>
      <c r="I215" s="45" t="s">
        <v>302</v>
      </c>
      <c r="J215" s="46" t="s">
        <v>303</v>
      </c>
      <c r="K215" s="47"/>
      <c r="M215" s="51">
        <v>2020</v>
      </c>
      <c r="N215" s="51">
        <v>2021</v>
      </c>
      <c r="P215" s="51">
        <v>2020</v>
      </c>
      <c r="Q215" s="51">
        <v>2021</v>
      </c>
      <c r="S215" s="45" t="s">
        <v>900</v>
      </c>
      <c r="T215" s="45" t="s">
        <v>901</v>
      </c>
      <c r="V215" s="51">
        <v>2022</v>
      </c>
      <c r="W215" s="51">
        <v>2023</v>
      </c>
      <c r="X215" s="51">
        <v>2024</v>
      </c>
      <c r="Y215" s="51">
        <v>2025</v>
      </c>
      <c r="Z215" s="51">
        <v>2026</v>
      </c>
      <c r="AB215" s="51">
        <v>2022</v>
      </c>
      <c r="AC215" s="51">
        <v>2023</v>
      </c>
      <c r="AD215" s="51">
        <v>2024</v>
      </c>
      <c r="AE215" s="51">
        <v>2025</v>
      </c>
      <c r="AF215" s="51">
        <v>2026</v>
      </c>
      <c r="AH215" s="51">
        <v>2022</v>
      </c>
      <c r="AI215" s="51">
        <v>2023</v>
      </c>
      <c r="AJ215" s="51">
        <v>2024</v>
      </c>
      <c r="AK215" s="51">
        <v>2025</v>
      </c>
      <c r="AL215" s="51">
        <v>2026</v>
      </c>
      <c r="AN215" s="51">
        <v>2022</v>
      </c>
      <c r="AO215" s="51">
        <v>2023</v>
      </c>
      <c r="AP215" s="51">
        <v>2024</v>
      </c>
      <c r="AQ215" s="51">
        <v>2025</v>
      </c>
      <c r="AR215" s="51">
        <v>2026</v>
      </c>
      <c r="AT215" s="51">
        <v>2022</v>
      </c>
      <c r="AU215" s="51">
        <v>2023</v>
      </c>
      <c r="AV215" s="51">
        <v>2024</v>
      </c>
      <c r="AW215" s="51">
        <v>2025</v>
      </c>
      <c r="AX215" s="51">
        <v>2026</v>
      </c>
      <c r="AZ215" s="51">
        <v>2022</v>
      </c>
      <c r="BA215" s="51">
        <v>2023</v>
      </c>
      <c r="BB215" s="51">
        <v>2024</v>
      </c>
      <c r="BC215" s="51">
        <v>2025</v>
      </c>
      <c r="BD215" s="51">
        <v>2026</v>
      </c>
    </row>
    <row r="216" spans="2:56">
      <c r="C216" s="54"/>
      <c r="E216" s="54"/>
      <c r="AR216" s="97"/>
      <c r="AT216" s="54"/>
      <c r="AU216" s="54"/>
      <c r="AV216" s="54"/>
      <c r="AW216" s="54"/>
      <c r="AX216" s="54"/>
    </row>
    <row r="217" spans="2:56">
      <c r="B217" s="43">
        <f>'12. Investeringen (bijschatten)'!B20</f>
        <v>1</v>
      </c>
      <c r="C217" s="54"/>
      <c r="E217" s="54"/>
      <c r="F217" s="179">
        <f>'12. Investeringen (bijschatten)'!C20</f>
        <v>31360107.14852399</v>
      </c>
      <c r="H217" s="43">
        <f>'12. Investeringen (bijschatten)'!D20</f>
        <v>2020</v>
      </c>
      <c r="I217" s="43" t="str">
        <f>'12. Investeringen (bijschatten)'!E20</f>
        <v>01 Regionale leidingen</v>
      </c>
      <c r="J217" s="179">
        <f>_xlfn.XLOOKUP(I217,'3. Input (des)investeringen '!$B$11:$B$81,'3. Input (des)investeringen '!$D$11:$D$81)</f>
        <v>55</v>
      </c>
      <c r="K217" s="165"/>
      <c r="L217" s="165"/>
      <c r="M217" s="49">
        <f>IF($J217 = 0, 0, IF($H217&lt;=M$215,
VDB(ABS($F217),0,$J217,MAX(0,M$59-$H217-0.5),MIN($J217,M$59-$H217+0.5),1)*IF($F217&lt;0,-1,1)*INDEX(H$40:H$46,$H217-2019,1),
0))</f>
        <v>285091.88316839992</v>
      </c>
      <c r="N217" s="49">
        <f>IF($J217 = 0, 0, IF($H217&lt;=N$215,
VDB(ABS($F217),0,$J217,MAX(0,N$59-$H217-0.5),MIN($J217,N$59-$H217+0.5),1)*IF($F217&lt;0,-1,1)*INDEX(I$40:I$46,$H217-2019,1),
0))</f>
        <v>579306.70659818861</v>
      </c>
      <c r="P217" s="147">
        <f>IF($J217=0, IF($H217 = M$215, $F217, 0), IF(OR($H217&gt;P$59,$H217+$J217&lt;=P$59),0,
F217-M217))</f>
        <v>31075015.265355591</v>
      </c>
      <c r="Q217" s="147">
        <f>IF($J217=0, IF($H217 &gt; N$215, 0, IF($H217=N$215, $F217, $P217*I$40)), IF(OR($H217&gt;Q$59,$H217+$J217&lt;=Q$59),0,
IF($H217=Q$59,F217-N217,P217*I$40-N217)))</f>
        <v>30992908.803003091</v>
      </c>
      <c r="S217" s="49">
        <f>IF($J217=0, IF(H217&lt;=2021, $Q217, IF(H217&gt;=2022, $F217,0)), IF(H217&lt;=2021,Q217,F217))</f>
        <v>30992908.803003091</v>
      </c>
      <c r="T217" s="44">
        <f>IF($J217=0, 0, IF(H217&lt;2022,J217-2021+H217-0.5,J217))</f>
        <v>53.5</v>
      </c>
      <c r="V217" s="49">
        <f>IF($J217=0, 0, IF(OR($H217&gt;V$59,$H217+$J217&lt;V$59),0,
IF(OR($H217=2020,$H217=2021),VDB(ABS($S217)*(1-$F$28),0,$T217,V$59-2022,MIN($T217,V$59-2021),$F$22),
VDB(ABS($S217)*(1-$F$28),0,$T217,MAX(0,V$59-$H217-0.5),MIN($T217,V$59-$H217+0.5),$F$22,FALSE))))*IF($F217&lt;0,-1,1)</f>
        <v>677788.8467198807</v>
      </c>
      <c r="W217" s="49">
        <f>IF($J217=0, 0, IF(OR($H217&gt;W$59,$H217+$J217&lt;W$59),0,
IF(OR($H217=2020,$H217=2021),VDB(ABS($S217)*(1-$F$28),0,$T217,W$59-2022,MIN($T217,W$59-2021),$F$22),
VDB(ABS($S217)*(1-$F$28),0,$T217,MAX(0,W$59-$H217-0.5),MIN($T217,W$59-$H217+0.5),$F$22,FALSE))))*IF($F217&lt;0,-1,1)</f>
        <v>661319.21119210788</v>
      </c>
      <c r="X217" s="49">
        <f t="shared" ref="X217:Z232" si="98">IF($J217=0, 0, IF(OR($H217&gt;X$59,$H217+$J217&lt;X$59),0,
IF(OR($H217=2020,$H217=2021),VDB(ABS($S217)*(1-$F$28),0,$T217,X$59-2022,MIN($T217,X$59-2021),$F$22),
VDB(ABS($S217)*(1-$F$28),0,$T217,MAX(0,X$59-$H217-0.5),MIN($T217,X$59-$H217+0.5),$F$22,FALSE))))*IF($F217&lt;0,-1,1)</f>
        <v>645249.7724154772</v>
      </c>
      <c r="Y217" s="49">
        <f t="shared" si="98"/>
        <v>629570.80598295154</v>
      </c>
      <c r="Z217" s="49">
        <f t="shared" si="98"/>
        <v>614272.82378149673</v>
      </c>
      <c r="AB217" s="49">
        <f>IF($J217 = 0, 0, IF(OR($H217&gt;AB$59,$H217+$J217&lt;AB$59),0,
IF(OR($H217=2020,$H217=2021),VDB(ABS($S217)*$F$28,0,$T217,AB$59-2022,MIN($T217,AB$59-2021),1),
VDB(ABS($S217)*$F$28,0,$T217,MAX(0,AB$59-$H217-0.5),MIN($T217,AB$59-$H217+0.5),1))))*IF($F217&lt;0,-1,1)</f>
        <v>57930.670659818868</v>
      </c>
      <c r="AC217" s="49">
        <f>IF($J217 = 0, 0, IF(OR($H217&gt;AC$59,$H217+$J217&lt;AC$59),0,
IF(OR($H217=2020,$H217=2021),VDB(ABS($S217)*$F$28,0,$T217,AC$59-2022,MIN($T217,AC$59-2021),1),
VDB(ABS($S217)*$F$28,0,$T217,MAX(0,AC$59-$H217-0.5),MIN($T217,AC$59-$H217+0.5),1))))*IF($F217&lt;0,-1,1)</f>
        <v>57930.670659818876</v>
      </c>
      <c r="AD217" s="49">
        <f t="shared" ref="AD217:AF232" si="99">IF($J217 = 0, 0, IF(OR($H217&gt;AD$59,$H217+$J217&lt;AD$59),0,
IF(OR($H217=2020,$H217=2021),VDB(ABS($S217)*$F$28,0,$T217,AD$59-2022,MIN($T217,AD$59-2021),1),
VDB(ABS($S217)*$F$28,0,$T217,MAX(0,AD$59-$H217-0.5),MIN($T217,AD$59-$H217+0.5),1))))*IF($F217&lt;0,-1,1)</f>
        <v>57930.670659818876</v>
      </c>
      <c r="AE217" s="49">
        <f t="shared" si="99"/>
        <v>57930.670659818876</v>
      </c>
      <c r="AF217" s="49">
        <f t="shared" si="99"/>
        <v>57930.670659818876</v>
      </c>
      <c r="AH217" s="49">
        <f>V217+AB217</f>
        <v>735719.51737969962</v>
      </c>
      <c r="AI217" s="49">
        <f t="shared" ref="AI217:AL217" si="100">W217+AC217</f>
        <v>719249.8818519268</v>
      </c>
      <c r="AJ217" s="49">
        <f t="shared" si="100"/>
        <v>703180.44307529612</v>
      </c>
      <c r="AK217" s="49">
        <f t="shared" si="100"/>
        <v>687501.47664277046</v>
      </c>
      <c r="AL217" s="49">
        <f t="shared" si="100"/>
        <v>672203.49444131565</v>
      </c>
      <c r="AN217" s="49">
        <f t="shared" ref="AN217:AN248" si="101">IF($J217=0,IF($H217 &gt; AN$215, 0,$S217),IF(OR($H217&gt;AN$59,$H217+$J217&lt;=AN$59),0,
IF($H217=AN$59,$S217-AH217,
S217-AH217)))</f>
        <v>30257189.28562339</v>
      </c>
      <c r="AO217" s="49">
        <f>IF($J217 = 0, IF($H217 &gt; AO$215, 0, IF($H217=AO$215, $F217, AN217)), IF(OR($H217&gt;AO$59,$H217+$J217&lt;=AO$59),0,
IF($H217=AO$59,$S217-AI217,
AN217-AI217)))</f>
        <v>29537939.403771464</v>
      </c>
      <c r="AP217" s="49">
        <f t="shared" ref="AP217:AR217" si="102">IF($J217 = 0, IF($H217 &gt; AP$215, 0, IF($H217=AP$215, $F217, AO217)), IF(OR($H217&gt;AP$59,$H217+$J217&lt;=AP$59),0,
IF($H217=AP$59,$S217-AJ217,
AO217-AJ217)))</f>
        <v>28834758.960696168</v>
      </c>
      <c r="AQ217" s="49">
        <f t="shared" si="102"/>
        <v>28147257.484053399</v>
      </c>
      <c r="AR217" s="49">
        <f t="shared" si="102"/>
        <v>27475053.989612084</v>
      </c>
      <c r="AT217" s="49">
        <f>IF($H217&lt;=AT$215,$F217*INDEX($H$40:$N$46,$H217-2019,AT$215-2019)*INDEX($H$49:$N$55,$H217-2019,AT$215-2019)*$F$19,0)</f>
        <v>322733.35331450432</v>
      </c>
      <c r="AU217" s="49">
        <f t="shared" ref="AU217:AX232" si="103">IF($H217&lt;=AU$215,$F217*INDEX($H$40:$N$46,$H217-2019,AU$215-2019)*INDEX($H$49:$N$55,$H217-2019,AU$215-2019)*$F$19,0)</f>
        <v>341371.84993512358</v>
      </c>
      <c r="AV217" s="49">
        <f t="shared" si="103"/>
        <v>367206.8715382138</v>
      </c>
      <c r="AW217" s="49">
        <f t="shared" si="103"/>
        <v>371955.59080094594</v>
      </c>
      <c r="AX217" s="49">
        <f t="shared" si="103"/>
        <v>376765.72050118371</v>
      </c>
      <c r="AZ217" s="53">
        <f>AH217+AN217*J$16+AT217</f>
        <v>2087197.3064053992</v>
      </c>
      <c r="BA217" s="53">
        <f t="shared" ref="BA217:BD217" si="104">AI217+AO217*K$16+AU217</f>
        <v>2035373.732111509</v>
      </c>
      <c r="BB217" s="53">
        <f t="shared" si="104"/>
        <v>2166108.1551199644</v>
      </c>
      <c r="BC217" s="53">
        <f t="shared" si="104"/>
        <v>2129052.8518377454</v>
      </c>
      <c r="BD217" s="53">
        <f t="shared" si="104"/>
        <v>2093021.2665477586</v>
      </c>
    </row>
    <row r="218" spans="2:56">
      <c r="B218" s="43">
        <f>'12. Investeringen (bijschatten)'!B21</f>
        <v>2</v>
      </c>
      <c r="C218" s="54"/>
      <c r="E218" s="54"/>
      <c r="F218" s="179">
        <f>'12. Investeringen (bijschatten)'!C21</f>
        <v>4529775.5276718521</v>
      </c>
      <c r="H218" s="43">
        <f>'12. Investeringen (bijschatten)'!D21</f>
        <v>2020</v>
      </c>
      <c r="I218" s="43" t="str">
        <f>'12. Investeringen (bijschatten)'!E21</f>
        <v>02 Gasontvangststations</v>
      </c>
      <c r="J218" s="179">
        <f>_xlfn.XLOOKUP(I218,'3. Input (des)investeringen '!$B$11:$B$81,'3. Input (des)investeringen '!$D$11:$D$81)</f>
        <v>30</v>
      </c>
      <c r="K218" s="165"/>
      <c r="L218" s="165"/>
      <c r="M218" s="49">
        <f t="shared" ref="M218:M281" si="105">IF($J218 = 0, 0, IF($H218&lt;=M$215,
VDB(ABS($F218),0,$J218,MAX(0,M$59-$H218-0.5),MIN($J218,M$59-$H218+0.5),1)*IF($F218&lt;0,-1,1)*INDEX(H$40:H$46,$H218-2019,1),
0))</f>
        <v>75496.258794530862</v>
      </c>
      <c r="N218" s="49">
        <f t="shared" ref="N218:N281" si="106">IF($J218 = 0, 0, IF($H218&lt;=N$215,
VDB(ABS($F218),0,$J218,MAX(0,N$59-$H218-0.5),MIN($J218,N$59-$H218+0.5),1)*IF($F218&lt;0,-1,1)*INDEX(I$40:I$46,$H218-2019,1),
0))</f>
        <v>153408.39787048672</v>
      </c>
      <c r="P218" s="147">
        <f t="shared" ref="P218:P281" si="107">IF($J218=0, IF($H218 = M$215, $F218, 0), IF(OR($H218&gt;P$59,$H218+$J218&lt;=P$59),0,
F218-M218))</f>
        <v>4454279.2688773209</v>
      </c>
      <c r="Q218" s="147">
        <f t="shared" ref="Q218:Q281" si="108">IF($J218=0, IF($H218 &gt; N$215, 0, IF($H218=N$215, $F218, $P218*I$40)), IF(OR($H218&gt;Q$59,$H218+$J218&lt;=Q$59),0,
IF($H218=Q$59,F218-N218,P218*I$40-N218)))</f>
        <v>4372139.3393088719</v>
      </c>
      <c r="S218" s="49">
        <f t="shared" ref="S218:S281" si="109">IF($J218=0, IF(H218&lt;=2021, $Q218, IF(H218&gt;=2022, $F218,0)), IF(H218&lt;=2021,Q218,F218))</f>
        <v>4372139.3393088719</v>
      </c>
      <c r="T218" s="44">
        <f t="shared" ref="T218:T281" si="110">IF($J218=0, 0, IF(H218&lt;2022,J218-2021+H218-0.5,J218))</f>
        <v>28.5</v>
      </c>
      <c r="V218" s="49">
        <f t="shared" ref="V218:Z249" si="111">IF($J218=0, 0, IF(OR($H218&gt;V$59,$H218+$J218&lt;V$59),0,
IF(OR($H218=2020,$H218=2021),VDB(ABS($S218)*(1-$F$28),0,$T218,V$59-2022,MIN($T218,V$59-2021),$F$22),
VDB(ABS($S218)*(1-$F$28),0,$T218,MAX(0,V$59-$H218-0.5),MIN($T218,V$59-$H218+0.5),$F$22,FALSE))))*IF($F218&lt;0,-1,1)</f>
        <v>179487.82550846951</v>
      </c>
      <c r="W218" s="49">
        <f t="shared" si="111"/>
        <v>171300.66153790773</v>
      </c>
      <c r="X218" s="49">
        <f t="shared" si="98"/>
        <v>163486.94715196808</v>
      </c>
      <c r="Y218" s="49">
        <f t="shared" si="98"/>
        <v>156029.6478081941</v>
      </c>
      <c r="Z218" s="49">
        <f t="shared" si="98"/>
        <v>148912.50597834663</v>
      </c>
      <c r="AB218" s="49">
        <f t="shared" ref="AB218:AF249" si="112">IF($J218 = 0, 0, IF(OR($H218&gt;AB$59,$H218+$J218&lt;AB$59),0,
IF(OR($H218=2020,$H218=2021),VDB(ABS($S218)*$F$28,0,$T218,AB$59-2022,MIN($T218,AB$59-2021),1),
VDB(ABS($S218)*$F$28,0,$T218,MAX(0,AB$59-$H218-0.5),MIN($T218,AB$59-$H218+0.5),1))))*IF($F218&lt;0,-1,1)</f>
        <v>15340.839787048673</v>
      </c>
      <c r="AC218" s="49">
        <f t="shared" si="112"/>
        <v>15340.839787048673</v>
      </c>
      <c r="AD218" s="49">
        <f t="shared" si="99"/>
        <v>15340.839787048673</v>
      </c>
      <c r="AE218" s="49">
        <f t="shared" si="99"/>
        <v>15340.839787048673</v>
      </c>
      <c r="AF218" s="49">
        <f t="shared" si="99"/>
        <v>15340.839787048673</v>
      </c>
      <c r="AH218" s="49">
        <f t="shared" ref="AH218:AH281" si="113">V218+AB218</f>
        <v>194828.66529551818</v>
      </c>
      <c r="AI218" s="49">
        <f t="shared" ref="AI218:AI281" si="114">W218+AC218</f>
        <v>186641.50132495639</v>
      </c>
      <c r="AJ218" s="49">
        <f t="shared" ref="AJ218:AJ281" si="115">X218+AD218</f>
        <v>178827.78693901675</v>
      </c>
      <c r="AK218" s="49">
        <f t="shared" ref="AK218:AK281" si="116">Y218+AE218</f>
        <v>171370.48759524277</v>
      </c>
      <c r="AL218" s="49">
        <f t="shared" ref="AL218:AL281" si="117">Z218+AF218</f>
        <v>164253.34576539529</v>
      </c>
      <c r="AN218" s="49">
        <f t="shared" si="101"/>
        <v>4177310.6740133539</v>
      </c>
      <c r="AO218" s="49">
        <f t="shared" ref="AO218:AO281" si="118">IF($J218 = 0, IF($H218 &gt; AO$215, 0, IF($H218=AO$215, $F218, AN218)), IF(OR($H218&gt;AO$59,$H218+$J218&lt;=AO$59),0,
IF($H218=AO$59,$S218-AI218,
AN218-AI218)))</f>
        <v>3990669.1726883976</v>
      </c>
      <c r="AP218" s="49">
        <f t="shared" ref="AP218:AP281" si="119">IF($J218 = 0, IF($H218 &gt; AP$215, 0, IF($H218=AP$215, $F218, AO218)), IF(OR($H218&gt;AP$59,$H218+$J218&lt;=AP$59),0,
IF($H218=AP$59,$S218-AJ218,
AO218-AJ218)))</f>
        <v>3811841.385749381</v>
      </c>
      <c r="AQ218" s="49">
        <f t="shared" ref="AQ218:AQ281" si="120">IF($J218 = 0, IF($H218 &gt; AQ$215, 0, IF($H218=AQ$215, $F218, AP218)), IF(OR($H218&gt;AQ$59,$H218+$J218&lt;=AQ$59),0,
IF($H218=AQ$59,$S218-AK218,
AP218-AK218)))</f>
        <v>3640470.8981541381</v>
      </c>
      <c r="AR218" s="49">
        <f t="shared" ref="AR218:AR281" si="121">IF($J218 = 0, IF($H218 &gt; AR$215, 0, IF($H218=AR$215, $F218, AQ218)), IF(OR($H218&gt;AR$59,$H218+$J218&lt;=AR$59),0,
IF($H218=AR$59,$S218-AL218,
AQ218-AL218)))</f>
        <v>3476217.552388743</v>
      </c>
      <c r="AT218" s="49">
        <f t="shared" ref="AT218:AX249" si="122">IF($H218&lt;=AT$215,$F218*INDEX($H$40:$N$46,$H218-2019,AT$215-2019)*INDEX($H$49:$N$55,$H218-2019,AT$215-2019)*$F$19,0)</f>
        <v>46616.85748979725</v>
      </c>
      <c r="AU218" s="49">
        <f t="shared" si="103"/>
        <v>49309.074243548028</v>
      </c>
      <c r="AV218" s="49">
        <f t="shared" si="103"/>
        <v>53040.784982299752</v>
      </c>
      <c r="AW218" s="49">
        <f t="shared" si="103"/>
        <v>53726.708413690852</v>
      </c>
      <c r="AX218" s="49">
        <f t="shared" si="103"/>
        <v>54421.502206896694</v>
      </c>
      <c r="AZ218" s="53">
        <f t="shared" ref="AZ218:AZ281" si="123">AH218+AN218*J$16+AT218</f>
        <v>383474.08570176945</v>
      </c>
      <c r="BA218" s="53">
        <f t="shared" ref="BA218:BA281" si="124">AI218+AO218*K$16+AU218</f>
        <v>367642.65826722159</v>
      </c>
      <c r="BB218" s="53">
        <f t="shared" ref="BB218:BB281" si="125">AJ218+AP218*L$16+AV218</f>
        <v>376718.544579793</v>
      </c>
      <c r="BC218" s="53">
        <f t="shared" ref="BC218:BC281" si="126">AK218+AQ218*M$16+AW218</f>
        <v>363435.09013879084</v>
      </c>
      <c r="BD218" s="53">
        <f t="shared" ref="BD218:BD281" si="127">AL218+AR218*N$16+AX218</f>
        <v>350771.1149630642</v>
      </c>
    </row>
    <row r="219" spans="2:56">
      <c r="B219" s="43">
        <f>'12. Investeringen (bijschatten)'!B22</f>
        <v>3</v>
      </c>
      <c r="C219" s="54"/>
      <c r="E219" s="54"/>
      <c r="F219" s="179">
        <f>'12. Investeringen (bijschatten)'!C22</f>
        <v>1155721.8280173452</v>
      </c>
      <c r="H219" s="43">
        <f>'12. Investeringen (bijschatten)'!D22</f>
        <v>2020</v>
      </c>
      <c r="I219" s="43" t="str">
        <f>'12. Investeringen (bijschatten)'!E22</f>
        <v>04 Terreinen</v>
      </c>
      <c r="J219" s="179">
        <f>_xlfn.XLOOKUP(I219,'3. Input (des)investeringen '!$B$11:$B$81,'3. Input (des)investeringen '!$D$11:$D$81)</f>
        <v>0</v>
      </c>
      <c r="K219" s="165"/>
      <c r="L219" s="165"/>
      <c r="M219" s="49">
        <f t="shared" si="105"/>
        <v>0</v>
      </c>
      <c r="N219" s="49">
        <f t="shared" si="106"/>
        <v>0</v>
      </c>
      <c r="P219" s="147">
        <f t="shared" si="107"/>
        <v>1155721.8280173452</v>
      </c>
      <c r="Q219" s="147">
        <f t="shared" si="108"/>
        <v>1174213.3772656226</v>
      </c>
      <c r="S219" s="49">
        <f t="shared" si="109"/>
        <v>1174213.3772656226</v>
      </c>
      <c r="T219" s="44">
        <f t="shared" si="110"/>
        <v>0</v>
      </c>
      <c r="V219" s="49">
        <f t="shared" si="111"/>
        <v>0</v>
      </c>
      <c r="W219" s="49">
        <f t="shared" si="111"/>
        <v>0</v>
      </c>
      <c r="X219" s="49">
        <f t="shared" si="98"/>
        <v>0</v>
      </c>
      <c r="Y219" s="49">
        <f t="shared" si="98"/>
        <v>0</v>
      </c>
      <c r="Z219" s="49">
        <f t="shared" si="98"/>
        <v>0</v>
      </c>
      <c r="AB219" s="49">
        <f t="shared" si="112"/>
        <v>0</v>
      </c>
      <c r="AC219" s="49">
        <f t="shared" si="112"/>
        <v>0</v>
      </c>
      <c r="AD219" s="49">
        <f t="shared" si="99"/>
        <v>0</v>
      </c>
      <c r="AE219" s="49">
        <f t="shared" si="99"/>
        <v>0</v>
      </c>
      <c r="AF219" s="49">
        <f t="shared" si="99"/>
        <v>0</v>
      </c>
      <c r="AH219" s="49">
        <f t="shared" si="113"/>
        <v>0</v>
      </c>
      <c r="AI219" s="49">
        <f t="shared" si="114"/>
        <v>0</v>
      </c>
      <c r="AJ219" s="49">
        <f t="shared" si="115"/>
        <v>0</v>
      </c>
      <c r="AK219" s="49">
        <f t="shared" si="116"/>
        <v>0</v>
      </c>
      <c r="AL219" s="49">
        <f t="shared" si="117"/>
        <v>0</v>
      </c>
      <c r="AN219" s="49">
        <f t="shared" si="101"/>
        <v>1174213.3772656226</v>
      </c>
      <c r="AO219" s="49">
        <f t="shared" si="118"/>
        <v>1174213.3772656226</v>
      </c>
      <c r="AP219" s="49">
        <f t="shared" si="119"/>
        <v>1174213.3772656226</v>
      </c>
      <c r="AQ219" s="49">
        <f t="shared" si="120"/>
        <v>1174213.3772656226</v>
      </c>
      <c r="AR219" s="49">
        <f t="shared" si="121"/>
        <v>1174213.3772656226</v>
      </c>
      <c r="AT219" s="49">
        <f t="shared" si="122"/>
        <v>11893.772533629943</v>
      </c>
      <c r="AU219" s="49">
        <f t="shared" si="103"/>
        <v>12580.661684992139</v>
      </c>
      <c r="AV219" s="49">
        <f t="shared" si="103"/>
        <v>13532.766161312346</v>
      </c>
      <c r="AW219" s="49">
        <f t="shared" si="103"/>
        <v>13707.771893310437</v>
      </c>
      <c r="AX219" s="49">
        <f t="shared" si="103"/>
        <v>13885.040799434726</v>
      </c>
      <c r="AZ219" s="53">
        <f t="shared" si="123"/>
        <v>51817.027360661115</v>
      </c>
      <c r="BA219" s="53">
        <f t="shared" si="124"/>
        <v>51329.703134757692</v>
      </c>
      <c r="BB219" s="53">
        <f t="shared" si="125"/>
        <v>58152.87449740601</v>
      </c>
      <c r="BC219" s="53">
        <f t="shared" si="126"/>
        <v>58327.880229404094</v>
      </c>
      <c r="BD219" s="53">
        <f t="shared" si="127"/>
        <v>58505.149135528387</v>
      </c>
    </row>
    <row r="220" spans="2:56">
      <c r="B220" s="43">
        <f>'12. Investeringen (bijschatten)'!B23</f>
        <v>4</v>
      </c>
      <c r="C220" s="54"/>
      <c r="E220" s="54"/>
      <c r="F220" s="179">
        <f>'12. Investeringen (bijschatten)'!C23</f>
        <v>320593.27893508447</v>
      </c>
      <c r="H220" s="43">
        <f>'12. Investeringen (bijschatten)'!D23</f>
        <v>2020</v>
      </c>
      <c r="I220" s="43" t="str">
        <f>'12. Investeringen (bijschatten)'!E23</f>
        <v>05 Wegen en terreinvoorzieningen</v>
      </c>
      <c r="J220" s="179">
        <f>_xlfn.XLOOKUP(I220,'3. Input (des)investeringen '!$B$11:$B$81,'3. Input (des)investeringen '!$D$11:$D$81)</f>
        <v>10</v>
      </c>
      <c r="K220" s="165"/>
      <c r="L220" s="165"/>
      <c r="M220" s="49">
        <f t="shared" si="105"/>
        <v>16029.663946754225</v>
      </c>
      <c r="N220" s="49">
        <f t="shared" si="106"/>
        <v>32572.277139804581</v>
      </c>
      <c r="P220" s="147">
        <f t="shared" si="107"/>
        <v>304563.61498833023</v>
      </c>
      <c r="Q220" s="147">
        <f t="shared" si="108"/>
        <v>276864.35568833898</v>
      </c>
      <c r="S220" s="49">
        <f t="shared" si="109"/>
        <v>276864.35568833898</v>
      </c>
      <c r="T220" s="44">
        <f t="shared" si="110"/>
        <v>8.5</v>
      </c>
      <c r="V220" s="49">
        <f t="shared" si="111"/>
        <v>38109.564253571371</v>
      </c>
      <c r="W220" s="49">
        <f t="shared" si="111"/>
        <v>32281.042661848685</v>
      </c>
      <c r="X220" s="49">
        <f t="shared" si="98"/>
        <v>27505.740492936158</v>
      </c>
      <c r="Y220" s="49">
        <f t="shared" si="98"/>
        <v>27505.740492936158</v>
      </c>
      <c r="Z220" s="49">
        <f t="shared" si="98"/>
        <v>27505.740492936158</v>
      </c>
      <c r="AB220" s="49">
        <f t="shared" si="112"/>
        <v>3257.2277139804587</v>
      </c>
      <c r="AC220" s="49">
        <f t="shared" si="112"/>
        <v>3257.2277139804587</v>
      </c>
      <c r="AD220" s="49">
        <f t="shared" si="99"/>
        <v>3257.2277139804587</v>
      </c>
      <c r="AE220" s="49">
        <f t="shared" si="99"/>
        <v>3257.2277139804587</v>
      </c>
      <c r="AF220" s="49">
        <f t="shared" si="99"/>
        <v>3257.2277139804587</v>
      </c>
      <c r="AH220" s="49">
        <f t="shared" si="113"/>
        <v>41366.791967551828</v>
      </c>
      <c r="AI220" s="49">
        <f t="shared" si="114"/>
        <v>35538.270375829146</v>
      </c>
      <c r="AJ220" s="49">
        <f t="shared" si="115"/>
        <v>30762.968206916616</v>
      </c>
      <c r="AK220" s="49">
        <f t="shared" si="116"/>
        <v>30762.968206916616</v>
      </c>
      <c r="AL220" s="49">
        <f t="shared" si="117"/>
        <v>30762.968206916616</v>
      </c>
      <c r="AN220" s="49">
        <f t="shared" si="101"/>
        <v>235497.56372078715</v>
      </c>
      <c r="AO220" s="49">
        <f t="shared" si="118"/>
        <v>199959.29334495799</v>
      </c>
      <c r="AP220" s="49">
        <f t="shared" si="119"/>
        <v>169196.32513804137</v>
      </c>
      <c r="AQ220" s="49">
        <f t="shared" si="120"/>
        <v>138433.35693112476</v>
      </c>
      <c r="AR220" s="49">
        <f t="shared" si="121"/>
        <v>107670.38872420814</v>
      </c>
      <c r="AT220" s="49">
        <f t="shared" si="122"/>
        <v>3299.2917871991976</v>
      </c>
      <c r="AU220" s="49">
        <f t="shared" si="103"/>
        <v>3489.8324864935257</v>
      </c>
      <c r="AV220" s="49">
        <f t="shared" si="103"/>
        <v>3753.9430090713558</v>
      </c>
      <c r="AW220" s="49">
        <f t="shared" si="103"/>
        <v>3802.4890000646665</v>
      </c>
      <c r="AX220" s="49">
        <f t="shared" si="103"/>
        <v>3851.6627878135032</v>
      </c>
      <c r="AZ220" s="53">
        <f t="shared" si="123"/>
        <v>52673.000921257786</v>
      </c>
      <c r="BA220" s="53">
        <f t="shared" si="124"/>
        <v>45626.759542706292</v>
      </c>
      <c r="BB220" s="53">
        <f t="shared" si="125"/>
        <v>40946.371571233547</v>
      </c>
      <c r="BC220" s="53">
        <f t="shared" si="126"/>
        <v>39825.924770364029</v>
      </c>
      <c r="BD220" s="53">
        <f t="shared" si="127"/>
        <v>38706.105766250032</v>
      </c>
    </row>
    <row r="221" spans="2:56">
      <c r="B221" s="43">
        <f>'12. Investeringen (bijschatten)'!B24</f>
        <v>5</v>
      </c>
      <c r="C221" s="54"/>
      <c r="E221" s="54"/>
      <c r="F221" s="179">
        <f>'12. Investeringen (bijschatten)'!C24</f>
        <v>1555027.7495395842</v>
      </c>
      <c r="H221" s="43">
        <f>'12. Investeringen (bijschatten)'!D24</f>
        <v>2020</v>
      </c>
      <c r="I221" s="43" t="str">
        <f>'12. Investeringen (bijschatten)'!E24</f>
        <v>06 Utiliteitsgebouwen</v>
      </c>
      <c r="J221" s="179">
        <f>_xlfn.XLOOKUP(I221,'3. Input (des)investeringen '!$B$11:$B$81,'3. Input (des)investeringen '!$D$11:$D$81)</f>
        <v>30</v>
      </c>
      <c r="K221" s="165"/>
      <c r="L221" s="165"/>
      <c r="M221" s="49">
        <f t="shared" si="105"/>
        <v>25917.12915899307</v>
      </c>
      <c r="N221" s="49">
        <f t="shared" si="106"/>
        <v>52663.606451073916</v>
      </c>
      <c r="P221" s="147">
        <f t="shared" si="107"/>
        <v>1529110.6203805911</v>
      </c>
      <c r="Q221" s="147">
        <f t="shared" si="108"/>
        <v>1500912.7838556068</v>
      </c>
      <c r="S221" s="49">
        <f t="shared" si="109"/>
        <v>1500912.7838556068</v>
      </c>
      <c r="T221" s="44">
        <f t="shared" si="110"/>
        <v>28.5</v>
      </c>
      <c r="V221" s="49">
        <f t="shared" si="111"/>
        <v>61616.419547756494</v>
      </c>
      <c r="W221" s="49">
        <f t="shared" si="111"/>
        <v>58805.846024525497</v>
      </c>
      <c r="X221" s="49">
        <f t="shared" si="98"/>
        <v>56123.474100599771</v>
      </c>
      <c r="Y221" s="49">
        <f t="shared" si="98"/>
        <v>53563.455983730302</v>
      </c>
      <c r="Z221" s="49">
        <f t="shared" si="98"/>
        <v>51120.210623068924</v>
      </c>
      <c r="AB221" s="49">
        <f t="shared" si="112"/>
        <v>5266.3606451073929</v>
      </c>
      <c r="AC221" s="49">
        <f t="shared" si="112"/>
        <v>5266.3606451073929</v>
      </c>
      <c r="AD221" s="49">
        <f t="shared" si="99"/>
        <v>5266.3606451073929</v>
      </c>
      <c r="AE221" s="49">
        <f t="shared" si="99"/>
        <v>5266.3606451073929</v>
      </c>
      <c r="AF221" s="49">
        <f t="shared" si="99"/>
        <v>5266.3606451073929</v>
      </c>
      <c r="AH221" s="49">
        <f t="shared" si="113"/>
        <v>66882.78019286388</v>
      </c>
      <c r="AI221" s="49">
        <f t="shared" si="114"/>
        <v>64072.206669632891</v>
      </c>
      <c r="AJ221" s="49">
        <f t="shared" si="115"/>
        <v>61389.834745707165</v>
      </c>
      <c r="AK221" s="49">
        <f t="shared" si="116"/>
        <v>58829.816628837696</v>
      </c>
      <c r="AL221" s="49">
        <f t="shared" si="117"/>
        <v>56386.571268176318</v>
      </c>
      <c r="AN221" s="49">
        <f t="shared" si="101"/>
        <v>1434030.0036627429</v>
      </c>
      <c r="AO221" s="49">
        <f t="shared" si="118"/>
        <v>1369957.7969931101</v>
      </c>
      <c r="AP221" s="49">
        <f t="shared" si="119"/>
        <v>1308567.9622474029</v>
      </c>
      <c r="AQ221" s="49">
        <f t="shared" si="120"/>
        <v>1249738.1456185651</v>
      </c>
      <c r="AR221" s="49">
        <f t="shared" si="121"/>
        <v>1193351.5743503887</v>
      </c>
      <c r="AT221" s="49">
        <f t="shared" si="122"/>
        <v>16003.112416968826</v>
      </c>
      <c r="AU221" s="49">
        <f t="shared" si="103"/>
        <v>16927.324165273611</v>
      </c>
      <c r="AV221" s="49">
        <f t="shared" si="103"/>
        <v>18208.384058101521</v>
      </c>
      <c r="AW221" s="49">
        <f t="shared" si="103"/>
        <v>18443.854880740888</v>
      </c>
      <c r="AX221" s="49">
        <f t="shared" si="103"/>
        <v>18682.370812058627</v>
      </c>
      <c r="AZ221" s="53">
        <f t="shared" si="123"/>
        <v>131642.91273436596</v>
      </c>
      <c r="BA221" s="53">
        <f t="shared" si="124"/>
        <v>126208.13813567912</v>
      </c>
      <c r="BB221" s="53">
        <f t="shared" si="125"/>
        <v>129323.80136920999</v>
      </c>
      <c r="BC221" s="53">
        <f t="shared" si="126"/>
        <v>124763.72104308405</v>
      </c>
      <c r="BD221" s="53">
        <f t="shared" si="127"/>
        <v>120416.30190554971</v>
      </c>
    </row>
    <row r="222" spans="2:56">
      <c r="B222" s="43">
        <f>'12. Investeringen (bijschatten)'!B25</f>
        <v>6</v>
      </c>
      <c r="C222" s="54"/>
      <c r="E222" s="54"/>
      <c r="F222" s="179">
        <f>'12. Investeringen (bijschatten)'!C25</f>
        <v>227358.20364143242</v>
      </c>
      <c r="H222" s="43">
        <f>'12. Investeringen (bijschatten)'!D25</f>
        <v>2020</v>
      </c>
      <c r="I222" s="43" t="str">
        <f>'12. Investeringen (bijschatten)'!E25</f>
        <v>08 Inrichting gebouwen</v>
      </c>
      <c r="J222" s="179">
        <f>_xlfn.XLOOKUP(I222,'3. Input (des)investeringen '!$B$11:$B$81,'3. Input (des)investeringen '!$D$11:$D$81)</f>
        <v>10</v>
      </c>
      <c r="K222" s="165"/>
      <c r="L222" s="165"/>
      <c r="M222" s="49">
        <f t="shared" si="105"/>
        <v>11367.910182071622</v>
      </c>
      <c r="N222" s="49">
        <f t="shared" si="106"/>
        <v>23099.593489969538</v>
      </c>
      <c r="P222" s="147">
        <f t="shared" si="107"/>
        <v>215990.29345936081</v>
      </c>
      <c r="Q222" s="147">
        <f t="shared" si="108"/>
        <v>196346.54466474106</v>
      </c>
      <c r="S222" s="49">
        <f t="shared" si="109"/>
        <v>196346.54466474106</v>
      </c>
      <c r="T222" s="44">
        <f t="shared" si="110"/>
        <v>8.5</v>
      </c>
      <c r="V222" s="49">
        <f t="shared" si="111"/>
        <v>27026.524383264357</v>
      </c>
      <c r="W222" s="49">
        <f t="shared" si="111"/>
        <v>22893.055948176869</v>
      </c>
      <c r="X222" s="49">
        <f t="shared" si="98"/>
        <v>19506.509210280878</v>
      </c>
      <c r="Y222" s="49">
        <f t="shared" si="98"/>
        <v>19506.509210280878</v>
      </c>
      <c r="Z222" s="49">
        <f t="shared" si="98"/>
        <v>19506.509210280878</v>
      </c>
      <c r="AB222" s="49">
        <f t="shared" si="112"/>
        <v>2309.9593489969534</v>
      </c>
      <c r="AC222" s="49">
        <f t="shared" si="112"/>
        <v>2309.9593489969538</v>
      </c>
      <c r="AD222" s="49">
        <f t="shared" si="99"/>
        <v>2309.9593489969538</v>
      </c>
      <c r="AE222" s="49">
        <f t="shared" si="99"/>
        <v>2309.9593489969538</v>
      </c>
      <c r="AF222" s="49">
        <f t="shared" si="99"/>
        <v>2309.9593489969538</v>
      </c>
      <c r="AH222" s="49">
        <f t="shared" si="113"/>
        <v>29336.483732261309</v>
      </c>
      <c r="AI222" s="49">
        <f t="shared" si="114"/>
        <v>25203.015297173821</v>
      </c>
      <c r="AJ222" s="49">
        <f t="shared" si="115"/>
        <v>21816.468559277833</v>
      </c>
      <c r="AK222" s="49">
        <f t="shared" si="116"/>
        <v>21816.468559277833</v>
      </c>
      <c r="AL222" s="49">
        <f t="shared" si="117"/>
        <v>21816.468559277833</v>
      </c>
      <c r="AN222" s="49">
        <f t="shared" si="101"/>
        <v>167010.06093247974</v>
      </c>
      <c r="AO222" s="49">
        <f t="shared" si="118"/>
        <v>141807.04563530593</v>
      </c>
      <c r="AP222" s="49">
        <f t="shared" si="119"/>
        <v>119990.5770760281</v>
      </c>
      <c r="AQ222" s="49">
        <f t="shared" si="120"/>
        <v>98174.108516750275</v>
      </c>
      <c r="AR222" s="49">
        <f t="shared" si="121"/>
        <v>76357.639957472449</v>
      </c>
      <c r="AT222" s="49">
        <f t="shared" si="122"/>
        <v>2339.7903303469734</v>
      </c>
      <c r="AU222" s="49">
        <f t="shared" si="103"/>
        <v>2474.9179015051718</v>
      </c>
      <c r="AV222" s="49">
        <f t="shared" si="103"/>
        <v>2662.2196882910835</v>
      </c>
      <c r="AW222" s="49">
        <f t="shared" si="103"/>
        <v>2696.647513300064</v>
      </c>
      <c r="AX222" s="49">
        <f t="shared" si="103"/>
        <v>2731.5205589420598</v>
      </c>
      <c r="AZ222" s="53">
        <f t="shared" si="123"/>
        <v>37354.616134312593</v>
      </c>
      <c r="BA222" s="53">
        <f t="shared" si="124"/>
        <v>32357.565704644087</v>
      </c>
      <c r="BB222" s="53">
        <f t="shared" si="125"/>
        <v>29038.330176457985</v>
      </c>
      <c r="BC222" s="53">
        <f t="shared" si="126"/>
        <v>28243.732196214409</v>
      </c>
      <c r="BD222" s="53">
        <f t="shared" si="127"/>
        <v>27449.579436603846</v>
      </c>
    </row>
    <row r="223" spans="2:56">
      <c r="B223" s="43">
        <f>'12. Investeringen (bijschatten)'!B26</f>
        <v>7</v>
      </c>
      <c r="C223" s="54"/>
      <c r="E223" s="54"/>
      <c r="F223" s="179">
        <f>'12. Investeringen (bijschatten)'!C26</f>
        <v>-2031.2069601401199</v>
      </c>
      <c r="H223" s="43">
        <f>'12. Investeringen (bijschatten)'!D26</f>
        <v>2020</v>
      </c>
      <c r="I223" s="43" t="str">
        <f>'12. Investeringen (bijschatten)'!E26</f>
        <v>09 Bedrijfsinventaris</v>
      </c>
      <c r="J223" s="179">
        <f>_xlfn.XLOOKUP(I223,'3. Input (des)investeringen '!$B$11:$B$81,'3. Input (des)investeringen '!$D$11:$D$81)</f>
        <v>10</v>
      </c>
      <c r="K223" s="165"/>
      <c r="L223" s="165"/>
      <c r="M223" s="49">
        <f t="shared" si="105"/>
        <v>-101.560348007006</v>
      </c>
      <c r="N223" s="49">
        <f t="shared" si="106"/>
        <v>-206.3706271502362</v>
      </c>
      <c r="P223" s="147">
        <f t="shared" si="107"/>
        <v>-1929.6466121331139</v>
      </c>
      <c r="Q223" s="147">
        <f t="shared" si="108"/>
        <v>-1754.1503307770074</v>
      </c>
      <c r="S223" s="49">
        <f t="shared" si="109"/>
        <v>-1754.1503307770074</v>
      </c>
      <c r="T223" s="44">
        <f t="shared" si="110"/>
        <v>8.5</v>
      </c>
      <c r="V223" s="49">
        <f t="shared" si="111"/>
        <v>-241.45363376577635</v>
      </c>
      <c r="W223" s="49">
        <f t="shared" si="111"/>
        <v>-204.52543095453996</v>
      </c>
      <c r="X223" s="49">
        <f t="shared" si="98"/>
        <v>-174.27018968907544</v>
      </c>
      <c r="Y223" s="49">
        <f t="shared" si="98"/>
        <v>-174.27018968907544</v>
      </c>
      <c r="Z223" s="49">
        <f t="shared" si="98"/>
        <v>-174.27018968907544</v>
      </c>
      <c r="AB223" s="49">
        <f t="shared" si="112"/>
        <v>-20.637062715023617</v>
      </c>
      <c r="AC223" s="49">
        <f t="shared" si="112"/>
        <v>-20.637062715023617</v>
      </c>
      <c r="AD223" s="49">
        <f t="shared" si="99"/>
        <v>-20.637062715023617</v>
      </c>
      <c r="AE223" s="49">
        <f t="shared" si="99"/>
        <v>-20.637062715023617</v>
      </c>
      <c r="AF223" s="49">
        <f t="shared" si="99"/>
        <v>-20.637062715023617</v>
      </c>
      <c r="AH223" s="49">
        <f t="shared" si="113"/>
        <v>-262.09069648079998</v>
      </c>
      <c r="AI223" s="49">
        <f t="shared" si="114"/>
        <v>-225.16249366956356</v>
      </c>
      <c r="AJ223" s="49">
        <f t="shared" si="115"/>
        <v>-194.90725240409904</v>
      </c>
      <c r="AK223" s="49">
        <f t="shared" si="116"/>
        <v>-194.90725240409904</v>
      </c>
      <c r="AL223" s="49">
        <f t="shared" si="117"/>
        <v>-194.90725240409904</v>
      </c>
      <c r="AN223" s="49">
        <f t="shared" si="101"/>
        <v>-1492.0596342962074</v>
      </c>
      <c r="AO223" s="49">
        <f t="shared" si="118"/>
        <v>-1266.8971406266437</v>
      </c>
      <c r="AP223" s="49">
        <f t="shared" si="119"/>
        <v>-1071.9898882225448</v>
      </c>
      <c r="AQ223" s="49">
        <f t="shared" si="120"/>
        <v>-877.08263581844574</v>
      </c>
      <c r="AR223" s="49">
        <f t="shared" si="121"/>
        <v>-682.1753834143467</v>
      </c>
      <c r="AT223" s="49">
        <f t="shared" si="122"/>
        <v>-20.90357122879395</v>
      </c>
      <c r="AU223" s="49">
        <f t="shared" si="103"/>
        <v>-22.110794274399261</v>
      </c>
      <c r="AV223" s="49">
        <f t="shared" si="103"/>
        <v>-23.784139185085802</v>
      </c>
      <c r="AW223" s="49">
        <f t="shared" si="103"/>
        <v>-24.091715673027323</v>
      </c>
      <c r="AX223" s="49">
        <f t="shared" si="103"/>
        <v>-24.403269740110915</v>
      </c>
      <c r="AZ223" s="53">
        <f t="shared" si="123"/>
        <v>-333.72429527566499</v>
      </c>
      <c r="BA223" s="53">
        <f t="shared" si="124"/>
        <v>-289.08089358464207</v>
      </c>
      <c r="BB223" s="53">
        <f t="shared" si="125"/>
        <v>-259.42700734164157</v>
      </c>
      <c r="BC223" s="53">
        <f t="shared" si="126"/>
        <v>-252.32810823822732</v>
      </c>
      <c r="BD223" s="53">
        <f t="shared" si="127"/>
        <v>-245.23318671395512</v>
      </c>
    </row>
    <row r="224" spans="2:56">
      <c r="B224" s="43">
        <f>'12. Investeringen (bijschatten)'!B27</f>
        <v>8</v>
      </c>
      <c r="C224" s="54"/>
      <c r="E224" s="54"/>
      <c r="F224" s="179">
        <f>'12. Investeringen (bijschatten)'!C27</f>
        <v>971.16619787636887</v>
      </c>
      <c r="H224" s="43">
        <f>'12. Investeringen (bijschatten)'!D27</f>
        <v>2020</v>
      </c>
      <c r="I224" s="43" t="str">
        <f>'12. Investeringen (bijschatten)'!E27</f>
        <v>10 Gereedschap</v>
      </c>
      <c r="J224" s="179">
        <f>_xlfn.XLOOKUP(I224,'3. Input (des)investeringen '!$B$11:$B$81,'3. Input (des)investeringen '!$D$11:$D$81)</f>
        <v>10</v>
      </c>
      <c r="K224" s="165"/>
      <c r="L224" s="165"/>
      <c r="M224" s="49">
        <f t="shared" si="105"/>
        <v>48.558309893818446</v>
      </c>
      <c r="N224" s="49">
        <f t="shared" si="106"/>
        <v>98.670485704239084</v>
      </c>
      <c r="P224" s="147">
        <f t="shared" si="107"/>
        <v>922.60788798255044</v>
      </c>
      <c r="Q224" s="147">
        <f t="shared" si="108"/>
        <v>838.69912848603212</v>
      </c>
      <c r="S224" s="49">
        <f t="shared" si="109"/>
        <v>838.69912848603212</v>
      </c>
      <c r="T224" s="44">
        <f t="shared" si="110"/>
        <v>8.5</v>
      </c>
      <c r="V224" s="49">
        <f t="shared" si="111"/>
        <v>115.44446827395971</v>
      </c>
      <c r="W224" s="49">
        <f t="shared" si="111"/>
        <v>97.788255479118817</v>
      </c>
      <c r="X224" s="49">
        <f t="shared" si="98"/>
        <v>83.322537212976982</v>
      </c>
      <c r="Y224" s="49">
        <f t="shared" si="98"/>
        <v>83.322537212976982</v>
      </c>
      <c r="Z224" s="49">
        <f t="shared" si="98"/>
        <v>83.322537212976982</v>
      </c>
      <c r="AB224" s="49">
        <f t="shared" si="112"/>
        <v>9.8670485704239077</v>
      </c>
      <c r="AC224" s="49">
        <f t="shared" si="112"/>
        <v>9.8670485704239095</v>
      </c>
      <c r="AD224" s="49">
        <f t="shared" si="99"/>
        <v>9.8670485704239095</v>
      </c>
      <c r="AE224" s="49">
        <f t="shared" si="99"/>
        <v>9.8670485704239095</v>
      </c>
      <c r="AF224" s="49">
        <f t="shared" si="99"/>
        <v>9.8670485704239095</v>
      </c>
      <c r="AH224" s="49">
        <f t="shared" si="113"/>
        <v>125.31151684438362</v>
      </c>
      <c r="AI224" s="49">
        <f t="shared" si="114"/>
        <v>107.65530404954272</v>
      </c>
      <c r="AJ224" s="49">
        <f t="shared" si="115"/>
        <v>93.189585783400886</v>
      </c>
      <c r="AK224" s="49">
        <f t="shared" si="116"/>
        <v>93.189585783400886</v>
      </c>
      <c r="AL224" s="49">
        <f t="shared" si="117"/>
        <v>93.189585783400886</v>
      </c>
      <c r="AN224" s="49">
        <f t="shared" si="101"/>
        <v>713.3876116416485</v>
      </c>
      <c r="AO224" s="49">
        <f t="shared" si="118"/>
        <v>605.73230759210583</v>
      </c>
      <c r="AP224" s="49">
        <f t="shared" si="119"/>
        <v>512.54272180870498</v>
      </c>
      <c r="AQ224" s="49">
        <f t="shared" si="120"/>
        <v>419.35313602530408</v>
      </c>
      <c r="AR224" s="49">
        <f t="shared" si="121"/>
        <v>326.16355024190318</v>
      </c>
      <c r="AT224" s="49">
        <f t="shared" si="122"/>
        <v>9.9944723460898608</v>
      </c>
      <c r="AU224" s="49">
        <f t="shared" si="103"/>
        <v>10.571673113021241</v>
      </c>
      <c r="AV224" s="49">
        <f t="shared" si="103"/>
        <v>11.371737334214693</v>
      </c>
      <c r="AW224" s="49">
        <f t="shared" si="103"/>
        <v>11.518796641420757</v>
      </c>
      <c r="AX224" s="49">
        <f t="shared" si="103"/>
        <v>11.667757719587607</v>
      </c>
      <c r="AZ224" s="53">
        <f t="shared" si="123"/>
        <v>159.56116798628952</v>
      </c>
      <c r="BA224" s="53">
        <f t="shared" si="124"/>
        <v>138.21614331310346</v>
      </c>
      <c r="BB224" s="53">
        <f t="shared" si="125"/>
        <v>124.03794654634638</v>
      </c>
      <c r="BC224" s="53">
        <f t="shared" si="126"/>
        <v>120.64380159378319</v>
      </c>
      <c r="BD224" s="53">
        <f t="shared" si="127"/>
        <v>117.25155841218081</v>
      </c>
    </row>
    <row r="225" spans="2:56">
      <c r="B225" s="43">
        <f>'12. Investeringen (bijschatten)'!B28</f>
        <v>9</v>
      </c>
      <c r="C225" s="54"/>
      <c r="E225" s="54"/>
      <c r="F225" s="179">
        <f>'12. Investeringen (bijschatten)'!C28</f>
        <v>897693.90315601986</v>
      </c>
      <c r="H225" s="43">
        <f>'12. Investeringen (bijschatten)'!D28</f>
        <v>2020</v>
      </c>
      <c r="I225" s="43" t="str">
        <f>'12. Investeringen (bijschatten)'!E28</f>
        <v>11 Werktuigen</v>
      </c>
      <c r="J225" s="179">
        <f>_xlfn.XLOOKUP(I225,'3. Input (des)investeringen '!$B$11:$B$81,'3. Input (des)investeringen '!$D$11:$D$81)</f>
        <v>10</v>
      </c>
      <c r="K225" s="165"/>
      <c r="L225" s="165"/>
      <c r="M225" s="49">
        <f t="shared" si="105"/>
        <v>44884.695157800998</v>
      </c>
      <c r="N225" s="49">
        <f t="shared" si="106"/>
        <v>91205.700560651618</v>
      </c>
      <c r="P225" s="147">
        <f t="shared" si="107"/>
        <v>852809.20799821883</v>
      </c>
      <c r="Q225" s="147">
        <f t="shared" si="108"/>
        <v>775248.45476553869</v>
      </c>
      <c r="S225" s="49">
        <f t="shared" si="109"/>
        <v>775248.45476553869</v>
      </c>
      <c r="T225" s="44">
        <f t="shared" si="110"/>
        <v>8.5</v>
      </c>
      <c r="V225" s="49">
        <f t="shared" si="111"/>
        <v>106710.66965596238</v>
      </c>
      <c r="W225" s="49">
        <f t="shared" si="111"/>
        <v>90390.214296815204</v>
      </c>
      <c r="X225" s="49">
        <f t="shared" si="98"/>
        <v>77018.880820954946</v>
      </c>
      <c r="Y225" s="49">
        <f t="shared" si="98"/>
        <v>77018.880820954946</v>
      </c>
      <c r="Z225" s="49">
        <f t="shared" si="98"/>
        <v>77018.880820954946</v>
      </c>
      <c r="AB225" s="49">
        <f t="shared" si="112"/>
        <v>9120.5700560651621</v>
      </c>
      <c r="AC225" s="49">
        <f t="shared" si="112"/>
        <v>9120.5700560651621</v>
      </c>
      <c r="AD225" s="49">
        <f t="shared" si="99"/>
        <v>9120.5700560651621</v>
      </c>
      <c r="AE225" s="49">
        <f t="shared" si="99"/>
        <v>9120.5700560651621</v>
      </c>
      <c r="AF225" s="49">
        <f t="shared" si="99"/>
        <v>9120.5700560651621</v>
      </c>
      <c r="AH225" s="49">
        <f t="shared" si="113"/>
        <v>115831.23971202754</v>
      </c>
      <c r="AI225" s="49">
        <f t="shared" si="114"/>
        <v>99510.784352880364</v>
      </c>
      <c r="AJ225" s="49">
        <f t="shared" si="115"/>
        <v>86139.450877020106</v>
      </c>
      <c r="AK225" s="49">
        <f t="shared" si="116"/>
        <v>86139.450877020106</v>
      </c>
      <c r="AL225" s="49">
        <f t="shared" si="117"/>
        <v>86139.450877020106</v>
      </c>
      <c r="AN225" s="49">
        <f t="shared" si="101"/>
        <v>659417.21505351108</v>
      </c>
      <c r="AO225" s="49">
        <f t="shared" si="118"/>
        <v>559906.43070063076</v>
      </c>
      <c r="AP225" s="49">
        <f t="shared" si="119"/>
        <v>473766.97982361063</v>
      </c>
      <c r="AQ225" s="49">
        <f t="shared" si="120"/>
        <v>387627.52894659049</v>
      </c>
      <c r="AR225" s="49">
        <f t="shared" si="121"/>
        <v>301488.07806957036</v>
      </c>
      <c r="AT225" s="49">
        <f t="shared" si="122"/>
        <v>9238.3537544502324</v>
      </c>
      <c r="AU225" s="49">
        <f t="shared" si="103"/>
        <v>9771.8871604772412</v>
      </c>
      <c r="AV225" s="49">
        <f t="shared" si="103"/>
        <v>10511.423580782162</v>
      </c>
      <c r="AW225" s="49">
        <f t="shared" si="103"/>
        <v>10647.357310528836</v>
      </c>
      <c r="AX225" s="49">
        <f t="shared" si="103"/>
        <v>10785.048935268595</v>
      </c>
      <c r="AZ225" s="53">
        <f t="shared" si="123"/>
        <v>147489.77877829713</v>
      </c>
      <c r="BA225" s="53">
        <f t="shared" si="124"/>
        <v>127759.58372647842</v>
      </c>
      <c r="BB225" s="53">
        <f t="shared" si="125"/>
        <v>114654.01969109947</v>
      </c>
      <c r="BC225" s="53">
        <f t="shared" si="126"/>
        <v>111516.65428751938</v>
      </c>
      <c r="BD225" s="53">
        <f t="shared" si="127"/>
        <v>108381.04677893237</v>
      </c>
    </row>
    <row r="226" spans="2:56">
      <c r="B226" s="43">
        <f>'12. Investeringen (bijschatten)'!B29</f>
        <v>10</v>
      </c>
      <c r="C226" s="54"/>
      <c r="E226" s="54"/>
      <c r="F226" s="179">
        <f>'12. Investeringen (bijschatten)'!C29</f>
        <v>119157.79156970895</v>
      </c>
      <c r="H226" s="43">
        <f>'12. Investeringen (bijschatten)'!D29</f>
        <v>2020</v>
      </c>
      <c r="I226" s="43" t="str">
        <f>'12. Investeringen (bijschatten)'!E29</f>
        <v>14 Overig rollend materieel</v>
      </c>
      <c r="J226" s="179">
        <f>_xlfn.XLOOKUP(I226,'3. Input (des)investeringen '!$B$11:$B$81,'3. Input (des)investeringen '!$D$11:$D$81)</f>
        <v>10</v>
      </c>
      <c r="K226" s="165"/>
      <c r="L226" s="165"/>
      <c r="M226" s="49">
        <f t="shared" si="105"/>
        <v>5957.8895784854476</v>
      </c>
      <c r="N226" s="49">
        <f t="shared" si="106"/>
        <v>12106.431623482427</v>
      </c>
      <c r="P226" s="147">
        <f t="shared" si="107"/>
        <v>113199.90199122349</v>
      </c>
      <c r="Q226" s="147">
        <f t="shared" si="108"/>
        <v>102904.66879960065</v>
      </c>
      <c r="S226" s="49">
        <f t="shared" si="109"/>
        <v>102904.66879960065</v>
      </c>
      <c r="T226" s="44">
        <f t="shared" si="110"/>
        <v>8.5</v>
      </c>
      <c r="V226" s="49">
        <f t="shared" si="111"/>
        <v>14164.524999474444</v>
      </c>
      <c r="W226" s="49">
        <f t="shared" si="111"/>
        <v>11998.185881907766</v>
      </c>
      <c r="X226" s="49">
        <f t="shared" si="98"/>
        <v>10223.306313578214</v>
      </c>
      <c r="Y226" s="49">
        <f t="shared" si="98"/>
        <v>10223.306313578214</v>
      </c>
      <c r="Z226" s="49">
        <f t="shared" si="98"/>
        <v>10223.306313578214</v>
      </c>
      <c r="AB226" s="49">
        <f t="shared" si="112"/>
        <v>1210.6431623482431</v>
      </c>
      <c r="AC226" s="49">
        <f t="shared" si="112"/>
        <v>1210.6431623482431</v>
      </c>
      <c r="AD226" s="49">
        <f t="shared" si="99"/>
        <v>1210.6431623482431</v>
      </c>
      <c r="AE226" s="49">
        <f t="shared" si="99"/>
        <v>1210.6431623482431</v>
      </c>
      <c r="AF226" s="49">
        <f t="shared" si="99"/>
        <v>1210.6431623482431</v>
      </c>
      <c r="AH226" s="49">
        <f t="shared" si="113"/>
        <v>15375.168161822687</v>
      </c>
      <c r="AI226" s="49">
        <f t="shared" si="114"/>
        <v>13208.82904425601</v>
      </c>
      <c r="AJ226" s="49">
        <f t="shared" si="115"/>
        <v>11433.949475926456</v>
      </c>
      <c r="AK226" s="49">
        <f t="shared" si="116"/>
        <v>11433.949475926456</v>
      </c>
      <c r="AL226" s="49">
        <f t="shared" si="117"/>
        <v>11433.949475926456</v>
      </c>
      <c r="AN226" s="49">
        <f t="shared" si="101"/>
        <v>87529.500637777965</v>
      </c>
      <c r="AO226" s="49">
        <f t="shared" si="118"/>
        <v>74320.671593521954</v>
      </c>
      <c r="AP226" s="49">
        <f t="shared" si="119"/>
        <v>62886.722117595498</v>
      </c>
      <c r="AQ226" s="49">
        <f t="shared" si="120"/>
        <v>51452.772641669042</v>
      </c>
      <c r="AR226" s="49">
        <f t="shared" si="121"/>
        <v>40018.823165742586</v>
      </c>
      <c r="AT226" s="49">
        <f t="shared" si="122"/>
        <v>1226.2774953131159</v>
      </c>
      <c r="AU226" s="49">
        <f t="shared" si="103"/>
        <v>1297.097473222439</v>
      </c>
      <c r="AV226" s="49">
        <f t="shared" si="103"/>
        <v>1395.2618099959134</v>
      </c>
      <c r="AW226" s="49">
        <f t="shared" si="103"/>
        <v>1413.3053357227805</v>
      </c>
      <c r="AX226" s="49">
        <f t="shared" si="103"/>
        <v>1431.5822003243475</v>
      </c>
      <c r="AZ226" s="53">
        <f t="shared" si="123"/>
        <v>19577.448678820252</v>
      </c>
      <c r="BA226" s="53">
        <f t="shared" si="124"/>
        <v>16958.508680064675</v>
      </c>
      <c r="BB226" s="53">
        <f t="shared" si="125"/>
        <v>15218.906726390998</v>
      </c>
      <c r="BC226" s="53">
        <f t="shared" si="126"/>
        <v>14802.460172032659</v>
      </c>
      <c r="BD226" s="53">
        <f t="shared" si="127"/>
        <v>14386.246956549021</v>
      </c>
    </row>
    <row r="227" spans="2:56">
      <c r="B227" s="43">
        <f>'12. Investeringen (bijschatten)'!B30</f>
        <v>11</v>
      </c>
      <c r="C227" s="54"/>
      <c r="E227" s="54"/>
      <c r="F227" s="179">
        <f>'12. Investeringen (bijschatten)'!C30</f>
        <v>847435.58289065212</v>
      </c>
      <c r="H227" s="43">
        <f>'12. Investeringen (bijschatten)'!D30</f>
        <v>2020</v>
      </c>
      <c r="I227" s="43" t="str">
        <f>'12. Investeringen (bijschatten)'!E30</f>
        <v>15 Compressorstations (KC)</v>
      </c>
      <c r="J227" s="179">
        <f>_xlfn.XLOOKUP(I227,'3. Input (des)investeringen '!$B$11:$B$81,'3. Input (des)investeringen '!$D$11:$D$81)</f>
        <v>30</v>
      </c>
      <c r="K227" s="165"/>
      <c r="L227" s="165"/>
      <c r="M227" s="49">
        <f t="shared" si="105"/>
        <v>14123.926381510868</v>
      </c>
      <c r="N227" s="49">
        <f t="shared" si="106"/>
        <v>28699.818407230083</v>
      </c>
      <c r="P227" s="147">
        <f t="shared" si="107"/>
        <v>833311.6565091412</v>
      </c>
      <c r="Q227" s="147">
        <f t="shared" si="108"/>
        <v>817944.82460605737</v>
      </c>
      <c r="S227" s="49">
        <f t="shared" si="109"/>
        <v>817944.82460605737</v>
      </c>
      <c r="T227" s="44">
        <f t="shared" si="110"/>
        <v>28.5</v>
      </c>
      <c r="V227" s="49">
        <f t="shared" si="111"/>
        <v>33578.787536459204</v>
      </c>
      <c r="W227" s="49">
        <f t="shared" si="111"/>
        <v>32047.123543568083</v>
      </c>
      <c r="X227" s="49">
        <f t="shared" si="98"/>
        <v>30585.324925791294</v>
      </c>
      <c r="Y227" s="49">
        <f t="shared" si="98"/>
        <v>29190.204841456954</v>
      </c>
      <c r="Z227" s="49">
        <f t="shared" si="98"/>
        <v>27858.721813601023</v>
      </c>
      <c r="AB227" s="49">
        <f t="shared" si="112"/>
        <v>2869.9818407230082</v>
      </c>
      <c r="AC227" s="49">
        <f t="shared" si="112"/>
        <v>2869.9818407230086</v>
      </c>
      <c r="AD227" s="49">
        <f t="shared" si="99"/>
        <v>2869.9818407230086</v>
      </c>
      <c r="AE227" s="49">
        <f t="shared" si="99"/>
        <v>2869.9818407230086</v>
      </c>
      <c r="AF227" s="49">
        <f t="shared" si="99"/>
        <v>2869.9818407230086</v>
      </c>
      <c r="AH227" s="49">
        <f t="shared" si="113"/>
        <v>36448.769377182209</v>
      </c>
      <c r="AI227" s="49">
        <f t="shared" si="114"/>
        <v>34917.105384291091</v>
      </c>
      <c r="AJ227" s="49">
        <f t="shared" si="115"/>
        <v>33455.306766514303</v>
      </c>
      <c r="AK227" s="49">
        <f t="shared" si="116"/>
        <v>32060.186682179963</v>
      </c>
      <c r="AL227" s="49">
        <f t="shared" si="117"/>
        <v>30728.703654324032</v>
      </c>
      <c r="AN227" s="49">
        <f t="shared" si="101"/>
        <v>781496.05522887514</v>
      </c>
      <c r="AO227" s="49">
        <f t="shared" si="118"/>
        <v>746578.9498445841</v>
      </c>
      <c r="AP227" s="49">
        <f t="shared" si="119"/>
        <v>713123.64307806978</v>
      </c>
      <c r="AQ227" s="49">
        <f t="shared" si="120"/>
        <v>681063.45639588987</v>
      </c>
      <c r="AR227" s="49">
        <f t="shared" si="121"/>
        <v>650334.75274156581</v>
      </c>
      <c r="AT227" s="49">
        <f t="shared" si="122"/>
        <v>8721.1349785583952</v>
      </c>
      <c r="AU227" s="49">
        <f t="shared" si="103"/>
        <v>9224.7979658401</v>
      </c>
      <c r="AV227" s="49">
        <f t="shared" si="103"/>
        <v>9922.9306758948787</v>
      </c>
      <c r="AW227" s="49">
        <f t="shared" si="103"/>
        <v>10051.254015395552</v>
      </c>
      <c r="AX227" s="49">
        <f t="shared" si="103"/>
        <v>10181.236832322646</v>
      </c>
      <c r="AZ227" s="53">
        <f t="shared" si="123"/>
        <v>71740.770233522373</v>
      </c>
      <c r="BA227" s="53">
        <f t="shared" si="124"/>
        <v>68779.008695002471</v>
      </c>
      <c r="BB227" s="53">
        <f t="shared" si="125"/>
        <v>70476.935879375829</v>
      </c>
      <c r="BC227" s="53">
        <f t="shared" si="126"/>
        <v>67991.852040619327</v>
      </c>
      <c r="BD227" s="53">
        <f t="shared" si="127"/>
        <v>65622.661090826179</v>
      </c>
    </row>
    <row r="228" spans="2:56">
      <c r="B228" s="43">
        <f>'12. Investeringen (bijschatten)'!B31</f>
        <v>12</v>
      </c>
      <c r="C228" s="54"/>
      <c r="E228" s="54"/>
      <c r="F228" s="179">
        <f>'12. Investeringen (bijschatten)'!C31</f>
        <v>9057966.2936882433</v>
      </c>
      <c r="H228" s="43">
        <f>'12. Investeringen (bijschatten)'!D31</f>
        <v>2020</v>
      </c>
      <c r="I228" s="43" t="str">
        <f>'12. Investeringen (bijschatten)'!E31</f>
        <v>15 Compressorstations (TT-BT-AT)</v>
      </c>
      <c r="J228" s="179">
        <f>_xlfn.XLOOKUP(I228,'3. Input (des)investeringen '!$B$11:$B$81,'3. Input (des)investeringen '!$D$11:$D$81)</f>
        <v>30</v>
      </c>
      <c r="K228" s="165"/>
      <c r="L228" s="165"/>
      <c r="M228" s="49">
        <f t="shared" si="105"/>
        <v>150966.10489480404</v>
      </c>
      <c r="N228" s="49">
        <f t="shared" si="106"/>
        <v>306763.12514624186</v>
      </c>
      <c r="P228" s="147">
        <f t="shared" si="107"/>
        <v>8907000.1887934394</v>
      </c>
      <c r="Q228" s="147">
        <f t="shared" si="108"/>
        <v>8742749.066667892</v>
      </c>
      <c r="S228" s="49">
        <f t="shared" si="109"/>
        <v>8742749.066667892</v>
      </c>
      <c r="T228" s="44">
        <f t="shared" si="110"/>
        <v>28.5</v>
      </c>
      <c r="V228" s="49">
        <f t="shared" si="111"/>
        <v>358912.85642110294</v>
      </c>
      <c r="W228" s="49">
        <f t="shared" si="111"/>
        <v>342541.39279487723</v>
      </c>
      <c r="X228" s="49">
        <f t="shared" si="98"/>
        <v>326916.69768493547</v>
      </c>
      <c r="Y228" s="49">
        <f t="shared" si="98"/>
        <v>312004.70796597347</v>
      </c>
      <c r="Z228" s="49">
        <f t="shared" si="98"/>
        <v>297772.91426927992</v>
      </c>
      <c r="AB228" s="49">
        <f t="shared" si="112"/>
        <v>30676.312514624184</v>
      </c>
      <c r="AC228" s="49">
        <f t="shared" si="112"/>
        <v>30676.312514624184</v>
      </c>
      <c r="AD228" s="49">
        <f t="shared" si="99"/>
        <v>30676.312514624184</v>
      </c>
      <c r="AE228" s="49">
        <f t="shared" si="99"/>
        <v>30676.312514624184</v>
      </c>
      <c r="AF228" s="49">
        <f t="shared" si="99"/>
        <v>30676.312514624184</v>
      </c>
      <c r="AH228" s="49">
        <f t="shared" si="113"/>
        <v>389589.16893572715</v>
      </c>
      <c r="AI228" s="49">
        <f t="shared" si="114"/>
        <v>373217.70530950144</v>
      </c>
      <c r="AJ228" s="49">
        <f t="shared" si="115"/>
        <v>357593.01019955968</v>
      </c>
      <c r="AK228" s="49">
        <f t="shared" si="116"/>
        <v>342681.02048059768</v>
      </c>
      <c r="AL228" s="49">
        <f t="shared" si="117"/>
        <v>328449.22678390413</v>
      </c>
      <c r="AN228" s="49">
        <f t="shared" si="101"/>
        <v>8353159.8977321647</v>
      </c>
      <c r="AO228" s="49">
        <f t="shared" si="118"/>
        <v>7979942.1924226629</v>
      </c>
      <c r="AP228" s="49">
        <f t="shared" si="119"/>
        <v>7622349.182223103</v>
      </c>
      <c r="AQ228" s="49">
        <f t="shared" si="120"/>
        <v>7279668.1617425056</v>
      </c>
      <c r="AR228" s="49">
        <f t="shared" si="121"/>
        <v>6951218.9349586014</v>
      </c>
      <c r="AT228" s="49">
        <f t="shared" si="122"/>
        <v>93217.40586939764</v>
      </c>
      <c r="AU228" s="49">
        <f t="shared" si="103"/>
        <v>98600.897493167082</v>
      </c>
      <c r="AV228" s="49">
        <f t="shared" si="103"/>
        <v>106063.01341545</v>
      </c>
      <c r="AW228" s="49">
        <f t="shared" si="103"/>
        <v>107434.62030493858</v>
      </c>
      <c r="AX228" s="49">
        <f t="shared" si="103"/>
        <v>108823.96481472204</v>
      </c>
      <c r="AZ228" s="53">
        <f t="shared" si="123"/>
        <v>766814.01132801839</v>
      </c>
      <c r="BA228" s="53">
        <f t="shared" si="124"/>
        <v>735156.69515261636</v>
      </c>
      <c r="BB228" s="53">
        <f t="shared" si="125"/>
        <v>753305.29253948759</v>
      </c>
      <c r="BC228" s="53">
        <f t="shared" si="126"/>
        <v>726743.03093175148</v>
      </c>
      <c r="BD228" s="53">
        <f t="shared" si="127"/>
        <v>701419.51112705306</v>
      </c>
    </row>
    <row r="229" spans="2:56">
      <c r="B229" s="43">
        <f>'12. Investeringen (bijschatten)'!B32</f>
        <v>13</v>
      </c>
      <c r="C229" s="54"/>
      <c r="E229" s="54"/>
      <c r="F229" s="179">
        <f>'12. Investeringen (bijschatten)'!C32</f>
        <v>505581.67726689682</v>
      </c>
      <c r="H229" s="43">
        <f>'12. Investeringen (bijschatten)'!D32</f>
        <v>2020</v>
      </c>
      <c r="I229" s="43" t="str">
        <f>'12. Investeringen (bijschatten)'!E32</f>
        <v>16 LNG installaties</v>
      </c>
      <c r="J229" s="179">
        <f>_xlfn.XLOOKUP(I229,'3. Input (des)investeringen '!$B$11:$B$81,'3. Input (des)investeringen '!$D$11:$D$81)</f>
        <v>30</v>
      </c>
      <c r="K229" s="165"/>
      <c r="L229" s="165"/>
      <c r="M229" s="49">
        <f t="shared" si="105"/>
        <v>8426.361287781614</v>
      </c>
      <c r="N229" s="49">
        <f t="shared" si="106"/>
        <v>17122.366136772242</v>
      </c>
      <c r="P229" s="147">
        <f t="shared" si="107"/>
        <v>497155.3159791152</v>
      </c>
      <c r="Q229" s="147">
        <f t="shared" si="108"/>
        <v>487987.43489800877</v>
      </c>
      <c r="S229" s="49">
        <f t="shared" si="109"/>
        <v>487987.43489800877</v>
      </c>
      <c r="T229" s="44">
        <f t="shared" si="110"/>
        <v>28.5</v>
      </c>
      <c r="V229" s="49">
        <f t="shared" si="111"/>
        <v>20033.168380023519</v>
      </c>
      <c r="W229" s="49">
        <f t="shared" si="111"/>
        <v>19119.374734618938</v>
      </c>
      <c r="X229" s="49">
        <f t="shared" si="98"/>
        <v>18247.262904618776</v>
      </c>
      <c r="Y229" s="49">
        <f t="shared" si="98"/>
        <v>17414.931614232657</v>
      </c>
      <c r="Z229" s="49">
        <f t="shared" si="98"/>
        <v>16620.566312530817</v>
      </c>
      <c r="AB229" s="49">
        <f t="shared" si="112"/>
        <v>1712.2366136772239</v>
      </c>
      <c r="AC229" s="49">
        <f t="shared" si="112"/>
        <v>1712.2366136772239</v>
      </c>
      <c r="AD229" s="49">
        <f t="shared" si="99"/>
        <v>1712.2366136772239</v>
      </c>
      <c r="AE229" s="49">
        <f t="shared" si="99"/>
        <v>1712.2366136772239</v>
      </c>
      <c r="AF229" s="49">
        <f t="shared" si="99"/>
        <v>1712.2366136772239</v>
      </c>
      <c r="AH229" s="49">
        <f t="shared" si="113"/>
        <v>21745.404993700744</v>
      </c>
      <c r="AI229" s="49">
        <f t="shared" si="114"/>
        <v>20831.611348296163</v>
      </c>
      <c r="AJ229" s="49">
        <f t="shared" si="115"/>
        <v>19959.499518296001</v>
      </c>
      <c r="AK229" s="49">
        <f t="shared" si="116"/>
        <v>19127.168227909882</v>
      </c>
      <c r="AL229" s="49">
        <f t="shared" si="117"/>
        <v>18332.802926208042</v>
      </c>
      <c r="AN229" s="49">
        <f t="shared" si="101"/>
        <v>466242.02990430803</v>
      </c>
      <c r="AO229" s="49">
        <f t="shared" si="118"/>
        <v>445410.41855601186</v>
      </c>
      <c r="AP229" s="49">
        <f t="shared" si="119"/>
        <v>425450.91903771588</v>
      </c>
      <c r="AQ229" s="49">
        <f t="shared" si="120"/>
        <v>406323.75080980599</v>
      </c>
      <c r="AR229" s="49">
        <f t="shared" si="121"/>
        <v>387990.94788359792</v>
      </c>
      <c r="AT229" s="49">
        <f t="shared" si="122"/>
        <v>5203.0456817618642</v>
      </c>
      <c r="AU229" s="49">
        <f t="shared" si="103"/>
        <v>5503.5319759749755</v>
      </c>
      <c r="AV229" s="49">
        <f t="shared" si="103"/>
        <v>5920.0392759167617</v>
      </c>
      <c r="AW229" s="49">
        <f t="shared" si="103"/>
        <v>5996.5972238329168</v>
      </c>
      <c r="AX229" s="49">
        <f t="shared" si="103"/>
        <v>6074.1452191315248</v>
      </c>
      <c r="AZ229" s="53">
        <f t="shared" si="123"/>
        <v>42800.67969220908</v>
      </c>
      <c r="BA229" s="53">
        <f t="shared" si="124"/>
        <v>41033.687136619534</v>
      </c>
      <c r="BB229" s="53">
        <f t="shared" si="125"/>
        <v>42046.673717645965</v>
      </c>
      <c r="BC229" s="53">
        <f t="shared" si="126"/>
        <v>40564.067982515429</v>
      </c>
      <c r="BD229" s="53">
        <f t="shared" si="127"/>
        <v>39150.604164916287</v>
      </c>
    </row>
    <row r="230" spans="2:56">
      <c r="B230" s="43">
        <f>'12. Investeringen (bijschatten)'!B33</f>
        <v>14</v>
      </c>
      <c r="C230" s="54"/>
      <c r="E230" s="54"/>
      <c r="F230" s="179">
        <f>'12. Investeringen (bijschatten)'!C33</f>
        <v>26405484.075497396</v>
      </c>
      <c r="H230" s="43">
        <f>'12. Investeringen (bijschatten)'!D33</f>
        <v>2020</v>
      </c>
      <c r="I230" s="43" t="str">
        <f>'12. Investeringen (bijschatten)'!E33</f>
        <v>17 Mengstations</v>
      </c>
      <c r="J230" s="179">
        <f>_xlfn.XLOOKUP(I230,'3. Input (des)investeringen '!$B$11:$B$81,'3. Input (des)investeringen '!$D$11:$D$81)</f>
        <v>30</v>
      </c>
      <c r="K230" s="165"/>
      <c r="L230" s="165"/>
      <c r="M230" s="49">
        <f t="shared" si="105"/>
        <v>440091.40125828993</v>
      </c>
      <c r="N230" s="49">
        <f t="shared" si="106"/>
        <v>894265.72735684516</v>
      </c>
      <c r="P230" s="147">
        <f t="shared" si="107"/>
        <v>25965392.674239106</v>
      </c>
      <c r="Q230" s="147">
        <f t="shared" si="108"/>
        <v>25486573.229670089</v>
      </c>
      <c r="S230" s="49">
        <f t="shared" si="109"/>
        <v>25486573.229670089</v>
      </c>
      <c r="T230" s="44">
        <f t="shared" si="110"/>
        <v>28.5</v>
      </c>
      <c r="V230" s="49">
        <f t="shared" si="111"/>
        <v>1046290.901007509</v>
      </c>
      <c r="W230" s="49">
        <f t="shared" si="111"/>
        <v>998565.35113699094</v>
      </c>
      <c r="X230" s="49">
        <f t="shared" si="98"/>
        <v>953016.75617284758</v>
      </c>
      <c r="Y230" s="49">
        <f t="shared" si="98"/>
        <v>909545.81641759491</v>
      </c>
      <c r="Z230" s="49">
        <f t="shared" si="98"/>
        <v>868057.76163363445</v>
      </c>
      <c r="AB230" s="49">
        <f t="shared" si="112"/>
        <v>89426.572735684531</v>
      </c>
      <c r="AC230" s="49">
        <f t="shared" si="112"/>
        <v>89426.572735684531</v>
      </c>
      <c r="AD230" s="49">
        <f t="shared" si="99"/>
        <v>89426.572735684531</v>
      </c>
      <c r="AE230" s="49">
        <f t="shared" si="99"/>
        <v>89426.572735684531</v>
      </c>
      <c r="AF230" s="49">
        <f t="shared" si="99"/>
        <v>89426.572735684531</v>
      </c>
      <c r="AH230" s="49">
        <f t="shared" si="113"/>
        <v>1135717.4737431936</v>
      </c>
      <c r="AI230" s="49">
        <f t="shared" si="114"/>
        <v>1087991.9238726755</v>
      </c>
      <c r="AJ230" s="49">
        <f t="shared" si="115"/>
        <v>1042443.3289085322</v>
      </c>
      <c r="AK230" s="49">
        <f t="shared" si="116"/>
        <v>998972.38915327948</v>
      </c>
      <c r="AL230" s="49">
        <f t="shared" si="117"/>
        <v>957484.33436931903</v>
      </c>
      <c r="AN230" s="49">
        <f t="shared" si="101"/>
        <v>24350855.755926896</v>
      </c>
      <c r="AO230" s="49">
        <f t="shared" si="118"/>
        <v>23262863.83205422</v>
      </c>
      <c r="AP230" s="49">
        <f t="shared" si="119"/>
        <v>22220420.503145687</v>
      </c>
      <c r="AQ230" s="49">
        <f t="shared" si="120"/>
        <v>21221448.113992408</v>
      </c>
      <c r="AR230" s="49">
        <f t="shared" si="121"/>
        <v>20263963.779623087</v>
      </c>
      <c r="AT230" s="49">
        <f t="shared" si="122"/>
        <v>271744.30180411914</v>
      </c>
      <c r="AU230" s="49">
        <f t="shared" si="103"/>
        <v>287438.07872191066</v>
      </c>
      <c r="AV230" s="49">
        <f t="shared" si="103"/>
        <v>309191.39251958492</v>
      </c>
      <c r="AW230" s="49">
        <f t="shared" si="103"/>
        <v>313189.85560764815</v>
      </c>
      <c r="AX230" s="49">
        <f t="shared" si="103"/>
        <v>317240.02682036621</v>
      </c>
      <c r="AZ230" s="53">
        <f t="shared" si="123"/>
        <v>2235390.8712488273</v>
      </c>
      <c r="BA230" s="53">
        <f t="shared" si="124"/>
        <v>2143104.5090523753</v>
      </c>
      <c r="BB230" s="53">
        <f t="shared" si="125"/>
        <v>2196010.7005476533</v>
      </c>
      <c r="BC230" s="53">
        <f t="shared" si="126"/>
        <v>2118577.2730926387</v>
      </c>
      <c r="BD230" s="53">
        <f t="shared" si="127"/>
        <v>2044754.9848153626</v>
      </c>
    </row>
    <row r="231" spans="2:56">
      <c r="B231" s="43">
        <f>'12. Investeringen (bijschatten)'!B34</f>
        <v>15</v>
      </c>
      <c r="C231" s="54"/>
      <c r="E231" s="54"/>
      <c r="F231" s="179">
        <f>'12. Investeringen (bijschatten)'!C34</f>
        <v>756400.94229177735</v>
      </c>
      <c r="H231" s="43">
        <f>'12. Investeringen (bijschatten)'!D34</f>
        <v>2020</v>
      </c>
      <c r="I231" s="43" t="str">
        <f>'12. Investeringen (bijschatten)'!E34</f>
        <v>20 Kantoorgebouwen</v>
      </c>
      <c r="J231" s="179">
        <f>_xlfn.XLOOKUP(I231,'3. Input (des)investeringen '!$B$11:$B$81,'3. Input (des)investeringen '!$D$11:$D$81)</f>
        <v>30</v>
      </c>
      <c r="K231" s="165"/>
      <c r="L231" s="165"/>
      <c r="M231" s="49">
        <f t="shared" si="105"/>
        <v>12606.682371529623</v>
      </c>
      <c r="N231" s="49">
        <f t="shared" si="106"/>
        <v>25616.77857894819</v>
      </c>
      <c r="P231" s="147">
        <f t="shared" si="107"/>
        <v>743794.25992024771</v>
      </c>
      <c r="Q231" s="147">
        <f t="shared" si="108"/>
        <v>730078.18950002349</v>
      </c>
      <c r="S231" s="49">
        <f t="shared" si="109"/>
        <v>730078.18950002349</v>
      </c>
      <c r="T231" s="44">
        <f t="shared" si="110"/>
        <v>28.5</v>
      </c>
      <c r="V231" s="49">
        <f t="shared" si="111"/>
        <v>29971.630937369388</v>
      </c>
      <c r="W231" s="49">
        <f t="shared" si="111"/>
        <v>28604.503912156048</v>
      </c>
      <c r="X231" s="49">
        <f t="shared" si="98"/>
        <v>27299.737067040154</v>
      </c>
      <c r="Y231" s="49">
        <f t="shared" si="98"/>
        <v>26054.485902578672</v>
      </c>
      <c r="Z231" s="49">
        <f t="shared" si="98"/>
        <v>24866.03566842596</v>
      </c>
      <c r="AB231" s="49">
        <f t="shared" si="112"/>
        <v>2561.6778578948197</v>
      </c>
      <c r="AC231" s="49">
        <f t="shared" si="112"/>
        <v>2561.6778578948197</v>
      </c>
      <c r="AD231" s="49">
        <f t="shared" si="99"/>
        <v>2561.6778578948197</v>
      </c>
      <c r="AE231" s="49">
        <f t="shared" si="99"/>
        <v>2561.6778578948197</v>
      </c>
      <c r="AF231" s="49">
        <f t="shared" si="99"/>
        <v>2561.6778578948197</v>
      </c>
      <c r="AH231" s="49">
        <f t="shared" si="113"/>
        <v>32533.308795264209</v>
      </c>
      <c r="AI231" s="49">
        <f t="shared" si="114"/>
        <v>31166.181770050869</v>
      </c>
      <c r="AJ231" s="49">
        <f t="shared" si="115"/>
        <v>29861.414924934972</v>
      </c>
      <c r="AK231" s="49">
        <f t="shared" si="116"/>
        <v>28616.163760473493</v>
      </c>
      <c r="AL231" s="49">
        <f t="shared" si="117"/>
        <v>27427.713526320782</v>
      </c>
      <c r="AN231" s="49">
        <f t="shared" si="101"/>
        <v>697544.88070475927</v>
      </c>
      <c r="AO231" s="49">
        <f t="shared" si="118"/>
        <v>666378.69893470837</v>
      </c>
      <c r="AP231" s="49">
        <f t="shared" si="119"/>
        <v>636517.2840097734</v>
      </c>
      <c r="AQ231" s="49">
        <f t="shared" si="120"/>
        <v>607901.12024929991</v>
      </c>
      <c r="AR231" s="49">
        <f t="shared" si="121"/>
        <v>580473.40672297915</v>
      </c>
      <c r="AT231" s="49">
        <f t="shared" si="122"/>
        <v>7784.2786505774366</v>
      </c>
      <c r="AU231" s="49">
        <f t="shared" si="103"/>
        <v>8233.8363112055868</v>
      </c>
      <c r="AV231" s="49">
        <f t="shared" si="103"/>
        <v>8856.9730432376236</v>
      </c>
      <c r="AW231" s="49">
        <f t="shared" si="103"/>
        <v>8971.5114186327737</v>
      </c>
      <c r="AX231" s="49">
        <f t="shared" si="103"/>
        <v>9087.5310042985329</v>
      </c>
      <c r="AZ231" s="53">
        <f t="shared" si="123"/>
        <v>64034.11338980346</v>
      </c>
      <c r="BA231" s="53">
        <f t="shared" si="124"/>
        <v>61390.515146101832</v>
      </c>
      <c r="BB231" s="53">
        <f t="shared" si="125"/>
        <v>62906.044760543984</v>
      </c>
      <c r="BC231" s="53">
        <f t="shared" si="126"/>
        <v>60687.917748579668</v>
      </c>
      <c r="BD231" s="53">
        <f t="shared" si="127"/>
        <v>58573.233986092528</v>
      </c>
    </row>
    <row r="232" spans="2:56">
      <c r="B232" s="43">
        <f>'12. Investeringen (bijschatten)'!B35</f>
        <v>16</v>
      </c>
      <c r="C232" s="54"/>
      <c r="E232" s="54"/>
      <c r="F232" s="179">
        <f>'12. Investeringen (bijschatten)'!C35</f>
        <v>12922329.119819744</v>
      </c>
      <c r="H232" s="43">
        <f>'12. Investeringen (bijschatten)'!D35</f>
        <v>2020</v>
      </c>
      <c r="I232" s="43" t="str">
        <f>'12. Investeringen (bijschatten)'!E35</f>
        <v>21 Hoofdtransportleiding</v>
      </c>
      <c r="J232" s="179">
        <f>_xlfn.XLOOKUP(I232,'3. Input (des)investeringen '!$B$11:$B$81,'3. Input (des)investeringen '!$D$11:$D$81)</f>
        <v>55</v>
      </c>
      <c r="K232" s="165"/>
      <c r="L232" s="165"/>
      <c r="M232" s="49">
        <f t="shared" si="105"/>
        <v>117475.71927108857</v>
      </c>
      <c r="N232" s="49">
        <f t="shared" si="106"/>
        <v>238710.66155885201</v>
      </c>
      <c r="P232" s="147">
        <f t="shared" si="107"/>
        <v>12804853.400548656</v>
      </c>
      <c r="Q232" s="147">
        <f t="shared" si="108"/>
        <v>12771020.393398583</v>
      </c>
      <c r="S232" s="49">
        <f t="shared" si="109"/>
        <v>12771020.393398583</v>
      </c>
      <c r="T232" s="44">
        <f t="shared" si="110"/>
        <v>53.5</v>
      </c>
      <c r="V232" s="49">
        <f t="shared" si="111"/>
        <v>279291.47402385686</v>
      </c>
      <c r="W232" s="49">
        <f t="shared" si="111"/>
        <v>272504.95222514635</v>
      </c>
      <c r="X232" s="49">
        <f t="shared" si="98"/>
        <v>265883.33656360075</v>
      </c>
      <c r="Y232" s="49">
        <f t="shared" si="98"/>
        <v>259422.61997420483</v>
      </c>
      <c r="Z232" s="49">
        <f t="shared" si="98"/>
        <v>253118.89275987836</v>
      </c>
      <c r="AB232" s="49">
        <f t="shared" si="112"/>
        <v>23871.066155885204</v>
      </c>
      <c r="AC232" s="49">
        <f t="shared" si="112"/>
        <v>23871.066155885204</v>
      </c>
      <c r="AD232" s="49">
        <f t="shared" si="99"/>
        <v>23871.066155885204</v>
      </c>
      <c r="AE232" s="49">
        <f t="shared" si="99"/>
        <v>23871.066155885204</v>
      </c>
      <c r="AF232" s="49">
        <f t="shared" si="99"/>
        <v>23871.066155885204</v>
      </c>
      <c r="AH232" s="49">
        <f t="shared" si="113"/>
        <v>303162.54017974209</v>
      </c>
      <c r="AI232" s="49">
        <f t="shared" si="114"/>
        <v>296376.01838103158</v>
      </c>
      <c r="AJ232" s="49">
        <f t="shared" si="115"/>
        <v>289754.40271948598</v>
      </c>
      <c r="AK232" s="49">
        <f t="shared" si="116"/>
        <v>283293.68613009003</v>
      </c>
      <c r="AL232" s="49">
        <f t="shared" si="117"/>
        <v>276989.95891576359</v>
      </c>
      <c r="AN232" s="49">
        <f t="shared" si="101"/>
        <v>12467857.85321884</v>
      </c>
      <c r="AO232" s="49">
        <f t="shared" si="118"/>
        <v>12171481.834837809</v>
      </c>
      <c r="AP232" s="49">
        <f t="shared" si="119"/>
        <v>11881727.432118323</v>
      </c>
      <c r="AQ232" s="49">
        <f t="shared" si="120"/>
        <v>11598433.745988233</v>
      </c>
      <c r="AR232" s="49">
        <f t="shared" si="121"/>
        <v>11321443.787072469</v>
      </c>
      <c r="AT232" s="49">
        <f t="shared" si="122"/>
        <v>132986.36352616485</v>
      </c>
      <c r="AU232" s="49">
        <f t="shared" si="103"/>
        <v>140666.59199252794</v>
      </c>
      <c r="AV232" s="49">
        <f t="shared" si="103"/>
        <v>151312.23967452248</v>
      </c>
      <c r="AW232" s="49">
        <f t="shared" si="103"/>
        <v>153269.00955799338</v>
      </c>
      <c r="AX232" s="49">
        <f t="shared" si="103"/>
        <v>155251.08438959735</v>
      </c>
      <c r="AZ232" s="53">
        <f t="shared" si="123"/>
        <v>860056.07071534754</v>
      </c>
      <c r="BA232" s="53">
        <f t="shared" si="124"/>
        <v>838701.51092320727</v>
      </c>
      <c r="BB232" s="53">
        <f t="shared" si="125"/>
        <v>892572.28481450467</v>
      </c>
      <c r="BC232" s="53">
        <f t="shared" si="126"/>
        <v>877303.1780356362</v>
      </c>
      <c r="BD232" s="53">
        <f t="shared" si="127"/>
        <v>862455.90721411468</v>
      </c>
    </row>
    <row r="233" spans="2:56">
      <c r="B233" s="43">
        <f>'12. Investeringen (bijschatten)'!B36</f>
        <v>17</v>
      </c>
      <c r="C233" s="54"/>
      <c r="E233" s="54"/>
      <c r="F233" s="179">
        <f>'12. Investeringen (bijschatten)'!C36</f>
        <v>686952.98173478153</v>
      </c>
      <c r="H233" s="43">
        <f>'12. Investeringen (bijschatten)'!D36</f>
        <v>2020</v>
      </c>
      <c r="I233" s="43" t="str">
        <f>'12. Investeringen (bijschatten)'!E36</f>
        <v>32 M&amp;R stations</v>
      </c>
      <c r="J233" s="179">
        <f>_xlfn.XLOOKUP(I233,'3. Input (des)investeringen '!$B$11:$B$81,'3. Input (des)investeringen '!$D$11:$D$81)</f>
        <v>30</v>
      </c>
      <c r="K233" s="165"/>
      <c r="L233" s="165"/>
      <c r="M233" s="49">
        <f t="shared" si="105"/>
        <v>11449.216362246359</v>
      </c>
      <c r="N233" s="49">
        <f t="shared" si="106"/>
        <v>23264.807648084603</v>
      </c>
      <c r="P233" s="147">
        <f t="shared" si="107"/>
        <v>675503.76537253521</v>
      </c>
      <c r="Q233" s="147">
        <f t="shared" si="108"/>
        <v>663047.01797041122</v>
      </c>
      <c r="S233" s="49">
        <f t="shared" si="109"/>
        <v>663047.01797041122</v>
      </c>
      <c r="T233" s="44">
        <f t="shared" si="110"/>
        <v>28.5</v>
      </c>
      <c r="V233" s="49">
        <f t="shared" si="111"/>
        <v>27219.824948258989</v>
      </c>
      <c r="W233" s="49">
        <f t="shared" si="111"/>
        <v>25978.218897987525</v>
      </c>
      <c r="X233" s="49">
        <f t="shared" si="111"/>
        <v>24793.247509658268</v>
      </c>
      <c r="Y233" s="49">
        <f t="shared" si="111"/>
        <v>23662.327447814208</v>
      </c>
      <c r="Z233" s="49">
        <f t="shared" si="111"/>
        <v>22582.993213352507</v>
      </c>
      <c r="AB233" s="49">
        <f t="shared" si="112"/>
        <v>2326.4807648084607</v>
      </c>
      <c r="AC233" s="49">
        <f t="shared" si="112"/>
        <v>2326.4807648084607</v>
      </c>
      <c r="AD233" s="49">
        <f t="shared" si="112"/>
        <v>2326.4807648084607</v>
      </c>
      <c r="AE233" s="49">
        <f t="shared" si="112"/>
        <v>2326.4807648084607</v>
      </c>
      <c r="AF233" s="49">
        <f t="shared" si="112"/>
        <v>2326.4807648084607</v>
      </c>
      <c r="AH233" s="49">
        <f t="shared" si="113"/>
        <v>29546.30571306745</v>
      </c>
      <c r="AI233" s="49">
        <f t="shared" si="114"/>
        <v>28304.699662795985</v>
      </c>
      <c r="AJ233" s="49">
        <f t="shared" si="115"/>
        <v>27119.728274466728</v>
      </c>
      <c r="AK233" s="49">
        <f t="shared" si="116"/>
        <v>25988.808212622669</v>
      </c>
      <c r="AL233" s="49">
        <f t="shared" si="117"/>
        <v>24909.473978160968</v>
      </c>
      <c r="AN233" s="49">
        <f t="shared" si="101"/>
        <v>633500.71225734381</v>
      </c>
      <c r="AO233" s="49">
        <f t="shared" si="118"/>
        <v>605196.01259454782</v>
      </c>
      <c r="AP233" s="49">
        <f t="shared" si="119"/>
        <v>578076.28432008112</v>
      </c>
      <c r="AQ233" s="49">
        <f t="shared" si="120"/>
        <v>552087.47610745847</v>
      </c>
      <c r="AR233" s="49">
        <f t="shared" si="121"/>
        <v>527178.00212929747</v>
      </c>
      <c r="AT233" s="49">
        <f t="shared" si="122"/>
        <v>7069.5753147354353</v>
      </c>
      <c r="AU233" s="49">
        <f t="shared" si="122"/>
        <v>7477.8574283120361</v>
      </c>
      <c r="AV233" s="49">
        <f t="shared" si="122"/>
        <v>8043.7816784866936</v>
      </c>
      <c r="AW233" s="49">
        <f t="shared" si="122"/>
        <v>8147.8038631528816</v>
      </c>
      <c r="AX233" s="49">
        <f t="shared" si="122"/>
        <v>8253.1712627111738</v>
      </c>
      <c r="AZ233" s="53">
        <f t="shared" si="123"/>
        <v>58154.905244552574</v>
      </c>
      <c r="BA233" s="53">
        <f t="shared" si="124"/>
        <v>55754.025506728096</v>
      </c>
      <c r="BB233" s="53">
        <f t="shared" si="125"/>
        <v>57130.408757116507</v>
      </c>
      <c r="BC233" s="53">
        <f t="shared" si="126"/>
        <v>55115.93616785897</v>
      </c>
      <c r="BD233" s="53">
        <f t="shared" si="127"/>
        <v>53195.409321785439</v>
      </c>
    </row>
    <row r="234" spans="2:56">
      <c r="B234" s="43">
        <f>'12. Investeringen (bijschatten)'!B37</f>
        <v>18</v>
      </c>
      <c r="C234" s="54"/>
      <c r="E234" s="54"/>
      <c r="F234" s="179">
        <f>'12. Investeringen (bijschatten)'!C37</f>
        <v>975839.82625029294</v>
      </c>
      <c r="H234" s="43">
        <f>'12. Investeringen (bijschatten)'!D37</f>
        <v>2020</v>
      </c>
      <c r="I234" s="43" t="str">
        <f>'12. Investeringen (bijschatten)'!E37</f>
        <v>33 Exportstations</v>
      </c>
      <c r="J234" s="179">
        <f>_xlfn.XLOOKUP(I234,'3. Input (des)investeringen '!$B$11:$B$81,'3. Input (des)investeringen '!$D$11:$D$81)</f>
        <v>30</v>
      </c>
      <c r="K234" s="165"/>
      <c r="L234" s="165"/>
      <c r="M234" s="49">
        <f t="shared" si="105"/>
        <v>16263.997104171549</v>
      </c>
      <c r="N234" s="49">
        <f t="shared" si="106"/>
        <v>33048.442115676589</v>
      </c>
      <c r="P234" s="147">
        <f t="shared" si="107"/>
        <v>959575.8291461214</v>
      </c>
      <c r="Q234" s="147">
        <f t="shared" si="108"/>
        <v>941880.6002967828</v>
      </c>
      <c r="S234" s="49">
        <f t="shared" si="109"/>
        <v>941880.6002967828</v>
      </c>
      <c r="T234" s="44">
        <f t="shared" si="110"/>
        <v>28.5</v>
      </c>
      <c r="V234" s="49">
        <f t="shared" si="111"/>
        <v>38666.677275341615</v>
      </c>
      <c r="W234" s="49">
        <f t="shared" si="111"/>
        <v>36902.934101378662</v>
      </c>
      <c r="X234" s="49">
        <f t="shared" si="111"/>
        <v>35219.642370438582</v>
      </c>
      <c r="Y234" s="49">
        <f t="shared" si="111"/>
        <v>33613.132367576472</v>
      </c>
      <c r="Z234" s="49">
        <f t="shared" si="111"/>
        <v>32079.901768353688</v>
      </c>
      <c r="AB234" s="49">
        <f t="shared" si="112"/>
        <v>3304.8442115676589</v>
      </c>
      <c r="AC234" s="49">
        <f t="shared" si="112"/>
        <v>3304.8442115676589</v>
      </c>
      <c r="AD234" s="49">
        <f t="shared" si="112"/>
        <v>3304.8442115676589</v>
      </c>
      <c r="AE234" s="49">
        <f t="shared" si="112"/>
        <v>3304.8442115676589</v>
      </c>
      <c r="AF234" s="49">
        <f t="shared" si="112"/>
        <v>3304.8442115676589</v>
      </c>
      <c r="AH234" s="49">
        <f t="shared" si="113"/>
        <v>41971.521486909274</v>
      </c>
      <c r="AI234" s="49">
        <f t="shared" si="114"/>
        <v>40207.778312946321</v>
      </c>
      <c r="AJ234" s="49">
        <f t="shared" si="115"/>
        <v>38524.48658200624</v>
      </c>
      <c r="AK234" s="49">
        <f t="shared" si="116"/>
        <v>36917.976579144131</v>
      </c>
      <c r="AL234" s="49">
        <f t="shared" si="117"/>
        <v>35384.745979921347</v>
      </c>
      <c r="AN234" s="49">
        <f t="shared" si="101"/>
        <v>899909.07880987355</v>
      </c>
      <c r="AO234" s="49">
        <f t="shared" si="118"/>
        <v>859701.30049692723</v>
      </c>
      <c r="AP234" s="49">
        <f t="shared" si="119"/>
        <v>821176.81391492102</v>
      </c>
      <c r="AQ234" s="49">
        <f t="shared" si="120"/>
        <v>784258.83733577689</v>
      </c>
      <c r="AR234" s="49">
        <f t="shared" si="121"/>
        <v>748874.09135585558</v>
      </c>
      <c r="AT234" s="49">
        <f t="shared" si="122"/>
        <v>10042.569622993882</v>
      </c>
      <c r="AU234" s="49">
        <f t="shared" si="122"/>
        <v>10622.548103861025</v>
      </c>
      <c r="AV234" s="49">
        <f t="shared" si="122"/>
        <v>11426.462544361228</v>
      </c>
      <c r="AW234" s="49">
        <f t="shared" si="122"/>
        <v>11574.229557984907</v>
      </c>
      <c r="AX234" s="49">
        <f t="shared" si="122"/>
        <v>11723.907494628767</v>
      </c>
      <c r="AZ234" s="53">
        <f t="shared" si="123"/>
        <v>82610.999789438851</v>
      </c>
      <c r="BA234" s="53">
        <f t="shared" si="124"/>
        <v>79200.469333205954</v>
      </c>
      <c r="BB234" s="53">
        <f t="shared" si="125"/>
        <v>81155.668055134462</v>
      </c>
      <c r="BC234" s="53">
        <f t="shared" si="126"/>
        <v>78294.041955888548</v>
      </c>
      <c r="BD234" s="53">
        <f t="shared" si="127"/>
        <v>75565.868946072631</v>
      </c>
    </row>
    <row r="235" spans="2:56">
      <c r="B235" s="43">
        <f>'12. Investeringen (bijschatten)'!B38</f>
        <v>19</v>
      </c>
      <c r="C235" s="54"/>
      <c r="E235" s="54"/>
      <c r="F235" s="179">
        <f>'12. Investeringen (bijschatten)'!C38</f>
        <v>31012.676750044764</v>
      </c>
      <c r="H235" s="43">
        <f>'12. Investeringen (bijschatten)'!D38</f>
        <v>2020</v>
      </c>
      <c r="I235" s="43" t="str">
        <f>'12. Investeringen (bijschatten)'!E38</f>
        <v>34 Reduceerstations</v>
      </c>
      <c r="J235" s="179">
        <f>_xlfn.XLOOKUP(I235,'3. Input (des)investeringen '!$B$11:$B$81,'3. Input (des)investeringen '!$D$11:$D$81)</f>
        <v>30</v>
      </c>
      <c r="K235" s="165"/>
      <c r="L235" s="165"/>
      <c r="M235" s="49">
        <f t="shared" si="105"/>
        <v>516.87794583407936</v>
      </c>
      <c r="N235" s="49">
        <f t="shared" si="106"/>
        <v>1050.2959859348493</v>
      </c>
      <c r="P235" s="147">
        <f t="shared" si="107"/>
        <v>30495.798804210684</v>
      </c>
      <c r="Q235" s="147">
        <f t="shared" si="108"/>
        <v>29933.435599143206</v>
      </c>
      <c r="S235" s="49">
        <f t="shared" si="109"/>
        <v>29933.435599143206</v>
      </c>
      <c r="T235" s="44">
        <f t="shared" si="110"/>
        <v>28.5</v>
      </c>
      <c r="V235" s="49">
        <f t="shared" si="111"/>
        <v>1228.8463035437737</v>
      </c>
      <c r="W235" s="49">
        <f t="shared" si="111"/>
        <v>1172.7936651365139</v>
      </c>
      <c r="X235" s="49">
        <f t="shared" si="111"/>
        <v>1119.2978137443222</v>
      </c>
      <c r="Y235" s="49">
        <f t="shared" si="111"/>
        <v>1068.2421239945811</v>
      </c>
      <c r="Z235" s="49">
        <f t="shared" si="111"/>
        <v>1019.5152902685127</v>
      </c>
      <c r="AB235" s="49">
        <f t="shared" si="112"/>
        <v>105.02959859348495</v>
      </c>
      <c r="AC235" s="49">
        <f t="shared" si="112"/>
        <v>105.02959859348495</v>
      </c>
      <c r="AD235" s="49">
        <f t="shared" si="112"/>
        <v>105.02959859348495</v>
      </c>
      <c r="AE235" s="49">
        <f t="shared" si="112"/>
        <v>105.02959859348495</v>
      </c>
      <c r="AF235" s="49">
        <f t="shared" si="112"/>
        <v>105.02959859348495</v>
      </c>
      <c r="AH235" s="49">
        <f t="shared" si="113"/>
        <v>1333.8759021372587</v>
      </c>
      <c r="AI235" s="49">
        <f t="shared" si="114"/>
        <v>1277.8232637299989</v>
      </c>
      <c r="AJ235" s="49">
        <f t="shared" si="115"/>
        <v>1224.3274123378071</v>
      </c>
      <c r="AK235" s="49">
        <f t="shared" si="116"/>
        <v>1173.271722588066</v>
      </c>
      <c r="AL235" s="49">
        <f t="shared" si="117"/>
        <v>1124.5448888619976</v>
      </c>
      <c r="AN235" s="49">
        <f t="shared" si="101"/>
        <v>28599.559697005949</v>
      </c>
      <c r="AO235" s="49">
        <f t="shared" si="118"/>
        <v>27321.73643327595</v>
      </c>
      <c r="AP235" s="49">
        <f t="shared" si="119"/>
        <v>26097.409020938143</v>
      </c>
      <c r="AQ235" s="49">
        <f t="shared" si="120"/>
        <v>24924.137298350077</v>
      </c>
      <c r="AR235" s="49">
        <f t="shared" si="121"/>
        <v>23799.592409488079</v>
      </c>
      <c r="AT235" s="49">
        <f t="shared" si="122"/>
        <v>319.15787517555697</v>
      </c>
      <c r="AU235" s="49">
        <f t="shared" si="122"/>
        <v>337.58988078269567</v>
      </c>
      <c r="AV235" s="49">
        <f t="shared" si="122"/>
        <v>363.13868296033019</v>
      </c>
      <c r="AW235" s="49">
        <f t="shared" si="122"/>
        <v>367.83479240837312</v>
      </c>
      <c r="AX235" s="49">
        <f t="shared" si="122"/>
        <v>372.59163194379812</v>
      </c>
      <c r="AZ235" s="53">
        <f t="shared" si="123"/>
        <v>2625.4188070110176</v>
      </c>
      <c r="BA235" s="53">
        <f t="shared" si="124"/>
        <v>2517.0304468108011</v>
      </c>
      <c r="BB235" s="53">
        <f t="shared" si="125"/>
        <v>2579.1676380937865</v>
      </c>
      <c r="BC235" s="53">
        <f t="shared" si="126"/>
        <v>2488.2237323337422</v>
      </c>
      <c r="BD235" s="53">
        <f t="shared" si="127"/>
        <v>2401.5210323663428</v>
      </c>
    </row>
    <row r="236" spans="2:56">
      <c r="B236" s="43">
        <f>'12. Investeringen (bijschatten)'!B39</f>
        <v>20</v>
      </c>
      <c r="C236" s="54"/>
      <c r="E236" s="54"/>
      <c r="F236" s="179">
        <f>'12. Investeringen (bijschatten)'!C39</f>
        <v>12132.747993912169</v>
      </c>
      <c r="H236" s="43">
        <f>'12. Investeringen (bijschatten)'!D39</f>
        <v>2020</v>
      </c>
      <c r="I236" s="43" t="str">
        <f>'12. Investeringen (bijschatten)'!E39</f>
        <v>35 Injectiestations</v>
      </c>
      <c r="J236" s="179">
        <f>_xlfn.XLOOKUP(I236,'3. Input (des)investeringen '!$B$11:$B$81,'3. Input (des)investeringen '!$D$11:$D$81)</f>
        <v>30</v>
      </c>
      <c r="K236" s="165"/>
      <c r="L236" s="165"/>
      <c r="M236" s="49">
        <f t="shared" si="105"/>
        <v>202.21246656520282</v>
      </c>
      <c r="N236" s="49">
        <f t="shared" si="106"/>
        <v>410.89573206049215</v>
      </c>
      <c r="P236" s="147">
        <f t="shared" si="107"/>
        <v>11930.535527346967</v>
      </c>
      <c r="Q236" s="147">
        <f t="shared" si="108"/>
        <v>11710.528363724026</v>
      </c>
      <c r="S236" s="49">
        <f t="shared" si="109"/>
        <v>11710.528363724026</v>
      </c>
      <c r="T236" s="44">
        <f t="shared" si="110"/>
        <v>28.5</v>
      </c>
      <c r="V236" s="49">
        <f t="shared" si="111"/>
        <v>480.74800651077584</v>
      </c>
      <c r="W236" s="49">
        <f t="shared" si="111"/>
        <v>458.81915007344224</v>
      </c>
      <c r="X236" s="49">
        <f t="shared" si="111"/>
        <v>437.89055726307464</v>
      </c>
      <c r="Y236" s="49">
        <f t="shared" si="111"/>
        <v>417.91660201949583</v>
      </c>
      <c r="Z236" s="49">
        <f t="shared" si="111"/>
        <v>398.85373947123816</v>
      </c>
      <c r="AB236" s="49">
        <f t="shared" si="112"/>
        <v>41.089573206049216</v>
      </c>
      <c r="AC236" s="49">
        <f t="shared" si="112"/>
        <v>41.089573206049216</v>
      </c>
      <c r="AD236" s="49">
        <f t="shared" si="112"/>
        <v>41.089573206049216</v>
      </c>
      <c r="AE236" s="49">
        <f t="shared" si="112"/>
        <v>41.089573206049216</v>
      </c>
      <c r="AF236" s="49">
        <f t="shared" si="112"/>
        <v>41.089573206049216</v>
      </c>
      <c r="AH236" s="49">
        <f t="shared" si="113"/>
        <v>521.83757971682508</v>
      </c>
      <c r="AI236" s="49">
        <f t="shared" si="114"/>
        <v>499.90872327949148</v>
      </c>
      <c r="AJ236" s="49">
        <f t="shared" si="115"/>
        <v>478.98013046912388</v>
      </c>
      <c r="AK236" s="49">
        <f t="shared" si="116"/>
        <v>459.00617522554506</v>
      </c>
      <c r="AL236" s="49">
        <f t="shared" si="117"/>
        <v>439.94331267728739</v>
      </c>
      <c r="AN236" s="49">
        <f t="shared" si="101"/>
        <v>11188.690784007202</v>
      </c>
      <c r="AO236" s="49">
        <f t="shared" si="118"/>
        <v>10688.78206072771</v>
      </c>
      <c r="AP236" s="49">
        <f t="shared" si="119"/>
        <v>10209.801930258585</v>
      </c>
      <c r="AQ236" s="49">
        <f t="shared" si="120"/>
        <v>9750.7957550330411</v>
      </c>
      <c r="AR236" s="49">
        <f t="shared" si="121"/>
        <v>9310.8524423557537</v>
      </c>
      <c r="AT236" s="49">
        <f t="shared" si="122"/>
        <v>124.86062073864423</v>
      </c>
      <c r="AU236" s="49">
        <f t="shared" si="122"/>
        <v>132.07157130754243</v>
      </c>
      <c r="AV236" s="49">
        <f t="shared" si="122"/>
        <v>142.06674782409723</v>
      </c>
      <c r="AW236" s="49">
        <f t="shared" si="122"/>
        <v>143.90395500695845</v>
      </c>
      <c r="AX236" s="49">
        <f t="shared" si="122"/>
        <v>145.76492095310843</v>
      </c>
      <c r="AZ236" s="53">
        <f t="shared" si="123"/>
        <v>1027.1136871117142</v>
      </c>
      <c r="BA236" s="53">
        <f t="shared" si="124"/>
        <v>984.71010259104833</v>
      </c>
      <c r="BB236" s="53">
        <f t="shared" si="125"/>
        <v>1009.0193516430473</v>
      </c>
      <c r="BC236" s="53">
        <f t="shared" si="126"/>
        <v>973.44036892375902</v>
      </c>
      <c r="BD236" s="53">
        <f t="shared" si="127"/>
        <v>939.52062643991451</v>
      </c>
    </row>
    <row r="237" spans="2:56">
      <c r="B237" s="43">
        <f>'12. Investeringen (bijschatten)'!B40</f>
        <v>21</v>
      </c>
      <c r="C237" s="54"/>
      <c r="E237" s="54"/>
      <c r="F237" s="179">
        <f>'12. Investeringen (bijschatten)'!C40</f>
        <v>6654019.8779814392</v>
      </c>
      <c r="H237" s="43">
        <f>'12. Investeringen (bijschatten)'!D40</f>
        <v>2020</v>
      </c>
      <c r="I237" s="43" t="str">
        <f>'12. Investeringen (bijschatten)'!E40</f>
        <v>36 Luchtscheidingsunit</v>
      </c>
      <c r="J237" s="179">
        <f>_xlfn.XLOOKUP(I237,'3. Input (des)investeringen '!$B$11:$B$81,'3. Input (des)investeringen '!$D$11:$D$81)</f>
        <v>30</v>
      </c>
      <c r="K237" s="165"/>
      <c r="L237" s="165"/>
      <c r="M237" s="49">
        <f t="shared" si="105"/>
        <v>110900.33129969066</v>
      </c>
      <c r="N237" s="49">
        <f t="shared" si="106"/>
        <v>225349.47320097144</v>
      </c>
      <c r="P237" s="147">
        <f t="shared" si="107"/>
        <v>6543119.5466817487</v>
      </c>
      <c r="Q237" s="147">
        <f t="shared" si="108"/>
        <v>6422459.9862276856</v>
      </c>
      <c r="S237" s="49">
        <f t="shared" si="109"/>
        <v>6422459.9862276856</v>
      </c>
      <c r="T237" s="44">
        <f t="shared" si="110"/>
        <v>28.5</v>
      </c>
      <c r="V237" s="49">
        <f t="shared" si="111"/>
        <v>263658.88364513661</v>
      </c>
      <c r="W237" s="49">
        <f t="shared" si="111"/>
        <v>251632.33807535842</v>
      </c>
      <c r="X237" s="49">
        <f t="shared" si="111"/>
        <v>240154.37177718416</v>
      </c>
      <c r="Y237" s="49">
        <f t="shared" si="111"/>
        <v>229199.96183647049</v>
      </c>
      <c r="Z237" s="49">
        <f t="shared" si="111"/>
        <v>218745.2267351578</v>
      </c>
      <c r="AB237" s="49">
        <f t="shared" si="112"/>
        <v>22534.947320097141</v>
      </c>
      <c r="AC237" s="49">
        <f t="shared" si="112"/>
        <v>22534.947320097144</v>
      </c>
      <c r="AD237" s="49">
        <f t="shared" si="112"/>
        <v>22534.947320097144</v>
      </c>
      <c r="AE237" s="49">
        <f t="shared" si="112"/>
        <v>22534.947320097144</v>
      </c>
      <c r="AF237" s="49">
        <f t="shared" si="112"/>
        <v>22534.947320097144</v>
      </c>
      <c r="AH237" s="49">
        <f t="shared" si="113"/>
        <v>286193.83096523373</v>
      </c>
      <c r="AI237" s="49">
        <f t="shared" si="114"/>
        <v>274167.28539545555</v>
      </c>
      <c r="AJ237" s="49">
        <f t="shared" si="115"/>
        <v>262689.31909728132</v>
      </c>
      <c r="AK237" s="49">
        <f t="shared" si="116"/>
        <v>251734.90915656765</v>
      </c>
      <c r="AL237" s="49">
        <f t="shared" si="117"/>
        <v>241280.17405525496</v>
      </c>
      <c r="AN237" s="49">
        <f t="shared" si="101"/>
        <v>6136266.1552624516</v>
      </c>
      <c r="AO237" s="49">
        <f t="shared" si="118"/>
        <v>5862098.8698669961</v>
      </c>
      <c r="AP237" s="49">
        <f t="shared" si="119"/>
        <v>5599409.5507697146</v>
      </c>
      <c r="AQ237" s="49">
        <f t="shared" si="120"/>
        <v>5347674.6416131472</v>
      </c>
      <c r="AR237" s="49">
        <f t="shared" si="121"/>
        <v>5106394.4675578922</v>
      </c>
      <c r="AT237" s="49">
        <f t="shared" si="122"/>
        <v>68477.895756915255</v>
      </c>
      <c r="AU237" s="49">
        <f t="shared" si="122"/>
        <v>72432.631192668618</v>
      </c>
      <c r="AV237" s="49">
        <f t="shared" si="122"/>
        <v>77914.332721329803</v>
      </c>
      <c r="AW237" s="49">
        <f t="shared" si="122"/>
        <v>78921.920872082032</v>
      </c>
      <c r="AX237" s="49">
        <f t="shared" si="122"/>
        <v>79942.539152799785</v>
      </c>
      <c r="AZ237" s="53">
        <f t="shared" si="123"/>
        <v>563304.77600107237</v>
      </c>
      <c r="BA237" s="53">
        <f t="shared" si="124"/>
        <v>540049.17929373507</v>
      </c>
      <c r="BB237" s="53">
        <f t="shared" si="125"/>
        <v>553381.21474786021</v>
      </c>
      <c r="BC237" s="53">
        <f t="shared" si="126"/>
        <v>533868.46640994924</v>
      </c>
      <c r="BD237" s="53">
        <f t="shared" si="127"/>
        <v>515265.70297525462</v>
      </c>
    </row>
    <row r="238" spans="2:56">
      <c r="B238" s="43">
        <f>'12. Investeringen (bijschatten)'!B41</f>
        <v>22</v>
      </c>
      <c r="C238" s="54"/>
      <c r="E238" s="54"/>
      <c r="F238" s="179">
        <f>'12. Investeringen (bijschatten)'!C41</f>
        <v>4047998.6160165961</v>
      </c>
      <c r="H238" s="43">
        <f>'12. Investeringen (bijschatten)'!D41</f>
        <v>2020</v>
      </c>
      <c r="I238" s="43" t="str">
        <f>'12. Investeringen (bijschatten)'!E41</f>
        <v>37 ICT middelen 1</v>
      </c>
      <c r="J238" s="179">
        <f>_xlfn.XLOOKUP(I238,'3. Input (des)investeringen '!$B$11:$B$81,'3. Input (des)investeringen '!$D$11:$D$81)</f>
        <v>5</v>
      </c>
      <c r="K238" s="165"/>
      <c r="L238" s="165"/>
      <c r="M238" s="49">
        <f t="shared" si="105"/>
        <v>404799.86160165962</v>
      </c>
      <c r="N238" s="49">
        <f t="shared" si="106"/>
        <v>822553.31877457234</v>
      </c>
      <c r="P238" s="147">
        <f t="shared" si="107"/>
        <v>3643198.7544149365</v>
      </c>
      <c r="Q238" s="147">
        <f t="shared" si="108"/>
        <v>2878936.6157110035</v>
      </c>
      <c r="S238" s="49">
        <f t="shared" si="109"/>
        <v>2878936.6157110035</v>
      </c>
      <c r="T238" s="44">
        <f t="shared" si="110"/>
        <v>3.5</v>
      </c>
      <c r="V238" s="49">
        <f t="shared" si="111"/>
        <v>962387.38296624983</v>
      </c>
      <c r="W238" s="49">
        <f t="shared" si="111"/>
        <v>651462.22846946144</v>
      </c>
      <c r="X238" s="49">
        <f t="shared" si="111"/>
        <v>651462.22846946144</v>
      </c>
      <c r="Y238" s="49">
        <f t="shared" si="111"/>
        <v>325731.11423473072</v>
      </c>
      <c r="Z238" s="49">
        <f t="shared" si="111"/>
        <v>0</v>
      </c>
      <c r="AB238" s="49">
        <f t="shared" si="112"/>
        <v>82255.33187745724</v>
      </c>
      <c r="AC238" s="49">
        <f t="shared" si="112"/>
        <v>82255.33187745724</v>
      </c>
      <c r="AD238" s="49">
        <f t="shared" si="112"/>
        <v>82255.33187745724</v>
      </c>
      <c r="AE238" s="49">
        <f t="shared" si="112"/>
        <v>41127.66593872862</v>
      </c>
      <c r="AF238" s="49">
        <f t="shared" si="112"/>
        <v>0</v>
      </c>
      <c r="AH238" s="49">
        <f t="shared" si="113"/>
        <v>1044642.714843707</v>
      </c>
      <c r="AI238" s="49">
        <f t="shared" si="114"/>
        <v>733717.56034691865</v>
      </c>
      <c r="AJ238" s="49">
        <f t="shared" si="115"/>
        <v>733717.56034691865</v>
      </c>
      <c r="AK238" s="49">
        <f t="shared" si="116"/>
        <v>366858.78017345932</v>
      </c>
      <c r="AL238" s="49">
        <f t="shared" si="117"/>
        <v>0</v>
      </c>
      <c r="AN238" s="49">
        <f t="shared" si="101"/>
        <v>1834293.9008672964</v>
      </c>
      <c r="AO238" s="49">
        <f t="shared" si="118"/>
        <v>1100576.3405203777</v>
      </c>
      <c r="AP238" s="49">
        <f t="shared" si="119"/>
        <v>366858.78017345909</v>
      </c>
      <c r="AQ238" s="49">
        <f t="shared" si="120"/>
        <v>0</v>
      </c>
      <c r="AR238" s="49">
        <f t="shared" si="121"/>
        <v>0</v>
      </c>
      <c r="AT238" s="49">
        <f t="shared" si="122"/>
        <v>41658.791577853313</v>
      </c>
      <c r="AU238" s="49">
        <f t="shared" si="122"/>
        <v>44064.670109057501</v>
      </c>
      <c r="AV238" s="49">
        <f t="shared" si="122"/>
        <v>47399.484342910975</v>
      </c>
      <c r="AW238" s="49">
        <f t="shared" si="122"/>
        <v>48012.4544744335</v>
      </c>
      <c r="AX238" s="49">
        <f t="shared" si="122"/>
        <v>48633.351535696864</v>
      </c>
      <c r="AZ238" s="53">
        <f t="shared" si="123"/>
        <v>1148667.4990510484</v>
      </c>
      <c r="BA238" s="53">
        <f t="shared" si="124"/>
        <v>814101.24969314854</v>
      </c>
      <c r="BB238" s="53">
        <f t="shared" si="125"/>
        <v>795057.67833642103</v>
      </c>
      <c r="BC238" s="53">
        <f t="shared" si="126"/>
        <v>414871.23464789282</v>
      </c>
      <c r="BD238" s="53">
        <f t="shared" si="127"/>
        <v>48633.351535696864</v>
      </c>
    </row>
    <row r="239" spans="2:56">
      <c r="B239" s="43">
        <f>'12. Investeringen (bijschatten)'!B42</f>
        <v>23</v>
      </c>
      <c r="C239" s="54"/>
      <c r="E239" s="54"/>
      <c r="F239" s="179">
        <f>'12. Investeringen (bijschatten)'!C42</f>
        <v>2403625.2498371834</v>
      </c>
      <c r="H239" s="43">
        <f>'12. Investeringen (bijschatten)'!D42</f>
        <v>2020</v>
      </c>
      <c r="I239" s="43" t="str">
        <f>'12. Investeringen (bijschatten)'!E42</f>
        <v>38 ICT middelen 2</v>
      </c>
      <c r="J239" s="179">
        <f>_xlfn.XLOOKUP(I239,'3. Input (des)investeringen '!$B$11:$B$81,'3. Input (des)investeringen '!$D$11:$D$81)</f>
        <v>10</v>
      </c>
      <c r="K239" s="165"/>
      <c r="L239" s="165"/>
      <c r="M239" s="49">
        <f t="shared" si="105"/>
        <v>120181.26249185918</v>
      </c>
      <c r="N239" s="49">
        <f t="shared" si="106"/>
        <v>244208.32538345785</v>
      </c>
      <c r="P239" s="147">
        <f t="shared" si="107"/>
        <v>2283443.9873453244</v>
      </c>
      <c r="Q239" s="147">
        <f t="shared" si="108"/>
        <v>2075770.7657593917</v>
      </c>
      <c r="S239" s="49">
        <f t="shared" si="109"/>
        <v>2075770.7657593917</v>
      </c>
      <c r="T239" s="44">
        <f t="shared" si="110"/>
        <v>8.5</v>
      </c>
      <c r="V239" s="49">
        <f t="shared" si="111"/>
        <v>285723.74069864571</v>
      </c>
      <c r="W239" s="49">
        <f t="shared" si="111"/>
        <v>242024.81565061753</v>
      </c>
      <c r="X239" s="49">
        <f t="shared" si="111"/>
        <v>206222.32812833681</v>
      </c>
      <c r="Y239" s="49">
        <f t="shared" si="111"/>
        <v>206222.32812833681</v>
      </c>
      <c r="Z239" s="49">
        <f t="shared" si="111"/>
        <v>206222.32812833681</v>
      </c>
      <c r="AB239" s="49">
        <f t="shared" si="112"/>
        <v>24420.832538345789</v>
      </c>
      <c r="AC239" s="49">
        <f t="shared" si="112"/>
        <v>24420.832538345785</v>
      </c>
      <c r="AD239" s="49">
        <f t="shared" si="112"/>
        <v>24420.832538345785</v>
      </c>
      <c r="AE239" s="49">
        <f t="shared" si="112"/>
        <v>24420.832538345785</v>
      </c>
      <c r="AF239" s="49">
        <f t="shared" si="112"/>
        <v>24420.832538345785</v>
      </c>
      <c r="AH239" s="49">
        <f t="shared" si="113"/>
        <v>310144.57323699148</v>
      </c>
      <c r="AI239" s="49">
        <f t="shared" si="114"/>
        <v>266445.6481889633</v>
      </c>
      <c r="AJ239" s="49">
        <f t="shared" si="115"/>
        <v>230643.16066668258</v>
      </c>
      <c r="AK239" s="49">
        <f t="shared" si="116"/>
        <v>230643.16066668258</v>
      </c>
      <c r="AL239" s="49">
        <f t="shared" si="117"/>
        <v>230643.16066668258</v>
      </c>
      <c r="AN239" s="49">
        <f t="shared" si="101"/>
        <v>1765626.1925224003</v>
      </c>
      <c r="AO239" s="49">
        <f t="shared" si="118"/>
        <v>1499180.544333437</v>
      </c>
      <c r="AP239" s="49">
        <f t="shared" si="119"/>
        <v>1268537.3836667545</v>
      </c>
      <c r="AQ239" s="49">
        <f t="shared" si="120"/>
        <v>1037894.2230000719</v>
      </c>
      <c r="AR239" s="49">
        <f t="shared" si="121"/>
        <v>807251.06233338942</v>
      </c>
      <c r="AT239" s="49">
        <f t="shared" si="122"/>
        <v>24736.204928045925</v>
      </c>
      <c r="AU239" s="49">
        <f t="shared" si="122"/>
        <v>26164.770235050433</v>
      </c>
      <c r="AV239" s="49">
        <f t="shared" si="122"/>
        <v>28144.920046439056</v>
      </c>
      <c r="AW239" s="49">
        <f t="shared" si="122"/>
        <v>28508.890152479606</v>
      </c>
      <c r="AX239" s="49">
        <f t="shared" si="122"/>
        <v>28877.567119931467</v>
      </c>
      <c r="AZ239" s="53">
        <f t="shared" si="123"/>
        <v>394912.06871079904</v>
      </c>
      <c r="BA239" s="53">
        <f t="shared" si="124"/>
        <v>342083.37638701714</v>
      </c>
      <c r="BB239" s="53">
        <f t="shared" si="125"/>
        <v>306992.50129245827</v>
      </c>
      <c r="BC239" s="53">
        <f t="shared" si="126"/>
        <v>298592.03129316488</v>
      </c>
      <c r="BD239" s="53">
        <f t="shared" si="127"/>
        <v>290196.26815528283</v>
      </c>
    </row>
    <row r="240" spans="2:56">
      <c r="B240" s="43">
        <f>'12. Investeringen (bijschatten)'!B43</f>
        <v>24</v>
      </c>
      <c r="C240" s="54"/>
      <c r="E240" s="54"/>
      <c r="F240" s="179">
        <f>'12. Investeringen (bijschatten)'!C43</f>
        <v>437.7361508808076</v>
      </c>
      <c r="H240" s="43">
        <f>'12. Investeringen (bijschatten)'!D43</f>
        <v>2020</v>
      </c>
      <c r="I240" s="43" t="str">
        <f>'12. Investeringen (bijschatten)'!E43</f>
        <v>39 ICT middelen 3</v>
      </c>
      <c r="J240" s="179">
        <f>_xlfn.XLOOKUP(I240,'3. Input (des)investeringen '!$B$11:$B$81,'3. Input (des)investeringen '!$D$11:$D$81)</f>
        <v>15</v>
      </c>
      <c r="K240" s="165"/>
      <c r="L240" s="165"/>
      <c r="M240" s="49">
        <f t="shared" si="105"/>
        <v>14.591205029360253</v>
      </c>
      <c r="N240" s="49">
        <f t="shared" si="106"/>
        <v>29.649328619660036</v>
      </c>
      <c r="P240" s="147">
        <f t="shared" si="107"/>
        <v>423.14494585144735</v>
      </c>
      <c r="Q240" s="147">
        <f t="shared" si="108"/>
        <v>400.26593636541048</v>
      </c>
      <c r="S240" s="49">
        <f t="shared" si="109"/>
        <v>400.26593636541048</v>
      </c>
      <c r="T240" s="44">
        <f t="shared" si="110"/>
        <v>13.5</v>
      </c>
      <c r="V240" s="49">
        <f t="shared" si="111"/>
        <v>34.689714485002241</v>
      </c>
      <c r="W240" s="49">
        <f t="shared" si="111"/>
        <v>31.349223460520545</v>
      </c>
      <c r="X240" s="49">
        <f t="shared" si="111"/>
        <v>28.330409349507455</v>
      </c>
      <c r="Y240" s="49">
        <f t="shared" si="111"/>
        <v>25.602295856591919</v>
      </c>
      <c r="Z240" s="49">
        <f t="shared" si="111"/>
        <v>25.291336797604973</v>
      </c>
      <c r="AB240" s="49">
        <f t="shared" si="112"/>
        <v>2.9649328619660036</v>
      </c>
      <c r="AC240" s="49">
        <f t="shared" si="112"/>
        <v>2.9649328619660036</v>
      </c>
      <c r="AD240" s="49">
        <f t="shared" si="112"/>
        <v>2.9649328619660036</v>
      </c>
      <c r="AE240" s="49">
        <f t="shared" si="112"/>
        <v>2.9649328619660036</v>
      </c>
      <c r="AF240" s="49">
        <f t="shared" si="112"/>
        <v>2.9649328619660036</v>
      </c>
      <c r="AH240" s="49">
        <f t="shared" si="113"/>
        <v>37.654647346968247</v>
      </c>
      <c r="AI240" s="49">
        <f t="shared" si="114"/>
        <v>34.314156322486546</v>
      </c>
      <c r="AJ240" s="49">
        <f t="shared" si="115"/>
        <v>31.295342211473461</v>
      </c>
      <c r="AK240" s="49">
        <f t="shared" si="116"/>
        <v>28.567228718557921</v>
      </c>
      <c r="AL240" s="49">
        <f t="shared" si="117"/>
        <v>28.256269659570975</v>
      </c>
      <c r="AN240" s="49">
        <f t="shared" si="101"/>
        <v>362.61128901844222</v>
      </c>
      <c r="AO240" s="49">
        <f t="shared" si="118"/>
        <v>328.29713269595567</v>
      </c>
      <c r="AP240" s="49">
        <f t="shared" si="119"/>
        <v>297.00179048448223</v>
      </c>
      <c r="AQ240" s="49">
        <f t="shared" si="120"/>
        <v>268.43456176592429</v>
      </c>
      <c r="AR240" s="49">
        <f t="shared" si="121"/>
        <v>240.1782921063533</v>
      </c>
      <c r="AT240" s="49">
        <f t="shared" si="122"/>
        <v>4.5048333276308981</v>
      </c>
      <c r="AU240" s="49">
        <f t="shared" si="122"/>
        <v>4.7649964619682379</v>
      </c>
      <c r="AV240" s="49">
        <f t="shared" si="122"/>
        <v>5.1256113942099946</v>
      </c>
      <c r="AW240" s="49">
        <f t="shared" si="122"/>
        <v>5.1918958007599176</v>
      </c>
      <c r="AX240" s="49">
        <f t="shared" si="122"/>
        <v>5.2590373972553452</v>
      </c>
      <c r="AZ240" s="53">
        <f t="shared" si="123"/>
        <v>54.488264501226183</v>
      </c>
      <c r="BA240" s="53">
        <f t="shared" si="124"/>
        <v>49.912958163421322</v>
      </c>
      <c r="BB240" s="53">
        <f t="shared" si="125"/>
        <v>47.707021644093786</v>
      </c>
      <c r="BC240" s="53">
        <f t="shared" si="126"/>
        <v>43.959637866422959</v>
      </c>
      <c r="BD240" s="53">
        <f t="shared" si="127"/>
        <v>42.642082156867751</v>
      </c>
    </row>
    <row r="241" spans="2:56">
      <c r="B241" s="43">
        <f>'12. Investeringen (bijschatten)'!B44</f>
        <v>25</v>
      </c>
      <c r="C241" s="54"/>
      <c r="E241" s="54"/>
      <c r="F241" s="179">
        <f>'12. Investeringen (bijschatten)'!C44</f>
        <v>11388.804547887481</v>
      </c>
      <c r="H241" s="43">
        <f>'12. Investeringen (bijschatten)'!D44</f>
        <v>2020</v>
      </c>
      <c r="I241" s="43" t="str">
        <f>'12. Investeringen (bijschatten)'!E44</f>
        <v>41 Stikstofbuffer</v>
      </c>
      <c r="J241" s="179">
        <f>_xlfn.XLOOKUP(I241,'3. Input (des)investeringen '!$B$11:$B$81,'3. Input (des)investeringen '!$D$11:$D$81)</f>
        <v>30</v>
      </c>
      <c r="K241" s="165"/>
      <c r="L241" s="165"/>
      <c r="M241" s="49">
        <f t="shared" si="105"/>
        <v>189.81340913145803</v>
      </c>
      <c r="N241" s="49">
        <f t="shared" si="106"/>
        <v>385.70084735512273</v>
      </c>
      <c r="P241" s="147">
        <f t="shared" si="107"/>
        <v>11198.991138756022</v>
      </c>
      <c r="Q241" s="147">
        <f t="shared" si="108"/>
        <v>10992.474149620995</v>
      </c>
      <c r="S241" s="49">
        <f t="shared" si="109"/>
        <v>10992.474149620995</v>
      </c>
      <c r="T241" s="44">
        <f t="shared" si="110"/>
        <v>28.5</v>
      </c>
      <c r="V241" s="49">
        <f t="shared" si="111"/>
        <v>451.26999140549356</v>
      </c>
      <c r="W241" s="49">
        <f t="shared" si="111"/>
        <v>430.68574618348856</v>
      </c>
      <c r="X241" s="49">
        <f t="shared" si="111"/>
        <v>411.04043144529436</v>
      </c>
      <c r="Y241" s="49">
        <f t="shared" si="111"/>
        <v>392.29121878287748</v>
      </c>
      <c r="Z241" s="49">
        <f t="shared" si="111"/>
        <v>374.39723336471116</v>
      </c>
      <c r="AB241" s="49">
        <f t="shared" si="112"/>
        <v>38.570084735512268</v>
      </c>
      <c r="AC241" s="49">
        <f t="shared" si="112"/>
        <v>38.570084735512268</v>
      </c>
      <c r="AD241" s="49">
        <f t="shared" si="112"/>
        <v>38.570084735512268</v>
      </c>
      <c r="AE241" s="49">
        <f t="shared" si="112"/>
        <v>38.570084735512268</v>
      </c>
      <c r="AF241" s="49">
        <f t="shared" si="112"/>
        <v>38.570084735512268</v>
      </c>
      <c r="AH241" s="49">
        <f t="shared" si="113"/>
        <v>489.84007614100585</v>
      </c>
      <c r="AI241" s="49">
        <f t="shared" si="114"/>
        <v>469.2558309190008</v>
      </c>
      <c r="AJ241" s="49">
        <f t="shared" si="115"/>
        <v>449.6105161808066</v>
      </c>
      <c r="AK241" s="49">
        <f t="shared" si="116"/>
        <v>430.86130351838972</v>
      </c>
      <c r="AL241" s="49">
        <f t="shared" si="117"/>
        <v>412.96731810022345</v>
      </c>
      <c r="AN241" s="49">
        <f t="shared" si="101"/>
        <v>10502.634073479989</v>
      </c>
      <c r="AO241" s="49">
        <f t="shared" si="118"/>
        <v>10033.378242560988</v>
      </c>
      <c r="AP241" s="49">
        <f t="shared" si="119"/>
        <v>9583.7677263801816</v>
      </c>
      <c r="AQ241" s="49">
        <f t="shared" si="120"/>
        <v>9152.9064228617917</v>
      </c>
      <c r="AR241" s="49">
        <f t="shared" si="121"/>
        <v>8739.9391047615682</v>
      </c>
      <c r="AT241" s="49">
        <f t="shared" si="122"/>
        <v>117.20454476049834</v>
      </c>
      <c r="AU241" s="49">
        <f t="shared" si="122"/>
        <v>123.97334162950663</v>
      </c>
      <c r="AV241" s="49">
        <f t="shared" si="122"/>
        <v>133.35564412402772</v>
      </c>
      <c r="AW241" s="49">
        <f t="shared" si="122"/>
        <v>135.08019931383964</v>
      </c>
      <c r="AX241" s="49">
        <f t="shared" si="122"/>
        <v>136.82705645136622</v>
      </c>
      <c r="AZ241" s="53">
        <f t="shared" si="123"/>
        <v>964.13417939982389</v>
      </c>
      <c r="BA241" s="53">
        <f t="shared" si="124"/>
        <v>924.33065455302005</v>
      </c>
      <c r="BB241" s="53">
        <f t="shared" si="125"/>
        <v>947.14933390728129</v>
      </c>
      <c r="BC241" s="53">
        <f t="shared" si="126"/>
        <v>913.75194690097749</v>
      </c>
      <c r="BD241" s="53">
        <f t="shared" si="127"/>
        <v>881.91206053252927</v>
      </c>
    </row>
    <row r="242" spans="2:56">
      <c r="B242" s="43">
        <f>'12. Investeringen (bijschatten)'!B45</f>
        <v>26</v>
      </c>
      <c r="C242" s="54"/>
      <c r="E242" s="54"/>
      <c r="F242" s="179">
        <f>'12. Investeringen (bijschatten)'!C45</f>
        <v>629346.76893527061</v>
      </c>
      <c r="H242" s="43">
        <f>'12. Investeringen (bijschatten)'!D45</f>
        <v>2020</v>
      </c>
      <c r="I242" s="43" t="str">
        <f>'12. Investeringen (bijschatten)'!E45</f>
        <v>42 Vulgas</v>
      </c>
      <c r="J242" s="179">
        <f>_xlfn.XLOOKUP(I242,'3. Input (des)investeringen '!$B$11:$B$81,'3. Input (des)investeringen '!$D$11:$D$81)</f>
        <v>0</v>
      </c>
      <c r="K242" s="165"/>
      <c r="L242" s="165"/>
      <c r="M242" s="49">
        <f t="shared" si="105"/>
        <v>0</v>
      </c>
      <c r="N242" s="49">
        <f t="shared" si="106"/>
        <v>0</v>
      </c>
      <c r="P242" s="147">
        <f t="shared" si="107"/>
        <v>629346.76893527061</v>
      </c>
      <c r="Q242" s="147">
        <f t="shared" si="108"/>
        <v>639416.31723823491</v>
      </c>
      <c r="S242" s="49">
        <f t="shared" si="109"/>
        <v>639416.31723823491</v>
      </c>
      <c r="T242" s="44">
        <f t="shared" si="110"/>
        <v>0</v>
      </c>
      <c r="V242" s="49">
        <f t="shared" si="111"/>
        <v>0</v>
      </c>
      <c r="W242" s="49">
        <f t="shared" si="111"/>
        <v>0</v>
      </c>
      <c r="X242" s="49">
        <f t="shared" si="111"/>
        <v>0</v>
      </c>
      <c r="Y242" s="49">
        <f t="shared" si="111"/>
        <v>0</v>
      </c>
      <c r="Z242" s="49">
        <f t="shared" si="111"/>
        <v>0</v>
      </c>
      <c r="AB242" s="49">
        <f t="shared" si="112"/>
        <v>0</v>
      </c>
      <c r="AC242" s="49">
        <f t="shared" si="112"/>
        <v>0</v>
      </c>
      <c r="AD242" s="49">
        <f t="shared" si="112"/>
        <v>0</v>
      </c>
      <c r="AE242" s="49">
        <f t="shared" si="112"/>
        <v>0</v>
      </c>
      <c r="AF242" s="49">
        <f t="shared" si="112"/>
        <v>0</v>
      </c>
      <c r="AH242" s="49">
        <f t="shared" si="113"/>
        <v>0</v>
      </c>
      <c r="AI242" s="49">
        <f t="shared" si="114"/>
        <v>0</v>
      </c>
      <c r="AJ242" s="49">
        <f t="shared" si="115"/>
        <v>0</v>
      </c>
      <c r="AK242" s="49">
        <f t="shared" si="116"/>
        <v>0</v>
      </c>
      <c r="AL242" s="49">
        <f t="shared" si="117"/>
        <v>0</v>
      </c>
      <c r="AN242" s="49">
        <f t="shared" si="101"/>
        <v>639416.31723823491</v>
      </c>
      <c r="AO242" s="49">
        <f t="shared" si="118"/>
        <v>639416.31723823491</v>
      </c>
      <c r="AP242" s="49">
        <f t="shared" si="119"/>
        <v>639416.31723823491</v>
      </c>
      <c r="AQ242" s="49">
        <f t="shared" si="120"/>
        <v>639416.31723823491</v>
      </c>
      <c r="AR242" s="49">
        <f t="shared" si="121"/>
        <v>639416.31723823491</v>
      </c>
      <c r="AT242" s="49">
        <f t="shared" si="122"/>
        <v>6476.7378559702438</v>
      </c>
      <c r="AU242" s="49">
        <f t="shared" si="122"/>
        <v>6850.7824206282376</v>
      </c>
      <c r="AV242" s="49">
        <f t="shared" si="122"/>
        <v>7369.2496342213835</v>
      </c>
      <c r="AW242" s="49">
        <f t="shared" si="122"/>
        <v>7464.5487704911338</v>
      </c>
      <c r="AX242" s="49">
        <f t="shared" si="122"/>
        <v>7561.080315191125</v>
      </c>
      <c r="AZ242" s="53">
        <f t="shared" si="123"/>
        <v>28216.892642070234</v>
      </c>
      <c r="BA242" s="53">
        <f t="shared" si="124"/>
        <v>27951.520889489992</v>
      </c>
      <c r="BB242" s="53">
        <f t="shared" si="125"/>
        <v>31667.069689274307</v>
      </c>
      <c r="BC242" s="53">
        <f t="shared" si="126"/>
        <v>31762.368825544057</v>
      </c>
      <c r="BD242" s="53">
        <f t="shared" si="127"/>
        <v>31858.90037024405</v>
      </c>
    </row>
    <row r="243" spans="2:56">
      <c r="B243" s="43">
        <f>'12. Investeringen (bijschatten)'!B46</f>
        <v>27</v>
      </c>
      <c r="C243" s="54"/>
      <c r="E243" s="54"/>
      <c r="F243" s="179">
        <f>'12. Investeringen (bijschatten)'!C46</f>
        <v>17036.436079166462</v>
      </c>
      <c r="H243" s="43">
        <f>'12. Investeringen (bijschatten)'!D46</f>
        <v>2020</v>
      </c>
      <c r="I243" s="43" t="str">
        <f>'12. Investeringen (bijschatten)'!E46</f>
        <v>44 Stikstofleiding</v>
      </c>
      <c r="J243" s="179">
        <f>_xlfn.XLOOKUP(I243,'3. Input (des)investeringen '!$B$11:$B$81,'3. Input (des)investeringen '!$D$11:$D$81)</f>
        <v>55</v>
      </c>
      <c r="K243" s="165"/>
      <c r="L243" s="165"/>
      <c r="M243" s="49">
        <f t="shared" si="105"/>
        <v>154.87669162878601</v>
      </c>
      <c r="N243" s="49">
        <f t="shared" si="106"/>
        <v>314.70943738969322</v>
      </c>
      <c r="P243" s="147">
        <f t="shared" si="107"/>
        <v>16881.559387537676</v>
      </c>
      <c r="Q243" s="147">
        <f t="shared" si="108"/>
        <v>16836.954900348584</v>
      </c>
      <c r="S243" s="49">
        <f t="shared" si="109"/>
        <v>16836.954900348584</v>
      </c>
      <c r="T243" s="44">
        <f t="shared" si="110"/>
        <v>53.5</v>
      </c>
      <c r="V243" s="49">
        <f t="shared" si="111"/>
        <v>368.21004174594106</v>
      </c>
      <c r="W243" s="49">
        <f t="shared" si="111"/>
        <v>359.26288185304901</v>
      </c>
      <c r="X243" s="49">
        <f t="shared" si="111"/>
        <v>350.5331295837226</v>
      </c>
      <c r="Y243" s="49">
        <f t="shared" si="111"/>
        <v>342.01550213589383</v>
      </c>
      <c r="Z243" s="49">
        <f t="shared" si="111"/>
        <v>333.70484507464784</v>
      </c>
      <c r="AB243" s="49">
        <f t="shared" si="112"/>
        <v>31.470943738969318</v>
      </c>
      <c r="AC243" s="49">
        <f t="shared" si="112"/>
        <v>31.470943738969318</v>
      </c>
      <c r="AD243" s="49">
        <f t="shared" si="112"/>
        <v>31.470943738969318</v>
      </c>
      <c r="AE243" s="49">
        <f t="shared" si="112"/>
        <v>31.470943738969318</v>
      </c>
      <c r="AF243" s="49">
        <f t="shared" si="112"/>
        <v>31.470943738969318</v>
      </c>
      <c r="AH243" s="49">
        <f t="shared" si="113"/>
        <v>399.68098548491037</v>
      </c>
      <c r="AI243" s="49">
        <f t="shared" si="114"/>
        <v>390.73382559201832</v>
      </c>
      <c r="AJ243" s="49">
        <f t="shared" si="115"/>
        <v>382.00407332269191</v>
      </c>
      <c r="AK243" s="49">
        <f t="shared" si="116"/>
        <v>373.48644587486314</v>
      </c>
      <c r="AL243" s="49">
        <f t="shared" si="117"/>
        <v>365.17578881361715</v>
      </c>
      <c r="AN243" s="49">
        <f t="shared" si="101"/>
        <v>16437.273914863676</v>
      </c>
      <c r="AO243" s="49">
        <f t="shared" si="118"/>
        <v>16046.540089271657</v>
      </c>
      <c r="AP243" s="49">
        <f t="shared" si="119"/>
        <v>15664.536015948965</v>
      </c>
      <c r="AQ243" s="49">
        <f t="shared" si="120"/>
        <v>15291.049570074101</v>
      </c>
      <c r="AR243" s="49">
        <f t="shared" si="121"/>
        <v>14925.873781260485</v>
      </c>
      <c r="AT243" s="49">
        <f t="shared" si="122"/>
        <v>175.32548974777274</v>
      </c>
      <c r="AU243" s="49">
        <f t="shared" si="122"/>
        <v>185.45088743168614</v>
      </c>
      <c r="AV243" s="49">
        <f t="shared" si="122"/>
        <v>199.4858105925162</v>
      </c>
      <c r="AW243" s="49">
        <f t="shared" si="122"/>
        <v>202.06556109509856</v>
      </c>
      <c r="AX243" s="49">
        <f t="shared" si="122"/>
        <v>204.67867293118039</v>
      </c>
      <c r="AZ243" s="53">
        <f t="shared" si="123"/>
        <v>1133.8737883380481</v>
      </c>
      <c r="BA243" s="53">
        <f t="shared" si="124"/>
        <v>1105.7205359696691</v>
      </c>
      <c r="BB243" s="53">
        <f t="shared" si="125"/>
        <v>1176.7422525212687</v>
      </c>
      <c r="BC243" s="53">
        <f t="shared" si="126"/>
        <v>1156.6118906327774</v>
      </c>
      <c r="BD243" s="53">
        <f t="shared" si="127"/>
        <v>1137.037665432696</v>
      </c>
    </row>
    <row r="244" spans="2:56">
      <c r="B244" s="43">
        <f>'12. Investeringen (bijschatten)'!B47</f>
        <v>28</v>
      </c>
      <c r="C244" s="54"/>
      <c r="E244" s="54"/>
      <c r="F244" s="179">
        <f>'12. Investeringen (bijschatten)'!C47</f>
        <v>25706134.090591587</v>
      </c>
      <c r="H244" s="43">
        <f>'12. Investeringen (bijschatten)'!D47</f>
        <v>2021</v>
      </c>
      <c r="I244" s="43" t="str">
        <f>'12. Investeringen (bijschatten)'!E47</f>
        <v>01 Regionale leidingen</v>
      </c>
      <c r="J244" s="179">
        <f>_xlfn.XLOOKUP(I244,'3. Input (des)investeringen '!$B$11:$B$81,'3. Input (des)investeringen '!$D$11:$D$81)</f>
        <v>55</v>
      </c>
      <c r="K244" s="165"/>
      <c r="L244" s="165"/>
      <c r="M244" s="49">
        <f t="shared" si="105"/>
        <v>0</v>
      </c>
      <c r="N244" s="49">
        <f t="shared" si="106"/>
        <v>233692.12809628717</v>
      </c>
      <c r="P244" s="147">
        <f t="shared" si="107"/>
        <v>0</v>
      </c>
      <c r="Q244" s="147">
        <f t="shared" si="108"/>
        <v>25472441.962495301</v>
      </c>
      <c r="S244" s="49">
        <f t="shared" si="109"/>
        <v>25472441.962495301</v>
      </c>
      <c r="T244" s="44">
        <f t="shared" si="110"/>
        <v>54.5</v>
      </c>
      <c r="V244" s="49">
        <f t="shared" si="111"/>
        <v>546839.57974531199</v>
      </c>
      <c r="W244" s="49">
        <f t="shared" si="111"/>
        <v>533795.69986147888</v>
      </c>
      <c r="X244" s="49">
        <f t="shared" si="111"/>
        <v>521062.95839689317</v>
      </c>
      <c r="Y244" s="49">
        <f t="shared" si="111"/>
        <v>508633.93370118749</v>
      </c>
      <c r="Z244" s="49">
        <f t="shared" si="111"/>
        <v>496501.38115418667</v>
      </c>
      <c r="AB244" s="49">
        <f t="shared" si="112"/>
        <v>46738.425619257439</v>
      </c>
      <c r="AC244" s="49">
        <f t="shared" si="112"/>
        <v>46738.425619257432</v>
      </c>
      <c r="AD244" s="49">
        <f t="shared" si="112"/>
        <v>46738.425619257432</v>
      </c>
      <c r="AE244" s="49">
        <f t="shared" si="112"/>
        <v>46738.425619257432</v>
      </c>
      <c r="AF244" s="49">
        <f t="shared" si="112"/>
        <v>46738.425619257432</v>
      </c>
      <c r="AH244" s="49">
        <f t="shared" si="113"/>
        <v>593578.00536456937</v>
      </c>
      <c r="AI244" s="49">
        <f t="shared" si="114"/>
        <v>580534.12548073626</v>
      </c>
      <c r="AJ244" s="49">
        <f t="shared" si="115"/>
        <v>567801.38401615061</v>
      </c>
      <c r="AK244" s="49">
        <f t="shared" si="116"/>
        <v>555372.35932044487</v>
      </c>
      <c r="AL244" s="49">
        <f t="shared" si="117"/>
        <v>543239.80677344406</v>
      </c>
      <c r="AN244" s="49">
        <f t="shared" si="101"/>
        <v>24878863.95713073</v>
      </c>
      <c r="AO244" s="49">
        <f t="shared" si="118"/>
        <v>24298329.831649993</v>
      </c>
      <c r="AP244" s="49">
        <f t="shared" si="119"/>
        <v>23730528.44763384</v>
      </c>
      <c r="AQ244" s="49">
        <f t="shared" si="120"/>
        <v>23175156.088313397</v>
      </c>
      <c r="AR244" s="49">
        <f t="shared" si="121"/>
        <v>22631916.281539954</v>
      </c>
      <c r="AT244" s="49">
        <f t="shared" si="122"/>
        <v>260641.69126205347</v>
      </c>
      <c r="AU244" s="49">
        <f t="shared" si="122"/>
        <v>275694.27021581959</v>
      </c>
      <c r="AV244" s="49">
        <f t="shared" si="122"/>
        <v>296558.81258575281</v>
      </c>
      <c r="AW244" s="49">
        <f t="shared" si="122"/>
        <v>300393.91115011176</v>
      </c>
      <c r="AX244" s="49">
        <f t="shared" si="122"/>
        <v>304278.60520910501</v>
      </c>
      <c r="AZ244" s="53">
        <f t="shared" si="123"/>
        <v>1700101.0711690679</v>
      </c>
      <c r="BA244" s="53">
        <f t="shared" si="124"/>
        <v>1658073.2801410058</v>
      </c>
      <c r="BB244" s="53">
        <f t="shared" si="125"/>
        <v>1766120.2776119895</v>
      </c>
      <c r="BC244" s="53">
        <f t="shared" si="126"/>
        <v>1736422.2018264658</v>
      </c>
      <c r="BD244" s="53">
        <f t="shared" si="127"/>
        <v>1707531.2306810671</v>
      </c>
    </row>
    <row r="245" spans="2:56">
      <c r="B245" s="43">
        <f>'12. Investeringen (bijschatten)'!B48</f>
        <v>29</v>
      </c>
      <c r="C245" s="54"/>
      <c r="E245" s="54"/>
      <c r="F245" s="179">
        <f>'12. Investeringen (bijschatten)'!C48</f>
        <v>4851611.3998010801</v>
      </c>
      <c r="H245" s="43">
        <f>'12. Investeringen (bijschatten)'!D48</f>
        <v>2021</v>
      </c>
      <c r="I245" s="43" t="str">
        <f>'12. Investeringen (bijschatten)'!E48</f>
        <v>02 Gasontvangststations</v>
      </c>
      <c r="J245" s="179">
        <f>_xlfn.XLOOKUP(I245,'3. Input (des)investeringen '!$B$11:$B$81,'3. Input (des)investeringen '!$D$11:$D$81)</f>
        <v>30</v>
      </c>
      <c r="K245" s="165"/>
      <c r="L245" s="165"/>
      <c r="M245" s="49">
        <f t="shared" si="105"/>
        <v>0</v>
      </c>
      <c r="N245" s="49">
        <f t="shared" si="106"/>
        <v>80860.189996684669</v>
      </c>
      <c r="P245" s="147">
        <f t="shared" si="107"/>
        <v>0</v>
      </c>
      <c r="Q245" s="147">
        <f t="shared" si="108"/>
        <v>4770751.2098043952</v>
      </c>
      <c r="S245" s="49">
        <f t="shared" si="109"/>
        <v>4770751.2098043952</v>
      </c>
      <c r="T245" s="44">
        <f t="shared" si="110"/>
        <v>29.5</v>
      </c>
      <c r="V245" s="49">
        <f t="shared" si="111"/>
        <v>189212.84459224209</v>
      </c>
      <c r="W245" s="49">
        <f t="shared" si="111"/>
        <v>180874.65144071958</v>
      </c>
      <c r="X245" s="49">
        <f t="shared" si="111"/>
        <v>172903.90408909463</v>
      </c>
      <c r="Y245" s="49">
        <f t="shared" si="111"/>
        <v>165284.41001059217</v>
      </c>
      <c r="Z245" s="49">
        <f t="shared" si="111"/>
        <v>158000.69024741353</v>
      </c>
      <c r="AB245" s="49">
        <f t="shared" si="112"/>
        <v>16172.037999336933</v>
      </c>
      <c r="AC245" s="49">
        <f t="shared" si="112"/>
        <v>16172.037999336933</v>
      </c>
      <c r="AD245" s="49">
        <f t="shared" si="112"/>
        <v>16172.037999336933</v>
      </c>
      <c r="AE245" s="49">
        <f t="shared" si="112"/>
        <v>16172.037999336933</v>
      </c>
      <c r="AF245" s="49">
        <f t="shared" si="112"/>
        <v>16172.037999336933</v>
      </c>
      <c r="AH245" s="49">
        <f t="shared" si="113"/>
        <v>205384.88259157902</v>
      </c>
      <c r="AI245" s="49">
        <f t="shared" si="114"/>
        <v>197046.68944005651</v>
      </c>
      <c r="AJ245" s="49">
        <f t="shared" si="115"/>
        <v>189075.94208843156</v>
      </c>
      <c r="AK245" s="49">
        <f t="shared" si="116"/>
        <v>181456.4480099291</v>
      </c>
      <c r="AL245" s="49">
        <f t="shared" si="117"/>
        <v>174172.72824675046</v>
      </c>
      <c r="AN245" s="49">
        <f t="shared" si="101"/>
        <v>4565366.3272128161</v>
      </c>
      <c r="AO245" s="49">
        <f t="shared" si="118"/>
        <v>4368319.6377727594</v>
      </c>
      <c r="AP245" s="49">
        <f t="shared" si="119"/>
        <v>4179243.6956843277</v>
      </c>
      <c r="AQ245" s="49">
        <f t="shared" si="120"/>
        <v>3997787.2476743986</v>
      </c>
      <c r="AR245" s="49">
        <f t="shared" si="121"/>
        <v>3823614.5194276483</v>
      </c>
      <c r="AT245" s="49">
        <f t="shared" si="122"/>
        <v>49191.846433775099</v>
      </c>
      <c r="AU245" s="49">
        <f t="shared" si="122"/>
        <v>52032.773949018476</v>
      </c>
      <c r="AV245" s="49">
        <f t="shared" si="122"/>
        <v>55970.614281480193</v>
      </c>
      <c r="AW245" s="49">
        <f t="shared" si="122"/>
        <v>56694.426265368304</v>
      </c>
      <c r="AX245" s="49">
        <f t="shared" si="122"/>
        <v>57427.598585832027</v>
      </c>
      <c r="AZ245" s="53">
        <f t="shared" si="123"/>
        <v>409799.18415058986</v>
      </c>
      <c r="BA245" s="53">
        <f t="shared" si="124"/>
        <v>393234.01143557602</v>
      </c>
      <c r="BB245" s="53">
        <f t="shared" si="125"/>
        <v>403857.81680591626</v>
      </c>
      <c r="BC245" s="53">
        <f t="shared" si="126"/>
        <v>390066.78968692455</v>
      </c>
      <c r="BD245" s="53">
        <f t="shared" si="127"/>
        <v>376897.67857083317</v>
      </c>
    </row>
    <row r="246" spans="2:56">
      <c r="B246" s="43">
        <f>'12. Investeringen (bijschatten)'!B49</f>
        <v>30</v>
      </c>
      <c r="C246" s="54"/>
      <c r="E246" s="54"/>
      <c r="F246" s="179">
        <f>'12. Investeringen (bijschatten)'!C49</f>
        <v>1383899.1314390239</v>
      </c>
      <c r="H246" s="43">
        <f>'12. Investeringen (bijschatten)'!D49</f>
        <v>2021</v>
      </c>
      <c r="I246" s="43" t="str">
        <f>'12. Investeringen (bijschatten)'!E49</f>
        <v>02 Gasontvangststations (EHD)</v>
      </c>
      <c r="J246" s="179">
        <f>_xlfn.XLOOKUP(I246,'3. Input (des)investeringen '!$B$11:$B$81,'3. Input (des)investeringen '!$D$11:$D$81)</f>
        <v>30</v>
      </c>
      <c r="K246" s="165"/>
      <c r="L246" s="165"/>
      <c r="M246" s="49">
        <f t="shared" si="105"/>
        <v>0</v>
      </c>
      <c r="N246" s="49">
        <f t="shared" si="106"/>
        <v>23064.985523983731</v>
      </c>
      <c r="P246" s="147">
        <f t="shared" si="107"/>
        <v>0</v>
      </c>
      <c r="Q246" s="147">
        <f t="shared" si="108"/>
        <v>1360834.14591504</v>
      </c>
      <c r="S246" s="49">
        <f t="shared" si="109"/>
        <v>1360834.14591504</v>
      </c>
      <c r="T246" s="44">
        <f t="shared" si="110"/>
        <v>29.5</v>
      </c>
      <c r="V246" s="49">
        <f t="shared" si="111"/>
        <v>53972.066126121928</v>
      </c>
      <c r="W246" s="49">
        <f t="shared" si="111"/>
        <v>51593.63609344537</v>
      </c>
      <c r="X246" s="49">
        <f t="shared" si="111"/>
        <v>49320.01823170032</v>
      </c>
      <c r="Y246" s="49">
        <f t="shared" si="111"/>
        <v>47146.593699455894</v>
      </c>
      <c r="Z246" s="49">
        <f t="shared" si="111"/>
        <v>45068.947197445974</v>
      </c>
      <c r="AB246" s="49">
        <f t="shared" si="112"/>
        <v>4612.9971047967456</v>
      </c>
      <c r="AC246" s="49">
        <f t="shared" si="112"/>
        <v>4612.9971047967456</v>
      </c>
      <c r="AD246" s="49">
        <f t="shared" si="112"/>
        <v>4612.9971047967456</v>
      </c>
      <c r="AE246" s="49">
        <f t="shared" si="112"/>
        <v>4612.9971047967456</v>
      </c>
      <c r="AF246" s="49">
        <f t="shared" si="112"/>
        <v>4612.9971047967456</v>
      </c>
      <c r="AH246" s="49">
        <f t="shared" si="113"/>
        <v>58585.063230918677</v>
      </c>
      <c r="AI246" s="49">
        <f t="shared" si="114"/>
        <v>56206.633198242118</v>
      </c>
      <c r="AJ246" s="49">
        <f t="shared" si="115"/>
        <v>53933.015336497068</v>
      </c>
      <c r="AK246" s="49">
        <f t="shared" si="116"/>
        <v>51759.590804252643</v>
      </c>
      <c r="AL246" s="49">
        <f t="shared" si="117"/>
        <v>49681.944302242722</v>
      </c>
      <c r="AN246" s="49">
        <f t="shared" si="101"/>
        <v>1302249.0826841213</v>
      </c>
      <c r="AO246" s="49">
        <f t="shared" si="118"/>
        <v>1246042.4494858792</v>
      </c>
      <c r="AP246" s="49">
        <f t="shared" si="119"/>
        <v>1192109.4341493822</v>
      </c>
      <c r="AQ246" s="49">
        <f t="shared" si="120"/>
        <v>1140349.8433451296</v>
      </c>
      <c r="AR246" s="49">
        <f t="shared" si="121"/>
        <v>1090667.8990428869</v>
      </c>
      <c r="AT246" s="49">
        <f t="shared" si="122"/>
        <v>14031.740785417069</v>
      </c>
      <c r="AU246" s="49">
        <f t="shared" si="122"/>
        <v>14842.10187925647</v>
      </c>
      <c r="AV246" s="49">
        <f t="shared" si="122"/>
        <v>15965.352149478602</v>
      </c>
      <c r="AW246" s="49">
        <f t="shared" si="122"/>
        <v>16171.816083475658</v>
      </c>
      <c r="AX246" s="49">
        <f t="shared" si="122"/>
        <v>16380.950009067166</v>
      </c>
      <c r="AZ246" s="53">
        <f t="shared" si="123"/>
        <v>116893.27282759588</v>
      </c>
      <c r="BA246" s="53">
        <f t="shared" si="124"/>
        <v>112168.1359105326</v>
      </c>
      <c r="BB246" s="53">
        <f t="shared" si="125"/>
        <v>115198.52598365219</v>
      </c>
      <c r="BC246" s="53">
        <f t="shared" si="126"/>
        <v>111264.70093484322</v>
      </c>
      <c r="BD246" s="53">
        <f t="shared" si="127"/>
        <v>107508.27447493959</v>
      </c>
    </row>
    <row r="247" spans="2:56">
      <c r="B247" s="43">
        <f>'12. Investeringen (bijschatten)'!B50</f>
        <v>31</v>
      </c>
      <c r="C247" s="54"/>
      <c r="E247" s="54"/>
      <c r="F247" s="179">
        <f>'12. Investeringen (bijschatten)'!C50</f>
        <v>36.126161654819548</v>
      </c>
      <c r="H247" s="43">
        <f>'12. Investeringen (bijschatten)'!D50</f>
        <v>2021</v>
      </c>
      <c r="I247" s="43" t="str">
        <f>'12. Investeringen (bijschatten)'!E50</f>
        <v>04 Terreinen (EHD)</v>
      </c>
      <c r="J247" s="179">
        <f>_xlfn.XLOOKUP(I247,'3. Input (des)investeringen '!$B$11:$B$81,'3. Input (des)investeringen '!$D$11:$D$81)</f>
        <v>0</v>
      </c>
      <c r="K247" s="165"/>
      <c r="L247" s="165"/>
      <c r="M247" s="49">
        <f t="shared" si="105"/>
        <v>0</v>
      </c>
      <c r="N247" s="49">
        <f t="shared" si="106"/>
        <v>0</v>
      </c>
      <c r="P247" s="147">
        <f t="shared" si="107"/>
        <v>0</v>
      </c>
      <c r="Q247" s="147">
        <f t="shared" si="108"/>
        <v>36.126161654819548</v>
      </c>
      <c r="S247" s="49">
        <f t="shared" si="109"/>
        <v>36.126161654819548</v>
      </c>
      <c r="T247" s="44">
        <f t="shared" si="110"/>
        <v>0</v>
      </c>
      <c r="V247" s="49">
        <f t="shared" si="111"/>
        <v>0</v>
      </c>
      <c r="W247" s="49">
        <f t="shared" si="111"/>
        <v>0</v>
      </c>
      <c r="X247" s="49">
        <f t="shared" si="111"/>
        <v>0</v>
      </c>
      <c r="Y247" s="49">
        <f t="shared" si="111"/>
        <v>0</v>
      </c>
      <c r="Z247" s="49">
        <f t="shared" si="111"/>
        <v>0</v>
      </c>
      <c r="AB247" s="49">
        <f t="shared" si="112"/>
        <v>0</v>
      </c>
      <c r="AC247" s="49">
        <f t="shared" si="112"/>
        <v>0</v>
      </c>
      <c r="AD247" s="49">
        <f t="shared" si="112"/>
        <v>0</v>
      </c>
      <c r="AE247" s="49">
        <f t="shared" si="112"/>
        <v>0</v>
      </c>
      <c r="AF247" s="49">
        <f t="shared" si="112"/>
        <v>0</v>
      </c>
      <c r="AH247" s="49">
        <f t="shared" si="113"/>
        <v>0</v>
      </c>
      <c r="AI247" s="49">
        <f t="shared" si="114"/>
        <v>0</v>
      </c>
      <c r="AJ247" s="49">
        <f t="shared" si="115"/>
        <v>0</v>
      </c>
      <c r="AK247" s="49">
        <f t="shared" si="116"/>
        <v>0</v>
      </c>
      <c r="AL247" s="49">
        <f t="shared" si="117"/>
        <v>0</v>
      </c>
      <c r="AN247" s="49">
        <f t="shared" si="101"/>
        <v>36.126161654819548</v>
      </c>
      <c r="AO247" s="49">
        <f t="shared" si="118"/>
        <v>36.126161654819548</v>
      </c>
      <c r="AP247" s="49">
        <f t="shared" si="119"/>
        <v>36.126161654819548</v>
      </c>
      <c r="AQ247" s="49">
        <f t="shared" si="120"/>
        <v>36.126161654819548</v>
      </c>
      <c r="AR247" s="49">
        <f t="shared" si="121"/>
        <v>36.126161654819548</v>
      </c>
      <c r="AT247" s="49">
        <f t="shared" si="122"/>
        <v>0.36629326834347881</v>
      </c>
      <c r="AU247" s="49">
        <f t="shared" si="122"/>
        <v>0.38744743717685132</v>
      </c>
      <c r="AV247" s="49">
        <f t="shared" si="122"/>
        <v>0.4167694592223955</v>
      </c>
      <c r="AW247" s="49">
        <f t="shared" si="122"/>
        <v>0.42215912186905946</v>
      </c>
      <c r="AX247" s="49">
        <f t="shared" si="122"/>
        <v>0.42761848363307009</v>
      </c>
      <c r="AZ247" s="53">
        <f t="shared" si="123"/>
        <v>1.5945827646073434</v>
      </c>
      <c r="BA247" s="53">
        <f t="shared" si="124"/>
        <v>1.5796107717858965</v>
      </c>
      <c r="BB247" s="53">
        <f t="shared" si="125"/>
        <v>1.7895636021055381</v>
      </c>
      <c r="BC247" s="53">
        <f t="shared" si="126"/>
        <v>1.7949532647522022</v>
      </c>
      <c r="BD247" s="53">
        <f t="shared" si="127"/>
        <v>1.8004126265162128</v>
      </c>
    </row>
    <row r="248" spans="2:56">
      <c r="B248" s="43">
        <f>'12. Investeringen (bijschatten)'!B51</f>
        <v>32</v>
      </c>
      <c r="C248" s="54"/>
      <c r="E248" s="54"/>
      <c r="F248" s="179">
        <f>'12. Investeringen (bijschatten)'!C51</f>
        <v>1248204.1157067129</v>
      </c>
      <c r="H248" s="43">
        <f>'12. Investeringen (bijschatten)'!D51</f>
        <v>2021</v>
      </c>
      <c r="I248" s="43" t="str">
        <f>'12. Investeringen (bijschatten)'!E51</f>
        <v>05 Wegen en terreinvoorzieningen</v>
      </c>
      <c r="J248" s="179">
        <f>_xlfn.XLOOKUP(I248,'3. Input (des)investeringen '!$B$11:$B$81,'3. Input (des)investeringen '!$D$11:$D$81)</f>
        <v>10</v>
      </c>
      <c r="K248" s="165"/>
      <c r="L248" s="165"/>
      <c r="M248" s="49">
        <f t="shared" si="105"/>
        <v>0</v>
      </c>
      <c r="N248" s="49">
        <f t="shared" si="106"/>
        <v>62410.205785335653</v>
      </c>
      <c r="P248" s="147">
        <f t="shared" si="107"/>
        <v>0</v>
      </c>
      <c r="Q248" s="147">
        <f t="shared" si="108"/>
        <v>1185793.9099213772</v>
      </c>
      <c r="S248" s="49">
        <f t="shared" si="109"/>
        <v>1185793.9099213772</v>
      </c>
      <c r="T248" s="44">
        <f t="shared" si="110"/>
        <v>9.5</v>
      </c>
      <c r="V248" s="49">
        <f t="shared" si="111"/>
        <v>146039.88153768543</v>
      </c>
      <c r="W248" s="49">
        <f t="shared" si="111"/>
        <v>126055.47669568638</v>
      </c>
      <c r="X248" s="49">
        <f t="shared" si="111"/>
        <v>108805.77988469771</v>
      </c>
      <c r="Y248" s="49">
        <f t="shared" si="111"/>
        <v>105586.67397094924</v>
      </c>
      <c r="Z248" s="49">
        <f t="shared" si="111"/>
        <v>105586.67397094924</v>
      </c>
      <c r="AB248" s="49">
        <f t="shared" si="112"/>
        <v>12482.041157067128</v>
      </c>
      <c r="AC248" s="49">
        <f t="shared" si="112"/>
        <v>12482.041157067128</v>
      </c>
      <c r="AD248" s="49">
        <f t="shared" si="112"/>
        <v>12482.041157067128</v>
      </c>
      <c r="AE248" s="49">
        <f t="shared" si="112"/>
        <v>12482.041157067128</v>
      </c>
      <c r="AF248" s="49">
        <f t="shared" si="112"/>
        <v>12482.041157067128</v>
      </c>
      <c r="AH248" s="49">
        <f t="shared" si="113"/>
        <v>158521.92269475257</v>
      </c>
      <c r="AI248" s="49">
        <f t="shared" si="114"/>
        <v>138537.51785275352</v>
      </c>
      <c r="AJ248" s="49">
        <f t="shared" si="115"/>
        <v>121287.82104176484</v>
      </c>
      <c r="AK248" s="49">
        <f t="shared" si="116"/>
        <v>118068.71512801637</v>
      </c>
      <c r="AL248" s="49">
        <f t="shared" si="117"/>
        <v>118068.71512801637</v>
      </c>
      <c r="AN248" s="49">
        <f t="shared" si="101"/>
        <v>1027271.9872266246</v>
      </c>
      <c r="AO248" s="49">
        <f t="shared" si="118"/>
        <v>888734.46937387111</v>
      </c>
      <c r="AP248" s="49">
        <f t="shared" si="119"/>
        <v>767446.6483321063</v>
      </c>
      <c r="AQ248" s="49">
        <f t="shared" si="120"/>
        <v>649377.93320408999</v>
      </c>
      <c r="AR248" s="49">
        <f t="shared" si="121"/>
        <v>531309.21807607356</v>
      </c>
      <c r="AT248" s="49">
        <f t="shared" si="122"/>
        <v>12655.891026302761</v>
      </c>
      <c r="AU248" s="49">
        <f t="shared" si="122"/>
        <v>13386.794044853799</v>
      </c>
      <c r="AV248" s="49">
        <f t="shared" si="122"/>
        <v>14399.906618168334</v>
      </c>
      <c r="AW248" s="49">
        <f t="shared" si="122"/>
        <v>14586.126210554487</v>
      </c>
      <c r="AX248" s="49">
        <f t="shared" si="122"/>
        <v>14774.753994709376</v>
      </c>
      <c r="AZ248" s="53">
        <f t="shared" si="123"/>
        <v>206105.06128676058</v>
      </c>
      <c r="BA248" s="53">
        <f t="shared" si="124"/>
        <v>181252.54938694506</v>
      </c>
      <c r="BB248" s="53">
        <f t="shared" si="125"/>
        <v>164850.70029655323</v>
      </c>
      <c r="BC248" s="53">
        <f t="shared" si="126"/>
        <v>157331.20280032625</v>
      </c>
      <c r="BD248" s="53">
        <f t="shared" si="127"/>
        <v>153033.21940961655</v>
      </c>
    </row>
    <row r="249" spans="2:56">
      <c r="B249" s="43">
        <f>'12. Investeringen (bijschatten)'!B52</f>
        <v>33</v>
      </c>
      <c r="C249" s="54"/>
      <c r="E249" s="54"/>
      <c r="F249" s="179">
        <f>'12. Investeringen (bijschatten)'!C52</f>
        <v>23454.576356302689</v>
      </c>
      <c r="H249" s="43">
        <f>'12. Investeringen (bijschatten)'!D52</f>
        <v>2021</v>
      </c>
      <c r="I249" s="43" t="str">
        <f>'12. Investeringen (bijschatten)'!E52</f>
        <v>05 Wegen en terreinvoorzieningen (EHD)</v>
      </c>
      <c r="J249" s="179">
        <f>_xlfn.XLOOKUP(I249,'3. Input (des)investeringen '!$B$11:$B$81,'3. Input (des)investeringen '!$D$11:$D$81)</f>
        <v>10</v>
      </c>
      <c r="K249" s="165"/>
      <c r="L249" s="165"/>
      <c r="M249" s="49">
        <f t="shared" si="105"/>
        <v>0</v>
      </c>
      <c r="N249" s="49">
        <f t="shared" si="106"/>
        <v>1172.7288178151346</v>
      </c>
      <c r="P249" s="147">
        <f t="shared" si="107"/>
        <v>0</v>
      </c>
      <c r="Q249" s="147">
        <f t="shared" si="108"/>
        <v>22281.847538487553</v>
      </c>
      <c r="S249" s="49">
        <f t="shared" si="109"/>
        <v>22281.847538487553</v>
      </c>
      <c r="T249" s="44">
        <f t="shared" si="110"/>
        <v>9.5</v>
      </c>
      <c r="V249" s="49">
        <f t="shared" si="111"/>
        <v>2744.1854336874144</v>
      </c>
      <c r="W249" s="49">
        <f t="shared" si="111"/>
        <v>2368.6653217091371</v>
      </c>
      <c r="X249" s="49">
        <f t="shared" si="111"/>
        <v>2044.5321724226233</v>
      </c>
      <c r="Y249" s="49">
        <f t="shared" si="111"/>
        <v>1984.0430548953266</v>
      </c>
      <c r="Z249" s="49">
        <f t="shared" si="111"/>
        <v>1984.0430548953266</v>
      </c>
      <c r="AB249" s="49">
        <f t="shared" si="112"/>
        <v>234.5457635630269</v>
      </c>
      <c r="AC249" s="49">
        <f t="shared" si="112"/>
        <v>234.5457635630269</v>
      </c>
      <c r="AD249" s="49">
        <f t="shared" si="112"/>
        <v>234.5457635630269</v>
      </c>
      <c r="AE249" s="49">
        <f t="shared" si="112"/>
        <v>234.5457635630269</v>
      </c>
      <c r="AF249" s="49">
        <f t="shared" si="112"/>
        <v>234.5457635630269</v>
      </c>
      <c r="AH249" s="49">
        <f t="shared" si="113"/>
        <v>2978.7311972504413</v>
      </c>
      <c r="AI249" s="49">
        <f t="shared" si="114"/>
        <v>2603.2110852721639</v>
      </c>
      <c r="AJ249" s="49">
        <f t="shared" si="115"/>
        <v>2279.0779359856501</v>
      </c>
      <c r="AK249" s="49">
        <f t="shared" si="116"/>
        <v>2218.5888184583537</v>
      </c>
      <c r="AL249" s="49">
        <f t="shared" si="117"/>
        <v>2218.5888184583537</v>
      </c>
      <c r="AN249" s="49">
        <f t="shared" ref="AN249:AN280" si="128">IF($J249=0,IF($H249 &gt; AN$215, 0,$S249),IF(OR($H249&gt;AN$59,$H249+$J249&lt;=AN$59),0,
IF($H249=AN$59,$S249-AH249,
S249-AH249)))</f>
        <v>19303.11634123711</v>
      </c>
      <c r="AO249" s="49">
        <f t="shared" si="118"/>
        <v>16699.905255964946</v>
      </c>
      <c r="AP249" s="49">
        <f t="shared" si="119"/>
        <v>14420.827319979297</v>
      </c>
      <c r="AQ249" s="49">
        <f t="shared" si="120"/>
        <v>12202.238501520944</v>
      </c>
      <c r="AR249" s="49">
        <f t="shared" si="121"/>
        <v>9983.6496830625911</v>
      </c>
      <c r="AT249" s="49">
        <f t="shared" si="122"/>
        <v>237.81251695793273</v>
      </c>
      <c r="AU249" s="49">
        <f t="shared" si="122"/>
        <v>251.54666543728726</v>
      </c>
      <c r="AV249" s="49">
        <f t="shared" si="122"/>
        <v>270.58371707758118</v>
      </c>
      <c r="AW249" s="49">
        <f t="shared" si="122"/>
        <v>274.08290570682846</v>
      </c>
      <c r="AX249" s="49">
        <f t="shared" si="122"/>
        <v>277.62734584342911</v>
      </c>
      <c r="AZ249" s="53">
        <f t="shared" si="123"/>
        <v>3872.8496698104354</v>
      </c>
      <c r="BA249" s="53">
        <f t="shared" si="124"/>
        <v>3405.8546241562944</v>
      </c>
      <c r="BB249" s="53">
        <f t="shared" si="125"/>
        <v>3097.6530912224443</v>
      </c>
      <c r="BC249" s="53">
        <f t="shared" si="126"/>
        <v>2956.3567872229783</v>
      </c>
      <c r="BD249" s="53">
        <f t="shared" si="127"/>
        <v>2875.5948522581612</v>
      </c>
    </row>
    <row r="250" spans="2:56">
      <c r="B250" s="43">
        <f>'12. Investeringen (bijschatten)'!B53</f>
        <v>34</v>
      </c>
      <c r="C250" s="54"/>
      <c r="E250" s="54"/>
      <c r="F250" s="179">
        <f>'12. Investeringen (bijschatten)'!C53</f>
        <v>1097396.6149389972</v>
      </c>
      <c r="H250" s="43">
        <f>'12. Investeringen (bijschatten)'!D53</f>
        <v>2021</v>
      </c>
      <c r="I250" s="43" t="str">
        <f>'12. Investeringen (bijschatten)'!E53</f>
        <v>06 Utiliteitsgebouwen</v>
      </c>
      <c r="J250" s="179">
        <f>_xlfn.XLOOKUP(I250,'3. Input (des)investeringen '!$B$11:$B$81,'3. Input (des)investeringen '!$D$11:$D$81)</f>
        <v>30</v>
      </c>
      <c r="K250" s="165"/>
      <c r="L250" s="165"/>
      <c r="M250" s="49">
        <f t="shared" si="105"/>
        <v>0</v>
      </c>
      <c r="N250" s="49">
        <f t="shared" si="106"/>
        <v>18289.94358231662</v>
      </c>
      <c r="P250" s="147">
        <f t="shared" si="107"/>
        <v>0</v>
      </c>
      <c r="Q250" s="147">
        <f t="shared" si="108"/>
        <v>1079106.6713566806</v>
      </c>
      <c r="S250" s="49">
        <f t="shared" si="109"/>
        <v>1079106.6713566806</v>
      </c>
      <c r="T250" s="44">
        <f t="shared" si="110"/>
        <v>29.5</v>
      </c>
      <c r="V250" s="49">
        <f t="shared" ref="V250:Z281" si="129">IF($J250=0, 0, IF(OR($H250&gt;V$59,$H250+$J250&lt;V$59),0,
IF(OR($H250=2020,$H250=2021),VDB(ABS($S250)*(1-$F$28),0,$T250,V$59-2022,MIN($T250,V$59-2021),$F$22),
VDB(ABS($S250)*(1-$F$28),0,$T250,MAX(0,V$59-$H250-0.5),MIN($T250,V$59-$H250+0.5),$F$22,FALSE))))*IF($F250&lt;0,-1,1)</f>
        <v>42798.467982620896</v>
      </c>
      <c r="W250" s="49">
        <f t="shared" si="129"/>
        <v>40912.433800335901</v>
      </c>
      <c r="X250" s="49">
        <f t="shared" si="129"/>
        <v>39109.512988795679</v>
      </c>
      <c r="Y250" s="49">
        <f t="shared" si="129"/>
        <v>37386.042924882648</v>
      </c>
      <c r="Z250" s="49">
        <f t="shared" si="129"/>
        <v>35738.522389209858</v>
      </c>
      <c r="AB250" s="49">
        <f t="shared" ref="AB250:AF281" si="130">IF($J250 = 0, 0, IF(OR($H250&gt;AB$59,$H250+$J250&lt;AB$59),0,
IF(OR($H250=2020,$H250=2021),VDB(ABS($S250)*$F$28,0,$T250,AB$59-2022,MIN($T250,AB$59-2021),1),
VDB(ABS($S250)*$F$28,0,$T250,MAX(0,AB$59-$H250-0.5),MIN($T250,AB$59-$H250+0.5),1))))*IF($F250&lt;0,-1,1)</f>
        <v>3657.9887164633242</v>
      </c>
      <c r="AC250" s="49">
        <f t="shared" si="130"/>
        <v>3657.9887164633242</v>
      </c>
      <c r="AD250" s="49">
        <f t="shared" si="130"/>
        <v>3657.9887164633242</v>
      </c>
      <c r="AE250" s="49">
        <f t="shared" si="130"/>
        <v>3657.9887164633242</v>
      </c>
      <c r="AF250" s="49">
        <f t="shared" si="130"/>
        <v>3657.9887164633242</v>
      </c>
      <c r="AH250" s="49">
        <f t="shared" si="113"/>
        <v>46456.456699084221</v>
      </c>
      <c r="AI250" s="49">
        <f t="shared" si="114"/>
        <v>44570.422516799226</v>
      </c>
      <c r="AJ250" s="49">
        <f t="shared" si="115"/>
        <v>42767.501705259005</v>
      </c>
      <c r="AK250" s="49">
        <f t="shared" si="116"/>
        <v>41044.031641345973</v>
      </c>
      <c r="AL250" s="49">
        <f t="shared" si="117"/>
        <v>39396.511105673184</v>
      </c>
      <c r="AN250" s="49">
        <f t="shared" si="128"/>
        <v>1032650.2146575963</v>
      </c>
      <c r="AO250" s="49">
        <f t="shared" si="118"/>
        <v>988079.79214079713</v>
      </c>
      <c r="AP250" s="49">
        <f t="shared" si="119"/>
        <v>945312.29043553816</v>
      </c>
      <c r="AQ250" s="49">
        <f t="shared" si="120"/>
        <v>904268.25879419222</v>
      </c>
      <c r="AR250" s="49">
        <f t="shared" si="121"/>
        <v>864871.74768851907</v>
      </c>
      <c r="AT250" s="49">
        <f t="shared" ref="AT250:AX281" si="131">IF($H250&lt;=AT$215,$F250*INDEX($H$40:$N$46,$H250-2019,AT$215-2019)*INDEX($H$49:$N$55,$H250-2019,AT$215-2019)*$F$19,0)</f>
        <v>11126.811549918675</v>
      </c>
      <c r="AU250" s="49">
        <f t="shared" si="131"/>
        <v>11769.407170549581</v>
      </c>
      <c r="AV250" s="49">
        <f t="shared" si="131"/>
        <v>12660.115905216771</v>
      </c>
      <c r="AW250" s="49">
        <f t="shared" si="131"/>
        <v>12823.836524103035</v>
      </c>
      <c r="AX250" s="49">
        <f t="shared" si="131"/>
        <v>12989.674378032734</v>
      </c>
      <c r="AZ250" s="53">
        <f t="shared" si="123"/>
        <v>92693.375547361182</v>
      </c>
      <c r="BA250" s="53">
        <f t="shared" si="124"/>
        <v>88946.462827995128</v>
      </c>
      <c r="BB250" s="53">
        <f t="shared" si="125"/>
        <v>91349.484647026227</v>
      </c>
      <c r="BC250" s="53">
        <f t="shared" si="126"/>
        <v>88230.06199962832</v>
      </c>
      <c r="BD250" s="53">
        <f t="shared" si="127"/>
        <v>85251.311895869643</v>
      </c>
    </row>
    <row r="251" spans="2:56">
      <c r="B251" s="43">
        <f>'12. Investeringen (bijschatten)'!B54</f>
        <v>35</v>
      </c>
      <c r="C251" s="54"/>
      <c r="E251" s="54"/>
      <c r="F251" s="179">
        <f>'12. Investeringen (bijschatten)'!C54</f>
        <v>21.673674251477685</v>
      </c>
      <c r="H251" s="43">
        <f>'12. Investeringen (bijschatten)'!D54</f>
        <v>2021</v>
      </c>
      <c r="I251" s="43" t="str">
        <f>'12. Investeringen (bijschatten)'!E54</f>
        <v>06 Utiliteitsgebouwen (EHD)</v>
      </c>
      <c r="J251" s="179">
        <f>_xlfn.XLOOKUP(I251,'3. Input (des)investeringen '!$B$11:$B$81,'3. Input (des)investeringen '!$D$11:$D$81)</f>
        <v>30</v>
      </c>
      <c r="K251" s="165"/>
      <c r="L251" s="165"/>
      <c r="M251" s="49">
        <f t="shared" si="105"/>
        <v>0</v>
      </c>
      <c r="N251" s="49">
        <f t="shared" si="106"/>
        <v>0.36122790419129475</v>
      </c>
      <c r="P251" s="147">
        <f t="shared" si="107"/>
        <v>0</v>
      </c>
      <c r="Q251" s="147">
        <f t="shared" si="108"/>
        <v>21.312446347286389</v>
      </c>
      <c r="S251" s="49">
        <f t="shared" si="109"/>
        <v>21.312446347286389</v>
      </c>
      <c r="T251" s="44">
        <f t="shared" si="110"/>
        <v>29.5</v>
      </c>
      <c r="V251" s="49">
        <f t="shared" si="129"/>
        <v>0.84527329580762967</v>
      </c>
      <c r="W251" s="49">
        <f t="shared" si="129"/>
        <v>0.80802396412797139</v>
      </c>
      <c r="X251" s="49">
        <f t="shared" si="129"/>
        <v>0.77241612842063712</v>
      </c>
      <c r="Y251" s="49">
        <f t="shared" si="129"/>
        <v>0.7383774515749818</v>
      </c>
      <c r="Z251" s="49">
        <f t="shared" si="129"/>
        <v>0.70583878421744017</v>
      </c>
      <c r="AB251" s="49">
        <f t="shared" si="130"/>
        <v>7.2245580838258952E-2</v>
      </c>
      <c r="AC251" s="49">
        <f t="shared" si="130"/>
        <v>7.2245580838258952E-2</v>
      </c>
      <c r="AD251" s="49">
        <f t="shared" si="130"/>
        <v>7.2245580838258952E-2</v>
      </c>
      <c r="AE251" s="49">
        <f t="shared" si="130"/>
        <v>7.2245580838258952E-2</v>
      </c>
      <c r="AF251" s="49">
        <f t="shared" si="130"/>
        <v>7.2245580838258952E-2</v>
      </c>
      <c r="AH251" s="49">
        <f t="shared" si="113"/>
        <v>0.9175188766458886</v>
      </c>
      <c r="AI251" s="49">
        <f t="shared" si="114"/>
        <v>0.88026954496623033</v>
      </c>
      <c r="AJ251" s="49">
        <f t="shared" si="115"/>
        <v>0.84466170925889605</v>
      </c>
      <c r="AK251" s="49">
        <f t="shared" si="116"/>
        <v>0.81062303241324074</v>
      </c>
      <c r="AL251" s="49">
        <f t="shared" si="117"/>
        <v>0.77808436505569911</v>
      </c>
      <c r="AN251" s="49">
        <f t="shared" si="128"/>
        <v>20.3949274706405</v>
      </c>
      <c r="AO251" s="49">
        <f t="shared" si="118"/>
        <v>19.514657925674271</v>
      </c>
      <c r="AP251" s="49">
        <f t="shared" si="119"/>
        <v>18.669996216415374</v>
      </c>
      <c r="AQ251" s="49">
        <f t="shared" si="120"/>
        <v>17.859373184002134</v>
      </c>
      <c r="AR251" s="49">
        <f t="shared" si="121"/>
        <v>17.081288818946437</v>
      </c>
      <c r="AT251" s="49">
        <f t="shared" si="131"/>
        <v>0.21975545186452269</v>
      </c>
      <c r="AU251" s="49">
        <f t="shared" si="131"/>
        <v>0.23244676872060258</v>
      </c>
      <c r="AV251" s="49">
        <f t="shared" si="131"/>
        <v>0.2500383401773778</v>
      </c>
      <c r="AW251" s="49">
        <f t="shared" si="131"/>
        <v>0.25327183599255165</v>
      </c>
      <c r="AX251" s="49">
        <f t="shared" si="131"/>
        <v>0.2565471473756073</v>
      </c>
      <c r="AZ251" s="53">
        <f t="shared" si="123"/>
        <v>1.8307018625121882</v>
      </c>
      <c r="BA251" s="53">
        <f t="shared" si="124"/>
        <v>1.7567000252340841</v>
      </c>
      <c r="BB251" s="53">
        <f t="shared" si="125"/>
        <v>1.8041599056600579</v>
      </c>
      <c r="BC251" s="53">
        <f t="shared" si="126"/>
        <v>1.7425510493978733</v>
      </c>
      <c r="BD251" s="53">
        <f t="shared" si="127"/>
        <v>1.683720487551271</v>
      </c>
    </row>
    <row r="252" spans="2:56">
      <c r="B252" s="43">
        <f>'12. Investeringen (bijschatten)'!B55</f>
        <v>36</v>
      </c>
      <c r="C252" s="54"/>
      <c r="E252" s="54"/>
      <c r="F252" s="179">
        <f>'12. Investeringen (bijschatten)'!C55</f>
        <v>396020.07371979632</v>
      </c>
      <c r="H252" s="43">
        <f>'12. Investeringen (bijschatten)'!D55</f>
        <v>2021</v>
      </c>
      <c r="I252" s="43" t="str">
        <f>'12. Investeringen (bijschatten)'!E55</f>
        <v>08 Inrichting gebouwen</v>
      </c>
      <c r="J252" s="179">
        <f>_xlfn.XLOOKUP(I252,'3. Input (des)investeringen '!$B$11:$B$81,'3. Input (des)investeringen '!$D$11:$D$81)</f>
        <v>10</v>
      </c>
      <c r="K252" s="165"/>
      <c r="L252" s="165"/>
      <c r="M252" s="49">
        <f t="shared" si="105"/>
        <v>0</v>
      </c>
      <c r="N252" s="49">
        <f t="shared" si="106"/>
        <v>19801.003685989817</v>
      </c>
      <c r="P252" s="147">
        <f t="shared" si="107"/>
        <v>0</v>
      </c>
      <c r="Q252" s="147">
        <f t="shared" si="108"/>
        <v>376219.07003380649</v>
      </c>
      <c r="S252" s="49">
        <f t="shared" si="109"/>
        <v>376219.07003380649</v>
      </c>
      <c r="T252" s="44">
        <f t="shared" si="110"/>
        <v>9.5</v>
      </c>
      <c r="V252" s="49">
        <f t="shared" si="129"/>
        <v>46334.348625216175</v>
      </c>
      <c r="W252" s="49">
        <f t="shared" si="129"/>
        <v>39993.858813344486</v>
      </c>
      <c r="X252" s="49">
        <f t="shared" si="129"/>
        <v>34521.014975728918</v>
      </c>
      <c r="Y252" s="49">
        <f t="shared" si="129"/>
        <v>33499.683171713266</v>
      </c>
      <c r="Z252" s="49">
        <f t="shared" si="129"/>
        <v>33499.683171713266</v>
      </c>
      <c r="AB252" s="49">
        <f t="shared" si="130"/>
        <v>3960.200737197963</v>
      </c>
      <c r="AC252" s="49">
        <f t="shared" si="130"/>
        <v>3960.200737197963</v>
      </c>
      <c r="AD252" s="49">
        <f t="shared" si="130"/>
        <v>3960.200737197963</v>
      </c>
      <c r="AE252" s="49">
        <f t="shared" si="130"/>
        <v>3960.200737197963</v>
      </c>
      <c r="AF252" s="49">
        <f t="shared" si="130"/>
        <v>3960.200737197963</v>
      </c>
      <c r="AH252" s="49">
        <f t="shared" si="113"/>
        <v>50294.549362414138</v>
      </c>
      <c r="AI252" s="49">
        <f t="shared" si="114"/>
        <v>43954.05955054245</v>
      </c>
      <c r="AJ252" s="49">
        <f t="shared" si="115"/>
        <v>38481.215712926882</v>
      </c>
      <c r="AK252" s="49">
        <f t="shared" si="116"/>
        <v>37459.88390891123</v>
      </c>
      <c r="AL252" s="49">
        <f t="shared" si="117"/>
        <v>37459.88390891123</v>
      </c>
      <c r="AN252" s="49">
        <f t="shared" si="128"/>
        <v>325924.52067139233</v>
      </c>
      <c r="AO252" s="49">
        <f t="shared" si="118"/>
        <v>281970.46112084988</v>
      </c>
      <c r="AP252" s="49">
        <f t="shared" si="119"/>
        <v>243489.24540792301</v>
      </c>
      <c r="AQ252" s="49">
        <f t="shared" si="120"/>
        <v>206029.36149901178</v>
      </c>
      <c r="AR252" s="49">
        <f t="shared" si="121"/>
        <v>168569.47759010055</v>
      </c>
      <c r="AT252" s="49">
        <f t="shared" si="131"/>
        <v>4015.3584130656568</v>
      </c>
      <c r="AU252" s="49">
        <f t="shared" si="131"/>
        <v>4247.2533921370241</v>
      </c>
      <c r="AV252" s="49">
        <f t="shared" si="131"/>
        <v>4568.6855288539546</v>
      </c>
      <c r="AW252" s="49">
        <f t="shared" si="131"/>
        <v>4627.7677701130942</v>
      </c>
      <c r="AX252" s="49">
        <f t="shared" si="131"/>
        <v>4687.6140629161955</v>
      </c>
      <c r="AZ252" s="53">
        <f t="shared" si="123"/>
        <v>65391.341478307142</v>
      </c>
      <c r="BA252" s="53">
        <f t="shared" si="124"/>
        <v>57506.338159667524</v>
      </c>
      <c r="BB252" s="53">
        <f t="shared" si="125"/>
        <v>52302.492567281908</v>
      </c>
      <c r="BC252" s="53">
        <f t="shared" si="126"/>
        <v>49916.767415986775</v>
      </c>
      <c r="BD252" s="53">
        <f t="shared" si="127"/>
        <v>48553.138120251249</v>
      </c>
    </row>
    <row r="253" spans="2:56">
      <c r="B253" s="43">
        <f>'12. Investeringen (bijschatten)'!B56</f>
        <v>37</v>
      </c>
      <c r="C253" s="54"/>
      <c r="E253" s="54"/>
      <c r="F253" s="179">
        <f>'12. Investeringen (bijschatten)'!C56</f>
        <v>467492.18719026912</v>
      </c>
      <c r="H253" s="43">
        <f>'12. Investeringen (bijschatten)'!D56</f>
        <v>2021</v>
      </c>
      <c r="I253" s="43" t="str">
        <f>'12. Investeringen (bijschatten)'!E56</f>
        <v>10 Gereedschap</v>
      </c>
      <c r="J253" s="179">
        <f>_xlfn.XLOOKUP(I253,'3. Input (des)investeringen '!$B$11:$B$81,'3. Input (des)investeringen '!$D$11:$D$81)</f>
        <v>10</v>
      </c>
      <c r="K253" s="165"/>
      <c r="L253" s="165"/>
      <c r="M253" s="49">
        <f t="shared" si="105"/>
        <v>0</v>
      </c>
      <c r="N253" s="49">
        <f t="shared" si="106"/>
        <v>23374.609359513459</v>
      </c>
      <c r="P253" s="147">
        <f t="shared" si="107"/>
        <v>0</v>
      </c>
      <c r="Q253" s="147">
        <f t="shared" si="108"/>
        <v>444117.57783075568</v>
      </c>
      <c r="S253" s="49">
        <f t="shared" si="109"/>
        <v>444117.57783075568</v>
      </c>
      <c r="T253" s="44">
        <f t="shared" si="110"/>
        <v>9.5</v>
      </c>
      <c r="V253" s="49">
        <f t="shared" si="129"/>
        <v>54696.585901261496</v>
      </c>
      <c r="W253" s="49">
        <f t="shared" si="129"/>
        <v>47211.789935825713</v>
      </c>
      <c r="X253" s="49">
        <f t="shared" si="129"/>
        <v>40751.229207765347</v>
      </c>
      <c r="Y253" s="49">
        <f t="shared" si="129"/>
        <v>39545.571538896547</v>
      </c>
      <c r="Z253" s="49">
        <f t="shared" si="129"/>
        <v>39545.571538896547</v>
      </c>
      <c r="AB253" s="49">
        <f t="shared" si="130"/>
        <v>4674.9218719026912</v>
      </c>
      <c r="AC253" s="49">
        <f t="shared" si="130"/>
        <v>4674.9218719026912</v>
      </c>
      <c r="AD253" s="49">
        <f t="shared" si="130"/>
        <v>4674.9218719026912</v>
      </c>
      <c r="AE253" s="49">
        <f t="shared" si="130"/>
        <v>4674.9218719026912</v>
      </c>
      <c r="AF253" s="49">
        <f t="shared" si="130"/>
        <v>4674.9218719026912</v>
      </c>
      <c r="AH253" s="49">
        <f t="shared" si="113"/>
        <v>59371.507773164187</v>
      </c>
      <c r="AI253" s="49">
        <f t="shared" si="114"/>
        <v>51886.711807728403</v>
      </c>
      <c r="AJ253" s="49">
        <f t="shared" si="115"/>
        <v>45426.151079668038</v>
      </c>
      <c r="AK253" s="49">
        <f t="shared" si="116"/>
        <v>44220.493410799238</v>
      </c>
      <c r="AL253" s="49">
        <f t="shared" si="117"/>
        <v>44220.493410799238</v>
      </c>
      <c r="AN253" s="49">
        <f t="shared" si="128"/>
        <v>384746.07005759148</v>
      </c>
      <c r="AO253" s="49">
        <f t="shared" si="118"/>
        <v>332859.35824986309</v>
      </c>
      <c r="AP253" s="49">
        <f t="shared" si="119"/>
        <v>287433.20717019506</v>
      </c>
      <c r="AQ253" s="49">
        <f t="shared" si="120"/>
        <v>243212.71375939582</v>
      </c>
      <c r="AR253" s="49">
        <f t="shared" si="121"/>
        <v>198992.22034859657</v>
      </c>
      <c r="AT253" s="49">
        <f t="shared" si="131"/>
        <v>4740.0341837345522</v>
      </c>
      <c r="AU253" s="49">
        <f t="shared" si="131"/>
        <v>5013.78063791359</v>
      </c>
      <c r="AV253" s="49">
        <f t="shared" si="131"/>
        <v>5393.2235565908904</v>
      </c>
      <c r="AW253" s="49">
        <f t="shared" si="131"/>
        <v>5462.9687236247237</v>
      </c>
      <c r="AX253" s="49">
        <f t="shared" si="131"/>
        <v>5533.6158351586373</v>
      </c>
      <c r="AZ253" s="53">
        <f t="shared" si="123"/>
        <v>77192.90833885684</v>
      </c>
      <c r="BA253" s="53">
        <f t="shared" si="124"/>
        <v>67884.851267887469</v>
      </c>
      <c r="BB253" s="53">
        <f t="shared" si="125"/>
        <v>61741.836508726345</v>
      </c>
      <c r="BC253" s="53">
        <f t="shared" si="126"/>
        <v>58925.545257281003</v>
      </c>
      <c r="BD253" s="53">
        <f t="shared" si="127"/>
        <v>57315.813619204542</v>
      </c>
    </row>
    <row r="254" spans="2:56" s="243" customFormat="1">
      <c r="B254" s="43">
        <f>'12. Investeringen (bijschatten)'!B57</f>
        <v>38</v>
      </c>
      <c r="C254" s="54"/>
      <c r="D254" s="3"/>
      <c r="E254" s="54"/>
      <c r="F254" s="179">
        <f>'12. Investeringen (bijschatten)'!C57</f>
        <v>2674366.8931494337</v>
      </c>
      <c r="G254" s="3"/>
      <c r="H254" s="43">
        <f>'12. Investeringen (bijschatten)'!D57</f>
        <v>2021</v>
      </c>
      <c r="I254" s="43" t="str">
        <f>'12. Investeringen (bijschatten)'!E57</f>
        <v>11 Werktuigen</v>
      </c>
      <c r="J254" s="179">
        <f>_xlfn.XLOOKUP(I254,'3. Input (des)investeringen '!$B$11:$B$81,'3. Input (des)investeringen '!$D$11:$D$81)</f>
        <v>10</v>
      </c>
      <c r="M254" s="49">
        <f t="shared" si="105"/>
        <v>0</v>
      </c>
      <c r="N254" s="49">
        <f t="shared" si="106"/>
        <v>133718.34465747169</v>
      </c>
      <c r="O254" s="3"/>
      <c r="P254" s="147">
        <f t="shared" si="107"/>
        <v>0</v>
      </c>
      <c r="Q254" s="147">
        <f t="shared" si="108"/>
        <v>2540648.5484919618</v>
      </c>
      <c r="R254" s="3"/>
      <c r="S254" s="49">
        <f t="shared" si="109"/>
        <v>2540648.5484919618</v>
      </c>
      <c r="T254" s="44">
        <f t="shared" si="110"/>
        <v>9.5</v>
      </c>
      <c r="U254" s="3"/>
      <c r="V254" s="49">
        <f t="shared" si="129"/>
        <v>312900.92649848375</v>
      </c>
      <c r="W254" s="49">
        <f t="shared" si="129"/>
        <v>270082.90497763857</v>
      </c>
      <c r="X254" s="49">
        <f t="shared" si="129"/>
        <v>233124.1916649091</v>
      </c>
      <c r="Y254" s="49">
        <f t="shared" si="129"/>
        <v>226227.02623103606</v>
      </c>
      <c r="Z254" s="49">
        <f t="shared" si="129"/>
        <v>226227.02623103606</v>
      </c>
      <c r="AA254" s="3"/>
      <c r="AB254" s="49">
        <f t="shared" si="130"/>
        <v>26743.668931494336</v>
      </c>
      <c r="AC254" s="49">
        <f t="shared" si="130"/>
        <v>26743.668931494336</v>
      </c>
      <c r="AD254" s="49">
        <f t="shared" si="130"/>
        <v>26743.668931494336</v>
      </c>
      <c r="AE254" s="49">
        <f t="shared" si="130"/>
        <v>26743.668931494336</v>
      </c>
      <c r="AF254" s="49">
        <f t="shared" si="130"/>
        <v>26743.668931494336</v>
      </c>
      <c r="AG254" s="3"/>
      <c r="AH254" s="49">
        <f t="shared" si="113"/>
        <v>339644.5954299781</v>
      </c>
      <c r="AI254" s="49">
        <f t="shared" si="114"/>
        <v>296826.57390913292</v>
      </c>
      <c r="AJ254" s="49">
        <f t="shared" si="115"/>
        <v>259867.86059640342</v>
      </c>
      <c r="AK254" s="49">
        <f t="shared" si="116"/>
        <v>252970.69516253041</v>
      </c>
      <c r="AL254" s="49">
        <f t="shared" si="117"/>
        <v>252970.69516253041</v>
      </c>
      <c r="AM254" s="3"/>
      <c r="AN254" s="49">
        <f t="shared" si="128"/>
        <v>2201003.9530619839</v>
      </c>
      <c r="AO254" s="49">
        <f t="shared" si="118"/>
        <v>1904177.3791528509</v>
      </c>
      <c r="AP254" s="49">
        <f t="shared" si="119"/>
        <v>1644309.5185564475</v>
      </c>
      <c r="AQ254" s="49">
        <f t="shared" si="120"/>
        <v>1391338.8233939172</v>
      </c>
      <c r="AR254" s="49">
        <f t="shared" si="121"/>
        <v>1138368.1282313867</v>
      </c>
      <c r="AS254" s="3"/>
      <c r="AT254" s="49">
        <f t="shared" si="131"/>
        <v>27116.154752372193</v>
      </c>
      <c r="AU254" s="49">
        <f t="shared" si="131"/>
        <v>28682.166921631186</v>
      </c>
      <c r="AV254" s="49">
        <f t="shared" si="131"/>
        <v>30852.833314260235</v>
      </c>
      <c r="AW254" s="49">
        <f t="shared" si="131"/>
        <v>31251.822154680252</v>
      </c>
      <c r="AX254" s="49">
        <f t="shared" si="131"/>
        <v>31655.970718784571</v>
      </c>
      <c r="AY254" s="3"/>
      <c r="AZ254" s="53">
        <f t="shared" si="123"/>
        <v>441594.88458645775</v>
      </c>
      <c r="BA254" s="53">
        <f t="shared" si="124"/>
        <v>388346.59434280818</v>
      </c>
      <c r="BB254" s="53">
        <f t="shared" si="125"/>
        <v>353204.45561580866</v>
      </c>
      <c r="BC254" s="53">
        <f t="shared" si="126"/>
        <v>337093.39260617952</v>
      </c>
      <c r="BD254" s="53">
        <f t="shared" si="127"/>
        <v>327884.65475410764</v>
      </c>
    </row>
    <row r="255" spans="2:56" s="243" customFormat="1">
      <c r="B255" s="43">
        <f>'12. Investeringen (bijschatten)'!B58</f>
        <v>39</v>
      </c>
      <c r="C255" s="54"/>
      <c r="D255" s="3"/>
      <c r="E255" s="54"/>
      <c r="F255" s="179">
        <f>'12. Investeringen (bijschatten)'!C58</f>
        <v>49.981940341018536</v>
      </c>
      <c r="G255" s="3"/>
      <c r="H255" s="43">
        <f>'12. Investeringen (bijschatten)'!D58</f>
        <v>2021</v>
      </c>
      <c r="I255" s="43" t="str">
        <f>'12. Investeringen (bijschatten)'!E58</f>
        <v>14 Overig rollend materieel</v>
      </c>
      <c r="J255" s="179">
        <f>_xlfn.XLOOKUP(I255,'3. Input (des)investeringen '!$B$11:$B$81,'3. Input (des)investeringen '!$D$11:$D$81)</f>
        <v>10</v>
      </c>
      <c r="M255" s="49">
        <f t="shared" si="105"/>
        <v>0</v>
      </c>
      <c r="N255" s="49">
        <f t="shared" si="106"/>
        <v>2.4990970170509268</v>
      </c>
      <c r="O255" s="3"/>
      <c r="P255" s="147">
        <f t="shared" si="107"/>
        <v>0</v>
      </c>
      <c r="Q255" s="147">
        <f t="shared" si="108"/>
        <v>47.482843323967607</v>
      </c>
      <c r="R255" s="3"/>
      <c r="S255" s="49">
        <f t="shared" si="109"/>
        <v>47.482843323967607</v>
      </c>
      <c r="T255" s="44">
        <f t="shared" si="110"/>
        <v>9.5</v>
      </c>
      <c r="U255" s="3"/>
      <c r="V255" s="49">
        <f t="shared" si="129"/>
        <v>5.8478870198991695</v>
      </c>
      <c r="W255" s="49">
        <f t="shared" si="129"/>
        <v>5.0476498487550723</v>
      </c>
      <c r="X255" s="49">
        <f t="shared" si="129"/>
        <v>4.3569188168201682</v>
      </c>
      <c r="Y255" s="49">
        <f t="shared" si="129"/>
        <v>4.2280158932456064</v>
      </c>
      <c r="Z255" s="49">
        <f t="shared" si="129"/>
        <v>4.2280158932456064</v>
      </c>
      <c r="AA255" s="3"/>
      <c r="AB255" s="49">
        <f t="shared" si="130"/>
        <v>0.49981940341018533</v>
      </c>
      <c r="AC255" s="49">
        <f t="shared" si="130"/>
        <v>0.49981940341018527</v>
      </c>
      <c r="AD255" s="49">
        <f t="shared" si="130"/>
        <v>0.49981940341018527</v>
      </c>
      <c r="AE255" s="49">
        <f t="shared" si="130"/>
        <v>0.49981940341018527</v>
      </c>
      <c r="AF255" s="49">
        <f t="shared" si="130"/>
        <v>0.49981940341018527</v>
      </c>
      <c r="AG255" s="3"/>
      <c r="AH255" s="49">
        <f t="shared" si="113"/>
        <v>6.3477064233093552</v>
      </c>
      <c r="AI255" s="49">
        <f t="shared" si="114"/>
        <v>5.5474692521652571</v>
      </c>
      <c r="AJ255" s="49">
        <f t="shared" si="115"/>
        <v>4.8567382202303531</v>
      </c>
      <c r="AK255" s="49">
        <f t="shared" si="116"/>
        <v>4.7278352966557922</v>
      </c>
      <c r="AL255" s="49">
        <f t="shared" si="117"/>
        <v>4.7278352966557922</v>
      </c>
      <c r="AM255" s="3"/>
      <c r="AN255" s="49">
        <f t="shared" si="128"/>
        <v>41.135136900658253</v>
      </c>
      <c r="AO255" s="49">
        <f t="shared" si="118"/>
        <v>35.587667648492996</v>
      </c>
      <c r="AP255" s="49">
        <f t="shared" si="119"/>
        <v>30.730929428262641</v>
      </c>
      <c r="AQ255" s="49">
        <f t="shared" si="120"/>
        <v>26.003094131606851</v>
      </c>
      <c r="AR255" s="49">
        <f t="shared" si="121"/>
        <v>21.27525883495106</v>
      </c>
      <c r="AS255" s="3"/>
      <c r="AT255" s="49">
        <f t="shared" si="131"/>
        <v>0.5067808880608824</v>
      </c>
      <c r="AU255" s="49">
        <f t="shared" si="131"/>
        <v>0.53604849790817455</v>
      </c>
      <c r="AV255" s="49">
        <f t="shared" si="131"/>
        <v>0.57661664822986514</v>
      </c>
      <c r="AW255" s="49">
        <f t="shared" si="131"/>
        <v>0.58407345472477379</v>
      </c>
      <c r="AX255" s="49">
        <f t="shared" si="131"/>
        <v>0.59162669264127443</v>
      </c>
      <c r="AY255" s="3"/>
      <c r="AZ255" s="53">
        <f t="shared" si="123"/>
        <v>8.2530819659926173</v>
      </c>
      <c r="BA255" s="53">
        <f t="shared" si="124"/>
        <v>7.2579107824737008</v>
      </c>
      <c r="BB255" s="53">
        <f t="shared" si="125"/>
        <v>6.6011301867341983</v>
      </c>
      <c r="BC255" s="53">
        <f t="shared" si="126"/>
        <v>6.3000263283816258</v>
      </c>
      <c r="BD255" s="53">
        <f t="shared" si="127"/>
        <v>6.127921825025207</v>
      </c>
    </row>
    <row r="256" spans="2:56" s="243" customFormat="1">
      <c r="B256" s="43">
        <f>'12. Investeringen (bijschatten)'!B59</f>
        <v>40</v>
      </c>
      <c r="C256" s="54"/>
      <c r="D256" s="3"/>
      <c r="E256" s="54"/>
      <c r="F256" s="179">
        <f>'12. Investeringen (bijschatten)'!C59</f>
        <v>503372.15987408569</v>
      </c>
      <c r="G256" s="3"/>
      <c r="H256" s="43">
        <f>'12. Investeringen (bijschatten)'!D59</f>
        <v>2021</v>
      </c>
      <c r="I256" s="43" t="str">
        <f>'12. Investeringen (bijschatten)'!E59</f>
        <v>15 Compressorstations (KC)</v>
      </c>
      <c r="J256" s="179">
        <f>_xlfn.XLOOKUP(I256,'3. Input (des)investeringen '!$B$11:$B$81,'3. Input (des)investeringen '!$D$11:$D$81)</f>
        <v>30</v>
      </c>
      <c r="M256" s="49">
        <f t="shared" si="105"/>
        <v>0</v>
      </c>
      <c r="N256" s="49">
        <f t="shared" si="106"/>
        <v>8389.5359979014283</v>
      </c>
      <c r="O256" s="3"/>
      <c r="P256" s="147">
        <f t="shared" si="107"/>
        <v>0</v>
      </c>
      <c r="Q256" s="147">
        <f t="shared" si="108"/>
        <v>494982.62387618428</v>
      </c>
      <c r="R256" s="3"/>
      <c r="S256" s="49">
        <f t="shared" si="109"/>
        <v>494982.62387618428</v>
      </c>
      <c r="T256" s="44">
        <f t="shared" si="110"/>
        <v>29.5</v>
      </c>
      <c r="U256" s="3"/>
      <c r="V256" s="49">
        <f t="shared" si="129"/>
        <v>19631.514235089344</v>
      </c>
      <c r="W256" s="49">
        <f t="shared" si="129"/>
        <v>18766.396658627778</v>
      </c>
      <c r="X256" s="49">
        <f t="shared" si="129"/>
        <v>17939.402907569605</v>
      </c>
      <c r="Y256" s="49">
        <f t="shared" si="129"/>
        <v>17148.852948930944</v>
      </c>
      <c r="Z256" s="49">
        <f t="shared" si="129"/>
        <v>16393.140785079751</v>
      </c>
      <c r="AA256" s="3"/>
      <c r="AB256" s="49">
        <f t="shared" si="130"/>
        <v>1677.9071995802858</v>
      </c>
      <c r="AC256" s="49">
        <f t="shared" si="130"/>
        <v>1677.9071995802856</v>
      </c>
      <c r="AD256" s="49">
        <f t="shared" si="130"/>
        <v>1677.9071995802856</v>
      </c>
      <c r="AE256" s="49">
        <f t="shared" si="130"/>
        <v>1677.9071995802856</v>
      </c>
      <c r="AF256" s="49">
        <f t="shared" si="130"/>
        <v>1677.9071995802856</v>
      </c>
      <c r="AG256" s="3"/>
      <c r="AH256" s="49">
        <f t="shared" si="113"/>
        <v>21309.421434669628</v>
      </c>
      <c r="AI256" s="49">
        <f t="shared" si="114"/>
        <v>20444.303858208063</v>
      </c>
      <c r="AJ256" s="49">
        <f t="shared" si="115"/>
        <v>19617.31010714989</v>
      </c>
      <c r="AK256" s="49">
        <f t="shared" si="116"/>
        <v>18826.760148511228</v>
      </c>
      <c r="AL256" s="49">
        <f t="shared" si="117"/>
        <v>18071.047984660036</v>
      </c>
      <c r="AM256" s="3"/>
      <c r="AN256" s="49">
        <f t="shared" si="128"/>
        <v>473673.20244151464</v>
      </c>
      <c r="AO256" s="49">
        <f t="shared" si="118"/>
        <v>453228.89858330658</v>
      </c>
      <c r="AP256" s="49">
        <f t="shared" si="119"/>
        <v>433611.5884761567</v>
      </c>
      <c r="AQ256" s="49">
        <f t="shared" si="120"/>
        <v>414784.82832764549</v>
      </c>
      <c r="AR256" s="49">
        <f t="shared" si="121"/>
        <v>396713.78034298547</v>
      </c>
      <c r="AS256" s="3"/>
      <c r="AT256" s="49">
        <f t="shared" si="131"/>
        <v>5103.8312731681199</v>
      </c>
      <c r="AU256" s="49">
        <f t="shared" si="131"/>
        <v>5398.587736856125</v>
      </c>
      <c r="AV256" s="49">
        <f t="shared" si="131"/>
        <v>5807.1528567813966</v>
      </c>
      <c r="AW256" s="49">
        <f t="shared" si="131"/>
        <v>5882.2509575252943</v>
      </c>
      <c r="AX256" s="49">
        <f t="shared" si="131"/>
        <v>5958.3202269080093</v>
      </c>
      <c r="AY256" s="3"/>
      <c r="AZ256" s="53">
        <f t="shared" si="123"/>
        <v>42518.141590849249</v>
      </c>
      <c r="BA256" s="53">
        <f t="shared" si="124"/>
        <v>40799.445248313306</v>
      </c>
      <c r="BB256" s="53">
        <f t="shared" si="125"/>
        <v>41901.703326025236</v>
      </c>
      <c r="BC256" s="53">
        <f t="shared" si="126"/>
        <v>40470.834582487048</v>
      </c>
      <c r="BD256" s="53">
        <f t="shared" si="127"/>
        <v>39104.491864601492</v>
      </c>
    </row>
    <row r="257" spans="2:56" s="243" customFormat="1">
      <c r="B257" s="43">
        <f>'12. Investeringen (bijschatten)'!B60</f>
        <v>41</v>
      </c>
      <c r="C257" s="54"/>
      <c r="D257" s="3"/>
      <c r="E257" s="54"/>
      <c r="F257" s="179">
        <f>'12. Investeringen (bijschatten)'!C60</f>
        <v>8924117.8015749045</v>
      </c>
      <c r="G257" s="3"/>
      <c r="H257" s="43">
        <f>'12. Investeringen (bijschatten)'!D60</f>
        <v>2021</v>
      </c>
      <c r="I257" s="43" t="str">
        <f>'12. Investeringen (bijschatten)'!E60</f>
        <v>15 Compressorstations (TT-BT-AT)</v>
      </c>
      <c r="J257" s="179">
        <f>_xlfn.XLOOKUP(I257,'3. Input (des)investeringen '!$B$11:$B$81,'3. Input (des)investeringen '!$D$11:$D$81)</f>
        <v>30</v>
      </c>
      <c r="M257" s="49">
        <f t="shared" si="105"/>
        <v>0</v>
      </c>
      <c r="N257" s="49">
        <f t="shared" si="106"/>
        <v>148735.29669291509</v>
      </c>
      <c r="O257" s="3"/>
      <c r="P257" s="147">
        <f t="shared" si="107"/>
        <v>0</v>
      </c>
      <c r="Q257" s="147">
        <f t="shared" si="108"/>
        <v>8775382.5048819892</v>
      </c>
      <c r="R257" s="3"/>
      <c r="S257" s="49">
        <f t="shared" si="109"/>
        <v>8775382.5048819892</v>
      </c>
      <c r="T257" s="44">
        <f t="shared" si="110"/>
        <v>29.5</v>
      </c>
      <c r="U257" s="3"/>
      <c r="V257" s="49">
        <f t="shared" si="129"/>
        <v>348040.5942614213</v>
      </c>
      <c r="W257" s="49">
        <f t="shared" si="129"/>
        <v>332703.21214142645</v>
      </c>
      <c r="X257" s="49">
        <f t="shared" si="129"/>
        <v>318041.71465722803</v>
      </c>
      <c r="Y257" s="49">
        <f t="shared" si="129"/>
        <v>304026.31706216373</v>
      </c>
      <c r="Z257" s="49">
        <f t="shared" si="129"/>
        <v>290628.54715772939</v>
      </c>
      <c r="AA257" s="3"/>
      <c r="AB257" s="49">
        <f t="shared" si="130"/>
        <v>29747.059338583014</v>
      </c>
      <c r="AC257" s="49">
        <f t="shared" si="130"/>
        <v>29747.059338583014</v>
      </c>
      <c r="AD257" s="49">
        <f t="shared" si="130"/>
        <v>29747.059338583014</v>
      </c>
      <c r="AE257" s="49">
        <f t="shared" si="130"/>
        <v>29747.059338583014</v>
      </c>
      <c r="AF257" s="49">
        <f t="shared" si="130"/>
        <v>29747.059338583014</v>
      </c>
      <c r="AG257" s="3"/>
      <c r="AH257" s="49">
        <f t="shared" si="113"/>
        <v>377787.65360000433</v>
      </c>
      <c r="AI257" s="49">
        <f t="shared" si="114"/>
        <v>362450.27148000948</v>
      </c>
      <c r="AJ257" s="49">
        <f t="shared" si="115"/>
        <v>347788.77399581106</v>
      </c>
      <c r="AK257" s="49">
        <f t="shared" si="116"/>
        <v>333773.37640074675</v>
      </c>
      <c r="AL257" s="49">
        <f t="shared" si="117"/>
        <v>320375.60649631242</v>
      </c>
      <c r="AM257" s="3"/>
      <c r="AN257" s="49">
        <f t="shared" si="128"/>
        <v>8397594.8512819856</v>
      </c>
      <c r="AO257" s="49">
        <f t="shared" si="118"/>
        <v>8035144.5798019757</v>
      </c>
      <c r="AP257" s="49">
        <f t="shared" si="119"/>
        <v>7687355.8058061646</v>
      </c>
      <c r="AQ257" s="49">
        <f t="shared" si="120"/>
        <v>7353582.4294054182</v>
      </c>
      <c r="AR257" s="49">
        <f t="shared" si="121"/>
        <v>7033206.8229091056</v>
      </c>
      <c r="AS257" s="3"/>
      <c r="AT257" s="49">
        <f t="shared" si="131"/>
        <v>90484.129143152386</v>
      </c>
      <c r="AU257" s="49">
        <f t="shared" si="131"/>
        <v>95709.768569427746</v>
      </c>
      <c r="AV257" s="49">
        <f t="shared" si="131"/>
        <v>102953.08385476202</v>
      </c>
      <c r="AW257" s="49">
        <f t="shared" si="131"/>
        <v>104284.47313517181</v>
      </c>
      <c r="AX257" s="49">
        <f t="shared" si="131"/>
        <v>105633.07994175583</v>
      </c>
      <c r="AY257" s="3"/>
      <c r="AZ257" s="53">
        <f t="shared" si="123"/>
        <v>753790.00768674421</v>
      </c>
      <c r="BA257" s="53">
        <f t="shared" si="124"/>
        <v>723319.81118290243</v>
      </c>
      <c r="BB257" s="53">
        <f t="shared" si="125"/>
        <v>742861.37847120734</v>
      </c>
      <c r="BC257" s="53">
        <f t="shared" si="126"/>
        <v>717493.98185332445</v>
      </c>
      <c r="BD257" s="53">
        <f t="shared" si="127"/>
        <v>693270.54570861429</v>
      </c>
    </row>
    <row r="258" spans="2:56" s="243" customFormat="1">
      <c r="B258" s="43">
        <f>'12. Investeringen (bijschatten)'!B61</f>
        <v>42</v>
      </c>
      <c r="C258" s="54"/>
      <c r="D258" s="3"/>
      <c r="E258" s="54"/>
      <c r="F258" s="179">
        <f>'12. Investeringen (bijschatten)'!C61</f>
        <v>302473.20248261362</v>
      </c>
      <c r="G258" s="3"/>
      <c r="H258" s="43">
        <f>'12. Investeringen (bijschatten)'!D61</f>
        <v>2021</v>
      </c>
      <c r="I258" s="43" t="str">
        <f>'12. Investeringen (bijschatten)'!E61</f>
        <v>16 LNG installaties</v>
      </c>
      <c r="J258" s="179">
        <f>_xlfn.XLOOKUP(I258,'3. Input (des)investeringen '!$B$11:$B$81,'3. Input (des)investeringen '!$D$11:$D$81)</f>
        <v>30</v>
      </c>
      <c r="M258" s="49">
        <f t="shared" si="105"/>
        <v>0</v>
      </c>
      <c r="N258" s="49">
        <f t="shared" si="106"/>
        <v>5041.2200413768933</v>
      </c>
      <c r="O258" s="3"/>
      <c r="P258" s="147">
        <f t="shared" si="107"/>
        <v>0</v>
      </c>
      <c r="Q258" s="147">
        <f t="shared" si="108"/>
        <v>297431.98244123673</v>
      </c>
      <c r="R258" s="3"/>
      <c r="S258" s="49">
        <f t="shared" si="109"/>
        <v>297431.98244123673</v>
      </c>
      <c r="T258" s="44">
        <f t="shared" si="110"/>
        <v>29.5</v>
      </c>
      <c r="U258" s="3"/>
      <c r="V258" s="49">
        <f t="shared" si="129"/>
        <v>11796.454896821931</v>
      </c>
      <c r="W258" s="49">
        <f t="shared" si="129"/>
        <v>11276.611121707745</v>
      </c>
      <c r="X258" s="49">
        <f t="shared" si="129"/>
        <v>10779.675716344353</v>
      </c>
      <c r="Y258" s="49">
        <f t="shared" si="129"/>
        <v>10304.639159352906</v>
      </c>
      <c r="Z258" s="49">
        <f t="shared" si="129"/>
        <v>9850.5364167373555</v>
      </c>
      <c r="AA258" s="3"/>
      <c r="AB258" s="49">
        <f t="shared" si="130"/>
        <v>1008.2440082753789</v>
      </c>
      <c r="AC258" s="49">
        <f t="shared" si="130"/>
        <v>1008.2440082753789</v>
      </c>
      <c r="AD258" s="49">
        <f t="shared" si="130"/>
        <v>1008.2440082753789</v>
      </c>
      <c r="AE258" s="49">
        <f t="shared" si="130"/>
        <v>1008.2440082753789</v>
      </c>
      <c r="AF258" s="49">
        <f t="shared" si="130"/>
        <v>1008.2440082753789</v>
      </c>
      <c r="AG258" s="3"/>
      <c r="AH258" s="49">
        <f t="shared" si="113"/>
        <v>12804.69890509731</v>
      </c>
      <c r="AI258" s="49">
        <f t="shared" si="114"/>
        <v>12284.855129983123</v>
      </c>
      <c r="AJ258" s="49">
        <f t="shared" si="115"/>
        <v>11787.919724619731</v>
      </c>
      <c r="AK258" s="49">
        <f t="shared" si="116"/>
        <v>11312.883167628284</v>
      </c>
      <c r="AL258" s="49">
        <f t="shared" si="117"/>
        <v>10858.780425012734</v>
      </c>
      <c r="AM258" s="3"/>
      <c r="AN258" s="49">
        <f t="shared" si="128"/>
        <v>284627.28353613941</v>
      </c>
      <c r="AO258" s="49">
        <f t="shared" si="118"/>
        <v>272342.42840615631</v>
      </c>
      <c r="AP258" s="49">
        <f t="shared" si="119"/>
        <v>260554.50868153656</v>
      </c>
      <c r="AQ258" s="49">
        <f t="shared" si="120"/>
        <v>249241.62551390828</v>
      </c>
      <c r="AR258" s="49">
        <f t="shared" si="121"/>
        <v>238382.84508889556</v>
      </c>
      <c r="AS258" s="3"/>
      <c r="AT258" s="49">
        <f t="shared" si="131"/>
        <v>3066.8604924679148</v>
      </c>
      <c r="AU258" s="49">
        <f t="shared" si="131"/>
        <v>3243.9778196289217</v>
      </c>
      <c r="AV258" s="49">
        <f t="shared" si="131"/>
        <v>3489.4820610184379</v>
      </c>
      <c r="AW258" s="49">
        <f t="shared" si="131"/>
        <v>3534.6080430315292</v>
      </c>
      <c r="AX258" s="49">
        <f t="shared" si="131"/>
        <v>3580.3175942440116</v>
      </c>
      <c r="AY258" s="3"/>
      <c r="AZ258" s="53">
        <f t="shared" si="123"/>
        <v>25548.887037793967</v>
      </c>
      <c r="BA258" s="53">
        <f t="shared" si="124"/>
        <v>24516.133087015205</v>
      </c>
      <c r="BB258" s="53">
        <f t="shared" si="125"/>
        <v>25178.473115536559</v>
      </c>
      <c r="BC258" s="53">
        <f t="shared" si="126"/>
        <v>24318.67298018833</v>
      </c>
      <c r="BD258" s="53">
        <f t="shared" si="127"/>
        <v>23497.646132634774</v>
      </c>
    </row>
    <row r="259" spans="2:56" s="243" customFormat="1">
      <c r="B259" s="43">
        <f>'12. Investeringen (bijschatten)'!B62</f>
        <v>43</v>
      </c>
      <c r="C259" s="54"/>
      <c r="D259" s="3"/>
      <c r="E259" s="54"/>
      <c r="F259" s="179">
        <f>'12. Investeringen (bijschatten)'!C62</f>
        <v>2052183.8724388792</v>
      </c>
      <c r="G259" s="3"/>
      <c r="H259" s="43">
        <f>'12. Investeringen (bijschatten)'!D62</f>
        <v>2021</v>
      </c>
      <c r="I259" s="43" t="str">
        <f>'12. Investeringen (bijschatten)'!E62</f>
        <v>17 Mengstations</v>
      </c>
      <c r="J259" s="179">
        <f>_xlfn.XLOOKUP(I259,'3. Input (des)investeringen '!$B$11:$B$81,'3. Input (des)investeringen '!$D$11:$D$81)</f>
        <v>30</v>
      </c>
      <c r="M259" s="49">
        <f t="shared" si="105"/>
        <v>0</v>
      </c>
      <c r="N259" s="49">
        <f t="shared" si="106"/>
        <v>34203.064540647989</v>
      </c>
      <c r="O259" s="3"/>
      <c r="P259" s="147">
        <f t="shared" si="107"/>
        <v>0</v>
      </c>
      <c r="Q259" s="147">
        <f t="shared" si="108"/>
        <v>2017980.8078982313</v>
      </c>
      <c r="R259" s="3"/>
      <c r="S259" s="49">
        <f t="shared" si="109"/>
        <v>2017980.8078982313</v>
      </c>
      <c r="T259" s="44">
        <f t="shared" si="110"/>
        <v>29.5</v>
      </c>
      <c r="U259" s="3"/>
      <c r="V259" s="49">
        <f t="shared" si="129"/>
        <v>80035.171025116288</v>
      </c>
      <c r="W259" s="49">
        <f t="shared" si="129"/>
        <v>76508.197386721338</v>
      </c>
      <c r="X259" s="49">
        <f t="shared" si="129"/>
        <v>73136.649705272604</v>
      </c>
      <c r="Y259" s="49">
        <f t="shared" si="129"/>
        <v>69913.678701311437</v>
      </c>
      <c r="Z259" s="49">
        <f t="shared" si="129"/>
        <v>66832.736928033308</v>
      </c>
      <c r="AA259" s="3"/>
      <c r="AB259" s="49">
        <f t="shared" si="130"/>
        <v>6840.6129081295985</v>
      </c>
      <c r="AC259" s="49">
        <f t="shared" si="130"/>
        <v>6840.6129081295985</v>
      </c>
      <c r="AD259" s="49">
        <f t="shared" si="130"/>
        <v>6840.6129081295985</v>
      </c>
      <c r="AE259" s="49">
        <f t="shared" si="130"/>
        <v>6840.6129081295985</v>
      </c>
      <c r="AF259" s="49">
        <f t="shared" si="130"/>
        <v>6840.6129081295985</v>
      </c>
      <c r="AG259" s="3"/>
      <c r="AH259" s="49">
        <f t="shared" si="113"/>
        <v>86875.783933245883</v>
      </c>
      <c r="AI259" s="49">
        <f t="shared" si="114"/>
        <v>83348.810294850933</v>
      </c>
      <c r="AJ259" s="49">
        <f t="shared" si="115"/>
        <v>79977.262613402199</v>
      </c>
      <c r="AK259" s="49">
        <f t="shared" si="116"/>
        <v>76754.291609441032</v>
      </c>
      <c r="AL259" s="49">
        <f t="shared" si="117"/>
        <v>73673.349836162903</v>
      </c>
      <c r="AM259" s="3"/>
      <c r="AN259" s="49">
        <f t="shared" si="128"/>
        <v>1931105.0239649855</v>
      </c>
      <c r="AO259" s="49">
        <f t="shared" si="118"/>
        <v>1847756.2136701345</v>
      </c>
      <c r="AP259" s="49">
        <f t="shared" si="119"/>
        <v>1767778.9510567323</v>
      </c>
      <c r="AQ259" s="49">
        <f t="shared" si="120"/>
        <v>1691024.6594472914</v>
      </c>
      <c r="AR259" s="49">
        <f t="shared" si="121"/>
        <v>1617351.3096111284</v>
      </c>
      <c r="AS259" s="3"/>
      <c r="AT259" s="49">
        <f t="shared" si="131"/>
        <v>20807.666894142079</v>
      </c>
      <c r="AU259" s="49">
        <f t="shared" si="131"/>
        <v>22009.351272612574</v>
      </c>
      <c r="AV259" s="49">
        <f t="shared" si="131"/>
        <v>23675.018976923893</v>
      </c>
      <c r="AW259" s="49">
        <f t="shared" si="131"/>
        <v>23981.184322333476</v>
      </c>
      <c r="AX259" s="49">
        <f t="shared" si="131"/>
        <v>24291.308997989883</v>
      </c>
      <c r="AY259" s="3"/>
      <c r="AZ259" s="53">
        <f t="shared" si="123"/>
        <v>173341.02164219748</v>
      </c>
      <c r="BA259" s="53">
        <f t="shared" si="124"/>
        <v>166334.11661857794</v>
      </c>
      <c r="BB259" s="53">
        <f t="shared" si="125"/>
        <v>170827.88173048192</v>
      </c>
      <c r="BC259" s="53">
        <f t="shared" si="126"/>
        <v>164994.41299077158</v>
      </c>
      <c r="BD259" s="53">
        <f t="shared" si="127"/>
        <v>159424.00859937567</v>
      </c>
    </row>
    <row r="260" spans="2:56" s="243" customFormat="1">
      <c r="B260" s="43">
        <f>'12. Investeringen (bijschatten)'!B63</f>
        <v>44</v>
      </c>
      <c r="C260" s="54"/>
      <c r="D260" s="3"/>
      <c r="E260" s="54"/>
      <c r="F260" s="179">
        <f>'12. Investeringen (bijschatten)'!C63</f>
        <v>2389093.2206175276</v>
      </c>
      <c r="G260" s="3"/>
      <c r="H260" s="43">
        <f>'12. Investeringen (bijschatten)'!D63</f>
        <v>2021</v>
      </c>
      <c r="I260" s="43" t="str">
        <f>'12. Investeringen (bijschatten)'!E63</f>
        <v>20 Kantoorgebouwen</v>
      </c>
      <c r="J260" s="179">
        <f>_xlfn.XLOOKUP(I260,'3. Input (des)investeringen '!$B$11:$B$81,'3. Input (des)investeringen '!$D$11:$D$81)</f>
        <v>30</v>
      </c>
      <c r="M260" s="49">
        <f t="shared" si="105"/>
        <v>0</v>
      </c>
      <c r="N260" s="49">
        <f t="shared" si="106"/>
        <v>39818.220343625457</v>
      </c>
      <c r="O260" s="3"/>
      <c r="P260" s="147">
        <f t="shared" si="107"/>
        <v>0</v>
      </c>
      <c r="Q260" s="147">
        <f t="shared" si="108"/>
        <v>2349275.000273902</v>
      </c>
      <c r="R260" s="3"/>
      <c r="S260" s="49">
        <f t="shared" si="109"/>
        <v>2349275.000273902</v>
      </c>
      <c r="T260" s="44">
        <f t="shared" si="110"/>
        <v>29.5</v>
      </c>
      <c r="U260" s="3"/>
      <c r="V260" s="49">
        <f t="shared" si="129"/>
        <v>93174.635604083567</v>
      </c>
      <c r="W260" s="49">
        <f t="shared" si="129"/>
        <v>89068.634713056163</v>
      </c>
      <c r="X260" s="49">
        <f t="shared" si="129"/>
        <v>85143.576234175707</v>
      </c>
      <c r="Y260" s="49">
        <f t="shared" si="129"/>
        <v>81391.486434025603</v>
      </c>
      <c r="Z260" s="49">
        <f t="shared" si="129"/>
        <v>77804.742964051591</v>
      </c>
      <c r="AA260" s="3"/>
      <c r="AB260" s="49">
        <f t="shared" si="130"/>
        <v>7963.6440687250915</v>
      </c>
      <c r="AC260" s="49">
        <f t="shared" si="130"/>
        <v>7963.6440687250915</v>
      </c>
      <c r="AD260" s="49">
        <f t="shared" si="130"/>
        <v>7963.6440687250915</v>
      </c>
      <c r="AE260" s="49">
        <f t="shared" si="130"/>
        <v>7963.6440687250915</v>
      </c>
      <c r="AF260" s="49">
        <f t="shared" si="130"/>
        <v>7963.6440687250915</v>
      </c>
      <c r="AG260" s="3"/>
      <c r="AH260" s="49">
        <f t="shared" si="113"/>
        <v>101138.27967280865</v>
      </c>
      <c r="AI260" s="49">
        <f t="shared" si="114"/>
        <v>97032.27878178125</v>
      </c>
      <c r="AJ260" s="49">
        <f t="shared" si="115"/>
        <v>93107.220302900794</v>
      </c>
      <c r="AK260" s="49">
        <f t="shared" si="116"/>
        <v>89355.13050275069</v>
      </c>
      <c r="AL260" s="49">
        <f t="shared" si="117"/>
        <v>85768.387032776678</v>
      </c>
      <c r="AM260" s="3"/>
      <c r="AN260" s="49">
        <f t="shared" si="128"/>
        <v>2248136.7206010935</v>
      </c>
      <c r="AO260" s="49">
        <f t="shared" si="118"/>
        <v>2151104.4418193121</v>
      </c>
      <c r="AP260" s="49">
        <f t="shared" si="119"/>
        <v>2057997.2215164113</v>
      </c>
      <c r="AQ260" s="49">
        <f t="shared" si="120"/>
        <v>1968642.0910136607</v>
      </c>
      <c r="AR260" s="49">
        <f t="shared" si="121"/>
        <v>1882873.703980884</v>
      </c>
      <c r="AS260" s="3"/>
      <c r="AT260" s="49">
        <f t="shared" si="131"/>
        <v>24223.685109942882</v>
      </c>
      <c r="AU260" s="49">
        <f t="shared" si="131"/>
        <v>25622.651372412307</v>
      </c>
      <c r="AV260" s="49">
        <f t="shared" si="131"/>
        <v>27561.773628276471</v>
      </c>
      <c r="AW260" s="49">
        <f t="shared" si="131"/>
        <v>27918.202484837344</v>
      </c>
      <c r="AX260" s="49">
        <f t="shared" si="131"/>
        <v>28279.240679371254</v>
      </c>
      <c r="AY260" s="3"/>
      <c r="AZ260" s="53">
        <f t="shared" si="123"/>
        <v>201798.61328318872</v>
      </c>
      <c r="BA260" s="53">
        <f t="shared" si="124"/>
        <v>193641.37673423087</v>
      </c>
      <c r="BB260" s="53">
        <f t="shared" si="125"/>
        <v>198872.88834880089</v>
      </c>
      <c r="BC260" s="53">
        <f t="shared" si="126"/>
        <v>192081.73244610714</v>
      </c>
      <c r="BD260" s="53">
        <f t="shared" si="127"/>
        <v>185596.82846342152</v>
      </c>
    </row>
    <row r="261" spans="2:56" s="243" customFormat="1">
      <c r="B261" s="43">
        <f>'12. Investeringen (bijschatten)'!B64</f>
        <v>45</v>
      </c>
      <c r="C261" s="54"/>
      <c r="D261" s="3"/>
      <c r="E261" s="54"/>
      <c r="F261" s="179">
        <f>'12. Investeringen (bijschatten)'!C64</f>
        <v>2623152.226809788</v>
      </c>
      <c r="G261" s="3"/>
      <c r="H261" s="43">
        <f>'12. Investeringen (bijschatten)'!D64</f>
        <v>2021</v>
      </c>
      <c r="I261" s="43" t="str">
        <f>'12. Investeringen (bijschatten)'!E64</f>
        <v>21 Hoofdtransportleiding</v>
      </c>
      <c r="J261" s="179">
        <f>_xlfn.XLOOKUP(I261,'3. Input (des)investeringen '!$B$11:$B$81,'3. Input (des)investeringen '!$D$11:$D$81)</f>
        <v>55</v>
      </c>
      <c r="M261" s="49">
        <f t="shared" si="105"/>
        <v>0</v>
      </c>
      <c r="N261" s="49">
        <f t="shared" si="106"/>
        <v>23846.838425543527</v>
      </c>
      <c r="O261" s="3"/>
      <c r="P261" s="147">
        <f t="shared" si="107"/>
        <v>0</v>
      </c>
      <c r="Q261" s="147">
        <f t="shared" si="108"/>
        <v>2599305.3883842444</v>
      </c>
      <c r="R261" s="3"/>
      <c r="S261" s="49">
        <f t="shared" si="109"/>
        <v>2599305.3883842444</v>
      </c>
      <c r="T261" s="44">
        <f t="shared" si="110"/>
        <v>54.5</v>
      </c>
      <c r="U261" s="3"/>
      <c r="V261" s="49">
        <f t="shared" si="129"/>
        <v>55801.601915771862</v>
      </c>
      <c r="W261" s="49">
        <f t="shared" si="129"/>
        <v>54470.554530625006</v>
      </c>
      <c r="X261" s="49">
        <f t="shared" si="129"/>
        <v>53171.256899619264</v>
      </c>
      <c r="Y261" s="49">
        <f t="shared" si="129"/>
        <v>51902.951689169626</v>
      </c>
      <c r="Z261" s="49">
        <f t="shared" si="129"/>
        <v>50664.899630528882</v>
      </c>
      <c r="AA261" s="3"/>
      <c r="AB261" s="49">
        <f t="shared" si="130"/>
        <v>4769.3676851087057</v>
      </c>
      <c r="AC261" s="49">
        <f t="shared" si="130"/>
        <v>4769.3676851087057</v>
      </c>
      <c r="AD261" s="49">
        <f t="shared" si="130"/>
        <v>4769.3676851087057</v>
      </c>
      <c r="AE261" s="49">
        <f t="shared" si="130"/>
        <v>4769.3676851087057</v>
      </c>
      <c r="AF261" s="49">
        <f t="shared" si="130"/>
        <v>4769.3676851087057</v>
      </c>
      <c r="AG261" s="3"/>
      <c r="AH261" s="49">
        <f t="shared" si="113"/>
        <v>60570.969600880569</v>
      </c>
      <c r="AI261" s="49">
        <f t="shared" si="114"/>
        <v>59239.922215733714</v>
      </c>
      <c r="AJ261" s="49">
        <f t="shared" si="115"/>
        <v>57940.624584727972</v>
      </c>
      <c r="AK261" s="49">
        <f t="shared" si="116"/>
        <v>56672.319374278333</v>
      </c>
      <c r="AL261" s="49">
        <f t="shared" si="117"/>
        <v>55434.267315637589</v>
      </c>
      <c r="AM261" s="3"/>
      <c r="AN261" s="49">
        <f t="shared" si="128"/>
        <v>2538734.4187833639</v>
      </c>
      <c r="AO261" s="49">
        <f t="shared" si="118"/>
        <v>2479494.4965676302</v>
      </c>
      <c r="AP261" s="49">
        <f t="shared" si="119"/>
        <v>2421553.8719829023</v>
      </c>
      <c r="AQ261" s="49">
        <f t="shared" si="120"/>
        <v>2364881.5526086241</v>
      </c>
      <c r="AR261" s="49">
        <f t="shared" si="121"/>
        <v>2309447.2852929863</v>
      </c>
      <c r="AS261" s="3"/>
      <c r="AT261" s="49">
        <f t="shared" si="131"/>
        <v>26596.874910247949</v>
      </c>
      <c r="AU261" s="49">
        <f t="shared" si="131"/>
        <v>28132.897630064592</v>
      </c>
      <c r="AV261" s="49">
        <f t="shared" si="131"/>
        <v>30261.995322707877</v>
      </c>
      <c r="AW261" s="49">
        <f t="shared" si="131"/>
        <v>30653.343446221137</v>
      </c>
      <c r="AX261" s="49">
        <f t="shared" si="131"/>
        <v>31049.75248366766</v>
      </c>
      <c r="AY261" s="3"/>
      <c r="AZ261" s="53">
        <f t="shared" si="123"/>
        <v>173484.81474976291</v>
      </c>
      <c r="BA261" s="53">
        <f t="shared" si="124"/>
        <v>169196.13823253012</v>
      </c>
      <c r="BB261" s="53">
        <f t="shared" si="125"/>
        <v>180221.66704278611</v>
      </c>
      <c r="BC261" s="53">
        <f t="shared" si="126"/>
        <v>177191.16181962719</v>
      </c>
      <c r="BD261" s="53">
        <f t="shared" si="127"/>
        <v>174243.01664043873</v>
      </c>
    </row>
    <row r="262" spans="2:56" s="243" customFormat="1">
      <c r="B262" s="43">
        <f>'12. Investeringen (bijschatten)'!B65</f>
        <v>46</v>
      </c>
      <c r="C262" s="54"/>
      <c r="D262" s="3"/>
      <c r="E262" s="54"/>
      <c r="F262" s="179">
        <f>'12. Investeringen (bijschatten)'!C65</f>
        <v>1633023.1294499158</v>
      </c>
      <c r="G262" s="3"/>
      <c r="H262" s="43">
        <f>'12. Investeringen (bijschatten)'!D65</f>
        <v>2021</v>
      </c>
      <c r="I262" s="43" t="str">
        <f>'12. Investeringen (bijschatten)'!E65</f>
        <v>21 Hoofdtransportleiding (EHD)</v>
      </c>
      <c r="J262" s="179">
        <f>_xlfn.XLOOKUP(I262,'3. Input (des)investeringen '!$B$11:$B$81,'3. Input (des)investeringen '!$D$11:$D$81)</f>
        <v>55</v>
      </c>
      <c r="M262" s="49">
        <f t="shared" si="105"/>
        <v>0</v>
      </c>
      <c r="N262" s="49">
        <f t="shared" si="106"/>
        <v>14845.664813181053</v>
      </c>
      <c r="O262" s="3"/>
      <c r="P262" s="147">
        <f t="shared" si="107"/>
        <v>0</v>
      </c>
      <c r="Q262" s="147">
        <f t="shared" si="108"/>
        <v>1618177.4646367347</v>
      </c>
      <c r="R262" s="3"/>
      <c r="S262" s="49">
        <f t="shared" si="109"/>
        <v>1618177.4646367347</v>
      </c>
      <c r="T262" s="44">
        <f t="shared" si="110"/>
        <v>54.5</v>
      </c>
      <c r="U262" s="3"/>
      <c r="V262" s="49">
        <f t="shared" si="129"/>
        <v>34738.855662843664</v>
      </c>
      <c r="W262" s="49">
        <f t="shared" si="129"/>
        <v>33910.222408500602</v>
      </c>
      <c r="X262" s="49">
        <f t="shared" si="129"/>
        <v>33101.354718022609</v>
      </c>
      <c r="Y262" s="49">
        <f t="shared" si="129"/>
        <v>32311.781119244093</v>
      </c>
      <c r="Z262" s="49">
        <f t="shared" si="129"/>
        <v>31541.041386124507</v>
      </c>
      <c r="AA262" s="3"/>
      <c r="AB262" s="49">
        <f t="shared" si="130"/>
        <v>2969.1329626362108</v>
      </c>
      <c r="AC262" s="49">
        <f t="shared" si="130"/>
        <v>2969.1329626362108</v>
      </c>
      <c r="AD262" s="49">
        <f t="shared" si="130"/>
        <v>2969.1329626362108</v>
      </c>
      <c r="AE262" s="49">
        <f t="shared" si="130"/>
        <v>2969.1329626362108</v>
      </c>
      <c r="AF262" s="49">
        <f t="shared" si="130"/>
        <v>2969.1329626362108</v>
      </c>
      <c r="AG262" s="3"/>
      <c r="AH262" s="49">
        <f t="shared" si="113"/>
        <v>37707.988625479877</v>
      </c>
      <c r="AI262" s="49">
        <f t="shared" si="114"/>
        <v>36879.355371136815</v>
      </c>
      <c r="AJ262" s="49">
        <f t="shared" si="115"/>
        <v>36070.487680658822</v>
      </c>
      <c r="AK262" s="49">
        <f t="shared" si="116"/>
        <v>35280.914081880306</v>
      </c>
      <c r="AL262" s="49">
        <f t="shared" si="117"/>
        <v>34510.174348760716</v>
      </c>
      <c r="AM262" s="3"/>
      <c r="AN262" s="49">
        <f t="shared" si="128"/>
        <v>1580469.4760112548</v>
      </c>
      <c r="AO262" s="49">
        <f t="shared" si="118"/>
        <v>1543590.1206401179</v>
      </c>
      <c r="AP262" s="49">
        <f t="shared" si="119"/>
        <v>1507519.632959459</v>
      </c>
      <c r="AQ262" s="49">
        <f t="shared" si="120"/>
        <v>1472238.7188775786</v>
      </c>
      <c r="AR262" s="49">
        <f t="shared" si="121"/>
        <v>1437728.544528818</v>
      </c>
      <c r="AS262" s="3"/>
      <c r="AT262" s="49">
        <f t="shared" si="131"/>
        <v>16557.678755968944</v>
      </c>
      <c r="AU262" s="49">
        <f t="shared" si="131"/>
        <v>17513.91781948366</v>
      </c>
      <c r="AV262" s="49">
        <f t="shared" si="131"/>
        <v>18839.371120062184</v>
      </c>
      <c r="AW262" s="49">
        <f t="shared" si="131"/>
        <v>19083.001867386829</v>
      </c>
      <c r="AX262" s="49">
        <f t="shared" si="131"/>
        <v>19329.78324753587</v>
      </c>
      <c r="AY262" s="3"/>
      <c r="AZ262" s="53">
        <f t="shared" si="123"/>
        <v>108001.62956583149</v>
      </c>
      <c r="BA262" s="53">
        <f t="shared" si="124"/>
        <v>105331.74717174437</v>
      </c>
      <c r="BB262" s="53">
        <f t="shared" si="125"/>
        <v>112195.60485318044</v>
      </c>
      <c r="BC262" s="53">
        <f t="shared" si="126"/>
        <v>110308.98726661512</v>
      </c>
      <c r="BD262" s="53">
        <f t="shared" si="127"/>
        <v>108473.64228839168</v>
      </c>
    </row>
    <row r="263" spans="2:56" s="243" customFormat="1">
      <c r="B263" s="43">
        <f>'12. Investeringen (bijschatten)'!B66</f>
        <v>47</v>
      </c>
      <c r="C263" s="54"/>
      <c r="D263" s="3"/>
      <c r="E263" s="54"/>
      <c r="F263" s="179">
        <f>'12. Investeringen (bijschatten)'!C66</f>
        <v>1234463.3646877934</v>
      </c>
      <c r="G263" s="3"/>
      <c r="H263" s="43">
        <f>'12. Investeringen (bijschatten)'!D66</f>
        <v>2021</v>
      </c>
      <c r="I263" s="43" t="str">
        <f>'12. Investeringen (bijschatten)'!E66</f>
        <v>32 M&amp;R stations</v>
      </c>
      <c r="J263" s="179">
        <f>_xlfn.XLOOKUP(I263,'3. Input (des)investeringen '!$B$11:$B$81,'3. Input (des)investeringen '!$D$11:$D$81)</f>
        <v>30</v>
      </c>
      <c r="M263" s="49">
        <f t="shared" si="105"/>
        <v>0</v>
      </c>
      <c r="N263" s="49">
        <f t="shared" si="106"/>
        <v>20574.389411463224</v>
      </c>
      <c r="O263" s="3"/>
      <c r="P263" s="147">
        <f t="shared" si="107"/>
        <v>0</v>
      </c>
      <c r="Q263" s="147">
        <f t="shared" si="108"/>
        <v>1213888.9752763303</v>
      </c>
      <c r="R263" s="3"/>
      <c r="S263" s="49">
        <f t="shared" si="109"/>
        <v>1213888.9752763303</v>
      </c>
      <c r="T263" s="44">
        <f t="shared" si="110"/>
        <v>29.5</v>
      </c>
      <c r="U263" s="3"/>
      <c r="V263" s="49">
        <f t="shared" si="129"/>
        <v>48144.071222823943</v>
      </c>
      <c r="W263" s="49">
        <f t="shared" si="129"/>
        <v>46022.46808419103</v>
      </c>
      <c r="X263" s="49">
        <f t="shared" si="129"/>
        <v>43994.359321158874</v>
      </c>
      <c r="Y263" s="49">
        <f t="shared" si="129"/>
        <v>42055.624842599333</v>
      </c>
      <c r="Z263" s="49">
        <f t="shared" si="129"/>
        <v>40202.326120722071</v>
      </c>
      <c r="AA263" s="3"/>
      <c r="AB263" s="49">
        <f t="shared" si="130"/>
        <v>4114.8778822926452</v>
      </c>
      <c r="AC263" s="49">
        <f t="shared" si="130"/>
        <v>4114.8778822926452</v>
      </c>
      <c r="AD263" s="49">
        <f t="shared" si="130"/>
        <v>4114.8778822926452</v>
      </c>
      <c r="AE263" s="49">
        <f t="shared" si="130"/>
        <v>4114.8778822926452</v>
      </c>
      <c r="AF263" s="49">
        <f t="shared" si="130"/>
        <v>4114.8778822926452</v>
      </c>
      <c r="AG263" s="3"/>
      <c r="AH263" s="49">
        <f t="shared" si="113"/>
        <v>52258.94910511659</v>
      </c>
      <c r="AI263" s="49">
        <f t="shared" si="114"/>
        <v>50137.345966483677</v>
      </c>
      <c r="AJ263" s="49">
        <f t="shared" si="115"/>
        <v>48109.237203451521</v>
      </c>
      <c r="AK263" s="49">
        <f t="shared" si="116"/>
        <v>46170.50272489198</v>
      </c>
      <c r="AL263" s="49">
        <f t="shared" si="117"/>
        <v>44317.204003014718</v>
      </c>
      <c r="AM263" s="3"/>
      <c r="AN263" s="49">
        <f t="shared" si="128"/>
        <v>1161630.0261712137</v>
      </c>
      <c r="AO263" s="49">
        <f t="shared" si="118"/>
        <v>1111492.68020473</v>
      </c>
      <c r="AP263" s="49">
        <f t="shared" si="119"/>
        <v>1063383.4430012784</v>
      </c>
      <c r="AQ263" s="49">
        <f t="shared" si="120"/>
        <v>1017212.9402763864</v>
      </c>
      <c r="AR263" s="49">
        <f t="shared" si="121"/>
        <v>972895.73627337173</v>
      </c>
      <c r="AS263" s="3"/>
      <c r="AT263" s="49">
        <f t="shared" si="131"/>
        <v>12516.569704311651</v>
      </c>
      <c r="AU263" s="49">
        <f t="shared" si="131"/>
        <v>13239.426637875056</v>
      </c>
      <c r="AV263" s="49">
        <f t="shared" si="131"/>
        <v>14241.386445829443</v>
      </c>
      <c r="AW263" s="49">
        <f t="shared" si="131"/>
        <v>14425.556055346908</v>
      </c>
      <c r="AX263" s="49">
        <f t="shared" si="131"/>
        <v>14612.10734625465</v>
      </c>
      <c r="AY263" s="3"/>
      <c r="AZ263" s="53">
        <f t="shared" si="123"/>
        <v>104270.9396992495</v>
      </c>
      <c r="BA263" s="53">
        <f t="shared" si="124"/>
        <v>100056.03105111484</v>
      </c>
      <c r="BB263" s="53">
        <f t="shared" si="125"/>
        <v>102759.19448332954</v>
      </c>
      <c r="BC263" s="53">
        <f t="shared" si="126"/>
        <v>99250.150510741572</v>
      </c>
      <c r="BD263" s="53">
        <f t="shared" si="127"/>
        <v>95899.349327657488</v>
      </c>
    </row>
    <row r="264" spans="2:56" s="243" customFormat="1">
      <c r="B264" s="43">
        <f>'12. Investeringen (bijschatten)'!B67</f>
        <v>48</v>
      </c>
      <c r="C264" s="54"/>
      <c r="D264" s="3"/>
      <c r="E264" s="54"/>
      <c r="F264" s="179">
        <f>'12. Investeringen (bijschatten)'!C67</f>
        <v>374278.37821483467</v>
      </c>
      <c r="G264" s="3"/>
      <c r="H264" s="43">
        <f>'12. Investeringen (bijschatten)'!D67</f>
        <v>2021</v>
      </c>
      <c r="I264" s="43" t="str">
        <f>'12. Investeringen (bijschatten)'!E67</f>
        <v>33 Exportstations</v>
      </c>
      <c r="J264" s="179">
        <f>_xlfn.XLOOKUP(I264,'3. Input (des)investeringen '!$B$11:$B$81,'3. Input (des)investeringen '!$D$11:$D$81)</f>
        <v>30</v>
      </c>
      <c r="M264" s="49">
        <f t="shared" si="105"/>
        <v>0</v>
      </c>
      <c r="N264" s="49">
        <f t="shared" si="106"/>
        <v>6237.9729702472441</v>
      </c>
      <c r="O264" s="3"/>
      <c r="P264" s="147">
        <f t="shared" si="107"/>
        <v>0</v>
      </c>
      <c r="Q264" s="147">
        <f t="shared" si="108"/>
        <v>368040.4052445874</v>
      </c>
      <c r="R264" s="3"/>
      <c r="S264" s="49">
        <f t="shared" si="109"/>
        <v>368040.4052445874</v>
      </c>
      <c r="T264" s="44">
        <f t="shared" si="110"/>
        <v>29.5</v>
      </c>
      <c r="U264" s="3"/>
      <c r="V264" s="49">
        <f t="shared" si="129"/>
        <v>14596.856750378551</v>
      </c>
      <c r="W264" s="49">
        <f t="shared" si="129"/>
        <v>13953.605435955089</v>
      </c>
      <c r="X264" s="49">
        <f t="shared" si="129"/>
        <v>13338.700789624863</v>
      </c>
      <c r="Y264" s="49">
        <f t="shared" si="129"/>
        <v>12750.893636183768</v>
      </c>
      <c r="Z264" s="49">
        <f t="shared" si="129"/>
        <v>12188.989848826517</v>
      </c>
      <c r="AA264" s="3"/>
      <c r="AB264" s="49">
        <f t="shared" si="130"/>
        <v>1247.5945940494487</v>
      </c>
      <c r="AC264" s="49">
        <f t="shared" si="130"/>
        <v>1247.5945940494487</v>
      </c>
      <c r="AD264" s="49">
        <f t="shared" si="130"/>
        <v>1247.5945940494487</v>
      </c>
      <c r="AE264" s="49">
        <f t="shared" si="130"/>
        <v>1247.5945940494487</v>
      </c>
      <c r="AF264" s="49">
        <f t="shared" si="130"/>
        <v>1247.5945940494487</v>
      </c>
      <c r="AG264" s="3"/>
      <c r="AH264" s="49">
        <f t="shared" si="113"/>
        <v>15844.451344428</v>
      </c>
      <c r="AI264" s="49">
        <f t="shared" si="114"/>
        <v>15201.200030004538</v>
      </c>
      <c r="AJ264" s="49">
        <f t="shared" si="115"/>
        <v>14586.295383674313</v>
      </c>
      <c r="AK264" s="49">
        <f t="shared" si="116"/>
        <v>13998.488230233217</v>
      </c>
      <c r="AL264" s="49">
        <f t="shared" si="117"/>
        <v>13436.584442875966</v>
      </c>
      <c r="AM264" s="3"/>
      <c r="AN264" s="49">
        <f t="shared" si="128"/>
        <v>352195.95390015939</v>
      </c>
      <c r="AO264" s="49">
        <f t="shared" si="118"/>
        <v>336994.75387015485</v>
      </c>
      <c r="AP264" s="49">
        <f t="shared" si="119"/>
        <v>322408.45848648052</v>
      </c>
      <c r="AQ264" s="49">
        <f t="shared" si="120"/>
        <v>308409.97025624732</v>
      </c>
      <c r="AR264" s="49">
        <f t="shared" si="121"/>
        <v>294973.38581337134</v>
      </c>
      <c r="AS264" s="3"/>
      <c r="AT264" s="49">
        <f t="shared" si="131"/>
        <v>3794.9132746661089</v>
      </c>
      <c r="AU264" s="49">
        <f t="shared" si="131"/>
        <v>4014.0771061046257</v>
      </c>
      <c r="AV264" s="49">
        <f t="shared" si="131"/>
        <v>4317.8624614946239</v>
      </c>
      <c r="AW264" s="49">
        <f t="shared" si="131"/>
        <v>4373.7010588466728</v>
      </c>
      <c r="AX264" s="49">
        <f t="shared" si="131"/>
        <v>4430.2617609396766</v>
      </c>
      <c r="AY264" s="3"/>
      <c r="AZ264" s="53">
        <f t="shared" si="123"/>
        <v>31614.02705169953</v>
      </c>
      <c r="BA264" s="53">
        <f t="shared" si="124"/>
        <v>30336.104013824275</v>
      </c>
      <c r="BB264" s="53">
        <f t="shared" si="125"/>
        <v>31155.679267655196</v>
      </c>
      <c r="BC264" s="53">
        <f t="shared" si="126"/>
        <v>30091.768158817285</v>
      </c>
      <c r="BD264" s="53">
        <f t="shared" si="127"/>
        <v>29075.834864723754</v>
      </c>
    </row>
    <row r="265" spans="2:56" s="243" customFormat="1">
      <c r="B265" s="43">
        <f>'12. Investeringen (bijschatten)'!B68</f>
        <v>49</v>
      </c>
      <c r="C265" s="54"/>
      <c r="D265" s="3"/>
      <c r="E265" s="54"/>
      <c r="F265" s="179">
        <f>'12. Investeringen (bijschatten)'!C68</f>
        <v>889564.28597105667</v>
      </c>
      <c r="G265" s="3"/>
      <c r="H265" s="43">
        <f>'12. Investeringen (bijschatten)'!D68</f>
        <v>2021</v>
      </c>
      <c r="I265" s="43" t="str">
        <f>'12. Investeringen (bijschatten)'!E68</f>
        <v>34 Reduceerstations</v>
      </c>
      <c r="J265" s="179">
        <f>_xlfn.XLOOKUP(I265,'3. Input (des)investeringen '!$B$11:$B$81,'3. Input (des)investeringen '!$D$11:$D$81)</f>
        <v>30</v>
      </c>
      <c r="M265" s="49">
        <f t="shared" si="105"/>
        <v>0</v>
      </c>
      <c r="N265" s="49">
        <f t="shared" si="106"/>
        <v>14826.071432850944</v>
      </c>
      <c r="O265" s="3"/>
      <c r="P265" s="147">
        <f t="shared" si="107"/>
        <v>0</v>
      </c>
      <c r="Q265" s="147">
        <f t="shared" si="108"/>
        <v>874738.21453820576</v>
      </c>
      <c r="R265" s="3"/>
      <c r="S265" s="49">
        <f t="shared" si="109"/>
        <v>874738.21453820576</v>
      </c>
      <c r="T265" s="44">
        <f t="shared" si="110"/>
        <v>29.5</v>
      </c>
      <c r="U265" s="3"/>
      <c r="V265" s="49">
        <f t="shared" si="129"/>
        <v>34693.007152871214</v>
      </c>
      <c r="W265" s="49">
        <f t="shared" si="129"/>
        <v>33164.162769863324</v>
      </c>
      <c r="X265" s="49">
        <f t="shared" si="129"/>
        <v>31702.691190174432</v>
      </c>
      <c r="Y265" s="49">
        <f t="shared" si="129"/>
        <v>30305.623442810815</v>
      </c>
      <c r="Z265" s="49">
        <f t="shared" si="129"/>
        <v>28970.121392788642</v>
      </c>
      <c r="AA265" s="3"/>
      <c r="AB265" s="49">
        <f t="shared" si="130"/>
        <v>2965.214286570189</v>
      </c>
      <c r="AC265" s="49">
        <f t="shared" si="130"/>
        <v>2965.214286570189</v>
      </c>
      <c r="AD265" s="49">
        <f t="shared" si="130"/>
        <v>2965.214286570189</v>
      </c>
      <c r="AE265" s="49">
        <f t="shared" si="130"/>
        <v>2965.214286570189</v>
      </c>
      <c r="AF265" s="49">
        <f t="shared" si="130"/>
        <v>2965.214286570189</v>
      </c>
      <c r="AG265" s="3"/>
      <c r="AH265" s="49">
        <f t="shared" si="113"/>
        <v>37658.221439441404</v>
      </c>
      <c r="AI265" s="49">
        <f t="shared" si="114"/>
        <v>36129.377056433514</v>
      </c>
      <c r="AJ265" s="49">
        <f t="shared" si="115"/>
        <v>34667.905476744621</v>
      </c>
      <c r="AK265" s="49">
        <f t="shared" si="116"/>
        <v>33270.837729381004</v>
      </c>
      <c r="AL265" s="49">
        <f t="shared" si="117"/>
        <v>31935.335679358832</v>
      </c>
      <c r="AM265" s="3"/>
      <c r="AN265" s="49">
        <f t="shared" si="128"/>
        <v>837079.99309876433</v>
      </c>
      <c r="AO265" s="49">
        <f t="shared" si="118"/>
        <v>800950.61604233086</v>
      </c>
      <c r="AP265" s="49">
        <f t="shared" si="119"/>
        <v>766282.71056558623</v>
      </c>
      <c r="AQ265" s="49">
        <f t="shared" si="120"/>
        <v>733011.87283620518</v>
      </c>
      <c r="AR265" s="49">
        <f t="shared" si="121"/>
        <v>701076.53715684637</v>
      </c>
      <c r="AS265" s="3"/>
      <c r="AT265" s="49">
        <f t="shared" si="131"/>
        <v>9019.5413734606154</v>
      </c>
      <c r="AU265" s="49">
        <f t="shared" si="131"/>
        <v>9540.4379268607136</v>
      </c>
      <c r="AV265" s="49">
        <f t="shared" si="131"/>
        <v>10262.458269165532</v>
      </c>
      <c r="AW265" s="49">
        <f t="shared" si="131"/>
        <v>10395.172379502379</v>
      </c>
      <c r="AX265" s="49">
        <f t="shared" si="131"/>
        <v>10529.602748714104</v>
      </c>
      <c r="AY265" s="3"/>
      <c r="AZ265" s="53">
        <f t="shared" si="123"/>
        <v>75138.482578260009</v>
      </c>
      <c r="BA265" s="53">
        <f t="shared" si="124"/>
        <v>72101.185312691145</v>
      </c>
      <c r="BB265" s="53">
        <f t="shared" si="125"/>
        <v>74049.106747402431</v>
      </c>
      <c r="BC265" s="53">
        <f t="shared" si="126"/>
        <v>71520.461276659189</v>
      </c>
      <c r="BD265" s="53">
        <f t="shared" si="127"/>
        <v>69105.846840033104</v>
      </c>
    </row>
    <row r="266" spans="2:56" s="243" customFormat="1">
      <c r="B266" s="43">
        <f>'12. Investeringen (bijschatten)'!B69</f>
        <v>50</v>
      </c>
      <c r="C266" s="54"/>
      <c r="D266" s="3"/>
      <c r="E266" s="54"/>
      <c r="F266" s="179">
        <f>'12. Investeringen (bijschatten)'!C69</f>
        <v>21.673674251477685</v>
      </c>
      <c r="G266" s="3"/>
      <c r="H266" s="43">
        <f>'12. Investeringen (bijschatten)'!D69</f>
        <v>2021</v>
      </c>
      <c r="I266" s="43" t="str">
        <f>'12. Investeringen (bijschatten)'!E69</f>
        <v>34 Reduceerstations (EHD)</v>
      </c>
      <c r="J266" s="179">
        <f>_xlfn.XLOOKUP(I266,'3. Input (des)investeringen '!$B$11:$B$81,'3. Input (des)investeringen '!$D$11:$D$81)</f>
        <v>30</v>
      </c>
      <c r="M266" s="49">
        <f t="shared" si="105"/>
        <v>0</v>
      </c>
      <c r="N266" s="49">
        <f t="shared" si="106"/>
        <v>0.36122790419129475</v>
      </c>
      <c r="O266" s="3"/>
      <c r="P266" s="147">
        <f t="shared" si="107"/>
        <v>0</v>
      </c>
      <c r="Q266" s="147">
        <f t="shared" si="108"/>
        <v>21.312446347286389</v>
      </c>
      <c r="R266" s="3"/>
      <c r="S266" s="49">
        <f t="shared" si="109"/>
        <v>21.312446347286389</v>
      </c>
      <c r="T266" s="44">
        <f t="shared" si="110"/>
        <v>29.5</v>
      </c>
      <c r="U266" s="3"/>
      <c r="V266" s="49">
        <f t="shared" si="129"/>
        <v>0.84527329580762967</v>
      </c>
      <c r="W266" s="49">
        <f t="shared" si="129"/>
        <v>0.80802396412797139</v>
      </c>
      <c r="X266" s="49">
        <f t="shared" si="129"/>
        <v>0.77241612842063712</v>
      </c>
      <c r="Y266" s="49">
        <f t="shared" si="129"/>
        <v>0.7383774515749818</v>
      </c>
      <c r="Z266" s="49">
        <f t="shared" si="129"/>
        <v>0.70583878421744017</v>
      </c>
      <c r="AA266" s="3"/>
      <c r="AB266" s="49">
        <f t="shared" si="130"/>
        <v>7.2245580838258952E-2</v>
      </c>
      <c r="AC266" s="49">
        <f t="shared" si="130"/>
        <v>7.2245580838258952E-2</v>
      </c>
      <c r="AD266" s="49">
        <f t="shared" si="130"/>
        <v>7.2245580838258952E-2</v>
      </c>
      <c r="AE266" s="49">
        <f t="shared" si="130"/>
        <v>7.2245580838258952E-2</v>
      </c>
      <c r="AF266" s="49">
        <f t="shared" si="130"/>
        <v>7.2245580838258952E-2</v>
      </c>
      <c r="AG266" s="3"/>
      <c r="AH266" s="49">
        <f t="shared" si="113"/>
        <v>0.9175188766458886</v>
      </c>
      <c r="AI266" s="49">
        <f t="shared" si="114"/>
        <v>0.88026954496623033</v>
      </c>
      <c r="AJ266" s="49">
        <f t="shared" si="115"/>
        <v>0.84466170925889605</v>
      </c>
      <c r="AK266" s="49">
        <f t="shared" si="116"/>
        <v>0.81062303241324074</v>
      </c>
      <c r="AL266" s="49">
        <f t="shared" si="117"/>
        <v>0.77808436505569911</v>
      </c>
      <c r="AM266" s="3"/>
      <c r="AN266" s="49">
        <f t="shared" si="128"/>
        <v>20.3949274706405</v>
      </c>
      <c r="AO266" s="49">
        <f t="shared" si="118"/>
        <v>19.514657925674271</v>
      </c>
      <c r="AP266" s="49">
        <f t="shared" si="119"/>
        <v>18.669996216415374</v>
      </c>
      <c r="AQ266" s="49">
        <f t="shared" si="120"/>
        <v>17.859373184002134</v>
      </c>
      <c r="AR266" s="49">
        <f t="shared" si="121"/>
        <v>17.081288818946437</v>
      </c>
      <c r="AS266" s="3"/>
      <c r="AT266" s="49">
        <f t="shared" si="131"/>
        <v>0.21975545186452269</v>
      </c>
      <c r="AU266" s="49">
        <f t="shared" si="131"/>
        <v>0.23244676872060258</v>
      </c>
      <c r="AV266" s="49">
        <f t="shared" si="131"/>
        <v>0.2500383401773778</v>
      </c>
      <c r="AW266" s="49">
        <f t="shared" si="131"/>
        <v>0.25327183599255165</v>
      </c>
      <c r="AX266" s="49">
        <f t="shared" si="131"/>
        <v>0.2565471473756073</v>
      </c>
      <c r="AY266" s="3"/>
      <c r="AZ266" s="53">
        <f t="shared" si="123"/>
        <v>1.8307018625121882</v>
      </c>
      <c r="BA266" s="53">
        <f t="shared" si="124"/>
        <v>1.7567000252340841</v>
      </c>
      <c r="BB266" s="53">
        <f t="shared" si="125"/>
        <v>1.8041599056600579</v>
      </c>
      <c r="BC266" s="53">
        <f t="shared" si="126"/>
        <v>1.7425510493978733</v>
      </c>
      <c r="BD266" s="53">
        <f t="shared" si="127"/>
        <v>1.683720487551271</v>
      </c>
    </row>
    <row r="267" spans="2:56" s="243" customFormat="1">
      <c r="B267" s="43">
        <f>'12. Investeringen (bijschatten)'!B70</f>
        <v>51</v>
      </c>
      <c r="C267" s="54"/>
      <c r="D267" s="3"/>
      <c r="E267" s="54"/>
      <c r="F267" s="179">
        <f>'12. Investeringen (bijschatten)'!C70</f>
        <v>66907.138099665128</v>
      </c>
      <c r="G267" s="3"/>
      <c r="H267" s="43">
        <f>'12. Investeringen (bijschatten)'!D70</f>
        <v>2021</v>
      </c>
      <c r="I267" s="43" t="str">
        <f>'12. Investeringen (bijschatten)'!E70</f>
        <v>36 Luchtscheidingsunit</v>
      </c>
      <c r="J267" s="179">
        <f>_xlfn.XLOOKUP(I267,'3. Input (des)investeringen '!$B$11:$B$81,'3. Input (des)investeringen '!$D$11:$D$81)</f>
        <v>30</v>
      </c>
      <c r="M267" s="49">
        <f t="shared" si="105"/>
        <v>0</v>
      </c>
      <c r="N267" s="49">
        <f t="shared" si="106"/>
        <v>1115.1189683277521</v>
      </c>
      <c r="O267" s="3"/>
      <c r="P267" s="147">
        <f t="shared" si="107"/>
        <v>0</v>
      </c>
      <c r="Q267" s="147">
        <f t="shared" si="108"/>
        <v>65792.01913133738</v>
      </c>
      <c r="R267" s="3"/>
      <c r="S267" s="49">
        <f t="shared" si="109"/>
        <v>65792.01913133738</v>
      </c>
      <c r="T267" s="44">
        <f t="shared" si="110"/>
        <v>29.5</v>
      </c>
      <c r="U267" s="3"/>
      <c r="V267" s="49">
        <f t="shared" si="129"/>
        <v>2609.3783858869401</v>
      </c>
      <c r="W267" s="49">
        <f t="shared" si="129"/>
        <v>2494.3888298987022</v>
      </c>
      <c r="X267" s="49">
        <f t="shared" si="129"/>
        <v>2384.4666102760475</v>
      </c>
      <c r="Y267" s="49">
        <f t="shared" si="129"/>
        <v>2279.3884206706625</v>
      </c>
      <c r="Z267" s="49">
        <f t="shared" si="129"/>
        <v>2178.9407953529721</v>
      </c>
      <c r="AA267" s="3"/>
      <c r="AB267" s="49">
        <f t="shared" si="130"/>
        <v>223.02379366555044</v>
      </c>
      <c r="AC267" s="49">
        <f t="shared" si="130"/>
        <v>223.02379366555044</v>
      </c>
      <c r="AD267" s="49">
        <f t="shared" si="130"/>
        <v>223.02379366555044</v>
      </c>
      <c r="AE267" s="49">
        <f t="shared" si="130"/>
        <v>223.02379366555044</v>
      </c>
      <c r="AF267" s="49">
        <f t="shared" si="130"/>
        <v>223.02379366555044</v>
      </c>
      <c r="AG267" s="3"/>
      <c r="AH267" s="49">
        <f t="shared" si="113"/>
        <v>2832.4021795524905</v>
      </c>
      <c r="AI267" s="49">
        <f t="shared" si="114"/>
        <v>2717.4126235642525</v>
      </c>
      <c r="AJ267" s="49">
        <f t="shared" si="115"/>
        <v>2607.4904039415978</v>
      </c>
      <c r="AK267" s="49">
        <f t="shared" si="116"/>
        <v>2502.4122143362129</v>
      </c>
      <c r="AL267" s="49">
        <f t="shared" si="117"/>
        <v>2401.9645890185225</v>
      </c>
      <c r="AM267" s="3"/>
      <c r="AN267" s="49">
        <f t="shared" si="128"/>
        <v>62959.61695178489</v>
      </c>
      <c r="AO267" s="49">
        <f t="shared" si="118"/>
        <v>60242.204328220636</v>
      </c>
      <c r="AP267" s="49">
        <f t="shared" si="119"/>
        <v>57634.713924279036</v>
      </c>
      <c r="AQ267" s="49">
        <f t="shared" si="120"/>
        <v>55132.301709942825</v>
      </c>
      <c r="AR267" s="49">
        <f t="shared" si="121"/>
        <v>52730.337120924305</v>
      </c>
      <c r="AS267" s="3"/>
      <c r="AT267" s="49">
        <f t="shared" si="131"/>
        <v>678.39020719117264</v>
      </c>
      <c r="AU267" s="49">
        <f t="shared" si="131"/>
        <v>717.56859843687721</v>
      </c>
      <c r="AV267" s="49">
        <f t="shared" si="131"/>
        <v>771.87418996658016</v>
      </c>
      <c r="AW267" s="49">
        <f t="shared" si="131"/>
        <v>781.85606699122798</v>
      </c>
      <c r="AX267" s="49">
        <f t="shared" si="131"/>
        <v>791.96702964955841</v>
      </c>
      <c r="AY267" s="3"/>
      <c r="AZ267" s="53">
        <f t="shared" si="123"/>
        <v>5651.419363104349</v>
      </c>
      <c r="BA267" s="53">
        <f t="shared" si="124"/>
        <v>5422.9739648324112</v>
      </c>
      <c r="BB267" s="53">
        <f t="shared" si="125"/>
        <v>5569.4837230307812</v>
      </c>
      <c r="BC267" s="53">
        <f t="shared" si="126"/>
        <v>5379.295746305268</v>
      </c>
      <c r="BD267" s="53">
        <f t="shared" si="127"/>
        <v>5197.6844292632049</v>
      </c>
    </row>
    <row r="268" spans="2:56" s="243" customFormat="1">
      <c r="B268" s="43">
        <f>'12. Investeringen (bijschatten)'!B71</f>
        <v>52</v>
      </c>
      <c r="C268" s="54"/>
      <c r="D268" s="3"/>
      <c r="E268" s="54"/>
      <c r="F268" s="179">
        <f>'12. Investeringen (bijschatten)'!C71</f>
        <v>8176022.9143784875</v>
      </c>
      <c r="G268" s="3"/>
      <c r="H268" s="43">
        <f>'12. Investeringen (bijschatten)'!D71</f>
        <v>2021</v>
      </c>
      <c r="I268" s="43" t="str">
        <f>'12. Investeringen (bijschatten)'!E71</f>
        <v>37 ICT middelen 1</v>
      </c>
      <c r="J268" s="179">
        <f>_xlfn.XLOOKUP(I268,'3. Input (des)investeringen '!$B$11:$B$81,'3. Input (des)investeringen '!$D$11:$D$81)</f>
        <v>5</v>
      </c>
      <c r="M268" s="49">
        <f t="shared" si="105"/>
        <v>0</v>
      </c>
      <c r="N268" s="49">
        <f t="shared" si="106"/>
        <v>817602.29143784882</v>
      </c>
      <c r="O268" s="3"/>
      <c r="P268" s="147">
        <f t="shared" si="107"/>
        <v>0</v>
      </c>
      <c r="Q268" s="147">
        <f t="shared" si="108"/>
        <v>7358420.622940639</v>
      </c>
      <c r="R268" s="3"/>
      <c r="S268" s="49">
        <f t="shared" si="109"/>
        <v>7358420.622940639</v>
      </c>
      <c r="T268" s="44">
        <f t="shared" si="110"/>
        <v>4.5</v>
      </c>
      <c r="U268" s="3"/>
      <c r="V268" s="49">
        <f t="shared" si="129"/>
        <v>1913189.3619645662</v>
      </c>
      <c r="W268" s="49">
        <f t="shared" si="129"/>
        <v>1360490.2129525803</v>
      </c>
      <c r="X268" s="49">
        <f t="shared" si="129"/>
        <v>1339559.5942917713</v>
      </c>
      <c r="Y268" s="49">
        <f t="shared" si="129"/>
        <v>1339559.5942917713</v>
      </c>
      <c r="Z268" s="49">
        <f t="shared" si="129"/>
        <v>669779.79714588565</v>
      </c>
      <c r="AA268" s="3"/>
      <c r="AB268" s="49">
        <f t="shared" si="130"/>
        <v>163520.45828756978</v>
      </c>
      <c r="AC268" s="49">
        <f t="shared" si="130"/>
        <v>163520.45828756978</v>
      </c>
      <c r="AD268" s="49">
        <f t="shared" si="130"/>
        <v>163520.45828756978</v>
      </c>
      <c r="AE268" s="49">
        <f t="shared" si="130"/>
        <v>163520.45828756978</v>
      </c>
      <c r="AF268" s="49">
        <f t="shared" si="130"/>
        <v>81760.229143784891</v>
      </c>
      <c r="AG268" s="3"/>
      <c r="AH268" s="49">
        <f t="shared" si="113"/>
        <v>2076709.8202521359</v>
      </c>
      <c r="AI268" s="49">
        <f t="shared" si="114"/>
        <v>1524010.67124015</v>
      </c>
      <c r="AJ268" s="49">
        <f t="shared" si="115"/>
        <v>1503080.052579341</v>
      </c>
      <c r="AK268" s="49">
        <f t="shared" si="116"/>
        <v>1503080.052579341</v>
      </c>
      <c r="AL268" s="49">
        <f t="shared" si="117"/>
        <v>751540.0262896705</v>
      </c>
      <c r="AM268" s="3"/>
      <c r="AN268" s="49">
        <f t="shared" si="128"/>
        <v>5281710.8026885036</v>
      </c>
      <c r="AO268" s="49">
        <f t="shared" si="118"/>
        <v>3757700.1314483536</v>
      </c>
      <c r="AP268" s="49">
        <f t="shared" si="119"/>
        <v>2254620.0788690127</v>
      </c>
      <c r="AQ268" s="49">
        <f t="shared" si="120"/>
        <v>751540.02628967166</v>
      </c>
      <c r="AR268" s="49">
        <f t="shared" si="121"/>
        <v>0</v>
      </c>
      <c r="AS268" s="3"/>
      <c r="AT268" s="49">
        <f t="shared" si="131"/>
        <v>82898.98561529952</v>
      </c>
      <c r="AU268" s="49">
        <f t="shared" si="131"/>
        <v>87686.567832554283</v>
      </c>
      <c r="AV268" s="49">
        <f t="shared" si="131"/>
        <v>94322.687286121989</v>
      </c>
      <c r="AW268" s="49">
        <f t="shared" si="131"/>
        <v>95542.468278106142</v>
      </c>
      <c r="AX268" s="49">
        <f t="shared" si="131"/>
        <v>96778.023477878596</v>
      </c>
      <c r="AY268" s="3"/>
      <c r="AZ268" s="53">
        <f t="shared" si="123"/>
        <v>2339186.9731588447</v>
      </c>
      <c r="BA268" s="53">
        <f t="shared" si="124"/>
        <v>1735701.3434104999</v>
      </c>
      <c r="BB268" s="53">
        <f t="shared" si="125"/>
        <v>1683078.3028624854</v>
      </c>
      <c r="BC268" s="53">
        <f t="shared" si="126"/>
        <v>1627181.0418564547</v>
      </c>
      <c r="BD268" s="53">
        <f t="shared" si="127"/>
        <v>848318.04976754915</v>
      </c>
    </row>
    <row r="269" spans="2:56" s="243" customFormat="1">
      <c r="B269" s="43">
        <f>'12. Investeringen (bijschatten)'!B72</f>
        <v>53</v>
      </c>
      <c r="C269" s="54"/>
      <c r="D269" s="3"/>
      <c r="E269" s="54"/>
      <c r="F269" s="179">
        <f>'12. Investeringen (bijschatten)'!C72</f>
        <v>3432263.071002047</v>
      </c>
      <c r="G269" s="3"/>
      <c r="H269" s="43">
        <f>'12. Investeringen (bijschatten)'!D72</f>
        <v>2021</v>
      </c>
      <c r="I269" s="43" t="str">
        <f>'12. Investeringen (bijschatten)'!E72</f>
        <v>38 ICT middelen 2</v>
      </c>
      <c r="J269" s="179">
        <f>_xlfn.XLOOKUP(I269,'3. Input (des)investeringen '!$B$11:$B$81,'3. Input (des)investeringen '!$D$11:$D$81)</f>
        <v>10</v>
      </c>
      <c r="M269" s="49">
        <f t="shared" si="105"/>
        <v>0</v>
      </c>
      <c r="N269" s="49">
        <f t="shared" si="106"/>
        <v>171613.15355010238</v>
      </c>
      <c r="O269" s="3"/>
      <c r="P269" s="147">
        <f t="shared" si="107"/>
        <v>0</v>
      </c>
      <c r="Q269" s="147">
        <f t="shared" si="108"/>
        <v>3260649.9174519447</v>
      </c>
      <c r="R269" s="3"/>
      <c r="S269" s="49">
        <f t="shared" si="109"/>
        <v>3260649.9174519447</v>
      </c>
      <c r="T269" s="44">
        <f t="shared" si="110"/>
        <v>9.5</v>
      </c>
      <c r="U269" s="3"/>
      <c r="V269" s="49">
        <f t="shared" si="129"/>
        <v>401574.77930723951</v>
      </c>
      <c r="W269" s="49">
        <f t="shared" si="129"/>
        <v>346622.44108624884</v>
      </c>
      <c r="X269" s="49">
        <f t="shared" si="129"/>
        <v>299189.89651655161</v>
      </c>
      <c r="Y269" s="49">
        <f t="shared" si="129"/>
        <v>290338.12443026307</v>
      </c>
      <c r="Z269" s="49">
        <f t="shared" si="129"/>
        <v>290338.12443026307</v>
      </c>
      <c r="AA269" s="3"/>
      <c r="AB269" s="49">
        <f t="shared" si="130"/>
        <v>34322.630710020472</v>
      </c>
      <c r="AC269" s="49">
        <f t="shared" si="130"/>
        <v>34322.630710020472</v>
      </c>
      <c r="AD269" s="49">
        <f t="shared" si="130"/>
        <v>34322.630710020472</v>
      </c>
      <c r="AE269" s="49">
        <f t="shared" si="130"/>
        <v>34322.630710020472</v>
      </c>
      <c r="AF269" s="49">
        <f t="shared" si="130"/>
        <v>34322.630710020472</v>
      </c>
      <c r="AG269" s="3"/>
      <c r="AH269" s="49">
        <f t="shared" si="113"/>
        <v>435897.41001726</v>
      </c>
      <c r="AI269" s="49">
        <f t="shared" si="114"/>
        <v>380945.07179626933</v>
      </c>
      <c r="AJ269" s="49">
        <f t="shared" si="115"/>
        <v>333512.5272265721</v>
      </c>
      <c r="AK269" s="49">
        <f t="shared" si="116"/>
        <v>324660.75514028355</v>
      </c>
      <c r="AL269" s="49">
        <f t="shared" si="117"/>
        <v>324660.75514028355</v>
      </c>
      <c r="AM269" s="3"/>
      <c r="AN269" s="49">
        <f t="shared" si="128"/>
        <v>2824752.5074346848</v>
      </c>
      <c r="AO269" s="49">
        <f t="shared" si="118"/>
        <v>2443807.4356384156</v>
      </c>
      <c r="AP269" s="49">
        <f t="shared" si="119"/>
        <v>2110294.9084118437</v>
      </c>
      <c r="AQ269" s="49">
        <f t="shared" si="120"/>
        <v>1785634.1532715601</v>
      </c>
      <c r="AR269" s="49">
        <f t="shared" si="121"/>
        <v>1460973.3981312765</v>
      </c>
      <c r="AS269" s="3"/>
      <c r="AT269" s="49">
        <f t="shared" si="131"/>
        <v>34800.676310549636</v>
      </c>
      <c r="AU269" s="49">
        <f t="shared" si="131"/>
        <v>36810.484968836499</v>
      </c>
      <c r="AV269" s="49">
        <f t="shared" si="131"/>
        <v>39596.302471278053</v>
      </c>
      <c r="AW269" s="49">
        <f t="shared" si="131"/>
        <v>40108.361854836614</v>
      </c>
      <c r="AX269" s="49">
        <f t="shared" si="131"/>
        <v>40627.043190343356</v>
      </c>
      <c r="AY269" s="3"/>
      <c r="AZ269" s="53">
        <f t="shared" si="123"/>
        <v>566739.67158058891</v>
      </c>
      <c r="BA269" s="53">
        <f t="shared" si="124"/>
        <v>498401.20214117353</v>
      </c>
      <c r="BB269" s="53">
        <f t="shared" si="125"/>
        <v>453300.03621750022</v>
      </c>
      <c r="BC269" s="53">
        <f t="shared" si="126"/>
        <v>432623.21481943945</v>
      </c>
      <c r="BD269" s="53">
        <f t="shared" si="127"/>
        <v>420804.78745961544</v>
      </c>
    </row>
    <row r="270" spans="2:56" s="243" customFormat="1">
      <c r="B270" s="43">
        <f>'12. Investeringen (bijschatten)'!B73</f>
        <v>54</v>
      </c>
      <c r="C270" s="54"/>
      <c r="D270" s="3"/>
      <c r="E270" s="54"/>
      <c r="F270" s="179">
        <f>'12. Investeringen (bijschatten)'!C73</f>
        <v>280.60480266320502</v>
      </c>
      <c r="G270" s="3"/>
      <c r="H270" s="43">
        <f>'12. Investeringen (bijschatten)'!D73</f>
        <v>2021</v>
      </c>
      <c r="I270" s="43" t="str">
        <f>'12. Investeringen (bijschatten)'!E73</f>
        <v>41 Stikstofbuffer</v>
      </c>
      <c r="J270" s="179">
        <f>_xlfn.XLOOKUP(I270,'3. Input (des)investeringen '!$B$11:$B$81,'3. Input (des)investeringen '!$D$11:$D$81)</f>
        <v>30</v>
      </c>
      <c r="M270" s="49">
        <f t="shared" si="105"/>
        <v>0</v>
      </c>
      <c r="N270" s="49">
        <f t="shared" si="106"/>
        <v>4.6767467110534167</v>
      </c>
      <c r="O270" s="3"/>
      <c r="P270" s="147">
        <f t="shared" si="107"/>
        <v>0</v>
      </c>
      <c r="Q270" s="147">
        <f t="shared" si="108"/>
        <v>275.92805595215162</v>
      </c>
      <c r="R270" s="3"/>
      <c r="S270" s="49">
        <f t="shared" si="109"/>
        <v>275.92805595215162</v>
      </c>
      <c r="T270" s="44">
        <f t="shared" si="110"/>
        <v>29.5</v>
      </c>
      <c r="U270" s="3"/>
      <c r="V270" s="49">
        <f t="shared" si="129"/>
        <v>10.943587303864996</v>
      </c>
      <c r="W270" s="49">
        <f t="shared" si="129"/>
        <v>10.46132752437264</v>
      </c>
      <c r="X270" s="49">
        <f t="shared" si="129"/>
        <v>10.000319870756218</v>
      </c>
      <c r="Y270" s="49">
        <f t="shared" si="129"/>
        <v>9.5596278086550974</v>
      </c>
      <c r="Z270" s="49">
        <f t="shared" si="129"/>
        <v>9.1383560747143626</v>
      </c>
      <c r="AA270" s="3"/>
      <c r="AB270" s="49">
        <f t="shared" si="130"/>
        <v>0.93534934221068355</v>
      </c>
      <c r="AC270" s="49">
        <f t="shared" si="130"/>
        <v>0.93534934221068344</v>
      </c>
      <c r="AD270" s="49">
        <f t="shared" si="130"/>
        <v>0.93534934221068344</v>
      </c>
      <c r="AE270" s="49">
        <f t="shared" si="130"/>
        <v>0.93534934221068344</v>
      </c>
      <c r="AF270" s="49">
        <f t="shared" si="130"/>
        <v>0.93534934221068344</v>
      </c>
      <c r="AG270" s="3"/>
      <c r="AH270" s="49">
        <f t="shared" si="113"/>
        <v>11.87893664607568</v>
      </c>
      <c r="AI270" s="49">
        <f t="shared" si="114"/>
        <v>11.396676866583324</v>
      </c>
      <c r="AJ270" s="49">
        <f t="shared" si="115"/>
        <v>10.935669212966902</v>
      </c>
      <c r="AK270" s="49">
        <f t="shared" si="116"/>
        <v>10.494977150865781</v>
      </c>
      <c r="AL270" s="49">
        <f t="shared" si="117"/>
        <v>10.073705416925046</v>
      </c>
      <c r="AM270" s="3"/>
      <c r="AN270" s="49">
        <f t="shared" si="128"/>
        <v>264.04911930607597</v>
      </c>
      <c r="AO270" s="49">
        <f t="shared" si="118"/>
        <v>252.65244243949263</v>
      </c>
      <c r="AP270" s="49">
        <f t="shared" si="119"/>
        <v>241.71677322652573</v>
      </c>
      <c r="AQ270" s="49">
        <f t="shared" si="120"/>
        <v>231.22179607565994</v>
      </c>
      <c r="AR270" s="49">
        <f t="shared" si="121"/>
        <v>221.1480906587349</v>
      </c>
      <c r="AS270" s="3"/>
      <c r="AT270" s="49">
        <f t="shared" si="131"/>
        <v>2.8451306635469815</v>
      </c>
      <c r="AU270" s="49">
        <f t="shared" si="131"/>
        <v>3.0094426496281468</v>
      </c>
      <c r="AV270" s="49">
        <f t="shared" si="131"/>
        <v>3.2371972693520048</v>
      </c>
      <c r="AW270" s="49">
        <f t="shared" si="131"/>
        <v>3.2790607044392655</v>
      </c>
      <c r="AX270" s="49">
        <f t="shared" si="131"/>
        <v>3.3214655174690728</v>
      </c>
      <c r="AY270" s="3"/>
      <c r="AZ270" s="53">
        <f t="shared" si="123"/>
        <v>23.701737366029246</v>
      </c>
      <c r="BA270" s="53">
        <f t="shared" si="124"/>
        <v>22.743650116714726</v>
      </c>
      <c r="BB270" s="53">
        <f t="shared" si="125"/>
        <v>23.358103864926886</v>
      </c>
      <c r="BC270" s="53">
        <f t="shared" si="126"/>
        <v>22.560466106180122</v>
      </c>
      <c r="BD270" s="53">
        <f t="shared" si="127"/>
        <v>21.798798379426046</v>
      </c>
    </row>
    <row r="271" spans="2:56" s="243" customFormat="1">
      <c r="B271" s="43">
        <f>'12. Investeringen (bijschatten)'!B74</f>
        <v>55</v>
      </c>
      <c r="C271" s="54"/>
      <c r="D271" s="3"/>
      <c r="E271" s="54"/>
      <c r="F271" s="179">
        <f>'12. Investeringen (bijschatten)'!C74</f>
        <v>13637663.667912096</v>
      </c>
      <c r="G271" s="3"/>
      <c r="H271" s="43">
        <f>'12. Investeringen (bijschatten)'!D74</f>
        <v>2021</v>
      </c>
      <c r="I271" s="43" t="str">
        <f>'12. Investeringen (bijschatten)'!E74</f>
        <v>42 Vulgas</v>
      </c>
      <c r="J271" s="179">
        <f>_xlfn.XLOOKUP(I271,'3. Input (des)investeringen '!$B$11:$B$81,'3. Input (des)investeringen '!$D$11:$D$81)</f>
        <v>0</v>
      </c>
      <c r="M271" s="49">
        <f t="shared" si="105"/>
        <v>0</v>
      </c>
      <c r="N271" s="49">
        <f t="shared" si="106"/>
        <v>0</v>
      </c>
      <c r="O271" s="3"/>
      <c r="P271" s="147">
        <f t="shared" si="107"/>
        <v>0</v>
      </c>
      <c r="Q271" s="147">
        <f t="shared" si="108"/>
        <v>13637663.667912096</v>
      </c>
      <c r="R271" s="3"/>
      <c r="S271" s="49">
        <f t="shared" si="109"/>
        <v>13637663.667912096</v>
      </c>
      <c r="T271" s="44">
        <f t="shared" si="110"/>
        <v>0</v>
      </c>
      <c r="U271" s="3"/>
      <c r="V271" s="49">
        <f t="shared" si="129"/>
        <v>0</v>
      </c>
      <c r="W271" s="49">
        <f t="shared" si="129"/>
        <v>0</v>
      </c>
      <c r="X271" s="49">
        <f t="shared" si="129"/>
        <v>0</v>
      </c>
      <c r="Y271" s="49">
        <f t="shared" si="129"/>
        <v>0</v>
      </c>
      <c r="Z271" s="49">
        <f t="shared" si="129"/>
        <v>0</v>
      </c>
      <c r="AA271" s="3"/>
      <c r="AB271" s="49">
        <f t="shared" si="130"/>
        <v>0</v>
      </c>
      <c r="AC271" s="49">
        <f t="shared" si="130"/>
        <v>0</v>
      </c>
      <c r="AD271" s="49">
        <f t="shared" si="130"/>
        <v>0</v>
      </c>
      <c r="AE271" s="49">
        <f t="shared" si="130"/>
        <v>0</v>
      </c>
      <c r="AF271" s="49">
        <f t="shared" si="130"/>
        <v>0</v>
      </c>
      <c r="AG271" s="3"/>
      <c r="AH271" s="49">
        <f t="shared" si="113"/>
        <v>0</v>
      </c>
      <c r="AI271" s="49">
        <f t="shared" si="114"/>
        <v>0</v>
      </c>
      <c r="AJ271" s="49">
        <f t="shared" si="115"/>
        <v>0</v>
      </c>
      <c r="AK271" s="49">
        <f t="shared" si="116"/>
        <v>0</v>
      </c>
      <c r="AL271" s="49">
        <f t="shared" si="117"/>
        <v>0</v>
      </c>
      <c r="AM271" s="3"/>
      <c r="AN271" s="49">
        <f t="shared" si="128"/>
        <v>13637663.667912096</v>
      </c>
      <c r="AO271" s="49">
        <f t="shared" si="118"/>
        <v>13637663.667912096</v>
      </c>
      <c r="AP271" s="49">
        <f t="shared" si="119"/>
        <v>13637663.667912096</v>
      </c>
      <c r="AQ271" s="49">
        <f t="shared" si="120"/>
        <v>13637663.667912096</v>
      </c>
      <c r="AR271" s="49">
        <f t="shared" si="121"/>
        <v>13637663.667912096</v>
      </c>
      <c r="AS271" s="3"/>
      <c r="AT271" s="49">
        <f t="shared" si="131"/>
        <v>138276.09047478775</v>
      </c>
      <c r="AU271" s="49">
        <f t="shared" si="131"/>
        <v>146261.8112518877</v>
      </c>
      <c r="AV271" s="49">
        <f t="shared" si="131"/>
        <v>157330.90512743057</v>
      </c>
      <c r="AW271" s="49">
        <f t="shared" si="131"/>
        <v>159365.5083925385</v>
      </c>
      <c r="AX271" s="49">
        <f t="shared" si="131"/>
        <v>161426.42314707077</v>
      </c>
      <c r="AY271" s="3"/>
      <c r="AZ271" s="53">
        <f t="shared" si="123"/>
        <v>601956.6551837991</v>
      </c>
      <c r="BA271" s="53">
        <f t="shared" si="124"/>
        <v>596304.71229298692</v>
      </c>
      <c r="BB271" s="53">
        <f t="shared" si="125"/>
        <v>675562.1245080902</v>
      </c>
      <c r="BC271" s="53">
        <f t="shared" si="126"/>
        <v>677596.72777319816</v>
      </c>
      <c r="BD271" s="53">
        <f t="shared" si="127"/>
        <v>679657.64252773044</v>
      </c>
    </row>
    <row r="272" spans="2:56" s="243" customFormat="1">
      <c r="B272" s="43">
        <f>'12. Investeringen (bijschatten)'!B75</f>
        <v>56</v>
      </c>
      <c r="C272" s="54"/>
      <c r="D272" s="3"/>
      <c r="E272" s="54"/>
      <c r="F272" s="179">
        <f>'12. Investeringen (bijschatten)'!C75</f>
        <v>6068.2242421309429</v>
      </c>
      <c r="G272" s="3"/>
      <c r="H272" s="43">
        <f>'12. Investeringen (bijschatten)'!D75</f>
        <v>2021</v>
      </c>
      <c r="I272" s="43" t="str">
        <f>'12. Investeringen (bijschatten)'!E75</f>
        <v>44 Stikstofleiding</v>
      </c>
      <c r="J272" s="179">
        <f>_xlfn.XLOOKUP(I272,'3. Input (des)investeringen '!$B$11:$B$81,'3. Input (des)investeringen '!$D$11:$D$81)</f>
        <v>55</v>
      </c>
      <c r="M272" s="49">
        <f t="shared" si="105"/>
        <v>0</v>
      </c>
      <c r="N272" s="49">
        <f t="shared" si="106"/>
        <v>55.165674928463119</v>
      </c>
      <c r="O272" s="3"/>
      <c r="P272" s="147">
        <f t="shared" si="107"/>
        <v>0</v>
      </c>
      <c r="Q272" s="147">
        <f t="shared" si="108"/>
        <v>6013.0585672024799</v>
      </c>
      <c r="R272" s="3"/>
      <c r="S272" s="49">
        <f t="shared" si="109"/>
        <v>6013.0585672024799</v>
      </c>
      <c r="T272" s="44">
        <f t="shared" si="110"/>
        <v>54.5</v>
      </c>
      <c r="U272" s="3"/>
      <c r="V272" s="49">
        <f t="shared" si="129"/>
        <v>129.0876793326037</v>
      </c>
      <c r="W272" s="49">
        <f t="shared" si="129"/>
        <v>126.0085236787985</v>
      </c>
      <c r="X272" s="49">
        <f t="shared" si="129"/>
        <v>123.00281577453357</v>
      </c>
      <c r="Y272" s="49">
        <f t="shared" si="129"/>
        <v>120.06880365514104</v>
      </c>
      <c r="Z272" s="49">
        <f t="shared" si="129"/>
        <v>117.20477714593584</v>
      </c>
      <c r="AA272" s="3"/>
      <c r="AB272" s="49">
        <f t="shared" si="130"/>
        <v>11.033134985692625</v>
      </c>
      <c r="AC272" s="49">
        <f t="shared" si="130"/>
        <v>11.033134985692623</v>
      </c>
      <c r="AD272" s="49">
        <f t="shared" si="130"/>
        <v>11.033134985692623</v>
      </c>
      <c r="AE272" s="49">
        <f t="shared" si="130"/>
        <v>11.033134985692623</v>
      </c>
      <c r="AF272" s="49">
        <f t="shared" si="130"/>
        <v>11.033134985692623</v>
      </c>
      <c r="AG272" s="3"/>
      <c r="AH272" s="49">
        <f t="shared" si="113"/>
        <v>140.12081431829631</v>
      </c>
      <c r="AI272" s="49">
        <f t="shared" si="114"/>
        <v>137.04165866449111</v>
      </c>
      <c r="AJ272" s="49">
        <f t="shared" si="115"/>
        <v>134.0359507602262</v>
      </c>
      <c r="AK272" s="49">
        <f t="shared" si="116"/>
        <v>131.10193864083365</v>
      </c>
      <c r="AL272" s="49">
        <f t="shared" si="117"/>
        <v>128.23791213162846</v>
      </c>
      <c r="AM272" s="3"/>
      <c r="AN272" s="49">
        <f t="shared" si="128"/>
        <v>5872.9377528841833</v>
      </c>
      <c r="AO272" s="49">
        <f t="shared" si="118"/>
        <v>5735.8960942196918</v>
      </c>
      <c r="AP272" s="49">
        <f t="shared" si="119"/>
        <v>5601.8601434594657</v>
      </c>
      <c r="AQ272" s="49">
        <f t="shared" si="120"/>
        <v>5470.7582048186323</v>
      </c>
      <c r="AR272" s="49">
        <f t="shared" si="121"/>
        <v>5342.5202926870043</v>
      </c>
      <c r="AS272" s="3"/>
      <c r="AT272" s="49">
        <f t="shared" si="131"/>
        <v>61.527424693753431</v>
      </c>
      <c r="AU272" s="49">
        <f t="shared" si="131"/>
        <v>65.080756524667066</v>
      </c>
      <c r="AV272" s="49">
        <f t="shared" si="131"/>
        <v>70.006068178453887</v>
      </c>
      <c r="AW272" s="49">
        <f t="shared" si="131"/>
        <v>70.911386652137651</v>
      </c>
      <c r="AX272" s="49">
        <f t="shared" si="131"/>
        <v>71.828412704323071</v>
      </c>
      <c r="AY272" s="3"/>
      <c r="AZ272" s="53">
        <f t="shared" si="123"/>
        <v>401.32812261011202</v>
      </c>
      <c r="BA272" s="53">
        <f t="shared" si="124"/>
        <v>391.40698629840801</v>
      </c>
      <c r="BB272" s="53">
        <f t="shared" si="125"/>
        <v>416.91270439013977</v>
      </c>
      <c r="BC272" s="53">
        <f t="shared" si="126"/>
        <v>409.90213707607933</v>
      </c>
      <c r="BD272" s="53">
        <f t="shared" si="127"/>
        <v>403.08209595805766</v>
      </c>
    </row>
    <row r="273" spans="2:56" s="243" customFormat="1">
      <c r="B273" s="43">
        <f>'12. Investeringen (bijschatten)'!B76</f>
        <v>57</v>
      </c>
      <c r="C273" s="54"/>
      <c r="D273" s="3"/>
      <c r="E273" s="54"/>
      <c r="F273" s="179">
        <f>'12. Investeringen (bijschatten)'!C76</f>
        <v>2134515.8335881382</v>
      </c>
      <c r="G273" s="3"/>
      <c r="H273" s="43">
        <f>'12. Investeringen (bijschatten)'!D76</f>
        <v>2021</v>
      </c>
      <c r="I273" s="43" t="str">
        <f>'12. Investeringen (bijschatten)'!E76</f>
        <v>45 Groen gas booster</v>
      </c>
      <c r="J273" s="179">
        <f>_xlfn.XLOOKUP(I273,'3. Input (des)investeringen '!$B$11:$B$81,'3. Input (des)investeringen '!$D$11:$D$81)</f>
        <v>30</v>
      </c>
      <c r="M273" s="49">
        <f t="shared" si="105"/>
        <v>0</v>
      </c>
      <c r="N273" s="49">
        <f t="shared" si="106"/>
        <v>35575.263893135634</v>
      </c>
      <c r="O273" s="3"/>
      <c r="P273" s="147">
        <f t="shared" si="107"/>
        <v>0</v>
      </c>
      <c r="Q273" s="147">
        <f t="shared" si="108"/>
        <v>2098940.5696950024</v>
      </c>
      <c r="R273" s="3"/>
      <c r="S273" s="49">
        <f t="shared" si="109"/>
        <v>2098940.5696950024</v>
      </c>
      <c r="T273" s="44">
        <f t="shared" si="110"/>
        <v>29.5</v>
      </c>
      <c r="U273" s="3"/>
      <c r="V273" s="49">
        <f t="shared" si="129"/>
        <v>83246.11750993738</v>
      </c>
      <c r="W273" s="49">
        <f t="shared" si="129"/>
        <v>79577.644534923194</v>
      </c>
      <c r="X273" s="49">
        <f t="shared" si="129"/>
        <v>76070.83308084184</v>
      </c>
      <c r="Y273" s="49">
        <f t="shared" si="129"/>
        <v>72718.559080669147</v>
      </c>
      <c r="Z273" s="49">
        <f t="shared" si="129"/>
        <v>69514.012409317613</v>
      </c>
      <c r="AA273" s="3"/>
      <c r="AB273" s="49">
        <f t="shared" si="130"/>
        <v>7115.0527786271277</v>
      </c>
      <c r="AC273" s="49">
        <f t="shared" si="130"/>
        <v>7115.0527786271268</v>
      </c>
      <c r="AD273" s="49">
        <f t="shared" si="130"/>
        <v>7115.0527786271268</v>
      </c>
      <c r="AE273" s="49">
        <f t="shared" si="130"/>
        <v>7115.0527786271268</v>
      </c>
      <c r="AF273" s="49">
        <f t="shared" si="130"/>
        <v>7115.0527786271268</v>
      </c>
      <c r="AG273" s="3"/>
      <c r="AH273" s="49">
        <f t="shared" si="113"/>
        <v>90361.170288564506</v>
      </c>
      <c r="AI273" s="49">
        <f t="shared" si="114"/>
        <v>86692.697313550321</v>
      </c>
      <c r="AJ273" s="49">
        <f t="shared" si="115"/>
        <v>83185.885859468966</v>
      </c>
      <c r="AK273" s="49">
        <f t="shared" si="116"/>
        <v>79833.611859296274</v>
      </c>
      <c r="AL273" s="49">
        <f t="shared" si="117"/>
        <v>76629.06518794474</v>
      </c>
      <c r="AM273" s="3"/>
      <c r="AN273" s="49">
        <f t="shared" si="128"/>
        <v>2008579.399406438</v>
      </c>
      <c r="AO273" s="49">
        <f t="shared" si="118"/>
        <v>1921886.7020928876</v>
      </c>
      <c r="AP273" s="49">
        <f t="shared" si="119"/>
        <v>1838700.8162334186</v>
      </c>
      <c r="AQ273" s="49">
        <f t="shared" si="120"/>
        <v>1758867.2043741224</v>
      </c>
      <c r="AR273" s="49">
        <f t="shared" si="121"/>
        <v>1682238.1391861776</v>
      </c>
      <c r="AS273" s="3"/>
      <c r="AT273" s="49">
        <f t="shared" si="131"/>
        <v>21642.453701183542</v>
      </c>
      <c r="AU273" s="49">
        <f t="shared" si="131"/>
        <v>22892.348687334288</v>
      </c>
      <c r="AV273" s="49">
        <f t="shared" si="131"/>
        <v>24624.84163599175</v>
      </c>
      <c r="AW273" s="49">
        <f t="shared" si="131"/>
        <v>24943.290088028396</v>
      </c>
      <c r="AX273" s="49">
        <f t="shared" si="131"/>
        <v>25265.856715446775</v>
      </c>
      <c r="AY273" s="3"/>
      <c r="AZ273" s="53">
        <f t="shared" si="123"/>
        <v>180295.32356956694</v>
      </c>
      <c r="BA273" s="53">
        <f t="shared" si="124"/>
        <v>173007.3071699499</v>
      </c>
      <c r="BB273" s="53">
        <f t="shared" si="125"/>
        <v>177681.35851233063</v>
      </c>
      <c r="BC273" s="53">
        <f t="shared" si="126"/>
        <v>171613.8557135413</v>
      </c>
      <c r="BD273" s="53">
        <f t="shared" si="127"/>
        <v>165819.97119246627</v>
      </c>
    </row>
    <row r="274" spans="2:56" s="243" customFormat="1">
      <c r="B274" s="43">
        <f>'12. Investeringen (bijschatten)'!B77</f>
        <v>58</v>
      </c>
      <c r="C274" s="54"/>
      <c r="D274" s="3"/>
      <c r="E274" s="54"/>
      <c r="F274" s="179">
        <f>'12. Investeringen (bijschatten)'!C77</f>
        <v>33813410.918106742</v>
      </c>
      <c r="G274" s="3"/>
      <c r="H274" s="43">
        <f>'12. Investeringen (bijschatten)'!D77</f>
        <v>2022</v>
      </c>
      <c r="I274" s="43" t="str">
        <f>'12. Investeringen (bijschatten)'!E77</f>
        <v>01 Regionale leidingen</v>
      </c>
      <c r="J274" s="179">
        <f>_xlfn.XLOOKUP(I274,'3. Input (des)investeringen '!$B$11:$B$81,'3. Input (des)investeringen '!$D$11:$D$81)</f>
        <v>55</v>
      </c>
      <c r="M274" s="49">
        <f t="shared" si="105"/>
        <v>0</v>
      </c>
      <c r="N274" s="49">
        <f t="shared" si="106"/>
        <v>0</v>
      </c>
      <c r="O274" s="3"/>
      <c r="P274" s="147">
        <f t="shared" si="107"/>
        <v>0</v>
      </c>
      <c r="Q274" s="147">
        <f t="shared" si="108"/>
        <v>0</v>
      </c>
      <c r="R274" s="3"/>
      <c r="S274" s="49">
        <f t="shared" si="109"/>
        <v>33813410.918106742</v>
      </c>
      <c r="T274" s="44">
        <f t="shared" si="110"/>
        <v>55</v>
      </c>
      <c r="U274" s="3"/>
      <c r="V274" s="49">
        <f t="shared" si="129"/>
        <v>359651.73431077169</v>
      </c>
      <c r="W274" s="49">
        <f t="shared" si="129"/>
        <v>710802.60944692523</v>
      </c>
      <c r="X274" s="49">
        <f t="shared" si="129"/>
        <v>694001.82049636147</v>
      </c>
      <c r="Y274" s="49">
        <f t="shared" si="129"/>
        <v>677598.14110281109</v>
      </c>
      <c r="Z274" s="49">
        <f t="shared" si="129"/>
        <v>661582.18504038115</v>
      </c>
      <c r="AA274" s="3"/>
      <c r="AB274" s="49">
        <f t="shared" si="130"/>
        <v>30739.464471006129</v>
      </c>
      <c r="AC274" s="49">
        <f t="shared" si="130"/>
        <v>61478.928942012259</v>
      </c>
      <c r="AD274" s="49">
        <f t="shared" si="130"/>
        <v>61478.928942012259</v>
      </c>
      <c r="AE274" s="49">
        <f t="shared" si="130"/>
        <v>61478.928942012259</v>
      </c>
      <c r="AF274" s="49">
        <f t="shared" si="130"/>
        <v>61478.928942012259</v>
      </c>
      <c r="AG274" s="3"/>
      <c r="AH274" s="49">
        <f t="shared" si="113"/>
        <v>390391.19878177781</v>
      </c>
      <c r="AI274" s="49">
        <f t="shared" si="114"/>
        <v>772281.53838893748</v>
      </c>
      <c r="AJ274" s="49">
        <f t="shared" si="115"/>
        <v>755480.74943837372</v>
      </c>
      <c r="AK274" s="49">
        <f t="shared" si="116"/>
        <v>739077.07004482334</v>
      </c>
      <c r="AL274" s="49">
        <f t="shared" si="117"/>
        <v>723061.11398239341</v>
      </c>
      <c r="AM274" s="3"/>
      <c r="AN274" s="49">
        <f t="shared" si="128"/>
        <v>33423019.719324965</v>
      </c>
      <c r="AO274" s="49">
        <f t="shared" si="118"/>
        <v>32650738.180936027</v>
      </c>
      <c r="AP274" s="49">
        <f t="shared" si="119"/>
        <v>31895257.431497652</v>
      </c>
      <c r="AQ274" s="49">
        <f t="shared" si="120"/>
        <v>31156180.361452829</v>
      </c>
      <c r="AR274" s="49">
        <f t="shared" si="121"/>
        <v>30433119.247470435</v>
      </c>
      <c r="AS274" s="3"/>
      <c r="AT274" s="49">
        <f t="shared" si="131"/>
        <v>338134.10918106744</v>
      </c>
      <c r="AU274" s="49">
        <f t="shared" si="131"/>
        <v>357662.03025449242</v>
      </c>
      <c r="AV274" s="49">
        <f t="shared" si="131"/>
        <v>384729.89270415256</v>
      </c>
      <c r="AW274" s="49">
        <f t="shared" si="131"/>
        <v>389705.21967660252</v>
      </c>
      <c r="AX274" s="49">
        <f t="shared" si="131"/>
        <v>394744.88757746032</v>
      </c>
      <c r="AY274" s="3"/>
      <c r="AZ274" s="53">
        <f t="shared" si="123"/>
        <v>1864907.9784198941</v>
      </c>
      <c r="BA274" s="53">
        <f t="shared" si="124"/>
        <v>2207417.9286143188</v>
      </c>
      <c r="BB274" s="53">
        <f t="shared" si="125"/>
        <v>2352230.4245394371</v>
      </c>
      <c r="BC274" s="53">
        <f t="shared" si="126"/>
        <v>2312717.1434566337</v>
      </c>
      <c r="BD274" s="53">
        <f t="shared" si="127"/>
        <v>2274264.5329637304</v>
      </c>
    </row>
    <row r="275" spans="2:56" s="243" customFormat="1">
      <c r="B275" s="43">
        <f>'12. Investeringen (bijschatten)'!B78</f>
        <v>59</v>
      </c>
      <c r="C275" s="54"/>
      <c r="D275" s="3"/>
      <c r="E275" s="54"/>
      <c r="F275" s="179">
        <f>'12. Investeringen (bijschatten)'!C78</f>
        <v>6849959.2876701914</v>
      </c>
      <c r="G275" s="3"/>
      <c r="H275" s="43">
        <f>'12. Investeringen (bijschatten)'!D78</f>
        <v>2022</v>
      </c>
      <c r="I275" s="43" t="str">
        <f>'12. Investeringen (bijschatten)'!E78</f>
        <v>02 Gasontvangststations</v>
      </c>
      <c r="J275" s="179">
        <f>_xlfn.XLOOKUP(I275,'3. Input (des)investeringen '!$B$11:$B$81,'3. Input (des)investeringen '!$D$11:$D$81)</f>
        <v>30</v>
      </c>
      <c r="M275" s="49">
        <f t="shared" si="105"/>
        <v>0</v>
      </c>
      <c r="N275" s="49">
        <f t="shared" si="106"/>
        <v>0</v>
      </c>
      <c r="O275" s="3"/>
      <c r="P275" s="147">
        <f t="shared" si="107"/>
        <v>0</v>
      </c>
      <c r="Q275" s="147">
        <f t="shared" si="108"/>
        <v>0</v>
      </c>
      <c r="R275" s="3"/>
      <c r="S275" s="49">
        <f t="shared" si="109"/>
        <v>6849959.2876701914</v>
      </c>
      <c r="T275" s="44">
        <f t="shared" si="110"/>
        <v>30</v>
      </c>
      <c r="U275" s="3"/>
      <c r="V275" s="49">
        <f t="shared" si="129"/>
        <v>133574.20610956874</v>
      </c>
      <c r="W275" s="49">
        <f t="shared" si="129"/>
        <v>261360.19662105618</v>
      </c>
      <c r="X275" s="49">
        <f t="shared" si="129"/>
        <v>250034.58810081042</v>
      </c>
      <c r="Y275" s="49">
        <f t="shared" si="129"/>
        <v>239199.75594977531</v>
      </c>
      <c r="Z275" s="49">
        <f t="shared" si="129"/>
        <v>228834.43319195168</v>
      </c>
      <c r="AA275" s="3"/>
      <c r="AB275" s="49">
        <f t="shared" si="130"/>
        <v>11416.598812783654</v>
      </c>
      <c r="AC275" s="49">
        <f t="shared" si="130"/>
        <v>22833.197625567307</v>
      </c>
      <c r="AD275" s="49">
        <f t="shared" si="130"/>
        <v>22833.197625567307</v>
      </c>
      <c r="AE275" s="49">
        <f t="shared" si="130"/>
        <v>22833.197625567307</v>
      </c>
      <c r="AF275" s="49">
        <f t="shared" si="130"/>
        <v>22833.197625567307</v>
      </c>
      <c r="AG275" s="3"/>
      <c r="AH275" s="49">
        <f t="shared" si="113"/>
        <v>144990.8049223524</v>
      </c>
      <c r="AI275" s="49">
        <f t="shared" si="114"/>
        <v>284193.3942466235</v>
      </c>
      <c r="AJ275" s="49">
        <f t="shared" si="115"/>
        <v>272867.78572637774</v>
      </c>
      <c r="AK275" s="49">
        <f t="shared" si="116"/>
        <v>262032.9535753426</v>
      </c>
      <c r="AL275" s="49">
        <f t="shared" si="117"/>
        <v>251667.63081751898</v>
      </c>
      <c r="AM275" s="3"/>
      <c r="AN275" s="49">
        <f t="shared" si="128"/>
        <v>6704968.4827478388</v>
      </c>
      <c r="AO275" s="49">
        <f t="shared" si="118"/>
        <v>6420775.088501215</v>
      </c>
      <c r="AP275" s="49">
        <f t="shared" si="119"/>
        <v>6147907.3027748372</v>
      </c>
      <c r="AQ275" s="49">
        <f t="shared" si="120"/>
        <v>5885874.3491994943</v>
      </c>
      <c r="AR275" s="49">
        <f t="shared" si="121"/>
        <v>5634206.7183819758</v>
      </c>
      <c r="AS275" s="3"/>
      <c r="AT275" s="49">
        <f t="shared" si="131"/>
        <v>68499.592876701921</v>
      </c>
      <c r="AU275" s="49">
        <f t="shared" si="131"/>
        <v>72455.581364517217</v>
      </c>
      <c r="AV275" s="49">
        <f t="shared" si="131"/>
        <v>77939.019762183874</v>
      </c>
      <c r="AW275" s="49">
        <f t="shared" si="131"/>
        <v>78946.927165748421</v>
      </c>
      <c r="AX275" s="49">
        <f t="shared" si="131"/>
        <v>79967.868827855884</v>
      </c>
      <c r="AY275" s="3"/>
      <c r="AZ275" s="53">
        <f t="shared" si="123"/>
        <v>441459.32621248084</v>
      </c>
      <c r="BA275" s="53">
        <f t="shared" si="124"/>
        <v>568534.55353168084</v>
      </c>
      <c r="BB275" s="53">
        <f t="shared" si="125"/>
        <v>584427.28299400548</v>
      </c>
      <c r="BC275" s="53">
        <f t="shared" si="126"/>
        <v>564643.10601067182</v>
      </c>
      <c r="BD275" s="53">
        <f t="shared" si="127"/>
        <v>545735.35494388989</v>
      </c>
    </row>
    <row r="276" spans="2:56" s="243" customFormat="1">
      <c r="B276" s="43">
        <f>'12. Investeringen (bijschatten)'!B79</f>
        <v>60</v>
      </c>
      <c r="C276" s="54"/>
      <c r="D276" s="3"/>
      <c r="E276" s="54"/>
      <c r="F276" s="179">
        <f>'12. Investeringen (bijschatten)'!C79</f>
        <v>664518.3858161252</v>
      </c>
      <c r="G276" s="3"/>
      <c r="H276" s="43">
        <f>'12. Investeringen (bijschatten)'!D79</f>
        <v>2022</v>
      </c>
      <c r="I276" s="43" t="str">
        <f>'12. Investeringen (bijschatten)'!E79</f>
        <v>05 Wegen en terreinvoorzieningen</v>
      </c>
      <c r="J276" s="179">
        <f>_xlfn.XLOOKUP(I276,'3. Input (des)investeringen '!$B$11:$B$81,'3. Input (des)investeringen '!$D$11:$D$81)</f>
        <v>10</v>
      </c>
      <c r="M276" s="49">
        <f t="shared" si="105"/>
        <v>0</v>
      </c>
      <c r="N276" s="49">
        <f t="shared" si="106"/>
        <v>0</v>
      </c>
      <c r="O276" s="3"/>
      <c r="P276" s="147">
        <f t="shared" si="107"/>
        <v>0</v>
      </c>
      <c r="Q276" s="147">
        <f t="shared" si="108"/>
        <v>0</v>
      </c>
      <c r="R276" s="3"/>
      <c r="S276" s="49">
        <f t="shared" si="109"/>
        <v>664518.3858161252</v>
      </c>
      <c r="T276" s="44">
        <f t="shared" si="110"/>
        <v>10</v>
      </c>
      <c r="U276" s="3"/>
      <c r="V276" s="49">
        <f t="shared" si="129"/>
        <v>38874.325570243331</v>
      </c>
      <c r="W276" s="49">
        <f t="shared" si="129"/>
        <v>72694.988816355035</v>
      </c>
      <c r="X276" s="49">
        <f t="shared" si="129"/>
        <v>63244.640270228883</v>
      </c>
      <c r="Y276" s="49">
        <f t="shared" si="129"/>
        <v>56433.679010358072</v>
      </c>
      <c r="Z276" s="49">
        <f t="shared" si="129"/>
        <v>56433.679010358072</v>
      </c>
      <c r="AA276" s="3"/>
      <c r="AB276" s="49">
        <f t="shared" si="130"/>
        <v>3322.5919290806264</v>
      </c>
      <c r="AC276" s="49">
        <f t="shared" si="130"/>
        <v>6645.1838581612519</v>
      </c>
      <c r="AD276" s="49">
        <f t="shared" si="130"/>
        <v>6645.1838581612519</v>
      </c>
      <c r="AE276" s="49">
        <f t="shared" si="130"/>
        <v>6645.1838581612519</v>
      </c>
      <c r="AF276" s="49">
        <f t="shared" si="130"/>
        <v>6645.1838581612519</v>
      </c>
      <c r="AG276" s="3"/>
      <c r="AH276" s="49">
        <f t="shared" si="113"/>
        <v>42196.917499323958</v>
      </c>
      <c r="AI276" s="49">
        <f t="shared" si="114"/>
        <v>79340.172674516289</v>
      </c>
      <c r="AJ276" s="49">
        <f t="shared" si="115"/>
        <v>69889.82412839013</v>
      </c>
      <c r="AK276" s="49">
        <f t="shared" si="116"/>
        <v>63078.862868519325</v>
      </c>
      <c r="AL276" s="49">
        <f t="shared" si="117"/>
        <v>63078.862868519325</v>
      </c>
      <c r="AM276" s="3"/>
      <c r="AN276" s="49">
        <f t="shared" si="128"/>
        <v>622321.46831680124</v>
      </c>
      <c r="AO276" s="49">
        <f t="shared" si="118"/>
        <v>542981.29564228491</v>
      </c>
      <c r="AP276" s="49">
        <f t="shared" si="119"/>
        <v>473091.47151389479</v>
      </c>
      <c r="AQ276" s="49">
        <f t="shared" si="120"/>
        <v>410012.60864537547</v>
      </c>
      <c r="AR276" s="49">
        <f t="shared" si="121"/>
        <v>346933.74577685614</v>
      </c>
      <c r="AS276" s="3"/>
      <c r="AT276" s="49">
        <f t="shared" si="131"/>
        <v>6645.1838581612519</v>
      </c>
      <c r="AU276" s="49">
        <f t="shared" si="131"/>
        <v>7028.9565163377802</v>
      </c>
      <c r="AV276" s="49">
        <f t="shared" si="131"/>
        <v>7560.9079454942257</v>
      </c>
      <c r="AW276" s="49">
        <f t="shared" si="131"/>
        <v>7658.685607045355</v>
      </c>
      <c r="AX276" s="49">
        <f t="shared" si="131"/>
        <v>7757.7277293156658</v>
      </c>
      <c r="AY276" s="3"/>
      <c r="AZ276" s="53">
        <f t="shared" si="123"/>
        <v>70001.031280256459</v>
      </c>
      <c r="BA276" s="53">
        <f t="shared" si="124"/>
        <v>104287.51194704947</v>
      </c>
      <c r="BB276" s="53">
        <f t="shared" si="125"/>
        <v>95428.207991412361</v>
      </c>
      <c r="BC276" s="53">
        <f t="shared" si="126"/>
        <v>86318.027604088944</v>
      </c>
      <c r="BD276" s="53">
        <f t="shared" si="127"/>
        <v>84020.072937355522</v>
      </c>
    </row>
    <row r="277" spans="2:56" s="243" customFormat="1">
      <c r="B277" s="43">
        <f>'12. Investeringen (bijschatten)'!B80</f>
        <v>61</v>
      </c>
      <c r="C277" s="54"/>
      <c r="D277" s="3"/>
      <c r="E277" s="54"/>
      <c r="F277" s="179">
        <f>'12. Investeringen (bijschatten)'!C80</f>
        <v>906873.84029764659</v>
      </c>
      <c r="G277" s="3"/>
      <c r="H277" s="43">
        <f>'12. Investeringen (bijschatten)'!D80</f>
        <v>2022</v>
      </c>
      <c r="I277" s="43" t="str">
        <f>'12. Investeringen (bijschatten)'!E80</f>
        <v>06 Utiliteitsgebouwen</v>
      </c>
      <c r="J277" s="179">
        <f>_xlfn.XLOOKUP(I277,'3. Input (des)investeringen '!$B$11:$B$81,'3. Input (des)investeringen '!$D$11:$D$81)</f>
        <v>30</v>
      </c>
      <c r="M277" s="49">
        <f t="shared" si="105"/>
        <v>0</v>
      </c>
      <c r="N277" s="49">
        <f t="shared" si="106"/>
        <v>0</v>
      </c>
      <c r="O277" s="3"/>
      <c r="P277" s="147">
        <f t="shared" si="107"/>
        <v>0</v>
      </c>
      <c r="Q277" s="147">
        <f t="shared" si="108"/>
        <v>0</v>
      </c>
      <c r="R277" s="3"/>
      <c r="S277" s="49">
        <f t="shared" si="109"/>
        <v>906873.84029764659</v>
      </c>
      <c r="T277" s="44">
        <f t="shared" si="110"/>
        <v>30</v>
      </c>
      <c r="U277" s="3"/>
      <c r="V277" s="49">
        <f t="shared" si="129"/>
        <v>17684.039885804108</v>
      </c>
      <c r="W277" s="49">
        <f t="shared" si="129"/>
        <v>34601.77137655671</v>
      </c>
      <c r="X277" s="49">
        <f t="shared" si="129"/>
        <v>33102.361283572587</v>
      </c>
      <c r="Y277" s="49">
        <f t="shared" si="129"/>
        <v>31667.925627951103</v>
      </c>
      <c r="Z277" s="49">
        <f t="shared" si="129"/>
        <v>30295.64885073989</v>
      </c>
      <c r="AA277" s="3"/>
      <c r="AB277" s="49">
        <f t="shared" si="130"/>
        <v>1511.4564004960778</v>
      </c>
      <c r="AC277" s="49">
        <f t="shared" si="130"/>
        <v>3022.9128009921556</v>
      </c>
      <c r="AD277" s="49">
        <f t="shared" si="130"/>
        <v>3022.9128009921556</v>
      </c>
      <c r="AE277" s="49">
        <f t="shared" si="130"/>
        <v>3022.9128009921556</v>
      </c>
      <c r="AF277" s="49">
        <f t="shared" si="130"/>
        <v>3022.9128009921556</v>
      </c>
      <c r="AG277" s="3"/>
      <c r="AH277" s="49">
        <f t="shared" si="113"/>
        <v>19195.496286300186</v>
      </c>
      <c r="AI277" s="49">
        <f t="shared" si="114"/>
        <v>37624.684177548865</v>
      </c>
      <c r="AJ277" s="49">
        <f t="shared" si="115"/>
        <v>36125.274084564742</v>
      </c>
      <c r="AK277" s="49">
        <f t="shared" si="116"/>
        <v>34690.838428943258</v>
      </c>
      <c r="AL277" s="49">
        <f t="shared" si="117"/>
        <v>33318.561651732045</v>
      </c>
      <c r="AM277" s="3"/>
      <c r="AN277" s="49">
        <f t="shared" si="128"/>
        <v>887678.34401134634</v>
      </c>
      <c r="AO277" s="49">
        <f t="shared" si="118"/>
        <v>850053.65983379749</v>
      </c>
      <c r="AP277" s="49">
        <f t="shared" si="119"/>
        <v>813928.38574923272</v>
      </c>
      <c r="AQ277" s="49">
        <f t="shared" si="120"/>
        <v>779237.54732028942</v>
      </c>
      <c r="AR277" s="49">
        <f t="shared" si="121"/>
        <v>745918.98566855735</v>
      </c>
      <c r="AS277" s="3"/>
      <c r="AT277" s="49">
        <f t="shared" si="131"/>
        <v>9068.7384029764653</v>
      </c>
      <c r="AU277" s="49">
        <f t="shared" si="131"/>
        <v>9592.4761832251643</v>
      </c>
      <c r="AV277" s="49">
        <f t="shared" si="131"/>
        <v>10318.434780771646</v>
      </c>
      <c r="AW277" s="49">
        <f t="shared" si="131"/>
        <v>10451.872779356581</v>
      </c>
      <c r="AX277" s="49">
        <f t="shared" si="131"/>
        <v>10587.036398139222</v>
      </c>
      <c r="AY277" s="3"/>
      <c r="AZ277" s="53">
        <f t="shared" si="123"/>
        <v>58445.298385662434</v>
      </c>
      <c r="BA277" s="53">
        <f t="shared" si="124"/>
        <v>75268.931135289342</v>
      </c>
      <c r="BB277" s="53">
        <f t="shared" si="125"/>
        <v>77372.987523807227</v>
      </c>
      <c r="BC277" s="53">
        <f t="shared" si="126"/>
        <v>74753.738006470841</v>
      </c>
      <c r="BD277" s="53">
        <f t="shared" si="127"/>
        <v>72250.519505276447</v>
      </c>
    </row>
    <row r="278" spans="2:56" s="243" customFormat="1">
      <c r="B278" s="43">
        <f>'12. Investeringen (bijschatten)'!B81</f>
        <v>62</v>
      </c>
      <c r="C278" s="54"/>
      <c r="D278" s="3"/>
      <c r="E278" s="54"/>
      <c r="F278" s="179">
        <f>'12. Investeringen (bijschatten)'!C81</f>
        <v>57338.455544922595</v>
      </c>
      <c r="G278" s="3"/>
      <c r="H278" s="43">
        <f>'12. Investeringen (bijschatten)'!D81</f>
        <v>2022</v>
      </c>
      <c r="I278" s="43" t="str">
        <f>'12. Investeringen (bijschatten)'!E81</f>
        <v>08 Inrichting gebouwen</v>
      </c>
      <c r="J278" s="179">
        <f>_xlfn.XLOOKUP(I278,'3. Input (des)investeringen '!$B$11:$B$81,'3. Input (des)investeringen '!$D$11:$D$81)</f>
        <v>10</v>
      </c>
      <c r="M278" s="49">
        <f t="shared" si="105"/>
        <v>0</v>
      </c>
      <c r="N278" s="49">
        <f t="shared" si="106"/>
        <v>0</v>
      </c>
      <c r="O278" s="3"/>
      <c r="P278" s="147">
        <f t="shared" si="107"/>
        <v>0</v>
      </c>
      <c r="Q278" s="147">
        <f t="shared" si="108"/>
        <v>0</v>
      </c>
      <c r="R278" s="3"/>
      <c r="S278" s="49">
        <f t="shared" si="109"/>
        <v>57338.455544922595</v>
      </c>
      <c r="T278" s="44">
        <f t="shared" si="110"/>
        <v>10</v>
      </c>
      <c r="U278" s="3"/>
      <c r="V278" s="49">
        <f t="shared" si="129"/>
        <v>3354.2996493779719</v>
      </c>
      <c r="W278" s="49">
        <f t="shared" si="129"/>
        <v>6272.5403443368068</v>
      </c>
      <c r="X278" s="49">
        <f t="shared" si="129"/>
        <v>5457.1100995730221</v>
      </c>
      <c r="Y278" s="49">
        <f t="shared" si="129"/>
        <v>4869.4213196190049</v>
      </c>
      <c r="Z278" s="49">
        <f t="shared" si="129"/>
        <v>4869.4213196190049</v>
      </c>
      <c r="AA278" s="3"/>
      <c r="AB278" s="49">
        <f t="shared" si="130"/>
        <v>286.69227772461301</v>
      </c>
      <c r="AC278" s="49">
        <f t="shared" si="130"/>
        <v>573.38455544922601</v>
      </c>
      <c r="AD278" s="49">
        <f t="shared" si="130"/>
        <v>573.38455544922601</v>
      </c>
      <c r="AE278" s="49">
        <f t="shared" si="130"/>
        <v>573.38455544922601</v>
      </c>
      <c r="AF278" s="49">
        <f t="shared" si="130"/>
        <v>573.38455544922601</v>
      </c>
      <c r="AG278" s="3"/>
      <c r="AH278" s="49">
        <f t="shared" si="113"/>
        <v>3640.9919271025851</v>
      </c>
      <c r="AI278" s="49">
        <f t="shared" si="114"/>
        <v>6845.9248997860332</v>
      </c>
      <c r="AJ278" s="49">
        <f t="shared" si="115"/>
        <v>6030.4946550222485</v>
      </c>
      <c r="AK278" s="49">
        <f t="shared" si="116"/>
        <v>5442.8058750682312</v>
      </c>
      <c r="AL278" s="49">
        <f t="shared" si="117"/>
        <v>5442.8058750682312</v>
      </c>
      <c r="AM278" s="3"/>
      <c r="AN278" s="49">
        <f t="shared" si="128"/>
        <v>53697.463617820009</v>
      </c>
      <c r="AO278" s="49">
        <f t="shared" si="118"/>
        <v>46851.538718033975</v>
      </c>
      <c r="AP278" s="49">
        <f t="shared" si="119"/>
        <v>40821.044063011723</v>
      </c>
      <c r="AQ278" s="49">
        <f t="shared" si="120"/>
        <v>35378.238187943491</v>
      </c>
      <c r="AR278" s="49">
        <f t="shared" si="121"/>
        <v>29935.432312875259</v>
      </c>
      <c r="AS278" s="3"/>
      <c r="AT278" s="49">
        <f t="shared" si="131"/>
        <v>573.38455544922601</v>
      </c>
      <c r="AU278" s="49">
        <f t="shared" si="131"/>
        <v>606.4986602955297</v>
      </c>
      <c r="AV278" s="49">
        <f t="shared" si="131"/>
        <v>652.39847890669557</v>
      </c>
      <c r="AW278" s="49">
        <f t="shared" si="131"/>
        <v>660.83529603591671</v>
      </c>
      <c r="AX278" s="49">
        <f t="shared" si="131"/>
        <v>669.38121808425308</v>
      </c>
      <c r="AY278" s="3"/>
      <c r="AZ278" s="53">
        <f t="shared" si="123"/>
        <v>6040.0902455576916</v>
      </c>
      <c r="BA278" s="53">
        <f t="shared" si="124"/>
        <v>8998.5243377766856</v>
      </c>
      <c r="BB278" s="53">
        <f t="shared" si="125"/>
        <v>8234.0928083233903</v>
      </c>
      <c r="BC278" s="53">
        <f t="shared" si="126"/>
        <v>7448.0142222460008</v>
      </c>
      <c r="BD278" s="53">
        <f t="shared" si="127"/>
        <v>7249.7335210417441</v>
      </c>
    </row>
    <row r="279" spans="2:56" s="243" customFormat="1">
      <c r="B279" s="43">
        <f>'12. Investeringen (bijschatten)'!B82</f>
        <v>63</v>
      </c>
      <c r="C279" s="54"/>
      <c r="D279" s="3"/>
      <c r="E279" s="54"/>
      <c r="F279" s="179">
        <f>'12. Investeringen (bijschatten)'!C82</f>
        <v>105283.66667709664</v>
      </c>
      <c r="G279" s="3"/>
      <c r="H279" s="43">
        <f>'12. Investeringen (bijschatten)'!D82</f>
        <v>2022</v>
      </c>
      <c r="I279" s="43" t="str">
        <f>'12. Investeringen (bijschatten)'!E82</f>
        <v>15 Compressorstations (KC)</v>
      </c>
      <c r="J279" s="179">
        <f>_xlfn.XLOOKUP(I279,'3. Input (des)investeringen '!$B$11:$B$81,'3. Input (des)investeringen '!$D$11:$D$81)</f>
        <v>30</v>
      </c>
      <c r="M279" s="49">
        <f t="shared" si="105"/>
        <v>0</v>
      </c>
      <c r="N279" s="49">
        <f t="shared" si="106"/>
        <v>0</v>
      </c>
      <c r="O279" s="3"/>
      <c r="P279" s="147">
        <f t="shared" si="107"/>
        <v>0</v>
      </c>
      <c r="Q279" s="147">
        <f t="shared" si="108"/>
        <v>0</v>
      </c>
      <c r="R279" s="3"/>
      <c r="S279" s="49">
        <f t="shared" si="109"/>
        <v>105283.66667709664</v>
      </c>
      <c r="T279" s="44">
        <f t="shared" si="110"/>
        <v>30</v>
      </c>
      <c r="U279" s="3"/>
      <c r="V279" s="49">
        <f t="shared" si="129"/>
        <v>2053.0315002033844</v>
      </c>
      <c r="W279" s="49">
        <f t="shared" si="129"/>
        <v>4017.0983020646222</v>
      </c>
      <c r="X279" s="49">
        <f t="shared" si="129"/>
        <v>3843.0240423084888</v>
      </c>
      <c r="Y279" s="49">
        <f t="shared" si="129"/>
        <v>3676.4930004751209</v>
      </c>
      <c r="Z279" s="49">
        <f t="shared" si="129"/>
        <v>3517.1783037878654</v>
      </c>
      <c r="AA279" s="3"/>
      <c r="AB279" s="49">
        <f t="shared" si="130"/>
        <v>175.47277779516108</v>
      </c>
      <c r="AC279" s="49">
        <f t="shared" si="130"/>
        <v>350.94555559032216</v>
      </c>
      <c r="AD279" s="49">
        <f t="shared" si="130"/>
        <v>350.94555559032216</v>
      </c>
      <c r="AE279" s="49">
        <f t="shared" si="130"/>
        <v>350.94555559032216</v>
      </c>
      <c r="AF279" s="49">
        <f t="shared" si="130"/>
        <v>350.94555559032216</v>
      </c>
      <c r="AG279" s="3"/>
      <c r="AH279" s="49">
        <f t="shared" si="113"/>
        <v>2228.5042779985456</v>
      </c>
      <c r="AI279" s="49">
        <f t="shared" si="114"/>
        <v>4368.0438576549441</v>
      </c>
      <c r="AJ279" s="49">
        <f t="shared" si="115"/>
        <v>4193.9695978988111</v>
      </c>
      <c r="AK279" s="49">
        <f t="shared" si="116"/>
        <v>4027.4385560654432</v>
      </c>
      <c r="AL279" s="49">
        <f t="shared" si="117"/>
        <v>3868.1238593781877</v>
      </c>
      <c r="AM279" s="3"/>
      <c r="AN279" s="49">
        <f t="shared" si="128"/>
        <v>103055.16239909809</v>
      </c>
      <c r="AO279" s="49">
        <f t="shared" si="118"/>
        <v>98687.118541443138</v>
      </c>
      <c r="AP279" s="49">
        <f t="shared" si="119"/>
        <v>94493.148943544322</v>
      </c>
      <c r="AQ279" s="49">
        <f t="shared" si="120"/>
        <v>90465.710387478874</v>
      </c>
      <c r="AR279" s="49">
        <f t="shared" si="121"/>
        <v>86597.586528100685</v>
      </c>
      <c r="AS279" s="3"/>
      <c r="AT279" s="49">
        <f t="shared" si="131"/>
        <v>1052.8366667709665</v>
      </c>
      <c r="AU279" s="49">
        <f t="shared" si="131"/>
        <v>1113.6400899503233</v>
      </c>
      <c r="AV279" s="49">
        <f t="shared" si="131"/>
        <v>1197.9203719577638</v>
      </c>
      <c r="AW279" s="49">
        <f t="shared" si="131"/>
        <v>1213.4118782079215</v>
      </c>
      <c r="AX279" s="49">
        <f t="shared" si="131"/>
        <v>1229.1037206169062</v>
      </c>
      <c r="AY279" s="3"/>
      <c r="AZ279" s="53">
        <f t="shared" si="123"/>
        <v>6785.2164663388485</v>
      </c>
      <c r="BA279" s="53">
        <f t="shared" si="124"/>
        <v>8738.3588594728899</v>
      </c>
      <c r="BB279" s="53">
        <f t="shared" si="125"/>
        <v>8982.6296297112585</v>
      </c>
      <c r="BC279" s="53">
        <f t="shared" si="126"/>
        <v>8678.5474289975627</v>
      </c>
      <c r="BD279" s="53">
        <f t="shared" si="127"/>
        <v>8387.9358680629193</v>
      </c>
    </row>
    <row r="280" spans="2:56" s="243" customFormat="1">
      <c r="B280" s="43">
        <f>'12. Investeringen (bijschatten)'!B83</f>
        <v>64</v>
      </c>
      <c r="C280" s="54"/>
      <c r="D280" s="3"/>
      <c r="E280" s="54"/>
      <c r="F280" s="179">
        <f>'12. Investeringen (bijschatten)'!C83</f>
        <v>6293355.1961035738</v>
      </c>
      <c r="G280" s="3"/>
      <c r="H280" s="43">
        <f>'12. Investeringen (bijschatten)'!D83</f>
        <v>2022</v>
      </c>
      <c r="I280" s="43" t="str">
        <f>'12. Investeringen (bijschatten)'!E83</f>
        <v>15 Compressorstations (TT-BT-AT)</v>
      </c>
      <c r="J280" s="179">
        <f>_xlfn.XLOOKUP(I280,'3. Input (des)investeringen '!$B$11:$B$81,'3. Input (des)investeringen '!$D$11:$D$81)</f>
        <v>30</v>
      </c>
      <c r="M280" s="49">
        <f t="shared" si="105"/>
        <v>0</v>
      </c>
      <c r="N280" s="49">
        <f t="shared" si="106"/>
        <v>0</v>
      </c>
      <c r="O280" s="3"/>
      <c r="P280" s="147">
        <f t="shared" si="107"/>
        <v>0</v>
      </c>
      <c r="Q280" s="147">
        <f t="shared" si="108"/>
        <v>0</v>
      </c>
      <c r="R280" s="3"/>
      <c r="S280" s="49">
        <f t="shared" si="109"/>
        <v>6293355.1961035738</v>
      </c>
      <c r="T280" s="44">
        <f t="shared" si="110"/>
        <v>30</v>
      </c>
      <c r="U280" s="3"/>
      <c r="V280" s="49">
        <f t="shared" si="129"/>
        <v>122720.42632401969</v>
      </c>
      <c r="W280" s="49">
        <f t="shared" si="129"/>
        <v>240122.96750733184</v>
      </c>
      <c r="X280" s="49">
        <f t="shared" si="129"/>
        <v>229717.63891534746</v>
      </c>
      <c r="Y280" s="49">
        <f t="shared" si="129"/>
        <v>219763.2078956824</v>
      </c>
      <c r="Z280" s="49">
        <f t="shared" si="129"/>
        <v>210240.13555353618</v>
      </c>
      <c r="AA280" s="3"/>
      <c r="AB280" s="49">
        <f t="shared" si="130"/>
        <v>10488.925326839291</v>
      </c>
      <c r="AC280" s="49">
        <f t="shared" si="130"/>
        <v>20977.850653678583</v>
      </c>
      <c r="AD280" s="49">
        <f t="shared" si="130"/>
        <v>20977.850653678583</v>
      </c>
      <c r="AE280" s="49">
        <f t="shared" si="130"/>
        <v>20977.850653678583</v>
      </c>
      <c r="AF280" s="49">
        <f t="shared" si="130"/>
        <v>20977.850653678583</v>
      </c>
      <c r="AG280" s="3"/>
      <c r="AH280" s="49">
        <f t="shared" si="113"/>
        <v>133209.35165085897</v>
      </c>
      <c r="AI280" s="49">
        <f t="shared" si="114"/>
        <v>261100.81816101042</v>
      </c>
      <c r="AJ280" s="49">
        <f t="shared" si="115"/>
        <v>250695.48956902605</v>
      </c>
      <c r="AK280" s="49">
        <f t="shared" si="116"/>
        <v>240741.05854936098</v>
      </c>
      <c r="AL280" s="49">
        <f t="shared" si="117"/>
        <v>231217.98620721477</v>
      </c>
      <c r="AM280" s="3"/>
      <c r="AN280" s="49">
        <f t="shared" si="128"/>
        <v>6160145.8444527145</v>
      </c>
      <c r="AO280" s="49">
        <f t="shared" si="118"/>
        <v>5899045.0262917038</v>
      </c>
      <c r="AP280" s="49">
        <f t="shared" si="119"/>
        <v>5648349.5367226778</v>
      </c>
      <c r="AQ280" s="49">
        <f t="shared" si="120"/>
        <v>5407608.4781733165</v>
      </c>
      <c r="AR280" s="49">
        <f t="shared" si="121"/>
        <v>5176390.4919661013</v>
      </c>
      <c r="AS280" s="3"/>
      <c r="AT280" s="49">
        <f t="shared" si="131"/>
        <v>62933.551961035737</v>
      </c>
      <c r="AU280" s="49">
        <f t="shared" si="131"/>
        <v>66568.090453889468</v>
      </c>
      <c r="AV280" s="49">
        <f t="shared" si="131"/>
        <v>71605.96353943985</v>
      </c>
      <c r="AW280" s="49">
        <f t="shared" si="131"/>
        <v>72531.971859931858</v>
      </c>
      <c r="AX280" s="49">
        <f t="shared" si="131"/>
        <v>73469.955320024499</v>
      </c>
      <c r="AY280" s="3"/>
      <c r="AZ280" s="53">
        <f t="shared" si="123"/>
        <v>405587.862323287</v>
      </c>
      <c r="BA280" s="53">
        <f t="shared" si="124"/>
        <v>522337.39448252611</v>
      </c>
      <c r="BB280" s="53">
        <f t="shared" si="125"/>
        <v>536938.73550392769</v>
      </c>
      <c r="BC280" s="53">
        <f t="shared" si="126"/>
        <v>518762.15257987881</v>
      </c>
      <c r="BD280" s="53">
        <f t="shared" si="127"/>
        <v>501390.78022195114</v>
      </c>
    </row>
    <row r="281" spans="2:56" s="243" customFormat="1">
      <c r="B281" s="43">
        <f>'12. Investeringen (bijschatten)'!B84</f>
        <v>65</v>
      </c>
      <c r="C281" s="54"/>
      <c r="D281" s="3"/>
      <c r="E281" s="54"/>
      <c r="F281" s="179">
        <f>'12. Investeringen (bijschatten)'!C84</f>
        <v>10404800.792079909</v>
      </c>
      <c r="G281" s="3"/>
      <c r="H281" s="43">
        <f>'12. Investeringen (bijschatten)'!D84</f>
        <v>2022</v>
      </c>
      <c r="I281" s="43" t="str">
        <f>'12. Investeringen (bijschatten)'!E84</f>
        <v>16 LNG installaties</v>
      </c>
      <c r="J281" s="179">
        <f>_xlfn.XLOOKUP(I281,'3. Input (des)investeringen '!$B$11:$B$81,'3. Input (des)investeringen '!$D$11:$D$81)</f>
        <v>30</v>
      </c>
      <c r="M281" s="49">
        <f t="shared" si="105"/>
        <v>0</v>
      </c>
      <c r="N281" s="49">
        <f t="shared" si="106"/>
        <v>0</v>
      </c>
      <c r="O281" s="3"/>
      <c r="P281" s="147">
        <f t="shared" si="107"/>
        <v>0</v>
      </c>
      <c r="Q281" s="147">
        <f t="shared" si="108"/>
        <v>0</v>
      </c>
      <c r="R281" s="3"/>
      <c r="S281" s="49">
        <f t="shared" si="109"/>
        <v>10404800.792079909</v>
      </c>
      <c r="T281" s="44">
        <f t="shared" si="110"/>
        <v>30</v>
      </c>
      <c r="U281" s="3"/>
      <c r="V281" s="49">
        <f t="shared" si="129"/>
        <v>202893.61544555824</v>
      </c>
      <c r="W281" s="49">
        <f t="shared" si="129"/>
        <v>396995.17422180896</v>
      </c>
      <c r="X281" s="49">
        <f t="shared" si="129"/>
        <v>379792.05000553059</v>
      </c>
      <c r="Y281" s="49">
        <f t="shared" si="129"/>
        <v>363334.39450529095</v>
      </c>
      <c r="Z281" s="49">
        <f t="shared" si="129"/>
        <v>347589.90407672833</v>
      </c>
      <c r="AA281" s="3"/>
      <c r="AB281" s="49">
        <f t="shared" si="130"/>
        <v>17341.334653466514</v>
      </c>
      <c r="AC281" s="49">
        <f t="shared" si="130"/>
        <v>34682.669306933029</v>
      </c>
      <c r="AD281" s="49">
        <f t="shared" si="130"/>
        <v>34682.669306933029</v>
      </c>
      <c r="AE281" s="49">
        <f t="shared" si="130"/>
        <v>34682.669306933029</v>
      </c>
      <c r="AF281" s="49">
        <f t="shared" si="130"/>
        <v>34682.669306933029</v>
      </c>
      <c r="AG281" s="3"/>
      <c r="AH281" s="49">
        <f t="shared" si="113"/>
        <v>220234.95009902475</v>
      </c>
      <c r="AI281" s="49">
        <f t="shared" si="114"/>
        <v>431677.84352874197</v>
      </c>
      <c r="AJ281" s="49">
        <f t="shared" si="115"/>
        <v>414474.7193124636</v>
      </c>
      <c r="AK281" s="49">
        <f t="shared" si="116"/>
        <v>398017.06381222396</v>
      </c>
      <c r="AL281" s="49">
        <f t="shared" si="117"/>
        <v>382272.57338366134</v>
      </c>
      <c r="AM281" s="3"/>
      <c r="AN281" s="49">
        <f t="shared" ref="AN281:AN307" si="132">IF($J281=0,IF($H281 &gt; AN$215, 0,$S281),IF(OR($H281&gt;AN$59,$H281+$J281&lt;=AN$59),0,
IF($H281=AN$59,$S281-AH281,
S281-AH281)))</f>
        <v>10184565.841980884</v>
      </c>
      <c r="AO281" s="49">
        <f t="shared" si="118"/>
        <v>9752887.9984521419</v>
      </c>
      <c r="AP281" s="49">
        <f t="shared" si="119"/>
        <v>9338413.2791396789</v>
      </c>
      <c r="AQ281" s="49">
        <f t="shared" si="120"/>
        <v>8940396.2153274547</v>
      </c>
      <c r="AR281" s="49">
        <f t="shared" si="121"/>
        <v>8558123.6419437937</v>
      </c>
      <c r="AS281" s="3"/>
      <c r="AT281" s="49">
        <f t="shared" si="131"/>
        <v>104048.00792079909</v>
      </c>
      <c r="AU281" s="49">
        <f t="shared" si="131"/>
        <v>110056.98847424109</v>
      </c>
      <c r="AV281" s="49">
        <f t="shared" si="131"/>
        <v>118386.10136197167</v>
      </c>
      <c r="AW281" s="49">
        <f t="shared" si="131"/>
        <v>119917.07042478464</v>
      </c>
      <c r="AX281" s="49">
        <f t="shared" si="131"/>
        <v>121467.83797951795</v>
      </c>
      <c r="AY281" s="3"/>
      <c r="AZ281" s="53">
        <f t="shared" si="123"/>
        <v>670558.19664717396</v>
      </c>
      <c r="BA281" s="53">
        <f t="shared" si="124"/>
        <v>863580.13595190377</v>
      </c>
      <c r="BB281" s="53">
        <f t="shared" si="125"/>
        <v>887720.52528174303</v>
      </c>
      <c r="BC281" s="53">
        <f t="shared" si="126"/>
        <v>857669.19041945192</v>
      </c>
      <c r="BD281" s="53">
        <f t="shared" si="127"/>
        <v>828949.10975704354</v>
      </c>
    </row>
    <row r="282" spans="2:56" s="243" customFormat="1">
      <c r="B282" s="43">
        <f>'12. Investeringen (bijschatten)'!B85</f>
        <v>66</v>
      </c>
      <c r="C282" s="54"/>
      <c r="D282" s="3"/>
      <c r="E282" s="54"/>
      <c r="F282" s="179">
        <f>'12. Investeringen (bijschatten)'!C85</f>
        <v>3092987.1234078761</v>
      </c>
      <c r="G282" s="3"/>
      <c r="H282" s="43">
        <f>'12. Investeringen (bijschatten)'!D85</f>
        <v>2022</v>
      </c>
      <c r="I282" s="43" t="str">
        <f>'12. Investeringen (bijschatten)'!E85</f>
        <v>17 Mengstations</v>
      </c>
      <c r="J282" s="179">
        <f>_xlfn.XLOOKUP(I282,'3. Input (des)investeringen '!$B$11:$B$81,'3. Input (des)investeringen '!$D$11:$D$81)</f>
        <v>30</v>
      </c>
      <c r="M282" s="49">
        <f t="shared" ref="M282:M290" si="133">IF($J282 = 0, 0, IF($H282&lt;=M$215,
VDB(ABS($F282),0,$J282,MAX(0,M$59-$H282-0.5),MIN($J282,M$59-$H282+0.5),1)*IF($F282&lt;0,-1,1)*INDEX(H$40:H$46,$H282-2019,1),
0))</f>
        <v>0</v>
      </c>
      <c r="N282" s="49">
        <f t="shared" ref="N282:N290" si="134">IF($J282 = 0, 0, IF($H282&lt;=N$215,
VDB(ABS($F282),0,$J282,MAX(0,N$59-$H282-0.5),MIN($J282,N$59-$H282+0.5),1)*IF($F282&lt;0,-1,1)*INDEX(I$40:I$46,$H282-2019,1),
0))</f>
        <v>0</v>
      </c>
      <c r="O282" s="3"/>
      <c r="P282" s="147">
        <f t="shared" ref="P282:P290" si="135">IF($J282=0, IF($H282 = M$215, $F282, 0), IF(OR($H282&gt;P$59,$H282+$J282&lt;=P$59),0,
F282-M282))</f>
        <v>0</v>
      </c>
      <c r="Q282" s="147">
        <f t="shared" ref="Q282:Q290" si="136">IF($J282=0, IF($H282 &gt; N$215, 0, IF($H282=N$215, $F282, $P282*I$40)), IF(OR($H282&gt;Q$59,$H282+$J282&lt;=Q$59),0,
IF($H282=Q$59,F282-N282,P282*I$40-N282)))</f>
        <v>0</v>
      </c>
      <c r="R282" s="3"/>
      <c r="S282" s="49">
        <f t="shared" ref="S282:S290" si="137">IF($J282=0, IF(H282&lt;=2021, $Q282, IF(H282&gt;=2022, $F282,0)), IF(H282&lt;=2021,Q282,F282))</f>
        <v>3092987.1234078761</v>
      </c>
      <c r="T282" s="44">
        <f t="shared" ref="T282:T290" si="138">IF($J282=0, 0, IF(H282&lt;2022,J282-2021+H282-0.5,J282))</f>
        <v>30</v>
      </c>
      <c r="U282" s="3"/>
      <c r="V282" s="49">
        <f t="shared" ref="V282:Z300" si="139">IF($J282=0, 0, IF(OR($H282&gt;V$59,$H282+$J282&lt;V$59),0,
IF(OR($H282=2020,$H282=2021),VDB(ABS($S282)*(1-$F$28),0,$T282,V$59-2022,MIN($T282,V$59-2021),$F$22),
VDB(ABS($S282)*(1-$F$28),0,$T282,MAX(0,V$59-$H282-0.5),MIN($T282,V$59-$H282+0.5),$F$22,FALSE))))*IF($F282&lt;0,-1,1)</f>
        <v>60313.248906453591</v>
      </c>
      <c r="W282" s="49">
        <f t="shared" si="139"/>
        <v>118012.92369362753</v>
      </c>
      <c r="X282" s="49">
        <f t="shared" si="139"/>
        <v>112899.03033357032</v>
      </c>
      <c r="Y282" s="49">
        <f t="shared" si="139"/>
        <v>108006.73901911562</v>
      </c>
      <c r="Z282" s="49">
        <f t="shared" si="139"/>
        <v>103326.44699495395</v>
      </c>
      <c r="AA282" s="3"/>
      <c r="AB282" s="49">
        <f t="shared" ref="AB282:AF300" si="140">IF($J282 = 0, 0, IF(OR($H282&gt;AB$59,$H282+$J282&lt;AB$59),0,
IF(OR($H282=2020,$H282=2021),VDB(ABS($S282)*$F$28,0,$T282,AB$59-2022,MIN($T282,AB$59-2021),1),
VDB(ABS($S282)*$F$28,0,$T282,MAX(0,AB$59-$H282-0.5),MIN($T282,AB$59-$H282+0.5),1))))*IF($F282&lt;0,-1,1)</f>
        <v>5154.9785390131274</v>
      </c>
      <c r="AC282" s="49">
        <f t="shared" si="140"/>
        <v>10309.957078026255</v>
      </c>
      <c r="AD282" s="49">
        <f t="shared" si="140"/>
        <v>10309.957078026255</v>
      </c>
      <c r="AE282" s="49">
        <f t="shared" si="140"/>
        <v>10309.957078026255</v>
      </c>
      <c r="AF282" s="49">
        <f t="shared" si="140"/>
        <v>10309.957078026255</v>
      </c>
      <c r="AG282" s="3"/>
      <c r="AH282" s="49">
        <f t="shared" ref="AH282:AH290" si="141">V282+AB282</f>
        <v>65468.22744546672</v>
      </c>
      <c r="AI282" s="49">
        <f t="shared" ref="AI282:AI290" si="142">W282+AC282</f>
        <v>128322.88077165378</v>
      </c>
      <c r="AJ282" s="49">
        <f t="shared" ref="AJ282:AJ290" si="143">X282+AD282</f>
        <v>123208.98741159658</v>
      </c>
      <c r="AK282" s="49">
        <f t="shared" ref="AK282:AK290" si="144">Y282+AE282</f>
        <v>118316.69609714187</v>
      </c>
      <c r="AL282" s="49">
        <f t="shared" ref="AL282:AL290" si="145">Z282+AF282</f>
        <v>113636.40407298021</v>
      </c>
      <c r="AM282" s="3"/>
      <c r="AN282" s="49">
        <f t="shared" si="132"/>
        <v>3027518.8959624092</v>
      </c>
      <c r="AO282" s="49">
        <f t="shared" ref="AO282:AO290" si="146">IF($J282 = 0, IF($H282 &gt; AO$215, 0, IF($H282=AO$215, $F282, AN282)), IF(OR($H282&gt;AO$59,$H282+$J282&lt;=AO$59),0,
IF($H282=AO$59,$S282-AI282,
AN282-AI282)))</f>
        <v>2899196.0151907555</v>
      </c>
      <c r="AP282" s="49">
        <f t="shared" ref="AP282:AP290" si="147">IF($J282 = 0, IF($H282 &gt; AP$215, 0, IF($H282=AP$215, $F282, AO282)), IF(OR($H282&gt;AP$59,$H282+$J282&lt;=AP$59),0,
IF($H282=AP$59,$S282-AJ282,
AO282-AJ282)))</f>
        <v>2775987.0277791591</v>
      </c>
      <c r="AQ282" s="49">
        <f t="shared" ref="AQ282:AQ290" si="148">IF($J282 = 0, IF($H282 &gt; AQ$215, 0, IF($H282=AQ$215, $F282, AP282)), IF(OR($H282&gt;AQ$59,$H282+$J282&lt;=AQ$59),0,
IF($H282=AQ$59,$S282-AK282,
AP282-AK282)))</f>
        <v>2657670.3316820171</v>
      </c>
      <c r="AR282" s="49">
        <f t="shared" ref="AR282:AR290" si="149">IF($J282 = 0, IF($H282 &gt; AR$215, 0, IF($H282=AR$215, $F282, AQ282)), IF(OR($H282&gt;AR$59,$H282+$J282&lt;=AR$59),0,
IF($H282=AR$59,$S282-AL282,
AQ282-AL282)))</f>
        <v>2544033.9276090367</v>
      </c>
      <c r="AS282" s="3"/>
      <c r="AT282" s="49">
        <f t="shared" ref="AT282:AX307" si="150">IF($H282&lt;=AT$215,$F282*INDEX($H$40:$N$46,$H282-2019,AT$215-2019)*INDEX($H$49:$N$55,$H282-2019,AT$215-2019)*$F$19,0)</f>
        <v>30929.871234078761</v>
      </c>
      <c r="AU282" s="49">
        <f t="shared" si="150"/>
        <v>32716.133157589284</v>
      </c>
      <c r="AV282" s="49">
        <f t="shared" si="150"/>
        <v>35192.090114955645</v>
      </c>
      <c r="AW282" s="49">
        <f t="shared" si="150"/>
        <v>35647.194224322237</v>
      </c>
      <c r="AX282" s="49">
        <f t="shared" si="150"/>
        <v>36108.183740031171</v>
      </c>
      <c r="AY282" s="3"/>
      <c r="AZ282" s="53">
        <f t="shared" ref="AZ282:AZ290" si="151">AH282+AN282*J$16+AT282</f>
        <v>199333.74114226742</v>
      </c>
      <c r="BA282" s="53">
        <f t="shared" ref="BA282:BA290" si="152">AI282+AO282*K$16+AU282</f>
        <v>256712.48243053799</v>
      </c>
      <c r="BB282" s="53">
        <f t="shared" ref="BB282:BB290" si="153">AJ282+AP282*L$16+AV282</f>
        <v>263888.58458216023</v>
      </c>
      <c r="BC282" s="53">
        <f t="shared" ref="BC282:BC290" si="154">AK282+AQ282*M$16+AW282</f>
        <v>254955.36292538076</v>
      </c>
      <c r="BD282" s="53">
        <f t="shared" ref="BD282:BD290" si="155">AL282+AR282*N$16+AX282</f>
        <v>246417.87706215479</v>
      </c>
    </row>
    <row r="283" spans="2:56" s="243" customFormat="1">
      <c r="B283" s="43">
        <f>'12. Investeringen (bijschatten)'!B86</f>
        <v>67</v>
      </c>
      <c r="C283" s="54"/>
      <c r="D283" s="3"/>
      <c r="E283" s="54"/>
      <c r="F283" s="179">
        <f>'12. Investeringen (bijschatten)'!C86</f>
        <v>1027512.2926749249</v>
      </c>
      <c r="G283" s="3"/>
      <c r="H283" s="43">
        <f>'12. Investeringen (bijschatten)'!D86</f>
        <v>2022</v>
      </c>
      <c r="I283" s="43" t="str">
        <f>'12. Investeringen (bijschatten)'!E86</f>
        <v>20 Kantoorgebouwen</v>
      </c>
      <c r="J283" s="179">
        <f>_xlfn.XLOOKUP(I283,'3. Input (des)investeringen '!$B$11:$B$81,'3. Input (des)investeringen '!$D$11:$D$81)</f>
        <v>30</v>
      </c>
      <c r="M283" s="49">
        <f t="shared" si="133"/>
        <v>0</v>
      </c>
      <c r="N283" s="49">
        <f t="shared" si="134"/>
        <v>0</v>
      </c>
      <c r="O283" s="3"/>
      <c r="P283" s="147">
        <f t="shared" si="135"/>
        <v>0</v>
      </c>
      <c r="Q283" s="147">
        <f t="shared" si="136"/>
        <v>0</v>
      </c>
      <c r="R283" s="3"/>
      <c r="S283" s="49">
        <f t="shared" si="137"/>
        <v>1027512.2926749249</v>
      </c>
      <c r="T283" s="44">
        <f t="shared" si="138"/>
        <v>30</v>
      </c>
      <c r="U283" s="3"/>
      <c r="V283" s="49">
        <f t="shared" si="139"/>
        <v>20036.489707161039</v>
      </c>
      <c r="W283" s="49">
        <f t="shared" si="139"/>
        <v>39204.731527011762</v>
      </c>
      <c r="X283" s="49">
        <f t="shared" si="139"/>
        <v>37505.85982750792</v>
      </c>
      <c r="Y283" s="49">
        <f t="shared" si="139"/>
        <v>35880.605901649251</v>
      </c>
      <c r="Z283" s="49">
        <f t="shared" si="139"/>
        <v>34325.779645911112</v>
      </c>
      <c r="AA283" s="3"/>
      <c r="AB283" s="49">
        <f t="shared" si="140"/>
        <v>1712.5204877915417</v>
      </c>
      <c r="AC283" s="49">
        <f t="shared" si="140"/>
        <v>3425.0409755830833</v>
      </c>
      <c r="AD283" s="49">
        <f t="shared" si="140"/>
        <v>3425.0409755830833</v>
      </c>
      <c r="AE283" s="49">
        <f t="shared" si="140"/>
        <v>3425.0409755830833</v>
      </c>
      <c r="AF283" s="49">
        <f t="shared" si="140"/>
        <v>3425.0409755830833</v>
      </c>
      <c r="AG283" s="3"/>
      <c r="AH283" s="49">
        <f t="shared" si="141"/>
        <v>21749.010194952582</v>
      </c>
      <c r="AI283" s="49">
        <f t="shared" si="142"/>
        <v>42629.772502594846</v>
      </c>
      <c r="AJ283" s="49">
        <f t="shared" si="143"/>
        <v>40930.900803091004</v>
      </c>
      <c r="AK283" s="49">
        <f t="shared" si="144"/>
        <v>39305.646877232335</v>
      </c>
      <c r="AL283" s="49">
        <f t="shared" si="145"/>
        <v>37750.820621494197</v>
      </c>
      <c r="AM283" s="3"/>
      <c r="AN283" s="49">
        <f t="shared" si="132"/>
        <v>1005763.2824799723</v>
      </c>
      <c r="AO283" s="49">
        <f t="shared" si="146"/>
        <v>963133.50997737749</v>
      </c>
      <c r="AP283" s="49">
        <f t="shared" si="147"/>
        <v>922202.60917428648</v>
      </c>
      <c r="AQ283" s="49">
        <f t="shared" si="148"/>
        <v>882896.96229705412</v>
      </c>
      <c r="AR283" s="49">
        <f t="shared" si="149"/>
        <v>845146.14167555992</v>
      </c>
      <c r="AS283" s="3"/>
      <c r="AT283" s="49">
        <f t="shared" si="150"/>
        <v>10275.122926749249</v>
      </c>
      <c r="AU283" s="49">
        <f t="shared" si="150"/>
        <v>10868.531826014872</v>
      </c>
      <c r="AV283" s="49">
        <f t="shared" si="150"/>
        <v>11691.062314607681</v>
      </c>
      <c r="AW283" s="49">
        <f t="shared" si="150"/>
        <v>11842.251132460186</v>
      </c>
      <c r="AX283" s="49">
        <f t="shared" si="150"/>
        <v>11995.39512410516</v>
      </c>
      <c r="AY283" s="3"/>
      <c r="AZ283" s="53">
        <f t="shared" si="151"/>
        <v>66220.084726020883</v>
      </c>
      <c r="BA283" s="53">
        <f t="shared" si="152"/>
        <v>85281.710157863185</v>
      </c>
      <c r="BB283" s="53">
        <f t="shared" si="153"/>
        <v>87665.662266321582</v>
      </c>
      <c r="BC283" s="53">
        <f t="shared" si="154"/>
        <v>84697.982576980561</v>
      </c>
      <c r="BD283" s="53">
        <f t="shared" si="155"/>
        <v>81861.769129270629</v>
      </c>
    </row>
    <row r="284" spans="2:56" s="243" customFormat="1">
      <c r="B284" s="43">
        <f>'12. Investeringen (bijschatten)'!B87</f>
        <v>68</v>
      </c>
      <c r="C284" s="54"/>
      <c r="D284" s="3"/>
      <c r="E284" s="54"/>
      <c r="F284" s="179">
        <f>'12. Investeringen (bijschatten)'!C87</f>
        <v>15717781.33321991</v>
      </c>
      <c r="G284" s="3"/>
      <c r="H284" s="43">
        <f>'12. Investeringen (bijschatten)'!D87</f>
        <v>2022</v>
      </c>
      <c r="I284" s="43" t="str">
        <f>'12. Investeringen (bijschatten)'!E87</f>
        <v>21 Hoofdtransportleiding</v>
      </c>
      <c r="J284" s="179">
        <f>_xlfn.XLOOKUP(I284,'3. Input (des)investeringen '!$B$11:$B$81,'3. Input (des)investeringen '!$D$11:$D$81)</f>
        <v>55</v>
      </c>
      <c r="M284" s="49">
        <f t="shared" si="133"/>
        <v>0</v>
      </c>
      <c r="N284" s="49">
        <f t="shared" si="134"/>
        <v>0</v>
      </c>
      <c r="O284" s="3"/>
      <c r="P284" s="147">
        <f t="shared" si="135"/>
        <v>0</v>
      </c>
      <c r="Q284" s="147">
        <f t="shared" si="136"/>
        <v>0</v>
      </c>
      <c r="R284" s="3"/>
      <c r="S284" s="49">
        <f t="shared" si="137"/>
        <v>15717781.33321991</v>
      </c>
      <c r="T284" s="44">
        <f t="shared" si="138"/>
        <v>55</v>
      </c>
      <c r="U284" s="3"/>
      <c r="V284" s="49">
        <f t="shared" si="139"/>
        <v>167180.03781697541</v>
      </c>
      <c r="W284" s="49">
        <f t="shared" si="139"/>
        <v>330408.54746736772</v>
      </c>
      <c r="X284" s="49">
        <f t="shared" si="139"/>
        <v>322598.89089086634</v>
      </c>
      <c r="Y284" s="49">
        <f t="shared" si="139"/>
        <v>314973.82619708224</v>
      </c>
      <c r="Z284" s="49">
        <f t="shared" si="139"/>
        <v>307528.99030515121</v>
      </c>
      <c r="AA284" s="3"/>
      <c r="AB284" s="49">
        <f t="shared" si="140"/>
        <v>14288.892121109011</v>
      </c>
      <c r="AC284" s="49">
        <f t="shared" si="140"/>
        <v>28577.784242218022</v>
      </c>
      <c r="AD284" s="49">
        <f t="shared" si="140"/>
        <v>28577.784242218022</v>
      </c>
      <c r="AE284" s="49">
        <f t="shared" si="140"/>
        <v>28577.784242218022</v>
      </c>
      <c r="AF284" s="49">
        <f t="shared" si="140"/>
        <v>28577.784242218022</v>
      </c>
      <c r="AG284" s="3"/>
      <c r="AH284" s="49">
        <f t="shared" si="141"/>
        <v>181468.92993808442</v>
      </c>
      <c r="AI284" s="49">
        <f t="shared" si="142"/>
        <v>358986.33170958573</v>
      </c>
      <c r="AJ284" s="49">
        <f t="shared" si="143"/>
        <v>351176.67513308435</v>
      </c>
      <c r="AK284" s="49">
        <f t="shared" si="144"/>
        <v>343551.61043930025</v>
      </c>
      <c r="AL284" s="49">
        <f t="shared" si="145"/>
        <v>336106.77454736922</v>
      </c>
      <c r="AM284" s="3"/>
      <c r="AN284" s="49">
        <f t="shared" si="132"/>
        <v>15536312.403281827</v>
      </c>
      <c r="AO284" s="49">
        <f t="shared" si="146"/>
        <v>15177326.07157224</v>
      </c>
      <c r="AP284" s="49">
        <f t="shared" si="147"/>
        <v>14826149.396439156</v>
      </c>
      <c r="AQ284" s="49">
        <f t="shared" si="148"/>
        <v>14482597.785999855</v>
      </c>
      <c r="AR284" s="49">
        <f t="shared" si="149"/>
        <v>14146491.011452485</v>
      </c>
      <c r="AS284" s="3"/>
      <c r="AT284" s="49">
        <f t="shared" si="150"/>
        <v>157177.81333219909</v>
      </c>
      <c r="AU284" s="49">
        <f t="shared" si="150"/>
        <v>166255.14640776027</v>
      </c>
      <c r="AV284" s="49">
        <f t="shared" si="150"/>
        <v>178837.33588789959</v>
      </c>
      <c r="AW284" s="49">
        <f t="shared" si="150"/>
        <v>181150.06031560188</v>
      </c>
      <c r="AX284" s="49">
        <f t="shared" si="150"/>
        <v>183492.69289560322</v>
      </c>
      <c r="AY284" s="3"/>
      <c r="AZ284" s="53">
        <f t="shared" si="151"/>
        <v>866881.36498186574</v>
      </c>
      <c r="BA284" s="53">
        <f t="shared" si="152"/>
        <v>1026093.2384792299</v>
      </c>
      <c r="BB284" s="53">
        <f t="shared" si="153"/>
        <v>1093407.688085672</v>
      </c>
      <c r="BC284" s="53">
        <f t="shared" si="154"/>
        <v>1075040.3866228964</v>
      </c>
      <c r="BD284" s="53">
        <f t="shared" si="155"/>
        <v>1057166.1258781669</v>
      </c>
    </row>
    <row r="285" spans="2:56" s="243" customFormat="1">
      <c r="B285" s="43">
        <f>'12. Investeringen (bijschatten)'!B88</f>
        <v>69</v>
      </c>
      <c r="C285" s="54"/>
      <c r="D285" s="3"/>
      <c r="E285" s="54"/>
      <c r="F285" s="179">
        <f>'12. Investeringen (bijschatten)'!C88</f>
        <v>4052946.4637069628</v>
      </c>
      <c r="G285" s="3"/>
      <c r="H285" s="43">
        <f>'12. Investeringen (bijschatten)'!D88</f>
        <v>2022</v>
      </c>
      <c r="I285" s="43" t="str">
        <f>'12. Investeringen (bijschatten)'!E88</f>
        <v>32 M&amp;R stations</v>
      </c>
      <c r="J285" s="179">
        <f>_xlfn.XLOOKUP(I285,'3. Input (des)investeringen '!$B$11:$B$81,'3. Input (des)investeringen '!$D$11:$D$81)</f>
        <v>30</v>
      </c>
      <c r="M285" s="49">
        <f t="shared" si="133"/>
        <v>0</v>
      </c>
      <c r="N285" s="49">
        <f t="shared" si="134"/>
        <v>0</v>
      </c>
      <c r="O285" s="3"/>
      <c r="P285" s="147">
        <f t="shared" si="135"/>
        <v>0</v>
      </c>
      <c r="Q285" s="147">
        <f t="shared" si="136"/>
        <v>0</v>
      </c>
      <c r="R285" s="3"/>
      <c r="S285" s="49">
        <f t="shared" si="137"/>
        <v>4052946.4637069628</v>
      </c>
      <c r="T285" s="44">
        <f t="shared" si="138"/>
        <v>30</v>
      </c>
      <c r="U285" s="3"/>
      <c r="V285" s="49">
        <f t="shared" si="139"/>
        <v>79032.456042285776</v>
      </c>
      <c r="W285" s="49">
        <f t="shared" si="139"/>
        <v>154640.17232273918</v>
      </c>
      <c r="X285" s="49">
        <f t="shared" si="139"/>
        <v>147939.09818875379</v>
      </c>
      <c r="Y285" s="49">
        <f t="shared" si="139"/>
        <v>141528.4039339078</v>
      </c>
      <c r="Z285" s="49">
        <f t="shared" si="139"/>
        <v>135395.50643010513</v>
      </c>
      <c r="AA285" s="3"/>
      <c r="AB285" s="49">
        <f t="shared" si="140"/>
        <v>6754.9107728449389</v>
      </c>
      <c r="AC285" s="49">
        <f t="shared" si="140"/>
        <v>13509.821545689878</v>
      </c>
      <c r="AD285" s="49">
        <f t="shared" si="140"/>
        <v>13509.821545689878</v>
      </c>
      <c r="AE285" s="49">
        <f t="shared" si="140"/>
        <v>13509.821545689878</v>
      </c>
      <c r="AF285" s="49">
        <f t="shared" si="140"/>
        <v>13509.821545689878</v>
      </c>
      <c r="AG285" s="3"/>
      <c r="AH285" s="49">
        <f t="shared" si="141"/>
        <v>85787.366815130721</v>
      </c>
      <c r="AI285" s="49">
        <f t="shared" si="142"/>
        <v>168149.99386842907</v>
      </c>
      <c r="AJ285" s="49">
        <f t="shared" si="143"/>
        <v>161448.91973444368</v>
      </c>
      <c r="AK285" s="49">
        <f t="shared" si="144"/>
        <v>155038.22547959769</v>
      </c>
      <c r="AL285" s="49">
        <f t="shared" si="145"/>
        <v>148905.32797579502</v>
      </c>
      <c r="AM285" s="3"/>
      <c r="AN285" s="49">
        <f t="shared" si="132"/>
        <v>3967159.0968918321</v>
      </c>
      <c r="AO285" s="49">
        <f t="shared" si="146"/>
        <v>3799009.1030234029</v>
      </c>
      <c r="AP285" s="49">
        <f t="shared" si="147"/>
        <v>3637560.1832889593</v>
      </c>
      <c r="AQ285" s="49">
        <f t="shared" si="148"/>
        <v>3482521.9578093616</v>
      </c>
      <c r="AR285" s="49">
        <f t="shared" si="149"/>
        <v>3333616.6298335665</v>
      </c>
      <c r="AS285" s="3"/>
      <c r="AT285" s="49">
        <f t="shared" si="150"/>
        <v>40529.464637069628</v>
      </c>
      <c r="AU285" s="49">
        <f t="shared" si="150"/>
        <v>42870.122278789677</v>
      </c>
      <c r="AV285" s="49">
        <f t="shared" si="150"/>
        <v>46114.53313284849</v>
      </c>
      <c r="AW285" s="49">
        <f t="shared" si="150"/>
        <v>46710.886275322475</v>
      </c>
      <c r="AX285" s="49">
        <f t="shared" si="150"/>
        <v>47314.951456634932</v>
      </c>
      <c r="AY285" s="3"/>
      <c r="AZ285" s="53">
        <f t="shared" si="151"/>
        <v>261200.24074652267</v>
      </c>
      <c r="BA285" s="53">
        <f t="shared" si="152"/>
        <v>336387.41654699104</v>
      </c>
      <c r="BB285" s="53">
        <f t="shared" si="153"/>
        <v>345790.73983227264</v>
      </c>
      <c r="BC285" s="53">
        <f t="shared" si="154"/>
        <v>334084.94615167589</v>
      </c>
      <c r="BD285" s="53">
        <f t="shared" si="155"/>
        <v>322897.71136610548</v>
      </c>
    </row>
    <row r="286" spans="2:56" s="243" customFormat="1">
      <c r="B286" s="43">
        <f>'12. Investeringen (bijschatten)'!B89</f>
        <v>70</v>
      </c>
      <c r="C286" s="54"/>
      <c r="D286" s="3"/>
      <c r="E286" s="54"/>
      <c r="F286" s="179">
        <f>'12. Investeringen (bijschatten)'!C89</f>
        <v>646.81735113356922</v>
      </c>
      <c r="G286" s="3"/>
      <c r="H286" s="43">
        <f>'12. Investeringen (bijschatten)'!D89</f>
        <v>2022</v>
      </c>
      <c r="I286" s="43" t="str">
        <f>'12. Investeringen (bijschatten)'!E89</f>
        <v>33 Exportstations</v>
      </c>
      <c r="J286" s="179">
        <f>_xlfn.XLOOKUP(I286,'3. Input (des)investeringen '!$B$11:$B$81,'3. Input (des)investeringen '!$D$11:$D$81)</f>
        <v>30</v>
      </c>
      <c r="M286" s="49">
        <f t="shared" si="133"/>
        <v>0</v>
      </c>
      <c r="N286" s="49">
        <f t="shared" si="134"/>
        <v>0</v>
      </c>
      <c r="O286" s="3"/>
      <c r="P286" s="147">
        <f t="shared" si="135"/>
        <v>0</v>
      </c>
      <c r="Q286" s="147">
        <f t="shared" si="136"/>
        <v>0</v>
      </c>
      <c r="R286" s="3"/>
      <c r="S286" s="49">
        <f t="shared" si="137"/>
        <v>646.81735113356922</v>
      </c>
      <c r="T286" s="44">
        <f t="shared" si="138"/>
        <v>30</v>
      </c>
      <c r="U286" s="3"/>
      <c r="V286" s="49">
        <f t="shared" si="139"/>
        <v>12.612938347104601</v>
      </c>
      <c r="W286" s="49">
        <f t="shared" si="139"/>
        <v>24.679316032501337</v>
      </c>
      <c r="X286" s="49">
        <f t="shared" si="139"/>
        <v>23.609879004426279</v>
      </c>
      <c r="Y286" s="49">
        <f t="shared" si="139"/>
        <v>22.586784247567806</v>
      </c>
      <c r="Z286" s="49">
        <f t="shared" si="139"/>
        <v>21.608023596839868</v>
      </c>
      <c r="AA286" s="3"/>
      <c r="AB286" s="49">
        <f t="shared" si="140"/>
        <v>1.0780289185559486</v>
      </c>
      <c r="AC286" s="49">
        <f t="shared" si="140"/>
        <v>2.1560578371118972</v>
      </c>
      <c r="AD286" s="49">
        <f t="shared" si="140"/>
        <v>2.1560578371118972</v>
      </c>
      <c r="AE286" s="49">
        <f t="shared" si="140"/>
        <v>2.1560578371118972</v>
      </c>
      <c r="AF286" s="49">
        <f t="shared" si="140"/>
        <v>2.1560578371118972</v>
      </c>
      <c r="AG286" s="3"/>
      <c r="AH286" s="49">
        <f t="shared" si="141"/>
        <v>13.69096726566055</v>
      </c>
      <c r="AI286" s="49">
        <f t="shared" si="142"/>
        <v>26.835373869613235</v>
      </c>
      <c r="AJ286" s="49">
        <f t="shared" si="143"/>
        <v>25.765936841538178</v>
      </c>
      <c r="AK286" s="49">
        <f t="shared" si="144"/>
        <v>24.742842084679705</v>
      </c>
      <c r="AL286" s="49">
        <f t="shared" si="145"/>
        <v>23.764081433951766</v>
      </c>
      <c r="AM286" s="3"/>
      <c r="AN286" s="49">
        <f t="shared" si="132"/>
        <v>633.12638386790866</v>
      </c>
      <c r="AO286" s="49">
        <f t="shared" si="146"/>
        <v>606.29100999829541</v>
      </c>
      <c r="AP286" s="49">
        <f t="shared" si="147"/>
        <v>580.52507315675723</v>
      </c>
      <c r="AQ286" s="49">
        <f t="shared" si="148"/>
        <v>555.78223107207748</v>
      </c>
      <c r="AR286" s="49">
        <f t="shared" si="149"/>
        <v>532.01814963812569</v>
      </c>
      <c r="AS286" s="3"/>
      <c r="AT286" s="49">
        <f t="shared" si="150"/>
        <v>6.4681735113356922</v>
      </c>
      <c r="AU286" s="49">
        <f t="shared" si="150"/>
        <v>6.8417234679623506</v>
      </c>
      <c r="AV286" s="49">
        <f t="shared" si="150"/>
        <v>7.3595051000177429</v>
      </c>
      <c r="AW286" s="49">
        <f t="shared" si="150"/>
        <v>7.4546782199711723</v>
      </c>
      <c r="AX286" s="49">
        <f t="shared" si="150"/>
        <v>7.5510821187118369</v>
      </c>
      <c r="AY286" s="3"/>
      <c r="AZ286" s="53">
        <f t="shared" si="151"/>
        <v>41.685437828505137</v>
      </c>
      <c r="BA286" s="53">
        <f t="shared" si="152"/>
        <v>53.684700667519337</v>
      </c>
      <c r="BB286" s="53">
        <f t="shared" si="153"/>
        <v>55.185394721512694</v>
      </c>
      <c r="BC286" s="53">
        <f t="shared" si="154"/>
        <v>53.317245085389821</v>
      </c>
      <c r="BD286" s="53">
        <f t="shared" si="155"/>
        <v>51.531853238912383</v>
      </c>
    </row>
    <row r="287" spans="2:56" s="243" customFormat="1">
      <c r="B287" s="43">
        <f>'12. Investeringen (bijschatten)'!B90</f>
        <v>71</v>
      </c>
      <c r="C287" s="54"/>
      <c r="D287" s="3"/>
      <c r="E287" s="54"/>
      <c r="F287" s="179">
        <f>'12. Investeringen (bijschatten)'!C90</f>
        <v>183674.23028357985</v>
      </c>
      <c r="G287" s="3"/>
      <c r="H287" s="43">
        <f>'12. Investeringen (bijschatten)'!D90</f>
        <v>2022</v>
      </c>
      <c r="I287" s="43" t="str">
        <f>'12. Investeringen (bijschatten)'!E90</f>
        <v>34 Reduceerstations</v>
      </c>
      <c r="J287" s="179">
        <f>_xlfn.XLOOKUP(I287,'3. Input (des)investeringen '!$B$11:$B$81,'3. Input (des)investeringen '!$D$11:$D$81)</f>
        <v>30</v>
      </c>
      <c r="M287" s="49">
        <f t="shared" si="133"/>
        <v>0</v>
      </c>
      <c r="N287" s="49">
        <f t="shared" si="134"/>
        <v>0</v>
      </c>
      <c r="O287" s="3"/>
      <c r="P287" s="147">
        <f t="shared" si="135"/>
        <v>0</v>
      </c>
      <c r="Q287" s="147">
        <f t="shared" si="136"/>
        <v>0</v>
      </c>
      <c r="R287" s="3"/>
      <c r="S287" s="49">
        <f t="shared" si="137"/>
        <v>183674.23028357985</v>
      </c>
      <c r="T287" s="44">
        <f t="shared" si="138"/>
        <v>30</v>
      </c>
      <c r="U287" s="3"/>
      <c r="V287" s="49">
        <f t="shared" si="139"/>
        <v>3581.6474905298073</v>
      </c>
      <c r="W287" s="49">
        <f t="shared" si="139"/>
        <v>7008.09025646999</v>
      </c>
      <c r="X287" s="49">
        <f t="shared" si="139"/>
        <v>6704.4063453562903</v>
      </c>
      <c r="Y287" s="49">
        <f t="shared" si="139"/>
        <v>6413.8820703908514</v>
      </c>
      <c r="Z287" s="49">
        <f t="shared" si="139"/>
        <v>6135.9471806739139</v>
      </c>
      <c r="AA287" s="3"/>
      <c r="AB287" s="49">
        <f t="shared" si="140"/>
        <v>306.12371713929974</v>
      </c>
      <c r="AC287" s="49">
        <f t="shared" si="140"/>
        <v>612.24743427859948</v>
      </c>
      <c r="AD287" s="49">
        <f t="shared" si="140"/>
        <v>612.24743427859948</v>
      </c>
      <c r="AE287" s="49">
        <f t="shared" si="140"/>
        <v>612.24743427859948</v>
      </c>
      <c r="AF287" s="49">
        <f t="shared" si="140"/>
        <v>612.24743427859948</v>
      </c>
      <c r="AG287" s="3"/>
      <c r="AH287" s="49">
        <f t="shared" si="141"/>
        <v>3887.7712076691068</v>
      </c>
      <c r="AI287" s="49">
        <f t="shared" si="142"/>
        <v>7620.337690748589</v>
      </c>
      <c r="AJ287" s="49">
        <f t="shared" si="143"/>
        <v>7316.6537796348894</v>
      </c>
      <c r="AK287" s="49">
        <f t="shared" si="144"/>
        <v>7026.1295046694504</v>
      </c>
      <c r="AL287" s="49">
        <f t="shared" si="145"/>
        <v>6748.1946149525138</v>
      </c>
      <c r="AM287" s="3"/>
      <c r="AN287" s="49">
        <f t="shared" si="132"/>
        <v>179786.45907591074</v>
      </c>
      <c r="AO287" s="49">
        <f t="shared" si="146"/>
        <v>172166.12138516214</v>
      </c>
      <c r="AP287" s="49">
        <f t="shared" si="147"/>
        <v>164849.46760552726</v>
      </c>
      <c r="AQ287" s="49">
        <f t="shared" si="148"/>
        <v>157823.3381008578</v>
      </c>
      <c r="AR287" s="49">
        <f t="shared" si="149"/>
        <v>151075.14348590528</v>
      </c>
      <c r="AS287" s="3"/>
      <c r="AT287" s="49">
        <f t="shared" si="150"/>
        <v>1836.7423028357985</v>
      </c>
      <c r="AU287" s="49">
        <f t="shared" si="150"/>
        <v>1942.8178443091717</v>
      </c>
      <c r="AV287" s="49">
        <f t="shared" si="150"/>
        <v>2089.8502987664901</v>
      </c>
      <c r="AW287" s="49">
        <f t="shared" si="150"/>
        <v>2116.8762428301379</v>
      </c>
      <c r="AX287" s="49">
        <f t="shared" si="150"/>
        <v>2144.2516864024169</v>
      </c>
      <c r="AY287" s="3"/>
      <c r="AZ287" s="53">
        <f t="shared" si="151"/>
        <v>11837.253119085872</v>
      </c>
      <c r="BA287" s="53">
        <f t="shared" si="152"/>
        <v>15244.637540768112</v>
      </c>
      <c r="BB287" s="53">
        <f t="shared" si="153"/>
        <v>15670.783847411416</v>
      </c>
      <c r="BC287" s="53">
        <f t="shared" si="154"/>
        <v>15140.292595332185</v>
      </c>
      <c r="BD287" s="53">
        <f t="shared" si="155"/>
        <v>14633.301753819331</v>
      </c>
    </row>
    <row r="288" spans="2:56" s="243" customFormat="1">
      <c r="B288" s="43">
        <f>'12. Investeringen (bijschatten)'!B91</f>
        <v>72</v>
      </c>
      <c r="C288" s="54"/>
      <c r="D288" s="3"/>
      <c r="E288" s="54"/>
      <c r="F288" s="179">
        <f>'12. Investeringen (bijschatten)'!C91</f>
        <v>914035.73224221612</v>
      </c>
      <c r="G288" s="3"/>
      <c r="H288" s="43">
        <f>'12. Investeringen (bijschatten)'!D91</f>
        <v>2022</v>
      </c>
      <c r="I288" s="43" t="str">
        <f>'12. Investeringen (bijschatten)'!E91</f>
        <v>36 Luchtscheidingsunit</v>
      </c>
      <c r="J288" s="179">
        <f>_xlfn.XLOOKUP(I288,'3. Input (des)investeringen '!$B$11:$B$81,'3. Input (des)investeringen '!$D$11:$D$81)</f>
        <v>30</v>
      </c>
      <c r="M288" s="49">
        <f t="shared" si="133"/>
        <v>0</v>
      </c>
      <c r="N288" s="49">
        <f t="shared" si="134"/>
        <v>0</v>
      </c>
      <c r="O288" s="3"/>
      <c r="P288" s="147">
        <f t="shared" si="135"/>
        <v>0</v>
      </c>
      <c r="Q288" s="147">
        <f t="shared" si="136"/>
        <v>0</v>
      </c>
      <c r="R288" s="3"/>
      <c r="S288" s="49">
        <f t="shared" si="137"/>
        <v>914035.73224221612</v>
      </c>
      <c r="T288" s="44">
        <f t="shared" si="138"/>
        <v>30</v>
      </c>
      <c r="U288" s="3"/>
      <c r="V288" s="49">
        <f t="shared" si="139"/>
        <v>17823.696778723217</v>
      </c>
      <c r="W288" s="49">
        <f t="shared" si="139"/>
        <v>34875.033363701754</v>
      </c>
      <c r="X288" s="49">
        <f t="shared" si="139"/>
        <v>33363.781917941349</v>
      </c>
      <c r="Y288" s="49">
        <f t="shared" si="139"/>
        <v>31918.018034830555</v>
      </c>
      <c r="Z288" s="49">
        <f t="shared" si="139"/>
        <v>30534.903919987897</v>
      </c>
      <c r="AA288" s="3"/>
      <c r="AB288" s="49">
        <f t="shared" si="140"/>
        <v>1523.3928870703603</v>
      </c>
      <c r="AC288" s="49">
        <f t="shared" si="140"/>
        <v>3046.7857741407202</v>
      </c>
      <c r="AD288" s="49">
        <f t="shared" si="140"/>
        <v>3046.7857741407202</v>
      </c>
      <c r="AE288" s="49">
        <f t="shared" si="140"/>
        <v>3046.7857741407202</v>
      </c>
      <c r="AF288" s="49">
        <f t="shared" si="140"/>
        <v>3046.7857741407202</v>
      </c>
      <c r="AG288" s="3"/>
      <c r="AH288" s="49">
        <f t="shared" si="141"/>
        <v>19347.089665793577</v>
      </c>
      <c r="AI288" s="49">
        <f t="shared" si="142"/>
        <v>37921.819137842474</v>
      </c>
      <c r="AJ288" s="49">
        <f t="shared" si="143"/>
        <v>36410.56769208207</v>
      </c>
      <c r="AK288" s="49">
        <f t="shared" si="144"/>
        <v>34964.803808971272</v>
      </c>
      <c r="AL288" s="49">
        <f t="shared" si="145"/>
        <v>33581.689694128618</v>
      </c>
      <c r="AM288" s="3"/>
      <c r="AN288" s="49">
        <f t="shared" si="132"/>
        <v>894688.64257642254</v>
      </c>
      <c r="AO288" s="49">
        <f t="shared" si="146"/>
        <v>856766.82343858003</v>
      </c>
      <c r="AP288" s="49">
        <f t="shared" si="147"/>
        <v>820356.25574649801</v>
      </c>
      <c r="AQ288" s="49">
        <f t="shared" si="148"/>
        <v>785391.4519375267</v>
      </c>
      <c r="AR288" s="49">
        <f t="shared" si="149"/>
        <v>751809.76224339812</v>
      </c>
      <c r="AS288" s="3"/>
      <c r="AT288" s="49">
        <f t="shared" si="150"/>
        <v>9140.3573224221618</v>
      </c>
      <c r="AU288" s="49">
        <f t="shared" si="150"/>
        <v>9668.2312385066871</v>
      </c>
      <c r="AV288" s="49">
        <f t="shared" si="150"/>
        <v>10399.922978636874</v>
      </c>
      <c r="AW288" s="49">
        <f t="shared" si="150"/>
        <v>10534.414782596603</v>
      </c>
      <c r="AX288" s="49">
        <f t="shared" si="150"/>
        <v>10670.645834565144</v>
      </c>
      <c r="AY288" s="3"/>
      <c r="AZ288" s="53">
        <f t="shared" si="151"/>
        <v>58906.860835814106</v>
      </c>
      <c r="BA288" s="53">
        <f t="shared" si="152"/>
        <v>75863.355549822314</v>
      </c>
      <c r="BB288" s="53">
        <f t="shared" si="153"/>
        <v>77984.02838908587</v>
      </c>
      <c r="BC288" s="53">
        <f t="shared" si="154"/>
        <v>75344.093765193888</v>
      </c>
      <c r="BD288" s="53">
        <f t="shared" si="155"/>
        <v>72821.106493942891</v>
      </c>
    </row>
    <row r="289" spans="2:56" s="243" customFormat="1">
      <c r="B289" s="43">
        <f>'12. Investeringen (bijschatten)'!B92</f>
        <v>73</v>
      </c>
      <c r="C289" s="54"/>
      <c r="D289" s="3"/>
      <c r="E289" s="54"/>
      <c r="F289" s="179">
        <f>'12. Investeringen (bijschatten)'!C92</f>
        <v>-5587235.5025544362</v>
      </c>
      <c r="G289" s="3"/>
      <c r="H289" s="43">
        <f>'12. Investeringen (bijschatten)'!D92</f>
        <v>2022</v>
      </c>
      <c r="I289" s="43" t="str">
        <f>'12. Investeringen (bijschatten)'!E92</f>
        <v>42 Vulgas</v>
      </c>
      <c r="J289" s="179">
        <f>_xlfn.XLOOKUP(I289,'3. Input (des)investeringen '!$B$11:$B$81,'3. Input (des)investeringen '!$D$11:$D$81)</f>
        <v>0</v>
      </c>
      <c r="M289" s="49">
        <f t="shared" si="133"/>
        <v>0</v>
      </c>
      <c r="N289" s="49">
        <f t="shared" si="134"/>
        <v>0</v>
      </c>
      <c r="O289" s="3"/>
      <c r="P289" s="147">
        <f t="shared" si="135"/>
        <v>0</v>
      </c>
      <c r="Q289" s="147">
        <f t="shared" si="136"/>
        <v>0</v>
      </c>
      <c r="R289" s="3"/>
      <c r="S289" s="49">
        <f t="shared" si="137"/>
        <v>-5587235.5025544362</v>
      </c>
      <c r="T289" s="44">
        <f t="shared" si="138"/>
        <v>0</v>
      </c>
      <c r="U289" s="3"/>
      <c r="V289" s="49">
        <f t="shared" si="139"/>
        <v>0</v>
      </c>
      <c r="W289" s="49">
        <f t="shared" si="139"/>
        <v>0</v>
      </c>
      <c r="X289" s="49">
        <f t="shared" si="139"/>
        <v>0</v>
      </c>
      <c r="Y289" s="49">
        <f t="shared" si="139"/>
        <v>0</v>
      </c>
      <c r="Z289" s="49">
        <f t="shared" si="139"/>
        <v>0</v>
      </c>
      <c r="AA289" s="3"/>
      <c r="AB289" s="49">
        <f t="shared" si="140"/>
        <v>0</v>
      </c>
      <c r="AC289" s="49">
        <f t="shared" si="140"/>
        <v>0</v>
      </c>
      <c r="AD289" s="49">
        <f t="shared" si="140"/>
        <v>0</v>
      </c>
      <c r="AE289" s="49">
        <f t="shared" si="140"/>
        <v>0</v>
      </c>
      <c r="AF289" s="49">
        <f t="shared" si="140"/>
        <v>0</v>
      </c>
      <c r="AG289" s="3"/>
      <c r="AH289" s="49">
        <f t="shared" si="141"/>
        <v>0</v>
      </c>
      <c r="AI289" s="49">
        <f t="shared" si="142"/>
        <v>0</v>
      </c>
      <c r="AJ289" s="49">
        <f t="shared" si="143"/>
        <v>0</v>
      </c>
      <c r="AK289" s="49">
        <f t="shared" si="144"/>
        <v>0</v>
      </c>
      <c r="AL289" s="49">
        <f t="shared" si="145"/>
        <v>0</v>
      </c>
      <c r="AM289" s="3"/>
      <c r="AN289" s="49">
        <f t="shared" si="132"/>
        <v>-5587235.5025544362</v>
      </c>
      <c r="AO289" s="49">
        <f t="shared" si="146"/>
        <v>-5587235.5025544362</v>
      </c>
      <c r="AP289" s="49">
        <f t="shared" si="147"/>
        <v>-5587235.5025544362</v>
      </c>
      <c r="AQ289" s="49">
        <f t="shared" si="148"/>
        <v>-5587235.5025544362</v>
      </c>
      <c r="AR289" s="49">
        <f t="shared" si="149"/>
        <v>-5587235.5025544362</v>
      </c>
      <c r="AS289" s="3"/>
      <c r="AT289" s="49">
        <f t="shared" si="150"/>
        <v>-55872.355025544362</v>
      </c>
      <c r="AU289" s="49">
        <f t="shared" si="150"/>
        <v>-59099.095272979597</v>
      </c>
      <c r="AV289" s="49">
        <f t="shared" si="150"/>
        <v>-63571.714803238705</v>
      </c>
      <c r="AW289" s="49">
        <f t="shared" si="150"/>
        <v>-64393.824219074188</v>
      </c>
      <c r="AX289" s="49">
        <f t="shared" si="150"/>
        <v>-65226.565153875243</v>
      </c>
      <c r="AY289" s="3"/>
      <c r="AZ289" s="53">
        <f t="shared" si="151"/>
        <v>-245838.3621123952</v>
      </c>
      <c r="BA289" s="53">
        <f t="shared" si="152"/>
        <v>-243477.86685727601</v>
      </c>
      <c r="BB289" s="53">
        <f t="shared" si="153"/>
        <v>-275886.66390030726</v>
      </c>
      <c r="BC289" s="53">
        <f t="shared" si="154"/>
        <v>-276708.77331614273</v>
      </c>
      <c r="BD289" s="53">
        <f t="shared" si="155"/>
        <v>-277541.51425094379</v>
      </c>
    </row>
    <row r="290" spans="2:56" s="243" customFormat="1">
      <c r="B290" s="43">
        <f>'12. Investeringen (bijschatten)'!B93</f>
        <v>74</v>
      </c>
      <c r="C290" s="54"/>
      <c r="D290" s="3"/>
      <c r="E290" s="54"/>
      <c r="F290" s="179">
        <f>'12. Investeringen (bijschatten)'!C93</f>
        <v>622622.73355007381</v>
      </c>
      <c r="G290" s="3"/>
      <c r="H290" s="43">
        <f>'12. Investeringen (bijschatten)'!D93</f>
        <v>2022</v>
      </c>
      <c r="I290" s="43" t="str">
        <f>'12. Investeringen (bijschatten)'!E93</f>
        <v>45 Groen gas booster</v>
      </c>
      <c r="J290" s="179">
        <f>_xlfn.XLOOKUP(I290,'3. Input (des)investeringen '!$B$11:$B$81,'3. Input (des)investeringen '!$D$11:$D$81)</f>
        <v>30</v>
      </c>
      <c r="M290" s="49">
        <f t="shared" si="133"/>
        <v>0</v>
      </c>
      <c r="N290" s="49">
        <f t="shared" si="134"/>
        <v>0</v>
      </c>
      <c r="O290" s="3"/>
      <c r="P290" s="147">
        <f t="shared" si="135"/>
        <v>0</v>
      </c>
      <c r="Q290" s="147">
        <f t="shared" si="136"/>
        <v>0</v>
      </c>
      <c r="R290" s="3"/>
      <c r="S290" s="49">
        <f t="shared" si="137"/>
        <v>622622.73355007381</v>
      </c>
      <c r="T290" s="44">
        <f t="shared" si="138"/>
        <v>30</v>
      </c>
      <c r="U290" s="3"/>
      <c r="V290" s="49">
        <f t="shared" si="139"/>
        <v>12141.14330422644</v>
      </c>
      <c r="W290" s="49">
        <f t="shared" si="139"/>
        <v>23756.170398603066</v>
      </c>
      <c r="X290" s="49">
        <f t="shared" si="139"/>
        <v>22726.736347996932</v>
      </c>
      <c r="Y290" s="49">
        <f t="shared" si="139"/>
        <v>21741.911106250398</v>
      </c>
      <c r="Z290" s="49">
        <f t="shared" si="139"/>
        <v>20799.761624979546</v>
      </c>
      <c r="AA290" s="3"/>
      <c r="AB290" s="49">
        <f t="shared" si="140"/>
        <v>1037.7045559167898</v>
      </c>
      <c r="AC290" s="49">
        <f t="shared" si="140"/>
        <v>2075.4091118335796</v>
      </c>
      <c r="AD290" s="49">
        <f t="shared" si="140"/>
        <v>2075.4091118335796</v>
      </c>
      <c r="AE290" s="49">
        <f t="shared" si="140"/>
        <v>2075.4091118335796</v>
      </c>
      <c r="AF290" s="49">
        <f t="shared" si="140"/>
        <v>2075.4091118335796</v>
      </c>
      <c r="AG290" s="3"/>
      <c r="AH290" s="49">
        <f t="shared" si="141"/>
        <v>13178.847860143229</v>
      </c>
      <c r="AI290" s="49">
        <f t="shared" si="142"/>
        <v>25831.579510436644</v>
      </c>
      <c r="AJ290" s="49">
        <f t="shared" si="143"/>
        <v>24802.14545983051</v>
      </c>
      <c r="AK290" s="49">
        <f t="shared" si="144"/>
        <v>23817.320218083976</v>
      </c>
      <c r="AL290" s="49">
        <f t="shared" si="145"/>
        <v>22875.170736813125</v>
      </c>
      <c r="AM290" s="3"/>
      <c r="AN290" s="49">
        <f t="shared" si="132"/>
        <v>609443.88568993052</v>
      </c>
      <c r="AO290" s="49">
        <f t="shared" si="146"/>
        <v>583612.3061794939</v>
      </c>
      <c r="AP290" s="49">
        <f t="shared" si="147"/>
        <v>558810.16071966337</v>
      </c>
      <c r="AQ290" s="49">
        <f t="shared" si="148"/>
        <v>534992.84050157934</v>
      </c>
      <c r="AR290" s="49">
        <f t="shared" si="149"/>
        <v>512117.66976476624</v>
      </c>
      <c r="AS290" s="3"/>
      <c r="AT290" s="49">
        <f t="shared" si="150"/>
        <v>6226.2273355007383</v>
      </c>
      <c r="AU290" s="49">
        <f t="shared" si="150"/>
        <v>6585.8044165805777</v>
      </c>
      <c r="AV290" s="49">
        <f t="shared" si="150"/>
        <v>7084.2180948273954</v>
      </c>
      <c r="AW290" s="49">
        <f t="shared" si="150"/>
        <v>7175.8312032297035</v>
      </c>
      <c r="AX290" s="49">
        <f t="shared" si="150"/>
        <v>7268.6290523498692</v>
      </c>
      <c r="AY290" s="3"/>
      <c r="AZ290" s="53">
        <f t="shared" si="151"/>
        <v>40126.167309101598</v>
      </c>
      <c r="BA290" s="53">
        <f t="shared" si="152"/>
        <v>51676.590030940526</v>
      </c>
      <c r="BB290" s="53">
        <f t="shared" si="153"/>
        <v>53121.149662005111</v>
      </c>
      <c r="BC290" s="53">
        <f t="shared" si="154"/>
        <v>51322.879360373692</v>
      </c>
      <c r="BD290" s="53">
        <f t="shared" si="155"/>
        <v>49604.271240224109</v>
      </c>
    </row>
    <row r="291" spans="2:56">
      <c r="B291" s="43">
        <f>'12. Investeringen (bijschatten)'!B94</f>
        <v>75</v>
      </c>
      <c r="C291" s="349"/>
      <c r="E291" s="349"/>
      <c r="F291" s="179">
        <f>'12. Investeringen (bijschatten)'!C94</f>
        <v>35032021.699999996</v>
      </c>
      <c r="H291" s="43">
        <f>'12. Investeringen (bijschatten)'!D94</f>
        <v>2023</v>
      </c>
      <c r="I291" s="43" t="str">
        <f>'12. Investeringen (bijschatten)'!E94</f>
        <v>01 Regionale leidingen</v>
      </c>
      <c r="J291" s="43">
        <f>_xlfn.XLOOKUP(I291,'3. Input (des)investeringen '!$B$11:$B$81,'3. Input (des)investeringen '!$D$11:$D$81)</f>
        <v>55</v>
      </c>
      <c r="M291" s="49">
        <f t="shared" ref="M291:M299" si="156">IF($J291 = 0, 0, IF($H291&lt;=M$215,
VDB(ABS($F291),0,$J291,MAX(0,M$59-$H291-0.5),MIN($J291,M$59-$H291+0.5),1)*IF($F291&lt;0,-1,1)*INDEX(H$40:H$46,$H291-2019,1),
0))</f>
        <v>0</v>
      </c>
      <c r="N291" s="49">
        <f t="shared" ref="N291:N299" si="157">IF($J291 = 0, 0, IF($H291&lt;=N$215,
VDB(ABS($F291),0,$J291,MAX(0,N$59-$H291-0.5),MIN($J291,N$59-$H291+0.5),1)*IF($F291&lt;0,-1,1)*INDEX(I$40:I$46,$H291-2019,1),
0))</f>
        <v>0</v>
      </c>
      <c r="P291" s="147">
        <f t="shared" ref="P291:P299" si="158">IF($J291=0, IF($H291 = M$215, $F291, 0), IF(OR($H291&gt;P$59,$H291+$J291&lt;=P$59),0,
F291-M291))</f>
        <v>0</v>
      </c>
      <c r="Q291" s="147">
        <f t="shared" ref="Q291:Q299" si="159">IF($J291=0, IF($H291 &gt; N$215, 0, IF($H291=N$215, $F291, $P291*I$40)), IF(OR($H291&gt;Q$59,$H291+$J291&lt;=Q$59),0,
IF($H291=Q$59,F291-N291,P291*I$40-N291)))</f>
        <v>0</v>
      </c>
      <c r="S291" s="49">
        <f t="shared" ref="S291:S299" si="160">IF($J291=0, IF(H291&lt;=2021, $Q291, IF(H291&gt;=2022, $F291,0)), IF(H291&lt;=2021,Q291,F291))</f>
        <v>35032021.699999996</v>
      </c>
      <c r="T291" s="44">
        <f t="shared" ref="T291:T299" si="161">IF($J291=0, 0, IF(H291&lt;2022,J291-2021+H291-0.5,J291))</f>
        <v>55</v>
      </c>
      <c r="V291" s="49">
        <f t="shared" si="139"/>
        <v>0</v>
      </c>
      <c r="W291" s="49">
        <f t="shared" si="139"/>
        <v>372613.32171818177</v>
      </c>
      <c r="X291" s="49">
        <f t="shared" si="139"/>
        <v>736419.41946847923</v>
      </c>
      <c r="Y291" s="49">
        <f t="shared" si="139"/>
        <v>719013.14228104253</v>
      </c>
      <c r="Z291" s="49">
        <f t="shared" si="139"/>
        <v>702018.28619076323</v>
      </c>
      <c r="AB291" s="49">
        <f t="shared" si="140"/>
        <v>0</v>
      </c>
      <c r="AC291" s="49">
        <f t="shared" si="140"/>
        <v>31847.292454545455</v>
      </c>
      <c r="AD291" s="49">
        <f t="shared" si="140"/>
        <v>63694.584909090911</v>
      </c>
      <c r="AE291" s="49">
        <f t="shared" si="140"/>
        <v>63694.584909090911</v>
      </c>
      <c r="AF291" s="49">
        <f t="shared" si="140"/>
        <v>63694.584909090911</v>
      </c>
      <c r="AH291" s="49">
        <f t="shared" ref="AH291:AH299" si="162">V291+AB291</f>
        <v>0</v>
      </c>
      <c r="AI291" s="49">
        <f t="shared" ref="AI291:AI299" si="163">W291+AC291</f>
        <v>404460.61417272722</v>
      </c>
      <c r="AJ291" s="49">
        <f t="shared" ref="AJ291:AJ299" si="164">X291+AD291</f>
        <v>800114.00437757012</v>
      </c>
      <c r="AK291" s="49">
        <f t="shared" ref="AK291:AK299" si="165">Y291+AE291</f>
        <v>782707.72719013342</v>
      </c>
      <c r="AL291" s="49">
        <f t="shared" ref="AL291:AL299" si="166">Z291+AF291</f>
        <v>765712.87109985412</v>
      </c>
      <c r="AN291" s="49">
        <f t="shared" si="132"/>
        <v>0</v>
      </c>
      <c r="AO291" s="49">
        <f t="shared" ref="AO291:AO299" si="167">IF($J291 = 0, IF($H291 &gt; AO$215, 0, IF($H291=AO$215, $F291, AN291)), IF(OR($H291&gt;AO$59,$H291+$J291&lt;=AO$59),0,
IF($H291=AO$59,$S291-AI291,
AN291-AI291)))</f>
        <v>34627561.085827269</v>
      </c>
      <c r="AP291" s="49">
        <f t="shared" ref="AP291:AP299" si="168">IF($J291 = 0, IF($H291 &gt; AP$215, 0, IF($H291=AP$215, $F291, AO291)), IF(OR($H291&gt;AP$59,$H291+$J291&lt;=AP$59),0,
IF($H291=AP$59,$S291-AJ291,
AO291-AJ291)))</f>
        <v>33827447.081449695</v>
      </c>
      <c r="AQ291" s="49">
        <f t="shared" ref="AQ291:AQ299" si="169">IF($J291 = 0, IF($H291 &gt; AQ$215, 0, IF($H291=AQ$215, $F291, AP291)), IF(OR($H291&gt;AQ$59,$H291+$J291&lt;=AQ$59),0,
IF($H291=AQ$59,$S291-AK291,
AP291-AK291)))</f>
        <v>33044739.354259562</v>
      </c>
      <c r="AR291" s="49">
        <f t="shared" ref="AR291:AR299" si="170">IF($J291 = 0, IF($H291 &gt; AR$215, 0, IF($H291=AR$215, $F291, AQ291)), IF(OR($H291&gt;AR$59,$H291+$J291&lt;=AR$59),0,
IF($H291=AR$59,$S291-AL291,
AQ291-AL291)))</f>
        <v>32279026.483159706</v>
      </c>
      <c r="AT291" s="49">
        <f t="shared" si="150"/>
        <v>0</v>
      </c>
      <c r="AU291" s="49">
        <f t="shared" si="150"/>
        <v>350320.21699999995</v>
      </c>
      <c r="AV291" s="49">
        <f t="shared" si="150"/>
        <v>376832.45102256001</v>
      </c>
      <c r="AW291" s="49">
        <f t="shared" si="150"/>
        <v>381705.64827918372</v>
      </c>
      <c r="AX291" s="49">
        <f t="shared" si="150"/>
        <v>386641.86572273012</v>
      </c>
      <c r="AZ291" s="53">
        <f t="shared" ref="AZ291:AZ299" si="171">AH291+AN291*J$16+AT291</f>
        <v>0</v>
      </c>
      <c r="BA291" s="53">
        <f t="shared" ref="BA291:BA299" si="172">AI291+AO291*K$16+AU291</f>
        <v>1897490.3470050271</v>
      </c>
      <c r="BB291" s="53">
        <f t="shared" ref="BB291:BB299" si="173">AJ291+AP291*L$16+AV291</f>
        <v>2462389.4444952188</v>
      </c>
      <c r="BC291" s="53">
        <f t="shared" ref="BC291:BC299" si="174">AK291+AQ291*M$16+AW291</f>
        <v>2420113.4709311803</v>
      </c>
      <c r="BD291" s="53">
        <f t="shared" ref="BD291:BD299" si="175">AL291+AR291*N$16+AX291</f>
        <v>2378957.7431826531</v>
      </c>
    </row>
    <row r="292" spans="2:56">
      <c r="B292" s="43">
        <f>'12. Investeringen (bijschatten)'!B95</f>
        <v>76</v>
      </c>
      <c r="C292" s="349"/>
      <c r="E292" s="349"/>
      <c r="F292" s="179">
        <f>'12. Investeringen (bijschatten)'!C95</f>
        <v>3888145.91</v>
      </c>
      <c r="H292" s="43">
        <f>'12. Investeringen (bijschatten)'!D95</f>
        <v>2023</v>
      </c>
      <c r="I292" s="43" t="str">
        <f>'12. Investeringen (bijschatten)'!E95</f>
        <v>02 Gasontvangststations</v>
      </c>
      <c r="J292" s="43">
        <f>_xlfn.XLOOKUP(I292,'3. Input (des)investeringen '!$B$11:$B$81,'3. Input (des)investeringen '!$D$11:$D$81)</f>
        <v>30</v>
      </c>
      <c r="M292" s="49">
        <f t="shared" si="156"/>
        <v>0</v>
      </c>
      <c r="N292" s="49">
        <f t="shared" si="157"/>
        <v>0</v>
      </c>
      <c r="P292" s="147">
        <f t="shared" si="158"/>
        <v>0</v>
      </c>
      <c r="Q292" s="147">
        <f t="shared" si="159"/>
        <v>0</v>
      </c>
      <c r="S292" s="49">
        <f t="shared" si="160"/>
        <v>3888145.91</v>
      </c>
      <c r="T292" s="44">
        <f t="shared" si="161"/>
        <v>30</v>
      </c>
      <c r="V292" s="49">
        <f t="shared" si="139"/>
        <v>0</v>
      </c>
      <c r="W292" s="49">
        <f t="shared" si="139"/>
        <v>75818.845245000004</v>
      </c>
      <c r="X292" s="49">
        <f t="shared" si="139"/>
        <v>148352.20719605</v>
      </c>
      <c r="Y292" s="49">
        <f t="shared" si="139"/>
        <v>141923.61155088784</v>
      </c>
      <c r="Z292" s="49">
        <f t="shared" si="139"/>
        <v>135773.58838368271</v>
      </c>
      <c r="AB292" s="49">
        <f t="shared" si="140"/>
        <v>0</v>
      </c>
      <c r="AC292" s="49">
        <f t="shared" si="140"/>
        <v>6480.2431833333339</v>
      </c>
      <c r="AD292" s="49">
        <f t="shared" si="140"/>
        <v>12960.486366666668</v>
      </c>
      <c r="AE292" s="49">
        <f t="shared" si="140"/>
        <v>12960.486366666668</v>
      </c>
      <c r="AF292" s="49">
        <f t="shared" si="140"/>
        <v>12960.486366666668</v>
      </c>
      <c r="AH292" s="49">
        <f t="shared" si="162"/>
        <v>0</v>
      </c>
      <c r="AI292" s="49">
        <f t="shared" si="163"/>
        <v>82299.088428333343</v>
      </c>
      <c r="AJ292" s="49">
        <f t="shared" si="164"/>
        <v>161312.69356271668</v>
      </c>
      <c r="AK292" s="49">
        <f t="shared" si="165"/>
        <v>154884.09791755452</v>
      </c>
      <c r="AL292" s="49">
        <f t="shared" si="166"/>
        <v>148734.07475034939</v>
      </c>
      <c r="AN292" s="49">
        <f t="shared" si="132"/>
        <v>0</v>
      </c>
      <c r="AO292" s="49">
        <f t="shared" si="167"/>
        <v>3805846.8215716667</v>
      </c>
      <c r="AP292" s="49">
        <f t="shared" si="168"/>
        <v>3644534.12800895</v>
      </c>
      <c r="AQ292" s="49">
        <f t="shared" si="169"/>
        <v>3489650.0300913956</v>
      </c>
      <c r="AR292" s="49">
        <f t="shared" si="170"/>
        <v>3340915.9553410462</v>
      </c>
      <c r="AT292" s="49">
        <f t="shared" si="150"/>
        <v>0</v>
      </c>
      <c r="AU292" s="49">
        <f t="shared" si="150"/>
        <v>38881.4591</v>
      </c>
      <c r="AV292" s="49">
        <f t="shared" si="150"/>
        <v>41824.007924687998</v>
      </c>
      <c r="AW292" s="49">
        <f t="shared" si="150"/>
        <v>42364.875995170063</v>
      </c>
      <c r="AX292" s="49">
        <f t="shared" si="150"/>
        <v>42912.738571539609</v>
      </c>
      <c r="AZ292" s="53">
        <f t="shared" si="171"/>
        <v>0</v>
      </c>
      <c r="BA292" s="53">
        <f t="shared" si="172"/>
        <v>246773.49264019835</v>
      </c>
      <c r="BB292" s="53">
        <f t="shared" si="173"/>
        <v>341628.99835174478</v>
      </c>
      <c r="BC292" s="53">
        <f t="shared" si="174"/>
        <v>329855.67505619768</v>
      </c>
      <c r="BD292" s="53">
        <f t="shared" si="175"/>
        <v>318601.61962484871</v>
      </c>
    </row>
    <row r="293" spans="2:56">
      <c r="B293" s="43">
        <f>'12. Investeringen (bijschatten)'!B96</f>
        <v>77</v>
      </c>
      <c r="C293" s="349"/>
      <c r="E293" s="349"/>
      <c r="F293" s="179">
        <f>'12. Investeringen (bijschatten)'!C96</f>
        <v>210732.86</v>
      </c>
      <c r="H293" s="43">
        <f>'12. Investeringen (bijschatten)'!D96</f>
        <v>2023</v>
      </c>
      <c r="I293" s="43" t="str">
        <f>'12. Investeringen (bijschatten)'!E96</f>
        <v>05 Wegen en terreinvoorzieningen</v>
      </c>
      <c r="J293" s="43">
        <f>_xlfn.XLOOKUP(I293,'3. Input (des)investeringen '!$B$11:$B$81,'3. Input (des)investeringen '!$D$11:$D$81)</f>
        <v>10</v>
      </c>
      <c r="M293" s="49">
        <f t="shared" si="156"/>
        <v>0</v>
      </c>
      <c r="N293" s="49">
        <f t="shared" si="157"/>
        <v>0</v>
      </c>
      <c r="P293" s="147">
        <f t="shared" si="158"/>
        <v>0</v>
      </c>
      <c r="Q293" s="147">
        <f t="shared" si="159"/>
        <v>0</v>
      </c>
      <c r="S293" s="49">
        <f t="shared" si="160"/>
        <v>210732.86</v>
      </c>
      <c r="T293" s="44">
        <f t="shared" si="161"/>
        <v>10</v>
      </c>
      <c r="V293" s="49">
        <f t="shared" si="139"/>
        <v>0</v>
      </c>
      <c r="W293" s="49">
        <f t="shared" si="139"/>
        <v>12327.872310000001</v>
      </c>
      <c r="X293" s="49">
        <f t="shared" si="139"/>
        <v>23053.121219699999</v>
      </c>
      <c r="Y293" s="49">
        <f t="shared" si="139"/>
        <v>20056.215461139</v>
      </c>
      <c r="Z293" s="49">
        <f t="shared" si="139"/>
        <v>17896.315334554802</v>
      </c>
      <c r="AB293" s="49">
        <f t="shared" si="140"/>
        <v>0</v>
      </c>
      <c r="AC293" s="49">
        <f t="shared" si="140"/>
        <v>1053.6643000000001</v>
      </c>
      <c r="AD293" s="49">
        <f t="shared" si="140"/>
        <v>2107.3285999999998</v>
      </c>
      <c r="AE293" s="49">
        <f t="shared" si="140"/>
        <v>2107.3285999999998</v>
      </c>
      <c r="AF293" s="49">
        <f t="shared" si="140"/>
        <v>2107.3285999999998</v>
      </c>
      <c r="AH293" s="49">
        <f t="shared" si="162"/>
        <v>0</v>
      </c>
      <c r="AI293" s="49">
        <f t="shared" si="163"/>
        <v>13381.536610000001</v>
      </c>
      <c r="AJ293" s="49">
        <f t="shared" si="164"/>
        <v>25160.449819699999</v>
      </c>
      <c r="AK293" s="49">
        <f t="shared" si="165"/>
        <v>22163.544061139</v>
      </c>
      <c r="AL293" s="49">
        <f t="shared" si="166"/>
        <v>20003.643934554802</v>
      </c>
      <c r="AN293" s="49">
        <f t="shared" si="132"/>
        <v>0</v>
      </c>
      <c r="AO293" s="49">
        <f t="shared" si="167"/>
        <v>197351.32338999998</v>
      </c>
      <c r="AP293" s="49">
        <f t="shared" si="168"/>
        <v>172190.87357029997</v>
      </c>
      <c r="AQ293" s="49">
        <f t="shared" si="169"/>
        <v>150027.32950916098</v>
      </c>
      <c r="AR293" s="49">
        <f t="shared" si="170"/>
        <v>130023.68557460618</v>
      </c>
      <c r="AT293" s="49">
        <f t="shared" si="150"/>
        <v>0</v>
      </c>
      <c r="AU293" s="49">
        <f t="shared" si="150"/>
        <v>2107.3285999999998</v>
      </c>
      <c r="AV293" s="49">
        <f t="shared" si="150"/>
        <v>2266.8112284480003</v>
      </c>
      <c r="AW293" s="49">
        <f t="shared" si="150"/>
        <v>2296.1256312542896</v>
      </c>
      <c r="AX293" s="49">
        <f t="shared" si="150"/>
        <v>2325.8191279176699</v>
      </c>
      <c r="AZ293" s="53">
        <f t="shared" si="171"/>
        <v>0</v>
      </c>
      <c r="BA293" s="53">
        <f t="shared" si="172"/>
        <v>22001.458881869999</v>
      </c>
      <c r="BB293" s="53">
        <f t="shared" si="173"/>
        <v>33970.514243819394</v>
      </c>
      <c r="BC293" s="53">
        <f t="shared" si="174"/>
        <v>30160.708213741407</v>
      </c>
      <c r="BD293" s="53">
        <f t="shared" si="175"/>
        <v>27270.363114307504</v>
      </c>
    </row>
    <row r="294" spans="2:56">
      <c r="B294" s="43">
        <f>'12. Investeringen (bijschatten)'!B97</f>
        <v>78</v>
      </c>
      <c r="C294" s="349"/>
      <c r="E294" s="349"/>
      <c r="F294" s="179">
        <f>'12. Investeringen (bijschatten)'!C97</f>
        <v>87344.37</v>
      </c>
      <c r="H294" s="43">
        <f>'12. Investeringen (bijschatten)'!D97</f>
        <v>2023</v>
      </c>
      <c r="I294" s="43" t="str">
        <f>'12. Investeringen (bijschatten)'!E97</f>
        <v>06 Utiliteitsgebouwen</v>
      </c>
      <c r="J294" s="43">
        <f>_xlfn.XLOOKUP(I294,'3. Input (des)investeringen '!$B$11:$B$81,'3. Input (des)investeringen '!$D$11:$D$81)</f>
        <v>30</v>
      </c>
      <c r="M294" s="49">
        <f t="shared" si="156"/>
        <v>0</v>
      </c>
      <c r="N294" s="49">
        <f t="shared" si="157"/>
        <v>0</v>
      </c>
      <c r="P294" s="147">
        <f t="shared" si="158"/>
        <v>0</v>
      </c>
      <c r="Q294" s="147">
        <f t="shared" si="159"/>
        <v>0</v>
      </c>
      <c r="S294" s="49">
        <f t="shared" si="160"/>
        <v>87344.37</v>
      </c>
      <c r="T294" s="44">
        <f t="shared" si="161"/>
        <v>30</v>
      </c>
      <c r="V294" s="49">
        <f t="shared" si="139"/>
        <v>0</v>
      </c>
      <c r="W294" s="49">
        <f t="shared" si="139"/>
        <v>1703.2152150000002</v>
      </c>
      <c r="X294" s="49">
        <f t="shared" si="139"/>
        <v>3332.6244373500003</v>
      </c>
      <c r="Y294" s="49">
        <f t="shared" si="139"/>
        <v>3188.2107117315004</v>
      </c>
      <c r="Z294" s="49">
        <f t="shared" si="139"/>
        <v>3050.0549142231353</v>
      </c>
      <c r="AB294" s="49">
        <f t="shared" si="140"/>
        <v>0</v>
      </c>
      <c r="AC294" s="49">
        <f t="shared" si="140"/>
        <v>145.57395</v>
      </c>
      <c r="AD294" s="49">
        <f t="shared" si="140"/>
        <v>291.14789999999999</v>
      </c>
      <c r="AE294" s="49">
        <f t="shared" si="140"/>
        <v>291.14789999999999</v>
      </c>
      <c r="AF294" s="49">
        <f t="shared" si="140"/>
        <v>291.14789999999999</v>
      </c>
      <c r="AH294" s="49">
        <f t="shared" si="162"/>
        <v>0</v>
      </c>
      <c r="AI294" s="49">
        <f t="shared" si="163"/>
        <v>1848.7891650000001</v>
      </c>
      <c r="AJ294" s="49">
        <f t="shared" si="164"/>
        <v>3623.7723373500003</v>
      </c>
      <c r="AK294" s="49">
        <f t="shared" si="165"/>
        <v>3479.3586117315003</v>
      </c>
      <c r="AL294" s="49">
        <f t="shared" si="166"/>
        <v>3341.2028142231352</v>
      </c>
      <c r="AN294" s="49">
        <f t="shared" si="132"/>
        <v>0</v>
      </c>
      <c r="AO294" s="49">
        <f t="shared" si="167"/>
        <v>85495.580835000001</v>
      </c>
      <c r="AP294" s="49">
        <f t="shared" si="168"/>
        <v>81871.808497649996</v>
      </c>
      <c r="AQ294" s="49">
        <f t="shared" si="169"/>
        <v>78392.449885918497</v>
      </c>
      <c r="AR294" s="49">
        <f t="shared" si="170"/>
        <v>75051.247071695369</v>
      </c>
      <c r="AT294" s="49">
        <f t="shared" si="150"/>
        <v>0</v>
      </c>
      <c r="AU294" s="49">
        <f t="shared" si="150"/>
        <v>873.44369999999992</v>
      </c>
      <c r="AV294" s="49">
        <f t="shared" si="150"/>
        <v>939.54591921600002</v>
      </c>
      <c r="AW294" s="49">
        <f t="shared" si="150"/>
        <v>951.6961270433012</v>
      </c>
      <c r="AX294" s="49">
        <f t="shared" si="150"/>
        <v>964.00346135822519</v>
      </c>
      <c r="AZ294" s="53">
        <f t="shared" si="171"/>
        <v>0</v>
      </c>
      <c r="BA294" s="53">
        <f t="shared" si="172"/>
        <v>5543.5870325550004</v>
      </c>
      <c r="BB294" s="53">
        <f t="shared" si="173"/>
        <v>7674.4469794766992</v>
      </c>
      <c r="BC294" s="53">
        <f t="shared" si="174"/>
        <v>7409.9678344397043</v>
      </c>
      <c r="BD294" s="53">
        <f t="shared" si="175"/>
        <v>7157.1536643057843</v>
      </c>
    </row>
    <row r="295" spans="2:56">
      <c r="B295" s="43">
        <f>'12. Investeringen (bijschatten)'!B98</f>
        <v>79</v>
      </c>
      <c r="C295" s="349"/>
      <c r="E295" s="349"/>
      <c r="F295" s="179">
        <f>'12. Investeringen (bijschatten)'!C98</f>
        <v>512.17999999999995</v>
      </c>
      <c r="H295" s="43">
        <f>'12. Investeringen (bijschatten)'!D98</f>
        <v>2023</v>
      </c>
      <c r="I295" s="43" t="str">
        <f>'12. Investeringen (bijschatten)'!E98</f>
        <v>08 Inrichting gebouwen</v>
      </c>
      <c r="J295" s="43">
        <f>_xlfn.XLOOKUP(I295,'3. Input (des)investeringen '!$B$11:$B$81,'3. Input (des)investeringen '!$D$11:$D$81)</f>
        <v>10</v>
      </c>
      <c r="M295" s="49">
        <f t="shared" si="156"/>
        <v>0</v>
      </c>
      <c r="N295" s="49">
        <f t="shared" si="157"/>
        <v>0</v>
      </c>
      <c r="P295" s="147">
        <f t="shared" si="158"/>
        <v>0</v>
      </c>
      <c r="Q295" s="147">
        <f t="shared" si="159"/>
        <v>0</v>
      </c>
      <c r="S295" s="49">
        <f t="shared" si="160"/>
        <v>512.17999999999995</v>
      </c>
      <c r="T295" s="44">
        <f t="shared" si="161"/>
        <v>10</v>
      </c>
      <c r="V295" s="49">
        <f t="shared" si="139"/>
        <v>0</v>
      </c>
      <c r="W295" s="49">
        <f t="shared" si="139"/>
        <v>29.962530000000001</v>
      </c>
      <c r="X295" s="49">
        <f t="shared" si="139"/>
        <v>56.029931099999999</v>
      </c>
      <c r="Y295" s="49">
        <f t="shared" si="139"/>
        <v>48.746040057000002</v>
      </c>
      <c r="Z295" s="49">
        <f t="shared" si="139"/>
        <v>43.496466512399998</v>
      </c>
      <c r="AB295" s="49">
        <f t="shared" si="140"/>
        <v>0</v>
      </c>
      <c r="AC295" s="49">
        <f t="shared" si="140"/>
        <v>2.5609000000000002</v>
      </c>
      <c r="AD295" s="49">
        <f t="shared" si="140"/>
        <v>5.1218000000000004</v>
      </c>
      <c r="AE295" s="49">
        <f t="shared" si="140"/>
        <v>5.1218000000000004</v>
      </c>
      <c r="AF295" s="49">
        <f t="shared" si="140"/>
        <v>5.1218000000000004</v>
      </c>
      <c r="AH295" s="49">
        <f t="shared" si="162"/>
        <v>0</v>
      </c>
      <c r="AI295" s="49">
        <f t="shared" si="163"/>
        <v>32.523430000000005</v>
      </c>
      <c r="AJ295" s="49">
        <f t="shared" si="164"/>
        <v>61.151731099999999</v>
      </c>
      <c r="AK295" s="49">
        <f t="shared" si="165"/>
        <v>53.867840057000002</v>
      </c>
      <c r="AL295" s="49">
        <f t="shared" si="166"/>
        <v>48.618266512399998</v>
      </c>
      <c r="AN295" s="49">
        <f t="shared" si="132"/>
        <v>0</v>
      </c>
      <c r="AO295" s="49">
        <f t="shared" si="167"/>
        <v>479.65656999999993</v>
      </c>
      <c r="AP295" s="49">
        <f t="shared" si="168"/>
        <v>418.50483889999992</v>
      </c>
      <c r="AQ295" s="49">
        <f t="shared" si="169"/>
        <v>364.6369988429999</v>
      </c>
      <c r="AR295" s="49">
        <f t="shared" si="170"/>
        <v>316.0187323305999</v>
      </c>
      <c r="AT295" s="49">
        <f t="shared" si="150"/>
        <v>0</v>
      </c>
      <c r="AU295" s="49">
        <f t="shared" si="150"/>
        <v>5.1217999999999995</v>
      </c>
      <c r="AV295" s="49">
        <f t="shared" si="150"/>
        <v>5.5094178239999998</v>
      </c>
      <c r="AW295" s="49">
        <f t="shared" si="150"/>
        <v>5.5806656152999681</v>
      </c>
      <c r="AX295" s="49">
        <f t="shared" si="150"/>
        <v>5.6528347830370267</v>
      </c>
      <c r="AZ295" s="53">
        <f t="shared" si="171"/>
        <v>0</v>
      </c>
      <c r="BA295" s="53">
        <f t="shared" si="172"/>
        <v>53.473896810000006</v>
      </c>
      <c r="BB295" s="53">
        <f t="shared" si="173"/>
        <v>82.564332802199999</v>
      </c>
      <c r="BC295" s="53">
        <f t="shared" si="174"/>
        <v>73.304711628333962</v>
      </c>
      <c r="BD295" s="53">
        <f t="shared" si="175"/>
        <v>66.279813123999816</v>
      </c>
    </row>
    <row r="296" spans="2:56">
      <c r="B296" s="43">
        <f>'12. Investeringen (bijschatten)'!B99</f>
        <v>80</v>
      </c>
      <c r="C296" s="349"/>
      <c r="E296" s="349"/>
      <c r="F296" s="179">
        <f>'12. Investeringen (bijschatten)'!C99</f>
        <v>1480656.56</v>
      </c>
      <c r="H296" s="43">
        <f>'12. Investeringen (bijschatten)'!D99</f>
        <v>2023</v>
      </c>
      <c r="I296" s="43" t="str">
        <f>'12. Investeringen (bijschatten)'!E99</f>
        <v>15 Compressorstations (TT-BT-AT)</v>
      </c>
      <c r="J296" s="43">
        <f>_xlfn.XLOOKUP(I296,'3. Input (des)investeringen '!$B$11:$B$81,'3. Input (des)investeringen '!$D$11:$D$81)</f>
        <v>30</v>
      </c>
      <c r="M296" s="49">
        <f t="shared" si="156"/>
        <v>0</v>
      </c>
      <c r="N296" s="49">
        <f t="shared" si="157"/>
        <v>0</v>
      </c>
      <c r="P296" s="147">
        <f t="shared" si="158"/>
        <v>0</v>
      </c>
      <c r="Q296" s="147">
        <f t="shared" si="159"/>
        <v>0</v>
      </c>
      <c r="S296" s="49">
        <f t="shared" si="160"/>
        <v>1480656.56</v>
      </c>
      <c r="T296" s="44">
        <f t="shared" si="161"/>
        <v>30</v>
      </c>
      <c r="V296" s="49">
        <f t="shared" si="139"/>
        <v>0</v>
      </c>
      <c r="W296" s="49">
        <f t="shared" si="139"/>
        <v>28872.802920000002</v>
      </c>
      <c r="X296" s="49">
        <f t="shared" si="139"/>
        <v>56494.451046800008</v>
      </c>
      <c r="Y296" s="49">
        <f t="shared" si="139"/>
        <v>54046.35816810534</v>
      </c>
      <c r="Z296" s="49">
        <f t="shared" si="139"/>
        <v>51704.349314154111</v>
      </c>
      <c r="AB296" s="49">
        <f t="shared" si="140"/>
        <v>0</v>
      </c>
      <c r="AC296" s="49">
        <f t="shared" si="140"/>
        <v>2467.7609333333335</v>
      </c>
      <c r="AD296" s="49">
        <f t="shared" si="140"/>
        <v>4935.5218666666669</v>
      </c>
      <c r="AE296" s="49">
        <f t="shared" si="140"/>
        <v>4935.5218666666669</v>
      </c>
      <c r="AF296" s="49">
        <f t="shared" si="140"/>
        <v>4935.5218666666669</v>
      </c>
      <c r="AH296" s="49">
        <f t="shared" si="162"/>
        <v>0</v>
      </c>
      <c r="AI296" s="49">
        <f t="shared" si="163"/>
        <v>31340.563853333337</v>
      </c>
      <c r="AJ296" s="49">
        <f t="shared" si="164"/>
        <v>61429.972913466678</v>
      </c>
      <c r="AK296" s="49">
        <f t="shared" si="165"/>
        <v>58981.88003477201</v>
      </c>
      <c r="AL296" s="49">
        <f t="shared" si="166"/>
        <v>56639.871180820781</v>
      </c>
      <c r="AN296" s="49">
        <f t="shared" si="132"/>
        <v>0</v>
      </c>
      <c r="AO296" s="49">
        <f t="shared" si="167"/>
        <v>1449315.9961466668</v>
      </c>
      <c r="AP296" s="49">
        <f t="shared" si="168"/>
        <v>1387886.0232332002</v>
      </c>
      <c r="AQ296" s="49">
        <f t="shared" si="169"/>
        <v>1328904.1431984282</v>
      </c>
      <c r="AR296" s="49">
        <f t="shared" si="170"/>
        <v>1272264.2720176075</v>
      </c>
      <c r="AT296" s="49">
        <f t="shared" si="150"/>
        <v>0</v>
      </c>
      <c r="AU296" s="49">
        <f t="shared" si="150"/>
        <v>14806.565600000002</v>
      </c>
      <c r="AV296" s="49">
        <f t="shared" si="150"/>
        <v>15927.126484608001</v>
      </c>
      <c r="AW296" s="49">
        <f t="shared" si="150"/>
        <v>16133.09608430695</v>
      </c>
      <c r="AX296" s="49">
        <f t="shared" si="150"/>
        <v>16341.729282869208</v>
      </c>
      <c r="AZ296" s="53">
        <f t="shared" si="171"/>
        <v>0</v>
      </c>
      <c r="BA296" s="53">
        <f t="shared" si="172"/>
        <v>93974.557326173352</v>
      </c>
      <c r="BB296" s="53">
        <f t="shared" si="173"/>
        <v>130096.76828093627</v>
      </c>
      <c r="BC296" s="53">
        <f t="shared" si="174"/>
        <v>125613.33356061923</v>
      </c>
      <c r="BD296" s="53">
        <f t="shared" si="175"/>
        <v>121327.64280035906</v>
      </c>
    </row>
    <row r="297" spans="2:56">
      <c r="B297" s="43">
        <f>'12. Investeringen (bijschatten)'!B100</f>
        <v>81</v>
      </c>
      <c r="C297" s="349"/>
      <c r="E297" s="349"/>
      <c r="F297" s="179">
        <f>'12. Investeringen (bijschatten)'!C100</f>
        <v>51404.480000000003</v>
      </c>
      <c r="H297" s="43">
        <f>'12. Investeringen (bijschatten)'!D100</f>
        <v>2023</v>
      </c>
      <c r="I297" s="43" t="str">
        <f>'12. Investeringen (bijschatten)'!E100</f>
        <v>15 Compressorstations (KC)</v>
      </c>
      <c r="J297" s="43">
        <f>_xlfn.XLOOKUP(I297,'3. Input (des)investeringen '!$B$11:$B$81,'3. Input (des)investeringen '!$D$11:$D$81)</f>
        <v>30</v>
      </c>
      <c r="M297" s="49">
        <f t="shared" si="156"/>
        <v>0</v>
      </c>
      <c r="N297" s="49">
        <f t="shared" si="157"/>
        <v>0</v>
      </c>
      <c r="P297" s="147">
        <f t="shared" si="158"/>
        <v>0</v>
      </c>
      <c r="Q297" s="147">
        <f t="shared" si="159"/>
        <v>0</v>
      </c>
      <c r="S297" s="49">
        <f t="shared" si="160"/>
        <v>51404.480000000003</v>
      </c>
      <c r="T297" s="44">
        <f t="shared" si="161"/>
        <v>30</v>
      </c>
      <c r="V297" s="49">
        <f t="shared" si="139"/>
        <v>0</v>
      </c>
      <c r="W297" s="49">
        <f t="shared" si="139"/>
        <v>1002.3873600000002</v>
      </c>
      <c r="X297" s="49">
        <f t="shared" si="139"/>
        <v>1961.3379344000002</v>
      </c>
      <c r="Y297" s="49">
        <f t="shared" si="139"/>
        <v>1876.3466239093336</v>
      </c>
      <c r="Z297" s="49">
        <f t="shared" si="139"/>
        <v>1795.0382702065961</v>
      </c>
      <c r="AB297" s="49">
        <f t="shared" si="140"/>
        <v>0</v>
      </c>
      <c r="AC297" s="49">
        <f t="shared" si="140"/>
        <v>85.674133333333344</v>
      </c>
      <c r="AD297" s="49">
        <f t="shared" si="140"/>
        <v>171.34826666666669</v>
      </c>
      <c r="AE297" s="49">
        <f t="shared" si="140"/>
        <v>171.34826666666669</v>
      </c>
      <c r="AF297" s="49">
        <f t="shared" si="140"/>
        <v>171.34826666666669</v>
      </c>
      <c r="AH297" s="49">
        <f t="shared" si="162"/>
        <v>0</v>
      </c>
      <c r="AI297" s="49">
        <f t="shared" si="163"/>
        <v>1088.0614933333336</v>
      </c>
      <c r="AJ297" s="49">
        <f t="shared" si="164"/>
        <v>2132.6862010666669</v>
      </c>
      <c r="AK297" s="49">
        <f t="shared" si="165"/>
        <v>2047.6948905760003</v>
      </c>
      <c r="AL297" s="49">
        <f t="shared" si="166"/>
        <v>1966.3865368732627</v>
      </c>
      <c r="AN297" s="49">
        <f t="shared" si="132"/>
        <v>0</v>
      </c>
      <c r="AO297" s="49">
        <f t="shared" si="167"/>
        <v>50316.418506666669</v>
      </c>
      <c r="AP297" s="49">
        <f t="shared" si="168"/>
        <v>48183.732305600002</v>
      </c>
      <c r="AQ297" s="49">
        <f t="shared" si="169"/>
        <v>46136.037415024002</v>
      </c>
      <c r="AR297" s="49">
        <f t="shared" si="170"/>
        <v>44169.650878150736</v>
      </c>
      <c r="AT297" s="49">
        <f t="shared" si="150"/>
        <v>0</v>
      </c>
      <c r="AU297" s="49">
        <f t="shared" si="150"/>
        <v>514.04480000000001</v>
      </c>
      <c r="AV297" s="49">
        <f t="shared" si="150"/>
        <v>552.94771046400001</v>
      </c>
      <c r="AW297" s="49">
        <f t="shared" si="150"/>
        <v>560.09843025572059</v>
      </c>
      <c r="AX297" s="49">
        <f t="shared" si="150"/>
        <v>567.34162315578749</v>
      </c>
      <c r="AZ297" s="53">
        <f t="shared" si="171"/>
        <v>0</v>
      </c>
      <c r="BA297" s="53">
        <f t="shared" si="172"/>
        <v>3262.5481040533336</v>
      </c>
      <c r="BB297" s="53">
        <f t="shared" si="173"/>
        <v>4516.6157391434672</v>
      </c>
      <c r="BC297" s="53">
        <f t="shared" si="174"/>
        <v>4360.9627426026327</v>
      </c>
      <c r="BD297" s="53">
        <f t="shared" si="175"/>
        <v>4212.1748933987783</v>
      </c>
    </row>
    <row r="298" spans="2:56">
      <c r="B298" s="43">
        <f>'12. Investeringen (bijschatten)'!B101</f>
        <v>82</v>
      </c>
      <c r="C298" s="349"/>
      <c r="E298" s="349"/>
      <c r="F298" s="179">
        <f>'12. Investeringen (bijschatten)'!C101</f>
        <v>2180529.5</v>
      </c>
      <c r="H298" s="43">
        <f>'12. Investeringen (bijschatten)'!D101</f>
        <v>2023</v>
      </c>
      <c r="I298" s="43" t="str">
        <f>'12. Investeringen (bijschatten)'!E101</f>
        <v>16 LNG installaties</v>
      </c>
      <c r="J298" s="43">
        <f>_xlfn.XLOOKUP(I298,'3. Input (des)investeringen '!$B$11:$B$81,'3. Input (des)investeringen '!$D$11:$D$81)</f>
        <v>30</v>
      </c>
      <c r="M298" s="49">
        <f t="shared" si="156"/>
        <v>0</v>
      </c>
      <c r="N298" s="49">
        <f t="shared" si="157"/>
        <v>0</v>
      </c>
      <c r="P298" s="147">
        <f t="shared" si="158"/>
        <v>0</v>
      </c>
      <c r="Q298" s="147">
        <f t="shared" si="159"/>
        <v>0</v>
      </c>
      <c r="S298" s="49">
        <f t="shared" si="160"/>
        <v>2180529.5</v>
      </c>
      <c r="T298" s="44">
        <f t="shared" si="161"/>
        <v>30</v>
      </c>
      <c r="V298" s="49">
        <f t="shared" si="139"/>
        <v>0</v>
      </c>
      <c r="W298" s="49">
        <f t="shared" si="139"/>
        <v>42520.325250000002</v>
      </c>
      <c r="X298" s="49">
        <f t="shared" si="139"/>
        <v>83198.103072500002</v>
      </c>
      <c r="Y298" s="49">
        <f t="shared" si="139"/>
        <v>79592.851939358341</v>
      </c>
      <c r="Z298" s="49">
        <f t="shared" si="139"/>
        <v>76143.828355319478</v>
      </c>
      <c r="AB298" s="49">
        <f t="shared" si="140"/>
        <v>0</v>
      </c>
      <c r="AC298" s="49">
        <f t="shared" si="140"/>
        <v>3634.2158333333336</v>
      </c>
      <c r="AD298" s="49">
        <f t="shared" si="140"/>
        <v>7268.4316666666673</v>
      </c>
      <c r="AE298" s="49">
        <f t="shared" si="140"/>
        <v>7268.4316666666673</v>
      </c>
      <c r="AF298" s="49">
        <f t="shared" si="140"/>
        <v>7268.4316666666673</v>
      </c>
      <c r="AH298" s="49">
        <f t="shared" si="162"/>
        <v>0</v>
      </c>
      <c r="AI298" s="49">
        <f t="shared" si="163"/>
        <v>46154.541083333337</v>
      </c>
      <c r="AJ298" s="49">
        <f t="shared" si="164"/>
        <v>90466.534739166673</v>
      </c>
      <c r="AK298" s="49">
        <f t="shared" si="165"/>
        <v>86861.283606025012</v>
      </c>
      <c r="AL298" s="49">
        <f t="shared" si="166"/>
        <v>83412.260021986149</v>
      </c>
      <c r="AN298" s="49">
        <f t="shared" si="132"/>
        <v>0</v>
      </c>
      <c r="AO298" s="49">
        <f t="shared" si="167"/>
        <v>2134374.9589166665</v>
      </c>
      <c r="AP298" s="49">
        <f t="shared" si="168"/>
        <v>2043908.4241774997</v>
      </c>
      <c r="AQ298" s="49">
        <f t="shared" si="169"/>
        <v>1957047.1405714748</v>
      </c>
      <c r="AR298" s="49">
        <f t="shared" si="170"/>
        <v>1873634.8805494886</v>
      </c>
      <c r="AT298" s="49">
        <f t="shared" si="150"/>
        <v>0</v>
      </c>
      <c r="AU298" s="49">
        <f t="shared" si="150"/>
        <v>21805.295000000002</v>
      </c>
      <c r="AV298" s="49">
        <f t="shared" si="150"/>
        <v>23455.519725600003</v>
      </c>
      <c r="AW298" s="49">
        <f t="shared" si="150"/>
        <v>23758.846506691458</v>
      </c>
      <c r="AX298" s="49">
        <f t="shared" si="150"/>
        <v>24066.095909715994</v>
      </c>
      <c r="AZ298" s="53">
        <f t="shared" si="171"/>
        <v>0</v>
      </c>
      <c r="BA298" s="53">
        <f t="shared" si="172"/>
        <v>138394.20972758334</v>
      </c>
      <c r="BB298" s="53">
        <f t="shared" si="173"/>
        <v>191590.57458351165</v>
      </c>
      <c r="BC298" s="53">
        <f t="shared" si="174"/>
        <v>184987.92145443251</v>
      </c>
      <c r="BD298" s="53">
        <f t="shared" si="175"/>
        <v>178676.4813925827</v>
      </c>
    </row>
    <row r="299" spans="2:56">
      <c r="B299" s="43">
        <f>'12. Investeringen (bijschatten)'!B102</f>
        <v>83</v>
      </c>
      <c r="C299" s="349"/>
      <c r="E299" s="349"/>
      <c r="F299" s="179">
        <f>'12. Investeringen (bijschatten)'!C102</f>
        <v>993939.21</v>
      </c>
      <c r="H299" s="43">
        <f>'12. Investeringen (bijschatten)'!D102</f>
        <v>2023</v>
      </c>
      <c r="I299" s="43" t="str">
        <f>'12. Investeringen (bijschatten)'!E102</f>
        <v>17 Mengstations</v>
      </c>
      <c r="J299" s="43">
        <f>_xlfn.XLOOKUP(I299,'3. Input (des)investeringen '!$B$11:$B$81,'3. Input (des)investeringen '!$D$11:$D$81)</f>
        <v>30</v>
      </c>
      <c r="M299" s="49">
        <f t="shared" si="156"/>
        <v>0</v>
      </c>
      <c r="N299" s="49">
        <f t="shared" si="157"/>
        <v>0</v>
      </c>
      <c r="P299" s="147">
        <f t="shared" si="158"/>
        <v>0</v>
      </c>
      <c r="Q299" s="147">
        <f t="shared" si="159"/>
        <v>0</v>
      </c>
      <c r="S299" s="49">
        <f t="shared" si="160"/>
        <v>993939.21</v>
      </c>
      <c r="T299" s="44">
        <f t="shared" si="161"/>
        <v>30</v>
      </c>
      <c r="V299" s="49">
        <f t="shared" si="139"/>
        <v>0</v>
      </c>
      <c r="W299" s="49">
        <f t="shared" si="139"/>
        <v>19381.814595</v>
      </c>
      <c r="X299" s="49">
        <f t="shared" si="139"/>
        <v>37923.750557550004</v>
      </c>
      <c r="Y299" s="49">
        <f t="shared" si="139"/>
        <v>36280.388033389499</v>
      </c>
      <c r="Z299" s="49">
        <f t="shared" si="139"/>
        <v>34708.237885275958</v>
      </c>
      <c r="AB299" s="49">
        <f t="shared" si="140"/>
        <v>0</v>
      </c>
      <c r="AC299" s="49">
        <f t="shared" si="140"/>
        <v>1656.5653500000001</v>
      </c>
      <c r="AD299" s="49">
        <f t="shared" si="140"/>
        <v>3313.1306999999997</v>
      </c>
      <c r="AE299" s="49">
        <f t="shared" si="140"/>
        <v>3313.1306999999997</v>
      </c>
      <c r="AF299" s="49">
        <f t="shared" si="140"/>
        <v>3313.1306999999997</v>
      </c>
      <c r="AH299" s="49">
        <f t="shared" si="162"/>
        <v>0</v>
      </c>
      <c r="AI299" s="49">
        <f t="shared" si="163"/>
        <v>21038.379945000001</v>
      </c>
      <c r="AJ299" s="49">
        <f t="shared" si="164"/>
        <v>41236.881257550005</v>
      </c>
      <c r="AK299" s="49">
        <f t="shared" si="165"/>
        <v>39593.518733389501</v>
      </c>
      <c r="AL299" s="49">
        <f t="shared" si="166"/>
        <v>38021.368585275959</v>
      </c>
      <c r="AN299" s="49">
        <f t="shared" si="132"/>
        <v>0</v>
      </c>
      <c r="AO299" s="49">
        <f t="shared" si="167"/>
        <v>972900.83005499991</v>
      </c>
      <c r="AP299" s="49">
        <f t="shared" si="168"/>
        <v>931663.94879744994</v>
      </c>
      <c r="AQ299" s="49">
        <f t="shared" si="169"/>
        <v>892070.43006406049</v>
      </c>
      <c r="AR299" s="49">
        <f t="shared" si="170"/>
        <v>854049.06147878454</v>
      </c>
      <c r="AT299" s="49">
        <f t="shared" si="150"/>
        <v>0</v>
      </c>
      <c r="AU299" s="49">
        <f t="shared" si="150"/>
        <v>9939.3920999999991</v>
      </c>
      <c r="AV299" s="49">
        <f t="shared" si="150"/>
        <v>10691.605294128</v>
      </c>
      <c r="AW299" s="49">
        <f t="shared" si="150"/>
        <v>10829.869133791663</v>
      </c>
      <c r="AX299" s="49">
        <f t="shared" si="150"/>
        <v>10969.921001429857</v>
      </c>
      <c r="AZ299" s="53">
        <f t="shared" si="171"/>
        <v>0</v>
      </c>
      <c r="BA299" s="53">
        <f t="shared" si="172"/>
        <v>63083.499436814993</v>
      </c>
      <c r="BB299" s="53">
        <f t="shared" si="173"/>
        <v>87331.716605981113</v>
      </c>
      <c r="BC299" s="53">
        <f t="shared" si="174"/>
        <v>84322.064209615477</v>
      </c>
      <c r="BD299" s="53">
        <f t="shared" si="175"/>
        <v>81445.153922899626</v>
      </c>
    </row>
    <row r="300" spans="2:56">
      <c r="B300" s="43">
        <f>'12. Investeringen (bijschatten)'!B103</f>
        <v>84</v>
      </c>
      <c r="C300" s="349"/>
      <c r="E300" s="349"/>
      <c r="F300" s="179">
        <f>'12. Investeringen (bijschatten)'!C103</f>
        <v>1811071.4</v>
      </c>
      <c r="H300" s="43">
        <f>'12. Investeringen (bijschatten)'!D103</f>
        <v>2023</v>
      </c>
      <c r="I300" s="43" t="str">
        <f>'12. Investeringen (bijschatten)'!E103</f>
        <v>20 Kantoorgebouwen</v>
      </c>
      <c r="J300" s="43">
        <f>_xlfn.XLOOKUP(I300,'3. Input (des)investeringen '!$B$11:$B$81,'3. Input (des)investeringen '!$D$11:$D$81)</f>
        <v>30</v>
      </c>
      <c r="M300" s="49">
        <f t="shared" ref="M300:M307" si="176">IF($J300 = 0, 0, IF($H300&lt;=M$215,
VDB(ABS($F300),0,$J300,MAX(0,M$59-$H300-0.5),MIN($J300,M$59-$H300+0.5),1)*IF($F300&lt;0,-1,1)*INDEX(H$40:H$46,$H300-2019,1),
0))</f>
        <v>0</v>
      </c>
      <c r="N300" s="49">
        <f t="shared" ref="N300:N307" si="177">IF($J300 = 0, 0, IF($H300&lt;=N$215,
VDB(ABS($F300),0,$J300,MAX(0,N$59-$H300-0.5),MIN($J300,N$59-$H300+0.5),1)*IF($F300&lt;0,-1,1)*INDEX(I$40:I$46,$H300-2019,1),
0))</f>
        <v>0</v>
      </c>
      <c r="P300" s="147">
        <f t="shared" ref="P300:P307" si="178">IF($J300=0, IF($H300 = M$215, $F300, 0), IF(OR($H300&gt;P$59,$H300+$J300&lt;=P$59),0,
F300-M300))</f>
        <v>0</v>
      </c>
      <c r="Q300" s="147">
        <f t="shared" ref="Q300:Q307" si="179">IF($J300=0, IF($H300 &gt; N$215, 0, IF($H300=N$215, $F300, $P300*I$40)), IF(OR($H300&gt;Q$59,$H300+$J300&lt;=Q$59),0,
IF($H300=Q$59,F300-N300,P300*I$40-N300)))</f>
        <v>0</v>
      </c>
      <c r="S300" s="49">
        <f t="shared" ref="S300:S307" si="180">IF($J300=0, IF(H300&lt;=2021, $Q300, IF(H300&gt;=2022, $F300,0)), IF(H300&lt;=2021,Q300,F300))</f>
        <v>1811071.4</v>
      </c>
      <c r="T300" s="44">
        <f t="shared" ref="T300:T307" si="181">IF($J300=0, 0, IF(H300&lt;2022,J300-2021+H300-0.5,J300))</f>
        <v>30</v>
      </c>
      <c r="V300" s="49">
        <f t="shared" si="139"/>
        <v>0</v>
      </c>
      <c r="W300" s="49">
        <f t="shared" si="139"/>
        <v>35315.8923</v>
      </c>
      <c r="X300" s="49">
        <f t="shared" si="139"/>
        <v>69101.429267</v>
      </c>
      <c r="Y300" s="49">
        <f t="shared" si="139"/>
        <v>66107.033998763334</v>
      </c>
      <c r="Z300" s="49">
        <f t="shared" si="139"/>
        <v>63242.395858816926</v>
      </c>
      <c r="AB300" s="49">
        <f t="shared" si="140"/>
        <v>0</v>
      </c>
      <c r="AC300" s="49">
        <f t="shared" si="140"/>
        <v>3018.4523333333336</v>
      </c>
      <c r="AD300" s="49">
        <f t="shared" si="140"/>
        <v>6036.9046666666673</v>
      </c>
      <c r="AE300" s="49">
        <f t="shared" si="140"/>
        <v>6036.9046666666673</v>
      </c>
      <c r="AF300" s="49">
        <f t="shared" si="140"/>
        <v>6036.9046666666673</v>
      </c>
      <c r="AH300" s="49">
        <f t="shared" ref="AH300:AH307" si="182">V300+AB300</f>
        <v>0</v>
      </c>
      <c r="AI300" s="49">
        <f t="shared" ref="AI300:AI307" si="183">W300+AC300</f>
        <v>38334.344633333334</v>
      </c>
      <c r="AJ300" s="49">
        <f t="shared" ref="AJ300:AJ307" si="184">X300+AD300</f>
        <v>75138.333933666669</v>
      </c>
      <c r="AK300" s="49">
        <f t="shared" ref="AK300:AK307" si="185">Y300+AE300</f>
        <v>72143.938665430003</v>
      </c>
      <c r="AL300" s="49">
        <f t="shared" ref="AL300:AL307" si="186">Z300+AF300</f>
        <v>69279.300525483588</v>
      </c>
      <c r="AN300" s="49">
        <f t="shared" si="132"/>
        <v>0</v>
      </c>
      <c r="AO300" s="49">
        <f t="shared" ref="AO300:AO307" si="187">IF($J300 = 0, IF($H300 &gt; AO$215, 0, IF($H300=AO$215, $F300, AN300)), IF(OR($H300&gt;AO$59,$H300+$J300&lt;=AO$59),0,
IF($H300=AO$59,$S300-AI300,
AN300-AI300)))</f>
        <v>1772737.0553666665</v>
      </c>
      <c r="AP300" s="49">
        <f t="shared" ref="AP300:AP307" si="188">IF($J300 = 0, IF($H300 &gt; AP$215, 0, IF($H300=AP$215, $F300, AO300)), IF(OR($H300&gt;AP$59,$H300+$J300&lt;=AP$59),0,
IF($H300=AP$59,$S300-AJ300,
AO300-AJ300)))</f>
        <v>1697598.7214329999</v>
      </c>
      <c r="AQ300" s="49">
        <f t="shared" ref="AQ300:AQ307" si="189">IF($J300 = 0, IF($H300 &gt; AQ$215, 0, IF($H300=AQ$215, $F300, AP300)), IF(OR($H300&gt;AQ$59,$H300+$J300&lt;=AQ$59),0,
IF($H300=AQ$59,$S300-AK300,
AP300-AK300)))</f>
        <v>1625454.7827675699</v>
      </c>
      <c r="AR300" s="49">
        <f t="shared" ref="AR300:AR307" si="190">IF($J300 = 0, IF($H300 &gt; AR$215, 0, IF($H300=AR$215, $F300, AQ300)), IF(OR($H300&gt;AR$59,$H300+$J300&lt;=AR$59),0,
IF($H300=AR$59,$S300-AL300,
AQ300-AL300)))</f>
        <v>1556175.4822420862</v>
      </c>
      <c r="AT300" s="49">
        <f t="shared" si="150"/>
        <v>0</v>
      </c>
      <c r="AU300" s="49">
        <f t="shared" si="150"/>
        <v>18110.714</v>
      </c>
      <c r="AV300" s="49">
        <f t="shared" si="150"/>
        <v>19481.332835520003</v>
      </c>
      <c r="AW300" s="49">
        <f t="shared" si="150"/>
        <v>19733.265431748943</v>
      </c>
      <c r="AX300" s="49">
        <f t="shared" si="150"/>
        <v>19988.456020312318</v>
      </c>
      <c r="AZ300" s="53">
        <f t="shared" ref="AZ300:AZ307" si="191">AH300+AN300*J$16+AT300</f>
        <v>0</v>
      </c>
      <c r="BA300" s="53">
        <f t="shared" ref="BA300:BA307" si="192">AI300+AO300*K$16+AU300</f>
        <v>114945.38146043333</v>
      </c>
      <c r="BB300" s="53">
        <f t="shared" ref="BB300:BB307" si="193">AJ300+AP300*L$16+AV300</f>
        <v>159128.41818364066</v>
      </c>
      <c r="BC300" s="53">
        <f t="shared" ref="BC300:BC307" si="194">AK300+AQ300*M$16+AW300</f>
        <v>153644.48584234659</v>
      </c>
      <c r="BD300" s="53">
        <f t="shared" ref="BD300:BD307" si="195">AL300+AR300*N$16+AX300</f>
        <v>148402.42487099519</v>
      </c>
    </row>
    <row r="301" spans="2:56">
      <c r="B301" s="43">
        <f>'12. Investeringen (bijschatten)'!B104</f>
        <v>85</v>
      </c>
      <c r="C301" s="349"/>
      <c r="E301" s="349"/>
      <c r="F301" s="179">
        <f>'12. Investeringen (bijschatten)'!C104</f>
        <v>22489699.77</v>
      </c>
      <c r="H301" s="43">
        <f>'12. Investeringen (bijschatten)'!D104</f>
        <v>2023</v>
      </c>
      <c r="I301" s="43" t="str">
        <f>'12. Investeringen (bijschatten)'!E104</f>
        <v>21 Hoofdtransportleiding</v>
      </c>
      <c r="J301" s="43">
        <f>_xlfn.XLOOKUP(I301,'3. Input (des)investeringen '!$B$11:$B$81,'3. Input (des)investeringen '!$D$11:$D$81)</f>
        <v>55</v>
      </c>
      <c r="M301" s="49">
        <f t="shared" si="176"/>
        <v>0</v>
      </c>
      <c r="N301" s="49">
        <f t="shared" si="177"/>
        <v>0</v>
      </c>
      <c r="P301" s="147">
        <f t="shared" si="178"/>
        <v>0</v>
      </c>
      <c r="Q301" s="147">
        <f t="shared" si="179"/>
        <v>0</v>
      </c>
      <c r="S301" s="49">
        <f t="shared" si="180"/>
        <v>22489699.77</v>
      </c>
      <c r="T301" s="44">
        <f t="shared" si="181"/>
        <v>55</v>
      </c>
      <c r="V301" s="49">
        <f t="shared" ref="V301:Z307" si="196">IF($J301=0, 0, IF(OR($H301&gt;V$59,$H301+$J301&lt;V$59),0,
IF(OR($H301=2020,$H301=2021),VDB(ABS($S301)*(1-$F$28),0,$T301,V$59-2022,MIN($T301,V$59-2021),$F$22),
VDB(ABS($S301)*(1-$F$28),0,$T301,MAX(0,V$59-$H301-0.5),MIN($T301,V$59-$H301+0.5),$F$22,FALSE))))*IF($F301&lt;0,-1,1)</f>
        <v>0</v>
      </c>
      <c r="W301" s="49">
        <f t="shared" si="196"/>
        <v>239208.62482636364</v>
      </c>
      <c r="X301" s="49">
        <f t="shared" si="196"/>
        <v>472763.22761137685</v>
      </c>
      <c r="Y301" s="49">
        <f t="shared" si="196"/>
        <v>461588.82404965337</v>
      </c>
      <c r="Z301" s="49">
        <f t="shared" si="196"/>
        <v>450678.54275393434</v>
      </c>
      <c r="AB301" s="49">
        <f t="shared" ref="AB301:AF307" si="197">IF($J301 = 0, 0, IF(OR($H301&gt;AB$59,$H301+$J301&lt;AB$59),0,
IF(OR($H301=2020,$H301=2021),VDB(ABS($S301)*$F$28,0,$T301,AB$59-2022,MIN($T301,AB$59-2021),1),
VDB(ABS($S301)*$F$28,0,$T301,MAX(0,AB$59-$H301-0.5),MIN($T301,AB$59-$H301+0.5),1))))*IF($F301&lt;0,-1,1)</f>
        <v>0</v>
      </c>
      <c r="AC301" s="49">
        <f t="shared" si="197"/>
        <v>20445.181609090909</v>
      </c>
      <c r="AD301" s="49">
        <f t="shared" si="197"/>
        <v>40890.363218181818</v>
      </c>
      <c r="AE301" s="49">
        <f t="shared" si="197"/>
        <v>40890.363218181818</v>
      </c>
      <c r="AF301" s="49">
        <f t="shared" si="197"/>
        <v>40890.363218181818</v>
      </c>
      <c r="AH301" s="49">
        <f t="shared" si="182"/>
        <v>0</v>
      </c>
      <c r="AI301" s="49">
        <f t="shared" si="183"/>
        <v>259653.80643545455</v>
      </c>
      <c r="AJ301" s="49">
        <f t="shared" si="184"/>
        <v>513653.59082955867</v>
      </c>
      <c r="AK301" s="49">
        <f t="shared" si="185"/>
        <v>502479.18726783519</v>
      </c>
      <c r="AL301" s="49">
        <f t="shared" si="186"/>
        <v>491568.90597211616</v>
      </c>
      <c r="AN301" s="49">
        <f t="shared" si="132"/>
        <v>0</v>
      </c>
      <c r="AO301" s="49">
        <f t="shared" si="187"/>
        <v>22230045.963564545</v>
      </c>
      <c r="AP301" s="49">
        <f t="shared" si="188"/>
        <v>21716392.372734986</v>
      </c>
      <c r="AQ301" s="49">
        <f t="shared" si="189"/>
        <v>21213913.18546715</v>
      </c>
      <c r="AR301" s="49">
        <f t="shared" si="190"/>
        <v>20722344.279495034</v>
      </c>
      <c r="AT301" s="49">
        <f t="shared" si="150"/>
        <v>0</v>
      </c>
      <c r="AU301" s="49">
        <f t="shared" si="150"/>
        <v>224896.99770000001</v>
      </c>
      <c r="AV301" s="49">
        <f t="shared" si="150"/>
        <v>241917.20248593602</v>
      </c>
      <c r="AW301" s="49">
        <f t="shared" si="150"/>
        <v>245045.67574848415</v>
      </c>
      <c r="AX301" s="49">
        <f t="shared" si="150"/>
        <v>248214.6064272635</v>
      </c>
      <c r="AZ301" s="53">
        <f t="shared" si="191"/>
        <v>0</v>
      </c>
      <c r="BA301" s="53">
        <f t="shared" si="192"/>
        <v>1218142.3209330845</v>
      </c>
      <c r="BB301" s="53">
        <f t="shared" si="193"/>
        <v>1580793.7034794241</v>
      </c>
      <c r="BC301" s="53">
        <f t="shared" si="194"/>
        <v>1553653.564064071</v>
      </c>
      <c r="BD301" s="53">
        <f t="shared" si="195"/>
        <v>1527232.5950201908</v>
      </c>
    </row>
    <row r="302" spans="2:56">
      <c r="B302" s="43">
        <f>'12. Investeringen (bijschatten)'!B105</f>
        <v>86</v>
      </c>
      <c r="C302" s="349"/>
      <c r="E302" s="349"/>
      <c r="F302" s="179">
        <f>'12. Investeringen (bijschatten)'!C105</f>
        <v>1282685.73</v>
      </c>
      <c r="H302" s="43">
        <f>'12. Investeringen (bijschatten)'!D105</f>
        <v>2023</v>
      </c>
      <c r="I302" s="43" t="str">
        <f>'12. Investeringen (bijschatten)'!E105</f>
        <v>32 M&amp;R stations</v>
      </c>
      <c r="J302" s="43">
        <f>_xlfn.XLOOKUP(I302,'3. Input (des)investeringen '!$B$11:$B$81,'3. Input (des)investeringen '!$D$11:$D$81)</f>
        <v>30</v>
      </c>
      <c r="M302" s="49">
        <f t="shared" si="176"/>
        <v>0</v>
      </c>
      <c r="N302" s="49">
        <f t="shared" si="177"/>
        <v>0</v>
      </c>
      <c r="P302" s="147">
        <f t="shared" si="178"/>
        <v>0</v>
      </c>
      <c r="Q302" s="147">
        <f t="shared" si="179"/>
        <v>0</v>
      </c>
      <c r="S302" s="49">
        <f t="shared" si="180"/>
        <v>1282685.73</v>
      </c>
      <c r="T302" s="44">
        <f t="shared" si="181"/>
        <v>30</v>
      </c>
      <c r="V302" s="49">
        <f t="shared" si="196"/>
        <v>0</v>
      </c>
      <c r="W302" s="49">
        <f t="shared" si="196"/>
        <v>25012.371735000004</v>
      </c>
      <c r="X302" s="49">
        <f t="shared" si="196"/>
        <v>48940.874028150007</v>
      </c>
      <c r="Y302" s="49">
        <f t="shared" si="196"/>
        <v>46820.102820263506</v>
      </c>
      <c r="Z302" s="49">
        <f t="shared" si="196"/>
        <v>44791.231698052085</v>
      </c>
      <c r="AB302" s="49">
        <f t="shared" si="197"/>
        <v>0</v>
      </c>
      <c r="AC302" s="49">
        <f t="shared" si="197"/>
        <v>2137.8095499999999</v>
      </c>
      <c r="AD302" s="49">
        <f t="shared" si="197"/>
        <v>4275.6190999999999</v>
      </c>
      <c r="AE302" s="49">
        <f t="shared" si="197"/>
        <v>4275.6190999999999</v>
      </c>
      <c r="AF302" s="49">
        <f t="shared" si="197"/>
        <v>4275.6190999999999</v>
      </c>
      <c r="AH302" s="49">
        <f t="shared" si="182"/>
        <v>0</v>
      </c>
      <c r="AI302" s="49">
        <f t="shared" si="183"/>
        <v>27150.181285000006</v>
      </c>
      <c r="AJ302" s="49">
        <f t="shared" si="184"/>
        <v>53216.493128150003</v>
      </c>
      <c r="AK302" s="49">
        <f t="shared" si="185"/>
        <v>51095.721920263502</v>
      </c>
      <c r="AL302" s="49">
        <f t="shared" si="186"/>
        <v>49066.850798052081</v>
      </c>
      <c r="AN302" s="49">
        <f t="shared" si="132"/>
        <v>0</v>
      </c>
      <c r="AO302" s="49">
        <f t="shared" si="187"/>
        <v>1255535.548715</v>
      </c>
      <c r="AP302" s="49">
        <f t="shared" si="188"/>
        <v>1202319.05558685</v>
      </c>
      <c r="AQ302" s="49">
        <f t="shared" si="189"/>
        <v>1151223.3336665865</v>
      </c>
      <c r="AR302" s="49">
        <f t="shared" si="190"/>
        <v>1102156.4828685345</v>
      </c>
      <c r="AT302" s="49">
        <f t="shared" si="150"/>
        <v>0</v>
      </c>
      <c r="AU302" s="49">
        <f t="shared" si="150"/>
        <v>12826.8573</v>
      </c>
      <c r="AV302" s="49">
        <f t="shared" si="150"/>
        <v>13797.593860464001</v>
      </c>
      <c r="AW302" s="49">
        <f t="shared" si="150"/>
        <v>13976.02434426752</v>
      </c>
      <c r="AX302" s="49">
        <f t="shared" si="150"/>
        <v>14156.762291087585</v>
      </c>
      <c r="AZ302" s="53">
        <f t="shared" si="191"/>
        <v>0</v>
      </c>
      <c r="BA302" s="53">
        <f t="shared" si="192"/>
        <v>81409.71169259501</v>
      </c>
      <c r="BB302" s="53">
        <f t="shared" si="193"/>
        <v>112702.2111009143</v>
      </c>
      <c r="BC302" s="53">
        <f t="shared" si="194"/>
        <v>108818.23294386131</v>
      </c>
      <c r="BD302" s="53">
        <f t="shared" si="195"/>
        <v>105105.55943814397</v>
      </c>
    </row>
    <row r="303" spans="2:56">
      <c r="B303" s="43">
        <f>'12. Investeringen (bijschatten)'!B106</f>
        <v>87</v>
      </c>
      <c r="C303" s="349"/>
      <c r="E303" s="349"/>
      <c r="F303" s="179">
        <f>'12. Investeringen (bijschatten)'!C106</f>
        <v>398103.39</v>
      </c>
      <c r="H303" s="43">
        <f>'12. Investeringen (bijschatten)'!D106</f>
        <v>2023</v>
      </c>
      <c r="I303" s="43" t="str">
        <f>'12. Investeringen (bijschatten)'!E106</f>
        <v>33 Exportstations</v>
      </c>
      <c r="J303" s="43">
        <f>_xlfn.XLOOKUP(I303,'3. Input (des)investeringen '!$B$11:$B$81,'3. Input (des)investeringen '!$D$11:$D$81)</f>
        <v>30</v>
      </c>
      <c r="M303" s="49">
        <f t="shared" si="176"/>
        <v>0</v>
      </c>
      <c r="N303" s="49">
        <f t="shared" si="177"/>
        <v>0</v>
      </c>
      <c r="P303" s="147">
        <f t="shared" si="178"/>
        <v>0</v>
      </c>
      <c r="Q303" s="147">
        <f t="shared" si="179"/>
        <v>0</v>
      </c>
      <c r="S303" s="49">
        <f t="shared" si="180"/>
        <v>398103.39</v>
      </c>
      <c r="T303" s="44">
        <f t="shared" si="181"/>
        <v>30</v>
      </c>
      <c r="V303" s="49">
        <f t="shared" si="196"/>
        <v>0</v>
      </c>
      <c r="W303" s="49">
        <f t="shared" si="196"/>
        <v>7763.0161050000006</v>
      </c>
      <c r="X303" s="49">
        <f t="shared" si="196"/>
        <v>15189.634845450002</v>
      </c>
      <c r="Y303" s="49">
        <f t="shared" si="196"/>
        <v>14531.417335480503</v>
      </c>
      <c r="Z303" s="49">
        <f t="shared" si="196"/>
        <v>13901.722584276347</v>
      </c>
      <c r="AB303" s="49">
        <f t="shared" si="197"/>
        <v>0</v>
      </c>
      <c r="AC303" s="49">
        <f t="shared" si="197"/>
        <v>663.50565000000017</v>
      </c>
      <c r="AD303" s="49">
        <f t="shared" si="197"/>
        <v>1327.0113000000003</v>
      </c>
      <c r="AE303" s="49">
        <f t="shared" si="197"/>
        <v>1327.0113000000003</v>
      </c>
      <c r="AF303" s="49">
        <f t="shared" si="197"/>
        <v>1327.0113000000003</v>
      </c>
      <c r="AH303" s="49">
        <f t="shared" si="182"/>
        <v>0</v>
      </c>
      <c r="AI303" s="49">
        <f t="shared" si="183"/>
        <v>8426.5217550000016</v>
      </c>
      <c r="AJ303" s="49">
        <f t="shared" si="184"/>
        <v>16516.646145450002</v>
      </c>
      <c r="AK303" s="49">
        <f t="shared" si="185"/>
        <v>15858.428635480503</v>
      </c>
      <c r="AL303" s="49">
        <f t="shared" si="186"/>
        <v>15228.733884276347</v>
      </c>
      <c r="AN303" s="49">
        <f t="shared" si="132"/>
        <v>0</v>
      </c>
      <c r="AO303" s="49">
        <f t="shared" si="187"/>
        <v>389676.86824500002</v>
      </c>
      <c r="AP303" s="49">
        <f t="shared" si="188"/>
        <v>373160.22209955001</v>
      </c>
      <c r="AQ303" s="49">
        <f t="shared" si="189"/>
        <v>357301.79346406949</v>
      </c>
      <c r="AR303" s="49">
        <f t="shared" si="190"/>
        <v>342073.05957979313</v>
      </c>
      <c r="AT303" s="49">
        <f t="shared" si="150"/>
        <v>0</v>
      </c>
      <c r="AU303" s="49">
        <f t="shared" si="150"/>
        <v>3981.0339000000004</v>
      </c>
      <c r="AV303" s="49">
        <f t="shared" si="150"/>
        <v>4282.3185455520006</v>
      </c>
      <c r="AW303" s="49">
        <f t="shared" si="150"/>
        <v>4337.697488983079</v>
      </c>
      <c r="AX303" s="49">
        <f t="shared" si="150"/>
        <v>4393.7925929106077</v>
      </c>
      <c r="AZ303" s="53">
        <f t="shared" si="191"/>
        <v>0</v>
      </c>
      <c r="BA303" s="53">
        <f t="shared" si="192"/>
        <v>25266.892307085007</v>
      </c>
      <c r="BB303" s="53">
        <f t="shared" si="193"/>
        <v>34979.053130784901</v>
      </c>
      <c r="BC303" s="53">
        <f t="shared" si="194"/>
        <v>33773.594276098222</v>
      </c>
      <c r="BD303" s="53">
        <f t="shared" si="195"/>
        <v>32621.302741219093</v>
      </c>
    </row>
    <row r="304" spans="2:56">
      <c r="B304" s="43">
        <f>'12. Investeringen (bijschatten)'!B107</f>
        <v>88</v>
      </c>
      <c r="C304" s="349"/>
      <c r="E304" s="349"/>
      <c r="F304" s="179">
        <f>'12. Investeringen (bijschatten)'!C107</f>
        <v>141692.20000000001</v>
      </c>
      <c r="H304" s="43">
        <f>'12. Investeringen (bijschatten)'!D107</f>
        <v>2023</v>
      </c>
      <c r="I304" s="43" t="str">
        <f>'12. Investeringen (bijschatten)'!E107</f>
        <v>34 Reduceerstations</v>
      </c>
      <c r="J304" s="43">
        <f>_xlfn.XLOOKUP(I304,'3. Input (des)investeringen '!$B$11:$B$81,'3. Input (des)investeringen '!$D$11:$D$81)</f>
        <v>30</v>
      </c>
      <c r="M304" s="49">
        <f t="shared" si="176"/>
        <v>0</v>
      </c>
      <c r="N304" s="49">
        <f t="shared" si="177"/>
        <v>0</v>
      </c>
      <c r="P304" s="147">
        <f t="shared" si="178"/>
        <v>0</v>
      </c>
      <c r="Q304" s="147">
        <f t="shared" si="179"/>
        <v>0</v>
      </c>
      <c r="S304" s="49">
        <f t="shared" si="180"/>
        <v>141692.20000000001</v>
      </c>
      <c r="T304" s="44">
        <f t="shared" si="181"/>
        <v>30</v>
      </c>
      <c r="V304" s="49">
        <f t="shared" si="196"/>
        <v>0</v>
      </c>
      <c r="W304" s="49">
        <f t="shared" si="196"/>
        <v>2762.9979000000003</v>
      </c>
      <c r="X304" s="49">
        <f t="shared" si="196"/>
        <v>5406.2658910000009</v>
      </c>
      <c r="Y304" s="49">
        <f t="shared" si="196"/>
        <v>5171.994369056667</v>
      </c>
      <c r="Z304" s="49">
        <f t="shared" si="196"/>
        <v>4947.8746130642112</v>
      </c>
      <c r="AB304" s="49">
        <f t="shared" si="197"/>
        <v>0</v>
      </c>
      <c r="AC304" s="49">
        <f t="shared" si="197"/>
        <v>236.15366666666668</v>
      </c>
      <c r="AD304" s="49">
        <f t="shared" si="197"/>
        <v>472.30733333333336</v>
      </c>
      <c r="AE304" s="49">
        <f t="shared" si="197"/>
        <v>472.30733333333336</v>
      </c>
      <c r="AF304" s="49">
        <f t="shared" si="197"/>
        <v>472.30733333333336</v>
      </c>
      <c r="AH304" s="49">
        <f t="shared" si="182"/>
        <v>0</v>
      </c>
      <c r="AI304" s="49">
        <f t="shared" si="183"/>
        <v>2999.1515666666669</v>
      </c>
      <c r="AJ304" s="49">
        <f t="shared" si="184"/>
        <v>5878.5732243333341</v>
      </c>
      <c r="AK304" s="49">
        <f t="shared" si="185"/>
        <v>5644.3017023900002</v>
      </c>
      <c r="AL304" s="49">
        <f t="shared" si="186"/>
        <v>5420.1819463975444</v>
      </c>
      <c r="AN304" s="49">
        <f t="shared" si="132"/>
        <v>0</v>
      </c>
      <c r="AO304" s="49">
        <f t="shared" si="187"/>
        <v>138693.04843333334</v>
      </c>
      <c r="AP304" s="49">
        <f t="shared" si="188"/>
        <v>132814.475209</v>
      </c>
      <c r="AQ304" s="49">
        <f t="shared" si="189"/>
        <v>127170.17350660999</v>
      </c>
      <c r="AR304" s="49">
        <f t="shared" si="190"/>
        <v>121749.99156021245</v>
      </c>
      <c r="AT304" s="49">
        <f t="shared" si="150"/>
        <v>0</v>
      </c>
      <c r="AU304" s="49">
        <f t="shared" si="150"/>
        <v>1416.9220000000003</v>
      </c>
      <c r="AV304" s="49">
        <f t="shared" si="150"/>
        <v>1524.1546569600002</v>
      </c>
      <c r="AW304" s="49">
        <f t="shared" si="150"/>
        <v>1543.8650249838067</v>
      </c>
      <c r="AX304" s="49">
        <f t="shared" si="150"/>
        <v>1563.8302874868975</v>
      </c>
      <c r="AZ304" s="53">
        <f t="shared" si="191"/>
        <v>0</v>
      </c>
      <c r="BA304" s="53">
        <f t="shared" si="192"/>
        <v>8992.9441649666678</v>
      </c>
      <c r="BB304" s="53">
        <f t="shared" si="193"/>
        <v>12449.677939235335</v>
      </c>
      <c r="BC304" s="53">
        <f t="shared" si="194"/>
        <v>12020.633320624987</v>
      </c>
      <c r="BD304" s="53">
        <f t="shared" si="195"/>
        <v>11610.511913172515</v>
      </c>
    </row>
    <row r="305" spans="1:56">
      <c r="B305" s="43">
        <f>'12. Investeringen (bijschatten)'!B108</f>
        <v>89</v>
      </c>
      <c r="C305" s="349"/>
      <c r="E305" s="349"/>
      <c r="F305" s="179">
        <f>'12. Investeringen (bijschatten)'!C108</f>
        <v>106036.83</v>
      </c>
      <c r="H305" s="43">
        <f>'12. Investeringen (bijschatten)'!D108</f>
        <v>2023</v>
      </c>
      <c r="I305" s="43" t="str">
        <f>'12. Investeringen (bijschatten)'!E108</f>
        <v>35 Injectiestations</v>
      </c>
      <c r="J305" s="43">
        <f>_xlfn.XLOOKUP(I305,'3. Input (des)investeringen '!$B$11:$B$81,'3. Input (des)investeringen '!$D$11:$D$81)</f>
        <v>30</v>
      </c>
      <c r="M305" s="49">
        <f t="shared" si="176"/>
        <v>0</v>
      </c>
      <c r="N305" s="49">
        <f t="shared" si="177"/>
        <v>0</v>
      </c>
      <c r="P305" s="147">
        <f t="shared" si="178"/>
        <v>0</v>
      </c>
      <c r="Q305" s="147">
        <f t="shared" si="179"/>
        <v>0</v>
      </c>
      <c r="S305" s="49">
        <f t="shared" si="180"/>
        <v>106036.83</v>
      </c>
      <c r="T305" s="44">
        <f t="shared" si="181"/>
        <v>30</v>
      </c>
      <c r="V305" s="49">
        <f t="shared" si="196"/>
        <v>0</v>
      </c>
      <c r="W305" s="49">
        <f t="shared" si="196"/>
        <v>2067.7181850000002</v>
      </c>
      <c r="X305" s="49">
        <f t="shared" si="196"/>
        <v>4045.8352486499998</v>
      </c>
      <c r="Y305" s="49">
        <f t="shared" si="196"/>
        <v>3870.5157212085001</v>
      </c>
      <c r="Z305" s="49">
        <f t="shared" si="196"/>
        <v>3702.7933732894649</v>
      </c>
      <c r="AB305" s="49">
        <f t="shared" si="197"/>
        <v>0</v>
      </c>
      <c r="AC305" s="49">
        <f t="shared" si="197"/>
        <v>176.72805000000002</v>
      </c>
      <c r="AD305" s="49">
        <f t="shared" si="197"/>
        <v>353.45610000000005</v>
      </c>
      <c r="AE305" s="49">
        <f t="shared" si="197"/>
        <v>353.45610000000005</v>
      </c>
      <c r="AF305" s="49">
        <f t="shared" si="197"/>
        <v>353.45610000000005</v>
      </c>
      <c r="AH305" s="49">
        <f t="shared" si="182"/>
        <v>0</v>
      </c>
      <c r="AI305" s="49">
        <f t="shared" si="183"/>
        <v>2244.4462350000003</v>
      </c>
      <c r="AJ305" s="49">
        <f t="shared" si="184"/>
        <v>4399.2913486500001</v>
      </c>
      <c r="AK305" s="49">
        <f t="shared" si="185"/>
        <v>4223.9718212084999</v>
      </c>
      <c r="AL305" s="49">
        <f t="shared" si="186"/>
        <v>4056.2494732894647</v>
      </c>
      <c r="AN305" s="49">
        <f t="shared" si="132"/>
        <v>0</v>
      </c>
      <c r="AO305" s="49">
        <f t="shared" si="187"/>
        <v>103792.38376500001</v>
      </c>
      <c r="AP305" s="49">
        <f t="shared" si="188"/>
        <v>99393.092416350002</v>
      </c>
      <c r="AQ305" s="49">
        <f t="shared" si="189"/>
        <v>95169.120595141503</v>
      </c>
      <c r="AR305" s="49">
        <f t="shared" si="190"/>
        <v>91112.871121852033</v>
      </c>
      <c r="AT305" s="49">
        <f t="shared" si="150"/>
        <v>0</v>
      </c>
      <c r="AU305" s="49">
        <f t="shared" si="150"/>
        <v>1060.3683000000001</v>
      </c>
      <c r="AV305" s="49">
        <f t="shared" si="150"/>
        <v>1140.6169729440001</v>
      </c>
      <c r="AW305" s="49">
        <f t="shared" si="150"/>
        <v>1155.3674316381118</v>
      </c>
      <c r="AX305" s="49">
        <f t="shared" si="150"/>
        <v>1170.3086432640557</v>
      </c>
      <c r="AZ305" s="53">
        <f t="shared" si="191"/>
        <v>0</v>
      </c>
      <c r="BA305" s="53">
        <f t="shared" si="192"/>
        <v>6729.9631992450013</v>
      </c>
      <c r="BB305" s="53">
        <f t="shared" si="193"/>
        <v>9316.8458334153001</v>
      </c>
      <c r="BC305" s="53">
        <f t="shared" si="194"/>
        <v>8995.7658354619889</v>
      </c>
      <c r="BD305" s="53">
        <f t="shared" si="195"/>
        <v>8688.8472191838973</v>
      </c>
    </row>
    <row r="306" spans="1:56">
      <c r="B306" s="43">
        <f>'12. Investeringen (bijschatten)'!B109</f>
        <v>90</v>
      </c>
      <c r="C306" s="349"/>
      <c r="E306" s="349"/>
      <c r="F306" s="179">
        <f>'12. Investeringen (bijschatten)'!C109</f>
        <v>22778.53</v>
      </c>
      <c r="H306" s="43">
        <f>'12. Investeringen (bijschatten)'!D109</f>
        <v>2023</v>
      </c>
      <c r="I306" s="43" t="str">
        <f>'12. Investeringen (bijschatten)'!E109</f>
        <v>36 Luchtscheidingsunit</v>
      </c>
      <c r="J306" s="43">
        <f>_xlfn.XLOOKUP(I306,'3. Input (des)investeringen '!$B$11:$B$81,'3. Input (des)investeringen '!$D$11:$D$81)</f>
        <v>30</v>
      </c>
      <c r="M306" s="49">
        <f t="shared" si="176"/>
        <v>0</v>
      </c>
      <c r="N306" s="49">
        <f t="shared" si="177"/>
        <v>0</v>
      </c>
      <c r="P306" s="147">
        <f t="shared" si="178"/>
        <v>0</v>
      </c>
      <c r="Q306" s="147">
        <f t="shared" si="179"/>
        <v>0</v>
      </c>
      <c r="S306" s="49">
        <f t="shared" si="180"/>
        <v>22778.53</v>
      </c>
      <c r="T306" s="44">
        <f t="shared" si="181"/>
        <v>30</v>
      </c>
      <c r="V306" s="49">
        <f t="shared" si="196"/>
        <v>0</v>
      </c>
      <c r="W306" s="49">
        <f t="shared" si="196"/>
        <v>444.18133499999999</v>
      </c>
      <c r="X306" s="49">
        <f t="shared" si="196"/>
        <v>869.11481214999992</v>
      </c>
      <c r="Y306" s="49">
        <f t="shared" si="196"/>
        <v>831.45317029016655</v>
      </c>
      <c r="Z306" s="49">
        <f t="shared" si="196"/>
        <v>795.42353291092604</v>
      </c>
      <c r="AB306" s="49">
        <f t="shared" si="197"/>
        <v>0</v>
      </c>
      <c r="AC306" s="49">
        <f t="shared" si="197"/>
        <v>37.964216666666665</v>
      </c>
      <c r="AD306" s="49">
        <f t="shared" si="197"/>
        <v>75.928433333333331</v>
      </c>
      <c r="AE306" s="49">
        <f t="shared" si="197"/>
        <v>75.928433333333331</v>
      </c>
      <c r="AF306" s="49">
        <f t="shared" si="197"/>
        <v>75.928433333333331</v>
      </c>
      <c r="AH306" s="49">
        <f t="shared" si="182"/>
        <v>0</v>
      </c>
      <c r="AI306" s="49">
        <f t="shared" si="183"/>
        <v>482.14555166666668</v>
      </c>
      <c r="AJ306" s="49">
        <f t="shared" si="184"/>
        <v>945.04324548333329</v>
      </c>
      <c r="AK306" s="49">
        <f t="shared" si="185"/>
        <v>907.38160362349993</v>
      </c>
      <c r="AL306" s="49">
        <f t="shared" si="186"/>
        <v>871.35196624425942</v>
      </c>
      <c r="AN306" s="49">
        <f t="shared" si="132"/>
        <v>0</v>
      </c>
      <c r="AO306" s="49">
        <f t="shared" si="187"/>
        <v>22296.384448333331</v>
      </c>
      <c r="AP306" s="49">
        <f t="shared" si="188"/>
        <v>21351.341202849999</v>
      </c>
      <c r="AQ306" s="49">
        <f t="shared" si="189"/>
        <v>20443.959599226499</v>
      </c>
      <c r="AR306" s="49">
        <f t="shared" si="190"/>
        <v>19572.607632982239</v>
      </c>
      <c r="AT306" s="49">
        <f t="shared" si="150"/>
        <v>0</v>
      </c>
      <c r="AU306" s="49">
        <f t="shared" si="150"/>
        <v>227.78530000000001</v>
      </c>
      <c r="AV306" s="49">
        <f t="shared" si="150"/>
        <v>245.02409150399998</v>
      </c>
      <c r="AW306" s="49">
        <f t="shared" si="150"/>
        <v>248.19274305532971</v>
      </c>
      <c r="AX306" s="49">
        <f t="shared" si="150"/>
        <v>251.40237160852121</v>
      </c>
      <c r="AZ306" s="53">
        <f t="shared" si="191"/>
        <v>0</v>
      </c>
      <c r="BA306" s="53">
        <f t="shared" si="192"/>
        <v>1445.7115384616666</v>
      </c>
      <c r="BB306" s="53">
        <f t="shared" si="193"/>
        <v>2001.418302695633</v>
      </c>
      <c r="BC306" s="53">
        <f t="shared" si="194"/>
        <v>1932.4448114494364</v>
      </c>
      <c r="BD306" s="53">
        <f t="shared" si="195"/>
        <v>1866.5134279061058</v>
      </c>
    </row>
    <row r="307" spans="1:56">
      <c r="B307" s="43">
        <f>'12. Investeringen (bijschatten)'!B110</f>
        <v>91</v>
      </c>
      <c r="C307" s="349"/>
      <c r="E307" s="349"/>
      <c r="F307" s="179">
        <f>'12. Investeringen (bijschatten)'!C110</f>
        <v>-7841815.1200000001</v>
      </c>
      <c r="H307" s="43">
        <f>'12. Investeringen (bijschatten)'!D110</f>
        <v>2023</v>
      </c>
      <c r="I307" s="43" t="str">
        <f>'12. Investeringen (bijschatten)'!E110</f>
        <v>42 Vulgas</v>
      </c>
      <c r="J307" s="43">
        <f>_xlfn.XLOOKUP(I307,'3. Input (des)investeringen '!$B$11:$B$81,'3. Input (des)investeringen '!$D$11:$D$81)</f>
        <v>0</v>
      </c>
      <c r="M307" s="49">
        <f t="shared" si="176"/>
        <v>0</v>
      </c>
      <c r="N307" s="49">
        <f t="shared" si="177"/>
        <v>0</v>
      </c>
      <c r="P307" s="147">
        <f t="shared" si="178"/>
        <v>0</v>
      </c>
      <c r="Q307" s="147">
        <f t="shared" si="179"/>
        <v>0</v>
      </c>
      <c r="S307" s="49">
        <f t="shared" si="180"/>
        <v>-7841815.1200000001</v>
      </c>
      <c r="T307" s="44">
        <f t="shared" si="181"/>
        <v>0</v>
      </c>
      <c r="V307" s="49">
        <f t="shared" si="196"/>
        <v>0</v>
      </c>
      <c r="W307" s="49">
        <f t="shared" si="196"/>
        <v>0</v>
      </c>
      <c r="X307" s="49">
        <f t="shared" si="196"/>
        <v>0</v>
      </c>
      <c r="Y307" s="49">
        <f t="shared" si="196"/>
        <v>0</v>
      </c>
      <c r="Z307" s="49">
        <f t="shared" si="196"/>
        <v>0</v>
      </c>
      <c r="AB307" s="49">
        <f t="shared" si="197"/>
        <v>0</v>
      </c>
      <c r="AC307" s="49">
        <f t="shared" si="197"/>
        <v>0</v>
      </c>
      <c r="AD307" s="49">
        <f t="shared" si="197"/>
        <v>0</v>
      </c>
      <c r="AE307" s="49">
        <f t="shared" si="197"/>
        <v>0</v>
      </c>
      <c r="AF307" s="49">
        <f t="shared" si="197"/>
        <v>0</v>
      </c>
      <c r="AH307" s="49">
        <f t="shared" si="182"/>
        <v>0</v>
      </c>
      <c r="AI307" s="49">
        <f t="shared" si="183"/>
        <v>0</v>
      </c>
      <c r="AJ307" s="49">
        <f t="shared" si="184"/>
        <v>0</v>
      </c>
      <c r="AK307" s="49">
        <f t="shared" si="185"/>
        <v>0</v>
      </c>
      <c r="AL307" s="49">
        <f t="shared" si="186"/>
        <v>0</v>
      </c>
      <c r="AN307" s="49">
        <f t="shared" si="132"/>
        <v>0</v>
      </c>
      <c r="AO307" s="49">
        <f t="shared" si="187"/>
        <v>-7841815.1200000001</v>
      </c>
      <c r="AP307" s="49">
        <f t="shared" si="188"/>
        <v>-7841815.1200000001</v>
      </c>
      <c r="AQ307" s="49">
        <f t="shared" si="189"/>
        <v>-7841815.1200000001</v>
      </c>
      <c r="AR307" s="49">
        <f t="shared" si="190"/>
        <v>-7841815.1200000001</v>
      </c>
      <c r="AT307" s="49">
        <f t="shared" si="150"/>
        <v>0</v>
      </c>
      <c r="AU307" s="49">
        <f t="shared" si="150"/>
        <v>-78418.151200000008</v>
      </c>
      <c r="AV307" s="49">
        <f t="shared" si="150"/>
        <v>-84352.836882816016</v>
      </c>
      <c r="AW307" s="49">
        <f t="shared" si="150"/>
        <v>-85443.687769384574</v>
      </c>
      <c r="AX307" s="49">
        <f t="shared" si="150"/>
        <v>-86548.645539618272</v>
      </c>
      <c r="AZ307" s="53">
        <f t="shared" si="191"/>
        <v>0</v>
      </c>
      <c r="BA307" s="53">
        <f t="shared" si="192"/>
        <v>-337198.05016000004</v>
      </c>
      <c r="BB307" s="53">
        <f t="shared" si="193"/>
        <v>-382341.81144281605</v>
      </c>
      <c r="BC307" s="53">
        <f t="shared" si="194"/>
        <v>-383432.66232938459</v>
      </c>
      <c r="BD307" s="53">
        <f t="shared" si="195"/>
        <v>-384537.62009961827</v>
      </c>
    </row>
    <row r="308" spans="1:56" ht="13.5" customHeight="1">
      <c r="A308" s="243"/>
      <c r="C308" s="54"/>
      <c r="E308" s="54"/>
      <c r="AR308" s="97"/>
    </row>
    <row r="309" spans="1:56" s="39" customFormat="1">
      <c r="A309" s="106"/>
      <c r="B309" s="39" t="s">
        <v>915</v>
      </c>
      <c r="J309" s="39" t="s">
        <v>911</v>
      </c>
    </row>
    <row r="310" spans="1:56" s="40" customFormat="1">
      <c r="A310" s="107"/>
      <c r="D310" s="41" t="s">
        <v>912</v>
      </c>
      <c r="J310" s="109">
        <v>2022</v>
      </c>
      <c r="K310" s="109">
        <v>2023</v>
      </c>
      <c r="L310" s="109">
        <v>2024</v>
      </c>
      <c r="M310" s="109">
        <v>2025</v>
      </c>
      <c r="N310" s="109">
        <v>2026</v>
      </c>
    </row>
    <row r="311" spans="1:56">
      <c r="C311" s="54"/>
      <c r="E311" s="54"/>
      <c r="AR311" s="97"/>
    </row>
    <row r="312" spans="1:56">
      <c r="B312" s="3" t="s">
        <v>916</v>
      </c>
      <c r="C312" s="54"/>
      <c r="D312" s="3">
        <v>2020</v>
      </c>
      <c r="E312" s="54"/>
      <c r="J312" s="53">
        <f>SUMIFS(AZ$217:AZ$307, $H$217:$H$307,$D312)</f>
        <v>9233560.7003606651</v>
      </c>
      <c r="K312" s="53">
        <f t="shared" ref="K312:N312" si="198">SUMIFS(BA$217:BA$307, $H$217:$H$307,$D312)</f>
        <v>8555993.2364601251</v>
      </c>
      <c r="L312" s="53">
        <f t="shared" si="198"/>
        <v>8778487.873406047</v>
      </c>
      <c r="M312" s="53">
        <f t="shared" si="198"/>
        <v>8179784.0170772057</v>
      </c>
      <c r="N312" s="53">
        <f t="shared" si="198"/>
        <v>7603603.8670315631</v>
      </c>
      <c r="P312" s="5"/>
      <c r="AR312" s="97"/>
    </row>
    <row r="313" spans="1:56">
      <c r="B313" s="3" t="s">
        <v>916</v>
      </c>
      <c r="C313" s="54"/>
      <c r="D313" s="3">
        <v>2021</v>
      </c>
      <c r="E313" s="54"/>
      <c r="J313" s="53">
        <f>SUMIFS(AZ$217:AZ$307, $H$217:$H$307,$D313)</f>
        <v>8497419.0957247205</v>
      </c>
      <c r="K313" s="53">
        <f t="shared" ref="K313:N314" si="199">SUMIFS(BA$217:BA$307, $H$217:$H$307,$D313)</f>
        <v>7585714.20728698</v>
      </c>
      <c r="L313" s="53">
        <f t="shared" si="199"/>
        <v>7687390.3961598752</v>
      </c>
      <c r="M313" s="53">
        <f t="shared" si="199"/>
        <v>7474767.3617940098</v>
      </c>
      <c r="N313" s="53">
        <f t="shared" si="199"/>
        <v>6564776.4391544284</v>
      </c>
      <c r="AR313" s="97"/>
    </row>
    <row r="314" spans="1:56">
      <c r="B314" s="3" t="s">
        <v>916</v>
      </c>
      <c r="C314" s="54"/>
      <c r="D314" s="3">
        <v>2022</v>
      </c>
      <c r="E314" s="54"/>
      <c r="J314" s="53">
        <f t="shared" ref="J314" si="200">SUMIFS(AZ$217:AZ$307, $H$217:$H$307,$D314)</f>
        <v>4782494.0361667611</v>
      </c>
      <c r="K314" s="53">
        <f t="shared" si="199"/>
        <v>5962998.5874395613</v>
      </c>
      <c r="L314" s="53">
        <f t="shared" si="199"/>
        <v>6213032.0444317097</v>
      </c>
      <c r="M314" s="53">
        <f t="shared" si="199"/>
        <v>6044920.4076552158</v>
      </c>
      <c r="N314" s="53">
        <f t="shared" si="199"/>
        <v>5890160.2202443313</v>
      </c>
      <c r="AR314" s="97"/>
    </row>
    <row r="315" spans="1:56">
      <c r="B315" s="3" t="s">
        <v>916</v>
      </c>
      <c r="C315" s="54"/>
      <c r="D315" s="3">
        <v>2023</v>
      </c>
      <c r="E315" s="54"/>
      <c r="J315" s="53">
        <f>SUMIFS(AZ$217:AZ$307, $H$217:$H$307,$D315)</f>
        <v>0</v>
      </c>
      <c r="K315" s="53">
        <f t="shared" ref="K315" si="201">SUMIFS(BA$217:BA$307, $H$217:$H$307,$D315)</f>
        <v>3590312.0491869561</v>
      </c>
      <c r="L315" s="53">
        <f t="shared" ref="L315" si="202">SUMIFS(BB$217:BB$307, $H$217:$H$307,$D315)</f>
        <v>4788311.1601399286</v>
      </c>
      <c r="M315" s="53">
        <f>SUMIFS(BC$217:BC$307, $H$217:$H$307,$D315)</f>
        <v>4676303.4674789868</v>
      </c>
      <c r="N315" s="53">
        <f>SUMIFS(BD$217:BD$307, $H$217:$H$307,$D315)</f>
        <v>4568704.7469396731</v>
      </c>
      <c r="AR315" s="97"/>
    </row>
    <row r="316" spans="1:56">
      <c r="B316" s="3" t="s">
        <v>916</v>
      </c>
      <c r="C316" s="54"/>
      <c r="D316" s="3">
        <v>2024</v>
      </c>
      <c r="E316" s="54"/>
      <c r="J316" s="105"/>
      <c r="K316" s="105"/>
      <c r="L316" s="105"/>
      <c r="M316" s="105"/>
      <c r="N316" s="105"/>
      <c r="AR316" s="97"/>
    </row>
    <row r="317" spans="1:56">
      <c r="B317" s="3" t="s">
        <v>916</v>
      </c>
      <c r="C317" s="54"/>
      <c r="D317" s="3">
        <v>2025</v>
      </c>
      <c r="E317" s="54"/>
      <c r="J317" s="105"/>
      <c r="K317" s="105"/>
      <c r="L317" s="105"/>
      <c r="M317" s="105"/>
      <c r="N317" s="105"/>
      <c r="AR317" s="97"/>
    </row>
    <row r="318" spans="1:56">
      <c r="B318" s="3" t="s">
        <v>916</v>
      </c>
      <c r="C318" s="54"/>
      <c r="D318" s="3">
        <v>2026</v>
      </c>
      <c r="E318" s="54"/>
      <c r="J318" s="105"/>
      <c r="K318" s="105"/>
      <c r="L318" s="105"/>
      <c r="M318" s="105"/>
      <c r="N318" s="105"/>
      <c r="AR318" s="97"/>
    </row>
    <row r="320" spans="1:56" s="8" customFormat="1">
      <c r="A320" s="160"/>
      <c r="B320" s="8" t="s">
        <v>917</v>
      </c>
      <c r="D320" s="8" t="s">
        <v>200</v>
      </c>
      <c r="J320" s="52">
        <v>2022</v>
      </c>
      <c r="K320" s="52">
        <v>2023</v>
      </c>
      <c r="L320" s="52">
        <v>2024</v>
      </c>
      <c r="M320" s="52">
        <v>2025</v>
      </c>
      <c r="N320" s="52">
        <v>2026</v>
      </c>
    </row>
    <row r="322" spans="2:14">
      <c r="B322" s="3" t="s">
        <v>918</v>
      </c>
      <c r="D322" s="3" t="s">
        <v>210</v>
      </c>
      <c r="J322" s="53">
        <f t="shared" ref="J322:N325" si="203">J312-J205</f>
        <v>-12756559.43889554</v>
      </c>
      <c r="K322" s="53">
        <f t="shared" si="203"/>
        <v>-11018374.816815039</v>
      </c>
      <c r="L322" s="53">
        <f t="shared" si="203"/>
        <v>-10839203.388769312</v>
      </c>
      <c r="M322" s="53">
        <f t="shared" si="203"/>
        <v>-9171564.2551064957</v>
      </c>
      <c r="N322" s="53">
        <f t="shared" si="203"/>
        <v>-7750612.7375137899</v>
      </c>
    </row>
    <row r="323" spans="2:14">
      <c r="B323" s="3" t="s">
        <v>919</v>
      </c>
      <c r="D323" s="3" t="s">
        <v>210</v>
      </c>
      <c r="J323" s="53">
        <f t="shared" si="203"/>
        <v>-13837484.211981896</v>
      </c>
      <c r="K323" s="53">
        <f t="shared" si="203"/>
        <v>-12505574.939146273</v>
      </c>
      <c r="L323" s="53">
        <f t="shared" si="203"/>
        <v>-12477143.420360353</v>
      </c>
      <c r="M323" s="53">
        <f t="shared" si="203"/>
        <v>-11928896.048839681</v>
      </c>
      <c r="N323" s="53">
        <f t="shared" si="203"/>
        <v>-10691562.688479047</v>
      </c>
    </row>
    <row r="324" spans="2:14">
      <c r="B324" s="3" t="s">
        <v>920</v>
      </c>
      <c r="D324" s="3" t="s">
        <v>210</v>
      </c>
      <c r="J324" s="53">
        <f t="shared" si="203"/>
        <v>-11332587.168613983</v>
      </c>
      <c r="K324" s="53">
        <f t="shared" si="203"/>
        <v>-15705466.585948357</v>
      </c>
      <c r="L324" s="53">
        <f t="shared" si="203"/>
        <v>-14925157.671221215</v>
      </c>
      <c r="M324" s="53">
        <f t="shared" si="203"/>
        <v>-14220747.435152449</v>
      </c>
      <c r="N324" s="53">
        <f t="shared" si="203"/>
        <v>-13663887.363962108</v>
      </c>
    </row>
    <row r="325" spans="2:14">
      <c r="B325" s="3" t="s">
        <v>921</v>
      </c>
      <c r="D325" s="3" t="s">
        <v>210</v>
      </c>
      <c r="J325" s="53">
        <f t="shared" si="203"/>
        <v>0</v>
      </c>
      <c r="K325" s="53">
        <f t="shared" si="203"/>
        <v>-12522567.826361597</v>
      </c>
      <c r="L325" s="53">
        <f t="shared" si="203"/>
        <v>-18186734.749140456</v>
      </c>
      <c r="M325" s="53">
        <f t="shared" si="203"/>
        <v>-16630341.501896162</v>
      </c>
      <c r="N325" s="53">
        <f t="shared" si="203"/>
        <v>-15852778.280586191</v>
      </c>
    </row>
    <row r="326" spans="2:14">
      <c r="B326" s="3" t="s">
        <v>922</v>
      </c>
      <c r="D326" s="3" t="s">
        <v>210</v>
      </c>
      <c r="J326" s="105"/>
      <c r="K326" s="105"/>
      <c r="L326" s="105"/>
      <c r="M326" s="105"/>
      <c r="N326" s="105"/>
    </row>
    <row r="327" spans="2:14">
      <c r="B327" s="3" t="s">
        <v>923</v>
      </c>
      <c r="D327" s="3" t="s">
        <v>210</v>
      </c>
      <c r="J327" s="105"/>
      <c r="K327" s="105"/>
      <c r="L327" s="105"/>
      <c r="M327" s="105"/>
      <c r="N327" s="105"/>
    </row>
    <row r="328" spans="2:14">
      <c r="B328" s="3" t="s">
        <v>924</v>
      </c>
      <c r="D328" s="3" t="s">
        <v>210</v>
      </c>
      <c r="J328" s="105"/>
      <c r="K328" s="105"/>
      <c r="L328" s="105"/>
      <c r="M328" s="105"/>
      <c r="N328" s="105"/>
    </row>
    <row r="330" spans="2:14">
      <c r="B330" s="3" t="s">
        <v>925</v>
      </c>
      <c r="D330" s="3" t="s">
        <v>210</v>
      </c>
      <c r="J330" s="53">
        <f>J322</f>
        <v>-12756559.43889554</v>
      </c>
      <c r="K330" s="53">
        <f>K322+K323+J323*K33</f>
        <v>-37638183.652182847</v>
      </c>
      <c r="L330" s="49">
        <f>L322+L323+L324+K324*L34+J324*L33</f>
        <v>-66596798.198202893</v>
      </c>
      <c r="M330" s="57">
        <f>SUM(M322:M325)+L325*M35+K325*M34+J325*M33</f>
        <v>-85346468.899750262</v>
      </c>
      <c r="N330" s="105"/>
    </row>
  </sheetData>
  <mergeCells count="3">
    <mergeCell ref="B5:D5"/>
    <mergeCell ref="B7:D7"/>
    <mergeCell ref="B8:D8"/>
  </mergeCells>
  <pageMargins left="0.7" right="0.7" top="0.75" bottom="0.75" header="0.3" footer="0.3"/>
  <pageSetup paperSize="9" orientation="portrait" r:id="rId1"/>
  <headerFooter>
    <oddFooter>&amp;C_x000D_&amp;1#&amp;"Calibri"&amp;10&amp;K000000 Vertrouwelijk/Confidential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57059-B200-4123-B64B-A5D378C9DA1F}">
  <sheetPr>
    <tabColor rgb="FFFFFFCC"/>
  </sheetPr>
  <dimension ref="A2:AY275"/>
  <sheetViews>
    <sheetView showGridLines="0" zoomScale="80" zoomScaleNormal="80" workbookViewId="0">
      <pane xSplit="4" ySplit="10" topLeftCell="E11" activePane="bottomRight" state="frozen"/>
      <selection pane="topRight" activeCell="E1" sqref="E1"/>
      <selection pane="bottomLeft" activeCell="A11" sqref="A11"/>
      <selection pane="bottomRight"/>
    </sheetView>
  </sheetViews>
  <sheetFormatPr defaultColWidth="13.5703125" defaultRowHeight="12.75"/>
  <cols>
    <col min="1" max="1" width="2.5703125" style="3" customWidth="1"/>
    <col min="2" max="2" width="59.85546875" style="3" customWidth="1"/>
    <col min="3" max="3" width="2.5703125" style="3" customWidth="1"/>
    <col min="4" max="4" width="36.42578125" style="3" customWidth="1"/>
    <col min="5" max="5" width="2.5703125" style="3" customWidth="1"/>
    <col min="6" max="6" width="27.140625" style="3" bestFit="1" customWidth="1"/>
    <col min="7" max="7" width="29" style="3" bestFit="1" customWidth="1"/>
    <col min="8" max="8" width="23.140625" style="3" customWidth="1"/>
    <col min="9" max="9" width="31.140625" style="3" customWidth="1"/>
    <col min="10" max="11" width="23.140625" style="3" customWidth="1"/>
    <col min="12" max="12" width="15.5703125" style="3" customWidth="1"/>
    <col min="13" max="13" width="21.42578125" style="3" customWidth="1"/>
    <col min="14" max="14" width="33.5703125" style="3" bestFit="1" customWidth="1"/>
    <col min="15" max="15" width="2.5703125" style="3" customWidth="1"/>
    <col min="16" max="17" width="14.42578125" style="3" customWidth="1"/>
    <col min="18" max="18" width="15" style="3" customWidth="1"/>
    <col min="19" max="19" width="15.5703125" style="3" customWidth="1"/>
    <col min="20" max="20" width="13.5703125" style="3" customWidth="1"/>
    <col min="21" max="21" width="2.5703125" style="3" customWidth="1"/>
    <col min="22" max="22" width="12.5703125" style="3" customWidth="1"/>
    <col min="23" max="26" width="15.5703125" style="3" customWidth="1"/>
    <col min="27" max="27" width="2.5703125" style="3" customWidth="1"/>
    <col min="28" max="28" width="13.42578125" style="3" customWidth="1"/>
    <col min="29" max="32" width="15.5703125" style="3" customWidth="1"/>
    <col min="33" max="33" width="2.5703125" style="3" customWidth="1"/>
    <col min="34" max="34" width="15" style="3" customWidth="1"/>
    <col min="35" max="38" width="15.5703125" style="3" customWidth="1"/>
    <col min="39" max="39" width="2.5703125" style="3" customWidth="1"/>
    <col min="40" max="40" width="14.140625" style="3" bestFit="1" customWidth="1"/>
    <col min="41" max="44" width="13.5703125" style="3"/>
    <col min="52" max="52" width="15.5703125" style="3" customWidth="1"/>
    <col min="53" max="16384" width="13.5703125" style="3"/>
  </cols>
  <sheetData>
    <row r="2" spans="1:51" s="12" customFormat="1" ht="18">
      <c r="B2" s="12" t="s">
        <v>926</v>
      </c>
    </row>
    <row r="4" spans="1:51">
      <c r="B4" s="16" t="s">
        <v>870</v>
      </c>
    </row>
    <row r="5" spans="1:51" ht="63.6" customHeight="1">
      <c r="B5" s="373" t="s">
        <v>927</v>
      </c>
      <c r="C5" s="373"/>
      <c r="D5" s="373"/>
      <c r="F5" s="195"/>
    </row>
    <row r="7" spans="1:51">
      <c r="B7" s="381" t="s">
        <v>872</v>
      </c>
      <c r="C7" s="383"/>
      <c r="D7" s="383"/>
      <c r="F7" s="13"/>
      <c r="AS7" s="3"/>
      <c r="AT7" s="3"/>
      <c r="AU7" s="3"/>
      <c r="AV7" s="3"/>
      <c r="AW7" s="3"/>
      <c r="AX7" s="3"/>
      <c r="AY7" s="3"/>
    </row>
    <row r="8" spans="1:51" ht="55.5" customHeight="1">
      <c r="B8" s="373" t="s">
        <v>928</v>
      </c>
      <c r="C8" s="373"/>
      <c r="D8" s="373"/>
      <c r="F8" s="13"/>
      <c r="AS8" s="3"/>
      <c r="AT8" s="3"/>
      <c r="AU8" s="3"/>
      <c r="AV8" s="3"/>
      <c r="AW8" s="3"/>
      <c r="AX8" s="3"/>
      <c r="AY8" s="3"/>
    </row>
    <row r="10" spans="1:51" s="8" customFormat="1">
      <c r="B10" s="8" t="s">
        <v>158</v>
      </c>
      <c r="H10" s="59"/>
      <c r="I10" s="52"/>
      <c r="J10" s="59"/>
      <c r="K10" s="52"/>
      <c r="L10" s="52"/>
      <c r="M10" s="52"/>
    </row>
    <row r="12" spans="1:51" s="39" customFormat="1">
      <c r="A12" s="106"/>
      <c r="B12" s="39" t="s">
        <v>874</v>
      </c>
    </row>
    <row r="13" spans="1:51" s="40" customFormat="1">
      <c r="A13" s="107"/>
      <c r="B13" s="40" t="s">
        <v>158</v>
      </c>
      <c r="D13" s="40" t="s">
        <v>200</v>
      </c>
      <c r="F13" s="40" t="s">
        <v>201</v>
      </c>
      <c r="H13" s="109">
        <v>2022</v>
      </c>
      <c r="I13" s="109">
        <v>2023</v>
      </c>
      <c r="J13" s="109">
        <v>2024</v>
      </c>
      <c r="K13" s="109">
        <v>2025</v>
      </c>
      <c r="L13" s="109">
        <v>2026</v>
      </c>
    </row>
    <row r="14" spans="1:51" s="110" customFormat="1">
      <c r="H14" s="111"/>
      <c r="I14" s="112"/>
      <c r="J14" s="111"/>
      <c r="K14" s="112"/>
      <c r="L14" s="112"/>
      <c r="Q14" s="112"/>
      <c r="U14" s="112"/>
      <c r="V14" s="112"/>
      <c r="W14" s="112"/>
      <c r="AA14" s="112"/>
      <c r="AB14" s="112"/>
      <c r="AC14" s="112"/>
    </row>
    <row r="15" spans="1:51">
      <c r="B15" s="16" t="s">
        <v>212</v>
      </c>
    </row>
    <row r="16" spans="1:51">
      <c r="B16" s="158" t="s">
        <v>875</v>
      </c>
      <c r="D16" s="3" t="s">
        <v>205</v>
      </c>
      <c r="H16" s="149">
        <f>IF(ISBLANK('2. Parameters'!M28),'2. Parameters'!M24,'2. Parameters'!M28)</f>
        <v>4.1000000000000002E-2</v>
      </c>
      <c r="I16" s="149">
        <f>IF(ISBLANK('2. Parameters'!N28),'2. Parameters'!N24,'2. Parameters'!N28)</f>
        <v>5.0999999999999997E-2</v>
      </c>
      <c r="J16" s="149">
        <f>IF(ISBLANK('2. Parameters'!O28),'2. Parameters'!O24,'2. Parameters'!O28)</f>
        <v>3.7999999999999999E-2</v>
      </c>
      <c r="K16" s="149">
        <f>IF(ISBLANK('2. Parameters'!P28),'2. Parameters'!P24,'2. Parameters'!P28)</f>
        <v>3.7999999999999999E-2</v>
      </c>
      <c r="L16" s="149">
        <f>IF(ISBLANK('2. Parameters'!Q28),'2. Parameters'!Q24,'2. Parameters'!Q28)</f>
        <v>3.7999999999999999E-2</v>
      </c>
    </row>
    <row r="18" spans="1:51">
      <c r="B18" s="16" t="s">
        <v>223</v>
      </c>
    </row>
    <row r="19" spans="1:51">
      <c r="B19" s="3" t="s">
        <v>223</v>
      </c>
      <c r="D19" s="3" t="s">
        <v>205</v>
      </c>
      <c r="F19" s="85">
        <f>'2. Parameters'!F32</f>
        <v>0.01</v>
      </c>
    </row>
    <row r="20" spans="1:51" s="98" customFormat="1">
      <c r="A20" s="3"/>
      <c r="F20" s="114"/>
    </row>
    <row r="21" spans="1:51" s="98" customFormat="1">
      <c r="A21" s="3"/>
      <c r="B21" s="115" t="s">
        <v>257</v>
      </c>
      <c r="F21" s="114"/>
    </row>
    <row r="22" spans="1:51">
      <c r="B22" s="3" t="s">
        <v>257</v>
      </c>
      <c r="F22" s="116">
        <f>'2. Parameters'!F93</f>
        <v>1.3</v>
      </c>
    </row>
    <row r="24" spans="1:51">
      <c r="B24" s="2" t="s">
        <v>258</v>
      </c>
    </row>
    <row r="25" spans="1:51">
      <c r="B25" s="3" t="s">
        <v>258</v>
      </c>
      <c r="D25" s="3" t="s">
        <v>205</v>
      </c>
      <c r="F25" s="86">
        <f>'2. Parameters'!F97</f>
        <v>0.1</v>
      </c>
    </row>
    <row r="27" spans="1:51">
      <c r="B27" s="2" t="s">
        <v>259</v>
      </c>
    </row>
    <row r="28" spans="1:51">
      <c r="B28" s="3" t="s">
        <v>259</v>
      </c>
      <c r="D28" s="3" t="s">
        <v>205</v>
      </c>
      <c r="F28" s="86">
        <f>'2. Parameters'!F101</f>
        <v>0.9</v>
      </c>
    </row>
    <row r="30" spans="1:51">
      <c r="B30" s="2" t="s">
        <v>256</v>
      </c>
      <c r="AS30" s="3"/>
      <c r="AT30" s="3"/>
      <c r="AU30" s="3"/>
      <c r="AV30" s="3"/>
      <c r="AW30" s="3"/>
      <c r="AX30" s="3"/>
      <c r="AY30" s="3"/>
    </row>
    <row r="31" spans="1:51">
      <c r="B31" s="3" t="s">
        <v>256</v>
      </c>
      <c r="D31" s="3" t="s">
        <v>205</v>
      </c>
      <c r="F31" s="159">
        <f>'2. Parameters'!F89</f>
        <v>1</v>
      </c>
      <c r="AS31" s="3"/>
      <c r="AT31" s="3"/>
      <c r="AU31" s="3"/>
      <c r="AV31" s="3"/>
      <c r="AW31" s="3"/>
      <c r="AX31" s="3"/>
      <c r="AY31" s="3"/>
    </row>
    <row r="32" spans="1:51">
      <c r="AS32" s="3"/>
      <c r="AT32" s="3"/>
      <c r="AU32" s="3"/>
      <c r="AV32" s="3"/>
      <c r="AW32" s="3"/>
      <c r="AX32" s="3"/>
      <c r="AY32" s="3"/>
    </row>
    <row r="33" spans="2:40">
      <c r="B33" s="16" t="s">
        <v>244</v>
      </c>
    </row>
    <row r="34" spans="2:40">
      <c r="B34" s="32" t="s">
        <v>234</v>
      </c>
      <c r="D34" s="3" t="s">
        <v>876</v>
      </c>
      <c r="H34" s="38">
        <f>'2. Parameters'!M81</f>
        <v>1</v>
      </c>
      <c r="I34" s="38">
        <f>'2. Parameters'!N81</f>
        <v>1.02</v>
      </c>
      <c r="J34" s="38">
        <f>'2. Parameters'!O81</f>
        <v>1.0608</v>
      </c>
      <c r="K34" s="38">
        <f>'2. Parameters'!P81</f>
        <v>1.1350560000000001</v>
      </c>
      <c r="L34" s="38">
        <f>'2. Parameters'!Q81</f>
        <v>1.1350560000000001</v>
      </c>
    </row>
    <row r="35" spans="2:40">
      <c r="B35" s="32" t="s">
        <v>235</v>
      </c>
      <c r="D35" s="3" t="s">
        <v>876</v>
      </c>
      <c r="H35" s="10"/>
      <c r="I35" s="38">
        <f>'2. Parameters'!N82</f>
        <v>1</v>
      </c>
      <c r="J35" s="38">
        <f>'2. Parameters'!O82</f>
        <v>1.04</v>
      </c>
      <c r="K35" s="38">
        <f>'2. Parameters'!P82</f>
        <v>1.1128</v>
      </c>
      <c r="L35" s="38">
        <f>'2. Parameters'!Q82</f>
        <v>1.1128</v>
      </c>
    </row>
    <row r="36" spans="2:40">
      <c r="B36" s="32" t="s">
        <v>236</v>
      </c>
      <c r="D36" s="3" t="s">
        <v>876</v>
      </c>
      <c r="H36" s="10"/>
      <c r="I36" s="10"/>
      <c r="J36" s="38">
        <f>'2. Parameters'!O83</f>
        <v>1</v>
      </c>
      <c r="K36" s="38">
        <f>'2. Parameters'!P83</f>
        <v>1.07</v>
      </c>
      <c r="L36" s="38">
        <f>'2. Parameters'!Q83</f>
        <v>1.07</v>
      </c>
    </row>
    <row r="37" spans="2:40">
      <c r="B37" s="32" t="s">
        <v>237</v>
      </c>
      <c r="D37" s="3" t="s">
        <v>876</v>
      </c>
      <c r="H37" s="10"/>
      <c r="I37" s="10"/>
      <c r="J37" s="10"/>
      <c r="K37" s="38">
        <f>'2. Parameters'!P84</f>
        <v>1</v>
      </c>
      <c r="L37" s="38">
        <f>'2. Parameters'!Q84</f>
        <v>1</v>
      </c>
    </row>
    <row r="38" spans="2:40">
      <c r="B38" s="32" t="s">
        <v>238</v>
      </c>
      <c r="D38" s="3" t="s">
        <v>876</v>
      </c>
      <c r="H38" s="10"/>
      <c r="I38" s="10"/>
      <c r="J38" s="10"/>
      <c r="K38" s="10"/>
      <c r="L38" s="38">
        <f>'2. Parameters'!Q85</f>
        <v>1</v>
      </c>
    </row>
    <row r="40" spans="2:40">
      <c r="B40" s="2" t="s">
        <v>224</v>
      </c>
    </row>
    <row r="41" spans="2:40">
      <c r="B41" s="3" t="s">
        <v>879</v>
      </c>
      <c r="D41" s="3" t="s">
        <v>229</v>
      </c>
      <c r="H41" s="38">
        <f>'2. Parameters'!M45</f>
        <v>1</v>
      </c>
      <c r="I41" s="38">
        <f>'2. Parameters'!N45</f>
        <v>1.0620000000000001</v>
      </c>
      <c r="J41" s="38">
        <f>'2. Parameters'!O45</f>
        <v>1.1469600000000002</v>
      </c>
      <c r="K41" s="38">
        <f>'2. Parameters'!P45</f>
        <v>1.16645832</v>
      </c>
      <c r="L41" s="38">
        <f>'2. Parameters'!Q45</f>
        <v>1.1862881114399999</v>
      </c>
    </row>
    <row r="42" spans="2:40">
      <c r="B42" s="3" t="s">
        <v>880</v>
      </c>
      <c r="D42" s="3" t="s">
        <v>229</v>
      </c>
      <c r="H42" s="10"/>
      <c r="I42" s="38">
        <f>'2. Parameters'!N46</f>
        <v>1</v>
      </c>
      <c r="J42" s="38">
        <f>'2. Parameters'!O46</f>
        <v>1.08</v>
      </c>
      <c r="K42" s="38">
        <f>'2. Parameters'!P46</f>
        <v>1.09836</v>
      </c>
      <c r="L42" s="38">
        <f>'2. Parameters'!Q46</f>
        <v>1.11703212</v>
      </c>
    </row>
    <row r="43" spans="2:40">
      <c r="B43" s="3" t="s">
        <v>881</v>
      </c>
      <c r="D43" s="3" t="s">
        <v>229</v>
      </c>
      <c r="H43" s="10"/>
      <c r="I43" s="10"/>
      <c r="J43" s="38">
        <f>'2. Parameters'!O47</f>
        <v>1</v>
      </c>
      <c r="K43" s="38">
        <f>'2. Parameters'!P47</f>
        <v>1.0169999999999999</v>
      </c>
      <c r="L43" s="38">
        <f>'2. Parameters'!Q47</f>
        <v>1.0342889999999998</v>
      </c>
    </row>
    <row r="44" spans="2:40">
      <c r="B44" s="3" t="s">
        <v>882</v>
      </c>
      <c r="D44" s="3" t="s">
        <v>229</v>
      </c>
      <c r="H44" s="10"/>
      <c r="I44" s="10"/>
      <c r="J44" s="10"/>
      <c r="K44" s="38">
        <f>'2. Parameters'!P48</f>
        <v>1</v>
      </c>
      <c r="L44" s="38">
        <f>'2. Parameters'!Q48</f>
        <v>1.0169999999999999</v>
      </c>
    </row>
    <row r="45" spans="2:40">
      <c r="B45" s="3" t="s">
        <v>883</v>
      </c>
      <c r="D45" s="3" t="s">
        <v>229</v>
      </c>
      <c r="H45" s="10"/>
      <c r="I45" s="10"/>
      <c r="J45" s="10"/>
      <c r="K45" s="10"/>
      <c r="L45" s="38">
        <f>'2. Parameters'!Q49</f>
        <v>1</v>
      </c>
    </row>
    <row r="47" spans="2:40" s="39" customFormat="1">
      <c r="B47" s="39" t="s">
        <v>929</v>
      </c>
    </row>
    <row r="48" spans="2:40" s="42" customFormat="1">
      <c r="P48" s="42" t="s">
        <v>888</v>
      </c>
      <c r="V48" s="42" t="s">
        <v>889</v>
      </c>
      <c r="AB48" s="42" t="s">
        <v>890</v>
      </c>
      <c r="AH48" s="42" t="s">
        <v>891</v>
      </c>
      <c r="AN48" s="42" t="s">
        <v>892</v>
      </c>
    </row>
    <row r="49" spans="1:51" s="45" customFormat="1">
      <c r="B49" s="45" t="s">
        <v>895</v>
      </c>
      <c r="F49" s="45" t="s">
        <v>930</v>
      </c>
      <c r="G49" s="46" t="s">
        <v>556</v>
      </c>
      <c r="H49" s="46" t="s">
        <v>931</v>
      </c>
      <c r="I49" s="46" t="s">
        <v>897</v>
      </c>
      <c r="J49" s="45" t="s">
        <v>932</v>
      </c>
      <c r="K49" s="45" t="s">
        <v>382</v>
      </c>
      <c r="M49" s="45" t="s">
        <v>899</v>
      </c>
      <c r="N49" s="45" t="s">
        <v>933</v>
      </c>
      <c r="P49" s="51">
        <v>2022</v>
      </c>
      <c r="Q49" s="51">
        <v>2023</v>
      </c>
      <c r="R49" s="51">
        <v>2024</v>
      </c>
      <c r="S49" s="51">
        <v>2025</v>
      </c>
      <c r="T49" s="51">
        <v>2026</v>
      </c>
      <c r="V49" s="51">
        <v>2022</v>
      </c>
      <c r="W49" s="51">
        <v>2023</v>
      </c>
      <c r="X49" s="51">
        <v>2024</v>
      </c>
      <c r="Y49" s="51">
        <v>2025</v>
      </c>
      <c r="Z49" s="51">
        <v>2026</v>
      </c>
      <c r="AB49" s="51">
        <v>2022</v>
      </c>
      <c r="AC49" s="51">
        <v>2023</v>
      </c>
      <c r="AD49" s="51">
        <v>2024</v>
      </c>
      <c r="AE49" s="51">
        <v>2025</v>
      </c>
      <c r="AF49" s="51">
        <v>2026</v>
      </c>
      <c r="AH49" s="51">
        <v>2022</v>
      </c>
      <c r="AI49" s="51">
        <v>2023</v>
      </c>
      <c r="AJ49" s="51">
        <v>2024</v>
      </c>
      <c r="AK49" s="51">
        <v>2025</v>
      </c>
      <c r="AL49" s="51">
        <v>2026</v>
      </c>
      <c r="AN49" s="51">
        <v>2022</v>
      </c>
      <c r="AO49" s="51">
        <v>2023</v>
      </c>
      <c r="AP49" s="51">
        <v>2024</v>
      </c>
      <c r="AQ49" s="51">
        <v>2025</v>
      </c>
      <c r="AR49" s="51">
        <v>2026</v>
      </c>
    </row>
    <row r="50" spans="1:51" s="54" customFormat="1">
      <c r="G50" s="55"/>
      <c r="H50" s="55"/>
      <c r="I50" s="55"/>
    </row>
    <row r="51" spans="1:51">
      <c r="A51" s="54"/>
      <c r="B51" s="43">
        <f>'13. Desinvesteringen'!B335</f>
        <v>316</v>
      </c>
      <c r="C51" s="54"/>
      <c r="D51" s="54"/>
      <c r="E51" s="54"/>
      <c r="F51" s="48">
        <f>'5. Input GAW-waarde desinv.'!D11</f>
        <v>0</v>
      </c>
      <c r="G51" s="187">
        <f>'13. Desinvesteringen'!D335</f>
        <v>1949</v>
      </c>
      <c r="H51" s="187">
        <f>'13. Desinvesteringen'!G335</f>
        <v>2022</v>
      </c>
      <c r="I51" s="43" t="str">
        <f>'13. Desinvesteringen'!C335</f>
        <v>01 Regionale leidingen</v>
      </c>
      <c r="J51" s="176">
        <f>'13. Desinvesteringen'!F335</f>
        <v>0</v>
      </c>
      <c r="K51" s="44">
        <f>_xlfn.XLOOKUP(I51,'3. Input (des)investeringen '!$B$11:$B$81,'3. Input (des)investeringen '!$E$11:$E$81)</f>
        <v>1</v>
      </c>
      <c r="L51" s="54"/>
      <c r="M51" s="44">
        <f>_xlfn.XLOOKUP(I51,'3. Input (des)investeringen '!$B$11:$B$81,'3. Input (des)investeringen '!$D$11:$D$81,0)</f>
        <v>55</v>
      </c>
      <c r="N51" s="44">
        <f>IF($M51&gt;0, MAX(0,IF(G51&lt;2022,M51-2021+G51-0.5,M51)), 0)</f>
        <v>0</v>
      </c>
      <c r="P51" s="49">
        <f>IF($M51&gt;0, IF(OR($G51&gt;P$49,$G51+$M51&lt;P$49),0,
VDB($F51,0,$N51,MAX(0,P$49-2022),MIN($N51,P$49-2021),$F$22,FALSE))*(1-$F$25), 0)</f>
        <v>0</v>
      </c>
      <c r="Q51" s="49">
        <f>IF($M51&gt;0, IF(OR($G51&gt;Q$49,$G51+$M51&lt;Q$49),0,
VDB($F51,0,$N51,MAX(0,Q$49-2022),MIN($N51,Q$49-2021),$F$22,FALSE))*(1-$F$25), 0)</f>
        <v>0</v>
      </c>
      <c r="R51" s="49">
        <f t="shared" ref="R51:T66" si="0">IF($M51&gt;0, IF(OR($G51&gt;R$49,$G51+$M51&lt;R$49),0,
VDB($F51,0,$N51,MAX(0,R$49-2022),MIN($N51,R$49-2021),$F$22,FALSE))*(1-$F$25), 0)</f>
        <v>0</v>
      </c>
      <c r="S51" s="49">
        <f t="shared" si="0"/>
        <v>0</v>
      </c>
      <c r="T51" s="103">
        <f t="shared" si="0"/>
        <v>0</v>
      </c>
      <c r="V51" s="49">
        <f>IF($M51&gt;0, IF(OR($G51&gt;V$49,$G51+$M51&lt;V$49),0,
VDB($F51,0,$N51,MAX(0,P$49-2022),MIN($N51,P$49-2021),1,FALSE))*$F$25, 0)</f>
        <v>0</v>
      </c>
      <c r="W51" s="49">
        <f t="shared" ref="W51:Z51" si="1">IF($M51&gt;0, IF(OR($G51&gt;W$49,$G51+$M51&lt;W$49),0,
VDB($F51,0,$N51,MAX(0,Q$49-2022),MIN($N51,Q$49-2021),1,FALSE))*$F$25, 0)</f>
        <v>0</v>
      </c>
      <c r="X51" s="49">
        <f t="shared" si="1"/>
        <v>0</v>
      </c>
      <c r="Y51" s="49">
        <f t="shared" si="1"/>
        <v>0</v>
      </c>
      <c r="Z51" s="103">
        <f t="shared" si="1"/>
        <v>0</v>
      </c>
      <c r="AB51" s="49">
        <f>P51+V51</f>
        <v>0</v>
      </c>
      <c r="AC51" s="49">
        <f>Q51+W51</f>
        <v>0</v>
      </c>
      <c r="AD51" s="49">
        <f>R51+X51</f>
        <v>0</v>
      </c>
      <c r="AE51" s="49">
        <f t="shared" ref="AE51:AF51" si="2">S51+Y51</f>
        <v>0</v>
      </c>
      <c r="AF51" s="103">
        <f t="shared" si="2"/>
        <v>0</v>
      </c>
      <c r="AH51" s="49">
        <f>IF($M51&gt;0, IF($M51&gt;0,IF(OR($G51&gt;AH$49,$G51+$M51&lt;=AH$49),0,IF(AH$49=2022,$F51-AB51,AG51-AB51))), $F51)</f>
        <v>0</v>
      </c>
      <c r="AI51" s="49">
        <f>IF($M51&gt;0, IF(OR($G51&gt;AI$49,$G51+$M51&lt;=AI$49),0,IF(AI$49=2022,$F51-AC51,AH51-AC51)), AH51)</f>
        <v>0</v>
      </c>
      <c r="AJ51" s="49">
        <f t="shared" ref="AJ51:AL51" si="3">IF($M51&gt;0, IF(OR($G51&gt;AJ$49,$G51+$M51&lt;=AJ$49),0,IF(AJ$49=2022,$F51-AD51,AI51-AD51)), AI51)</f>
        <v>0</v>
      </c>
      <c r="AK51" s="49">
        <f t="shared" si="3"/>
        <v>0</v>
      </c>
      <c r="AL51" s="103">
        <f t="shared" si="3"/>
        <v>0</v>
      </c>
      <c r="AN51" s="53">
        <f t="shared" ref="AN51" si="4">(AB51+AH51*H$16)*IF($K51=1,$F$31,1)</f>
        <v>0</v>
      </c>
      <c r="AO51" s="53">
        <f t="shared" ref="AO51" si="5">(AC51+AI51*I$16)*IF($K51=1,$F$31,1)</f>
        <v>0</v>
      </c>
      <c r="AP51" s="53">
        <f t="shared" ref="AP51" si="6">(AD51+AJ51*J$16)*IF($K51=1,$F$31,1)</f>
        <v>0</v>
      </c>
      <c r="AQ51" s="53">
        <f t="shared" ref="AQ51" si="7">(AE51+AK51*K$16)*IF($K51=1,$F$31,1)</f>
        <v>0</v>
      </c>
      <c r="AR51" s="203">
        <f t="shared" ref="AR51" si="8">(AF51+AL51*L$16)*IF($K51=1,$F$31,1)</f>
        <v>0</v>
      </c>
      <c r="AY51" s="3"/>
    </row>
    <row r="52" spans="1:51">
      <c r="A52" s="54"/>
      <c r="B52" s="43">
        <f>'13. Desinvesteringen'!B336</f>
        <v>317</v>
      </c>
      <c r="C52" s="54"/>
      <c r="D52" s="54"/>
      <c r="E52" s="54"/>
      <c r="F52" s="48">
        <f>'5. Input GAW-waarde desinv.'!D12</f>
        <v>0</v>
      </c>
      <c r="G52" s="187">
        <f>'13. Desinvesteringen'!D336</f>
        <v>1951</v>
      </c>
      <c r="H52" s="187">
        <f>'13. Desinvesteringen'!G336</f>
        <v>2022</v>
      </c>
      <c r="I52" s="43" t="str">
        <f>'13. Desinvesteringen'!C336</f>
        <v>01 Regionale leidingen</v>
      </c>
      <c r="J52" s="176">
        <f>'13. Desinvesteringen'!F336</f>
        <v>0</v>
      </c>
      <c r="K52" s="44">
        <f>_xlfn.XLOOKUP(I52,'3. Input (des)investeringen '!$B$11:$B$81,'3. Input (des)investeringen '!$E$11:$E$81)</f>
        <v>1</v>
      </c>
      <c r="L52" s="54"/>
      <c r="M52" s="44">
        <f>_xlfn.XLOOKUP(I52,'3. Input (des)investeringen '!$B$11:$B$81,'3. Input (des)investeringen '!$D$11:$D$81,0)</f>
        <v>55</v>
      </c>
      <c r="N52" s="44">
        <f t="shared" ref="N52:N115" si="9">IF($M52&gt;0, MAX(0,IF(G52&lt;2022,M52-2021+G52-0.5,M52)), 0)</f>
        <v>0</v>
      </c>
      <c r="P52" s="49">
        <f t="shared" ref="P52:T83" si="10">IF($M52&gt;0, IF(OR($G52&gt;P$49,$G52+$M52&lt;P$49),0,
VDB($F52,0,$N52,MAX(0,P$49-2022),MIN($N52,P$49-2021),$F$22,FALSE))*(1-$F$25), 0)</f>
        <v>0</v>
      </c>
      <c r="Q52" s="49">
        <f t="shared" si="10"/>
        <v>0</v>
      </c>
      <c r="R52" s="49">
        <f t="shared" si="0"/>
        <v>0</v>
      </c>
      <c r="S52" s="49">
        <f t="shared" si="0"/>
        <v>0</v>
      </c>
      <c r="T52" s="103">
        <f t="shared" si="0"/>
        <v>0</v>
      </c>
      <c r="V52" s="49">
        <f t="shared" ref="V52:V115" si="11">IF($M52&gt;0, IF(OR($G52&gt;V$49,$G52+$M52&lt;V$49),0,
VDB($F52,0,$N52,MAX(0,P$49-2022),MIN($N52,P$49-2021),1,FALSE))*$F$25, 0)</f>
        <v>0</v>
      </c>
      <c r="W52" s="49">
        <f t="shared" ref="W52:W115" si="12">IF($M52&gt;0, IF(OR($G52&gt;W$49,$G52+$M52&lt;W$49),0,
VDB($F52,0,$N52,MAX(0,Q$49-2022),MIN($N52,Q$49-2021),1,FALSE))*$F$25, 0)</f>
        <v>0</v>
      </c>
      <c r="X52" s="49">
        <f t="shared" ref="X52:X115" si="13">IF($M52&gt;0, IF(OR($G52&gt;X$49,$G52+$M52&lt;X$49),0,
VDB($F52,0,$N52,MAX(0,R$49-2022),MIN($N52,R$49-2021),1,FALSE))*$F$25, 0)</f>
        <v>0</v>
      </c>
      <c r="Y52" s="49">
        <f t="shared" ref="Y52:Y115" si="14">IF($M52&gt;0, IF(OR($G52&gt;Y$49,$G52+$M52&lt;Y$49),0,
VDB($F52,0,$N52,MAX(0,S$49-2022),MIN($N52,S$49-2021),1,FALSE))*$F$25, 0)</f>
        <v>0</v>
      </c>
      <c r="Z52" s="103">
        <f t="shared" ref="Z52:Z115" si="15">IF($M52&gt;0, IF(OR($G52&gt;Z$49,$G52+$M52&lt;Z$49),0,
VDB($F52,0,$N52,MAX(0,T$49-2022),MIN($N52,T$49-2021),1,FALSE))*$F$25, 0)</f>
        <v>0</v>
      </c>
      <c r="AB52" s="49">
        <f t="shared" ref="AB52:AB115" si="16">P52+V52</f>
        <v>0</v>
      </c>
      <c r="AC52" s="49">
        <f t="shared" ref="AC52:AC115" si="17">Q52+W52</f>
        <v>0</v>
      </c>
      <c r="AD52" s="49">
        <f t="shared" ref="AD52:AD115" si="18">R52+X52</f>
        <v>0</v>
      </c>
      <c r="AE52" s="49">
        <f t="shared" ref="AE52:AE115" si="19">S52+Y52</f>
        <v>0</v>
      </c>
      <c r="AF52" s="103">
        <f t="shared" ref="AF52:AF115" si="20">T52+Z52</f>
        <v>0</v>
      </c>
      <c r="AH52" s="49">
        <f t="shared" ref="AH52:AH115" si="21">IF($M52&gt;0, IF($M52&gt;0,IF(OR($G52&gt;AH$49,$G52+$M52&lt;=AH$49),0,IF(AH$49=2022,$F52-AB52,AG52-AB52))), $F52)</f>
        <v>0</v>
      </c>
      <c r="AI52" s="49">
        <f t="shared" ref="AI52:AI115" si="22">IF($M52&gt;0, IF(OR($G52&gt;AI$49,$G52+$M52&lt;=AI$49),0,IF(AI$49=2022,$F52-AC52,AH52-AC52)), AH52)</f>
        <v>0</v>
      </c>
      <c r="AJ52" s="49">
        <f t="shared" ref="AJ52:AJ115" si="23">IF($M52&gt;0, IF(OR($G52&gt;AJ$49,$G52+$M52&lt;=AJ$49),0,IF(AJ$49=2022,$F52-AD52,AI52-AD52)), AI52)</f>
        <v>0</v>
      </c>
      <c r="AK52" s="49">
        <f t="shared" ref="AK52:AK115" si="24">IF($M52&gt;0, IF(OR($G52&gt;AK$49,$G52+$M52&lt;=AK$49),0,IF(AK$49=2022,$F52-AE52,AJ52-AE52)), AJ52)</f>
        <v>0</v>
      </c>
      <c r="AL52" s="103">
        <f t="shared" ref="AL52:AL115" si="25">IF($M52&gt;0, IF(OR($G52&gt;AL$49,$G52+$M52&lt;=AL$49),0,IF(AL$49=2022,$F52-AF52,AK52-AF52)), AK52)</f>
        <v>0</v>
      </c>
      <c r="AN52" s="53">
        <f t="shared" ref="AN52:AN115" si="26">(AB52+AH52*H$16)*IF($K52=1,$F$31,1)</f>
        <v>0</v>
      </c>
      <c r="AO52" s="53">
        <f t="shared" ref="AO52:AO115" si="27">(AC52+AI52*I$16)*IF($K52=1,$F$31,1)</f>
        <v>0</v>
      </c>
      <c r="AP52" s="53">
        <f t="shared" ref="AP52:AP115" si="28">(AD52+AJ52*J$16)*IF($K52=1,$F$31,1)</f>
        <v>0</v>
      </c>
      <c r="AQ52" s="53">
        <f t="shared" ref="AQ52:AQ115" si="29">(AE52+AK52*K$16)*IF($K52=1,$F$31,1)</f>
        <v>0</v>
      </c>
      <c r="AR52" s="203">
        <f t="shared" ref="AR52:AR115" si="30">(AF52+AL52*L$16)*IF($K52=1,$F$31,1)</f>
        <v>0</v>
      </c>
      <c r="AY52" s="3"/>
    </row>
    <row r="53" spans="1:51">
      <c r="A53" s="54"/>
      <c r="B53" s="43">
        <f>'13. Desinvesteringen'!B337</f>
        <v>318</v>
      </c>
      <c r="C53" s="54"/>
      <c r="D53" s="54"/>
      <c r="E53" s="54"/>
      <c r="F53" s="48">
        <f>'5. Input GAW-waarde desinv.'!D13</f>
        <v>0</v>
      </c>
      <c r="G53" s="187">
        <f>'13. Desinvesteringen'!D337</f>
        <v>1955</v>
      </c>
      <c r="H53" s="187">
        <f>'13. Desinvesteringen'!G337</f>
        <v>2022</v>
      </c>
      <c r="I53" s="43" t="str">
        <f>'13. Desinvesteringen'!C337</f>
        <v>01 Regionale leidingen</v>
      </c>
      <c r="J53" s="176">
        <f>'13. Desinvesteringen'!F337</f>
        <v>0</v>
      </c>
      <c r="K53" s="44">
        <f>_xlfn.XLOOKUP(I53,'3. Input (des)investeringen '!$B$11:$B$81,'3. Input (des)investeringen '!$E$11:$E$81)</f>
        <v>1</v>
      </c>
      <c r="L53" s="54"/>
      <c r="M53" s="44">
        <f>_xlfn.XLOOKUP(I53,'3. Input (des)investeringen '!$B$11:$B$81,'3. Input (des)investeringen '!$D$11:$D$81,0)</f>
        <v>55</v>
      </c>
      <c r="N53" s="44">
        <f t="shared" si="9"/>
        <v>0</v>
      </c>
      <c r="P53" s="49">
        <f t="shared" si="10"/>
        <v>0</v>
      </c>
      <c r="Q53" s="49">
        <f t="shared" si="10"/>
        <v>0</v>
      </c>
      <c r="R53" s="49">
        <f t="shared" si="0"/>
        <v>0</v>
      </c>
      <c r="S53" s="49">
        <f t="shared" si="0"/>
        <v>0</v>
      </c>
      <c r="T53" s="103">
        <f t="shared" si="0"/>
        <v>0</v>
      </c>
      <c r="V53" s="49">
        <f t="shared" si="11"/>
        <v>0</v>
      </c>
      <c r="W53" s="49">
        <f t="shared" si="12"/>
        <v>0</v>
      </c>
      <c r="X53" s="49">
        <f t="shared" si="13"/>
        <v>0</v>
      </c>
      <c r="Y53" s="49">
        <f t="shared" si="14"/>
        <v>0</v>
      </c>
      <c r="Z53" s="103">
        <f t="shared" si="15"/>
        <v>0</v>
      </c>
      <c r="AB53" s="49">
        <f t="shared" si="16"/>
        <v>0</v>
      </c>
      <c r="AC53" s="49">
        <f t="shared" si="17"/>
        <v>0</v>
      </c>
      <c r="AD53" s="49">
        <f t="shared" si="18"/>
        <v>0</v>
      </c>
      <c r="AE53" s="49">
        <f t="shared" si="19"/>
        <v>0</v>
      </c>
      <c r="AF53" s="103">
        <f t="shared" si="20"/>
        <v>0</v>
      </c>
      <c r="AH53" s="49">
        <f t="shared" si="21"/>
        <v>0</v>
      </c>
      <c r="AI53" s="49">
        <f t="shared" si="22"/>
        <v>0</v>
      </c>
      <c r="AJ53" s="49">
        <f t="shared" si="23"/>
        <v>0</v>
      </c>
      <c r="AK53" s="49">
        <f t="shared" si="24"/>
        <v>0</v>
      </c>
      <c r="AL53" s="103">
        <f t="shared" si="25"/>
        <v>0</v>
      </c>
      <c r="AN53" s="53">
        <f t="shared" si="26"/>
        <v>0</v>
      </c>
      <c r="AO53" s="53">
        <f t="shared" si="27"/>
        <v>0</v>
      </c>
      <c r="AP53" s="53">
        <f t="shared" si="28"/>
        <v>0</v>
      </c>
      <c r="AQ53" s="53">
        <f t="shared" si="29"/>
        <v>0</v>
      </c>
      <c r="AR53" s="203">
        <f t="shared" si="30"/>
        <v>0</v>
      </c>
      <c r="AY53" s="3"/>
    </row>
    <row r="54" spans="1:51">
      <c r="A54" s="54"/>
      <c r="B54" s="43">
        <f>'13. Desinvesteringen'!B338</f>
        <v>319</v>
      </c>
      <c r="C54" s="54"/>
      <c r="D54" s="54"/>
      <c r="E54" s="54"/>
      <c r="F54" s="48">
        <f>'5. Input GAW-waarde desinv.'!D14</f>
        <v>0</v>
      </c>
      <c r="G54" s="187">
        <f>'13. Desinvesteringen'!D338</f>
        <v>1960</v>
      </c>
      <c r="H54" s="187">
        <f>'13. Desinvesteringen'!G338</f>
        <v>2022</v>
      </c>
      <c r="I54" s="43" t="str">
        <f>'13. Desinvesteringen'!C338</f>
        <v>01 Regionale leidingen</v>
      </c>
      <c r="J54" s="176">
        <f>'13. Desinvesteringen'!F338</f>
        <v>0</v>
      </c>
      <c r="K54" s="44">
        <f>_xlfn.XLOOKUP(I54,'3. Input (des)investeringen '!$B$11:$B$81,'3. Input (des)investeringen '!$E$11:$E$81)</f>
        <v>1</v>
      </c>
      <c r="L54" s="54"/>
      <c r="M54" s="44">
        <f>_xlfn.XLOOKUP(I54,'3. Input (des)investeringen '!$B$11:$B$81,'3. Input (des)investeringen '!$D$11:$D$81,0)</f>
        <v>55</v>
      </c>
      <c r="N54" s="44">
        <f t="shared" si="9"/>
        <v>0</v>
      </c>
      <c r="P54" s="49">
        <f t="shared" si="10"/>
        <v>0</v>
      </c>
      <c r="Q54" s="49">
        <f t="shared" si="10"/>
        <v>0</v>
      </c>
      <c r="R54" s="49">
        <f t="shared" si="0"/>
        <v>0</v>
      </c>
      <c r="S54" s="49">
        <f t="shared" si="0"/>
        <v>0</v>
      </c>
      <c r="T54" s="103">
        <f t="shared" si="0"/>
        <v>0</v>
      </c>
      <c r="V54" s="49">
        <f t="shared" si="11"/>
        <v>0</v>
      </c>
      <c r="W54" s="49">
        <f t="shared" si="12"/>
        <v>0</v>
      </c>
      <c r="X54" s="49">
        <f t="shared" si="13"/>
        <v>0</v>
      </c>
      <c r="Y54" s="49">
        <f t="shared" si="14"/>
        <v>0</v>
      </c>
      <c r="Z54" s="103">
        <f t="shared" si="15"/>
        <v>0</v>
      </c>
      <c r="AB54" s="49">
        <f t="shared" si="16"/>
        <v>0</v>
      </c>
      <c r="AC54" s="49">
        <f t="shared" si="17"/>
        <v>0</v>
      </c>
      <c r="AD54" s="49">
        <f t="shared" si="18"/>
        <v>0</v>
      </c>
      <c r="AE54" s="49">
        <f t="shared" si="19"/>
        <v>0</v>
      </c>
      <c r="AF54" s="103">
        <f t="shared" si="20"/>
        <v>0</v>
      </c>
      <c r="AH54" s="49">
        <f t="shared" si="21"/>
        <v>0</v>
      </c>
      <c r="AI54" s="49">
        <f t="shared" si="22"/>
        <v>0</v>
      </c>
      <c r="AJ54" s="49">
        <f t="shared" si="23"/>
        <v>0</v>
      </c>
      <c r="AK54" s="49">
        <f t="shared" si="24"/>
        <v>0</v>
      </c>
      <c r="AL54" s="103">
        <f t="shared" si="25"/>
        <v>0</v>
      </c>
      <c r="AN54" s="53">
        <f t="shared" si="26"/>
        <v>0</v>
      </c>
      <c r="AO54" s="53">
        <f t="shared" si="27"/>
        <v>0</v>
      </c>
      <c r="AP54" s="53">
        <f t="shared" si="28"/>
        <v>0</v>
      </c>
      <c r="AQ54" s="53">
        <f t="shared" si="29"/>
        <v>0</v>
      </c>
      <c r="AR54" s="203">
        <f t="shared" si="30"/>
        <v>0</v>
      </c>
      <c r="AY54" s="3"/>
    </row>
    <row r="55" spans="1:51">
      <c r="A55" s="54"/>
      <c r="B55" s="43">
        <f>'13. Desinvesteringen'!B339</f>
        <v>320</v>
      </c>
      <c r="C55" s="54"/>
      <c r="D55" s="54"/>
      <c r="E55" s="54"/>
      <c r="F55" s="48">
        <f>'5. Input GAW-waarde desinv.'!D15</f>
        <v>0</v>
      </c>
      <c r="G55" s="187">
        <f>'13. Desinvesteringen'!D339</f>
        <v>1964</v>
      </c>
      <c r="H55" s="187">
        <f>'13. Desinvesteringen'!G339</f>
        <v>2022</v>
      </c>
      <c r="I55" s="43" t="str">
        <f>'13. Desinvesteringen'!C339</f>
        <v>01 Regionale leidingen</v>
      </c>
      <c r="J55" s="176">
        <f>'13. Desinvesteringen'!F339</f>
        <v>0</v>
      </c>
      <c r="K55" s="44">
        <f>_xlfn.XLOOKUP(I55,'3. Input (des)investeringen '!$B$11:$B$81,'3. Input (des)investeringen '!$E$11:$E$81)</f>
        <v>1</v>
      </c>
      <c r="L55" s="54"/>
      <c r="M55" s="44">
        <f>_xlfn.XLOOKUP(I55,'3. Input (des)investeringen '!$B$11:$B$81,'3. Input (des)investeringen '!$D$11:$D$81,0)</f>
        <v>55</v>
      </c>
      <c r="N55" s="44">
        <f t="shared" si="9"/>
        <v>0</v>
      </c>
      <c r="P55" s="49">
        <f t="shared" si="10"/>
        <v>0</v>
      </c>
      <c r="Q55" s="49">
        <f t="shared" si="10"/>
        <v>0</v>
      </c>
      <c r="R55" s="49">
        <f t="shared" si="0"/>
        <v>0</v>
      </c>
      <c r="S55" s="49">
        <f t="shared" si="0"/>
        <v>0</v>
      </c>
      <c r="T55" s="103">
        <f t="shared" si="0"/>
        <v>0</v>
      </c>
      <c r="V55" s="49">
        <f t="shared" si="11"/>
        <v>0</v>
      </c>
      <c r="W55" s="49">
        <f t="shared" si="12"/>
        <v>0</v>
      </c>
      <c r="X55" s="49">
        <f t="shared" si="13"/>
        <v>0</v>
      </c>
      <c r="Y55" s="49">
        <f t="shared" si="14"/>
        <v>0</v>
      </c>
      <c r="Z55" s="103">
        <f t="shared" si="15"/>
        <v>0</v>
      </c>
      <c r="AB55" s="49">
        <f t="shared" si="16"/>
        <v>0</v>
      </c>
      <c r="AC55" s="49">
        <f t="shared" si="17"/>
        <v>0</v>
      </c>
      <c r="AD55" s="49">
        <f t="shared" si="18"/>
        <v>0</v>
      </c>
      <c r="AE55" s="49">
        <f t="shared" si="19"/>
        <v>0</v>
      </c>
      <c r="AF55" s="103">
        <f t="shared" si="20"/>
        <v>0</v>
      </c>
      <c r="AH55" s="49">
        <f t="shared" si="21"/>
        <v>0</v>
      </c>
      <c r="AI55" s="49">
        <f t="shared" si="22"/>
        <v>0</v>
      </c>
      <c r="AJ55" s="49">
        <f t="shared" si="23"/>
        <v>0</v>
      </c>
      <c r="AK55" s="49">
        <f t="shared" si="24"/>
        <v>0</v>
      </c>
      <c r="AL55" s="103">
        <f t="shared" si="25"/>
        <v>0</v>
      </c>
      <c r="AN55" s="53">
        <f t="shared" si="26"/>
        <v>0</v>
      </c>
      <c r="AO55" s="53">
        <f t="shared" si="27"/>
        <v>0</v>
      </c>
      <c r="AP55" s="53">
        <f t="shared" si="28"/>
        <v>0</v>
      </c>
      <c r="AQ55" s="53">
        <f t="shared" si="29"/>
        <v>0</v>
      </c>
      <c r="AR55" s="203">
        <f t="shared" si="30"/>
        <v>0</v>
      </c>
      <c r="AY55" s="3"/>
    </row>
    <row r="56" spans="1:51">
      <c r="A56" s="54"/>
      <c r="B56" s="43">
        <f>'13. Desinvesteringen'!B340</f>
        <v>321</v>
      </c>
      <c r="C56" s="54"/>
      <c r="D56" s="54"/>
      <c r="E56" s="54"/>
      <c r="F56" s="48">
        <f>'5. Input GAW-waarde desinv.'!D16</f>
        <v>0</v>
      </c>
      <c r="G56" s="187">
        <f>'13. Desinvesteringen'!D340</f>
        <v>1965</v>
      </c>
      <c r="H56" s="187">
        <f>'13. Desinvesteringen'!G340</f>
        <v>2022</v>
      </c>
      <c r="I56" s="43" t="str">
        <f>'13. Desinvesteringen'!C340</f>
        <v>01 Regionale leidingen</v>
      </c>
      <c r="J56" s="176">
        <f>'13. Desinvesteringen'!F340</f>
        <v>0</v>
      </c>
      <c r="K56" s="44">
        <f>_xlfn.XLOOKUP(I56,'3. Input (des)investeringen '!$B$11:$B$81,'3. Input (des)investeringen '!$E$11:$E$81)</f>
        <v>1</v>
      </c>
      <c r="L56" s="54"/>
      <c r="M56" s="44">
        <f>_xlfn.XLOOKUP(I56,'3. Input (des)investeringen '!$B$11:$B$81,'3. Input (des)investeringen '!$D$11:$D$81,0)</f>
        <v>55</v>
      </c>
      <c r="N56" s="44">
        <f t="shared" si="9"/>
        <v>0</v>
      </c>
      <c r="P56" s="49">
        <f t="shared" si="10"/>
        <v>0</v>
      </c>
      <c r="Q56" s="49">
        <f t="shared" si="10"/>
        <v>0</v>
      </c>
      <c r="R56" s="49">
        <f t="shared" si="0"/>
        <v>0</v>
      </c>
      <c r="S56" s="49">
        <f t="shared" si="0"/>
        <v>0</v>
      </c>
      <c r="T56" s="103">
        <f t="shared" si="0"/>
        <v>0</v>
      </c>
      <c r="V56" s="49">
        <f t="shared" si="11"/>
        <v>0</v>
      </c>
      <c r="W56" s="49">
        <f t="shared" si="12"/>
        <v>0</v>
      </c>
      <c r="X56" s="49">
        <f t="shared" si="13"/>
        <v>0</v>
      </c>
      <c r="Y56" s="49">
        <f t="shared" si="14"/>
        <v>0</v>
      </c>
      <c r="Z56" s="103">
        <f t="shared" si="15"/>
        <v>0</v>
      </c>
      <c r="AB56" s="49">
        <f t="shared" si="16"/>
        <v>0</v>
      </c>
      <c r="AC56" s="49">
        <f t="shared" si="17"/>
        <v>0</v>
      </c>
      <c r="AD56" s="49">
        <f t="shared" si="18"/>
        <v>0</v>
      </c>
      <c r="AE56" s="49">
        <f t="shared" si="19"/>
        <v>0</v>
      </c>
      <c r="AF56" s="103">
        <f t="shared" si="20"/>
        <v>0</v>
      </c>
      <c r="AH56" s="49">
        <f t="shared" si="21"/>
        <v>0</v>
      </c>
      <c r="AI56" s="49">
        <f t="shared" si="22"/>
        <v>0</v>
      </c>
      <c r="AJ56" s="49">
        <f t="shared" si="23"/>
        <v>0</v>
      </c>
      <c r="AK56" s="49">
        <f t="shared" si="24"/>
        <v>0</v>
      </c>
      <c r="AL56" s="103">
        <f t="shared" si="25"/>
        <v>0</v>
      </c>
      <c r="AN56" s="53">
        <f t="shared" si="26"/>
        <v>0</v>
      </c>
      <c r="AO56" s="53">
        <f t="shared" si="27"/>
        <v>0</v>
      </c>
      <c r="AP56" s="53">
        <f t="shared" si="28"/>
        <v>0</v>
      </c>
      <c r="AQ56" s="53">
        <f t="shared" si="29"/>
        <v>0</v>
      </c>
      <c r="AR56" s="203">
        <f t="shared" si="30"/>
        <v>0</v>
      </c>
      <c r="AY56" s="3"/>
    </row>
    <row r="57" spans="1:51">
      <c r="A57" s="54"/>
      <c r="B57" s="43">
        <f>'13. Desinvesteringen'!B341</f>
        <v>322</v>
      </c>
      <c r="C57" s="54"/>
      <c r="D57" s="54"/>
      <c r="E57" s="54"/>
      <c r="F57" s="48">
        <f>'5. Input GAW-waarde desinv.'!D17</f>
        <v>0</v>
      </c>
      <c r="G57" s="187">
        <f>'13. Desinvesteringen'!D341</f>
        <v>1966</v>
      </c>
      <c r="H57" s="187">
        <f>'13. Desinvesteringen'!G341</f>
        <v>2022</v>
      </c>
      <c r="I57" s="43" t="str">
        <f>'13. Desinvesteringen'!C341</f>
        <v>01 Regionale leidingen</v>
      </c>
      <c r="J57" s="176">
        <f>'13. Desinvesteringen'!F341</f>
        <v>0</v>
      </c>
      <c r="K57" s="44">
        <f>_xlfn.XLOOKUP(I57,'3. Input (des)investeringen '!$B$11:$B$81,'3. Input (des)investeringen '!$E$11:$E$81)</f>
        <v>1</v>
      </c>
      <c r="L57" s="54"/>
      <c r="M57" s="44">
        <f>_xlfn.XLOOKUP(I57,'3. Input (des)investeringen '!$B$11:$B$81,'3. Input (des)investeringen '!$D$11:$D$81,0)</f>
        <v>55</v>
      </c>
      <c r="N57" s="44">
        <f t="shared" si="9"/>
        <v>0</v>
      </c>
      <c r="P57" s="49">
        <f t="shared" si="10"/>
        <v>0</v>
      </c>
      <c r="Q57" s="49">
        <f t="shared" si="10"/>
        <v>0</v>
      </c>
      <c r="R57" s="49">
        <f t="shared" si="0"/>
        <v>0</v>
      </c>
      <c r="S57" s="49">
        <f t="shared" si="0"/>
        <v>0</v>
      </c>
      <c r="T57" s="103">
        <f t="shared" si="0"/>
        <v>0</v>
      </c>
      <c r="V57" s="49">
        <f t="shared" si="11"/>
        <v>0</v>
      </c>
      <c r="W57" s="49">
        <f t="shared" si="12"/>
        <v>0</v>
      </c>
      <c r="X57" s="49">
        <f t="shared" si="13"/>
        <v>0</v>
      </c>
      <c r="Y57" s="49">
        <f t="shared" si="14"/>
        <v>0</v>
      </c>
      <c r="Z57" s="103">
        <f t="shared" si="15"/>
        <v>0</v>
      </c>
      <c r="AB57" s="49">
        <f t="shared" si="16"/>
        <v>0</v>
      </c>
      <c r="AC57" s="49">
        <f t="shared" si="17"/>
        <v>0</v>
      </c>
      <c r="AD57" s="49">
        <f t="shared" si="18"/>
        <v>0</v>
      </c>
      <c r="AE57" s="49">
        <f t="shared" si="19"/>
        <v>0</v>
      </c>
      <c r="AF57" s="103">
        <f t="shared" si="20"/>
        <v>0</v>
      </c>
      <c r="AH57" s="49">
        <f t="shared" si="21"/>
        <v>0</v>
      </c>
      <c r="AI57" s="49">
        <f t="shared" si="22"/>
        <v>0</v>
      </c>
      <c r="AJ57" s="49">
        <f t="shared" si="23"/>
        <v>0</v>
      </c>
      <c r="AK57" s="49">
        <f t="shared" si="24"/>
        <v>0</v>
      </c>
      <c r="AL57" s="103">
        <f t="shared" si="25"/>
        <v>0</v>
      </c>
      <c r="AN57" s="53">
        <f t="shared" si="26"/>
        <v>0</v>
      </c>
      <c r="AO57" s="53">
        <f t="shared" si="27"/>
        <v>0</v>
      </c>
      <c r="AP57" s="53">
        <f t="shared" si="28"/>
        <v>0</v>
      </c>
      <c r="AQ57" s="53">
        <f t="shared" si="29"/>
        <v>0</v>
      </c>
      <c r="AR57" s="203">
        <f t="shared" si="30"/>
        <v>0</v>
      </c>
      <c r="AY57" s="3"/>
    </row>
    <row r="58" spans="1:51">
      <c r="A58" s="54"/>
      <c r="B58" s="43">
        <f>'13. Desinvesteringen'!B342</f>
        <v>323</v>
      </c>
      <c r="C58" s="54"/>
      <c r="D58" s="54"/>
      <c r="E58" s="54"/>
      <c r="F58" s="48">
        <f>'5. Input GAW-waarde desinv.'!D18</f>
        <v>4800.0618690721003</v>
      </c>
      <c r="G58" s="187">
        <f>'13. Desinvesteringen'!D342</f>
        <v>1967</v>
      </c>
      <c r="H58" s="187">
        <f>'13. Desinvesteringen'!G342</f>
        <v>2022</v>
      </c>
      <c r="I58" s="43" t="str">
        <f>'13. Desinvesteringen'!C342</f>
        <v>01 Regionale leidingen</v>
      </c>
      <c r="J58" s="176">
        <f>'13. Desinvesteringen'!F342</f>
        <v>0</v>
      </c>
      <c r="K58" s="44">
        <f>_xlfn.XLOOKUP(I58,'3. Input (des)investeringen '!$B$11:$B$81,'3. Input (des)investeringen '!$E$11:$E$81)</f>
        <v>1</v>
      </c>
      <c r="L58" s="54"/>
      <c r="M58" s="44">
        <f>_xlfn.XLOOKUP(I58,'3. Input (des)investeringen '!$B$11:$B$81,'3. Input (des)investeringen '!$D$11:$D$81,0)</f>
        <v>55</v>
      </c>
      <c r="N58" s="44">
        <f t="shared" si="9"/>
        <v>0.5</v>
      </c>
      <c r="P58" s="49">
        <f t="shared" si="10"/>
        <v>4320.0556821648906</v>
      </c>
      <c r="Q58" s="49">
        <f t="shared" si="10"/>
        <v>0</v>
      </c>
      <c r="R58" s="49">
        <f t="shared" si="0"/>
        <v>0</v>
      </c>
      <c r="S58" s="49">
        <f t="shared" si="0"/>
        <v>0</v>
      </c>
      <c r="T58" s="103">
        <f t="shared" si="0"/>
        <v>0</v>
      </c>
      <c r="V58" s="49">
        <f t="shared" si="11"/>
        <v>480.00618690721006</v>
      </c>
      <c r="W58" s="49">
        <f t="shared" si="12"/>
        <v>0</v>
      </c>
      <c r="X58" s="49">
        <f t="shared" si="13"/>
        <v>0</v>
      </c>
      <c r="Y58" s="49">
        <f t="shared" si="14"/>
        <v>0</v>
      </c>
      <c r="Z58" s="103">
        <f t="shared" si="15"/>
        <v>0</v>
      </c>
      <c r="AB58" s="49">
        <f t="shared" si="16"/>
        <v>4800.0618690721003</v>
      </c>
      <c r="AC58" s="49">
        <f t="shared" si="17"/>
        <v>0</v>
      </c>
      <c r="AD58" s="49">
        <f t="shared" si="18"/>
        <v>0</v>
      </c>
      <c r="AE58" s="49">
        <f t="shared" si="19"/>
        <v>0</v>
      </c>
      <c r="AF58" s="103">
        <f t="shared" si="20"/>
        <v>0</v>
      </c>
      <c r="AH58" s="49">
        <f t="shared" si="21"/>
        <v>0</v>
      </c>
      <c r="AI58" s="49">
        <f t="shared" si="22"/>
        <v>0</v>
      </c>
      <c r="AJ58" s="49">
        <f t="shared" si="23"/>
        <v>0</v>
      </c>
      <c r="AK58" s="49">
        <f t="shared" si="24"/>
        <v>0</v>
      </c>
      <c r="AL58" s="103">
        <f t="shared" si="25"/>
        <v>0</v>
      </c>
      <c r="AN58" s="53">
        <f t="shared" si="26"/>
        <v>4800.0618690721003</v>
      </c>
      <c r="AO58" s="53">
        <f t="shared" si="27"/>
        <v>0</v>
      </c>
      <c r="AP58" s="53">
        <f t="shared" si="28"/>
        <v>0</v>
      </c>
      <c r="AQ58" s="53">
        <f t="shared" si="29"/>
        <v>0</v>
      </c>
      <c r="AR58" s="203">
        <f t="shared" si="30"/>
        <v>0</v>
      </c>
      <c r="AY58" s="3"/>
    </row>
    <row r="59" spans="1:51">
      <c r="A59" s="54"/>
      <c r="B59" s="43">
        <f>'13. Desinvesteringen'!B343</f>
        <v>324</v>
      </c>
      <c r="C59" s="54"/>
      <c r="D59" s="54"/>
      <c r="E59" s="54"/>
      <c r="F59" s="48">
        <f>'5. Input GAW-waarde desinv.'!D19</f>
        <v>7362.4523493487277</v>
      </c>
      <c r="G59" s="187">
        <f>'13. Desinvesteringen'!D343</f>
        <v>1968</v>
      </c>
      <c r="H59" s="187">
        <f>'13. Desinvesteringen'!G343</f>
        <v>2022</v>
      </c>
      <c r="I59" s="43" t="str">
        <f>'13. Desinvesteringen'!C343</f>
        <v>01 Regionale leidingen</v>
      </c>
      <c r="J59" s="176">
        <f>'13. Desinvesteringen'!F343</f>
        <v>0</v>
      </c>
      <c r="K59" s="44">
        <f>_xlfn.XLOOKUP(I59,'3. Input (des)investeringen '!$B$11:$B$81,'3. Input (des)investeringen '!$E$11:$E$81)</f>
        <v>1</v>
      </c>
      <c r="L59" s="54"/>
      <c r="M59" s="44">
        <f>_xlfn.XLOOKUP(I59,'3. Input (des)investeringen '!$B$11:$B$81,'3. Input (des)investeringen '!$D$11:$D$81,0)</f>
        <v>55</v>
      </c>
      <c r="N59" s="44">
        <f t="shared" si="9"/>
        <v>1.5</v>
      </c>
      <c r="P59" s="49">
        <f t="shared" si="10"/>
        <v>5742.7128324920077</v>
      </c>
      <c r="Q59" s="49">
        <f t="shared" si="10"/>
        <v>883.49428192184735</v>
      </c>
      <c r="R59" s="49">
        <f t="shared" si="0"/>
        <v>0</v>
      </c>
      <c r="S59" s="49">
        <f t="shared" si="0"/>
        <v>0</v>
      </c>
      <c r="T59" s="103">
        <f t="shared" si="0"/>
        <v>0</v>
      </c>
      <c r="V59" s="49">
        <f t="shared" si="11"/>
        <v>490.83015662324851</v>
      </c>
      <c r="W59" s="49">
        <f t="shared" si="12"/>
        <v>245.41507831162426</v>
      </c>
      <c r="X59" s="49">
        <f t="shared" si="13"/>
        <v>0</v>
      </c>
      <c r="Y59" s="49">
        <f t="shared" si="14"/>
        <v>0</v>
      </c>
      <c r="Z59" s="103">
        <f t="shared" si="15"/>
        <v>0</v>
      </c>
      <c r="AB59" s="49">
        <f t="shared" si="16"/>
        <v>6233.5429891152562</v>
      </c>
      <c r="AC59" s="49">
        <f t="shared" si="17"/>
        <v>1128.9093602334715</v>
      </c>
      <c r="AD59" s="49">
        <f t="shared" si="18"/>
        <v>0</v>
      </c>
      <c r="AE59" s="49">
        <f t="shared" si="19"/>
        <v>0</v>
      </c>
      <c r="AF59" s="103">
        <f t="shared" si="20"/>
        <v>0</v>
      </c>
      <c r="AH59" s="49">
        <f t="shared" si="21"/>
        <v>1128.9093602334715</v>
      </c>
      <c r="AI59" s="49">
        <f t="shared" si="22"/>
        <v>0</v>
      </c>
      <c r="AJ59" s="49">
        <f t="shared" si="23"/>
        <v>0</v>
      </c>
      <c r="AK59" s="49">
        <f t="shared" si="24"/>
        <v>0</v>
      </c>
      <c r="AL59" s="103">
        <f t="shared" si="25"/>
        <v>0</v>
      </c>
      <c r="AN59" s="53">
        <f t="shared" si="26"/>
        <v>6279.8282728848289</v>
      </c>
      <c r="AO59" s="53">
        <f t="shared" si="27"/>
        <v>1128.9093602334715</v>
      </c>
      <c r="AP59" s="53">
        <f t="shared" si="28"/>
        <v>0</v>
      </c>
      <c r="AQ59" s="53">
        <f t="shared" si="29"/>
        <v>0</v>
      </c>
      <c r="AR59" s="203">
        <f t="shared" si="30"/>
        <v>0</v>
      </c>
      <c r="AY59" s="3"/>
    </row>
    <row r="60" spans="1:51">
      <c r="A60" s="54"/>
      <c r="B60" s="43">
        <f>'13. Desinvesteringen'!B344</f>
        <v>325</v>
      </c>
      <c r="C60" s="54"/>
      <c r="D60" s="54"/>
      <c r="E60" s="54"/>
      <c r="F60" s="48">
        <f>'5. Input GAW-waarde desinv.'!D20</f>
        <v>19106.465971183679</v>
      </c>
      <c r="G60" s="187">
        <f>'13. Desinvesteringen'!D344</f>
        <v>1969</v>
      </c>
      <c r="H60" s="187">
        <f>'13. Desinvesteringen'!G344</f>
        <v>2022</v>
      </c>
      <c r="I60" s="43" t="str">
        <f>'13. Desinvesteringen'!C344</f>
        <v>01 Regionale leidingen</v>
      </c>
      <c r="J60" s="176">
        <f>'13. Desinvesteringen'!F344</f>
        <v>0</v>
      </c>
      <c r="K60" s="44">
        <f>_xlfn.XLOOKUP(I60,'3. Input (des)investeringen '!$B$11:$B$81,'3. Input (des)investeringen '!$E$11:$E$81)</f>
        <v>1</v>
      </c>
      <c r="L60" s="54"/>
      <c r="M60" s="44">
        <f>_xlfn.XLOOKUP(I60,'3. Input (des)investeringen '!$B$11:$B$81,'3. Input (des)investeringen '!$D$11:$D$81,0)</f>
        <v>55</v>
      </c>
      <c r="N60" s="44">
        <f t="shared" si="9"/>
        <v>2.5</v>
      </c>
      <c r="P60" s="49">
        <f t="shared" si="10"/>
        <v>8941.8260745139614</v>
      </c>
      <c r="Q60" s="49">
        <f t="shared" si="10"/>
        <v>5502.6621997009006</v>
      </c>
      <c r="R60" s="49">
        <f t="shared" si="0"/>
        <v>2751.3310998504503</v>
      </c>
      <c r="S60" s="49">
        <f t="shared" si="0"/>
        <v>0</v>
      </c>
      <c r="T60" s="103">
        <f t="shared" si="0"/>
        <v>0</v>
      </c>
      <c r="V60" s="49">
        <f t="shared" si="11"/>
        <v>764.25863884734724</v>
      </c>
      <c r="W60" s="49">
        <f t="shared" si="12"/>
        <v>764.25863884734724</v>
      </c>
      <c r="X60" s="49">
        <f t="shared" si="13"/>
        <v>382.12931942367362</v>
      </c>
      <c r="Y60" s="49">
        <f t="shared" si="14"/>
        <v>0</v>
      </c>
      <c r="Z60" s="103">
        <f t="shared" si="15"/>
        <v>0</v>
      </c>
      <c r="AB60" s="49">
        <f t="shared" si="16"/>
        <v>9706.0847133613079</v>
      </c>
      <c r="AC60" s="49">
        <f t="shared" si="17"/>
        <v>6266.920838548248</v>
      </c>
      <c r="AD60" s="49">
        <f t="shared" si="18"/>
        <v>3133.460419274124</v>
      </c>
      <c r="AE60" s="49">
        <f t="shared" si="19"/>
        <v>0</v>
      </c>
      <c r="AF60" s="103">
        <f t="shared" si="20"/>
        <v>0</v>
      </c>
      <c r="AH60" s="49">
        <f t="shared" si="21"/>
        <v>9400.3812578223715</v>
      </c>
      <c r="AI60" s="49">
        <f t="shared" si="22"/>
        <v>3133.4604192741235</v>
      </c>
      <c r="AJ60" s="49">
        <f t="shared" si="23"/>
        <v>0</v>
      </c>
      <c r="AK60" s="49">
        <f t="shared" si="24"/>
        <v>0</v>
      </c>
      <c r="AL60" s="103">
        <f t="shared" si="25"/>
        <v>0</v>
      </c>
      <c r="AN60" s="53">
        <f t="shared" si="26"/>
        <v>10091.500344932025</v>
      </c>
      <c r="AO60" s="53">
        <f t="shared" si="27"/>
        <v>6426.7273199312285</v>
      </c>
      <c r="AP60" s="53">
        <f t="shared" si="28"/>
        <v>3133.460419274124</v>
      </c>
      <c r="AQ60" s="53">
        <f t="shared" si="29"/>
        <v>0</v>
      </c>
      <c r="AR60" s="203">
        <f t="shared" si="30"/>
        <v>0</v>
      </c>
      <c r="AY60" s="3"/>
    </row>
    <row r="61" spans="1:51">
      <c r="A61" s="54"/>
      <c r="B61" s="43">
        <f>'13. Desinvesteringen'!B345</f>
        <v>326</v>
      </c>
      <c r="C61" s="54"/>
      <c r="D61" s="54"/>
      <c r="E61" s="54"/>
      <c r="F61" s="48">
        <f>'5. Input GAW-waarde desinv.'!D21</f>
        <v>34361.047919882221</v>
      </c>
      <c r="G61" s="187">
        <f>'13. Desinvesteringen'!D345</f>
        <v>1970</v>
      </c>
      <c r="H61" s="187">
        <f>'13. Desinvesteringen'!G345</f>
        <v>2022</v>
      </c>
      <c r="I61" s="43" t="str">
        <f>'13. Desinvesteringen'!C345</f>
        <v>01 Regionale leidingen</v>
      </c>
      <c r="J61" s="176">
        <f>'13. Desinvesteringen'!F345</f>
        <v>0</v>
      </c>
      <c r="K61" s="44">
        <f>_xlfn.XLOOKUP(I61,'3. Input (des)investeringen '!$B$11:$B$81,'3. Input (des)investeringen '!$E$11:$E$81)</f>
        <v>1</v>
      </c>
      <c r="L61" s="54"/>
      <c r="M61" s="44">
        <f>_xlfn.XLOOKUP(I61,'3. Input (des)investeringen '!$B$11:$B$81,'3. Input (des)investeringen '!$D$11:$D$81,0)</f>
        <v>55</v>
      </c>
      <c r="N61" s="44">
        <f t="shared" si="9"/>
        <v>3.5</v>
      </c>
      <c r="P61" s="49">
        <f t="shared" si="10"/>
        <v>11486.407447503487</v>
      </c>
      <c r="Q61" s="49">
        <f t="shared" si="10"/>
        <v>7775.4142721562039</v>
      </c>
      <c r="R61" s="49">
        <f t="shared" si="0"/>
        <v>7775.4142721562039</v>
      </c>
      <c r="S61" s="49">
        <f t="shared" si="0"/>
        <v>3887.7071360781019</v>
      </c>
      <c r="T61" s="103">
        <f t="shared" si="0"/>
        <v>0</v>
      </c>
      <c r="V61" s="49">
        <f t="shared" si="11"/>
        <v>981.74422628234925</v>
      </c>
      <c r="W61" s="49">
        <f t="shared" si="12"/>
        <v>981.74422628234936</v>
      </c>
      <c r="X61" s="49">
        <f t="shared" si="13"/>
        <v>981.74422628234936</v>
      </c>
      <c r="Y61" s="49">
        <f t="shared" si="14"/>
        <v>490.87211314117468</v>
      </c>
      <c r="Z61" s="103">
        <f t="shared" si="15"/>
        <v>0</v>
      </c>
      <c r="AB61" s="49">
        <f t="shared" si="16"/>
        <v>12468.151673785836</v>
      </c>
      <c r="AC61" s="49">
        <f t="shared" si="17"/>
        <v>8757.1584984385536</v>
      </c>
      <c r="AD61" s="49">
        <f t="shared" si="18"/>
        <v>8757.1584984385536</v>
      </c>
      <c r="AE61" s="49">
        <f t="shared" si="19"/>
        <v>4378.5792492192768</v>
      </c>
      <c r="AF61" s="103">
        <f t="shared" si="20"/>
        <v>0</v>
      </c>
      <c r="AH61" s="49">
        <f t="shared" si="21"/>
        <v>21892.896246096385</v>
      </c>
      <c r="AI61" s="49">
        <f t="shared" si="22"/>
        <v>13135.737747657831</v>
      </c>
      <c r="AJ61" s="49">
        <f t="shared" si="23"/>
        <v>4378.5792492192777</v>
      </c>
      <c r="AK61" s="49">
        <f t="shared" si="24"/>
        <v>0</v>
      </c>
      <c r="AL61" s="103">
        <f t="shared" si="25"/>
        <v>0</v>
      </c>
      <c r="AN61" s="53">
        <f t="shared" si="26"/>
        <v>13365.760419875789</v>
      </c>
      <c r="AO61" s="53">
        <f t="shared" si="27"/>
        <v>9427.0811235691035</v>
      </c>
      <c r="AP61" s="53">
        <f t="shared" si="28"/>
        <v>8923.5445099088865</v>
      </c>
      <c r="AQ61" s="53">
        <f t="shared" si="29"/>
        <v>4378.5792492192768</v>
      </c>
      <c r="AR61" s="203">
        <f t="shared" si="30"/>
        <v>0</v>
      </c>
      <c r="AY61" s="3"/>
    </row>
    <row r="62" spans="1:51">
      <c r="A62" s="54"/>
      <c r="B62" s="43">
        <f>'13. Desinvesteringen'!B346</f>
        <v>327</v>
      </c>
      <c r="C62" s="54"/>
      <c r="D62" s="54"/>
      <c r="E62" s="54"/>
      <c r="F62" s="48">
        <f>'5. Input GAW-waarde desinv.'!D22</f>
        <v>24689.78297700132</v>
      </c>
      <c r="G62" s="187">
        <f>'13. Desinvesteringen'!D346</f>
        <v>1971</v>
      </c>
      <c r="H62" s="187">
        <f>'13. Desinvesteringen'!G346</f>
        <v>2022</v>
      </c>
      <c r="I62" s="43" t="str">
        <f>'13. Desinvesteringen'!C346</f>
        <v>01 Regionale leidingen</v>
      </c>
      <c r="J62" s="176">
        <f>'13. Desinvesteringen'!F346</f>
        <v>0</v>
      </c>
      <c r="K62" s="44">
        <f>_xlfn.XLOOKUP(I62,'3. Input (des)investeringen '!$B$11:$B$81,'3. Input (des)investeringen '!$E$11:$E$81)</f>
        <v>1</v>
      </c>
      <c r="L62" s="54"/>
      <c r="M62" s="44">
        <f>_xlfn.XLOOKUP(I62,'3. Input (des)investeringen '!$B$11:$B$81,'3. Input (des)investeringen '!$D$11:$D$81,0)</f>
        <v>55</v>
      </c>
      <c r="N62" s="44">
        <f t="shared" si="9"/>
        <v>4.5</v>
      </c>
      <c r="P62" s="49">
        <f t="shared" si="10"/>
        <v>6419.343574020344</v>
      </c>
      <c r="Q62" s="49">
        <f t="shared" si="10"/>
        <v>4564.8665415255773</v>
      </c>
      <c r="R62" s="49">
        <f t="shared" si="0"/>
        <v>4494.6378255021073</v>
      </c>
      <c r="S62" s="49">
        <f t="shared" si="0"/>
        <v>4494.6378255021073</v>
      </c>
      <c r="T62" s="103">
        <f t="shared" si="0"/>
        <v>2247.3189127510536</v>
      </c>
      <c r="V62" s="49">
        <f t="shared" si="11"/>
        <v>548.66184393336266</v>
      </c>
      <c r="W62" s="49">
        <f t="shared" si="12"/>
        <v>548.66184393336277</v>
      </c>
      <c r="X62" s="49">
        <f t="shared" si="13"/>
        <v>548.66184393336277</v>
      </c>
      <c r="Y62" s="49">
        <f t="shared" si="14"/>
        <v>548.66184393336277</v>
      </c>
      <c r="Z62" s="103">
        <f t="shared" si="15"/>
        <v>274.33092196668139</v>
      </c>
      <c r="AB62" s="49">
        <f t="shared" si="16"/>
        <v>6968.0054179537065</v>
      </c>
      <c r="AC62" s="49">
        <f t="shared" si="17"/>
        <v>5113.5283854589397</v>
      </c>
      <c r="AD62" s="49">
        <f t="shared" si="18"/>
        <v>5043.2996694354697</v>
      </c>
      <c r="AE62" s="49">
        <f t="shared" si="19"/>
        <v>5043.2996694354697</v>
      </c>
      <c r="AF62" s="103">
        <f t="shared" si="20"/>
        <v>2521.6498347177348</v>
      </c>
      <c r="AH62" s="49">
        <f t="shared" si="21"/>
        <v>17721.777559047612</v>
      </c>
      <c r="AI62" s="49">
        <f t="shared" si="22"/>
        <v>12608.249173588672</v>
      </c>
      <c r="AJ62" s="49">
        <f t="shared" si="23"/>
        <v>7564.9495041532027</v>
      </c>
      <c r="AK62" s="49">
        <f t="shared" si="24"/>
        <v>2521.649834717733</v>
      </c>
      <c r="AL62" s="103">
        <f t="shared" si="25"/>
        <v>0</v>
      </c>
      <c r="AN62" s="53">
        <f t="shared" si="26"/>
        <v>7694.5982978746588</v>
      </c>
      <c r="AO62" s="53">
        <f t="shared" si="27"/>
        <v>5756.5490933119618</v>
      </c>
      <c r="AP62" s="53">
        <f t="shared" si="28"/>
        <v>5330.7677505932916</v>
      </c>
      <c r="AQ62" s="53">
        <f t="shared" si="29"/>
        <v>5139.1223631547437</v>
      </c>
      <c r="AR62" s="203">
        <f t="shared" si="30"/>
        <v>2521.6498347177348</v>
      </c>
      <c r="AY62" s="3"/>
    </row>
    <row r="63" spans="1:51">
      <c r="A63" s="54"/>
      <c r="B63" s="43">
        <f>'13. Desinvesteringen'!B347</f>
        <v>328</v>
      </c>
      <c r="C63" s="54"/>
      <c r="D63" s="54"/>
      <c r="E63" s="54"/>
      <c r="F63" s="48">
        <f>'5. Input GAW-waarde desinv.'!D23</f>
        <v>84795.96142136406</v>
      </c>
      <c r="G63" s="187">
        <f>'13. Desinvesteringen'!D347</f>
        <v>1972</v>
      </c>
      <c r="H63" s="187">
        <f>'13. Desinvesteringen'!G347</f>
        <v>2022</v>
      </c>
      <c r="I63" s="43" t="str">
        <f>'13. Desinvesteringen'!C347</f>
        <v>01 Regionale leidingen</v>
      </c>
      <c r="J63" s="176">
        <f>'13. Desinvesteringen'!F347</f>
        <v>0</v>
      </c>
      <c r="K63" s="44">
        <f>_xlfn.XLOOKUP(I63,'3. Input (des)investeringen '!$B$11:$B$81,'3. Input (des)investeringen '!$E$11:$E$81)</f>
        <v>1</v>
      </c>
      <c r="L63" s="54"/>
      <c r="M63" s="44">
        <f>_xlfn.XLOOKUP(I63,'3. Input (des)investeringen '!$B$11:$B$81,'3. Input (des)investeringen '!$D$11:$D$81,0)</f>
        <v>55</v>
      </c>
      <c r="N63" s="44">
        <f t="shared" si="9"/>
        <v>5.5</v>
      </c>
      <c r="P63" s="49">
        <f t="shared" si="10"/>
        <v>18038.413611453812</v>
      </c>
      <c r="Q63" s="49">
        <f t="shared" si="10"/>
        <v>13774.788576019271</v>
      </c>
      <c r="R63" s="49">
        <f t="shared" si="0"/>
        <v>12715.189454787022</v>
      </c>
      <c r="S63" s="49">
        <f t="shared" si="0"/>
        <v>12715.189454787022</v>
      </c>
      <c r="T63" s="103">
        <f t="shared" si="0"/>
        <v>12715.189454787022</v>
      </c>
      <c r="V63" s="49">
        <f t="shared" si="11"/>
        <v>1541.7447531157104</v>
      </c>
      <c r="W63" s="49">
        <f t="shared" si="12"/>
        <v>1541.7447531157104</v>
      </c>
      <c r="X63" s="49">
        <f t="shared" si="13"/>
        <v>1541.7447531157104</v>
      </c>
      <c r="Y63" s="49">
        <f t="shared" si="14"/>
        <v>1541.7447531157104</v>
      </c>
      <c r="Z63" s="103">
        <f t="shared" si="15"/>
        <v>1541.7447531157104</v>
      </c>
      <c r="AB63" s="49">
        <f t="shared" si="16"/>
        <v>19580.158364569521</v>
      </c>
      <c r="AC63" s="49">
        <f t="shared" si="17"/>
        <v>15316.533329134982</v>
      </c>
      <c r="AD63" s="49">
        <f t="shared" si="18"/>
        <v>14256.934207902732</v>
      </c>
      <c r="AE63" s="49">
        <f t="shared" si="19"/>
        <v>14256.934207902732</v>
      </c>
      <c r="AF63" s="103">
        <f t="shared" si="20"/>
        <v>14256.934207902732</v>
      </c>
      <c r="AH63" s="49">
        <f t="shared" si="21"/>
        <v>65215.803056794539</v>
      </c>
      <c r="AI63" s="49">
        <f t="shared" si="22"/>
        <v>49899.269727659557</v>
      </c>
      <c r="AJ63" s="49">
        <f t="shared" si="23"/>
        <v>35642.335519756823</v>
      </c>
      <c r="AK63" s="49">
        <f t="shared" si="24"/>
        <v>21385.40131185409</v>
      </c>
      <c r="AL63" s="103">
        <f t="shared" si="25"/>
        <v>7128.4671039513578</v>
      </c>
      <c r="AN63" s="53">
        <f t="shared" si="26"/>
        <v>22254.006289898098</v>
      </c>
      <c r="AO63" s="53">
        <f t="shared" si="27"/>
        <v>17861.396085245618</v>
      </c>
      <c r="AP63" s="53">
        <f t="shared" si="28"/>
        <v>15611.342957653491</v>
      </c>
      <c r="AQ63" s="53">
        <f t="shared" si="29"/>
        <v>15069.579457753187</v>
      </c>
      <c r="AR63" s="203">
        <f t="shared" si="30"/>
        <v>14527.815957852883</v>
      </c>
      <c r="AY63" s="3"/>
    </row>
    <row r="64" spans="1:51">
      <c r="A64" s="54"/>
      <c r="B64" s="43">
        <f>'13. Desinvesteringen'!B348</f>
        <v>329</v>
      </c>
      <c r="C64" s="54"/>
      <c r="D64" s="54"/>
      <c r="E64" s="54"/>
      <c r="F64" s="48">
        <f>'5. Input GAW-waarde desinv.'!D24</f>
        <v>73143.543504977206</v>
      </c>
      <c r="G64" s="187">
        <f>'13. Desinvesteringen'!D348</f>
        <v>1973</v>
      </c>
      <c r="H64" s="187">
        <f>'13. Desinvesteringen'!G348</f>
        <v>2022</v>
      </c>
      <c r="I64" s="43" t="str">
        <f>'13. Desinvesteringen'!C348</f>
        <v>01 Regionale leidingen</v>
      </c>
      <c r="J64" s="176">
        <f>'13. Desinvesteringen'!F348</f>
        <v>0</v>
      </c>
      <c r="K64" s="44">
        <f>_xlfn.XLOOKUP(I64,'3. Input (des)investeringen '!$B$11:$B$81,'3. Input (des)investeringen '!$E$11:$E$81)</f>
        <v>1</v>
      </c>
      <c r="L64" s="54"/>
      <c r="M64" s="44">
        <f>_xlfn.XLOOKUP(I64,'3. Input (des)investeringen '!$B$11:$B$81,'3. Input (des)investeringen '!$D$11:$D$81,0)</f>
        <v>55</v>
      </c>
      <c r="N64" s="44">
        <f t="shared" si="9"/>
        <v>6.5</v>
      </c>
      <c r="P64" s="49">
        <f t="shared" si="10"/>
        <v>13165.837830895898</v>
      </c>
      <c r="Q64" s="49">
        <f t="shared" si="10"/>
        <v>10532.670264716719</v>
      </c>
      <c r="R64" s="49">
        <f t="shared" si="0"/>
        <v>9362.3735686370837</v>
      </c>
      <c r="S64" s="49">
        <f t="shared" si="0"/>
        <v>9362.3735686370837</v>
      </c>
      <c r="T64" s="103">
        <f t="shared" si="0"/>
        <v>9362.3735686370837</v>
      </c>
      <c r="V64" s="49">
        <f t="shared" si="11"/>
        <v>1125.285284691957</v>
      </c>
      <c r="W64" s="49">
        <f t="shared" si="12"/>
        <v>1125.285284691957</v>
      </c>
      <c r="X64" s="49">
        <f t="shared" si="13"/>
        <v>1125.285284691957</v>
      </c>
      <c r="Y64" s="49">
        <f t="shared" si="14"/>
        <v>1125.285284691957</v>
      </c>
      <c r="Z64" s="103">
        <f t="shared" si="15"/>
        <v>1125.285284691957</v>
      </c>
      <c r="AB64" s="49">
        <f t="shared" si="16"/>
        <v>14291.123115587856</v>
      </c>
      <c r="AC64" s="49">
        <f t="shared" si="17"/>
        <v>11657.955549408676</v>
      </c>
      <c r="AD64" s="49">
        <f t="shared" si="18"/>
        <v>10487.658853329041</v>
      </c>
      <c r="AE64" s="49">
        <f t="shared" si="19"/>
        <v>10487.658853329041</v>
      </c>
      <c r="AF64" s="103">
        <f t="shared" si="20"/>
        <v>10487.658853329041</v>
      </c>
      <c r="AH64" s="49">
        <f t="shared" si="21"/>
        <v>58852.42038938935</v>
      </c>
      <c r="AI64" s="49">
        <f t="shared" si="22"/>
        <v>47194.464839980676</v>
      </c>
      <c r="AJ64" s="49">
        <f t="shared" si="23"/>
        <v>36706.805986651634</v>
      </c>
      <c r="AK64" s="49">
        <f t="shared" si="24"/>
        <v>26219.147133322593</v>
      </c>
      <c r="AL64" s="103">
        <f t="shared" si="25"/>
        <v>15731.488279993551</v>
      </c>
      <c r="AN64" s="53">
        <f t="shared" si="26"/>
        <v>16704.072351552819</v>
      </c>
      <c r="AO64" s="53">
        <f t="shared" si="27"/>
        <v>14064.873256247691</v>
      </c>
      <c r="AP64" s="53">
        <f t="shared" si="28"/>
        <v>11882.517480821803</v>
      </c>
      <c r="AQ64" s="53">
        <f t="shared" si="29"/>
        <v>11483.986444395299</v>
      </c>
      <c r="AR64" s="203">
        <f t="shared" si="30"/>
        <v>11085.455407968797</v>
      </c>
      <c r="AY64" s="3"/>
    </row>
    <row r="65" spans="1:51">
      <c r="A65" s="54"/>
      <c r="B65" s="43">
        <f>'13. Desinvesteringen'!B349</f>
        <v>330</v>
      </c>
      <c r="C65" s="54"/>
      <c r="D65" s="54"/>
      <c r="E65" s="54"/>
      <c r="F65" s="48">
        <f>'5. Input GAW-waarde desinv.'!D25</f>
        <v>28650.688160986421</v>
      </c>
      <c r="G65" s="187">
        <f>'13. Desinvesteringen'!D349</f>
        <v>1974</v>
      </c>
      <c r="H65" s="187">
        <f>'13. Desinvesteringen'!G349</f>
        <v>2022</v>
      </c>
      <c r="I65" s="43" t="str">
        <f>'13. Desinvesteringen'!C349</f>
        <v>01 Regionale leidingen</v>
      </c>
      <c r="J65" s="176">
        <f>'13. Desinvesteringen'!F349</f>
        <v>0</v>
      </c>
      <c r="K65" s="44">
        <f>_xlfn.XLOOKUP(I65,'3. Input (des)investeringen '!$B$11:$B$81,'3. Input (des)investeringen '!$E$11:$E$81)</f>
        <v>1</v>
      </c>
      <c r="L65" s="54"/>
      <c r="M65" s="44">
        <f>_xlfn.XLOOKUP(I65,'3. Input (des)investeringen '!$B$11:$B$81,'3. Input (des)investeringen '!$D$11:$D$81,0)</f>
        <v>55</v>
      </c>
      <c r="N65" s="44">
        <f t="shared" si="9"/>
        <v>7.5</v>
      </c>
      <c r="P65" s="49">
        <f t="shared" si="10"/>
        <v>4469.5073531138823</v>
      </c>
      <c r="Q65" s="49">
        <f t="shared" si="10"/>
        <v>3694.7927452408089</v>
      </c>
      <c r="R65" s="49">
        <f t="shared" si="0"/>
        <v>3203.8762266423801</v>
      </c>
      <c r="S65" s="49">
        <f t="shared" si="0"/>
        <v>3203.8762266423801</v>
      </c>
      <c r="T65" s="103">
        <f t="shared" si="0"/>
        <v>3203.8762266423801</v>
      </c>
      <c r="V65" s="49">
        <f t="shared" si="11"/>
        <v>382.00917547981896</v>
      </c>
      <c r="W65" s="49">
        <f t="shared" si="12"/>
        <v>382.00917547981902</v>
      </c>
      <c r="X65" s="49">
        <f t="shared" si="13"/>
        <v>382.00917547981902</v>
      </c>
      <c r="Y65" s="49">
        <f t="shared" si="14"/>
        <v>382.00917547981902</v>
      </c>
      <c r="Z65" s="103">
        <f t="shared" si="15"/>
        <v>382.00917547981902</v>
      </c>
      <c r="AB65" s="49">
        <f t="shared" si="16"/>
        <v>4851.516528593701</v>
      </c>
      <c r="AC65" s="49">
        <f t="shared" si="17"/>
        <v>4076.801920720628</v>
      </c>
      <c r="AD65" s="49">
        <f t="shared" si="18"/>
        <v>3585.8854021221991</v>
      </c>
      <c r="AE65" s="49">
        <f t="shared" si="19"/>
        <v>3585.8854021221991</v>
      </c>
      <c r="AF65" s="103">
        <f t="shared" si="20"/>
        <v>3585.8854021221991</v>
      </c>
      <c r="AH65" s="49">
        <f t="shared" si="21"/>
        <v>23799.171632392721</v>
      </c>
      <c r="AI65" s="49">
        <f t="shared" si="22"/>
        <v>19722.369711672094</v>
      </c>
      <c r="AJ65" s="49">
        <f t="shared" si="23"/>
        <v>16136.484309549895</v>
      </c>
      <c r="AK65" s="49">
        <f t="shared" si="24"/>
        <v>12550.598907427695</v>
      </c>
      <c r="AL65" s="103">
        <f t="shared" si="25"/>
        <v>8964.7135053054953</v>
      </c>
      <c r="AN65" s="53">
        <f t="shared" si="26"/>
        <v>5827.2825655218021</v>
      </c>
      <c r="AO65" s="53">
        <f t="shared" si="27"/>
        <v>5082.6427760159049</v>
      </c>
      <c r="AP65" s="53">
        <f t="shared" si="28"/>
        <v>4199.0718058850953</v>
      </c>
      <c r="AQ65" s="53">
        <f t="shared" si="29"/>
        <v>4062.8081606044516</v>
      </c>
      <c r="AR65" s="203">
        <f t="shared" si="30"/>
        <v>3926.5445153238079</v>
      </c>
      <c r="AY65" s="3"/>
    </row>
    <row r="66" spans="1:51">
      <c r="A66" s="54"/>
      <c r="B66" s="43">
        <f>'13. Desinvesteringen'!B350</f>
        <v>331</v>
      </c>
      <c r="C66" s="54"/>
      <c r="D66" s="54"/>
      <c r="E66" s="54"/>
      <c r="F66" s="48">
        <f>'5. Input GAW-waarde desinv.'!D26</f>
        <v>22915.340357348177</v>
      </c>
      <c r="G66" s="187">
        <f>'13. Desinvesteringen'!D350</f>
        <v>1975</v>
      </c>
      <c r="H66" s="187">
        <f>'13. Desinvesteringen'!G350</f>
        <v>2022</v>
      </c>
      <c r="I66" s="43" t="str">
        <f>'13. Desinvesteringen'!C350</f>
        <v>01 Regionale leidingen</v>
      </c>
      <c r="J66" s="176">
        <f>'13. Desinvesteringen'!F350</f>
        <v>0</v>
      </c>
      <c r="K66" s="44">
        <f>_xlfn.XLOOKUP(I66,'3. Input (des)investeringen '!$B$11:$B$81,'3. Input (des)investeringen '!$E$11:$E$81)</f>
        <v>1</v>
      </c>
      <c r="L66" s="54"/>
      <c r="M66" s="44">
        <f>_xlfn.XLOOKUP(I66,'3. Input (des)investeringen '!$B$11:$B$81,'3. Input (des)investeringen '!$D$11:$D$81,0)</f>
        <v>55</v>
      </c>
      <c r="N66" s="44">
        <f t="shared" si="9"/>
        <v>8.5</v>
      </c>
      <c r="P66" s="49">
        <f t="shared" si="10"/>
        <v>3154.2292021291023</v>
      </c>
      <c r="Q66" s="49">
        <f t="shared" si="10"/>
        <v>2671.8176770975924</v>
      </c>
      <c r="R66" s="49">
        <f t="shared" si="0"/>
        <v>2276.5783757517943</v>
      </c>
      <c r="S66" s="49">
        <f t="shared" si="0"/>
        <v>2276.5783757517943</v>
      </c>
      <c r="T66" s="103">
        <f t="shared" si="0"/>
        <v>2276.5783757517943</v>
      </c>
      <c r="V66" s="49">
        <f t="shared" si="11"/>
        <v>269.59223949821387</v>
      </c>
      <c r="W66" s="49">
        <f t="shared" si="12"/>
        <v>269.59223949821387</v>
      </c>
      <c r="X66" s="49">
        <f t="shared" si="13"/>
        <v>269.59223949821387</v>
      </c>
      <c r="Y66" s="49">
        <f t="shared" si="14"/>
        <v>269.59223949821387</v>
      </c>
      <c r="Z66" s="103">
        <f t="shared" si="15"/>
        <v>269.59223949821387</v>
      </c>
      <c r="AB66" s="49">
        <f t="shared" si="16"/>
        <v>3423.8214416273163</v>
      </c>
      <c r="AC66" s="49">
        <f t="shared" si="17"/>
        <v>2941.4099165958064</v>
      </c>
      <c r="AD66" s="49">
        <f t="shared" si="18"/>
        <v>2546.1706152500083</v>
      </c>
      <c r="AE66" s="49">
        <f t="shared" si="19"/>
        <v>2546.1706152500083</v>
      </c>
      <c r="AF66" s="103">
        <f t="shared" si="20"/>
        <v>2546.1706152500083</v>
      </c>
      <c r="AH66" s="49">
        <f t="shared" si="21"/>
        <v>19491.518915720862</v>
      </c>
      <c r="AI66" s="49">
        <f t="shared" si="22"/>
        <v>16550.108999125056</v>
      </c>
      <c r="AJ66" s="49">
        <f t="shared" si="23"/>
        <v>14003.938383875047</v>
      </c>
      <c r="AK66" s="49">
        <f t="shared" si="24"/>
        <v>11457.767768625039</v>
      </c>
      <c r="AL66" s="103">
        <f t="shared" si="25"/>
        <v>8911.5971533750308</v>
      </c>
      <c r="AN66" s="53">
        <f t="shared" si="26"/>
        <v>4222.9737171718716</v>
      </c>
      <c r="AO66" s="53">
        <f t="shared" si="27"/>
        <v>3785.4654755511842</v>
      </c>
      <c r="AP66" s="53">
        <f t="shared" si="28"/>
        <v>3078.3202738372602</v>
      </c>
      <c r="AQ66" s="53">
        <f t="shared" si="29"/>
        <v>2981.5657904577597</v>
      </c>
      <c r="AR66" s="203">
        <f t="shared" si="30"/>
        <v>2884.8113070782592</v>
      </c>
      <c r="AY66" s="3"/>
    </row>
    <row r="67" spans="1:51">
      <c r="A67" s="54"/>
      <c r="B67" s="43">
        <f>'13. Desinvesteringen'!B351</f>
        <v>332</v>
      </c>
      <c r="C67" s="54"/>
      <c r="D67" s="54"/>
      <c r="E67" s="54"/>
      <c r="F67" s="48">
        <f>'5. Input GAW-waarde desinv.'!D27</f>
        <v>52322.526677778427</v>
      </c>
      <c r="G67" s="187">
        <f>'13. Desinvesteringen'!D351</f>
        <v>1976</v>
      </c>
      <c r="H67" s="187">
        <f>'13. Desinvesteringen'!G351</f>
        <v>2022</v>
      </c>
      <c r="I67" s="43" t="str">
        <f>'13. Desinvesteringen'!C351</f>
        <v>01 Regionale leidingen</v>
      </c>
      <c r="J67" s="176">
        <f>'13. Desinvesteringen'!F351</f>
        <v>0</v>
      </c>
      <c r="K67" s="44">
        <f>_xlfn.XLOOKUP(I67,'3. Input (des)investeringen '!$B$11:$B$81,'3. Input (des)investeringen '!$E$11:$E$81)</f>
        <v>1</v>
      </c>
      <c r="L67" s="54"/>
      <c r="M67" s="44">
        <f>_xlfn.XLOOKUP(I67,'3. Input (des)investeringen '!$B$11:$B$81,'3. Input (des)investeringen '!$D$11:$D$81,0)</f>
        <v>55</v>
      </c>
      <c r="N67" s="44">
        <f t="shared" si="9"/>
        <v>9.5</v>
      </c>
      <c r="P67" s="49">
        <f t="shared" si="10"/>
        <v>6443.9322329474489</v>
      </c>
      <c r="Q67" s="49">
        <f t="shared" si="10"/>
        <v>5562.1309800177987</v>
      </c>
      <c r="R67" s="49">
        <f t="shared" si="10"/>
        <v>4800.9972669627305</v>
      </c>
      <c r="S67" s="49">
        <f t="shared" si="10"/>
        <v>4658.9559277034778</v>
      </c>
      <c r="T67" s="103">
        <f t="shared" si="10"/>
        <v>4658.9559277034778</v>
      </c>
      <c r="V67" s="49">
        <f t="shared" si="11"/>
        <v>550.76343871345716</v>
      </c>
      <c r="W67" s="49">
        <f t="shared" si="12"/>
        <v>550.76343871345716</v>
      </c>
      <c r="X67" s="49">
        <f t="shared" si="13"/>
        <v>550.76343871345716</v>
      </c>
      <c r="Y67" s="49">
        <f t="shared" si="14"/>
        <v>550.76343871345716</v>
      </c>
      <c r="Z67" s="103">
        <f t="shared" si="15"/>
        <v>550.76343871345716</v>
      </c>
      <c r="AB67" s="49">
        <f t="shared" si="16"/>
        <v>6994.6956716609056</v>
      </c>
      <c r="AC67" s="49">
        <f t="shared" si="17"/>
        <v>6112.8944187312554</v>
      </c>
      <c r="AD67" s="49">
        <f t="shared" si="18"/>
        <v>5351.7607056761881</v>
      </c>
      <c r="AE67" s="49">
        <f t="shared" si="19"/>
        <v>5209.7193664169354</v>
      </c>
      <c r="AF67" s="103">
        <f t="shared" si="20"/>
        <v>5209.7193664169354</v>
      </c>
      <c r="AH67" s="49">
        <f t="shared" si="21"/>
        <v>45327.831006117522</v>
      </c>
      <c r="AI67" s="49">
        <f t="shared" si="22"/>
        <v>39214.93658738627</v>
      </c>
      <c r="AJ67" s="49">
        <f t="shared" si="23"/>
        <v>33863.175881710078</v>
      </c>
      <c r="AK67" s="49">
        <f t="shared" si="24"/>
        <v>28653.456515293143</v>
      </c>
      <c r="AL67" s="103">
        <f t="shared" si="25"/>
        <v>23443.737148876207</v>
      </c>
      <c r="AN67" s="53">
        <f t="shared" si="26"/>
        <v>8853.1367429117236</v>
      </c>
      <c r="AO67" s="53">
        <f t="shared" si="27"/>
        <v>8112.8561846879547</v>
      </c>
      <c r="AP67" s="53">
        <f t="shared" si="28"/>
        <v>6638.5613891811709</v>
      </c>
      <c r="AQ67" s="53">
        <f t="shared" si="29"/>
        <v>6298.5507139980746</v>
      </c>
      <c r="AR67" s="203">
        <f t="shared" si="30"/>
        <v>6100.581378074231</v>
      </c>
      <c r="AY67" s="3"/>
    </row>
    <row r="68" spans="1:51">
      <c r="A68" s="54"/>
      <c r="B68" s="43">
        <f>'13. Desinvesteringen'!B352</f>
        <v>333</v>
      </c>
      <c r="C68" s="54"/>
      <c r="D68" s="54"/>
      <c r="E68" s="54"/>
      <c r="F68" s="48">
        <f>'5. Input GAW-waarde desinv.'!D28</f>
        <v>22168.241432612802</v>
      </c>
      <c r="G68" s="187">
        <f>'13. Desinvesteringen'!D352</f>
        <v>1977</v>
      </c>
      <c r="H68" s="187">
        <f>'13. Desinvesteringen'!G352</f>
        <v>2022</v>
      </c>
      <c r="I68" s="43" t="str">
        <f>'13. Desinvesteringen'!C352</f>
        <v>01 Regionale leidingen</v>
      </c>
      <c r="J68" s="176">
        <f>'13. Desinvesteringen'!F352</f>
        <v>0</v>
      </c>
      <c r="K68" s="44">
        <f>_xlfn.XLOOKUP(I68,'3. Input (des)investeringen '!$B$11:$B$81,'3. Input (des)investeringen '!$E$11:$E$81)</f>
        <v>1</v>
      </c>
      <c r="L68" s="54"/>
      <c r="M68" s="44">
        <f>_xlfn.XLOOKUP(I68,'3. Input (des)investeringen '!$B$11:$B$81,'3. Input (des)investeringen '!$D$11:$D$81,0)</f>
        <v>55</v>
      </c>
      <c r="N68" s="44">
        <f t="shared" si="9"/>
        <v>10.5</v>
      </c>
      <c r="P68" s="49">
        <f t="shared" si="10"/>
        <v>2470.1754739197127</v>
      </c>
      <c r="Q68" s="49">
        <f t="shared" si="10"/>
        <v>2164.3442247677481</v>
      </c>
      <c r="R68" s="49">
        <f t="shared" si="10"/>
        <v>1896.3777969393602</v>
      </c>
      <c r="S68" s="49">
        <f t="shared" si="10"/>
        <v>1789.4026391632935</v>
      </c>
      <c r="T68" s="103">
        <f t="shared" si="10"/>
        <v>1789.4026391632935</v>
      </c>
      <c r="V68" s="49">
        <f t="shared" si="11"/>
        <v>211.12610888202667</v>
      </c>
      <c r="W68" s="49">
        <f t="shared" si="12"/>
        <v>211.12610888202673</v>
      </c>
      <c r="X68" s="49">
        <f t="shared" si="13"/>
        <v>211.12610888202673</v>
      </c>
      <c r="Y68" s="49">
        <f t="shared" si="14"/>
        <v>211.12610888202673</v>
      </c>
      <c r="Z68" s="103">
        <f t="shared" si="15"/>
        <v>211.12610888202673</v>
      </c>
      <c r="AB68" s="49">
        <f t="shared" si="16"/>
        <v>2681.3015828017392</v>
      </c>
      <c r="AC68" s="49">
        <f t="shared" si="17"/>
        <v>2375.4703336497746</v>
      </c>
      <c r="AD68" s="49">
        <f t="shared" si="18"/>
        <v>2107.503905821387</v>
      </c>
      <c r="AE68" s="49">
        <f t="shared" si="19"/>
        <v>2000.5287480453203</v>
      </c>
      <c r="AF68" s="103">
        <f t="shared" si="20"/>
        <v>2000.5287480453203</v>
      </c>
      <c r="AH68" s="49">
        <f t="shared" si="21"/>
        <v>19486.939849811064</v>
      </c>
      <c r="AI68" s="49">
        <f t="shared" si="22"/>
        <v>17111.469516161291</v>
      </c>
      <c r="AJ68" s="49">
        <f t="shared" si="23"/>
        <v>15003.965610339903</v>
      </c>
      <c r="AK68" s="49">
        <f t="shared" si="24"/>
        <v>13003.436862294582</v>
      </c>
      <c r="AL68" s="103">
        <f t="shared" si="25"/>
        <v>11002.908114249261</v>
      </c>
      <c r="AN68" s="53">
        <f t="shared" si="26"/>
        <v>3480.266116643993</v>
      </c>
      <c r="AO68" s="53">
        <f t="shared" si="27"/>
        <v>3248.1552789740003</v>
      </c>
      <c r="AP68" s="53">
        <f t="shared" si="28"/>
        <v>2677.6545990143031</v>
      </c>
      <c r="AQ68" s="53">
        <f t="shared" si="29"/>
        <v>2494.6593488125145</v>
      </c>
      <c r="AR68" s="203">
        <f t="shared" si="30"/>
        <v>2418.6392563867921</v>
      </c>
      <c r="AY68" s="3"/>
    </row>
    <row r="69" spans="1:51">
      <c r="A69" s="54"/>
      <c r="B69" s="43">
        <f>'13. Desinvesteringen'!B353</f>
        <v>334</v>
      </c>
      <c r="C69" s="54"/>
      <c r="D69" s="54"/>
      <c r="E69" s="54"/>
      <c r="F69" s="48">
        <f>'5. Input GAW-waarde desinv.'!D29</f>
        <v>74293.951826154895</v>
      </c>
      <c r="G69" s="187">
        <f>'13. Desinvesteringen'!D353</f>
        <v>1980</v>
      </c>
      <c r="H69" s="187">
        <f>'13. Desinvesteringen'!G353</f>
        <v>2022</v>
      </c>
      <c r="I69" s="43" t="str">
        <f>'13. Desinvesteringen'!C353</f>
        <v>01 Regionale leidingen</v>
      </c>
      <c r="J69" s="176">
        <f>'13. Desinvesteringen'!F353</f>
        <v>0</v>
      </c>
      <c r="K69" s="44">
        <f>_xlfn.XLOOKUP(I69,'3. Input (des)investeringen '!$B$11:$B$81,'3. Input (des)investeringen '!$E$11:$E$81)</f>
        <v>1</v>
      </c>
      <c r="L69" s="54"/>
      <c r="M69" s="44">
        <f>_xlfn.XLOOKUP(I69,'3. Input (des)investeringen '!$B$11:$B$81,'3. Input (des)investeringen '!$D$11:$D$81,0)</f>
        <v>55</v>
      </c>
      <c r="N69" s="44">
        <f t="shared" si="9"/>
        <v>13.5</v>
      </c>
      <c r="P69" s="49">
        <f t="shared" si="10"/>
        <v>6438.8091582667575</v>
      </c>
      <c r="Q69" s="49">
        <f t="shared" si="10"/>
        <v>5818.7756837669958</v>
      </c>
      <c r="R69" s="49">
        <f t="shared" si="10"/>
        <v>5258.4491364412843</v>
      </c>
      <c r="S69" s="49">
        <f t="shared" si="10"/>
        <v>4752.0799603395308</v>
      </c>
      <c r="T69" s="103">
        <f t="shared" si="10"/>
        <v>4694.3623899710346</v>
      </c>
      <c r="V69" s="49">
        <f t="shared" si="11"/>
        <v>550.32556908262893</v>
      </c>
      <c r="W69" s="49">
        <f t="shared" si="12"/>
        <v>550.32556908262893</v>
      </c>
      <c r="X69" s="49">
        <f t="shared" si="13"/>
        <v>550.32556908262893</v>
      </c>
      <c r="Y69" s="49">
        <f t="shared" si="14"/>
        <v>550.32556908262893</v>
      </c>
      <c r="Z69" s="103">
        <f t="shared" si="15"/>
        <v>550.32556908262893</v>
      </c>
      <c r="AB69" s="49">
        <f t="shared" si="16"/>
        <v>6989.1347273493866</v>
      </c>
      <c r="AC69" s="49">
        <f t="shared" si="17"/>
        <v>6369.1012528496249</v>
      </c>
      <c r="AD69" s="49">
        <f t="shared" si="18"/>
        <v>5808.7747055239133</v>
      </c>
      <c r="AE69" s="49">
        <f t="shared" si="19"/>
        <v>5302.4055294221598</v>
      </c>
      <c r="AF69" s="103">
        <f t="shared" si="20"/>
        <v>5244.6879590536637</v>
      </c>
      <c r="AH69" s="49">
        <f t="shared" si="21"/>
        <v>67304.817098805506</v>
      </c>
      <c r="AI69" s="49">
        <f t="shared" si="22"/>
        <v>60935.715845955885</v>
      </c>
      <c r="AJ69" s="49">
        <f t="shared" si="23"/>
        <v>55126.941140431969</v>
      </c>
      <c r="AK69" s="49">
        <f t="shared" si="24"/>
        <v>49824.535611009807</v>
      </c>
      <c r="AL69" s="103">
        <f t="shared" si="25"/>
        <v>44579.847651956145</v>
      </c>
      <c r="AN69" s="53">
        <f t="shared" si="26"/>
        <v>9748.6322284004127</v>
      </c>
      <c r="AO69" s="53">
        <f t="shared" si="27"/>
        <v>9476.8227609933747</v>
      </c>
      <c r="AP69" s="53">
        <f t="shared" si="28"/>
        <v>7903.5984688603276</v>
      </c>
      <c r="AQ69" s="53">
        <f t="shared" si="29"/>
        <v>7195.7378826405329</v>
      </c>
      <c r="AR69" s="203">
        <f t="shared" si="30"/>
        <v>6938.7221698279973</v>
      </c>
      <c r="AY69" s="3"/>
    </row>
    <row r="70" spans="1:51">
      <c r="A70" s="54"/>
      <c r="B70" s="43">
        <f>'13. Desinvesteringen'!B354</f>
        <v>335</v>
      </c>
      <c r="C70" s="54"/>
      <c r="D70" s="54"/>
      <c r="E70" s="54"/>
      <c r="F70" s="48">
        <f>'5. Input GAW-waarde desinv.'!D30</f>
        <v>357.48421114725051</v>
      </c>
      <c r="G70" s="187">
        <f>'13. Desinvesteringen'!D354</f>
        <v>1986</v>
      </c>
      <c r="H70" s="187">
        <f>'13. Desinvesteringen'!G354</f>
        <v>2022</v>
      </c>
      <c r="I70" s="43" t="str">
        <f>'13. Desinvesteringen'!C354</f>
        <v>01 Regionale leidingen</v>
      </c>
      <c r="J70" s="176">
        <f>'13. Desinvesteringen'!F354</f>
        <v>0</v>
      </c>
      <c r="K70" s="44">
        <f>_xlfn.XLOOKUP(I70,'3. Input (des)investeringen '!$B$11:$B$81,'3. Input (des)investeringen '!$E$11:$E$81)</f>
        <v>1</v>
      </c>
      <c r="L70" s="54"/>
      <c r="M70" s="44">
        <f>_xlfn.XLOOKUP(I70,'3. Input (des)investeringen '!$B$11:$B$81,'3. Input (des)investeringen '!$D$11:$D$81,0)</f>
        <v>55</v>
      </c>
      <c r="N70" s="44">
        <f t="shared" si="9"/>
        <v>19.5</v>
      </c>
      <c r="P70" s="49">
        <f t="shared" si="10"/>
        <v>21.44905266883503</v>
      </c>
      <c r="Q70" s="49">
        <f t="shared" si="10"/>
        <v>20.019115824246029</v>
      </c>
      <c r="R70" s="49">
        <f t="shared" si="10"/>
        <v>18.684508102629628</v>
      </c>
      <c r="S70" s="49">
        <f t="shared" si="10"/>
        <v>17.438874229120984</v>
      </c>
      <c r="T70" s="103">
        <f t="shared" si="10"/>
        <v>16.276282613846252</v>
      </c>
      <c r="V70" s="49">
        <f t="shared" si="11"/>
        <v>1.833252364857695</v>
      </c>
      <c r="W70" s="49">
        <f t="shared" si="12"/>
        <v>1.833252364857695</v>
      </c>
      <c r="X70" s="49">
        <f t="shared" si="13"/>
        <v>1.833252364857695</v>
      </c>
      <c r="Y70" s="49">
        <f t="shared" si="14"/>
        <v>1.833252364857695</v>
      </c>
      <c r="Z70" s="103">
        <f t="shared" si="15"/>
        <v>1.833252364857695</v>
      </c>
      <c r="AB70" s="49">
        <f t="shared" si="16"/>
        <v>23.282305033692726</v>
      </c>
      <c r="AC70" s="49">
        <f t="shared" si="17"/>
        <v>21.852368189103725</v>
      </c>
      <c r="AD70" s="49">
        <f t="shared" si="18"/>
        <v>20.517760467487324</v>
      </c>
      <c r="AE70" s="49">
        <f t="shared" si="19"/>
        <v>19.27212659397868</v>
      </c>
      <c r="AF70" s="103">
        <f t="shared" si="20"/>
        <v>18.109534978703948</v>
      </c>
      <c r="AH70" s="49">
        <f t="shared" si="21"/>
        <v>334.20190611355775</v>
      </c>
      <c r="AI70" s="49">
        <f t="shared" si="22"/>
        <v>312.34953792445401</v>
      </c>
      <c r="AJ70" s="49">
        <f t="shared" si="23"/>
        <v>291.83177745696668</v>
      </c>
      <c r="AK70" s="49">
        <f t="shared" si="24"/>
        <v>272.55965086298801</v>
      </c>
      <c r="AL70" s="103">
        <f t="shared" si="25"/>
        <v>254.45011588428406</v>
      </c>
      <c r="AN70" s="53">
        <f t="shared" si="26"/>
        <v>36.984583184348594</v>
      </c>
      <c r="AO70" s="53">
        <f t="shared" si="27"/>
        <v>37.782194623250881</v>
      </c>
      <c r="AP70" s="53">
        <f t="shared" si="28"/>
        <v>31.607368010852056</v>
      </c>
      <c r="AQ70" s="53">
        <f t="shared" si="29"/>
        <v>29.629393326772224</v>
      </c>
      <c r="AR70" s="203">
        <f t="shared" si="30"/>
        <v>27.778639382306743</v>
      </c>
      <c r="AY70" s="3"/>
    </row>
    <row r="71" spans="1:51">
      <c r="A71" s="54"/>
      <c r="B71" s="43">
        <f>'13. Desinvesteringen'!B355</f>
        <v>336</v>
      </c>
      <c r="C71" s="54"/>
      <c r="D71" s="54"/>
      <c r="E71" s="54"/>
      <c r="F71" s="48">
        <f>'5. Input GAW-waarde desinv.'!D31</f>
        <v>38915.650783577308</v>
      </c>
      <c r="G71" s="187">
        <f>'13. Desinvesteringen'!D355</f>
        <v>1987</v>
      </c>
      <c r="H71" s="187">
        <f>'13. Desinvesteringen'!G355</f>
        <v>2022</v>
      </c>
      <c r="I71" s="43" t="str">
        <f>'13. Desinvesteringen'!C355</f>
        <v>01 Regionale leidingen</v>
      </c>
      <c r="J71" s="176">
        <f>'13. Desinvesteringen'!F355</f>
        <v>0</v>
      </c>
      <c r="K71" s="44">
        <f>_xlfn.XLOOKUP(I71,'3. Input (des)investeringen '!$B$11:$B$81,'3. Input (des)investeringen '!$E$11:$E$81)</f>
        <v>1</v>
      </c>
      <c r="L71" s="54"/>
      <c r="M71" s="44">
        <f>_xlfn.XLOOKUP(I71,'3. Input (des)investeringen '!$B$11:$B$81,'3. Input (des)investeringen '!$D$11:$D$81,0)</f>
        <v>55</v>
      </c>
      <c r="N71" s="44">
        <f t="shared" si="9"/>
        <v>20.5</v>
      </c>
      <c r="P71" s="49">
        <f t="shared" si="10"/>
        <v>2221.0395813066075</v>
      </c>
      <c r="Q71" s="49">
        <f t="shared" si="10"/>
        <v>2080.1931688335053</v>
      </c>
      <c r="R71" s="49">
        <f t="shared" si="10"/>
        <v>1948.2784800782101</v>
      </c>
      <c r="S71" s="49">
        <f t="shared" si="10"/>
        <v>1824.7291130488604</v>
      </c>
      <c r="T71" s="103">
        <f t="shared" si="10"/>
        <v>1709.0145839286888</v>
      </c>
      <c r="V71" s="49">
        <f t="shared" si="11"/>
        <v>189.83244284671858</v>
      </c>
      <c r="W71" s="49">
        <f t="shared" si="12"/>
        <v>189.83244284671855</v>
      </c>
      <c r="X71" s="49">
        <f t="shared" si="13"/>
        <v>189.83244284671855</v>
      </c>
      <c r="Y71" s="49">
        <f t="shared" si="14"/>
        <v>189.83244284671855</v>
      </c>
      <c r="Z71" s="103">
        <f t="shared" si="15"/>
        <v>189.83244284671855</v>
      </c>
      <c r="AB71" s="49">
        <f t="shared" si="16"/>
        <v>2410.872024153326</v>
      </c>
      <c r="AC71" s="49">
        <f t="shared" si="17"/>
        <v>2270.0256116802238</v>
      </c>
      <c r="AD71" s="49">
        <f t="shared" si="18"/>
        <v>2138.1109229249287</v>
      </c>
      <c r="AE71" s="49">
        <f t="shared" si="19"/>
        <v>2014.561555895579</v>
      </c>
      <c r="AF71" s="103">
        <f t="shared" si="20"/>
        <v>1898.8470267754074</v>
      </c>
      <c r="AH71" s="49">
        <f t="shared" si="21"/>
        <v>36504.778759423985</v>
      </c>
      <c r="AI71" s="49">
        <f t="shared" si="22"/>
        <v>34234.753147743759</v>
      </c>
      <c r="AJ71" s="49">
        <f t="shared" si="23"/>
        <v>32096.642224818832</v>
      </c>
      <c r="AK71" s="49">
        <f t="shared" si="24"/>
        <v>30082.080668923252</v>
      </c>
      <c r="AL71" s="103">
        <f t="shared" si="25"/>
        <v>28183.233642147847</v>
      </c>
      <c r="AN71" s="53">
        <f t="shared" si="26"/>
        <v>3907.5679532897093</v>
      </c>
      <c r="AO71" s="53">
        <f t="shared" si="27"/>
        <v>4015.9980222151553</v>
      </c>
      <c r="AP71" s="53">
        <f t="shared" si="28"/>
        <v>3357.7833274680443</v>
      </c>
      <c r="AQ71" s="53">
        <f t="shared" si="29"/>
        <v>3157.6806213146629</v>
      </c>
      <c r="AR71" s="203">
        <f t="shared" si="30"/>
        <v>2969.8099051770255</v>
      </c>
      <c r="AY71" s="3"/>
    </row>
    <row r="72" spans="1:51">
      <c r="A72" s="54"/>
      <c r="B72" s="43">
        <f>'13. Desinvesteringen'!B356</f>
        <v>337</v>
      </c>
      <c r="C72" s="54"/>
      <c r="D72" s="54"/>
      <c r="E72" s="54"/>
      <c r="F72" s="48">
        <f>'5. Input GAW-waarde desinv.'!D32</f>
        <v>22545.342886393813</v>
      </c>
      <c r="G72" s="187">
        <f>'13. Desinvesteringen'!D356</f>
        <v>1991</v>
      </c>
      <c r="H72" s="187">
        <f>'13. Desinvesteringen'!G356</f>
        <v>2022</v>
      </c>
      <c r="I72" s="43" t="str">
        <f>'13. Desinvesteringen'!C356</f>
        <v>01 Regionale leidingen</v>
      </c>
      <c r="J72" s="176">
        <f>'13. Desinvesteringen'!F356</f>
        <v>0</v>
      </c>
      <c r="K72" s="44">
        <f>_xlfn.XLOOKUP(I72,'3. Input (des)investeringen '!$B$11:$B$81,'3. Input (des)investeringen '!$E$11:$E$81)</f>
        <v>1</v>
      </c>
      <c r="L72" s="54"/>
      <c r="M72" s="44">
        <f>_xlfn.XLOOKUP(I72,'3. Input (des)investeringen '!$B$11:$B$81,'3. Input (des)investeringen '!$D$11:$D$81,0)</f>
        <v>55</v>
      </c>
      <c r="N72" s="44">
        <f t="shared" si="9"/>
        <v>24.5</v>
      </c>
      <c r="P72" s="49">
        <f t="shared" si="10"/>
        <v>1076.6551500849291</v>
      </c>
      <c r="Q72" s="49">
        <f t="shared" si="10"/>
        <v>1019.5265094681778</v>
      </c>
      <c r="R72" s="49">
        <f t="shared" si="10"/>
        <v>965.42918447598879</v>
      </c>
      <c r="S72" s="49">
        <f t="shared" si="10"/>
        <v>914.20232978950764</v>
      </c>
      <c r="T72" s="103">
        <f t="shared" si="10"/>
        <v>865.69363473945202</v>
      </c>
      <c r="V72" s="49">
        <f t="shared" si="11"/>
        <v>92.02180769956658</v>
      </c>
      <c r="W72" s="49">
        <f t="shared" si="12"/>
        <v>92.021807699566594</v>
      </c>
      <c r="X72" s="49">
        <f t="shared" si="13"/>
        <v>92.021807699566594</v>
      </c>
      <c r="Y72" s="49">
        <f t="shared" si="14"/>
        <v>92.021807699566594</v>
      </c>
      <c r="Z72" s="103">
        <f t="shared" si="15"/>
        <v>92.021807699566594</v>
      </c>
      <c r="AB72" s="49">
        <f t="shared" si="16"/>
        <v>1168.6769577844957</v>
      </c>
      <c r="AC72" s="49">
        <f t="shared" si="17"/>
        <v>1111.5483171677445</v>
      </c>
      <c r="AD72" s="49">
        <f t="shared" si="18"/>
        <v>1057.4509921755555</v>
      </c>
      <c r="AE72" s="49">
        <f t="shared" si="19"/>
        <v>1006.2241374890742</v>
      </c>
      <c r="AF72" s="103">
        <f t="shared" si="20"/>
        <v>957.7154424390186</v>
      </c>
      <c r="AH72" s="49">
        <f t="shared" si="21"/>
        <v>21376.665928609316</v>
      </c>
      <c r="AI72" s="49">
        <f t="shared" si="22"/>
        <v>20265.117611441572</v>
      </c>
      <c r="AJ72" s="49">
        <f t="shared" si="23"/>
        <v>19207.666619266016</v>
      </c>
      <c r="AK72" s="49">
        <f t="shared" si="24"/>
        <v>18201.442481776943</v>
      </c>
      <c r="AL72" s="103">
        <f t="shared" si="25"/>
        <v>17243.727039337926</v>
      </c>
      <c r="AN72" s="53">
        <f t="shared" si="26"/>
        <v>2045.1202608574777</v>
      </c>
      <c r="AO72" s="53">
        <f t="shared" si="27"/>
        <v>2145.0693153512648</v>
      </c>
      <c r="AP72" s="53">
        <f t="shared" si="28"/>
        <v>1787.342323707664</v>
      </c>
      <c r="AQ72" s="53">
        <f t="shared" si="29"/>
        <v>1697.8789517965979</v>
      </c>
      <c r="AR72" s="203">
        <f t="shared" si="30"/>
        <v>1612.9770699338596</v>
      </c>
      <c r="AY72" s="3"/>
    </row>
    <row r="73" spans="1:51">
      <c r="A73" s="54"/>
      <c r="B73" s="43">
        <f>'13. Desinvesteringen'!B357</f>
        <v>338</v>
      </c>
      <c r="C73" s="54"/>
      <c r="D73" s="54"/>
      <c r="E73" s="54"/>
      <c r="F73" s="48">
        <f>'5. Input GAW-waarde desinv.'!D33</f>
        <v>91128.347042326975</v>
      </c>
      <c r="G73" s="187">
        <f>'13. Desinvesteringen'!D357</f>
        <v>1994</v>
      </c>
      <c r="H73" s="187">
        <f>'13. Desinvesteringen'!G357</f>
        <v>2022</v>
      </c>
      <c r="I73" s="43" t="str">
        <f>'13. Desinvesteringen'!C357</f>
        <v>01 Regionale leidingen</v>
      </c>
      <c r="J73" s="176">
        <f>'13. Desinvesteringen'!F357</f>
        <v>0</v>
      </c>
      <c r="K73" s="44">
        <f>_xlfn.XLOOKUP(I73,'3. Input (des)investeringen '!$B$11:$B$81,'3. Input (des)investeringen '!$E$11:$E$81)</f>
        <v>1</v>
      </c>
      <c r="L73" s="54"/>
      <c r="M73" s="44">
        <f>_xlfn.XLOOKUP(I73,'3. Input (des)investeringen '!$B$11:$B$81,'3. Input (des)investeringen '!$D$11:$D$81,0)</f>
        <v>55</v>
      </c>
      <c r="N73" s="44">
        <f t="shared" si="9"/>
        <v>27.5</v>
      </c>
      <c r="P73" s="49">
        <f t="shared" si="10"/>
        <v>3877.0969468917297</v>
      </c>
      <c r="Q73" s="49">
        <f t="shared" si="10"/>
        <v>3693.8160003113935</v>
      </c>
      <c r="R73" s="49">
        <f t="shared" si="10"/>
        <v>3519.1992439330365</v>
      </c>
      <c r="S73" s="49">
        <f t="shared" si="10"/>
        <v>3352.837097856202</v>
      </c>
      <c r="T73" s="103">
        <f t="shared" si="10"/>
        <v>3194.3393441393632</v>
      </c>
      <c r="V73" s="49">
        <f t="shared" si="11"/>
        <v>331.37580742664358</v>
      </c>
      <c r="W73" s="49">
        <f t="shared" si="12"/>
        <v>331.37580742664363</v>
      </c>
      <c r="X73" s="49">
        <f t="shared" si="13"/>
        <v>331.37580742664363</v>
      </c>
      <c r="Y73" s="49">
        <f t="shared" si="14"/>
        <v>331.37580742664363</v>
      </c>
      <c r="Z73" s="103">
        <f t="shared" si="15"/>
        <v>331.37580742664363</v>
      </c>
      <c r="AB73" s="49">
        <f t="shared" si="16"/>
        <v>4208.4727543183735</v>
      </c>
      <c r="AC73" s="49">
        <f t="shared" si="17"/>
        <v>4025.1918077380369</v>
      </c>
      <c r="AD73" s="49">
        <f t="shared" si="18"/>
        <v>3850.5750513596804</v>
      </c>
      <c r="AE73" s="49">
        <f t="shared" si="19"/>
        <v>3684.2129052828459</v>
      </c>
      <c r="AF73" s="103">
        <f t="shared" si="20"/>
        <v>3525.7151515660071</v>
      </c>
      <c r="AH73" s="49">
        <f t="shared" si="21"/>
        <v>86919.874288008607</v>
      </c>
      <c r="AI73" s="49">
        <f t="shared" si="22"/>
        <v>82894.682480270567</v>
      </c>
      <c r="AJ73" s="49">
        <f t="shared" si="23"/>
        <v>79044.10742891088</v>
      </c>
      <c r="AK73" s="49">
        <f t="shared" si="24"/>
        <v>75359.894523628027</v>
      </c>
      <c r="AL73" s="103">
        <f t="shared" si="25"/>
        <v>71834.179372062019</v>
      </c>
      <c r="AN73" s="53">
        <f t="shared" si="26"/>
        <v>7772.1876001267265</v>
      </c>
      <c r="AO73" s="53">
        <f t="shared" si="27"/>
        <v>8252.8206142318359</v>
      </c>
      <c r="AP73" s="53">
        <f t="shared" si="28"/>
        <v>6854.2511336582938</v>
      </c>
      <c r="AQ73" s="53">
        <f t="shared" si="29"/>
        <v>6547.888897180711</v>
      </c>
      <c r="AR73" s="203">
        <f t="shared" si="30"/>
        <v>6255.413967704364</v>
      </c>
      <c r="AY73" s="3"/>
    </row>
    <row r="74" spans="1:51">
      <c r="A74" s="54"/>
      <c r="B74" s="43">
        <f>'13. Desinvesteringen'!B358</f>
        <v>339</v>
      </c>
      <c r="C74" s="54"/>
      <c r="D74" s="54"/>
      <c r="E74" s="54"/>
      <c r="F74" s="48">
        <f>'5. Input GAW-waarde desinv.'!D34</f>
        <v>19475.506076320318</v>
      </c>
      <c r="G74" s="187">
        <f>'13. Desinvesteringen'!D358</f>
        <v>1995</v>
      </c>
      <c r="H74" s="187">
        <f>'13. Desinvesteringen'!G358</f>
        <v>2022</v>
      </c>
      <c r="I74" s="43" t="str">
        <f>'13. Desinvesteringen'!C358</f>
        <v>01 Regionale leidingen</v>
      </c>
      <c r="J74" s="176">
        <f>'13. Desinvesteringen'!F358</f>
        <v>0</v>
      </c>
      <c r="K74" s="44">
        <f>_xlfn.XLOOKUP(I74,'3. Input (des)investeringen '!$B$11:$B$81,'3. Input (des)investeringen '!$E$11:$E$81)</f>
        <v>1</v>
      </c>
      <c r="L74" s="54"/>
      <c r="M74" s="44">
        <f>_xlfn.XLOOKUP(I74,'3. Input (des)investeringen '!$B$11:$B$81,'3. Input (des)investeringen '!$D$11:$D$81,0)</f>
        <v>55</v>
      </c>
      <c r="N74" s="44">
        <f t="shared" si="9"/>
        <v>28.5</v>
      </c>
      <c r="P74" s="49">
        <f t="shared" si="10"/>
        <v>799.52077576472891</v>
      </c>
      <c r="Q74" s="49">
        <f t="shared" si="10"/>
        <v>763.05140704563598</v>
      </c>
      <c r="R74" s="49">
        <f t="shared" si="10"/>
        <v>728.24555339092285</v>
      </c>
      <c r="S74" s="49">
        <f t="shared" si="10"/>
        <v>695.02733516607361</v>
      </c>
      <c r="T74" s="103">
        <f t="shared" si="10"/>
        <v>663.3243339128843</v>
      </c>
      <c r="V74" s="49">
        <f t="shared" si="11"/>
        <v>68.335109039720422</v>
      </c>
      <c r="W74" s="49">
        <f t="shared" si="12"/>
        <v>68.335109039720422</v>
      </c>
      <c r="X74" s="49">
        <f t="shared" si="13"/>
        <v>68.335109039720422</v>
      </c>
      <c r="Y74" s="49">
        <f t="shared" si="14"/>
        <v>68.335109039720422</v>
      </c>
      <c r="Z74" s="103">
        <f t="shared" si="15"/>
        <v>68.335109039720422</v>
      </c>
      <c r="AB74" s="49">
        <f t="shared" si="16"/>
        <v>867.85588480444937</v>
      </c>
      <c r="AC74" s="49">
        <f t="shared" si="17"/>
        <v>831.38651608535645</v>
      </c>
      <c r="AD74" s="49">
        <f t="shared" si="18"/>
        <v>796.58066243064332</v>
      </c>
      <c r="AE74" s="49">
        <f t="shared" si="19"/>
        <v>763.36244420579408</v>
      </c>
      <c r="AF74" s="103">
        <f t="shared" si="20"/>
        <v>731.65944295260476</v>
      </c>
      <c r="AH74" s="49">
        <f t="shared" si="21"/>
        <v>18607.65019151587</v>
      </c>
      <c r="AI74" s="49">
        <f t="shared" si="22"/>
        <v>17776.263675430513</v>
      </c>
      <c r="AJ74" s="49">
        <f t="shared" si="23"/>
        <v>16979.683012999871</v>
      </c>
      <c r="AK74" s="49">
        <f t="shared" si="24"/>
        <v>16216.320568794077</v>
      </c>
      <c r="AL74" s="103">
        <f t="shared" si="25"/>
        <v>15484.661125841472</v>
      </c>
      <c r="AN74" s="53">
        <f t="shared" si="26"/>
        <v>1630.7695426566002</v>
      </c>
      <c r="AO74" s="53">
        <f t="shared" si="27"/>
        <v>1737.9759635323126</v>
      </c>
      <c r="AP74" s="53">
        <f t="shared" si="28"/>
        <v>1441.8086169246385</v>
      </c>
      <c r="AQ74" s="53">
        <f t="shared" si="29"/>
        <v>1379.5826258199691</v>
      </c>
      <c r="AR74" s="203">
        <f t="shared" si="30"/>
        <v>1320.0765657345805</v>
      </c>
      <c r="AY74" s="3"/>
    </row>
    <row r="75" spans="1:51">
      <c r="A75" s="54"/>
      <c r="B75" s="43">
        <f>'13. Desinvesteringen'!B359</f>
        <v>340</v>
      </c>
      <c r="C75" s="54"/>
      <c r="D75" s="54"/>
      <c r="E75" s="54"/>
      <c r="F75" s="48">
        <f>'5. Input GAW-waarde desinv.'!D35</f>
        <v>4265.7894840755598</v>
      </c>
      <c r="G75" s="187">
        <f>'13. Desinvesteringen'!D359</f>
        <v>1997</v>
      </c>
      <c r="H75" s="187">
        <f>'13. Desinvesteringen'!G359</f>
        <v>2022</v>
      </c>
      <c r="I75" s="43" t="str">
        <f>'13. Desinvesteringen'!C359</f>
        <v>01 Regionale leidingen</v>
      </c>
      <c r="J75" s="176">
        <f>'13. Desinvesteringen'!F359</f>
        <v>0</v>
      </c>
      <c r="K75" s="44">
        <f>_xlfn.XLOOKUP(I75,'3. Input (des)investeringen '!$B$11:$B$81,'3. Input (des)investeringen '!$E$11:$E$81)</f>
        <v>1</v>
      </c>
      <c r="L75" s="54"/>
      <c r="M75" s="44">
        <f>_xlfn.XLOOKUP(I75,'3. Input (des)investeringen '!$B$11:$B$81,'3. Input (des)investeringen '!$D$11:$D$81,0)</f>
        <v>55</v>
      </c>
      <c r="N75" s="44">
        <f t="shared" si="9"/>
        <v>30.5</v>
      </c>
      <c r="P75" s="49">
        <f t="shared" si="10"/>
        <v>163.63848184814444</v>
      </c>
      <c r="Q75" s="49">
        <f t="shared" si="10"/>
        <v>156.6637268841252</v>
      </c>
      <c r="R75" s="49">
        <f t="shared" si="10"/>
        <v>149.98625655791653</v>
      </c>
      <c r="S75" s="49">
        <f t="shared" si="10"/>
        <v>143.59339972102177</v>
      </c>
      <c r="T75" s="103">
        <f t="shared" si="10"/>
        <v>137.47302530668313</v>
      </c>
      <c r="V75" s="49">
        <f t="shared" si="11"/>
        <v>13.986195029755933</v>
      </c>
      <c r="W75" s="49">
        <f t="shared" si="12"/>
        <v>13.986195029755937</v>
      </c>
      <c r="X75" s="49">
        <f t="shared" si="13"/>
        <v>13.986195029755937</v>
      </c>
      <c r="Y75" s="49">
        <f t="shared" si="14"/>
        <v>13.986195029755937</v>
      </c>
      <c r="Z75" s="103">
        <f t="shared" si="15"/>
        <v>13.986195029755937</v>
      </c>
      <c r="AB75" s="49">
        <f t="shared" si="16"/>
        <v>177.62467687790036</v>
      </c>
      <c r="AC75" s="49">
        <f t="shared" si="17"/>
        <v>170.64992191388114</v>
      </c>
      <c r="AD75" s="49">
        <f t="shared" si="18"/>
        <v>163.97245158767248</v>
      </c>
      <c r="AE75" s="49">
        <f t="shared" si="19"/>
        <v>157.57959475077772</v>
      </c>
      <c r="AF75" s="103">
        <f t="shared" si="20"/>
        <v>151.45922033643907</v>
      </c>
      <c r="AH75" s="49">
        <f t="shared" si="21"/>
        <v>4088.1648071976597</v>
      </c>
      <c r="AI75" s="49">
        <f t="shared" si="22"/>
        <v>3917.5148852837783</v>
      </c>
      <c r="AJ75" s="49">
        <f t="shared" si="23"/>
        <v>3753.5424336961059</v>
      </c>
      <c r="AK75" s="49">
        <f t="shared" si="24"/>
        <v>3595.9628389453283</v>
      </c>
      <c r="AL75" s="103">
        <f t="shared" si="25"/>
        <v>3444.5036186088892</v>
      </c>
      <c r="AN75" s="53">
        <f t="shared" si="26"/>
        <v>345.23943397300445</v>
      </c>
      <c r="AO75" s="53">
        <f t="shared" si="27"/>
        <v>370.44318106335379</v>
      </c>
      <c r="AP75" s="53">
        <f t="shared" si="28"/>
        <v>306.60706406812449</v>
      </c>
      <c r="AQ75" s="53">
        <f t="shared" si="29"/>
        <v>294.22618263070018</v>
      </c>
      <c r="AR75" s="203">
        <f t="shared" si="30"/>
        <v>282.35035784357683</v>
      </c>
      <c r="AY75" s="3"/>
    </row>
    <row r="76" spans="1:51">
      <c r="A76" s="54"/>
      <c r="B76" s="43">
        <f>'13. Desinvesteringen'!B360</f>
        <v>341</v>
      </c>
      <c r="C76" s="54"/>
      <c r="D76" s="54"/>
      <c r="E76" s="54"/>
      <c r="F76" s="48">
        <f>'5. Input GAW-waarde desinv.'!D36</f>
        <v>6065.0353725967525</v>
      </c>
      <c r="G76" s="187">
        <f>'13. Desinvesteringen'!D360</f>
        <v>2001</v>
      </c>
      <c r="H76" s="187">
        <f>'13. Desinvesteringen'!G360</f>
        <v>2022</v>
      </c>
      <c r="I76" s="43" t="str">
        <f>'13. Desinvesteringen'!C360</f>
        <v>01 Regionale leidingen</v>
      </c>
      <c r="J76" s="176">
        <f>'13. Desinvesteringen'!F360</f>
        <v>0</v>
      </c>
      <c r="K76" s="44">
        <f>_xlfn.XLOOKUP(I76,'3. Input (des)investeringen '!$B$11:$B$81,'3. Input (des)investeringen '!$E$11:$E$81)</f>
        <v>1</v>
      </c>
      <c r="L76" s="54"/>
      <c r="M76" s="44">
        <f>_xlfn.XLOOKUP(I76,'3. Input (des)investeringen '!$B$11:$B$81,'3. Input (des)investeringen '!$D$11:$D$81,0)</f>
        <v>55</v>
      </c>
      <c r="N76" s="44">
        <f t="shared" si="9"/>
        <v>34.5</v>
      </c>
      <c r="P76" s="49">
        <f t="shared" si="10"/>
        <v>205.6838082880638</v>
      </c>
      <c r="Q76" s="49">
        <f t="shared" si="10"/>
        <v>197.93340391778895</v>
      </c>
      <c r="R76" s="49">
        <f t="shared" si="10"/>
        <v>190.47504377016213</v>
      </c>
      <c r="S76" s="49">
        <f t="shared" si="10"/>
        <v>183.29772328027195</v>
      </c>
      <c r="T76" s="103">
        <f t="shared" si="10"/>
        <v>176.39085254797183</v>
      </c>
      <c r="V76" s="49">
        <f t="shared" si="11"/>
        <v>17.579812674193487</v>
      </c>
      <c r="W76" s="49">
        <f t="shared" si="12"/>
        <v>17.579812674193487</v>
      </c>
      <c r="X76" s="49">
        <f t="shared" si="13"/>
        <v>17.579812674193487</v>
      </c>
      <c r="Y76" s="49">
        <f t="shared" si="14"/>
        <v>17.579812674193487</v>
      </c>
      <c r="Z76" s="103">
        <f t="shared" si="15"/>
        <v>17.579812674193487</v>
      </c>
      <c r="AB76" s="49">
        <f t="shared" si="16"/>
        <v>223.26362096225728</v>
      </c>
      <c r="AC76" s="49">
        <f t="shared" si="17"/>
        <v>215.51321659198243</v>
      </c>
      <c r="AD76" s="49">
        <f t="shared" si="18"/>
        <v>208.05485644435561</v>
      </c>
      <c r="AE76" s="49">
        <f t="shared" si="19"/>
        <v>200.87753595446543</v>
      </c>
      <c r="AF76" s="103">
        <f t="shared" si="20"/>
        <v>193.97066522216531</v>
      </c>
      <c r="AH76" s="49">
        <f t="shared" si="21"/>
        <v>5841.7717516344956</v>
      </c>
      <c r="AI76" s="49">
        <f t="shared" si="22"/>
        <v>5626.2585350425134</v>
      </c>
      <c r="AJ76" s="49">
        <f t="shared" si="23"/>
        <v>5418.2036785981581</v>
      </c>
      <c r="AK76" s="49">
        <f t="shared" si="24"/>
        <v>5217.3261426436929</v>
      </c>
      <c r="AL76" s="103">
        <f t="shared" si="25"/>
        <v>5023.3554774215272</v>
      </c>
      <c r="AN76" s="53">
        <f t="shared" si="26"/>
        <v>462.77626277927163</v>
      </c>
      <c r="AO76" s="53">
        <f t="shared" si="27"/>
        <v>502.45240187915061</v>
      </c>
      <c r="AP76" s="53">
        <f t="shared" si="28"/>
        <v>413.94659623108561</v>
      </c>
      <c r="AQ76" s="53">
        <f t="shared" si="29"/>
        <v>399.13592937492575</v>
      </c>
      <c r="AR76" s="203">
        <f t="shared" si="30"/>
        <v>384.85817336418336</v>
      </c>
      <c r="AY76" s="3"/>
    </row>
    <row r="77" spans="1:51">
      <c r="A77" s="54"/>
      <c r="B77" s="43">
        <f>'13. Desinvesteringen'!B361</f>
        <v>342</v>
      </c>
      <c r="C77" s="54"/>
      <c r="D77" s="54"/>
      <c r="E77" s="54"/>
      <c r="F77" s="48">
        <f>'5. Input GAW-waarde desinv.'!D37</f>
        <v>3963.0132452867715</v>
      </c>
      <c r="G77" s="187">
        <f>'13. Desinvesteringen'!D361</f>
        <v>2002</v>
      </c>
      <c r="H77" s="187">
        <f>'13. Desinvesteringen'!G361</f>
        <v>2022</v>
      </c>
      <c r="I77" s="43" t="str">
        <f>'13. Desinvesteringen'!C361</f>
        <v>01 Regionale leidingen</v>
      </c>
      <c r="J77" s="176">
        <f>'13. Desinvesteringen'!F361</f>
        <v>0</v>
      </c>
      <c r="K77" s="44">
        <f>_xlfn.XLOOKUP(I77,'3. Input (des)investeringen '!$B$11:$B$81,'3. Input (des)investeringen '!$E$11:$E$81)</f>
        <v>1</v>
      </c>
      <c r="L77" s="54"/>
      <c r="M77" s="44">
        <f>_xlfn.XLOOKUP(I77,'3. Input (des)investeringen '!$B$11:$B$81,'3. Input (des)investeringen '!$D$11:$D$81,0)</f>
        <v>55</v>
      </c>
      <c r="N77" s="44">
        <f t="shared" si="9"/>
        <v>35.5</v>
      </c>
      <c r="P77" s="49">
        <f t="shared" si="10"/>
        <v>130.61198583057811</v>
      </c>
      <c r="Q77" s="49">
        <f t="shared" si="10"/>
        <v>125.82901170157102</v>
      </c>
      <c r="R77" s="49">
        <f t="shared" si="10"/>
        <v>121.22118873785151</v>
      </c>
      <c r="S77" s="49">
        <f t="shared" si="10"/>
        <v>116.78210295308513</v>
      </c>
      <c r="T77" s="103">
        <f t="shared" si="10"/>
        <v>112.50557523931016</v>
      </c>
      <c r="V77" s="49">
        <f t="shared" si="11"/>
        <v>11.163417592357105</v>
      </c>
      <c r="W77" s="49">
        <f t="shared" si="12"/>
        <v>11.163417592357103</v>
      </c>
      <c r="X77" s="49">
        <f t="shared" si="13"/>
        <v>11.163417592357103</v>
      </c>
      <c r="Y77" s="49">
        <f t="shared" si="14"/>
        <v>11.163417592357103</v>
      </c>
      <c r="Z77" s="103">
        <f t="shared" si="15"/>
        <v>11.163417592357103</v>
      </c>
      <c r="AB77" s="49">
        <f t="shared" si="16"/>
        <v>141.7754034229352</v>
      </c>
      <c r="AC77" s="49">
        <f t="shared" si="17"/>
        <v>136.99242929392813</v>
      </c>
      <c r="AD77" s="49">
        <f t="shared" si="18"/>
        <v>132.38460633020861</v>
      </c>
      <c r="AE77" s="49">
        <f t="shared" si="19"/>
        <v>127.94552054544224</v>
      </c>
      <c r="AF77" s="103">
        <f t="shared" si="20"/>
        <v>123.66899283166727</v>
      </c>
      <c r="AH77" s="49">
        <f t="shared" si="21"/>
        <v>3821.2378418638364</v>
      </c>
      <c r="AI77" s="49">
        <f t="shared" si="22"/>
        <v>3684.2454125699082</v>
      </c>
      <c r="AJ77" s="49">
        <f t="shared" si="23"/>
        <v>3551.8608062396997</v>
      </c>
      <c r="AK77" s="49">
        <f t="shared" si="24"/>
        <v>3423.9152856942574</v>
      </c>
      <c r="AL77" s="103">
        <f t="shared" si="25"/>
        <v>3300.2462928625901</v>
      </c>
      <c r="AN77" s="53">
        <f t="shared" si="26"/>
        <v>298.44615493935248</v>
      </c>
      <c r="AO77" s="53">
        <f t="shared" si="27"/>
        <v>324.88894533499342</v>
      </c>
      <c r="AP77" s="53">
        <f t="shared" si="28"/>
        <v>267.35531696731721</v>
      </c>
      <c r="AQ77" s="53">
        <f t="shared" si="29"/>
        <v>258.05430140182398</v>
      </c>
      <c r="AR77" s="203">
        <f t="shared" si="30"/>
        <v>249.07835196044567</v>
      </c>
      <c r="AY77" s="3"/>
    </row>
    <row r="78" spans="1:51">
      <c r="A78" s="54"/>
      <c r="B78" s="43">
        <f>'13. Desinvesteringen'!B362</f>
        <v>343</v>
      </c>
      <c r="C78" s="54"/>
      <c r="D78" s="54"/>
      <c r="E78" s="54"/>
      <c r="F78" s="48">
        <f>'5. Input GAW-waarde desinv.'!D38</f>
        <v>99386.826026262308</v>
      </c>
      <c r="G78" s="187">
        <f>'13. Desinvesteringen'!D362</f>
        <v>2004</v>
      </c>
      <c r="H78" s="187">
        <f>'13. Desinvesteringen'!G362</f>
        <v>2022</v>
      </c>
      <c r="I78" s="43" t="str">
        <f>'13. Desinvesteringen'!C362</f>
        <v>01 Regionale leidingen</v>
      </c>
      <c r="J78" s="176">
        <f>'13. Desinvesteringen'!F362</f>
        <v>0</v>
      </c>
      <c r="K78" s="44">
        <f>_xlfn.XLOOKUP(I78,'3. Input (des)investeringen '!$B$11:$B$81,'3. Input (des)investeringen '!$E$11:$E$81)</f>
        <v>1</v>
      </c>
      <c r="L78" s="54"/>
      <c r="M78" s="44">
        <f>_xlfn.XLOOKUP(I78,'3. Input (des)investeringen '!$B$11:$B$81,'3. Input (des)investeringen '!$D$11:$D$81,0)</f>
        <v>55</v>
      </c>
      <c r="N78" s="44">
        <f t="shared" si="9"/>
        <v>37.5</v>
      </c>
      <c r="P78" s="49">
        <f t="shared" si="10"/>
        <v>3100.8689720193838</v>
      </c>
      <c r="Q78" s="49">
        <f t="shared" si="10"/>
        <v>2993.3721809893782</v>
      </c>
      <c r="R78" s="49">
        <f t="shared" si="10"/>
        <v>2889.6019453817466</v>
      </c>
      <c r="S78" s="49">
        <f t="shared" si="10"/>
        <v>2789.4290779418461</v>
      </c>
      <c r="T78" s="103">
        <f t="shared" si="10"/>
        <v>2692.7288699065289</v>
      </c>
      <c r="V78" s="49">
        <f t="shared" si="11"/>
        <v>265.03153607003281</v>
      </c>
      <c r="W78" s="49">
        <f t="shared" si="12"/>
        <v>265.03153607003281</v>
      </c>
      <c r="X78" s="49">
        <f t="shared" si="13"/>
        <v>265.03153607003281</v>
      </c>
      <c r="Y78" s="49">
        <f t="shared" si="14"/>
        <v>265.03153607003281</v>
      </c>
      <c r="Z78" s="103">
        <f t="shared" si="15"/>
        <v>265.03153607003281</v>
      </c>
      <c r="AB78" s="49">
        <f t="shared" si="16"/>
        <v>3365.9005080894167</v>
      </c>
      <c r="AC78" s="49">
        <f t="shared" si="17"/>
        <v>3258.4037170594111</v>
      </c>
      <c r="AD78" s="49">
        <f t="shared" si="18"/>
        <v>3154.6334814517795</v>
      </c>
      <c r="AE78" s="49">
        <f t="shared" si="19"/>
        <v>3054.460614011879</v>
      </c>
      <c r="AF78" s="103">
        <f t="shared" si="20"/>
        <v>2957.7604059765617</v>
      </c>
      <c r="AH78" s="49">
        <f t="shared" si="21"/>
        <v>96020.925518172895</v>
      </c>
      <c r="AI78" s="49">
        <f t="shared" si="22"/>
        <v>92762.521801113486</v>
      </c>
      <c r="AJ78" s="49">
        <f t="shared" si="23"/>
        <v>89607.88831966171</v>
      </c>
      <c r="AK78" s="49">
        <f t="shared" si="24"/>
        <v>86553.427705649825</v>
      </c>
      <c r="AL78" s="103">
        <f t="shared" si="25"/>
        <v>83595.667299673267</v>
      </c>
      <c r="AN78" s="53">
        <f t="shared" si="26"/>
        <v>7302.7584543345056</v>
      </c>
      <c r="AO78" s="53">
        <f t="shared" si="27"/>
        <v>7989.2923289161981</v>
      </c>
      <c r="AP78" s="53">
        <f t="shared" si="28"/>
        <v>6559.7332375989245</v>
      </c>
      <c r="AQ78" s="53">
        <f t="shared" si="29"/>
        <v>6343.4908668265725</v>
      </c>
      <c r="AR78" s="203">
        <f t="shared" si="30"/>
        <v>6134.3957633641458</v>
      </c>
      <c r="AY78" s="3"/>
    </row>
    <row r="79" spans="1:51">
      <c r="A79" s="54"/>
      <c r="B79" s="43">
        <f>'13. Desinvesteringen'!B363</f>
        <v>344</v>
      </c>
      <c r="C79" s="54"/>
      <c r="D79" s="54"/>
      <c r="E79" s="54"/>
      <c r="F79" s="48">
        <f>'5. Input GAW-waarde desinv.'!D39</f>
        <v>21724.935672167638</v>
      </c>
      <c r="G79" s="187">
        <f>'13. Desinvesteringen'!D363</f>
        <v>2005</v>
      </c>
      <c r="H79" s="187">
        <f>'13. Desinvesteringen'!G363</f>
        <v>2022</v>
      </c>
      <c r="I79" s="43" t="str">
        <f>'13. Desinvesteringen'!C363</f>
        <v>01 Regionale leidingen</v>
      </c>
      <c r="J79" s="176">
        <f>'13. Desinvesteringen'!F363</f>
        <v>0</v>
      </c>
      <c r="K79" s="44">
        <f>_xlfn.XLOOKUP(I79,'3. Input (des)investeringen '!$B$11:$B$81,'3. Input (des)investeringen '!$E$11:$E$81)</f>
        <v>1</v>
      </c>
      <c r="L79" s="54"/>
      <c r="M79" s="44">
        <f>_xlfn.XLOOKUP(I79,'3. Input (des)investeringen '!$B$11:$B$81,'3. Input (des)investeringen '!$D$11:$D$81,0)</f>
        <v>55</v>
      </c>
      <c r="N79" s="44">
        <f t="shared" si="9"/>
        <v>38.5</v>
      </c>
      <c r="P79" s="49">
        <f t="shared" si="10"/>
        <v>660.21233081652315</v>
      </c>
      <c r="Q79" s="49">
        <f t="shared" si="10"/>
        <v>637.91944691882236</v>
      </c>
      <c r="R79" s="49">
        <f t="shared" si="10"/>
        <v>616.37930975013478</v>
      </c>
      <c r="S79" s="49">
        <f t="shared" si="10"/>
        <v>595.56650188844196</v>
      </c>
      <c r="T79" s="103">
        <f t="shared" si="10"/>
        <v>575.45646416233865</v>
      </c>
      <c r="V79" s="49">
        <f t="shared" si="11"/>
        <v>56.428404343292577</v>
      </c>
      <c r="W79" s="49">
        <f t="shared" si="12"/>
        <v>56.428404343292563</v>
      </c>
      <c r="X79" s="49">
        <f t="shared" si="13"/>
        <v>56.428404343292563</v>
      </c>
      <c r="Y79" s="49">
        <f t="shared" si="14"/>
        <v>56.428404343292563</v>
      </c>
      <c r="Z79" s="103">
        <f t="shared" si="15"/>
        <v>56.428404343292563</v>
      </c>
      <c r="AB79" s="49">
        <f t="shared" si="16"/>
        <v>716.64073515981568</v>
      </c>
      <c r="AC79" s="49">
        <f t="shared" si="17"/>
        <v>694.34785126211489</v>
      </c>
      <c r="AD79" s="49">
        <f t="shared" si="18"/>
        <v>672.80771409342731</v>
      </c>
      <c r="AE79" s="49">
        <f t="shared" si="19"/>
        <v>651.99490623173449</v>
      </c>
      <c r="AF79" s="103">
        <f t="shared" si="20"/>
        <v>631.88486850563118</v>
      </c>
      <c r="AH79" s="49">
        <f t="shared" si="21"/>
        <v>21008.29493700782</v>
      </c>
      <c r="AI79" s="49">
        <f t="shared" si="22"/>
        <v>20313.947085745705</v>
      </c>
      <c r="AJ79" s="49">
        <f t="shared" si="23"/>
        <v>19641.13937165228</v>
      </c>
      <c r="AK79" s="49">
        <f t="shared" si="24"/>
        <v>18989.144465420544</v>
      </c>
      <c r="AL79" s="103">
        <f t="shared" si="25"/>
        <v>18357.259596914912</v>
      </c>
      <c r="AN79" s="53">
        <f t="shared" si="26"/>
        <v>1577.9808275771363</v>
      </c>
      <c r="AO79" s="53">
        <f t="shared" si="27"/>
        <v>1730.3591526351456</v>
      </c>
      <c r="AP79" s="53">
        <f t="shared" si="28"/>
        <v>1419.171010216214</v>
      </c>
      <c r="AQ79" s="53">
        <f t="shared" si="29"/>
        <v>1373.5823959177151</v>
      </c>
      <c r="AR79" s="203">
        <f t="shared" si="30"/>
        <v>1329.4607331883976</v>
      </c>
      <c r="AY79" s="3"/>
    </row>
    <row r="80" spans="1:51">
      <c r="A80" s="54"/>
      <c r="B80" s="43">
        <f>'13. Desinvesteringen'!B364</f>
        <v>345</v>
      </c>
      <c r="C80" s="54"/>
      <c r="D80" s="54"/>
      <c r="E80" s="54"/>
      <c r="F80" s="48">
        <f>'5. Input GAW-waarde desinv.'!D40</f>
        <v>354150.64233630133</v>
      </c>
      <c r="G80" s="187">
        <f>'13. Desinvesteringen'!D364</f>
        <v>2009</v>
      </c>
      <c r="H80" s="187">
        <f>'13. Desinvesteringen'!G364</f>
        <v>2022</v>
      </c>
      <c r="I80" s="43" t="str">
        <f>'13. Desinvesteringen'!C364</f>
        <v>01 Regionale leidingen</v>
      </c>
      <c r="J80" s="176">
        <f>'13. Desinvesteringen'!F364</f>
        <v>0</v>
      </c>
      <c r="K80" s="44">
        <f>_xlfn.XLOOKUP(I80,'3. Input (des)investeringen '!$B$11:$B$81,'3. Input (des)investeringen '!$E$11:$E$81)</f>
        <v>1</v>
      </c>
      <c r="L80" s="54"/>
      <c r="M80" s="44">
        <f>_xlfn.XLOOKUP(I80,'3. Input (des)investeringen '!$B$11:$B$81,'3. Input (des)investeringen '!$D$11:$D$81,0)</f>
        <v>55</v>
      </c>
      <c r="N80" s="44">
        <f t="shared" si="9"/>
        <v>42.5</v>
      </c>
      <c r="P80" s="49">
        <f t="shared" si="10"/>
        <v>9749.5588596111193</v>
      </c>
      <c r="Q80" s="49">
        <f t="shared" si="10"/>
        <v>9451.3370591994844</v>
      </c>
      <c r="R80" s="49">
        <f t="shared" si="10"/>
        <v>9162.2373373886767</v>
      </c>
      <c r="S80" s="49">
        <f t="shared" si="10"/>
        <v>8881.9806658920825</v>
      </c>
      <c r="T80" s="103">
        <f t="shared" si="10"/>
        <v>8610.2965514059724</v>
      </c>
      <c r="V80" s="49">
        <f t="shared" si="11"/>
        <v>833.29562902659154</v>
      </c>
      <c r="W80" s="49">
        <f t="shared" si="12"/>
        <v>833.29562902659154</v>
      </c>
      <c r="X80" s="49">
        <f t="shared" si="13"/>
        <v>833.29562902659154</v>
      </c>
      <c r="Y80" s="49">
        <f t="shared" si="14"/>
        <v>833.29562902659154</v>
      </c>
      <c r="Z80" s="103">
        <f t="shared" si="15"/>
        <v>833.29562902659154</v>
      </c>
      <c r="AB80" s="49">
        <f t="shared" si="16"/>
        <v>10582.854488637711</v>
      </c>
      <c r="AC80" s="49">
        <f t="shared" si="17"/>
        <v>10284.632688226076</v>
      </c>
      <c r="AD80" s="49">
        <f t="shared" si="18"/>
        <v>9995.5329664152687</v>
      </c>
      <c r="AE80" s="49">
        <f t="shared" si="19"/>
        <v>9715.2762949186745</v>
      </c>
      <c r="AF80" s="103">
        <f t="shared" si="20"/>
        <v>9443.5921804325644</v>
      </c>
      <c r="AH80" s="49">
        <f t="shared" si="21"/>
        <v>343567.78784766363</v>
      </c>
      <c r="AI80" s="49">
        <f t="shared" si="22"/>
        <v>333283.15515943756</v>
      </c>
      <c r="AJ80" s="49">
        <f t="shared" si="23"/>
        <v>323287.62219302228</v>
      </c>
      <c r="AK80" s="49">
        <f t="shared" si="24"/>
        <v>313572.34589810361</v>
      </c>
      <c r="AL80" s="103">
        <f t="shared" si="25"/>
        <v>304128.75371767103</v>
      </c>
      <c r="AN80" s="53">
        <f t="shared" si="26"/>
        <v>24669.133790391919</v>
      </c>
      <c r="AO80" s="53">
        <f t="shared" si="27"/>
        <v>27282.073601357391</v>
      </c>
      <c r="AP80" s="53">
        <f t="shared" si="28"/>
        <v>22280.462609750117</v>
      </c>
      <c r="AQ80" s="53">
        <f t="shared" si="29"/>
        <v>21631.025439046611</v>
      </c>
      <c r="AR80" s="203">
        <f t="shared" si="30"/>
        <v>21000.484821704064</v>
      </c>
      <c r="AY80" s="3"/>
    </row>
    <row r="81" spans="1:51">
      <c r="A81" s="54"/>
      <c r="B81" s="43">
        <f>'13. Desinvesteringen'!B365</f>
        <v>346</v>
      </c>
      <c r="C81" s="54"/>
      <c r="D81" s="54"/>
      <c r="E81" s="54"/>
      <c r="F81" s="48">
        <f>'5. Input GAW-waarde desinv.'!D41</f>
        <v>152476.71374613314</v>
      </c>
      <c r="G81" s="187">
        <f>'13. Desinvesteringen'!D365</f>
        <v>2010</v>
      </c>
      <c r="H81" s="187">
        <f>'13. Desinvesteringen'!G365</f>
        <v>2022</v>
      </c>
      <c r="I81" s="43" t="str">
        <f>'13. Desinvesteringen'!C365</f>
        <v>01 Regionale leidingen</v>
      </c>
      <c r="J81" s="176">
        <f>'13. Desinvesteringen'!F365</f>
        <v>0</v>
      </c>
      <c r="K81" s="44">
        <f>_xlfn.XLOOKUP(I81,'3. Input (des)investeringen '!$B$11:$B$81,'3. Input (des)investeringen '!$E$11:$E$81)</f>
        <v>1</v>
      </c>
      <c r="L81" s="54"/>
      <c r="M81" s="44">
        <f>_xlfn.XLOOKUP(I81,'3. Input (des)investeringen '!$B$11:$B$81,'3. Input (des)investeringen '!$D$11:$D$81,0)</f>
        <v>55</v>
      </c>
      <c r="N81" s="44">
        <f t="shared" si="9"/>
        <v>43.5</v>
      </c>
      <c r="P81" s="49">
        <f t="shared" si="10"/>
        <v>4101.0978179994436</v>
      </c>
      <c r="Q81" s="49">
        <f t="shared" si="10"/>
        <v>3978.5362740132528</v>
      </c>
      <c r="R81" s="49">
        <f t="shared" si="10"/>
        <v>3859.6374888128566</v>
      </c>
      <c r="S81" s="49">
        <f t="shared" si="10"/>
        <v>3744.2920006414374</v>
      </c>
      <c r="T81" s="103">
        <f t="shared" si="10"/>
        <v>3632.3936190130726</v>
      </c>
      <c r="V81" s="49">
        <f t="shared" si="11"/>
        <v>350.52118102559348</v>
      </c>
      <c r="W81" s="49">
        <f t="shared" si="12"/>
        <v>350.52118102559342</v>
      </c>
      <c r="X81" s="49">
        <f t="shared" si="13"/>
        <v>350.52118102559342</v>
      </c>
      <c r="Y81" s="49">
        <f t="shared" si="14"/>
        <v>350.52118102559342</v>
      </c>
      <c r="Z81" s="103">
        <f t="shared" si="15"/>
        <v>350.52118102559342</v>
      </c>
      <c r="AB81" s="49">
        <f t="shared" si="16"/>
        <v>4451.6189990250368</v>
      </c>
      <c r="AC81" s="49">
        <f t="shared" si="17"/>
        <v>4329.0574550388465</v>
      </c>
      <c r="AD81" s="49">
        <f t="shared" si="18"/>
        <v>4210.1586698384499</v>
      </c>
      <c r="AE81" s="49">
        <f t="shared" si="19"/>
        <v>4094.8131816670307</v>
      </c>
      <c r="AF81" s="103">
        <f t="shared" si="20"/>
        <v>3982.9148000386658</v>
      </c>
      <c r="AH81" s="49">
        <f t="shared" si="21"/>
        <v>148025.09474710812</v>
      </c>
      <c r="AI81" s="49">
        <f t="shared" si="22"/>
        <v>143696.03729206926</v>
      </c>
      <c r="AJ81" s="49">
        <f t="shared" si="23"/>
        <v>139485.87862223081</v>
      </c>
      <c r="AK81" s="49">
        <f t="shared" si="24"/>
        <v>135391.06544056378</v>
      </c>
      <c r="AL81" s="103">
        <f t="shared" si="25"/>
        <v>131408.1506405251</v>
      </c>
      <c r="AN81" s="53">
        <f t="shared" si="26"/>
        <v>10520.647883656471</v>
      </c>
      <c r="AO81" s="53">
        <f t="shared" si="27"/>
        <v>11657.555356934379</v>
      </c>
      <c r="AP81" s="53">
        <f t="shared" si="28"/>
        <v>9510.6220574832205</v>
      </c>
      <c r="AQ81" s="53">
        <f t="shared" si="29"/>
        <v>9239.6736684084535</v>
      </c>
      <c r="AR81" s="203">
        <f t="shared" si="30"/>
        <v>8976.424524378619</v>
      </c>
      <c r="AY81" s="3"/>
    </row>
    <row r="82" spans="1:51">
      <c r="A82" s="54"/>
      <c r="B82" s="43">
        <f>'13. Desinvesteringen'!B366</f>
        <v>347</v>
      </c>
      <c r="C82" s="54"/>
      <c r="D82" s="54"/>
      <c r="E82" s="54"/>
      <c r="F82" s="48">
        <f>'5. Input GAW-waarde desinv.'!D42</f>
        <v>56089.001773568591</v>
      </c>
      <c r="G82" s="187">
        <f>'13. Desinvesteringen'!D366</f>
        <v>2011</v>
      </c>
      <c r="H82" s="187">
        <f>'13. Desinvesteringen'!G366</f>
        <v>2022</v>
      </c>
      <c r="I82" s="43" t="str">
        <f>'13. Desinvesteringen'!C366</f>
        <v>01 Regionale leidingen</v>
      </c>
      <c r="J82" s="176">
        <f>'13. Desinvesteringen'!F366</f>
        <v>0</v>
      </c>
      <c r="K82" s="44">
        <f>_xlfn.XLOOKUP(I82,'3. Input (des)investeringen '!$B$11:$B$81,'3. Input (des)investeringen '!$E$11:$E$81)</f>
        <v>1</v>
      </c>
      <c r="L82" s="54"/>
      <c r="M82" s="44">
        <f>_xlfn.XLOOKUP(I82,'3. Input (des)investeringen '!$B$11:$B$81,'3. Input (des)investeringen '!$D$11:$D$81,0)</f>
        <v>55</v>
      </c>
      <c r="N82" s="44">
        <f t="shared" si="9"/>
        <v>44.5</v>
      </c>
      <c r="P82" s="49">
        <f t="shared" si="10"/>
        <v>1474.6995971927024</v>
      </c>
      <c r="Q82" s="49">
        <f t="shared" si="10"/>
        <v>1431.6184853646012</v>
      </c>
      <c r="R82" s="49">
        <f t="shared" si="10"/>
        <v>1389.7959228708037</v>
      </c>
      <c r="S82" s="49">
        <f t="shared" si="10"/>
        <v>1349.1951431015443</v>
      </c>
      <c r="T82" s="103">
        <f t="shared" si="10"/>
        <v>1309.7804535277912</v>
      </c>
      <c r="V82" s="49">
        <f t="shared" si="11"/>
        <v>126.04270061476089</v>
      </c>
      <c r="W82" s="49">
        <f t="shared" si="12"/>
        <v>126.04270061476089</v>
      </c>
      <c r="X82" s="49">
        <f t="shared" si="13"/>
        <v>126.04270061476089</v>
      </c>
      <c r="Y82" s="49">
        <f t="shared" si="14"/>
        <v>126.04270061476089</v>
      </c>
      <c r="Z82" s="103">
        <f t="shared" si="15"/>
        <v>126.04270061476089</v>
      </c>
      <c r="AB82" s="49">
        <f t="shared" si="16"/>
        <v>1600.7422978074633</v>
      </c>
      <c r="AC82" s="49">
        <f t="shared" si="17"/>
        <v>1557.661185979362</v>
      </c>
      <c r="AD82" s="49">
        <f t="shared" si="18"/>
        <v>1515.8386234855645</v>
      </c>
      <c r="AE82" s="49">
        <f t="shared" si="19"/>
        <v>1475.2378437163052</v>
      </c>
      <c r="AF82" s="103">
        <f t="shared" si="20"/>
        <v>1435.8231541425521</v>
      </c>
      <c r="AH82" s="49">
        <f t="shared" si="21"/>
        <v>54488.25947576113</v>
      </c>
      <c r="AI82" s="49">
        <f t="shared" si="22"/>
        <v>52930.598289781767</v>
      </c>
      <c r="AJ82" s="49">
        <f t="shared" si="23"/>
        <v>51414.759666296202</v>
      </c>
      <c r="AK82" s="49">
        <f t="shared" si="24"/>
        <v>49939.521822579896</v>
      </c>
      <c r="AL82" s="103">
        <f t="shared" si="25"/>
        <v>48503.698668437341</v>
      </c>
      <c r="AN82" s="53">
        <f t="shared" si="26"/>
        <v>3834.7609363136698</v>
      </c>
      <c r="AO82" s="53">
        <f t="shared" si="27"/>
        <v>4257.121698758232</v>
      </c>
      <c r="AP82" s="53">
        <f t="shared" si="28"/>
        <v>3469.5994908048201</v>
      </c>
      <c r="AQ82" s="53">
        <f t="shared" si="29"/>
        <v>3372.9396729743412</v>
      </c>
      <c r="AR82" s="203">
        <f t="shared" si="30"/>
        <v>3278.9637035431711</v>
      </c>
      <c r="AY82" s="3"/>
    </row>
    <row r="83" spans="1:51">
      <c r="A83" s="54"/>
      <c r="B83" s="43">
        <f>'13. Desinvesteringen'!B367</f>
        <v>348</v>
      </c>
      <c r="C83" s="54"/>
      <c r="D83" s="54"/>
      <c r="E83" s="54"/>
      <c r="F83" s="48">
        <f>'5. Input GAW-waarde desinv.'!D43</f>
        <v>89195.270846924876</v>
      </c>
      <c r="G83" s="187">
        <f>'13. Desinvesteringen'!D367</f>
        <v>2012</v>
      </c>
      <c r="H83" s="187">
        <f>'13. Desinvesteringen'!G367</f>
        <v>2022</v>
      </c>
      <c r="I83" s="43" t="str">
        <f>'13. Desinvesteringen'!C367</f>
        <v>01 Regionale leidingen</v>
      </c>
      <c r="J83" s="176">
        <f>'13. Desinvesteringen'!F367</f>
        <v>0</v>
      </c>
      <c r="K83" s="44">
        <f>_xlfn.XLOOKUP(I83,'3. Input (des)investeringen '!$B$11:$B$81,'3. Input (des)investeringen '!$E$11:$E$81)</f>
        <v>1</v>
      </c>
      <c r="L83" s="54"/>
      <c r="M83" s="44">
        <f>_xlfn.XLOOKUP(I83,'3. Input (des)investeringen '!$B$11:$B$81,'3. Input (des)investeringen '!$D$11:$D$81,0)</f>
        <v>55</v>
      </c>
      <c r="N83" s="44">
        <f t="shared" si="9"/>
        <v>45.5</v>
      </c>
      <c r="P83" s="49">
        <f t="shared" si="10"/>
        <v>2293.5926789209257</v>
      </c>
      <c r="Q83" s="49">
        <f t="shared" si="10"/>
        <v>2228.061459523185</v>
      </c>
      <c r="R83" s="49">
        <f t="shared" si="10"/>
        <v>2164.4025606796654</v>
      </c>
      <c r="S83" s="49">
        <f t="shared" si="10"/>
        <v>2102.5624875173889</v>
      </c>
      <c r="T83" s="103">
        <f t="shared" si="10"/>
        <v>2042.4892735883207</v>
      </c>
      <c r="V83" s="49">
        <f t="shared" si="11"/>
        <v>196.03356230093382</v>
      </c>
      <c r="W83" s="49">
        <f t="shared" si="12"/>
        <v>196.0335623009338</v>
      </c>
      <c r="X83" s="49">
        <f t="shared" si="13"/>
        <v>196.0335623009338</v>
      </c>
      <c r="Y83" s="49">
        <f t="shared" si="14"/>
        <v>196.0335623009338</v>
      </c>
      <c r="Z83" s="103">
        <f t="shared" si="15"/>
        <v>196.0335623009338</v>
      </c>
      <c r="AB83" s="49">
        <f t="shared" si="16"/>
        <v>2489.6262412218593</v>
      </c>
      <c r="AC83" s="49">
        <f t="shared" si="17"/>
        <v>2424.0950218241187</v>
      </c>
      <c r="AD83" s="49">
        <f t="shared" si="18"/>
        <v>2360.4361229805991</v>
      </c>
      <c r="AE83" s="49">
        <f t="shared" si="19"/>
        <v>2298.5960498183226</v>
      </c>
      <c r="AF83" s="103">
        <f t="shared" si="20"/>
        <v>2238.5228358892546</v>
      </c>
      <c r="AH83" s="49">
        <f t="shared" si="21"/>
        <v>86705.644605703012</v>
      </c>
      <c r="AI83" s="49">
        <f t="shared" si="22"/>
        <v>84281.549583878892</v>
      </c>
      <c r="AJ83" s="49">
        <f t="shared" si="23"/>
        <v>81921.113460898297</v>
      </c>
      <c r="AK83" s="49">
        <f t="shared" si="24"/>
        <v>79622.517411079971</v>
      </c>
      <c r="AL83" s="103">
        <f t="shared" si="25"/>
        <v>77383.994575190722</v>
      </c>
      <c r="AN83" s="53">
        <f t="shared" si="26"/>
        <v>6044.557670055683</v>
      </c>
      <c r="AO83" s="53">
        <f t="shared" si="27"/>
        <v>6722.4540506019421</v>
      </c>
      <c r="AP83" s="53">
        <f t="shared" si="28"/>
        <v>5473.4384344947339</v>
      </c>
      <c r="AQ83" s="53">
        <f t="shared" si="29"/>
        <v>5324.2517114393613</v>
      </c>
      <c r="AR83" s="203">
        <f t="shared" si="30"/>
        <v>5179.114629746502</v>
      </c>
      <c r="AY83" s="3"/>
    </row>
    <row r="84" spans="1:51">
      <c r="A84" s="54"/>
      <c r="B84" s="43">
        <f>'13. Desinvesteringen'!B368</f>
        <v>349</v>
      </c>
      <c r="C84" s="54"/>
      <c r="D84" s="54"/>
      <c r="E84" s="54"/>
      <c r="F84" s="48">
        <f>'5. Input GAW-waarde desinv.'!D44</f>
        <v>160239.08891040052</v>
      </c>
      <c r="G84" s="187">
        <f>'13. Desinvesteringen'!D368</f>
        <v>2013</v>
      </c>
      <c r="H84" s="187">
        <f>'13. Desinvesteringen'!G368</f>
        <v>2022</v>
      </c>
      <c r="I84" s="43" t="str">
        <f>'13. Desinvesteringen'!C368</f>
        <v>01 Regionale leidingen</v>
      </c>
      <c r="J84" s="176">
        <f>'13. Desinvesteringen'!F368</f>
        <v>0</v>
      </c>
      <c r="K84" s="44">
        <f>_xlfn.XLOOKUP(I84,'3. Input (des)investeringen '!$B$11:$B$81,'3. Input (des)investeringen '!$E$11:$E$81)</f>
        <v>1</v>
      </c>
      <c r="L84" s="54"/>
      <c r="M84" s="44">
        <f>_xlfn.XLOOKUP(I84,'3. Input (des)investeringen '!$B$11:$B$81,'3. Input (des)investeringen '!$D$11:$D$81,0)</f>
        <v>55</v>
      </c>
      <c r="N84" s="44">
        <f t="shared" si="9"/>
        <v>46.5</v>
      </c>
      <c r="P84" s="49">
        <f t="shared" ref="P84:T115" si="31">IF($M84&gt;0, IF(OR($G84&gt;P$49,$G84+$M84&lt;P$49),0,
VDB($F84,0,$N84,MAX(0,P$49-2022),MIN($N84,P$49-2021),$F$22,FALSE))*(1-$F$25), 0)</f>
        <v>4031.8222371004008</v>
      </c>
      <c r="Q84" s="49">
        <f t="shared" si="31"/>
        <v>3919.104626170712</v>
      </c>
      <c r="R84" s="49">
        <f t="shared" si="31"/>
        <v>3809.5382602777672</v>
      </c>
      <c r="S84" s="49">
        <f t="shared" si="31"/>
        <v>3703.0350400979587</v>
      </c>
      <c r="T84" s="103">
        <f t="shared" si="31"/>
        <v>3599.5093292995211</v>
      </c>
      <c r="V84" s="49">
        <f t="shared" si="11"/>
        <v>344.60019120516245</v>
      </c>
      <c r="W84" s="49">
        <f t="shared" si="12"/>
        <v>344.60019120516239</v>
      </c>
      <c r="X84" s="49">
        <f t="shared" si="13"/>
        <v>344.60019120516239</v>
      </c>
      <c r="Y84" s="49">
        <f t="shared" si="14"/>
        <v>344.60019120516239</v>
      </c>
      <c r="Z84" s="103">
        <f t="shared" si="15"/>
        <v>344.60019120516239</v>
      </c>
      <c r="AB84" s="49">
        <f t="shared" si="16"/>
        <v>4376.4224283055628</v>
      </c>
      <c r="AC84" s="49">
        <f t="shared" si="17"/>
        <v>4263.704817375874</v>
      </c>
      <c r="AD84" s="49">
        <f t="shared" si="18"/>
        <v>4154.1384514829297</v>
      </c>
      <c r="AE84" s="49">
        <f t="shared" si="19"/>
        <v>4047.6352313031211</v>
      </c>
      <c r="AF84" s="103">
        <f t="shared" si="20"/>
        <v>3944.1095205046836</v>
      </c>
      <c r="AH84" s="49">
        <f t="shared" si="21"/>
        <v>155862.66648209497</v>
      </c>
      <c r="AI84" s="49">
        <f t="shared" si="22"/>
        <v>151598.9616647191</v>
      </c>
      <c r="AJ84" s="49">
        <f t="shared" si="23"/>
        <v>147444.82321323617</v>
      </c>
      <c r="AK84" s="49">
        <f t="shared" si="24"/>
        <v>143397.18798193306</v>
      </c>
      <c r="AL84" s="103">
        <f t="shared" si="25"/>
        <v>139453.07846142838</v>
      </c>
      <c r="AN84" s="53">
        <f t="shared" si="26"/>
        <v>10766.791754071457</v>
      </c>
      <c r="AO84" s="53">
        <f t="shared" si="27"/>
        <v>11995.251862276547</v>
      </c>
      <c r="AP84" s="53">
        <f t="shared" si="28"/>
        <v>9757.0417335859038</v>
      </c>
      <c r="AQ84" s="53">
        <f t="shared" si="29"/>
        <v>9496.7283746165776</v>
      </c>
      <c r="AR84" s="203">
        <f t="shared" si="30"/>
        <v>9243.3265020389626</v>
      </c>
      <c r="AY84" s="3"/>
    </row>
    <row r="85" spans="1:51">
      <c r="A85" s="54"/>
      <c r="B85" s="43">
        <f>'13. Desinvesteringen'!B369</f>
        <v>350</v>
      </c>
      <c r="C85" s="54"/>
      <c r="D85" s="54"/>
      <c r="E85" s="54"/>
      <c r="F85" s="48">
        <f>'5. Input GAW-waarde desinv.'!D45</f>
        <v>0</v>
      </c>
      <c r="G85" s="187">
        <f>'13. Desinvesteringen'!D369</f>
        <v>1965</v>
      </c>
      <c r="H85" s="187">
        <f>'13. Desinvesteringen'!G369</f>
        <v>2022</v>
      </c>
      <c r="I85" s="43" t="str">
        <f>'13. Desinvesteringen'!C369</f>
        <v>02 Gasontvangststations</v>
      </c>
      <c r="J85" s="176">
        <f>'13. Desinvesteringen'!F369</f>
        <v>0</v>
      </c>
      <c r="K85" s="44">
        <f>_xlfn.XLOOKUP(I85,'3. Input (des)investeringen '!$B$11:$B$81,'3. Input (des)investeringen '!$E$11:$E$81)</f>
        <v>0</v>
      </c>
      <c r="L85" s="54"/>
      <c r="M85" s="44">
        <f>_xlfn.XLOOKUP(I85,'3. Input (des)investeringen '!$B$11:$B$81,'3. Input (des)investeringen '!$D$11:$D$81,0)</f>
        <v>30</v>
      </c>
      <c r="N85" s="44">
        <f t="shared" si="9"/>
        <v>0</v>
      </c>
      <c r="P85" s="49">
        <f t="shared" si="31"/>
        <v>0</v>
      </c>
      <c r="Q85" s="49">
        <f t="shared" si="31"/>
        <v>0</v>
      </c>
      <c r="R85" s="49">
        <f t="shared" si="31"/>
        <v>0</v>
      </c>
      <c r="S85" s="49">
        <f t="shared" si="31"/>
        <v>0</v>
      </c>
      <c r="T85" s="103">
        <f t="shared" si="31"/>
        <v>0</v>
      </c>
      <c r="V85" s="49">
        <f t="shared" si="11"/>
        <v>0</v>
      </c>
      <c r="W85" s="49">
        <f t="shared" si="12"/>
        <v>0</v>
      </c>
      <c r="X85" s="49">
        <f t="shared" si="13"/>
        <v>0</v>
      </c>
      <c r="Y85" s="49">
        <f t="shared" si="14"/>
        <v>0</v>
      </c>
      <c r="Z85" s="103">
        <f t="shared" si="15"/>
        <v>0</v>
      </c>
      <c r="AB85" s="49">
        <f t="shared" si="16"/>
        <v>0</v>
      </c>
      <c r="AC85" s="49">
        <f t="shared" si="17"/>
        <v>0</v>
      </c>
      <c r="AD85" s="49">
        <f t="shared" si="18"/>
        <v>0</v>
      </c>
      <c r="AE85" s="49">
        <f t="shared" si="19"/>
        <v>0</v>
      </c>
      <c r="AF85" s="103">
        <f t="shared" si="20"/>
        <v>0</v>
      </c>
      <c r="AH85" s="49">
        <f t="shared" si="21"/>
        <v>0</v>
      </c>
      <c r="AI85" s="49">
        <f t="shared" si="22"/>
        <v>0</v>
      </c>
      <c r="AJ85" s="49">
        <f t="shared" si="23"/>
        <v>0</v>
      </c>
      <c r="AK85" s="49">
        <f t="shared" si="24"/>
        <v>0</v>
      </c>
      <c r="AL85" s="103">
        <f t="shared" si="25"/>
        <v>0</v>
      </c>
      <c r="AN85" s="53">
        <f t="shared" si="26"/>
        <v>0</v>
      </c>
      <c r="AO85" s="53">
        <f t="shared" si="27"/>
        <v>0</v>
      </c>
      <c r="AP85" s="53">
        <f t="shared" si="28"/>
        <v>0</v>
      </c>
      <c r="AQ85" s="53">
        <f t="shared" si="29"/>
        <v>0</v>
      </c>
      <c r="AR85" s="203">
        <f t="shared" si="30"/>
        <v>0</v>
      </c>
      <c r="AY85" s="3"/>
    </row>
    <row r="86" spans="1:51">
      <c r="A86" s="54"/>
      <c r="B86" s="43">
        <f>'13. Desinvesteringen'!B370</f>
        <v>351</v>
      </c>
      <c r="C86" s="54"/>
      <c r="D86" s="54"/>
      <c r="E86" s="54"/>
      <c r="F86" s="48">
        <f>'5. Input GAW-waarde desinv.'!D46</f>
        <v>0</v>
      </c>
      <c r="G86" s="187">
        <f>'13. Desinvesteringen'!D370</f>
        <v>1966</v>
      </c>
      <c r="H86" s="187">
        <f>'13. Desinvesteringen'!G370</f>
        <v>2022</v>
      </c>
      <c r="I86" s="43" t="str">
        <f>'13. Desinvesteringen'!C370</f>
        <v>02 Gasontvangststations</v>
      </c>
      <c r="J86" s="176">
        <f>'13. Desinvesteringen'!F370</f>
        <v>0</v>
      </c>
      <c r="K86" s="44">
        <f>_xlfn.XLOOKUP(I86,'3. Input (des)investeringen '!$B$11:$B$81,'3. Input (des)investeringen '!$E$11:$E$81)</f>
        <v>0</v>
      </c>
      <c r="L86" s="54"/>
      <c r="M86" s="44">
        <f>_xlfn.XLOOKUP(I86,'3. Input (des)investeringen '!$B$11:$B$81,'3. Input (des)investeringen '!$D$11:$D$81,0)</f>
        <v>30</v>
      </c>
      <c r="N86" s="44">
        <f t="shared" si="9"/>
        <v>0</v>
      </c>
      <c r="P86" s="49">
        <f t="shared" si="31"/>
        <v>0</v>
      </c>
      <c r="Q86" s="49">
        <f t="shared" si="31"/>
        <v>0</v>
      </c>
      <c r="R86" s="49">
        <f t="shared" si="31"/>
        <v>0</v>
      </c>
      <c r="S86" s="49">
        <f t="shared" si="31"/>
        <v>0</v>
      </c>
      <c r="T86" s="103">
        <f t="shared" si="31"/>
        <v>0</v>
      </c>
      <c r="V86" s="49">
        <f t="shared" si="11"/>
        <v>0</v>
      </c>
      <c r="W86" s="49">
        <f t="shared" si="12"/>
        <v>0</v>
      </c>
      <c r="X86" s="49">
        <f t="shared" si="13"/>
        <v>0</v>
      </c>
      <c r="Y86" s="49">
        <f t="shared" si="14"/>
        <v>0</v>
      </c>
      <c r="Z86" s="103">
        <f t="shared" si="15"/>
        <v>0</v>
      </c>
      <c r="AB86" s="49">
        <f t="shared" si="16"/>
        <v>0</v>
      </c>
      <c r="AC86" s="49">
        <f t="shared" si="17"/>
        <v>0</v>
      </c>
      <c r="AD86" s="49">
        <f t="shared" si="18"/>
        <v>0</v>
      </c>
      <c r="AE86" s="49">
        <f t="shared" si="19"/>
        <v>0</v>
      </c>
      <c r="AF86" s="103">
        <f t="shared" si="20"/>
        <v>0</v>
      </c>
      <c r="AH86" s="49">
        <f t="shared" si="21"/>
        <v>0</v>
      </c>
      <c r="AI86" s="49">
        <f t="shared" si="22"/>
        <v>0</v>
      </c>
      <c r="AJ86" s="49">
        <f t="shared" si="23"/>
        <v>0</v>
      </c>
      <c r="AK86" s="49">
        <f t="shared" si="24"/>
        <v>0</v>
      </c>
      <c r="AL86" s="103">
        <f t="shared" si="25"/>
        <v>0</v>
      </c>
      <c r="AN86" s="53">
        <f t="shared" si="26"/>
        <v>0</v>
      </c>
      <c r="AO86" s="53">
        <f t="shared" si="27"/>
        <v>0</v>
      </c>
      <c r="AP86" s="53">
        <f t="shared" si="28"/>
        <v>0</v>
      </c>
      <c r="AQ86" s="53">
        <f t="shared" si="29"/>
        <v>0</v>
      </c>
      <c r="AR86" s="203">
        <f t="shared" si="30"/>
        <v>0</v>
      </c>
      <c r="AY86" s="3"/>
    </row>
    <row r="87" spans="1:51">
      <c r="A87" s="54"/>
      <c r="B87" s="43">
        <f>'13. Desinvesteringen'!B371</f>
        <v>352</v>
      </c>
      <c r="C87" s="54"/>
      <c r="D87" s="54"/>
      <c r="E87" s="54"/>
      <c r="F87" s="48">
        <f>'5. Input GAW-waarde desinv.'!D47</f>
        <v>0</v>
      </c>
      <c r="G87" s="187">
        <f>'13. Desinvesteringen'!D371</f>
        <v>1967</v>
      </c>
      <c r="H87" s="187">
        <f>'13. Desinvesteringen'!G371</f>
        <v>2022</v>
      </c>
      <c r="I87" s="43" t="str">
        <f>'13. Desinvesteringen'!C371</f>
        <v>02 Gasontvangststations</v>
      </c>
      <c r="J87" s="176">
        <f>'13. Desinvesteringen'!F371</f>
        <v>0</v>
      </c>
      <c r="K87" s="44">
        <f>_xlfn.XLOOKUP(I87,'3. Input (des)investeringen '!$B$11:$B$81,'3. Input (des)investeringen '!$E$11:$E$81)</f>
        <v>0</v>
      </c>
      <c r="L87" s="54"/>
      <c r="M87" s="44">
        <f>_xlfn.XLOOKUP(I87,'3. Input (des)investeringen '!$B$11:$B$81,'3. Input (des)investeringen '!$D$11:$D$81,0)</f>
        <v>30</v>
      </c>
      <c r="N87" s="44">
        <f t="shared" si="9"/>
        <v>0</v>
      </c>
      <c r="P87" s="49">
        <f t="shared" si="31"/>
        <v>0</v>
      </c>
      <c r="Q87" s="49">
        <f t="shared" si="31"/>
        <v>0</v>
      </c>
      <c r="R87" s="49">
        <f t="shared" si="31"/>
        <v>0</v>
      </c>
      <c r="S87" s="49">
        <f t="shared" si="31"/>
        <v>0</v>
      </c>
      <c r="T87" s="103">
        <f t="shared" si="31"/>
        <v>0</v>
      </c>
      <c r="V87" s="49">
        <f t="shared" si="11"/>
        <v>0</v>
      </c>
      <c r="W87" s="49">
        <f t="shared" si="12"/>
        <v>0</v>
      </c>
      <c r="X87" s="49">
        <f t="shared" si="13"/>
        <v>0</v>
      </c>
      <c r="Y87" s="49">
        <f t="shared" si="14"/>
        <v>0</v>
      </c>
      <c r="Z87" s="103">
        <f t="shared" si="15"/>
        <v>0</v>
      </c>
      <c r="AB87" s="49">
        <f t="shared" si="16"/>
        <v>0</v>
      </c>
      <c r="AC87" s="49">
        <f t="shared" si="17"/>
        <v>0</v>
      </c>
      <c r="AD87" s="49">
        <f t="shared" si="18"/>
        <v>0</v>
      </c>
      <c r="AE87" s="49">
        <f t="shared" si="19"/>
        <v>0</v>
      </c>
      <c r="AF87" s="103">
        <f t="shared" si="20"/>
        <v>0</v>
      </c>
      <c r="AH87" s="49">
        <f t="shared" si="21"/>
        <v>0</v>
      </c>
      <c r="AI87" s="49">
        <f t="shared" si="22"/>
        <v>0</v>
      </c>
      <c r="AJ87" s="49">
        <f t="shared" si="23"/>
        <v>0</v>
      </c>
      <c r="AK87" s="49">
        <f t="shared" si="24"/>
        <v>0</v>
      </c>
      <c r="AL87" s="103">
        <f t="shared" si="25"/>
        <v>0</v>
      </c>
      <c r="AN87" s="53">
        <f t="shared" si="26"/>
        <v>0</v>
      </c>
      <c r="AO87" s="53">
        <f t="shared" si="27"/>
        <v>0</v>
      </c>
      <c r="AP87" s="53">
        <f t="shared" si="28"/>
        <v>0</v>
      </c>
      <c r="AQ87" s="53">
        <f t="shared" si="29"/>
        <v>0</v>
      </c>
      <c r="AR87" s="203">
        <f t="shared" si="30"/>
        <v>0</v>
      </c>
      <c r="AY87" s="3"/>
    </row>
    <row r="88" spans="1:51">
      <c r="A88" s="54"/>
      <c r="B88" s="43">
        <f>'13. Desinvesteringen'!B372</f>
        <v>353</v>
      </c>
      <c r="C88" s="54"/>
      <c r="D88" s="54"/>
      <c r="E88" s="54"/>
      <c r="F88" s="48">
        <f>'5. Input GAW-waarde desinv.'!D48</f>
        <v>0</v>
      </c>
      <c r="G88" s="187">
        <f>'13. Desinvesteringen'!D372</f>
        <v>1968</v>
      </c>
      <c r="H88" s="187">
        <f>'13. Desinvesteringen'!G372</f>
        <v>2022</v>
      </c>
      <c r="I88" s="43" t="str">
        <f>'13. Desinvesteringen'!C372</f>
        <v>02 Gasontvangststations</v>
      </c>
      <c r="J88" s="176">
        <f>'13. Desinvesteringen'!F372</f>
        <v>0</v>
      </c>
      <c r="K88" s="44">
        <f>_xlfn.XLOOKUP(I88,'3. Input (des)investeringen '!$B$11:$B$81,'3. Input (des)investeringen '!$E$11:$E$81)</f>
        <v>0</v>
      </c>
      <c r="L88" s="54"/>
      <c r="M88" s="44">
        <f>_xlfn.XLOOKUP(I88,'3. Input (des)investeringen '!$B$11:$B$81,'3. Input (des)investeringen '!$D$11:$D$81,0)</f>
        <v>30</v>
      </c>
      <c r="N88" s="44">
        <f t="shared" si="9"/>
        <v>0</v>
      </c>
      <c r="P88" s="49">
        <f t="shared" si="31"/>
        <v>0</v>
      </c>
      <c r="Q88" s="49">
        <f t="shared" si="31"/>
        <v>0</v>
      </c>
      <c r="R88" s="49">
        <f t="shared" si="31"/>
        <v>0</v>
      </c>
      <c r="S88" s="49">
        <f t="shared" si="31"/>
        <v>0</v>
      </c>
      <c r="T88" s="103">
        <f t="shared" si="31"/>
        <v>0</v>
      </c>
      <c r="V88" s="49">
        <f t="shared" si="11"/>
        <v>0</v>
      </c>
      <c r="W88" s="49">
        <f t="shared" si="12"/>
        <v>0</v>
      </c>
      <c r="X88" s="49">
        <f t="shared" si="13"/>
        <v>0</v>
      </c>
      <c r="Y88" s="49">
        <f t="shared" si="14"/>
        <v>0</v>
      </c>
      <c r="Z88" s="103">
        <f t="shared" si="15"/>
        <v>0</v>
      </c>
      <c r="AB88" s="49">
        <f t="shared" si="16"/>
        <v>0</v>
      </c>
      <c r="AC88" s="49">
        <f t="shared" si="17"/>
        <v>0</v>
      </c>
      <c r="AD88" s="49">
        <f t="shared" si="18"/>
        <v>0</v>
      </c>
      <c r="AE88" s="49">
        <f t="shared" si="19"/>
        <v>0</v>
      </c>
      <c r="AF88" s="103">
        <f t="shared" si="20"/>
        <v>0</v>
      </c>
      <c r="AH88" s="49">
        <f t="shared" si="21"/>
        <v>0</v>
      </c>
      <c r="AI88" s="49">
        <f t="shared" si="22"/>
        <v>0</v>
      </c>
      <c r="AJ88" s="49">
        <f t="shared" si="23"/>
        <v>0</v>
      </c>
      <c r="AK88" s="49">
        <f t="shared" si="24"/>
        <v>0</v>
      </c>
      <c r="AL88" s="103">
        <f t="shared" si="25"/>
        <v>0</v>
      </c>
      <c r="AN88" s="53">
        <f t="shared" si="26"/>
        <v>0</v>
      </c>
      <c r="AO88" s="53">
        <f t="shared" si="27"/>
        <v>0</v>
      </c>
      <c r="AP88" s="53">
        <f t="shared" si="28"/>
        <v>0</v>
      </c>
      <c r="AQ88" s="53">
        <f t="shared" si="29"/>
        <v>0</v>
      </c>
      <c r="AR88" s="203">
        <f t="shared" si="30"/>
        <v>0</v>
      </c>
      <c r="AY88" s="3"/>
    </row>
    <row r="89" spans="1:51">
      <c r="A89" s="54"/>
      <c r="B89" s="43">
        <f>'13. Desinvesteringen'!B373</f>
        <v>354</v>
      </c>
      <c r="C89" s="54"/>
      <c r="D89" s="54"/>
      <c r="E89" s="54"/>
      <c r="F89" s="48">
        <f>'5. Input GAW-waarde desinv.'!D49</f>
        <v>0</v>
      </c>
      <c r="G89" s="187">
        <f>'13. Desinvesteringen'!D373</f>
        <v>1969</v>
      </c>
      <c r="H89" s="187">
        <f>'13. Desinvesteringen'!G373</f>
        <v>2022</v>
      </c>
      <c r="I89" s="43" t="str">
        <f>'13. Desinvesteringen'!C373</f>
        <v>02 Gasontvangststations</v>
      </c>
      <c r="J89" s="176">
        <f>'13. Desinvesteringen'!F373</f>
        <v>0</v>
      </c>
      <c r="K89" s="44">
        <f>_xlfn.XLOOKUP(I89,'3. Input (des)investeringen '!$B$11:$B$81,'3. Input (des)investeringen '!$E$11:$E$81)</f>
        <v>0</v>
      </c>
      <c r="L89" s="54"/>
      <c r="M89" s="44">
        <f>_xlfn.XLOOKUP(I89,'3. Input (des)investeringen '!$B$11:$B$81,'3. Input (des)investeringen '!$D$11:$D$81,0)</f>
        <v>30</v>
      </c>
      <c r="N89" s="44">
        <f t="shared" si="9"/>
        <v>0</v>
      </c>
      <c r="P89" s="49">
        <f t="shared" si="31"/>
        <v>0</v>
      </c>
      <c r="Q89" s="49">
        <f t="shared" si="31"/>
        <v>0</v>
      </c>
      <c r="R89" s="49">
        <f t="shared" si="31"/>
        <v>0</v>
      </c>
      <c r="S89" s="49">
        <f t="shared" si="31"/>
        <v>0</v>
      </c>
      <c r="T89" s="103">
        <f t="shared" si="31"/>
        <v>0</v>
      </c>
      <c r="V89" s="49">
        <f t="shared" si="11"/>
        <v>0</v>
      </c>
      <c r="W89" s="49">
        <f t="shared" si="12"/>
        <v>0</v>
      </c>
      <c r="X89" s="49">
        <f t="shared" si="13"/>
        <v>0</v>
      </c>
      <c r="Y89" s="49">
        <f t="shared" si="14"/>
        <v>0</v>
      </c>
      <c r="Z89" s="103">
        <f t="shared" si="15"/>
        <v>0</v>
      </c>
      <c r="AB89" s="49">
        <f t="shared" si="16"/>
        <v>0</v>
      </c>
      <c r="AC89" s="49">
        <f t="shared" si="17"/>
        <v>0</v>
      </c>
      <c r="AD89" s="49">
        <f t="shared" si="18"/>
        <v>0</v>
      </c>
      <c r="AE89" s="49">
        <f t="shared" si="19"/>
        <v>0</v>
      </c>
      <c r="AF89" s="103">
        <f t="shared" si="20"/>
        <v>0</v>
      </c>
      <c r="AH89" s="49">
        <f t="shared" si="21"/>
        <v>0</v>
      </c>
      <c r="AI89" s="49">
        <f t="shared" si="22"/>
        <v>0</v>
      </c>
      <c r="AJ89" s="49">
        <f t="shared" si="23"/>
        <v>0</v>
      </c>
      <c r="AK89" s="49">
        <f t="shared" si="24"/>
        <v>0</v>
      </c>
      <c r="AL89" s="103">
        <f t="shared" si="25"/>
        <v>0</v>
      </c>
      <c r="AN89" s="53">
        <f t="shared" si="26"/>
        <v>0</v>
      </c>
      <c r="AO89" s="53">
        <f t="shared" si="27"/>
        <v>0</v>
      </c>
      <c r="AP89" s="53">
        <f t="shared" si="28"/>
        <v>0</v>
      </c>
      <c r="AQ89" s="53">
        <f t="shared" si="29"/>
        <v>0</v>
      </c>
      <c r="AR89" s="203">
        <f t="shared" si="30"/>
        <v>0</v>
      </c>
      <c r="AY89" s="3"/>
    </row>
    <row r="90" spans="1:51">
      <c r="A90" s="54"/>
      <c r="B90" s="43">
        <f>'13. Desinvesteringen'!B374</f>
        <v>355</v>
      </c>
      <c r="C90" s="54"/>
      <c r="D90" s="54"/>
      <c r="E90" s="54"/>
      <c r="F90" s="48">
        <f>'5. Input GAW-waarde desinv.'!D50</f>
        <v>0</v>
      </c>
      <c r="G90" s="187">
        <f>'13. Desinvesteringen'!D374</f>
        <v>1970</v>
      </c>
      <c r="H90" s="187">
        <f>'13. Desinvesteringen'!G374</f>
        <v>2022</v>
      </c>
      <c r="I90" s="43" t="str">
        <f>'13. Desinvesteringen'!C374</f>
        <v>02 Gasontvangststations</v>
      </c>
      <c r="J90" s="176">
        <f>'13. Desinvesteringen'!F374</f>
        <v>0</v>
      </c>
      <c r="K90" s="44">
        <f>_xlfn.XLOOKUP(I90,'3. Input (des)investeringen '!$B$11:$B$81,'3. Input (des)investeringen '!$E$11:$E$81)</f>
        <v>0</v>
      </c>
      <c r="L90" s="54"/>
      <c r="M90" s="44">
        <f>_xlfn.XLOOKUP(I90,'3. Input (des)investeringen '!$B$11:$B$81,'3. Input (des)investeringen '!$D$11:$D$81,0)</f>
        <v>30</v>
      </c>
      <c r="N90" s="44">
        <f t="shared" si="9"/>
        <v>0</v>
      </c>
      <c r="P90" s="49">
        <f t="shared" si="31"/>
        <v>0</v>
      </c>
      <c r="Q90" s="49">
        <f t="shared" si="31"/>
        <v>0</v>
      </c>
      <c r="R90" s="49">
        <f t="shared" si="31"/>
        <v>0</v>
      </c>
      <c r="S90" s="49">
        <f t="shared" si="31"/>
        <v>0</v>
      </c>
      <c r="T90" s="103">
        <f t="shared" si="31"/>
        <v>0</v>
      </c>
      <c r="V90" s="49">
        <f t="shared" si="11"/>
        <v>0</v>
      </c>
      <c r="W90" s="49">
        <f t="shared" si="12"/>
        <v>0</v>
      </c>
      <c r="X90" s="49">
        <f t="shared" si="13"/>
        <v>0</v>
      </c>
      <c r="Y90" s="49">
        <f t="shared" si="14"/>
        <v>0</v>
      </c>
      <c r="Z90" s="103">
        <f t="shared" si="15"/>
        <v>0</v>
      </c>
      <c r="AB90" s="49">
        <f t="shared" si="16"/>
        <v>0</v>
      </c>
      <c r="AC90" s="49">
        <f t="shared" si="17"/>
        <v>0</v>
      </c>
      <c r="AD90" s="49">
        <f t="shared" si="18"/>
        <v>0</v>
      </c>
      <c r="AE90" s="49">
        <f t="shared" si="19"/>
        <v>0</v>
      </c>
      <c r="AF90" s="103">
        <f t="shared" si="20"/>
        <v>0</v>
      </c>
      <c r="AH90" s="49">
        <f t="shared" si="21"/>
        <v>0</v>
      </c>
      <c r="AI90" s="49">
        <f t="shared" si="22"/>
        <v>0</v>
      </c>
      <c r="AJ90" s="49">
        <f t="shared" si="23"/>
        <v>0</v>
      </c>
      <c r="AK90" s="49">
        <f t="shared" si="24"/>
        <v>0</v>
      </c>
      <c r="AL90" s="103">
        <f t="shared" si="25"/>
        <v>0</v>
      </c>
      <c r="AN90" s="53">
        <f t="shared" si="26"/>
        <v>0</v>
      </c>
      <c r="AO90" s="53">
        <f t="shared" si="27"/>
        <v>0</v>
      </c>
      <c r="AP90" s="53">
        <f t="shared" si="28"/>
        <v>0</v>
      </c>
      <c r="AQ90" s="53">
        <f t="shared" si="29"/>
        <v>0</v>
      </c>
      <c r="AR90" s="203">
        <f t="shared" si="30"/>
        <v>0</v>
      </c>
      <c r="AY90" s="3"/>
    </row>
    <row r="91" spans="1:51">
      <c r="A91" s="54"/>
      <c r="B91" s="43">
        <f>'13. Desinvesteringen'!B375</f>
        <v>356</v>
      </c>
      <c r="C91" s="54"/>
      <c r="D91" s="54"/>
      <c r="E91" s="54"/>
      <c r="F91" s="48">
        <f>'5. Input GAW-waarde desinv.'!D51</f>
        <v>0</v>
      </c>
      <c r="G91" s="187">
        <f>'13. Desinvesteringen'!D375</f>
        <v>1971</v>
      </c>
      <c r="H91" s="187">
        <f>'13. Desinvesteringen'!G375</f>
        <v>2022</v>
      </c>
      <c r="I91" s="43" t="str">
        <f>'13. Desinvesteringen'!C375</f>
        <v>02 Gasontvangststations</v>
      </c>
      <c r="J91" s="176">
        <f>'13. Desinvesteringen'!F375</f>
        <v>0</v>
      </c>
      <c r="K91" s="44">
        <f>_xlfn.XLOOKUP(I91,'3. Input (des)investeringen '!$B$11:$B$81,'3. Input (des)investeringen '!$E$11:$E$81)</f>
        <v>0</v>
      </c>
      <c r="L91" s="54"/>
      <c r="M91" s="44">
        <f>_xlfn.XLOOKUP(I91,'3. Input (des)investeringen '!$B$11:$B$81,'3. Input (des)investeringen '!$D$11:$D$81,0)</f>
        <v>30</v>
      </c>
      <c r="N91" s="44">
        <f t="shared" si="9"/>
        <v>0</v>
      </c>
      <c r="P91" s="49">
        <f t="shared" si="31"/>
        <v>0</v>
      </c>
      <c r="Q91" s="49">
        <f t="shared" si="31"/>
        <v>0</v>
      </c>
      <c r="R91" s="49">
        <f t="shared" si="31"/>
        <v>0</v>
      </c>
      <c r="S91" s="49">
        <f t="shared" si="31"/>
        <v>0</v>
      </c>
      <c r="T91" s="103">
        <f t="shared" si="31"/>
        <v>0</v>
      </c>
      <c r="V91" s="49">
        <f t="shared" si="11"/>
        <v>0</v>
      </c>
      <c r="W91" s="49">
        <f t="shared" si="12"/>
        <v>0</v>
      </c>
      <c r="X91" s="49">
        <f t="shared" si="13"/>
        <v>0</v>
      </c>
      <c r="Y91" s="49">
        <f t="shared" si="14"/>
        <v>0</v>
      </c>
      <c r="Z91" s="103">
        <f t="shared" si="15"/>
        <v>0</v>
      </c>
      <c r="AB91" s="49">
        <f t="shared" si="16"/>
        <v>0</v>
      </c>
      <c r="AC91" s="49">
        <f t="shared" si="17"/>
        <v>0</v>
      </c>
      <c r="AD91" s="49">
        <f t="shared" si="18"/>
        <v>0</v>
      </c>
      <c r="AE91" s="49">
        <f t="shared" si="19"/>
        <v>0</v>
      </c>
      <c r="AF91" s="103">
        <f t="shared" si="20"/>
        <v>0</v>
      </c>
      <c r="AH91" s="49">
        <f t="shared" si="21"/>
        <v>0</v>
      </c>
      <c r="AI91" s="49">
        <f t="shared" si="22"/>
        <v>0</v>
      </c>
      <c r="AJ91" s="49">
        <f t="shared" si="23"/>
        <v>0</v>
      </c>
      <c r="AK91" s="49">
        <f t="shared" si="24"/>
        <v>0</v>
      </c>
      <c r="AL91" s="103">
        <f t="shared" si="25"/>
        <v>0</v>
      </c>
      <c r="AN91" s="53">
        <f t="shared" si="26"/>
        <v>0</v>
      </c>
      <c r="AO91" s="53">
        <f t="shared" si="27"/>
        <v>0</v>
      </c>
      <c r="AP91" s="53">
        <f t="shared" si="28"/>
        <v>0</v>
      </c>
      <c r="AQ91" s="53">
        <f t="shared" si="29"/>
        <v>0</v>
      </c>
      <c r="AR91" s="203">
        <f t="shared" si="30"/>
        <v>0</v>
      </c>
      <c r="AY91" s="3"/>
    </row>
    <row r="92" spans="1:51">
      <c r="A92" s="54"/>
      <c r="B92" s="43">
        <f>'13. Desinvesteringen'!B376</f>
        <v>357</v>
      </c>
      <c r="C92" s="54"/>
      <c r="D92" s="54"/>
      <c r="E92" s="54"/>
      <c r="F92" s="48">
        <f>'5. Input GAW-waarde desinv.'!D52</f>
        <v>0</v>
      </c>
      <c r="G92" s="187">
        <f>'13. Desinvesteringen'!D376</f>
        <v>1972</v>
      </c>
      <c r="H92" s="187">
        <f>'13. Desinvesteringen'!G376</f>
        <v>2022</v>
      </c>
      <c r="I92" s="43" t="str">
        <f>'13. Desinvesteringen'!C376</f>
        <v>02 Gasontvangststations</v>
      </c>
      <c r="J92" s="176">
        <f>'13. Desinvesteringen'!F376</f>
        <v>0</v>
      </c>
      <c r="K92" s="44">
        <f>_xlfn.XLOOKUP(I92,'3. Input (des)investeringen '!$B$11:$B$81,'3. Input (des)investeringen '!$E$11:$E$81)</f>
        <v>0</v>
      </c>
      <c r="L92" s="54"/>
      <c r="M92" s="44">
        <f>_xlfn.XLOOKUP(I92,'3. Input (des)investeringen '!$B$11:$B$81,'3. Input (des)investeringen '!$D$11:$D$81,0)</f>
        <v>30</v>
      </c>
      <c r="N92" s="44">
        <f t="shared" si="9"/>
        <v>0</v>
      </c>
      <c r="P92" s="49">
        <f t="shared" si="31"/>
        <v>0</v>
      </c>
      <c r="Q92" s="49">
        <f t="shared" si="31"/>
        <v>0</v>
      </c>
      <c r="R92" s="49">
        <f t="shared" si="31"/>
        <v>0</v>
      </c>
      <c r="S92" s="49">
        <f t="shared" si="31"/>
        <v>0</v>
      </c>
      <c r="T92" s="103">
        <f t="shared" si="31"/>
        <v>0</v>
      </c>
      <c r="V92" s="49">
        <f t="shared" si="11"/>
        <v>0</v>
      </c>
      <c r="W92" s="49">
        <f t="shared" si="12"/>
        <v>0</v>
      </c>
      <c r="X92" s="49">
        <f t="shared" si="13"/>
        <v>0</v>
      </c>
      <c r="Y92" s="49">
        <f t="shared" si="14"/>
        <v>0</v>
      </c>
      <c r="Z92" s="103">
        <f t="shared" si="15"/>
        <v>0</v>
      </c>
      <c r="AB92" s="49">
        <f t="shared" si="16"/>
        <v>0</v>
      </c>
      <c r="AC92" s="49">
        <f t="shared" si="17"/>
        <v>0</v>
      </c>
      <c r="AD92" s="49">
        <f t="shared" si="18"/>
        <v>0</v>
      </c>
      <c r="AE92" s="49">
        <f t="shared" si="19"/>
        <v>0</v>
      </c>
      <c r="AF92" s="103">
        <f t="shared" si="20"/>
        <v>0</v>
      </c>
      <c r="AH92" s="49">
        <f t="shared" si="21"/>
        <v>0</v>
      </c>
      <c r="AI92" s="49">
        <f t="shared" si="22"/>
        <v>0</v>
      </c>
      <c r="AJ92" s="49">
        <f t="shared" si="23"/>
        <v>0</v>
      </c>
      <c r="AK92" s="49">
        <f t="shared" si="24"/>
        <v>0</v>
      </c>
      <c r="AL92" s="103">
        <f t="shared" si="25"/>
        <v>0</v>
      </c>
      <c r="AN92" s="53">
        <f t="shared" si="26"/>
        <v>0</v>
      </c>
      <c r="AO92" s="53">
        <f t="shared" si="27"/>
        <v>0</v>
      </c>
      <c r="AP92" s="53">
        <f t="shared" si="28"/>
        <v>0</v>
      </c>
      <c r="AQ92" s="53">
        <f t="shared" si="29"/>
        <v>0</v>
      </c>
      <c r="AR92" s="203">
        <f t="shared" si="30"/>
        <v>0</v>
      </c>
      <c r="AY92" s="3"/>
    </row>
    <row r="93" spans="1:51">
      <c r="A93" s="54"/>
      <c r="B93" s="43">
        <f>'13. Desinvesteringen'!B377</f>
        <v>358</v>
      </c>
      <c r="C93" s="54"/>
      <c r="D93" s="54"/>
      <c r="E93" s="54"/>
      <c r="F93" s="48">
        <f>'5. Input GAW-waarde desinv.'!D53</f>
        <v>0</v>
      </c>
      <c r="G93" s="187">
        <f>'13. Desinvesteringen'!D377</f>
        <v>1973</v>
      </c>
      <c r="H93" s="187">
        <f>'13. Desinvesteringen'!G377</f>
        <v>2022</v>
      </c>
      <c r="I93" s="43" t="str">
        <f>'13. Desinvesteringen'!C377</f>
        <v>02 Gasontvangststations</v>
      </c>
      <c r="J93" s="176">
        <f>'13. Desinvesteringen'!F377</f>
        <v>0</v>
      </c>
      <c r="K93" s="44">
        <f>_xlfn.XLOOKUP(I93,'3. Input (des)investeringen '!$B$11:$B$81,'3. Input (des)investeringen '!$E$11:$E$81)</f>
        <v>0</v>
      </c>
      <c r="L93" s="54"/>
      <c r="M93" s="44">
        <f>_xlfn.XLOOKUP(I93,'3. Input (des)investeringen '!$B$11:$B$81,'3. Input (des)investeringen '!$D$11:$D$81,0)</f>
        <v>30</v>
      </c>
      <c r="N93" s="44">
        <f t="shared" si="9"/>
        <v>0</v>
      </c>
      <c r="P93" s="49">
        <f t="shared" si="31"/>
        <v>0</v>
      </c>
      <c r="Q93" s="49">
        <f t="shared" si="31"/>
        <v>0</v>
      </c>
      <c r="R93" s="49">
        <f t="shared" si="31"/>
        <v>0</v>
      </c>
      <c r="S93" s="49">
        <f t="shared" si="31"/>
        <v>0</v>
      </c>
      <c r="T93" s="103">
        <f t="shared" si="31"/>
        <v>0</v>
      </c>
      <c r="V93" s="49">
        <f t="shared" si="11"/>
        <v>0</v>
      </c>
      <c r="W93" s="49">
        <f t="shared" si="12"/>
        <v>0</v>
      </c>
      <c r="X93" s="49">
        <f t="shared" si="13"/>
        <v>0</v>
      </c>
      <c r="Y93" s="49">
        <f t="shared" si="14"/>
        <v>0</v>
      </c>
      <c r="Z93" s="103">
        <f t="shared" si="15"/>
        <v>0</v>
      </c>
      <c r="AB93" s="49">
        <f t="shared" si="16"/>
        <v>0</v>
      </c>
      <c r="AC93" s="49">
        <f t="shared" si="17"/>
        <v>0</v>
      </c>
      <c r="AD93" s="49">
        <f t="shared" si="18"/>
        <v>0</v>
      </c>
      <c r="AE93" s="49">
        <f t="shared" si="19"/>
        <v>0</v>
      </c>
      <c r="AF93" s="103">
        <f t="shared" si="20"/>
        <v>0</v>
      </c>
      <c r="AH93" s="49">
        <f t="shared" si="21"/>
        <v>0</v>
      </c>
      <c r="AI93" s="49">
        <f t="shared" si="22"/>
        <v>0</v>
      </c>
      <c r="AJ93" s="49">
        <f t="shared" si="23"/>
        <v>0</v>
      </c>
      <c r="AK93" s="49">
        <f t="shared" si="24"/>
        <v>0</v>
      </c>
      <c r="AL93" s="103">
        <f t="shared" si="25"/>
        <v>0</v>
      </c>
      <c r="AN93" s="53">
        <f t="shared" si="26"/>
        <v>0</v>
      </c>
      <c r="AO93" s="53">
        <f t="shared" si="27"/>
        <v>0</v>
      </c>
      <c r="AP93" s="53">
        <f t="shared" si="28"/>
        <v>0</v>
      </c>
      <c r="AQ93" s="53">
        <f t="shared" si="29"/>
        <v>0</v>
      </c>
      <c r="AR93" s="203">
        <f t="shared" si="30"/>
        <v>0</v>
      </c>
      <c r="AY93" s="3"/>
    </row>
    <row r="94" spans="1:51">
      <c r="A94" s="54"/>
      <c r="B94" s="43">
        <f>'13. Desinvesteringen'!B378</f>
        <v>359</v>
      </c>
      <c r="C94" s="54"/>
      <c r="D94" s="54"/>
      <c r="E94" s="54"/>
      <c r="F94" s="48">
        <f>'5. Input GAW-waarde desinv.'!D54</f>
        <v>0</v>
      </c>
      <c r="G94" s="187">
        <f>'13. Desinvesteringen'!D378</f>
        <v>1974</v>
      </c>
      <c r="H94" s="187">
        <f>'13. Desinvesteringen'!G378</f>
        <v>2022</v>
      </c>
      <c r="I94" s="43" t="str">
        <f>'13. Desinvesteringen'!C378</f>
        <v>02 Gasontvangststations</v>
      </c>
      <c r="J94" s="176">
        <f>'13. Desinvesteringen'!F378</f>
        <v>0</v>
      </c>
      <c r="K94" s="44">
        <f>_xlfn.XLOOKUP(I94,'3. Input (des)investeringen '!$B$11:$B$81,'3. Input (des)investeringen '!$E$11:$E$81)</f>
        <v>0</v>
      </c>
      <c r="L94" s="54"/>
      <c r="M94" s="44">
        <f>_xlfn.XLOOKUP(I94,'3. Input (des)investeringen '!$B$11:$B$81,'3. Input (des)investeringen '!$D$11:$D$81,0)</f>
        <v>30</v>
      </c>
      <c r="N94" s="44">
        <f t="shared" si="9"/>
        <v>0</v>
      </c>
      <c r="P94" s="49">
        <f t="shared" si="31"/>
        <v>0</v>
      </c>
      <c r="Q94" s="49">
        <f t="shared" si="31"/>
        <v>0</v>
      </c>
      <c r="R94" s="49">
        <f t="shared" si="31"/>
        <v>0</v>
      </c>
      <c r="S94" s="49">
        <f t="shared" si="31"/>
        <v>0</v>
      </c>
      <c r="T94" s="103">
        <f t="shared" si="31"/>
        <v>0</v>
      </c>
      <c r="V94" s="49">
        <f t="shared" si="11"/>
        <v>0</v>
      </c>
      <c r="W94" s="49">
        <f t="shared" si="12"/>
        <v>0</v>
      </c>
      <c r="X94" s="49">
        <f t="shared" si="13"/>
        <v>0</v>
      </c>
      <c r="Y94" s="49">
        <f t="shared" si="14"/>
        <v>0</v>
      </c>
      <c r="Z94" s="103">
        <f t="shared" si="15"/>
        <v>0</v>
      </c>
      <c r="AB94" s="49">
        <f t="shared" si="16"/>
        <v>0</v>
      </c>
      <c r="AC94" s="49">
        <f t="shared" si="17"/>
        <v>0</v>
      </c>
      <c r="AD94" s="49">
        <f t="shared" si="18"/>
        <v>0</v>
      </c>
      <c r="AE94" s="49">
        <f t="shared" si="19"/>
        <v>0</v>
      </c>
      <c r="AF94" s="103">
        <f t="shared" si="20"/>
        <v>0</v>
      </c>
      <c r="AH94" s="49">
        <f t="shared" si="21"/>
        <v>0</v>
      </c>
      <c r="AI94" s="49">
        <f t="shared" si="22"/>
        <v>0</v>
      </c>
      <c r="AJ94" s="49">
        <f t="shared" si="23"/>
        <v>0</v>
      </c>
      <c r="AK94" s="49">
        <f t="shared" si="24"/>
        <v>0</v>
      </c>
      <c r="AL94" s="103">
        <f t="shared" si="25"/>
        <v>0</v>
      </c>
      <c r="AN94" s="53">
        <f t="shared" si="26"/>
        <v>0</v>
      </c>
      <c r="AO94" s="53">
        <f t="shared" si="27"/>
        <v>0</v>
      </c>
      <c r="AP94" s="53">
        <f t="shared" si="28"/>
        <v>0</v>
      </c>
      <c r="AQ94" s="53">
        <f t="shared" si="29"/>
        <v>0</v>
      </c>
      <c r="AR94" s="203">
        <f t="shared" si="30"/>
        <v>0</v>
      </c>
      <c r="AY94" s="3"/>
    </row>
    <row r="95" spans="1:51">
      <c r="A95" s="54"/>
      <c r="B95" s="43">
        <f>'13. Desinvesteringen'!B379</f>
        <v>360</v>
      </c>
      <c r="C95" s="54"/>
      <c r="D95" s="54"/>
      <c r="E95" s="54"/>
      <c r="F95" s="48">
        <f>'5. Input GAW-waarde desinv.'!D55</f>
        <v>0</v>
      </c>
      <c r="G95" s="187">
        <f>'13. Desinvesteringen'!D379</f>
        <v>1975</v>
      </c>
      <c r="H95" s="187">
        <f>'13. Desinvesteringen'!G379</f>
        <v>2022</v>
      </c>
      <c r="I95" s="43" t="str">
        <f>'13. Desinvesteringen'!C379</f>
        <v>02 Gasontvangststations</v>
      </c>
      <c r="J95" s="176">
        <f>'13. Desinvesteringen'!F379</f>
        <v>0</v>
      </c>
      <c r="K95" s="44">
        <f>_xlfn.XLOOKUP(I95,'3. Input (des)investeringen '!$B$11:$B$81,'3. Input (des)investeringen '!$E$11:$E$81)</f>
        <v>0</v>
      </c>
      <c r="L95" s="54"/>
      <c r="M95" s="44">
        <f>_xlfn.XLOOKUP(I95,'3. Input (des)investeringen '!$B$11:$B$81,'3. Input (des)investeringen '!$D$11:$D$81,0)</f>
        <v>30</v>
      </c>
      <c r="N95" s="44">
        <f t="shared" si="9"/>
        <v>0</v>
      </c>
      <c r="P95" s="49">
        <f t="shared" si="31"/>
        <v>0</v>
      </c>
      <c r="Q95" s="49">
        <f t="shared" si="31"/>
        <v>0</v>
      </c>
      <c r="R95" s="49">
        <f t="shared" si="31"/>
        <v>0</v>
      </c>
      <c r="S95" s="49">
        <f t="shared" si="31"/>
        <v>0</v>
      </c>
      <c r="T95" s="103">
        <f t="shared" si="31"/>
        <v>0</v>
      </c>
      <c r="V95" s="49">
        <f t="shared" si="11"/>
        <v>0</v>
      </c>
      <c r="W95" s="49">
        <f t="shared" si="12"/>
        <v>0</v>
      </c>
      <c r="X95" s="49">
        <f t="shared" si="13"/>
        <v>0</v>
      </c>
      <c r="Y95" s="49">
        <f t="shared" si="14"/>
        <v>0</v>
      </c>
      <c r="Z95" s="103">
        <f t="shared" si="15"/>
        <v>0</v>
      </c>
      <c r="AB95" s="49">
        <f t="shared" si="16"/>
        <v>0</v>
      </c>
      <c r="AC95" s="49">
        <f t="shared" si="17"/>
        <v>0</v>
      </c>
      <c r="AD95" s="49">
        <f t="shared" si="18"/>
        <v>0</v>
      </c>
      <c r="AE95" s="49">
        <f t="shared" si="19"/>
        <v>0</v>
      </c>
      <c r="AF95" s="103">
        <f t="shared" si="20"/>
        <v>0</v>
      </c>
      <c r="AH95" s="49">
        <f t="shared" si="21"/>
        <v>0</v>
      </c>
      <c r="AI95" s="49">
        <f t="shared" si="22"/>
        <v>0</v>
      </c>
      <c r="AJ95" s="49">
        <f t="shared" si="23"/>
        <v>0</v>
      </c>
      <c r="AK95" s="49">
        <f t="shared" si="24"/>
        <v>0</v>
      </c>
      <c r="AL95" s="103">
        <f t="shared" si="25"/>
        <v>0</v>
      </c>
      <c r="AN95" s="53">
        <f t="shared" si="26"/>
        <v>0</v>
      </c>
      <c r="AO95" s="53">
        <f t="shared" si="27"/>
        <v>0</v>
      </c>
      <c r="AP95" s="53">
        <f t="shared" si="28"/>
        <v>0</v>
      </c>
      <c r="AQ95" s="53">
        <f t="shared" si="29"/>
        <v>0</v>
      </c>
      <c r="AR95" s="203">
        <f t="shared" si="30"/>
        <v>0</v>
      </c>
      <c r="AY95" s="3"/>
    </row>
    <row r="96" spans="1:51">
      <c r="A96" s="54"/>
      <c r="B96" s="43">
        <f>'13. Desinvesteringen'!B380</f>
        <v>361</v>
      </c>
      <c r="C96" s="54"/>
      <c r="D96" s="54"/>
      <c r="E96" s="54"/>
      <c r="F96" s="48">
        <f>'5. Input GAW-waarde desinv.'!D56</f>
        <v>0</v>
      </c>
      <c r="G96" s="187">
        <f>'13. Desinvesteringen'!D380</f>
        <v>1976</v>
      </c>
      <c r="H96" s="187">
        <f>'13. Desinvesteringen'!G380</f>
        <v>2022</v>
      </c>
      <c r="I96" s="43" t="str">
        <f>'13. Desinvesteringen'!C380</f>
        <v>02 Gasontvangststations</v>
      </c>
      <c r="J96" s="176">
        <f>'13. Desinvesteringen'!F380</f>
        <v>0</v>
      </c>
      <c r="K96" s="44">
        <f>_xlfn.XLOOKUP(I96,'3. Input (des)investeringen '!$B$11:$B$81,'3. Input (des)investeringen '!$E$11:$E$81)</f>
        <v>0</v>
      </c>
      <c r="L96" s="54"/>
      <c r="M96" s="44">
        <f>_xlfn.XLOOKUP(I96,'3. Input (des)investeringen '!$B$11:$B$81,'3. Input (des)investeringen '!$D$11:$D$81,0)</f>
        <v>30</v>
      </c>
      <c r="N96" s="44">
        <f t="shared" si="9"/>
        <v>0</v>
      </c>
      <c r="P96" s="49">
        <f t="shared" si="31"/>
        <v>0</v>
      </c>
      <c r="Q96" s="49">
        <f t="shared" si="31"/>
        <v>0</v>
      </c>
      <c r="R96" s="49">
        <f t="shared" si="31"/>
        <v>0</v>
      </c>
      <c r="S96" s="49">
        <f t="shared" si="31"/>
        <v>0</v>
      </c>
      <c r="T96" s="103">
        <f t="shared" si="31"/>
        <v>0</v>
      </c>
      <c r="V96" s="49">
        <f t="shared" si="11"/>
        <v>0</v>
      </c>
      <c r="W96" s="49">
        <f t="shared" si="12"/>
        <v>0</v>
      </c>
      <c r="X96" s="49">
        <f t="shared" si="13"/>
        <v>0</v>
      </c>
      <c r="Y96" s="49">
        <f t="shared" si="14"/>
        <v>0</v>
      </c>
      <c r="Z96" s="103">
        <f t="shared" si="15"/>
        <v>0</v>
      </c>
      <c r="AB96" s="49">
        <f t="shared" si="16"/>
        <v>0</v>
      </c>
      <c r="AC96" s="49">
        <f t="shared" si="17"/>
        <v>0</v>
      </c>
      <c r="AD96" s="49">
        <f t="shared" si="18"/>
        <v>0</v>
      </c>
      <c r="AE96" s="49">
        <f t="shared" si="19"/>
        <v>0</v>
      </c>
      <c r="AF96" s="103">
        <f t="shared" si="20"/>
        <v>0</v>
      </c>
      <c r="AH96" s="49">
        <f t="shared" si="21"/>
        <v>0</v>
      </c>
      <c r="AI96" s="49">
        <f t="shared" si="22"/>
        <v>0</v>
      </c>
      <c r="AJ96" s="49">
        <f t="shared" si="23"/>
        <v>0</v>
      </c>
      <c r="AK96" s="49">
        <f t="shared" si="24"/>
        <v>0</v>
      </c>
      <c r="AL96" s="103">
        <f t="shared" si="25"/>
        <v>0</v>
      </c>
      <c r="AN96" s="53">
        <f t="shared" si="26"/>
        <v>0</v>
      </c>
      <c r="AO96" s="53">
        <f t="shared" si="27"/>
        <v>0</v>
      </c>
      <c r="AP96" s="53">
        <f t="shared" si="28"/>
        <v>0</v>
      </c>
      <c r="AQ96" s="53">
        <f t="shared" si="29"/>
        <v>0</v>
      </c>
      <c r="AR96" s="203">
        <f t="shared" si="30"/>
        <v>0</v>
      </c>
      <c r="AY96" s="3"/>
    </row>
    <row r="97" spans="1:51">
      <c r="A97" s="54"/>
      <c r="B97" s="43">
        <f>'13. Desinvesteringen'!B381</f>
        <v>362</v>
      </c>
      <c r="C97" s="54"/>
      <c r="D97" s="54"/>
      <c r="E97" s="54"/>
      <c r="F97" s="48">
        <f>'5. Input GAW-waarde desinv.'!D57</f>
        <v>0</v>
      </c>
      <c r="G97" s="187">
        <f>'13. Desinvesteringen'!D381</f>
        <v>1977</v>
      </c>
      <c r="H97" s="187">
        <f>'13. Desinvesteringen'!G381</f>
        <v>2022</v>
      </c>
      <c r="I97" s="43" t="str">
        <f>'13. Desinvesteringen'!C381</f>
        <v>02 Gasontvangststations</v>
      </c>
      <c r="J97" s="176">
        <f>'13. Desinvesteringen'!F381</f>
        <v>0</v>
      </c>
      <c r="K97" s="44">
        <f>_xlfn.XLOOKUP(I97,'3. Input (des)investeringen '!$B$11:$B$81,'3. Input (des)investeringen '!$E$11:$E$81)</f>
        <v>0</v>
      </c>
      <c r="L97" s="54"/>
      <c r="M97" s="44">
        <f>_xlfn.XLOOKUP(I97,'3. Input (des)investeringen '!$B$11:$B$81,'3. Input (des)investeringen '!$D$11:$D$81,0)</f>
        <v>30</v>
      </c>
      <c r="N97" s="44">
        <f t="shared" si="9"/>
        <v>0</v>
      </c>
      <c r="P97" s="49">
        <f t="shared" si="31"/>
        <v>0</v>
      </c>
      <c r="Q97" s="49">
        <f t="shared" si="31"/>
        <v>0</v>
      </c>
      <c r="R97" s="49">
        <f t="shared" si="31"/>
        <v>0</v>
      </c>
      <c r="S97" s="49">
        <f t="shared" si="31"/>
        <v>0</v>
      </c>
      <c r="T97" s="103">
        <f t="shared" si="31"/>
        <v>0</v>
      </c>
      <c r="V97" s="49">
        <f t="shared" si="11"/>
        <v>0</v>
      </c>
      <c r="W97" s="49">
        <f t="shared" si="12"/>
        <v>0</v>
      </c>
      <c r="X97" s="49">
        <f t="shared" si="13"/>
        <v>0</v>
      </c>
      <c r="Y97" s="49">
        <f t="shared" si="14"/>
        <v>0</v>
      </c>
      <c r="Z97" s="103">
        <f t="shared" si="15"/>
        <v>0</v>
      </c>
      <c r="AB97" s="49">
        <f t="shared" si="16"/>
        <v>0</v>
      </c>
      <c r="AC97" s="49">
        <f t="shared" si="17"/>
        <v>0</v>
      </c>
      <c r="AD97" s="49">
        <f t="shared" si="18"/>
        <v>0</v>
      </c>
      <c r="AE97" s="49">
        <f t="shared" si="19"/>
        <v>0</v>
      </c>
      <c r="AF97" s="103">
        <f t="shared" si="20"/>
        <v>0</v>
      </c>
      <c r="AH97" s="49">
        <f t="shared" si="21"/>
        <v>0</v>
      </c>
      <c r="AI97" s="49">
        <f t="shared" si="22"/>
        <v>0</v>
      </c>
      <c r="AJ97" s="49">
        <f t="shared" si="23"/>
        <v>0</v>
      </c>
      <c r="AK97" s="49">
        <f t="shared" si="24"/>
        <v>0</v>
      </c>
      <c r="AL97" s="103">
        <f t="shared" si="25"/>
        <v>0</v>
      </c>
      <c r="AN97" s="53">
        <f t="shared" si="26"/>
        <v>0</v>
      </c>
      <c r="AO97" s="53">
        <f t="shared" si="27"/>
        <v>0</v>
      </c>
      <c r="AP97" s="53">
        <f t="shared" si="28"/>
        <v>0</v>
      </c>
      <c r="AQ97" s="53">
        <f t="shared" si="29"/>
        <v>0</v>
      </c>
      <c r="AR97" s="203">
        <f t="shared" si="30"/>
        <v>0</v>
      </c>
      <c r="AY97" s="3"/>
    </row>
    <row r="98" spans="1:51">
      <c r="A98" s="54"/>
      <c r="B98" s="43">
        <f>'13. Desinvesteringen'!B382</f>
        <v>363</v>
      </c>
      <c r="C98" s="54"/>
      <c r="D98" s="54"/>
      <c r="E98" s="54"/>
      <c r="F98" s="48">
        <f>'5. Input GAW-waarde desinv.'!D58</f>
        <v>0</v>
      </c>
      <c r="G98" s="187">
        <f>'13. Desinvesteringen'!D382</f>
        <v>1979</v>
      </c>
      <c r="H98" s="187">
        <f>'13. Desinvesteringen'!G382</f>
        <v>2022</v>
      </c>
      <c r="I98" s="43" t="str">
        <f>'13. Desinvesteringen'!C382</f>
        <v>02 Gasontvangststations</v>
      </c>
      <c r="J98" s="176">
        <f>'13. Desinvesteringen'!F382</f>
        <v>0</v>
      </c>
      <c r="K98" s="44">
        <f>_xlfn.XLOOKUP(I98,'3. Input (des)investeringen '!$B$11:$B$81,'3. Input (des)investeringen '!$E$11:$E$81)</f>
        <v>0</v>
      </c>
      <c r="L98" s="54"/>
      <c r="M98" s="44">
        <f>_xlfn.XLOOKUP(I98,'3. Input (des)investeringen '!$B$11:$B$81,'3. Input (des)investeringen '!$D$11:$D$81,0)</f>
        <v>30</v>
      </c>
      <c r="N98" s="44">
        <f t="shared" si="9"/>
        <v>0</v>
      </c>
      <c r="P98" s="49">
        <f t="shared" si="31"/>
        <v>0</v>
      </c>
      <c r="Q98" s="49">
        <f t="shared" si="31"/>
        <v>0</v>
      </c>
      <c r="R98" s="49">
        <f t="shared" si="31"/>
        <v>0</v>
      </c>
      <c r="S98" s="49">
        <f t="shared" si="31"/>
        <v>0</v>
      </c>
      <c r="T98" s="103">
        <f t="shared" si="31"/>
        <v>0</v>
      </c>
      <c r="V98" s="49">
        <f t="shared" si="11"/>
        <v>0</v>
      </c>
      <c r="W98" s="49">
        <f t="shared" si="12"/>
        <v>0</v>
      </c>
      <c r="X98" s="49">
        <f t="shared" si="13"/>
        <v>0</v>
      </c>
      <c r="Y98" s="49">
        <f t="shared" si="14"/>
        <v>0</v>
      </c>
      <c r="Z98" s="103">
        <f t="shared" si="15"/>
        <v>0</v>
      </c>
      <c r="AB98" s="49">
        <f t="shared" si="16"/>
        <v>0</v>
      </c>
      <c r="AC98" s="49">
        <f t="shared" si="17"/>
        <v>0</v>
      </c>
      <c r="AD98" s="49">
        <f t="shared" si="18"/>
        <v>0</v>
      </c>
      <c r="AE98" s="49">
        <f t="shared" si="19"/>
        <v>0</v>
      </c>
      <c r="AF98" s="103">
        <f t="shared" si="20"/>
        <v>0</v>
      </c>
      <c r="AH98" s="49">
        <f t="shared" si="21"/>
        <v>0</v>
      </c>
      <c r="AI98" s="49">
        <f t="shared" si="22"/>
        <v>0</v>
      </c>
      <c r="AJ98" s="49">
        <f t="shared" si="23"/>
        <v>0</v>
      </c>
      <c r="AK98" s="49">
        <f t="shared" si="24"/>
        <v>0</v>
      </c>
      <c r="AL98" s="103">
        <f t="shared" si="25"/>
        <v>0</v>
      </c>
      <c r="AN98" s="53">
        <f t="shared" si="26"/>
        <v>0</v>
      </c>
      <c r="AO98" s="53">
        <f t="shared" si="27"/>
        <v>0</v>
      </c>
      <c r="AP98" s="53">
        <f t="shared" si="28"/>
        <v>0</v>
      </c>
      <c r="AQ98" s="53">
        <f t="shared" si="29"/>
        <v>0</v>
      </c>
      <c r="AR98" s="203">
        <f t="shared" si="30"/>
        <v>0</v>
      </c>
      <c r="AY98" s="3"/>
    </row>
    <row r="99" spans="1:51">
      <c r="A99" s="54"/>
      <c r="B99" s="43">
        <f>'13. Desinvesteringen'!B383</f>
        <v>364</v>
      </c>
      <c r="C99" s="54"/>
      <c r="D99" s="54"/>
      <c r="E99" s="54"/>
      <c r="F99" s="48">
        <f>'5. Input GAW-waarde desinv.'!D59</f>
        <v>0</v>
      </c>
      <c r="G99" s="187">
        <f>'13. Desinvesteringen'!D383</f>
        <v>1980</v>
      </c>
      <c r="H99" s="187">
        <f>'13. Desinvesteringen'!G383</f>
        <v>2022</v>
      </c>
      <c r="I99" s="43" t="str">
        <f>'13. Desinvesteringen'!C383</f>
        <v>02 Gasontvangststations</v>
      </c>
      <c r="J99" s="176">
        <f>'13. Desinvesteringen'!F383</f>
        <v>0</v>
      </c>
      <c r="K99" s="44">
        <f>_xlfn.XLOOKUP(I99,'3. Input (des)investeringen '!$B$11:$B$81,'3. Input (des)investeringen '!$E$11:$E$81)</f>
        <v>0</v>
      </c>
      <c r="L99" s="54"/>
      <c r="M99" s="44">
        <f>_xlfn.XLOOKUP(I99,'3. Input (des)investeringen '!$B$11:$B$81,'3. Input (des)investeringen '!$D$11:$D$81,0)</f>
        <v>30</v>
      </c>
      <c r="N99" s="44">
        <f t="shared" si="9"/>
        <v>0</v>
      </c>
      <c r="P99" s="49">
        <f t="shared" si="31"/>
        <v>0</v>
      </c>
      <c r="Q99" s="49">
        <f t="shared" si="31"/>
        <v>0</v>
      </c>
      <c r="R99" s="49">
        <f t="shared" si="31"/>
        <v>0</v>
      </c>
      <c r="S99" s="49">
        <f t="shared" si="31"/>
        <v>0</v>
      </c>
      <c r="T99" s="103">
        <f t="shared" si="31"/>
        <v>0</v>
      </c>
      <c r="V99" s="49">
        <f t="shared" si="11"/>
        <v>0</v>
      </c>
      <c r="W99" s="49">
        <f t="shared" si="12"/>
        <v>0</v>
      </c>
      <c r="X99" s="49">
        <f t="shared" si="13"/>
        <v>0</v>
      </c>
      <c r="Y99" s="49">
        <f t="shared" si="14"/>
        <v>0</v>
      </c>
      <c r="Z99" s="103">
        <f t="shared" si="15"/>
        <v>0</v>
      </c>
      <c r="AB99" s="49">
        <f t="shared" si="16"/>
        <v>0</v>
      </c>
      <c r="AC99" s="49">
        <f t="shared" si="17"/>
        <v>0</v>
      </c>
      <c r="AD99" s="49">
        <f t="shared" si="18"/>
        <v>0</v>
      </c>
      <c r="AE99" s="49">
        <f t="shared" si="19"/>
        <v>0</v>
      </c>
      <c r="AF99" s="103">
        <f t="shared" si="20"/>
        <v>0</v>
      </c>
      <c r="AH99" s="49">
        <f t="shared" si="21"/>
        <v>0</v>
      </c>
      <c r="AI99" s="49">
        <f t="shared" si="22"/>
        <v>0</v>
      </c>
      <c r="AJ99" s="49">
        <f t="shared" si="23"/>
        <v>0</v>
      </c>
      <c r="AK99" s="49">
        <f t="shared" si="24"/>
        <v>0</v>
      </c>
      <c r="AL99" s="103">
        <f t="shared" si="25"/>
        <v>0</v>
      </c>
      <c r="AN99" s="53">
        <f t="shared" si="26"/>
        <v>0</v>
      </c>
      <c r="AO99" s="53">
        <f t="shared" si="27"/>
        <v>0</v>
      </c>
      <c r="AP99" s="53">
        <f t="shared" si="28"/>
        <v>0</v>
      </c>
      <c r="AQ99" s="53">
        <f t="shared" si="29"/>
        <v>0</v>
      </c>
      <c r="AR99" s="203">
        <f t="shared" si="30"/>
        <v>0</v>
      </c>
      <c r="AY99" s="3"/>
    </row>
    <row r="100" spans="1:51">
      <c r="A100" s="54"/>
      <c r="B100" s="43">
        <f>'13. Desinvesteringen'!B384</f>
        <v>365</v>
      </c>
      <c r="C100" s="54"/>
      <c r="D100" s="54"/>
      <c r="E100" s="54"/>
      <c r="F100" s="48">
        <f>'5. Input GAW-waarde desinv.'!D60</f>
        <v>0</v>
      </c>
      <c r="G100" s="187">
        <f>'13. Desinvesteringen'!D384</f>
        <v>1981</v>
      </c>
      <c r="H100" s="187">
        <f>'13. Desinvesteringen'!G384</f>
        <v>2022</v>
      </c>
      <c r="I100" s="43" t="str">
        <f>'13. Desinvesteringen'!C384</f>
        <v>02 Gasontvangststations</v>
      </c>
      <c r="J100" s="176">
        <f>'13. Desinvesteringen'!F384</f>
        <v>0</v>
      </c>
      <c r="K100" s="44">
        <f>_xlfn.XLOOKUP(I100,'3. Input (des)investeringen '!$B$11:$B$81,'3. Input (des)investeringen '!$E$11:$E$81)</f>
        <v>0</v>
      </c>
      <c r="L100" s="54"/>
      <c r="M100" s="44">
        <f>_xlfn.XLOOKUP(I100,'3. Input (des)investeringen '!$B$11:$B$81,'3. Input (des)investeringen '!$D$11:$D$81,0)</f>
        <v>30</v>
      </c>
      <c r="N100" s="44">
        <f t="shared" si="9"/>
        <v>0</v>
      </c>
      <c r="P100" s="49">
        <f t="shared" si="31"/>
        <v>0</v>
      </c>
      <c r="Q100" s="49">
        <f t="shared" si="31"/>
        <v>0</v>
      </c>
      <c r="R100" s="49">
        <f t="shared" si="31"/>
        <v>0</v>
      </c>
      <c r="S100" s="49">
        <f t="shared" si="31"/>
        <v>0</v>
      </c>
      <c r="T100" s="103">
        <f t="shared" si="31"/>
        <v>0</v>
      </c>
      <c r="V100" s="49">
        <f t="shared" si="11"/>
        <v>0</v>
      </c>
      <c r="W100" s="49">
        <f t="shared" si="12"/>
        <v>0</v>
      </c>
      <c r="X100" s="49">
        <f t="shared" si="13"/>
        <v>0</v>
      </c>
      <c r="Y100" s="49">
        <f t="shared" si="14"/>
        <v>0</v>
      </c>
      <c r="Z100" s="103">
        <f t="shared" si="15"/>
        <v>0</v>
      </c>
      <c r="AB100" s="49">
        <f t="shared" si="16"/>
        <v>0</v>
      </c>
      <c r="AC100" s="49">
        <f t="shared" si="17"/>
        <v>0</v>
      </c>
      <c r="AD100" s="49">
        <f t="shared" si="18"/>
        <v>0</v>
      </c>
      <c r="AE100" s="49">
        <f t="shared" si="19"/>
        <v>0</v>
      </c>
      <c r="AF100" s="103">
        <f t="shared" si="20"/>
        <v>0</v>
      </c>
      <c r="AH100" s="49">
        <f t="shared" si="21"/>
        <v>0</v>
      </c>
      <c r="AI100" s="49">
        <f t="shared" si="22"/>
        <v>0</v>
      </c>
      <c r="AJ100" s="49">
        <f t="shared" si="23"/>
        <v>0</v>
      </c>
      <c r="AK100" s="49">
        <f t="shared" si="24"/>
        <v>0</v>
      </c>
      <c r="AL100" s="103">
        <f t="shared" si="25"/>
        <v>0</v>
      </c>
      <c r="AN100" s="53">
        <f t="shared" si="26"/>
        <v>0</v>
      </c>
      <c r="AO100" s="53">
        <f t="shared" si="27"/>
        <v>0</v>
      </c>
      <c r="AP100" s="53">
        <f t="shared" si="28"/>
        <v>0</v>
      </c>
      <c r="AQ100" s="53">
        <f t="shared" si="29"/>
        <v>0</v>
      </c>
      <c r="AR100" s="203">
        <f t="shared" si="30"/>
        <v>0</v>
      </c>
      <c r="AY100" s="3"/>
    </row>
    <row r="101" spans="1:51">
      <c r="A101" s="54"/>
      <c r="B101" s="43">
        <f>'13. Desinvesteringen'!B385</f>
        <v>366</v>
      </c>
      <c r="C101" s="54"/>
      <c r="D101" s="54"/>
      <c r="E101" s="54"/>
      <c r="F101" s="48">
        <f>'5. Input GAW-waarde desinv.'!D61</f>
        <v>0</v>
      </c>
      <c r="G101" s="187">
        <f>'13. Desinvesteringen'!D385</f>
        <v>1982</v>
      </c>
      <c r="H101" s="187">
        <f>'13. Desinvesteringen'!G385</f>
        <v>2022</v>
      </c>
      <c r="I101" s="43" t="str">
        <f>'13. Desinvesteringen'!C385</f>
        <v>02 Gasontvangststations</v>
      </c>
      <c r="J101" s="176">
        <f>'13. Desinvesteringen'!F385</f>
        <v>0</v>
      </c>
      <c r="K101" s="44">
        <f>_xlfn.XLOOKUP(I101,'3. Input (des)investeringen '!$B$11:$B$81,'3. Input (des)investeringen '!$E$11:$E$81)</f>
        <v>0</v>
      </c>
      <c r="L101" s="54"/>
      <c r="M101" s="44">
        <f>_xlfn.XLOOKUP(I101,'3. Input (des)investeringen '!$B$11:$B$81,'3. Input (des)investeringen '!$D$11:$D$81,0)</f>
        <v>30</v>
      </c>
      <c r="N101" s="44">
        <f t="shared" si="9"/>
        <v>0</v>
      </c>
      <c r="P101" s="49">
        <f t="shared" si="31"/>
        <v>0</v>
      </c>
      <c r="Q101" s="49">
        <f t="shared" si="31"/>
        <v>0</v>
      </c>
      <c r="R101" s="49">
        <f t="shared" si="31"/>
        <v>0</v>
      </c>
      <c r="S101" s="49">
        <f t="shared" si="31"/>
        <v>0</v>
      </c>
      <c r="T101" s="103">
        <f t="shared" si="31"/>
        <v>0</v>
      </c>
      <c r="V101" s="49">
        <f t="shared" si="11"/>
        <v>0</v>
      </c>
      <c r="W101" s="49">
        <f t="shared" si="12"/>
        <v>0</v>
      </c>
      <c r="X101" s="49">
        <f t="shared" si="13"/>
        <v>0</v>
      </c>
      <c r="Y101" s="49">
        <f t="shared" si="14"/>
        <v>0</v>
      </c>
      <c r="Z101" s="103">
        <f t="shared" si="15"/>
        <v>0</v>
      </c>
      <c r="AB101" s="49">
        <f t="shared" si="16"/>
        <v>0</v>
      </c>
      <c r="AC101" s="49">
        <f t="shared" si="17"/>
        <v>0</v>
      </c>
      <c r="AD101" s="49">
        <f t="shared" si="18"/>
        <v>0</v>
      </c>
      <c r="AE101" s="49">
        <f t="shared" si="19"/>
        <v>0</v>
      </c>
      <c r="AF101" s="103">
        <f t="shared" si="20"/>
        <v>0</v>
      </c>
      <c r="AH101" s="49">
        <f t="shared" si="21"/>
        <v>0</v>
      </c>
      <c r="AI101" s="49">
        <f t="shared" si="22"/>
        <v>0</v>
      </c>
      <c r="AJ101" s="49">
        <f t="shared" si="23"/>
        <v>0</v>
      </c>
      <c r="AK101" s="49">
        <f t="shared" si="24"/>
        <v>0</v>
      </c>
      <c r="AL101" s="103">
        <f t="shared" si="25"/>
        <v>0</v>
      </c>
      <c r="AN101" s="53">
        <f t="shared" si="26"/>
        <v>0</v>
      </c>
      <c r="AO101" s="53">
        <f t="shared" si="27"/>
        <v>0</v>
      </c>
      <c r="AP101" s="53">
        <f t="shared" si="28"/>
        <v>0</v>
      </c>
      <c r="AQ101" s="53">
        <f t="shared" si="29"/>
        <v>0</v>
      </c>
      <c r="AR101" s="203">
        <f t="shared" si="30"/>
        <v>0</v>
      </c>
      <c r="AY101" s="3"/>
    </row>
    <row r="102" spans="1:51">
      <c r="A102" s="54"/>
      <c r="B102" s="43">
        <f>'13. Desinvesteringen'!B386</f>
        <v>367</v>
      </c>
      <c r="C102" s="54"/>
      <c r="D102" s="54"/>
      <c r="E102" s="54"/>
      <c r="F102" s="48">
        <f>'5. Input GAW-waarde desinv.'!D62</f>
        <v>0</v>
      </c>
      <c r="G102" s="187">
        <f>'13. Desinvesteringen'!D386</f>
        <v>1984</v>
      </c>
      <c r="H102" s="187">
        <f>'13. Desinvesteringen'!G386</f>
        <v>2022</v>
      </c>
      <c r="I102" s="43" t="str">
        <f>'13. Desinvesteringen'!C386</f>
        <v>02 Gasontvangststations</v>
      </c>
      <c r="J102" s="176">
        <f>'13. Desinvesteringen'!F386</f>
        <v>0</v>
      </c>
      <c r="K102" s="44">
        <f>_xlfn.XLOOKUP(I102,'3. Input (des)investeringen '!$B$11:$B$81,'3. Input (des)investeringen '!$E$11:$E$81)</f>
        <v>0</v>
      </c>
      <c r="L102" s="54"/>
      <c r="M102" s="44">
        <f>_xlfn.XLOOKUP(I102,'3. Input (des)investeringen '!$B$11:$B$81,'3. Input (des)investeringen '!$D$11:$D$81,0)</f>
        <v>30</v>
      </c>
      <c r="N102" s="44">
        <f t="shared" si="9"/>
        <v>0</v>
      </c>
      <c r="P102" s="49">
        <f t="shared" si="31"/>
        <v>0</v>
      </c>
      <c r="Q102" s="49">
        <f t="shared" si="31"/>
        <v>0</v>
      </c>
      <c r="R102" s="49">
        <f t="shared" si="31"/>
        <v>0</v>
      </c>
      <c r="S102" s="49">
        <f t="shared" si="31"/>
        <v>0</v>
      </c>
      <c r="T102" s="103">
        <f t="shared" si="31"/>
        <v>0</v>
      </c>
      <c r="V102" s="49">
        <f t="shared" si="11"/>
        <v>0</v>
      </c>
      <c r="W102" s="49">
        <f t="shared" si="12"/>
        <v>0</v>
      </c>
      <c r="X102" s="49">
        <f t="shared" si="13"/>
        <v>0</v>
      </c>
      <c r="Y102" s="49">
        <f t="shared" si="14"/>
        <v>0</v>
      </c>
      <c r="Z102" s="103">
        <f t="shared" si="15"/>
        <v>0</v>
      </c>
      <c r="AB102" s="49">
        <f t="shared" si="16"/>
        <v>0</v>
      </c>
      <c r="AC102" s="49">
        <f t="shared" si="17"/>
        <v>0</v>
      </c>
      <c r="AD102" s="49">
        <f t="shared" si="18"/>
        <v>0</v>
      </c>
      <c r="AE102" s="49">
        <f t="shared" si="19"/>
        <v>0</v>
      </c>
      <c r="AF102" s="103">
        <f t="shared" si="20"/>
        <v>0</v>
      </c>
      <c r="AH102" s="49">
        <f t="shared" si="21"/>
        <v>0</v>
      </c>
      <c r="AI102" s="49">
        <f t="shared" si="22"/>
        <v>0</v>
      </c>
      <c r="AJ102" s="49">
        <f t="shared" si="23"/>
        <v>0</v>
      </c>
      <c r="AK102" s="49">
        <f t="shared" si="24"/>
        <v>0</v>
      </c>
      <c r="AL102" s="103">
        <f t="shared" si="25"/>
        <v>0</v>
      </c>
      <c r="AN102" s="53">
        <f t="shared" si="26"/>
        <v>0</v>
      </c>
      <c r="AO102" s="53">
        <f t="shared" si="27"/>
        <v>0</v>
      </c>
      <c r="AP102" s="53">
        <f t="shared" si="28"/>
        <v>0</v>
      </c>
      <c r="AQ102" s="53">
        <f t="shared" si="29"/>
        <v>0</v>
      </c>
      <c r="AR102" s="203">
        <f t="shared" si="30"/>
        <v>0</v>
      </c>
      <c r="AY102" s="3"/>
    </row>
    <row r="103" spans="1:51">
      <c r="A103" s="54"/>
      <c r="B103" s="43">
        <f>'13. Desinvesteringen'!B387</f>
        <v>368</v>
      </c>
      <c r="C103" s="54"/>
      <c r="D103" s="54"/>
      <c r="E103" s="54"/>
      <c r="F103" s="48">
        <f>'5. Input GAW-waarde desinv.'!D63</f>
        <v>0</v>
      </c>
      <c r="G103" s="187">
        <f>'13. Desinvesteringen'!D387</f>
        <v>1989</v>
      </c>
      <c r="H103" s="187">
        <f>'13. Desinvesteringen'!G387</f>
        <v>2022</v>
      </c>
      <c r="I103" s="43" t="str">
        <f>'13. Desinvesteringen'!C387</f>
        <v>02 Gasontvangststations</v>
      </c>
      <c r="J103" s="176">
        <f>'13. Desinvesteringen'!F387</f>
        <v>0</v>
      </c>
      <c r="K103" s="44">
        <f>_xlfn.XLOOKUP(I103,'3. Input (des)investeringen '!$B$11:$B$81,'3. Input (des)investeringen '!$E$11:$E$81)</f>
        <v>0</v>
      </c>
      <c r="L103" s="54"/>
      <c r="M103" s="44">
        <f>_xlfn.XLOOKUP(I103,'3. Input (des)investeringen '!$B$11:$B$81,'3. Input (des)investeringen '!$D$11:$D$81,0)</f>
        <v>30</v>
      </c>
      <c r="N103" s="44">
        <f t="shared" si="9"/>
        <v>0</v>
      </c>
      <c r="P103" s="49">
        <f t="shared" si="31"/>
        <v>0</v>
      </c>
      <c r="Q103" s="49">
        <f t="shared" si="31"/>
        <v>0</v>
      </c>
      <c r="R103" s="49">
        <f t="shared" si="31"/>
        <v>0</v>
      </c>
      <c r="S103" s="49">
        <f t="shared" si="31"/>
        <v>0</v>
      </c>
      <c r="T103" s="103">
        <f t="shared" si="31"/>
        <v>0</v>
      </c>
      <c r="V103" s="49">
        <f t="shared" si="11"/>
        <v>0</v>
      </c>
      <c r="W103" s="49">
        <f t="shared" si="12"/>
        <v>0</v>
      </c>
      <c r="X103" s="49">
        <f t="shared" si="13"/>
        <v>0</v>
      </c>
      <c r="Y103" s="49">
        <f t="shared" si="14"/>
        <v>0</v>
      </c>
      <c r="Z103" s="103">
        <f t="shared" si="15"/>
        <v>0</v>
      </c>
      <c r="AB103" s="49">
        <f t="shared" si="16"/>
        <v>0</v>
      </c>
      <c r="AC103" s="49">
        <f t="shared" si="17"/>
        <v>0</v>
      </c>
      <c r="AD103" s="49">
        <f t="shared" si="18"/>
        <v>0</v>
      </c>
      <c r="AE103" s="49">
        <f t="shared" si="19"/>
        <v>0</v>
      </c>
      <c r="AF103" s="103">
        <f t="shared" si="20"/>
        <v>0</v>
      </c>
      <c r="AH103" s="49">
        <f t="shared" si="21"/>
        <v>0</v>
      </c>
      <c r="AI103" s="49">
        <f t="shared" si="22"/>
        <v>0</v>
      </c>
      <c r="AJ103" s="49">
        <f t="shared" si="23"/>
        <v>0</v>
      </c>
      <c r="AK103" s="49">
        <f t="shared" si="24"/>
        <v>0</v>
      </c>
      <c r="AL103" s="103">
        <f t="shared" si="25"/>
        <v>0</v>
      </c>
      <c r="AN103" s="53">
        <f t="shared" si="26"/>
        <v>0</v>
      </c>
      <c r="AO103" s="53">
        <f t="shared" si="27"/>
        <v>0</v>
      </c>
      <c r="AP103" s="53">
        <f t="shared" si="28"/>
        <v>0</v>
      </c>
      <c r="AQ103" s="53">
        <f t="shared" si="29"/>
        <v>0</v>
      </c>
      <c r="AR103" s="203">
        <f t="shared" si="30"/>
        <v>0</v>
      </c>
      <c r="AY103" s="3"/>
    </row>
    <row r="104" spans="1:51">
      <c r="A104" s="54"/>
      <c r="B104" s="43">
        <f>'13. Desinvesteringen'!B388</f>
        <v>369</v>
      </c>
      <c r="C104" s="54"/>
      <c r="D104" s="54"/>
      <c r="E104" s="54"/>
      <c r="F104" s="48">
        <f>'5. Input GAW-waarde desinv.'!D64</f>
        <v>0</v>
      </c>
      <c r="G104" s="187">
        <f>'13. Desinvesteringen'!D388</f>
        <v>1990</v>
      </c>
      <c r="H104" s="187">
        <f>'13. Desinvesteringen'!G388</f>
        <v>2022</v>
      </c>
      <c r="I104" s="43" t="str">
        <f>'13. Desinvesteringen'!C388</f>
        <v>02 Gasontvangststations</v>
      </c>
      <c r="J104" s="176">
        <f>'13. Desinvesteringen'!F388</f>
        <v>0</v>
      </c>
      <c r="K104" s="44">
        <f>_xlfn.XLOOKUP(I104,'3. Input (des)investeringen '!$B$11:$B$81,'3. Input (des)investeringen '!$E$11:$E$81)</f>
        <v>0</v>
      </c>
      <c r="L104" s="54"/>
      <c r="M104" s="44">
        <f>_xlfn.XLOOKUP(I104,'3. Input (des)investeringen '!$B$11:$B$81,'3. Input (des)investeringen '!$D$11:$D$81,0)</f>
        <v>30</v>
      </c>
      <c r="N104" s="44">
        <f t="shared" si="9"/>
        <v>0</v>
      </c>
      <c r="P104" s="49">
        <f t="shared" si="31"/>
        <v>0</v>
      </c>
      <c r="Q104" s="49">
        <f t="shared" si="31"/>
        <v>0</v>
      </c>
      <c r="R104" s="49">
        <f t="shared" si="31"/>
        <v>0</v>
      </c>
      <c r="S104" s="49">
        <f t="shared" si="31"/>
        <v>0</v>
      </c>
      <c r="T104" s="103">
        <f t="shared" si="31"/>
        <v>0</v>
      </c>
      <c r="V104" s="49">
        <f t="shared" si="11"/>
        <v>0</v>
      </c>
      <c r="W104" s="49">
        <f t="shared" si="12"/>
        <v>0</v>
      </c>
      <c r="X104" s="49">
        <f t="shared" si="13"/>
        <v>0</v>
      </c>
      <c r="Y104" s="49">
        <f t="shared" si="14"/>
        <v>0</v>
      </c>
      <c r="Z104" s="103">
        <f t="shared" si="15"/>
        <v>0</v>
      </c>
      <c r="AB104" s="49">
        <f t="shared" si="16"/>
        <v>0</v>
      </c>
      <c r="AC104" s="49">
        <f t="shared" si="17"/>
        <v>0</v>
      </c>
      <c r="AD104" s="49">
        <f t="shared" si="18"/>
        <v>0</v>
      </c>
      <c r="AE104" s="49">
        <f t="shared" si="19"/>
        <v>0</v>
      </c>
      <c r="AF104" s="103">
        <f t="shared" si="20"/>
        <v>0</v>
      </c>
      <c r="AH104" s="49">
        <f t="shared" si="21"/>
        <v>0</v>
      </c>
      <c r="AI104" s="49">
        <f t="shared" si="22"/>
        <v>0</v>
      </c>
      <c r="AJ104" s="49">
        <f t="shared" si="23"/>
        <v>0</v>
      </c>
      <c r="AK104" s="49">
        <f t="shared" si="24"/>
        <v>0</v>
      </c>
      <c r="AL104" s="103">
        <f t="shared" si="25"/>
        <v>0</v>
      </c>
      <c r="AN104" s="53">
        <f t="shared" si="26"/>
        <v>0</v>
      </c>
      <c r="AO104" s="53">
        <f t="shared" si="27"/>
        <v>0</v>
      </c>
      <c r="AP104" s="53">
        <f t="shared" si="28"/>
        <v>0</v>
      </c>
      <c r="AQ104" s="53">
        <f t="shared" si="29"/>
        <v>0</v>
      </c>
      <c r="AR104" s="203">
        <f t="shared" si="30"/>
        <v>0</v>
      </c>
      <c r="AY104" s="3"/>
    </row>
    <row r="105" spans="1:51">
      <c r="A105" s="54"/>
      <c r="B105" s="43">
        <f>'13. Desinvesteringen'!B389</f>
        <v>370</v>
      </c>
      <c r="C105" s="54"/>
      <c r="D105" s="54"/>
      <c r="E105" s="54"/>
      <c r="F105" s="48">
        <f>'5. Input GAW-waarde desinv.'!D65</f>
        <v>0</v>
      </c>
      <c r="G105" s="187">
        <f>'13. Desinvesteringen'!D389</f>
        <v>1991</v>
      </c>
      <c r="H105" s="187">
        <f>'13. Desinvesteringen'!G389</f>
        <v>2022</v>
      </c>
      <c r="I105" s="43" t="str">
        <f>'13. Desinvesteringen'!C389</f>
        <v>02 Gasontvangststations</v>
      </c>
      <c r="J105" s="176">
        <f>'13. Desinvesteringen'!F389</f>
        <v>0</v>
      </c>
      <c r="K105" s="44">
        <f>_xlfn.XLOOKUP(I105,'3. Input (des)investeringen '!$B$11:$B$81,'3. Input (des)investeringen '!$E$11:$E$81)</f>
        <v>0</v>
      </c>
      <c r="L105" s="54"/>
      <c r="M105" s="44">
        <f>_xlfn.XLOOKUP(I105,'3. Input (des)investeringen '!$B$11:$B$81,'3. Input (des)investeringen '!$D$11:$D$81,0)</f>
        <v>30</v>
      </c>
      <c r="N105" s="44">
        <f t="shared" si="9"/>
        <v>0</v>
      </c>
      <c r="P105" s="49">
        <f t="shared" si="31"/>
        <v>0</v>
      </c>
      <c r="Q105" s="49">
        <f t="shared" si="31"/>
        <v>0</v>
      </c>
      <c r="R105" s="49">
        <f t="shared" si="31"/>
        <v>0</v>
      </c>
      <c r="S105" s="49">
        <f t="shared" si="31"/>
        <v>0</v>
      </c>
      <c r="T105" s="103">
        <f t="shared" si="31"/>
        <v>0</v>
      </c>
      <c r="V105" s="49">
        <f t="shared" si="11"/>
        <v>0</v>
      </c>
      <c r="W105" s="49">
        <f t="shared" si="12"/>
        <v>0</v>
      </c>
      <c r="X105" s="49">
        <f t="shared" si="13"/>
        <v>0</v>
      </c>
      <c r="Y105" s="49">
        <f t="shared" si="14"/>
        <v>0</v>
      </c>
      <c r="Z105" s="103">
        <f t="shared" si="15"/>
        <v>0</v>
      </c>
      <c r="AB105" s="49">
        <f t="shared" si="16"/>
        <v>0</v>
      </c>
      <c r="AC105" s="49">
        <f t="shared" si="17"/>
        <v>0</v>
      </c>
      <c r="AD105" s="49">
        <f t="shared" si="18"/>
        <v>0</v>
      </c>
      <c r="AE105" s="49">
        <f t="shared" si="19"/>
        <v>0</v>
      </c>
      <c r="AF105" s="103">
        <f t="shared" si="20"/>
        <v>0</v>
      </c>
      <c r="AH105" s="49">
        <f t="shared" si="21"/>
        <v>0</v>
      </c>
      <c r="AI105" s="49">
        <f t="shared" si="22"/>
        <v>0</v>
      </c>
      <c r="AJ105" s="49">
        <f t="shared" si="23"/>
        <v>0</v>
      </c>
      <c r="AK105" s="49">
        <f t="shared" si="24"/>
        <v>0</v>
      </c>
      <c r="AL105" s="103">
        <f t="shared" si="25"/>
        <v>0</v>
      </c>
      <c r="AN105" s="53">
        <f t="shared" si="26"/>
        <v>0</v>
      </c>
      <c r="AO105" s="53">
        <f t="shared" si="27"/>
        <v>0</v>
      </c>
      <c r="AP105" s="53">
        <f t="shared" si="28"/>
        <v>0</v>
      </c>
      <c r="AQ105" s="53">
        <f t="shared" si="29"/>
        <v>0</v>
      </c>
      <c r="AR105" s="203">
        <f t="shared" si="30"/>
        <v>0</v>
      </c>
      <c r="AY105" s="3"/>
    </row>
    <row r="106" spans="1:51">
      <c r="A106" s="54"/>
      <c r="B106" s="43">
        <f>'13. Desinvesteringen'!B390</f>
        <v>371</v>
      </c>
      <c r="C106" s="54"/>
      <c r="D106" s="54"/>
      <c r="E106" s="54"/>
      <c r="F106" s="48">
        <f>'5. Input GAW-waarde desinv.'!D66</f>
        <v>646.89002615775189</v>
      </c>
      <c r="G106" s="187">
        <f>'13. Desinvesteringen'!D390</f>
        <v>1992</v>
      </c>
      <c r="H106" s="187">
        <f>'13. Desinvesteringen'!G390</f>
        <v>2022</v>
      </c>
      <c r="I106" s="43" t="str">
        <f>'13. Desinvesteringen'!C390</f>
        <v>02 Gasontvangststations</v>
      </c>
      <c r="J106" s="176">
        <f>'13. Desinvesteringen'!F390</f>
        <v>0</v>
      </c>
      <c r="K106" s="44">
        <f>_xlfn.XLOOKUP(I106,'3. Input (des)investeringen '!$B$11:$B$81,'3. Input (des)investeringen '!$E$11:$E$81)</f>
        <v>0</v>
      </c>
      <c r="L106" s="54"/>
      <c r="M106" s="44">
        <f>_xlfn.XLOOKUP(I106,'3. Input (des)investeringen '!$B$11:$B$81,'3. Input (des)investeringen '!$D$11:$D$81,0)</f>
        <v>30</v>
      </c>
      <c r="N106" s="44">
        <f t="shared" si="9"/>
        <v>0.5</v>
      </c>
      <c r="P106" s="49">
        <f t="shared" si="31"/>
        <v>582.20102354197672</v>
      </c>
      <c r="Q106" s="49">
        <f t="shared" si="31"/>
        <v>0</v>
      </c>
      <c r="R106" s="49">
        <f t="shared" si="31"/>
        <v>0</v>
      </c>
      <c r="S106" s="49">
        <f t="shared" si="31"/>
        <v>0</v>
      </c>
      <c r="T106" s="103">
        <f t="shared" si="31"/>
        <v>0</v>
      </c>
      <c r="V106" s="49">
        <f t="shared" si="11"/>
        <v>64.689002615775195</v>
      </c>
      <c r="W106" s="49">
        <f t="shared" si="12"/>
        <v>0</v>
      </c>
      <c r="X106" s="49">
        <f t="shared" si="13"/>
        <v>0</v>
      </c>
      <c r="Y106" s="49">
        <f t="shared" si="14"/>
        <v>0</v>
      </c>
      <c r="Z106" s="103">
        <f t="shared" si="15"/>
        <v>0</v>
      </c>
      <c r="AB106" s="49">
        <f t="shared" si="16"/>
        <v>646.89002615775189</v>
      </c>
      <c r="AC106" s="49">
        <f t="shared" si="17"/>
        <v>0</v>
      </c>
      <c r="AD106" s="49">
        <f t="shared" si="18"/>
        <v>0</v>
      </c>
      <c r="AE106" s="49">
        <f t="shared" si="19"/>
        <v>0</v>
      </c>
      <c r="AF106" s="103">
        <f t="shared" si="20"/>
        <v>0</v>
      </c>
      <c r="AH106" s="49">
        <f t="shared" si="21"/>
        <v>0</v>
      </c>
      <c r="AI106" s="49">
        <f t="shared" si="22"/>
        <v>0</v>
      </c>
      <c r="AJ106" s="49">
        <f t="shared" si="23"/>
        <v>0</v>
      </c>
      <c r="AK106" s="49">
        <f t="shared" si="24"/>
        <v>0</v>
      </c>
      <c r="AL106" s="103">
        <f t="shared" si="25"/>
        <v>0</v>
      </c>
      <c r="AN106" s="53">
        <f t="shared" si="26"/>
        <v>646.89002615775189</v>
      </c>
      <c r="AO106" s="53">
        <f t="shared" si="27"/>
        <v>0</v>
      </c>
      <c r="AP106" s="53">
        <f t="shared" si="28"/>
        <v>0</v>
      </c>
      <c r="AQ106" s="53">
        <f t="shared" si="29"/>
        <v>0</v>
      </c>
      <c r="AR106" s="203">
        <f t="shared" si="30"/>
        <v>0</v>
      </c>
      <c r="AY106" s="3"/>
    </row>
    <row r="107" spans="1:51">
      <c r="A107" s="54"/>
      <c r="B107" s="43">
        <f>'13. Desinvesteringen'!B391</f>
        <v>372</v>
      </c>
      <c r="C107" s="54"/>
      <c r="D107" s="54"/>
      <c r="E107" s="54"/>
      <c r="F107" s="48">
        <f>'5. Input GAW-waarde desinv.'!D67</f>
        <v>1357.7574875549008</v>
      </c>
      <c r="G107" s="187">
        <f>'13. Desinvesteringen'!D391</f>
        <v>1993</v>
      </c>
      <c r="H107" s="187">
        <f>'13. Desinvesteringen'!G391</f>
        <v>2022</v>
      </c>
      <c r="I107" s="43" t="str">
        <f>'13. Desinvesteringen'!C391</f>
        <v>02 Gasontvangststations</v>
      </c>
      <c r="J107" s="176">
        <f>'13. Desinvesteringen'!F391</f>
        <v>0</v>
      </c>
      <c r="K107" s="44">
        <f>_xlfn.XLOOKUP(I107,'3. Input (des)investeringen '!$B$11:$B$81,'3. Input (des)investeringen '!$E$11:$E$81)</f>
        <v>0</v>
      </c>
      <c r="L107" s="54"/>
      <c r="M107" s="44">
        <f>_xlfn.XLOOKUP(I107,'3. Input (des)investeringen '!$B$11:$B$81,'3. Input (des)investeringen '!$D$11:$D$81,0)</f>
        <v>30</v>
      </c>
      <c r="N107" s="44">
        <f t="shared" si="9"/>
        <v>1.5</v>
      </c>
      <c r="P107" s="49">
        <f t="shared" si="31"/>
        <v>1059.0508402928226</v>
      </c>
      <c r="Q107" s="49">
        <f t="shared" si="31"/>
        <v>162.93089850658814</v>
      </c>
      <c r="R107" s="49">
        <f t="shared" si="31"/>
        <v>0</v>
      </c>
      <c r="S107" s="49">
        <f t="shared" si="31"/>
        <v>0</v>
      </c>
      <c r="T107" s="103">
        <f t="shared" si="31"/>
        <v>0</v>
      </c>
      <c r="V107" s="49">
        <f t="shared" si="11"/>
        <v>90.517165836993399</v>
      </c>
      <c r="W107" s="49">
        <f t="shared" si="12"/>
        <v>45.2585829184967</v>
      </c>
      <c r="X107" s="49">
        <f t="shared" si="13"/>
        <v>0</v>
      </c>
      <c r="Y107" s="49">
        <f t="shared" si="14"/>
        <v>0</v>
      </c>
      <c r="Z107" s="103">
        <f t="shared" si="15"/>
        <v>0</v>
      </c>
      <c r="AB107" s="49">
        <f t="shared" si="16"/>
        <v>1149.568006129816</v>
      </c>
      <c r="AC107" s="49">
        <f t="shared" si="17"/>
        <v>208.18948142508484</v>
      </c>
      <c r="AD107" s="49">
        <f t="shared" si="18"/>
        <v>0</v>
      </c>
      <c r="AE107" s="49">
        <f t="shared" si="19"/>
        <v>0</v>
      </c>
      <c r="AF107" s="103">
        <f t="shared" si="20"/>
        <v>0</v>
      </c>
      <c r="AH107" s="49">
        <f t="shared" si="21"/>
        <v>208.18948142508475</v>
      </c>
      <c r="AI107" s="49">
        <f t="shared" si="22"/>
        <v>0</v>
      </c>
      <c r="AJ107" s="49">
        <f t="shared" si="23"/>
        <v>0</v>
      </c>
      <c r="AK107" s="49">
        <f t="shared" si="24"/>
        <v>0</v>
      </c>
      <c r="AL107" s="103">
        <f t="shared" si="25"/>
        <v>0</v>
      </c>
      <c r="AN107" s="53">
        <f t="shared" si="26"/>
        <v>1158.1037748682445</v>
      </c>
      <c r="AO107" s="53">
        <f t="shared" si="27"/>
        <v>208.18948142508484</v>
      </c>
      <c r="AP107" s="53">
        <f t="shared" si="28"/>
        <v>0</v>
      </c>
      <c r="AQ107" s="53">
        <f t="shared" si="29"/>
        <v>0</v>
      </c>
      <c r="AR107" s="203">
        <f t="shared" si="30"/>
        <v>0</v>
      </c>
      <c r="AY107" s="3"/>
    </row>
    <row r="108" spans="1:51">
      <c r="A108" s="54"/>
      <c r="B108" s="43">
        <f>'13. Desinvesteringen'!B392</f>
        <v>373</v>
      </c>
      <c r="C108" s="54"/>
      <c r="D108" s="54"/>
      <c r="E108" s="54"/>
      <c r="F108" s="48">
        <f>'5. Input GAW-waarde desinv.'!D68</f>
        <v>7195.5569834638591</v>
      </c>
      <c r="G108" s="187">
        <f>'13. Desinvesteringen'!D392</f>
        <v>1994</v>
      </c>
      <c r="H108" s="187">
        <f>'13. Desinvesteringen'!G392</f>
        <v>2022</v>
      </c>
      <c r="I108" s="43" t="str">
        <f>'13. Desinvesteringen'!C392</f>
        <v>02 Gasontvangststations</v>
      </c>
      <c r="J108" s="176">
        <f>'13. Desinvesteringen'!F392</f>
        <v>0</v>
      </c>
      <c r="K108" s="44">
        <f>_xlfn.XLOOKUP(I108,'3. Input (des)investeringen '!$B$11:$B$81,'3. Input (des)investeringen '!$E$11:$E$81)</f>
        <v>0</v>
      </c>
      <c r="L108" s="54"/>
      <c r="M108" s="44">
        <f>_xlfn.XLOOKUP(I108,'3. Input (des)investeringen '!$B$11:$B$81,'3. Input (des)investeringen '!$D$11:$D$81,0)</f>
        <v>30</v>
      </c>
      <c r="N108" s="44">
        <f t="shared" si="9"/>
        <v>2.5</v>
      </c>
      <c r="P108" s="49">
        <f t="shared" si="31"/>
        <v>3367.5206682610865</v>
      </c>
      <c r="Q108" s="49">
        <f t="shared" si="31"/>
        <v>2072.3204112375911</v>
      </c>
      <c r="R108" s="49">
        <f t="shared" si="31"/>
        <v>1036.1602056187955</v>
      </c>
      <c r="S108" s="49">
        <f t="shared" si="31"/>
        <v>0</v>
      </c>
      <c r="T108" s="103">
        <f t="shared" si="31"/>
        <v>0</v>
      </c>
      <c r="V108" s="49">
        <f t="shared" si="11"/>
        <v>287.82227933855438</v>
      </c>
      <c r="W108" s="49">
        <f t="shared" si="12"/>
        <v>287.82227933855432</v>
      </c>
      <c r="X108" s="49">
        <f t="shared" si="13"/>
        <v>143.91113966927716</v>
      </c>
      <c r="Y108" s="49">
        <f t="shared" si="14"/>
        <v>0</v>
      </c>
      <c r="Z108" s="103">
        <f t="shared" si="15"/>
        <v>0</v>
      </c>
      <c r="AB108" s="49">
        <f t="shared" si="16"/>
        <v>3655.3429475996409</v>
      </c>
      <c r="AC108" s="49">
        <f t="shared" si="17"/>
        <v>2360.1426905761455</v>
      </c>
      <c r="AD108" s="49">
        <f t="shared" si="18"/>
        <v>1180.0713452880727</v>
      </c>
      <c r="AE108" s="49">
        <f t="shared" si="19"/>
        <v>0</v>
      </c>
      <c r="AF108" s="103">
        <f t="shared" si="20"/>
        <v>0</v>
      </c>
      <c r="AH108" s="49">
        <f t="shared" si="21"/>
        <v>3540.2140358642182</v>
      </c>
      <c r="AI108" s="49">
        <f t="shared" si="22"/>
        <v>1180.0713452880727</v>
      </c>
      <c r="AJ108" s="49">
        <f t="shared" si="23"/>
        <v>0</v>
      </c>
      <c r="AK108" s="49">
        <f t="shared" si="24"/>
        <v>0</v>
      </c>
      <c r="AL108" s="103">
        <f t="shared" si="25"/>
        <v>0</v>
      </c>
      <c r="AN108" s="53">
        <f t="shared" si="26"/>
        <v>3800.4917230700739</v>
      </c>
      <c r="AO108" s="53">
        <f t="shared" si="27"/>
        <v>2420.326329185837</v>
      </c>
      <c r="AP108" s="53">
        <f t="shared" si="28"/>
        <v>1180.0713452880727</v>
      </c>
      <c r="AQ108" s="53">
        <f t="shared" si="29"/>
        <v>0</v>
      </c>
      <c r="AR108" s="203">
        <f t="shared" si="30"/>
        <v>0</v>
      </c>
      <c r="AY108" s="3"/>
    </row>
    <row r="109" spans="1:51">
      <c r="A109" s="54"/>
      <c r="B109" s="43">
        <f>'13. Desinvesteringen'!B393</f>
        <v>374</v>
      </c>
      <c r="C109" s="54"/>
      <c r="D109" s="54"/>
      <c r="E109" s="54"/>
      <c r="F109" s="48">
        <f>'5. Input GAW-waarde desinv.'!D69</f>
        <v>11931.605633190833</v>
      </c>
      <c r="G109" s="187">
        <f>'13. Desinvesteringen'!D393</f>
        <v>1995</v>
      </c>
      <c r="H109" s="187">
        <f>'13. Desinvesteringen'!G393</f>
        <v>2022</v>
      </c>
      <c r="I109" s="43" t="str">
        <f>'13. Desinvesteringen'!C393</f>
        <v>02 Gasontvangststations</v>
      </c>
      <c r="J109" s="176">
        <f>'13. Desinvesteringen'!F393</f>
        <v>0</v>
      </c>
      <c r="K109" s="44">
        <f>_xlfn.XLOOKUP(I109,'3. Input (des)investeringen '!$B$11:$B$81,'3. Input (des)investeringen '!$E$11:$E$81)</f>
        <v>0</v>
      </c>
      <c r="L109" s="54"/>
      <c r="M109" s="44">
        <f>_xlfn.XLOOKUP(I109,'3. Input (des)investeringen '!$B$11:$B$81,'3. Input (des)investeringen '!$D$11:$D$81,0)</f>
        <v>30</v>
      </c>
      <c r="N109" s="44">
        <f t="shared" si="9"/>
        <v>3.5</v>
      </c>
      <c r="P109" s="49">
        <f t="shared" si="31"/>
        <v>3988.5653116666504</v>
      </c>
      <c r="Q109" s="49">
        <f t="shared" si="31"/>
        <v>2699.9519032820399</v>
      </c>
      <c r="R109" s="49">
        <f t="shared" si="31"/>
        <v>2699.9519032820399</v>
      </c>
      <c r="S109" s="49">
        <f t="shared" si="31"/>
        <v>1349.9759516410199</v>
      </c>
      <c r="T109" s="103">
        <f t="shared" si="31"/>
        <v>0</v>
      </c>
      <c r="V109" s="49">
        <f t="shared" si="11"/>
        <v>340.9030180911667</v>
      </c>
      <c r="W109" s="49">
        <f t="shared" si="12"/>
        <v>340.9030180911667</v>
      </c>
      <c r="X109" s="49">
        <f t="shared" si="13"/>
        <v>340.9030180911667</v>
      </c>
      <c r="Y109" s="49">
        <f t="shared" si="14"/>
        <v>170.45150904558335</v>
      </c>
      <c r="Z109" s="103">
        <f t="shared" si="15"/>
        <v>0</v>
      </c>
      <c r="AB109" s="49">
        <f t="shared" si="16"/>
        <v>4329.4683297578167</v>
      </c>
      <c r="AC109" s="49">
        <f t="shared" si="17"/>
        <v>3040.8549213732067</v>
      </c>
      <c r="AD109" s="49">
        <f t="shared" si="18"/>
        <v>3040.8549213732067</v>
      </c>
      <c r="AE109" s="49">
        <f t="shared" si="19"/>
        <v>1520.4274606866034</v>
      </c>
      <c r="AF109" s="103">
        <f t="shared" si="20"/>
        <v>0</v>
      </c>
      <c r="AH109" s="49">
        <f t="shared" si="21"/>
        <v>7602.1373034330163</v>
      </c>
      <c r="AI109" s="49">
        <f t="shared" si="22"/>
        <v>4561.2823820598096</v>
      </c>
      <c r="AJ109" s="49">
        <f t="shared" si="23"/>
        <v>1520.4274606866029</v>
      </c>
      <c r="AK109" s="49">
        <f t="shared" si="24"/>
        <v>0</v>
      </c>
      <c r="AL109" s="103">
        <f t="shared" si="25"/>
        <v>0</v>
      </c>
      <c r="AN109" s="53">
        <f t="shared" si="26"/>
        <v>4641.1559591985706</v>
      </c>
      <c r="AO109" s="53">
        <f t="shared" si="27"/>
        <v>3273.4803228582568</v>
      </c>
      <c r="AP109" s="53">
        <f t="shared" si="28"/>
        <v>3098.6311648792976</v>
      </c>
      <c r="AQ109" s="53">
        <f t="shared" si="29"/>
        <v>1520.4274606866034</v>
      </c>
      <c r="AR109" s="203">
        <f t="shared" si="30"/>
        <v>0</v>
      </c>
      <c r="AY109" s="3"/>
    </row>
    <row r="110" spans="1:51">
      <c r="A110" s="54"/>
      <c r="B110" s="43">
        <f>'13. Desinvesteringen'!B394</f>
        <v>375</v>
      </c>
      <c r="C110" s="54"/>
      <c r="D110" s="54"/>
      <c r="E110" s="54"/>
      <c r="F110" s="48">
        <f>'5. Input GAW-waarde desinv.'!D70</f>
        <v>4008.6360537194205</v>
      </c>
      <c r="G110" s="187">
        <f>'13. Desinvesteringen'!D394</f>
        <v>1996</v>
      </c>
      <c r="H110" s="187">
        <f>'13. Desinvesteringen'!G394</f>
        <v>2022</v>
      </c>
      <c r="I110" s="43" t="str">
        <f>'13. Desinvesteringen'!C394</f>
        <v>02 Gasontvangststations</v>
      </c>
      <c r="J110" s="176">
        <f>'13. Desinvesteringen'!F394</f>
        <v>0</v>
      </c>
      <c r="K110" s="44">
        <f>_xlfn.XLOOKUP(I110,'3. Input (des)investeringen '!$B$11:$B$81,'3. Input (des)investeringen '!$E$11:$E$81)</f>
        <v>0</v>
      </c>
      <c r="L110" s="54"/>
      <c r="M110" s="44">
        <f>_xlfn.XLOOKUP(I110,'3. Input (des)investeringen '!$B$11:$B$81,'3. Input (des)investeringen '!$D$11:$D$81,0)</f>
        <v>30</v>
      </c>
      <c r="N110" s="44">
        <f t="shared" si="9"/>
        <v>4.5</v>
      </c>
      <c r="P110" s="49">
        <f t="shared" si="31"/>
        <v>1042.2453739670493</v>
      </c>
      <c r="Q110" s="49">
        <f t="shared" si="31"/>
        <v>741.15226593212401</v>
      </c>
      <c r="R110" s="49">
        <f t="shared" si="31"/>
        <v>729.74992337932213</v>
      </c>
      <c r="S110" s="49">
        <f t="shared" si="31"/>
        <v>729.74992337932213</v>
      </c>
      <c r="T110" s="103">
        <f t="shared" si="31"/>
        <v>364.87496168966106</v>
      </c>
      <c r="V110" s="49">
        <f t="shared" si="11"/>
        <v>89.080801193764898</v>
      </c>
      <c r="W110" s="49">
        <f t="shared" si="12"/>
        <v>89.080801193764898</v>
      </c>
      <c r="X110" s="49">
        <f t="shared" si="13"/>
        <v>89.080801193764898</v>
      </c>
      <c r="Y110" s="49">
        <f t="shared" si="14"/>
        <v>89.080801193764898</v>
      </c>
      <c r="Z110" s="103">
        <f t="shared" si="15"/>
        <v>44.540400596882449</v>
      </c>
      <c r="AB110" s="49">
        <f t="shared" si="16"/>
        <v>1131.3261751608143</v>
      </c>
      <c r="AC110" s="49">
        <f t="shared" si="17"/>
        <v>830.23306712588897</v>
      </c>
      <c r="AD110" s="49">
        <f t="shared" si="18"/>
        <v>818.83072457308708</v>
      </c>
      <c r="AE110" s="49">
        <f t="shared" si="19"/>
        <v>818.83072457308708</v>
      </c>
      <c r="AF110" s="103">
        <f t="shared" si="20"/>
        <v>409.41536228654354</v>
      </c>
      <c r="AH110" s="49">
        <f t="shared" si="21"/>
        <v>2877.3098785586062</v>
      </c>
      <c r="AI110" s="49">
        <f t="shared" si="22"/>
        <v>2047.0768114327172</v>
      </c>
      <c r="AJ110" s="49">
        <f t="shared" si="23"/>
        <v>1228.2460868596302</v>
      </c>
      <c r="AK110" s="49">
        <f t="shared" si="24"/>
        <v>409.41536228654309</v>
      </c>
      <c r="AL110" s="103">
        <f t="shared" si="25"/>
        <v>0</v>
      </c>
      <c r="AN110" s="53">
        <f t="shared" si="26"/>
        <v>1249.2958801817172</v>
      </c>
      <c r="AO110" s="53">
        <f t="shared" si="27"/>
        <v>934.6339845089575</v>
      </c>
      <c r="AP110" s="53">
        <f t="shared" si="28"/>
        <v>865.50407587375298</v>
      </c>
      <c r="AQ110" s="53">
        <f t="shared" si="29"/>
        <v>834.38850833997571</v>
      </c>
      <c r="AR110" s="203">
        <f t="shared" si="30"/>
        <v>409.41536228654354</v>
      </c>
      <c r="AY110" s="3"/>
    </row>
    <row r="111" spans="1:51">
      <c r="A111" s="54"/>
      <c r="B111" s="43">
        <f>'13. Desinvesteringen'!B395</f>
        <v>376</v>
      </c>
      <c r="C111" s="54"/>
      <c r="D111" s="54"/>
      <c r="E111" s="54"/>
      <c r="F111" s="48">
        <f>'5. Input GAW-waarde desinv.'!D71</f>
        <v>4682.8462589200817</v>
      </c>
      <c r="G111" s="187">
        <f>'13. Desinvesteringen'!D395</f>
        <v>1997</v>
      </c>
      <c r="H111" s="187">
        <f>'13. Desinvesteringen'!G395</f>
        <v>2022</v>
      </c>
      <c r="I111" s="43" t="str">
        <f>'13. Desinvesteringen'!C395</f>
        <v>02 Gasontvangststations</v>
      </c>
      <c r="J111" s="176">
        <f>'13. Desinvesteringen'!F395</f>
        <v>0</v>
      </c>
      <c r="K111" s="44">
        <f>_xlfn.XLOOKUP(I111,'3. Input (des)investeringen '!$B$11:$B$81,'3. Input (des)investeringen '!$E$11:$E$81)</f>
        <v>0</v>
      </c>
      <c r="L111" s="54"/>
      <c r="M111" s="44">
        <f>_xlfn.XLOOKUP(I111,'3. Input (des)investeringen '!$B$11:$B$81,'3. Input (des)investeringen '!$D$11:$D$81,0)</f>
        <v>30</v>
      </c>
      <c r="N111" s="44">
        <f t="shared" si="9"/>
        <v>5.5</v>
      </c>
      <c r="P111" s="49">
        <f t="shared" si="31"/>
        <v>996.169113261181</v>
      </c>
      <c r="Q111" s="49">
        <f t="shared" si="31"/>
        <v>760.71095921762912</v>
      </c>
      <c r="R111" s="49">
        <f t="shared" si="31"/>
        <v>702.19473158550386</v>
      </c>
      <c r="S111" s="49">
        <f t="shared" si="31"/>
        <v>702.19473158550386</v>
      </c>
      <c r="T111" s="103">
        <f t="shared" si="31"/>
        <v>702.19473158550386</v>
      </c>
      <c r="V111" s="49">
        <f t="shared" si="11"/>
        <v>85.142659253092404</v>
      </c>
      <c r="W111" s="49">
        <f t="shared" si="12"/>
        <v>85.142659253092404</v>
      </c>
      <c r="X111" s="49">
        <f t="shared" si="13"/>
        <v>85.142659253092404</v>
      </c>
      <c r="Y111" s="49">
        <f t="shared" si="14"/>
        <v>85.142659253092404</v>
      </c>
      <c r="Z111" s="103">
        <f t="shared" si="15"/>
        <v>85.142659253092404</v>
      </c>
      <c r="AB111" s="49">
        <f t="shared" si="16"/>
        <v>1081.3117725142733</v>
      </c>
      <c r="AC111" s="49">
        <f t="shared" si="17"/>
        <v>845.85361847072159</v>
      </c>
      <c r="AD111" s="49">
        <f t="shared" si="18"/>
        <v>787.33739083859632</v>
      </c>
      <c r="AE111" s="49">
        <f t="shared" si="19"/>
        <v>787.33739083859632</v>
      </c>
      <c r="AF111" s="103">
        <f t="shared" si="20"/>
        <v>787.33739083859632</v>
      </c>
      <c r="AH111" s="49">
        <f t="shared" si="21"/>
        <v>3601.5344864058084</v>
      </c>
      <c r="AI111" s="49">
        <f t="shared" si="22"/>
        <v>2755.680867935087</v>
      </c>
      <c r="AJ111" s="49">
        <f t="shared" si="23"/>
        <v>1968.3434770964907</v>
      </c>
      <c r="AK111" s="49">
        <f t="shared" si="24"/>
        <v>1181.0060862578944</v>
      </c>
      <c r="AL111" s="103">
        <f t="shared" si="25"/>
        <v>393.66869541929805</v>
      </c>
      <c r="AN111" s="53">
        <f t="shared" si="26"/>
        <v>1228.9746864569115</v>
      </c>
      <c r="AO111" s="53">
        <f t="shared" si="27"/>
        <v>986.39334273541101</v>
      </c>
      <c r="AP111" s="53">
        <f t="shared" si="28"/>
        <v>862.13444296826299</v>
      </c>
      <c r="AQ111" s="53">
        <f t="shared" si="29"/>
        <v>832.21562211639628</v>
      </c>
      <c r="AR111" s="203">
        <f t="shared" si="30"/>
        <v>802.29680126452968</v>
      </c>
      <c r="AY111" s="3"/>
    </row>
    <row r="112" spans="1:51">
      <c r="A112" s="54"/>
      <c r="B112" s="43">
        <f>'13. Desinvesteringen'!B396</f>
        <v>377</v>
      </c>
      <c r="C112" s="54"/>
      <c r="D112" s="54"/>
      <c r="E112" s="54"/>
      <c r="F112" s="48">
        <f>'5. Input GAW-waarde desinv.'!D72</f>
        <v>4626.8552263726942</v>
      </c>
      <c r="G112" s="187">
        <f>'13. Desinvesteringen'!D396</f>
        <v>2000</v>
      </c>
      <c r="H112" s="187">
        <f>'13. Desinvesteringen'!G396</f>
        <v>2022</v>
      </c>
      <c r="I112" s="43" t="str">
        <f>'13. Desinvesteringen'!C396</f>
        <v>02 Gasontvangststations</v>
      </c>
      <c r="J112" s="176">
        <f>'13. Desinvesteringen'!F396</f>
        <v>0</v>
      </c>
      <c r="K112" s="44">
        <f>_xlfn.XLOOKUP(I112,'3. Input (des)investeringen '!$B$11:$B$81,'3. Input (des)investeringen '!$E$11:$E$81)</f>
        <v>0</v>
      </c>
      <c r="L112" s="54"/>
      <c r="M112" s="44">
        <f>_xlfn.XLOOKUP(I112,'3. Input (des)investeringen '!$B$11:$B$81,'3. Input (des)investeringen '!$D$11:$D$81,0)</f>
        <v>30</v>
      </c>
      <c r="N112" s="44">
        <f t="shared" si="9"/>
        <v>8.5</v>
      </c>
      <c r="P112" s="49">
        <f t="shared" si="31"/>
        <v>636.87301351247675</v>
      </c>
      <c r="Q112" s="49">
        <f t="shared" si="31"/>
        <v>539.46890556350968</v>
      </c>
      <c r="R112" s="49">
        <f t="shared" si="31"/>
        <v>459.66581302452897</v>
      </c>
      <c r="S112" s="49">
        <f t="shared" si="31"/>
        <v>459.66581302452897</v>
      </c>
      <c r="T112" s="103">
        <f t="shared" si="31"/>
        <v>459.66581302452897</v>
      </c>
      <c r="V112" s="49">
        <f t="shared" si="11"/>
        <v>54.433590898502281</v>
      </c>
      <c r="W112" s="49">
        <f t="shared" si="12"/>
        <v>54.433590898502295</v>
      </c>
      <c r="X112" s="49">
        <f t="shared" si="13"/>
        <v>54.433590898502295</v>
      </c>
      <c r="Y112" s="49">
        <f t="shared" si="14"/>
        <v>54.433590898502295</v>
      </c>
      <c r="Z112" s="103">
        <f t="shared" si="15"/>
        <v>54.433590898502295</v>
      </c>
      <c r="AB112" s="49">
        <f t="shared" si="16"/>
        <v>691.30660441097905</v>
      </c>
      <c r="AC112" s="49">
        <f t="shared" si="17"/>
        <v>593.90249646201198</v>
      </c>
      <c r="AD112" s="49">
        <f t="shared" si="18"/>
        <v>514.09940392303122</v>
      </c>
      <c r="AE112" s="49">
        <f t="shared" si="19"/>
        <v>514.09940392303122</v>
      </c>
      <c r="AF112" s="103">
        <f t="shared" si="20"/>
        <v>514.09940392303122</v>
      </c>
      <c r="AH112" s="49">
        <f t="shared" si="21"/>
        <v>3935.5486219617151</v>
      </c>
      <c r="AI112" s="49">
        <f t="shared" si="22"/>
        <v>3341.646125499703</v>
      </c>
      <c r="AJ112" s="49">
        <f t="shared" si="23"/>
        <v>2827.5467215766716</v>
      </c>
      <c r="AK112" s="49">
        <f t="shared" si="24"/>
        <v>2313.4473176536403</v>
      </c>
      <c r="AL112" s="103">
        <f t="shared" si="25"/>
        <v>1799.347913730609</v>
      </c>
      <c r="AN112" s="53">
        <f t="shared" si="26"/>
        <v>852.66409791140939</v>
      </c>
      <c r="AO112" s="53">
        <f t="shared" si="27"/>
        <v>764.32644886249682</v>
      </c>
      <c r="AP112" s="53">
        <f t="shared" si="28"/>
        <v>621.5461793429447</v>
      </c>
      <c r="AQ112" s="53">
        <f t="shared" si="29"/>
        <v>602.01040199386955</v>
      </c>
      <c r="AR112" s="203">
        <f t="shared" si="30"/>
        <v>582.4746246447944</v>
      </c>
      <c r="AY112" s="3"/>
    </row>
    <row r="113" spans="1:51">
      <c r="A113" s="54"/>
      <c r="B113" s="43">
        <f>'13. Desinvesteringen'!B397</f>
        <v>378</v>
      </c>
      <c r="C113" s="54"/>
      <c r="D113" s="54"/>
      <c r="E113" s="54"/>
      <c r="F113" s="48">
        <f>'5. Input GAW-waarde desinv.'!D73</f>
        <v>4611.6740310663999</v>
      </c>
      <c r="G113" s="187">
        <f>'13. Desinvesteringen'!D397</f>
        <v>2002</v>
      </c>
      <c r="H113" s="187">
        <f>'13. Desinvesteringen'!G397</f>
        <v>2022</v>
      </c>
      <c r="I113" s="43" t="str">
        <f>'13. Desinvesteringen'!C397</f>
        <v>02 Gasontvangststations</v>
      </c>
      <c r="J113" s="176">
        <f>'13. Desinvesteringen'!F397</f>
        <v>0</v>
      </c>
      <c r="K113" s="44">
        <f>_xlfn.XLOOKUP(I113,'3. Input (des)investeringen '!$B$11:$B$81,'3. Input (des)investeringen '!$E$11:$E$81)</f>
        <v>0</v>
      </c>
      <c r="L113" s="54"/>
      <c r="M113" s="44">
        <f>_xlfn.XLOOKUP(I113,'3. Input (des)investeringen '!$B$11:$B$81,'3. Input (des)investeringen '!$D$11:$D$81,0)</f>
        <v>30</v>
      </c>
      <c r="N113" s="44">
        <f t="shared" si="9"/>
        <v>10.5</v>
      </c>
      <c r="P113" s="49">
        <f t="shared" si="31"/>
        <v>513.8722491759703</v>
      </c>
      <c r="Q113" s="49">
        <f t="shared" si="31"/>
        <v>450.24997070656451</v>
      </c>
      <c r="R113" s="49">
        <f t="shared" si="31"/>
        <v>394.50473623813264</v>
      </c>
      <c r="S113" s="49">
        <f t="shared" si="31"/>
        <v>372.25062291187896</v>
      </c>
      <c r="T113" s="103">
        <f t="shared" si="31"/>
        <v>372.25062291187896</v>
      </c>
      <c r="V113" s="49">
        <f t="shared" si="11"/>
        <v>43.920705057775244</v>
      </c>
      <c r="W113" s="49">
        <f t="shared" si="12"/>
        <v>43.920705057775244</v>
      </c>
      <c r="X113" s="49">
        <f t="shared" si="13"/>
        <v>43.920705057775244</v>
      </c>
      <c r="Y113" s="49">
        <f t="shared" si="14"/>
        <v>43.920705057775244</v>
      </c>
      <c r="Z113" s="103">
        <f t="shared" si="15"/>
        <v>43.920705057775244</v>
      </c>
      <c r="AB113" s="49">
        <f t="shared" si="16"/>
        <v>557.79295423374549</v>
      </c>
      <c r="AC113" s="49">
        <f t="shared" si="17"/>
        <v>494.17067576433976</v>
      </c>
      <c r="AD113" s="49">
        <f t="shared" si="18"/>
        <v>438.42544129590789</v>
      </c>
      <c r="AE113" s="49">
        <f t="shared" si="19"/>
        <v>416.17132796965421</v>
      </c>
      <c r="AF113" s="103">
        <f t="shared" si="20"/>
        <v>416.17132796965421</v>
      </c>
      <c r="AH113" s="49">
        <f t="shared" si="21"/>
        <v>4053.8810768326543</v>
      </c>
      <c r="AI113" s="49">
        <f t="shared" si="22"/>
        <v>3559.7104010683147</v>
      </c>
      <c r="AJ113" s="49">
        <f t="shared" si="23"/>
        <v>3121.2849597724066</v>
      </c>
      <c r="AK113" s="49">
        <f t="shared" si="24"/>
        <v>2705.1136318027525</v>
      </c>
      <c r="AL113" s="103">
        <f t="shared" si="25"/>
        <v>2288.9423038330983</v>
      </c>
      <c r="AN113" s="53">
        <f t="shared" si="26"/>
        <v>724.00207838388428</v>
      </c>
      <c r="AO113" s="53">
        <f t="shared" si="27"/>
        <v>675.71590621882376</v>
      </c>
      <c r="AP113" s="53">
        <f t="shared" si="28"/>
        <v>557.03426976725927</v>
      </c>
      <c r="AQ113" s="53">
        <f t="shared" si="29"/>
        <v>518.96564597815882</v>
      </c>
      <c r="AR113" s="203">
        <f t="shared" si="30"/>
        <v>503.15113551531192</v>
      </c>
      <c r="AY113" s="3"/>
    </row>
    <row r="114" spans="1:51">
      <c r="A114" s="54"/>
      <c r="B114" s="43">
        <f>'13. Desinvesteringen'!B398</f>
        <v>379</v>
      </c>
      <c r="C114" s="54"/>
      <c r="D114" s="54"/>
      <c r="E114" s="54"/>
      <c r="F114" s="48">
        <f>'5. Input GAW-waarde desinv.'!D74</f>
        <v>19084.802391040361</v>
      </c>
      <c r="G114" s="187">
        <f>'13. Desinvesteringen'!D398</f>
        <v>2003</v>
      </c>
      <c r="H114" s="187">
        <f>'13. Desinvesteringen'!G398</f>
        <v>2022</v>
      </c>
      <c r="I114" s="43" t="str">
        <f>'13. Desinvesteringen'!C398</f>
        <v>02 Gasontvangststations</v>
      </c>
      <c r="J114" s="176">
        <f>'13. Desinvesteringen'!F398</f>
        <v>0</v>
      </c>
      <c r="K114" s="44">
        <f>_xlfn.XLOOKUP(I114,'3. Input (des)investeringen '!$B$11:$B$81,'3. Input (des)investeringen '!$E$11:$E$81)</f>
        <v>0</v>
      </c>
      <c r="L114" s="54"/>
      <c r="M114" s="44">
        <f>_xlfn.XLOOKUP(I114,'3. Input (des)investeringen '!$B$11:$B$81,'3. Input (des)investeringen '!$D$11:$D$81,0)</f>
        <v>30</v>
      </c>
      <c r="N114" s="44">
        <f t="shared" si="9"/>
        <v>11.5</v>
      </c>
      <c r="P114" s="49">
        <f t="shared" si="31"/>
        <v>1941.6711997841064</v>
      </c>
      <c r="Q114" s="49">
        <f t="shared" si="31"/>
        <v>1722.1779337215553</v>
      </c>
      <c r="R114" s="49">
        <f t="shared" si="31"/>
        <v>1527.4969499095535</v>
      </c>
      <c r="S114" s="49">
        <f t="shared" si="31"/>
        <v>1409.9971845318955</v>
      </c>
      <c r="T114" s="103">
        <f t="shared" si="31"/>
        <v>1409.9971845318955</v>
      </c>
      <c r="V114" s="49">
        <f t="shared" si="11"/>
        <v>165.95480340035098</v>
      </c>
      <c r="W114" s="49">
        <f t="shared" si="12"/>
        <v>165.95480340035098</v>
      </c>
      <c r="X114" s="49">
        <f t="shared" si="13"/>
        <v>165.95480340035098</v>
      </c>
      <c r="Y114" s="49">
        <f t="shared" si="14"/>
        <v>165.95480340035098</v>
      </c>
      <c r="Z114" s="103">
        <f t="shared" si="15"/>
        <v>165.95480340035098</v>
      </c>
      <c r="AB114" s="49">
        <f t="shared" si="16"/>
        <v>2107.6260031844572</v>
      </c>
      <c r="AC114" s="49">
        <f t="shared" si="17"/>
        <v>1888.1327371219063</v>
      </c>
      <c r="AD114" s="49">
        <f t="shared" si="18"/>
        <v>1693.4517533099045</v>
      </c>
      <c r="AE114" s="49">
        <f t="shared" si="19"/>
        <v>1575.9519879322465</v>
      </c>
      <c r="AF114" s="103">
        <f t="shared" si="20"/>
        <v>1575.9519879322465</v>
      </c>
      <c r="AH114" s="49">
        <f t="shared" si="21"/>
        <v>16977.176387855903</v>
      </c>
      <c r="AI114" s="49">
        <f t="shared" si="22"/>
        <v>15089.043650733996</v>
      </c>
      <c r="AJ114" s="49">
        <f t="shared" si="23"/>
        <v>13395.591897424092</v>
      </c>
      <c r="AK114" s="49">
        <f t="shared" si="24"/>
        <v>11819.639909491845</v>
      </c>
      <c r="AL114" s="103">
        <f t="shared" si="25"/>
        <v>10243.687921559598</v>
      </c>
      <c r="AN114" s="53">
        <f t="shared" si="26"/>
        <v>2803.6902350865494</v>
      </c>
      <c r="AO114" s="53">
        <f t="shared" si="27"/>
        <v>2657.6739633093403</v>
      </c>
      <c r="AP114" s="53">
        <f t="shared" si="28"/>
        <v>2202.4842454120198</v>
      </c>
      <c r="AQ114" s="53">
        <f t="shared" si="29"/>
        <v>2025.0983044929367</v>
      </c>
      <c r="AR114" s="203">
        <f t="shared" si="30"/>
        <v>1965.2121289515112</v>
      </c>
      <c r="AY114" s="3"/>
    </row>
    <row r="115" spans="1:51">
      <c r="A115" s="54"/>
      <c r="B115" s="43">
        <f>'13. Desinvesteringen'!B399</f>
        <v>380</v>
      </c>
      <c r="C115" s="54"/>
      <c r="D115" s="54"/>
      <c r="E115" s="54"/>
      <c r="F115" s="48">
        <f>'5. Input GAW-waarde desinv.'!D75</f>
        <v>7912.0882258856245</v>
      </c>
      <c r="G115" s="187">
        <f>'13. Desinvesteringen'!D399</f>
        <v>2005</v>
      </c>
      <c r="H115" s="187">
        <f>'13. Desinvesteringen'!G399</f>
        <v>2022</v>
      </c>
      <c r="I115" s="43" t="str">
        <f>'13. Desinvesteringen'!C399</f>
        <v>02 Gasontvangststations</v>
      </c>
      <c r="J115" s="176">
        <f>'13. Desinvesteringen'!F399</f>
        <v>0</v>
      </c>
      <c r="K115" s="44">
        <f>_xlfn.XLOOKUP(I115,'3. Input (des)investeringen '!$B$11:$B$81,'3. Input (des)investeringen '!$E$11:$E$81)</f>
        <v>0</v>
      </c>
      <c r="L115" s="54"/>
      <c r="M115" s="44">
        <f>_xlfn.XLOOKUP(I115,'3. Input (des)investeringen '!$B$11:$B$81,'3. Input (des)investeringen '!$D$11:$D$81,0)</f>
        <v>30</v>
      </c>
      <c r="N115" s="44">
        <f t="shared" si="9"/>
        <v>13.5</v>
      </c>
      <c r="P115" s="49">
        <f t="shared" si="31"/>
        <v>685.71431291008741</v>
      </c>
      <c r="Q115" s="49">
        <f t="shared" si="31"/>
        <v>619.68256425948641</v>
      </c>
      <c r="R115" s="49">
        <f t="shared" si="31"/>
        <v>560.00942844190638</v>
      </c>
      <c r="S115" s="49">
        <f t="shared" si="31"/>
        <v>506.082594591945</v>
      </c>
      <c r="T115" s="103">
        <f t="shared" si="31"/>
        <v>499.93584243090925</v>
      </c>
      <c r="V115" s="49">
        <f t="shared" si="11"/>
        <v>58.608060932486104</v>
      </c>
      <c r="W115" s="49">
        <f t="shared" si="12"/>
        <v>58.608060932486104</v>
      </c>
      <c r="X115" s="49">
        <f t="shared" si="13"/>
        <v>58.608060932486104</v>
      </c>
      <c r="Y115" s="49">
        <f t="shared" si="14"/>
        <v>58.608060932486104</v>
      </c>
      <c r="Z115" s="103">
        <f t="shared" si="15"/>
        <v>58.608060932486104</v>
      </c>
      <c r="AB115" s="49">
        <f t="shared" si="16"/>
        <v>744.32237384257348</v>
      </c>
      <c r="AC115" s="49">
        <f t="shared" si="17"/>
        <v>678.29062519197248</v>
      </c>
      <c r="AD115" s="49">
        <f t="shared" si="18"/>
        <v>618.61748937439245</v>
      </c>
      <c r="AE115" s="49">
        <f t="shared" si="19"/>
        <v>564.69065552443112</v>
      </c>
      <c r="AF115" s="103">
        <f t="shared" si="20"/>
        <v>558.54390336339532</v>
      </c>
      <c r="AH115" s="49">
        <f t="shared" si="21"/>
        <v>7167.7658520430514</v>
      </c>
      <c r="AI115" s="49">
        <f t="shared" si="22"/>
        <v>6489.4752268510792</v>
      </c>
      <c r="AJ115" s="49">
        <f t="shared" si="23"/>
        <v>5870.8577374766865</v>
      </c>
      <c r="AK115" s="49">
        <f t="shared" si="24"/>
        <v>5306.1670819522551</v>
      </c>
      <c r="AL115" s="103">
        <f t="shared" si="25"/>
        <v>4747.6231785888594</v>
      </c>
      <c r="AN115" s="53">
        <f t="shared" si="26"/>
        <v>1038.2007737763386</v>
      </c>
      <c r="AO115" s="53">
        <f t="shared" si="27"/>
        <v>1009.2538617613775</v>
      </c>
      <c r="AP115" s="53">
        <f t="shared" si="28"/>
        <v>841.71008339850653</v>
      </c>
      <c r="AQ115" s="53">
        <f t="shared" si="29"/>
        <v>766.32500463861675</v>
      </c>
      <c r="AR115" s="203">
        <f t="shared" si="30"/>
        <v>738.95358414977204</v>
      </c>
      <c r="AY115" s="3"/>
    </row>
    <row r="116" spans="1:51">
      <c r="A116" s="54"/>
      <c r="B116" s="43">
        <f>'13. Desinvesteringen'!B400</f>
        <v>381</v>
      </c>
      <c r="C116" s="54"/>
      <c r="D116" s="54"/>
      <c r="E116" s="54"/>
      <c r="F116" s="48">
        <f>'5. Input GAW-waarde desinv.'!D76</f>
        <v>204757.05379307119</v>
      </c>
      <c r="G116" s="187">
        <f>'13. Desinvesteringen'!D400</f>
        <v>2007</v>
      </c>
      <c r="H116" s="187">
        <f>'13. Desinvesteringen'!G400</f>
        <v>2022</v>
      </c>
      <c r="I116" s="43" t="str">
        <f>'13. Desinvesteringen'!C400</f>
        <v>02 Gasontvangststations</v>
      </c>
      <c r="J116" s="176">
        <f>'13. Desinvesteringen'!F400</f>
        <v>0</v>
      </c>
      <c r="K116" s="44">
        <f>_xlfn.XLOOKUP(I116,'3. Input (des)investeringen '!$B$11:$B$81,'3. Input (des)investeringen '!$E$11:$E$81)</f>
        <v>0</v>
      </c>
      <c r="L116" s="54"/>
      <c r="M116" s="44">
        <f>_xlfn.XLOOKUP(I116,'3. Input (des)investeringen '!$B$11:$B$81,'3. Input (des)investeringen '!$D$11:$D$81,0)</f>
        <v>30</v>
      </c>
      <c r="N116" s="44">
        <f t="shared" ref="N116:N142" si="32">IF($M116&gt;0, MAX(0,IF(G116&lt;2022,M116-2021+G116-0.5,M116)), 0)</f>
        <v>15.5</v>
      </c>
      <c r="P116" s="49">
        <f t="shared" ref="P116:T159" si="33">IF($M116&gt;0, IF(OR($G116&gt;P$49,$G116+$M116&lt;P$49),0,
VDB($F116,0,$N116,MAX(0,P$49-2022),MIN($N116,P$49-2021),$F$22,FALSE))*(1-$F$25), 0)</f>
        <v>15455.855028251181</v>
      </c>
      <c r="Q116" s="49">
        <f t="shared" si="33"/>
        <v>14159.557509752696</v>
      </c>
      <c r="R116" s="49">
        <f t="shared" si="33"/>
        <v>12971.981718612145</v>
      </c>
      <c r="S116" s="49">
        <f t="shared" si="33"/>
        <v>11884.009058341451</v>
      </c>
      <c r="T116" s="103">
        <f t="shared" si="33"/>
        <v>11287.821312939703</v>
      </c>
      <c r="V116" s="49">
        <f t="shared" ref="V116:V142" si="34">IF($M116&gt;0, IF(OR($G116&gt;V$49,$G116+$M116&lt;V$49),0,
VDB($F116,0,$N116,MAX(0,P$49-2022),MIN($N116,P$49-2021),1,FALSE))*$F$25, 0)</f>
        <v>1321.0132502778788</v>
      </c>
      <c r="W116" s="49">
        <f t="shared" ref="W116:W142" si="35">IF($M116&gt;0, IF(OR($G116&gt;W$49,$G116+$M116&lt;W$49),0,
VDB($F116,0,$N116,MAX(0,Q$49-2022),MIN($N116,Q$49-2021),1,FALSE))*$F$25, 0)</f>
        <v>1321.0132502778788</v>
      </c>
      <c r="X116" s="49">
        <f t="shared" ref="X116:X142" si="36">IF($M116&gt;0, IF(OR($G116&gt;X$49,$G116+$M116&lt;X$49),0,
VDB($F116,0,$N116,MAX(0,R$49-2022),MIN($N116,R$49-2021),1,FALSE))*$F$25, 0)</f>
        <v>1321.0132502778788</v>
      </c>
      <c r="Y116" s="49">
        <f t="shared" ref="Y116:Y142" si="37">IF($M116&gt;0, IF(OR($G116&gt;Y$49,$G116+$M116&lt;Y$49),0,
VDB($F116,0,$N116,MAX(0,S$49-2022),MIN($N116,S$49-2021),1,FALSE))*$F$25, 0)</f>
        <v>1321.0132502778788</v>
      </c>
      <c r="Z116" s="103">
        <f t="shared" ref="Z116:Z142" si="38">IF($M116&gt;0, IF(OR($G116&gt;Z$49,$G116+$M116&lt;Z$49),0,
VDB($F116,0,$N116,MAX(0,T$49-2022),MIN($N116,T$49-2021),1,FALSE))*$F$25, 0)</f>
        <v>1321.0132502778788</v>
      </c>
      <c r="AB116" s="49">
        <f t="shared" ref="AB116:AB142" si="39">P116+V116</f>
        <v>16776.868278529058</v>
      </c>
      <c r="AC116" s="49">
        <f t="shared" ref="AC116:AC142" si="40">Q116+W116</f>
        <v>15480.570760030576</v>
      </c>
      <c r="AD116" s="49">
        <f t="shared" ref="AD116:AD142" si="41">R116+X116</f>
        <v>14292.994968890023</v>
      </c>
      <c r="AE116" s="49">
        <f t="shared" ref="AE116:AE142" si="42">S116+Y116</f>
        <v>13205.022308619329</v>
      </c>
      <c r="AF116" s="103">
        <f t="shared" ref="AF116:AF142" si="43">T116+Z116</f>
        <v>12608.834563217581</v>
      </c>
      <c r="AH116" s="49">
        <f t="shared" ref="AH116:AH142" si="44">IF($M116&gt;0, IF($M116&gt;0,IF(OR($G116&gt;AH$49,$G116+$M116&lt;=AH$49),0,IF(AH$49=2022,$F116-AB116,AG116-AB116))), $F116)</f>
        <v>187980.18551454213</v>
      </c>
      <c r="AI116" s="49">
        <f t="shared" ref="AI116:AI142" si="45">IF($M116&gt;0, IF(OR($G116&gt;AI$49,$G116+$M116&lt;=AI$49),0,IF(AI$49=2022,$F116-AC116,AH116-AC116)), AH116)</f>
        <v>172499.61475451157</v>
      </c>
      <c r="AJ116" s="49">
        <f t="shared" ref="AJ116:AJ142" si="46">IF($M116&gt;0, IF(OR($G116&gt;AJ$49,$G116+$M116&lt;=AJ$49),0,IF(AJ$49=2022,$F116-AD116,AI116-AD116)), AI116)</f>
        <v>158206.61978562153</v>
      </c>
      <c r="AK116" s="49">
        <f t="shared" ref="AK116:AK142" si="47">IF($M116&gt;0, IF(OR($G116&gt;AK$49,$G116+$M116&lt;=AK$49),0,IF(AK$49=2022,$F116-AE116,AJ116-AE116)), AJ116)</f>
        <v>145001.59747700219</v>
      </c>
      <c r="AL116" s="103">
        <f t="shared" ref="AL116:AL142" si="48">IF($M116&gt;0, IF(OR($G116&gt;AL$49,$G116+$M116&lt;=AL$49),0,IF(AL$49=2022,$F116-AF116,AK116-AF116)), AK116)</f>
        <v>132392.76291378459</v>
      </c>
      <c r="AN116" s="53">
        <f t="shared" ref="AN116:AN142" si="49">(AB116+AH116*H$16)*IF($K116=1,$F$31,1)</f>
        <v>24484.055884625286</v>
      </c>
      <c r="AO116" s="53">
        <f t="shared" ref="AO116:AO142" si="50">(AC116+AI116*I$16)*IF($K116=1,$F$31,1)</f>
        <v>24278.051112510664</v>
      </c>
      <c r="AP116" s="53">
        <f t="shared" ref="AP116:AP142" si="51">(AD116+AJ116*J$16)*IF($K116=1,$F$31,1)</f>
        <v>20304.846520743642</v>
      </c>
      <c r="AQ116" s="53">
        <f t="shared" ref="AQ116:AQ142" si="52">(AE116+AK116*K$16)*IF($K116=1,$F$31,1)</f>
        <v>18715.08301274541</v>
      </c>
      <c r="AR116" s="203">
        <f t="shared" ref="AR116:AR142" si="53">(AF116+AL116*L$16)*IF($K116=1,$F$31,1)</f>
        <v>17639.759553941396</v>
      </c>
      <c r="AY116" s="3"/>
    </row>
    <row r="117" spans="1:51">
      <c r="A117" s="54"/>
      <c r="B117" s="43">
        <f>'13. Desinvesteringen'!B401</f>
        <v>382</v>
      </c>
      <c r="C117" s="54"/>
      <c r="D117" s="54"/>
      <c r="E117" s="54"/>
      <c r="F117" s="48">
        <f>'5. Input GAW-waarde desinv.'!D77</f>
        <v>114014.92388584625</v>
      </c>
      <c r="G117" s="187">
        <f>'13. Desinvesteringen'!D401</f>
        <v>2010</v>
      </c>
      <c r="H117" s="187">
        <f>'13. Desinvesteringen'!G401</f>
        <v>2022</v>
      </c>
      <c r="I117" s="43" t="str">
        <f>'13. Desinvesteringen'!C401</f>
        <v>02 Gasontvangststations</v>
      </c>
      <c r="J117" s="176">
        <f>'13. Desinvesteringen'!F401</f>
        <v>0</v>
      </c>
      <c r="K117" s="44">
        <f>_xlfn.XLOOKUP(I117,'3. Input (des)investeringen '!$B$11:$B$81,'3. Input (des)investeringen '!$E$11:$E$81)</f>
        <v>0</v>
      </c>
      <c r="L117" s="54"/>
      <c r="M117" s="44">
        <f>_xlfn.XLOOKUP(I117,'3. Input (des)investeringen '!$B$11:$B$81,'3. Input (des)investeringen '!$D$11:$D$81,0)</f>
        <v>30</v>
      </c>
      <c r="N117" s="44">
        <f t="shared" si="32"/>
        <v>18.5</v>
      </c>
      <c r="P117" s="49">
        <f t="shared" si="33"/>
        <v>7210.6735646724383</v>
      </c>
      <c r="Q117" s="49">
        <f t="shared" si="33"/>
        <v>6703.9775844522137</v>
      </c>
      <c r="R117" s="49">
        <f t="shared" si="33"/>
        <v>6232.887267706923</v>
      </c>
      <c r="S117" s="49">
        <f t="shared" si="33"/>
        <v>5794.9005948410313</v>
      </c>
      <c r="T117" s="103">
        <f t="shared" si="33"/>
        <v>5387.6913638522019</v>
      </c>
      <c r="V117" s="49">
        <f t="shared" si="34"/>
        <v>616.29688586943928</v>
      </c>
      <c r="W117" s="49">
        <f t="shared" si="35"/>
        <v>616.29688586943917</v>
      </c>
      <c r="X117" s="49">
        <f t="shared" si="36"/>
        <v>616.29688586943917</v>
      </c>
      <c r="Y117" s="49">
        <f t="shared" si="37"/>
        <v>616.29688586943917</v>
      </c>
      <c r="Z117" s="103">
        <f t="shared" si="38"/>
        <v>616.29688586943917</v>
      </c>
      <c r="AB117" s="49">
        <f t="shared" si="39"/>
        <v>7826.9704505418777</v>
      </c>
      <c r="AC117" s="49">
        <f t="shared" si="40"/>
        <v>7320.2744703216531</v>
      </c>
      <c r="AD117" s="49">
        <f t="shared" si="41"/>
        <v>6849.1841535763624</v>
      </c>
      <c r="AE117" s="49">
        <f t="shared" si="42"/>
        <v>6411.1974807104707</v>
      </c>
      <c r="AF117" s="103">
        <f t="shared" si="43"/>
        <v>6003.9882497216413</v>
      </c>
      <c r="AH117" s="49">
        <f t="shared" si="44"/>
        <v>106187.95343530437</v>
      </c>
      <c r="AI117" s="49">
        <f t="shared" si="45"/>
        <v>98867.678964982711</v>
      </c>
      <c r="AJ117" s="49">
        <f t="shared" si="46"/>
        <v>92018.494811406345</v>
      </c>
      <c r="AK117" s="49">
        <f t="shared" si="47"/>
        <v>85607.297330695874</v>
      </c>
      <c r="AL117" s="103">
        <f t="shared" si="48"/>
        <v>79603.309080974228</v>
      </c>
      <c r="AN117" s="53">
        <f t="shared" si="49"/>
        <v>12180.676541389357</v>
      </c>
      <c r="AO117" s="53">
        <f t="shared" si="50"/>
        <v>12362.526097535771</v>
      </c>
      <c r="AP117" s="53">
        <f t="shared" si="51"/>
        <v>10345.886956409804</v>
      </c>
      <c r="AQ117" s="53">
        <f t="shared" si="52"/>
        <v>9664.2747792769133</v>
      </c>
      <c r="AR117" s="203">
        <f t="shared" si="53"/>
        <v>9028.9139947986623</v>
      </c>
      <c r="AY117" s="3"/>
    </row>
    <row r="118" spans="1:51">
      <c r="A118" s="54"/>
      <c r="B118" s="43">
        <f>'13. Desinvesteringen'!B402</f>
        <v>383</v>
      </c>
      <c r="C118" s="54"/>
      <c r="D118" s="54"/>
      <c r="E118" s="54"/>
      <c r="F118" s="48">
        <f>'5. Input GAW-waarde desinv.'!D78</f>
        <v>32772.828513993481</v>
      </c>
      <c r="G118" s="187">
        <f>'13. Desinvesteringen'!D402</f>
        <v>2012</v>
      </c>
      <c r="H118" s="187">
        <f>'13. Desinvesteringen'!G402</f>
        <v>2022</v>
      </c>
      <c r="I118" s="43" t="str">
        <f>'13. Desinvesteringen'!C402</f>
        <v>02 Gasontvangststations</v>
      </c>
      <c r="J118" s="176">
        <f>'13. Desinvesteringen'!F402</f>
        <v>0</v>
      </c>
      <c r="K118" s="44">
        <f>_xlfn.XLOOKUP(I118,'3. Input (des)investeringen '!$B$11:$B$81,'3. Input (des)investeringen '!$E$11:$E$81)</f>
        <v>0</v>
      </c>
      <c r="L118" s="54"/>
      <c r="M118" s="44">
        <f>_xlfn.XLOOKUP(I118,'3. Input (des)investeringen '!$B$11:$B$81,'3. Input (des)investeringen '!$D$11:$D$81,0)</f>
        <v>30</v>
      </c>
      <c r="N118" s="44">
        <f t="shared" si="32"/>
        <v>20.5</v>
      </c>
      <c r="P118" s="49">
        <f t="shared" si="33"/>
        <v>1870.4492371401157</v>
      </c>
      <c r="Q118" s="49">
        <f t="shared" si="33"/>
        <v>1751.8353830775718</v>
      </c>
      <c r="R118" s="49">
        <f t="shared" si="33"/>
        <v>1640.7433831750918</v>
      </c>
      <c r="S118" s="49">
        <f t="shared" si="33"/>
        <v>1536.6962418030128</v>
      </c>
      <c r="T118" s="103">
        <f t="shared" si="33"/>
        <v>1439.247211835017</v>
      </c>
      <c r="V118" s="49">
        <f t="shared" si="34"/>
        <v>159.86745616582186</v>
      </c>
      <c r="W118" s="49">
        <f t="shared" si="35"/>
        <v>159.86745616582186</v>
      </c>
      <c r="X118" s="49">
        <f t="shared" si="36"/>
        <v>159.86745616582186</v>
      </c>
      <c r="Y118" s="49">
        <f t="shared" si="37"/>
        <v>159.86745616582186</v>
      </c>
      <c r="Z118" s="103">
        <f t="shared" si="38"/>
        <v>159.86745616582186</v>
      </c>
      <c r="AB118" s="49">
        <f t="shared" si="39"/>
        <v>2030.3166933059374</v>
      </c>
      <c r="AC118" s="49">
        <f t="shared" si="40"/>
        <v>1911.7028392433936</v>
      </c>
      <c r="AD118" s="49">
        <f t="shared" si="41"/>
        <v>1800.6108393409136</v>
      </c>
      <c r="AE118" s="49">
        <f t="shared" si="42"/>
        <v>1696.5636979688347</v>
      </c>
      <c r="AF118" s="103">
        <f t="shared" si="43"/>
        <v>1599.1146680008387</v>
      </c>
      <c r="AH118" s="49">
        <f t="shared" si="44"/>
        <v>30742.511820687545</v>
      </c>
      <c r="AI118" s="49">
        <f t="shared" si="45"/>
        <v>28830.808981444152</v>
      </c>
      <c r="AJ118" s="49">
        <f t="shared" si="46"/>
        <v>27030.19814210324</v>
      </c>
      <c r="AK118" s="49">
        <f t="shared" si="47"/>
        <v>25333.634444134404</v>
      </c>
      <c r="AL118" s="103">
        <f t="shared" si="48"/>
        <v>23734.519776133566</v>
      </c>
      <c r="AN118" s="53">
        <f t="shared" si="49"/>
        <v>3290.7596779541268</v>
      </c>
      <c r="AO118" s="53">
        <f t="shared" si="50"/>
        <v>3382.0740972970452</v>
      </c>
      <c r="AP118" s="53">
        <f t="shared" si="51"/>
        <v>2827.7583687408369</v>
      </c>
      <c r="AQ118" s="53">
        <f t="shared" si="52"/>
        <v>2659.2418068459419</v>
      </c>
      <c r="AR118" s="203">
        <f t="shared" si="53"/>
        <v>2501.0264194939141</v>
      </c>
      <c r="AY118" s="3"/>
    </row>
    <row r="119" spans="1:51">
      <c r="A119" s="54"/>
      <c r="B119" s="43">
        <f>'13. Desinvesteringen'!B403</f>
        <v>384</v>
      </c>
      <c r="C119" s="54"/>
      <c r="D119" s="54"/>
      <c r="E119" s="54"/>
      <c r="F119" s="48">
        <f>'5. Input GAW-waarde desinv.'!D79</f>
        <v>0</v>
      </c>
      <c r="G119" s="187">
        <f>'13. Desinvesteringen'!D403</f>
        <v>1980</v>
      </c>
      <c r="H119" s="187">
        <f>'13. Desinvesteringen'!G403</f>
        <v>2022</v>
      </c>
      <c r="I119" s="43" t="str">
        <f>'13. Desinvesteringen'!C403</f>
        <v>06 Utiliteitsgebouwen</v>
      </c>
      <c r="J119" s="176">
        <f>'13. Desinvesteringen'!F403</f>
        <v>0</v>
      </c>
      <c r="K119" s="44">
        <f>_xlfn.XLOOKUP(I119,'3. Input (des)investeringen '!$B$11:$B$81,'3. Input (des)investeringen '!$E$11:$E$81)</f>
        <v>0</v>
      </c>
      <c r="L119" s="54"/>
      <c r="M119" s="44">
        <f>_xlfn.XLOOKUP(I119,'3. Input (des)investeringen '!$B$11:$B$81,'3. Input (des)investeringen '!$D$11:$D$81,0)</f>
        <v>30</v>
      </c>
      <c r="N119" s="44">
        <f t="shared" si="32"/>
        <v>0</v>
      </c>
      <c r="P119" s="49">
        <f t="shared" si="33"/>
        <v>0</v>
      </c>
      <c r="Q119" s="49">
        <f t="shared" si="33"/>
        <v>0</v>
      </c>
      <c r="R119" s="49">
        <f t="shared" si="33"/>
        <v>0</v>
      </c>
      <c r="S119" s="49">
        <f t="shared" si="33"/>
        <v>0</v>
      </c>
      <c r="T119" s="103">
        <f t="shared" si="33"/>
        <v>0</v>
      </c>
      <c r="V119" s="49">
        <f t="shared" si="34"/>
        <v>0</v>
      </c>
      <c r="W119" s="49">
        <f t="shared" si="35"/>
        <v>0</v>
      </c>
      <c r="X119" s="49">
        <f t="shared" si="36"/>
        <v>0</v>
      </c>
      <c r="Y119" s="49">
        <f t="shared" si="37"/>
        <v>0</v>
      </c>
      <c r="Z119" s="103">
        <f t="shared" si="38"/>
        <v>0</v>
      </c>
      <c r="AB119" s="49">
        <f t="shared" si="39"/>
        <v>0</v>
      </c>
      <c r="AC119" s="49">
        <f t="shared" si="40"/>
        <v>0</v>
      </c>
      <c r="AD119" s="49">
        <f t="shared" si="41"/>
        <v>0</v>
      </c>
      <c r="AE119" s="49">
        <f t="shared" si="42"/>
        <v>0</v>
      </c>
      <c r="AF119" s="103">
        <f t="shared" si="43"/>
        <v>0</v>
      </c>
      <c r="AH119" s="49">
        <f t="shared" si="44"/>
        <v>0</v>
      </c>
      <c r="AI119" s="49">
        <f t="shared" si="45"/>
        <v>0</v>
      </c>
      <c r="AJ119" s="49">
        <f t="shared" si="46"/>
        <v>0</v>
      </c>
      <c r="AK119" s="49">
        <f t="shared" si="47"/>
        <v>0</v>
      </c>
      <c r="AL119" s="103">
        <f t="shared" si="48"/>
        <v>0</v>
      </c>
      <c r="AN119" s="53">
        <f t="shared" si="49"/>
        <v>0</v>
      </c>
      <c r="AO119" s="53">
        <f t="shared" si="50"/>
        <v>0</v>
      </c>
      <c r="AP119" s="53">
        <f t="shared" si="51"/>
        <v>0</v>
      </c>
      <c r="AQ119" s="53">
        <f t="shared" si="52"/>
        <v>0</v>
      </c>
      <c r="AR119" s="203">
        <f t="shared" si="53"/>
        <v>0</v>
      </c>
      <c r="AY119" s="3"/>
    </row>
    <row r="120" spans="1:51">
      <c r="A120" s="54"/>
      <c r="B120" s="43">
        <f>'13. Desinvesteringen'!B404</f>
        <v>385</v>
      </c>
      <c r="C120" s="54"/>
      <c r="D120" s="54"/>
      <c r="E120" s="54"/>
      <c r="F120" s="48">
        <f>'5. Input GAW-waarde desinv.'!D80</f>
        <v>0</v>
      </c>
      <c r="G120" s="187">
        <f>'13. Desinvesteringen'!D404</f>
        <v>1970</v>
      </c>
      <c r="H120" s="187">
        <f>'13. Desinvesteringen'!G404</f>
        <v>2022</v>
      </c>
      <c r="I120" s="43" t="str">
        <f>'13. Desinvesteringen'!C404</f>
        <v>15 Compressorstations (TT-BT-AT)</v>
      </c>
      <c r="J120" s="176">
        <f>'13. Desinvesteringen'!F404</f>
        <v>0</v>
      </c>
      <c r="K120" s="44">
        <f>_xlfn.XLOOKUP(I120,'3. Input (des)investeringen '!$B$11:$B$81,'3. Input (des)investeringen '!$E$11:$E$81)</f>
        <v>1</v>
      </c>
      <c r="L120" s="54"/>
      <c r="M120" s="44">
        <f>_xlfn.XLOOKUP(I120,'3. Input (des)investeringen '!$B$11:$B$81,'3. Input (des)investeringen '!$D$11:$D$81,0)</f>
        <v>30</v>
      </c>
      <c r="N120" s="44">
        <f t="shared" si="32"/>
        <v>0</v>
      </c>
      <c r="P120" s="49">
        <f t="shared" si="33"/>
        <v>0</v>
      </c>
      <c r="Q120" s="49">
        <f t="shared" si="33"/>
        <v>0</v>
      </c>
      <c r="R120" s="49">
        <f t="shared" si="33"/>
        <v>0</v>
      </c>
      <c r="S120" s="49">
        <f t="shared" si="33"/>
        <v>0</v>
      </c>
      <c r="T120" s="103">
        <f t="shared" si="33"/>
        <v>0</v>
      </c>
      <c r="V120" s="49">
        <f t="shared" si="34"/>
        <v>0</v>
      </c>
      <c r="W120" s="49">
        <f t="shared" si="35"/>
        <v>0</v>
      </c>
      <c r="X120" s="49">
        <f t="shared" si="36"/>
        <v>0</v>
      </c>
      <c r="Y120" s="49">
        <f t="shared" si="37"/>
        <v>0</v>
      </c>
      <c r="Z120" s="103">
        <f t="shared" si="38"/>
        <v>0</v>
      </c>
      <c r="AB120" s="49">
        <f t="shared" si="39"/>
        <v>0</v>
      </c>
      <c r="AC120" s="49">
        <f t="shared" si="40"/>
        <v>0</v>
      </c>
      <c r="AD120" s="49">
        <f t="shared" si="41"/>
        <v>0</v>
      </c>
      <c r="AE120" s="49">
        <f t="shared" si="42"/>
        <v>0</v>
      </c>
      <c r="AF120" s="103">
        <f t="shared" si="43"/>
        <v>0</v>
      </c>
      <c r="AH120" s="49">
        <f t="shared" si="44"/>
        <v>0</v>
      </c>
      <c r="AI120" s="49">
        <f t="shared" si="45"/>
        <v>0</v>
      </c>
      <c r="AJ120" s="49">
        <f t="shared" si="46"/>
        <v>0</v>
      </c>
      <c r="AK120" s="49">
        <f t="shared" si="47"/>
        <v>0</v>
      </c>
      <c r="AL120" s="103">
        <f t="shared" si="48"/>
        <v>0</v>
      </c>
      <c r="AN120" s="53">
        <f t="shared" si="49"/>
        <v>0</v>
      </c>
      <c r="AO120" s="53">
        <f t="shared" si="50"/>
        <v>0</v>
      </c>
      <c r="AP120" s="53">
        <f t="shared" si="51"/>
        <v>0</v>
      </c>
      <c r="AQ120" s="53">
        <f t="shared" si="52"/>
        <v>0</v>
      </c>
      <c r="AR120" s="203">
        <f t="shared" si="53"/>
        <v>0</v>
      </c>
      <c r="AY120" s="3"/>
    </row>
    <row r="121" spans="1:51">
      <c r="A121" s="54"/>
      <c r="B121" s="43">
        <f>'13. Desinvesteringen'!B405</f>
        <v>386</v>
      </c>
      <c r="C121" s="54"/>
      <c r="D121" s="54"/>
      <c r="E121" s="54"/>
      <c r="F121" s="48">
        <f>'5. Input GAW-waarde desinv.'!D81</f>
        <v>0</v>
      </c>
      <c r="G121" s="187">
        <f>'13. Desinvesteringen'!D405</f>
        <v>1971</v>
      </c>
      <c r="H121" s="187">
        <f>'13. Desinvesteringen'!G405</f>
        <v>2022</v>
      </c>
      <c r="I121" s="43" t="str">
        <f>'13. Desinvesteringen'!C405</f>
        <v>15 Compressorstations (TT-BT-AT)</v>
      </c>
      <c r="J121" s="176">
        <f>'13. Desinvesteringen'!F405</f>
        <v>0</v>
      </c>
      <c r="K121" s="44">
        <f>_xlfn.XLOOKUP(I121,'3. Input (des)investeringen '!$B$11:$B$81,'3. Input (des)investeringen '!$E$11:$E$81)</f>
        <v>1</v>
      </c>
      <c r="L121" s="54"/>
      <c r="M121" s="44">
        <f>_xlfn.XLOOKUP(I121,'3. Input (des)investeringen '!$B$11:$B$81,'3. Input (des)investeringen '!$D$11:$D$81,0)</f>
        <v>30</v>
      </c>
      <c r="N121" s="44">
        <f t="shared" si="32"/>
        <v>0</v>
      </c>
      <c r="P121" s="49">
        <f t="shared" si="33"/>
        <v>0</v>
      </c>
      <c r="Q121" s="49">
        <f t="shared" si="33"/>
        <v>0</v>
      </c>
      <c r="R121" s="49">
        <f t="shared" si="33"/>
        <v>0</v>
      </c>
      <c r="S121" s="49">
        <f t="shared" si="33"/>
        <v>0</v>
      </c>
      <c r="T121" s="103">
        <f t="shared" si="33"/>
        <v>0</v>
      </c>
      <c r="V121" s="49">
        <f t="shared" si="34"/>
        <v>0</v>
      </c>
      <c r="W121" s="49">
        <f t="shared" si="35"/>
        <v>0</v>
      </c>
      <c r="X121" s="49">
        <f t="shared" si="36"/>
        <v>0</v>
      </c>
      <c r="Y121" s="49">
        <f t="shared" si="37"/>
        <v>0</v>
      </c>
      <c r="Z121" s="103">
        <f t="shared" si="38"/>
        <v>0</v>
      </c>
      <c r="AB121" s="49">
        <f t="shared" si="39"/>
        <v>0</v>
      </c>
      <c r="AC121" s="49">
        <f t="shared" si="40"/>
        <v>0</v>
      </c>
      <c r="AD121" s="49">
        <f t="shared" si="41"/>
        <v>0</v>
      </c>
      <c r="AE121" s="49">
        <f t="shared" si="42"/>
        <v>0</v>
      </c>
      <c r="AF121" s="103">
        <f t="shared" si="43"/>
        <v>0</v>
      </c>
      <c r="AH121" s="49">
        <f t="shared" si="44"/>
        <v>0</v>
      </c>
      <c r="AI121" s="49">
        <f t="shared" si="45"/>
        <v>0</v>
      </c>
      <c r="AJ121" s="49">
        <f t="shared" si="46"/>
        <v>0</v>
      </c>
      <c r="AK121" s="49">
        <f t="shared" si="47"/>
        <v>0</v>
      </c>
      <c r="AL121" s="103">
        <f t="shared" si="48"/>
        <v>0</v>
      </c>
      <c r="AN121" s="53">
        <f t="shared" si="49"/>
        <v>0</v>
      </c>
      <c r="AO121" s="53">
        <f t="shared" si="50"/>
        <v>0</v>
      </c>
      <c r="AP121" s="53">
        <f t="shared" si="51"/>
        <v>0</v>
      </c>
      <c r="AQ121" s="53">
        <f t="shared" si="52"/>
        <v>0</v>
      </c>
      <c r="AR121" s="203">
        <f t="shared" si="53"/>
        <v>0</v>
      </c>
      <c r="AY121" s="3"/>
    </row>
    <row r="122" spans="1:51">
      <c r="A122" s="54"/>
      <c r="B122" s="43">
        <f>'13. Desinvesteringen'!B406</f>
        <v>387</v>
      </c>
      <c r="C122" s="54"/>
      <c r="D122" s="54"/>
      <c r="E122" s="54"/>
      <c r="F122" s="48">
        <f>'5. Input GAW-waarde desinv.'!D82</f>
        <v>0</v>
      </c>
      <c r="G122" s="187">
        <f>'13. Desinvesteringen'!D406</f>
        <v>1974</v>
      </c>
      <c r="H122" s="187">
        <f>'13. Desinvesteringen'!G406</f>
        <v>2022</v>
      </c>
      <c r="I122" s="43" t="str">
        <f>'13. Desinvesteringen'!C406</f>
        <v>15 Compressorstations (TT-BT-AT)</v>
      </c>
      <c r="J122" s="176">
        <f>'13. Desinvesteringen'!F406</f>
        <v>0</v>
      </c>
      <c r="K122" s="44">
        <f>_xlfn.XLOOKUP(I122,'3. Input (des)investeringen '!$B$11:$B$81,'3. Input (des)investeringen '!$E$11:$E$81)</f>
        <v>1</v>
      </c>
      <c r="L122" s="54"/>
      <c r="M122" s="44">
        <f>_xlfn.XLOOKUP(I122,'3. Input (des)investeringen '!$B$11:$B$81,'3. Input (des)investeringen '!$D$11:$D$81,0)</f>
        <v>30</v>
      </c>
      <c r="N122" s="44">
        <f t="shared" si="32"/>
        <v>0</v>
      </c>
      <c r="P122" s="49">
        <f t="shared" si="33"/>
        <v>0</v>
      </c>
      <c r="Q122" s="49">
        <f t="shared" si="33"/>
        <v>0</v>
      </c>
      <c r="R122" s="49">
        <f t="shared" si="33"/>
        <v>0</v>
      </c>
      <c r="S122" s="49">
        <f t="shared" si="33"/>
        <v>0</v>
      </c>
      <c r="T122" s="103">
        <f t="shared" si="33"/>
        <v>0</v>
      </c>
      <c r="V122" s="49">
        <f t="shared" si="34"/>
        <v>0</v>
      </c>
      <c r="W122" s="49">
        <f t="shared" si="35"/>
        <v>0</v>
      </c>
      <c r="X122" s="49">
        <f t="shared" si="36"/>
        <v>0</v>
      </c>
      <c r="Y122" s="49">
        <f t="shared" si="37"/>
        <v>0</v>
      </c>
      <c r="Z122" s="103">
        <f t="shared" si="38"/>
        <v>0</v>
      </c>
      <c r="AB122" s="49">
        <f t="shared" si="39"/>
        <v>0</v>
      </c>
      <c r="AC122" s="49">
        <f t="shared" si="40"/>
        <v>0</v>
      </c>
      <c r="AD122" s="49">
        <f t="shared" si="41"/>
        <v>0</v>
      </c>
      <c r="AE122" s="49">
        <f t="shared" si="42"/>
        <v>0</v>
      </c>
      <c r="AF122" s="103">
        <f t="shared" si="43"/>
        <v>0</v>
      </c>
      <c r="AH122" s="49">
        <f t="shared" si="44"/>
        <v>0</v>
      </c>
      <c r="AI122" s="49">
        <f t="shared" si="45"/>
        <v>0</v>
      </c>
      <c r="AJ122" s="49">
        <f t="shared" si="46"/>
        <v>0</v>
      </c>
      <c r="AK122" s="49">
        <f t="shared" si="47"/>
        <v>0</v>
      </c>
      <c r="AL122" s="103">
        <f t="shared" si="48"/>
        <v>0</v>
      </c>
      <c r="AN122" s="53">
        <f t="shared" si="49"/>
        <v>0</v>
      </c>
      <c r="AO122" s="53">
        <f t="shared" si="50"/>
        <v>0</v>
      </c>
      <c r="AP122" s="53">
        <f t="shared" si="51"/>
        <v>0</v>
      </c>
      <c r="AQ122" s="53">
        <f t="shared" si="52"/>
        <v>0</v>
      </c>
      <c r="AR122" s="203">
        <f t="shared" si="53"/>
        <v>0</v>
      </c>
      <c r="AY122" s="3"/>
    </row>
    <row r="123" spans="1:51">
      <c r="A123" s="54"/>
      <c r="B123" s="43">
        <f>'13. Desinvesteringen'!B407</f>
        <v>388</v>
      </c>
      <c r="C123" s="54"/>
      <c r="D123" s="54"/>
      <c r="E123" s="54"/>
      <c r="F123" s="48">
        <f>'5. Input GAW-waarde desinv.'!D83</f>
        <v>4540.0402775800039</v>
      </c>
      <c r="G123" s="187">
        <f>'13. Desinvesteringen'!D407</f>
        <v>1997</v>
      </c>
      <c r="H123" s="187">
        <f>'13. Desinvesteringen'!G407</f>
        <v>2022</v>
      </c>
      <c r="I123" s="43" t="str">
        <f>'13. Desinvesteringen'!C407</f>
        <v>15 Compressorstations (TT-BT-AT)</v>
      </c>
      <c r="J123" s="176">
        <f>'13. Desinvesteringen'!F407</f>
        <v>0</v>
      </c>
      <c r="K123" s="44">
        <f>_xlfn.XLOOKUP(I123,'3. Input (des)investeringen '!$B$11:$B$81,'3. Input (des)investeringen '!$E$11:$E$81)</f>
        <v>1</v>
      </c>
      <c r="L123" s="54"/>
      <c r="M123" s="44">
        <f>_xlfn.XLOOKUP(I123,'3. Input (des)investeringen '!$B$11:$B$81,'3. Input (des)investeringen '!$D$11:$D$81,0)</f>
        <v>30</v>
      </c>
      <c r="N123" s="44">
        <f t="shared" si="32"/>
        <v>5.5</v>
      </c>
      <c r="P123" s="49">
        <f t="shared" si="33"/>
        <v>965.79038632156448</v>
      </c>
      <c r="Q123" s="49">
        <f t="shared" si="33"/>
        <v>737.5126586455583</v>
      </c>
      <c r="R123" s="49">
        <f t="shared" si="33"/>
        <v>680.78091567282297</v>
      </c>
      <c r="S123" s="49">
        <f t="shared" si="33"/>
        <v>680.78091567282297</v>
      </c>
      <c r="T123" s="103">
        <f t="shared" si="33"/>
        <v>680.78091567282297</v>
      </c>
      <c r="V123" s="49">
        <f t="shared" si="34"/>
        <v>82.546186865090988</v>
      </c>
      <c r="W123" s="49">
        <f t="shared" si="35"/>
        <v>82.546186865090988</v>
      </c>
      <c r="X123" s="49">
        <f t="shared" si="36"/>
        <v>82.546186865090988</v>
      </c>
      <c r="Y123" s="49">
        <f t="shared" si="37"/>
        <v>82.546186865090988</v>
      </c>
      <c r="Z123" s="103">
        <f t="shared" si="38"/>
        <v>82.546186865090988</v>
      </c>
      <c r="AB123" s="49">
        <f t="shared" si="39"/>
        <v>1048.3365731866554</v>
      </c>
      <c r="AC123" s="49">
        <f t="shared" si="40"/>
        <v>820.05884551064923</v>
      </c>
      <c r="AD123" s="49">
        <f t="shared" si="41"/>
        <v>763.32710253791402</v>
      </c>
      <c r="AE123" s="49">
        <f t="shared" si="42"/>
        <v>763.32710253791402</v>
      </c>
      <c r="AF123" s="103">
        <f t="shared" si="43"/>
        <v>763.32710253791402</v>
      </c>
      <c r="AH123" s="49">
        <f t="shared" si="44"/>
        <v>3491.7037043933487</v>
      </c>
      <c r="AI123" s="49">
        <f t="shared" si="45"/>
        <v>2671.6448588826997</v>
      </c>
      <c r="AJ123" s="49">
        <f t="shared" si="46"/>
        <v>1908.3177563447857</v>
      </c>
      <c r="AK123" s="49">
        <f t="shared" si="47"/>
        <v>1144.9906538068717</v>
      </c>
      <c r="AL123" s="103">
        <f t="shared" si="48"/>
        <v>381.66355126895769</v>
      </c>
      <c r="AN123" s="53">
        <f t="shared" si="49"/>
        <v>1191.4964250667826</v>
      </c>
      <c r="AO123" s="53">
        <f t="shared" si="50"/>
        <v>956.31273331366697</v>
      </c>
      <c r="AP123" s="53">
        <f t="shared" si="51"/>
        <v>835.84317727901589</v>
      </c>
      <c r="AQ123" s="53">
        <f t="shared" si="52"/>
        <v>806.83674738257514</v>
      </c>
      <c r="AR123" s="203">
        <f t="shared" si="53"/>
        <v>777.83031748613439</v>
      </c>
      <c r="AY123" s="3"/>
    </row>
    <row r="124" spans="1:51">
      <c r="A124" s="54"/>
      <c r="B124" s="43">
        <f>'13. Desinvesteringen'!B408</f>
        <v>389</v>
      </c>
      <c r="C124" s="54"/>
      <c r="D124" s="54"/>
      <c r="E124" s="54"/>
      <c r="F124" s="48">
        <f>'5. Input GAW-waarde desinv.'!D84</f>
        <v>89847.095733059148</v>
      </c>
      <c r="G124" s="187">
        <f>'13. Desinvesteringen'!D408</f>
        <v>2011</v>
      </c>
      <c r="H124" s="187">
        <f>'13. Desinvesteringen'!G408</f>
        <v>2022</v>
      </c>
      <c r="I124" s="43" t="str">
        <f>'13. Desinvesteringen'!C408</f>
        <v>15 Compressorstations (TT-BT-AT)</v>
      </c>
      <c r="J124" s="176">
        <f>'13. Desinvesteringen'!F408</f>
        <v>0</v>
      </c>
      <c r="K124" s="44">
        <f>_xlfn.XLOOKUP(I124,'3. Input (des)investeringen '!$B$11:$B$81,'3. Input (des)investeringen '!$E$11:$E$81)</f>
        <v>1</v>
      </c>
      <c r="L124" s="54"/>
      <c r="M124" s="44">
        <f>_xlfn.XLOOKUP(I124,'3. Input (des)investeringen '!$B$11:$B$81,'3. Input (des)investeringen '!$D$11:$D$81,0)</f>
        <v>30</v>
      </c>
      <c r="N124" s="44">
        <f t="shared" si="32"/>
        <v>19.5</v>
      </c>
      <c r="P124" s="49">
        <f t="shared" si="33"/>
        <v>5390.8257439835488</v>
      </c>
      <c r="Q124" s="49">
        <f t="shared" si="33"/>
        <v>5031.437361051313</v>
      </c>
      <c r="R124" s="49">
        <f t="shared" si="33"/>
        <v>4696.0082036478907</v>
      </c>
      <c r="S124" s="49">
        <f t="shared" si="33"/>
        <v>4382.9409900713654</v>
      </c>
      <c r="T124" s="103">
        <f t="shared" si="33"/>
        <v>4090.7449240666087</v>
      </c>
      <c r="V124" s="49">
        <f t="shared" si="34"/>
        <v>460.75433709261108</v>
      </c>
      <c r="W124" s="49">
        <f t="shared" si="35"/>
        <v>460.75433709261108</v>
      </c>
      <c r="X124" s="49">
        <f t="shared" si="36"/>
        <v>460.75433709261108</v>
      </c>
      <c r="Y124" s="49">
        <f t="shared" si="37"/>
        <v>460.75433709261108</v>
      </c>
      <c r="Z124" s="103">
        <f t="shared" si="38"/>
        <v>460.75433709261108</v>
      </c>
      <c r="AB124" s="49">
        <f t="shared" si="39"/>
        <v>5851.5800810761602</v>
      </c>
      <c r="AC124" s="49">
        <f t="shared" si="40"/>
        <v>5492.1916981439244</v>
      </c>
      <c r="AD124" s="49">
        <f t="shared" si="41"/>
        <v>5156.7625407405021</v>
      </c>
      <c r="AE124" s="49">
        <f t="shared" si="42"/>
        <v>4843.6953271639768</v>
      </c>
      <c r="AF124" s="103">
        <f t="shared" si="43"/>
        <v>4551.4992611592197</v>
      </c>
      <c r="AH124" s="49">
        <f t="shared" si="44"/>
        <v>83995.515651982991</v>
      </c>
      <c r="AI124" s="49">
        <f t="shared" si="45"/>
        <v>78503.323953839063</v>
      </c>
      <c r="AJ124" s="49">
        <f t="shared" si="46"/>
        <v>73346.561413098563</v>
      </c>
      <c r="AK124" s="49">
        <f t="shared" si="47"/>
        <v>68502.866085934584</v>
      </c>
      <c r="AL124" s="103">
        <f t="shared" si="48"/>
        <v>63951.366824775367</v>
      </c>
      <c r="AN124" s="53">
        <f t="shared" si="49"/>
        <v>9295.3962228074633</v>
      </c>
      <c r="AO124" s="53">
        <f t="shared" si="50"/>
        <v>9495.8612197897164</v>
      </c>
      <c r="AP124" s="53">
        <f t="shared" si="51"/>
        <v>7943.9318744382472</v>
      </c>
      <c r="AQ124" s="53">
        <f t="shared" si="52"/>
        <v>7446.8042384294913</v>
      </c>
      <c r="AR124" s="203">
        <f t="shared" si="53"/>
        <v>6981.6512005006834</v>
      </c>
      <c r="AY124" s="3"/>
    </row>
    <row r="125" spans="1:51">
      <c r="A125" s="54"/>
      <c r="B125" s="43">
        <f>'13. Desinvesteringen'!B409</f>
        <v>390</v>
      </c>
      <c r="C125" s="54"/>
      <c r="D125" s="54"/>
      <c r="E125" s="54"/>
      <c r="F125" s="48">
        <f>'5. Input GAW-waarde desinv.'!D85</f>
        <v>0</v>
      </c>
      <c r="G125" s="187">
        <f>'13. Desinvesteringen'!D409</f>
        <v>1977</v>
      </c>
      <c r="H125" s="187">
        <f>'13. Desinvesteringen'!G409</f>
        <v>2022</v>
      </c>
      <c r="I125" s="43" t="str">
        <f>'13. Desinvesteringen'!C409</f>
        <v>16 LNG installaties</v>
      </c>
      <c r="J125" s="176">
        <f>'13. Desinvesteringen'!F409</f>
        <v>0</v>
      </c>
      <c r="K125" s="44">
        <f>_xlfn.XLOOKUP(I125,'3. Input (des)investeringen '!$B$11:$B$81,'3. Input (des)investeringen '!$E$11:$E$81)</f>
        <v>0</v>
      </c>
      <c r="L125" s="54"/>
      <c r="M125" s="44">
        <f>_xlfn.XLOOKUP(I125,'3. Input (des)investeringen '!$B$11:$B$81,'3. Input (des)investeringen '!$D$11:$D$81,0)</f>
        <v>30</v>
      </c>
      <c r="N125" s="44">
        <f t="shared" si="32"/>
        <v>0</v>
      </c>
      <c r="P125" s="49">
        <f t="shared" si="33"/>
        <v>0</v>
      </c>
      <c r="Q125" s="49">
        <f t="shared" si="33"/>
        <v>0</v>
      </c>
      <c r="R125" s="49">
        <f t="shared" si="33"/>
        <v>0</v>
      </c>
      <c r="S125" s="49">
        <f t="shared" si="33"/>
        <v>0</v>
      </c>
      <c r="T125" s="103">
        <f t="shared" si="33"/>
        <v>0</v>
      </c>
      <c r="V125" s="49">
        <f t="shared" si="34"/>
        <v>0</v>
      </c>
      <c r="W125" s="49">
        <f t="shared" si="35"/>
        <v>0</v>
      </c>
      <c r="X125" s="49">
        <f t="shared" si="36"/>
        <v>0</v>
      </c>
      <c r="Y125" s="49">
        <f t="shared" si="37"/>
        <v>0</v>
      </c>
      <c r="Z125" s="103">
        <f t="shared" si="38"/>
        <v>0</v>
      </c>
      <c r="AB125" s="49">
        <f t="shared" si="39"/>
        <v>0</v>
      </c>
      <c r="AC125" s="49">
        <f t="shared" si="40"/>
        <v>0</v>
      </c>
      <c r="AD125" s="49">
        <f t="shared" si="41"/>
        <v>0</v>
      </c>
      <c r="AE125" s="49">
        <f t="shared" si="42"/>
        <v>0</v>
      </c>
      <c r="AF125" s="103">
        <f t="shared" si="43"/>
        <v>0</v>
      </c>
      <c r="AH125" s="49">
        <f t="shared" si="44"/>
        <v>0</v>
      </c>
      <c r="AI125" s="49">
        <f t="shared" si="45"/>
        <v>0</v>
      </c>
      <c r="AJ125" s="49">
        <f t="shared" si="46"/>
        <v>0</v>
      </c>
      <c r="AK125" s="49">
        <f t="shared" si="47"/>
        <v>0</v>
      </c>
      <c r="AL125" s="103">
        <f t="shared" si="48"/>
        <v>0</v>
      </c>
      <c r="AN125" s="53">
        <f t="shared" si="49"/>
        <v>0</v>
      </c>
      <c r="AO125" s="53">
        <f t="shared" si="50"/>
        <v>0</v>
      </c>
      <c r="AP125" s="53">
        <f t="shared" si="51"/>
        <v>0</v>
      </c>
      <c r="AQ125" s="53">
        <f t="shared" si="52"/>
        <v>0</v>
      </c>
      <c r="AR125" s="203">
        <f t="shared" si="53"/>
        <v>0</v>
      </c>
      <c r="AY125" s="3"/>
    </row>
    <row r="126" spans="1:51">
      <c r="A126" s="54"/>
      <c r="B126" s="43">
        <f>'13. Desinvesteringen'!B410</f>
        <v>391</v>
      </c>
      <c r="C126" s="54"/>
      <c r="D126" s="54"/>
      <c r="E126" s="54"/>
      <c r="F126" s="48">
        <f>'5. Input GAW-waarde desinv.'!D86</f>
        <v>614953.64546122367</v>
      </c>
      <c r="G126" s="187">
        <f>'13. Desinvesteringen'!D410</f>
        <v>1998</v>
      </c>
      <c r="H126" s="187">
        <f>'13. Desinvesteringen'!G410</f>
        <v>2022</v>
      </c>
      <c r="I126" s="43" t="str">
        <f>'13. Desinvesteringen'!C410</f>
        <v>16 LNG installaties</v>
      </c>
      <c r="J126" s="176">
        <f>'13. Desinvesteringen'!F410</f>
        <v>0</v>
      </c>
      <c r="K126" s="44">
        <f>_xlfn.XLOOKUP(I126,'3. Input (des)investeringen '!$B$11:$B$81,'3. Input (des)investeringen '!$E$11:$E$81)</f>
        <v>0</v>
      </c>
      <c r="L126" s="54"/>
      <c r="M126" s="44">
        <f>_xlfn.XLOOKUP(I126,'3. Input (des)investeringen '!$B$11:$B$81,'3. Input (des)investeringen '!$D$11:$D$81,0)</f>
        <v>30</v>
      </c>
      <c r="N126" s="44">
        <f t="shared" si="32"/>
        <v>6.5</v>
      </c>
      <c r="P126" s="49">
        <f t="shared" si="33"/>
        <v>110691.65618302027</v>
      </c>
      <c r="Q126" s="49">
        <f t="shared" si="33"/>
        <v>88553.324946416207</v>
      </c>
      <c r="R126" s="49">
        <f t="shared" si="33"/>
        <v>78714.066619036632</v>
      </c>
      <c r="S126" s="49">
        <f t="shared" si="33"/>
        <v>78714.066619036632</v>
      </c>
      <c r="T126" s="103">
        <f t="shared" si="33"/>
        <v>78714.066619036632</v>
      </c>
      <c r="V126" s="49">
        <f t="shared" si="34"/>
        <v>9460.8253147880587</v>
      </c>
      <c r="W126" s="49">
        <f t="shared" si="35"/>
        <v>9460.8253147880569</v>
      </c>
      <c r="X126" s="49">
        <f t="shared" si="36"/>
        <v>9460.8253147880569</v>
      </c>
      <c r="Y126" s="49">
        <f t="shared" si="37"/>
        <v>9460.8253147880569</v>
      </c>
      <c r="Z126" s="103">
        <f t="shared" si="38"/>
        <v>9460.8253147880569</v>
      </c>
      <c r="AB126" s="49">
        <f t="shared" si="39"/>
        <v>120152.48149780833</v>
      </c>
      <c r="AC126" s="49">
        <f t="shared" si="40"/>
        <v>98014.150261204268</v>
      </c>
      <c r="AD126" s="49">
        <f t="shared" si="41"/>
        <v>88174.891933824692</v>
      </c>
      <c r="AE126" s="49">
        <f t="shared" si="42"/>
        <v>88174.891933824692</v>
      </c>
      <c r="AF126" s="103">
        <f t="shared" si="43"/>
        <v>88174.891933824692</v>
      </c>
      <c r="AH126" s="49">
        <f t="shared" si="44"/>
        <v>494801.16396341531</v>
      </c>
      <c r="AI126" s="49">
        <f t="shared" si="45"/>
        <v>396787.01370221103</v>
      </c>
      <c r="AJ126" s="49">
        <f t="shared" si="46"/>
        <v>308612.12176838634</v>
      </c>
      <c r="AK126" s="49">
        <f t="shared" si="47"/>
        <v>220437.22983456164</v>
      </c>
      <c r="AL126" s="103">
        <f t="shared" si="48"/>
        <v>132262.33790073695</v>
      </c>
      <c r="AN126" s="53">
        <f t="shared" si="49"/>
        <v>140439.32922030837</v>
      </c>
      <c r="AO126" s="53">
        <f t="shared" si="50"/>
        <v>118250.28796001703</v>
      </c>
      <c r="AP126" s="53">
        <f t="shared" si="51"/>
        <v>99902.152561023366</v>
      </c>
      <c r="AQ126" s="53">
        <f t="shared" si="52"/>
        <v>96551.506667538037</v>
      </c>
      <c r="AR126" s="203">
        <f t="shared" si="53"/>
        <v>93200.860774052693</v>
      </c>
      <c r="AY126" s="3"/>
    </row>
    <row r="127" spans="1:51">
      <c r="A127" s="54"/>
      <c r="B127" s="43">
        <f>'13. Desinvesteringen'!B411</f>
        <v>392</v>
      </c>
      <c r="C127" s="54"/>
      <c r="D127" s="54"/>
      <c r="E127" s="54"/>
      <c r="F127" s="48">
        <f>'5. Input GAW-waarde desinv.'!D87</f>
        <v>61437.139832305947</v>
      </c>
      <c r="G127" s="187">
        <f>'13. Desinvesteringen'!D411</f>
        <v>2019</v>
      </c>
      <c r="H127" s="187">
        <f>'13. Desinvesteringen'!G411</f>
        <v>2022</v>
      </c>
      <c r="I127" s="43" t="str">
        <f>'13. Desinvesteringen'!C411</f>
        <v>17 Mengstations</v>
      </c>
      <c r="J127" s="176">
        <f>'13. Desinvesteringen'!F411</f>
        <v>0</v>
      </c>
      <c r="K127" s="44">
        <f>_xlfn.XLOOKUP(I127,'3. Input (des)investeringen '!$B$11:$B$81,'3. Input (des)investeringen '!$E$11:$E$81)</f>
        <v>0</v>
      </c>
      <c r="L127" s="54"/>
      <c r="M127" s="44">
        <f>_xlfn.XLOOKUP(I127,'3. Input (des)investeringen '!$B$11:$B$81,'3. Input (des)investeringen '!$D$11:$D$81,0)</f>
        <v>30</v>
      </c>
      <c r="N127" s="44">
        <f t="shared" si="32"/>
        <v>27.5</v>
      </c>
      <c r="P127" s="49">
        <f t="shared" si="33"/>
        <v>2613.8710401381077</v>
      </c>
      <c r="Q127" s="49">
        <f t="shared" si="33"/>
        <v>2490.3062273315791</v>
      </c>
      <c r="R127" s="49">
        <f t="shared" si="33"/>
        <v>2372.5826602213592</v>
      </c>
      <c r="S127" s="49">
        <f t="shared" si="33"/>
        <v>2260.4242071927129</v>
      </c>
      <c r="T127" s="103">
        <f t="shared" si="33"/>
        <v>2153.5677901254212</v>
      </c>
      <c r="V127" s="49">
        <f t="shared" si="34"/>
        <v>223.40778120838527</v>
      </c>
      <c r="W127" s="49">
        <f t="shared" si="35"/>
        <v>223.40778120838527</v>
      </c>
      <c r="X127" s="49">
        <f t="shared" si="36"/>
        <v>223.40778120838527</v>
      </c>
      <c r="Y127" s="49">
        <f t="shared" si="37"/>
        <v>223.40778120838527</v>
      </c>
      <c r="Z127" s="103">
        <f t="shared" si="38"/>
        <v>223.40778120838527</v>
      </c>
      <c r="AB127" s="49">
        <f t="shared" si="39"/>
        <v>2837.2788213464928</v>
      </c>
      <c r="AC127" s="49">
        <f t="shared" si="40"/>
        <v>2713.7140085399642</v>
      </c>
      <c r="AD127" s="49">
        <f t="shared" si="41"/>
        <v>2595.9904414297444</v>
      </c>
      <c r="AE127" s="49">
        <f t="shared" si="42"/>
        <v>2483.831988401098</v>
      </c>
      <c r="AF127" s="103">
        <f t="shared" si="43"/>
        <v>2376.9755713338063</v>
      </c>
      <c r="AH127" s="49">
        <f t="shared" si="44"/>
        <v>58599.861010959452</v>
      </c>
      <c r="AI127" s="49">
        <f t="shared" si="45"/>
        <v>55886.147002419486</v>
      </c>
      <c r="AJ127" s="49">
        <f t="shared" si="46"/>
        <v>53290.156560989744</v>
      </c>
      <c r="AK127" s="49">
        <f t="shared" si="47"/>
        <v>50806.324572588645</v>
      </c>
      <c r="AL127" s="103">
        <f t="shared" si="48"/>
        <v>48429.349001254835</v>
      </c>
      <c r="AN127" s="53">
        <f t="shared" si="49"/>
        <v>5239.8731227958306</v>
      </c>
      <c r="AO127" s="53">
        <f t="shared" si="50"/>
        <v>5563.9075056633574</v>
      </c>
      <c r="AP127" s="53">
        <f t="shared" si="51"/>
        <v>4621.0163907473543</v>
      </c>
      <c r="AQ127" s="53">
        <f t="shared" si="52"/>
        <v>4414.4723221594668</v>
      </c>
      <c r="AR127" s="203">
        <f t="shared" si="53"/>
        <v>4217.2908333814903</v>
      </c>
      <c r="AY127" s="3"/>
    </row>
    <row r="128" spans="1:51">
      <c r="A128" s="54"/>
      <c r="B128" s="43">
        <f>'13. Desinvesteringen'!B412</f>
        <v>393</v>
      </c>
      <c r="C128" s="54"/>
      <c r="D128" s="54"/>
      <c r="E128" s="54"/>
      <c r="F128" s="48">
        <f>'5. Input GAW-waarde desinv.'!D88</f>
        <v>0</v>
      </c>
      <c r="G128" s="187">
        <f>'13. Desinvesteringen'!D412</f>
        <v>1964</v>
      </c>
      <c r="H128" s="187">
        <f>'13. Desinvesteringen'!G412</f>
        <v>2022</v>
      </c>
      <c r="I128" s="43" t="str">
        <f>'13. Desinvesteringen'!C412</f>
        <v>21 Hoofdtransportleiding</v>
      </c>
      <c r="J128" s="176">
        <f>'13. Desinvesteringen'!F412</f>
        <v>0</v>
      </c>
      <c r="K128" s="44">
        <f>_xlfn.XLOOKUP(I128,'3. Input (des)investeringen '!$B$11:$B$81,'3. Input (des)investeringen '!$E$11:$E$81)</f>
        <v>1</v>
      </c>
      <c r="L128" s="54"/>
      <c r="M128" s="44">
        <f>_xlfn.XLOOKUP(I128,'3. Input (des)investeringen '!$B$11:$B$81,'3. Input (des)investeringen '!$D$11:$D$81,0)</f>
        <v>55</v>
      </c>
      <c r="N128" s="44">
        <f t="shared" si="32"/>
        <v>0</v>
      </c>
      <c r="P128" s="49">
        <f t="shared" si="33"/>
        <v>0</v>
      </c>
      <c r="Q128" s="49">
        <f t="shared" si="33"/>
        <v>0</v>
      </c>
      <c r="R128" s="49">
        <f t="shared" si="33"/>
        <v>0</v>
      </c>
      <c r="S128" s="49">
        <f t="shared" si="33"/>
        <v>0</v>
      </c>
      <c r="T128" s="103">
        <f t="shared" si="33"/>
        <v>0</v>
      </c>
      <c r="V128" s="49">
        <f t="shared" si="34"/>
        <v>0</v>
      </c>
      <c r="W128" s="49">
        <f t="shared" si="35"/>
        <v>0</v>
      </c>
      <c r="X128" s="49">
        <f t="shared" si="36"/>
        <v>0</v>
      </c>
      <c r="Y128" s="49">
        <f t="shared" si="37"/>
        <v>0</v>
      </c>
      <c r="Z128" s="103">
        <f t="shared" si="38"/>
        <v>0</v>
      </c>
      <c r="AB128" s="49">
        <f t="shared" si="39"/>
        <v>0</v>
      </c>
      <c r="AC128" s="49">
        <f t="shared" si="40"/>
        <v>0</v>
      </c>
      <c r="AD128" s="49">
        <f t="shared" si="41"/>
        <v>0</v>
      </c>
      <c r="AE128" s="49">
        <f t="shared" si="42"/>
        <v>0</v>
      </c>
      <c r="AF128" s="103">
        <f t="shared" si="43"/>
        <v>0</v>
      </c>
      <c r="AH128" s="49">
        <f t="shared" si="44"/>
        <v>0</v>
      </c>
      <c r="AI128" s="49">
        <f t="shared" si="45"/>
        <v>0</v>
      </c>
      <c r="AJ128" s="49">
        <f t="shared" si="46"/>
        <v>0</v>
      </c>
      <c r="AK128" s="49">
        <f t="shared" si="47"/>
        <v>0</v>
      </c>
      <c r="AL128" s="103">
        <f t="shared" si="48"/>
        <v>0</v>
      </c>
      <c r="AN128" s="53">
        <f t="shared" si="49"/>
        <v>0</v>
      </c>
      <c r="AO128" s="53">
        <f t="shared" si="50"/>
        <v>0</v>
      </c>
      <c r="AP128" s="53">
        <f t="shared" si="51"/>
        <v>0</v>
      </c>
      <c r="AQ128" s="53">
        <f t="shared" si="52"/>
        <v>0</v>
      </c>
      <c r="AR128" s="203">
        <f t="shared" si="53"/>
        <v>0</v>
      </c>
      <c r="AY128" s="3"/>
    </row>
    <row r="129" spans="1:51">
      <c r="A129" s="54"/>
      <c r="B129" s="43">
        <f>'13. Desinvesteringen'!B413</f>
        <v>394</v>
      </c>
      <c r="C129" s="54"/>
      <c r="D129" s="54"/>
      <c r="E129" s="54"/>
      <c r="F129" s="48">
        <f>'5. Input GAW-waarde desinv.'!D89</f>
        <v>27710.301790765967</v>
      </c>
      <c r="G129" s="187">
        <f>'13. Desinvesteringen'!D413</f>
        <v>1977</v>
      </c>
      <c r="H129" s="187">
        <f>'13. Desinvesteringen'!G413</f>
        <v>2022</v>
      </c>
      <c r="I129" s="43" t="str">
        <f>'13. Desinvesteringen'!C413</f>
        <v>21 Hoofdtransportleiding</v>
      </c>
      <c r="J129" s="176">
        <f>'13. Desinvesteringen'!F413</f>
        <v>0</v>
      </c>
      <c r="K129" s="44">
        <f>_xlfn.XLOOKUP(I129,'3. Input (des)investeringen '!$B$11:$B$81,'3. Input (des)investeringen '!$E$11:$E$81)</f>
        <v>1</v>
      </c>
      <c r="L129" s="54"/>
      <c r="M129" s="44">
        <f>_xlfn.XLOOKUP(I129,'3. Input (des)investeringen '!$B$11:$B$81,'3. Input (des)investeringen '!$D$11:$D$81,0)</f>
        <v>55</v>
      </c>
      <c r="N129" s="44">
        <f t="shared" si="32"/>
        <v>10.5</v>
      </c>
      <c r="P129" s="49">
        <f t="shared" si="33"/>
        <v>3087.7193423996364</v>
      </c>
      <c r="Q129" s="49">
        <f t="shared" si="33"/>
        <v>2705.4302809596816</v>
      </c>
      <c r="R129" s="49">
        <f t="shared" si="33"/>
        <v>2370.4722461741972</v>
      </c>
      <c r="S129" s="49">
        <f t="shared" si="33"/>
        <v>2236.7532989541141</v>
      </c>
      <c r="T129" s="103">
        <f t="shared" si="33"/>
        <v>2236.7532989541141</v>
      </c>
      <c r="V129" s="49">
        <f t="shared" si="34"/>
        <v>263.90763610253305</v>
      </c>
      <c r="W129" s="49">
        <f t="shared" si="35"/>
        <v>263.90763610253305</v>
      </c>
      <c r="X129" s="49">
        <f t="shared" si="36"/>
        <v>263.90763610253305</v>
      </c>
      <c r="Y129" s="49">
        <f t="shared" si="37"/>
        <v>263.90763610253305</v>
      </c>
      <c r="Z129" s="103">
        <f t="shared" si="38"/>
        <v>263.90763610253305</v>
      </c>
      <c r="AB129" s="49">
        <f t="shared" si="39"/>
        <v>3351.6269785021695</v>
      </c>
      <c r="AC129" s="49">
        <f t="shared" si="40"/>
        <v>2969.3379170622147</v>
      </c>
      <c r="AD129" s="49">
        <f t="shared" si="41"/>
        <v>2634.3798822767303</v>
      </c>
      <c r="AE129" s="49">
        <f t="shared" si="42"/>
        <v>2500.6609350566473</v>
      </c>
      <c r="AF129" s="103">
        <f t="shared" si="43"/>
        <v>2500.6609350566473</v>
      </c>
      <c r="AH129" s="49">
        <f t="shared" si="44"/>
        <v>24358.674812263798</v>
      </c>
      <c r="AI129" s="49">
        <f t="shared" si="45"/>
        <v>21389.336895201584</v>
      </c>
      <c r="AJ129" s="49">
        <f t="shared" si="46"/>
        <v>18754.957012924853</v>
      </c>
      <c r="AK129" s="49">
        <f t="shared" si="47"/>
        <v>16254.296077868206</v>
      </c>
      <c r="AL129" s="103">
        <f t="shared" si="48"/>
        <v>13753.635142811559</v>
      </c>
      <c r="AN129" s="53">
        <f t="shared" si="49"/>
        <v>4350.3326458049851</v>
      </c>
      <c r="AO129" s="53">
        <f t="shared" si="50"/>
        <v>4060.1940987174958</v>
      </c>
      <c r="AP129" s="53">
        <f t="shared" si="51"/>
        <v>3347.0682487678746</v>
      </c>
      <c r="AQ129" s="53">
        <f t="shared" si="52"/>
        <v>3118.324186015639</v>
      </c>
      <c r="AR129" s="203">
        <f t="shared" si="53"/>
        <v>3023.2990704834865</v>
      </c>
      <c r="AY129" s="3"/>
    </row>
    <row r="130" spans="1:51">
      <c r="A130" s="54"/>
      <c r="B130" s="43">
        <f>'13. Desinvesteringen'!B414</f>
        <v>395</v>
      </c>
      <c r="C130" s="54"/>
      <c r="D130" s="54"/>
      <c r="E130" s="54"/>
      <c r="F130" s="48">
        <f>'5. Input GAW-waarde desinv.'!D90</f>
        <v>9353.7976978691713</v>
      </c>
      <c r="G130" s="187">
        <f>'13. Desinvesteringen'!D414</f>
        <v>1978</v>
      </c>
      <c r="H130" s="187">
        <f>'13. Desinvesteringen'!G414</f>
        <v>2022</v>
      </c>
      <c r="I130" s="43" t="str">
        <f>'13. Desinvesteringen'!C414</f>
        <v>21 Hoofdtransportleiding</v>
      </c>
      <c r="J130" s="176">
        <f>'13. Desinvesteringen'!F414</f>
        <v>0</v>
      </c>
      <c r="K130" s="44">
        <f>_xlfn.XLOOKUP(I130,'3. Input (des)investeringen '!$B$11:$B$81,'3. Input (des)investeringen '!$E$11:$E$81)</f>
        <v>1</v>
      </c>
      <c r="L130" s="54"/>
      <c r="M130" s="44">
        <f>_xlfn.XLOOKUP(I130,'3. Input (des)investeringen '!$B$11:$B$81,'3. Input (des)investeringen '!$D$11:$D$81,0)</f>
        <v>55</v>
      </c>
      <c r="N130" s="44">
        <f t="shared" si="32"/>
        <v>11.5</v>
      </c>
      <c r="P130" s="49">
        <f t="shared" si="33"/>
        <v>951.64724404408094</v>
      </c>
      <c r="Q130" s="49">
        <f t="shared" si="33"/>
        <v>844.06972949996748</v>
      </c>
      <c r="R130" s="49">
        <f t="shared" si="33"/>
        <v>748.65315138257984</v>
      </c>
      <c r="S130" s="49">
        <f t="shared" si="33"/>
        <v>691.06444743007376</v>
      </c>
      <c r="T130" s="103">
        <f t="shared" si="33"/>
        <v>691.06444743007376</v>
      </c>
      <c r="V130" s="49">
        <f t="shared" si="34"/>
        <v>81.33737128581889</v>
      </c>
      <c r="W130" s="49">
        <f t="shared" si="35"/>
        <v>81.33737128581889</v>
      </c>
      <c r="X130" s="49">
        <f t="shared" si="36"/>
        <v>81.33737128581889</v>
      </c>
      <c r="Y130" s="49">
        <f t="shared" si="37"/>
        <v>81.33737128581889</v>
      </c>
      <c r="Z130" s="103">
        <f t="shared" si="38"/>
        <v>81.33737128581889</v>
      </c>
      <c r="AB130" s="49">
        <f t="shared" si="39"/>
        <v>1032.9846153298997</v>
      </c>
      <c r="AC130" s="49">
        <f t="shared" si="40"/>
        <v>925.40710078578638</v>
      </c>
      <c r="AD130" s="49">
        <f t="shared" si="41"/>
        <v>829.99052266839874</v>
      </c>
      <c r="AE130" s="49">
        <f t="shared" si="42"/>
        <v>772.40181871589266</v>
      </c>
      <c r="AF130" s="103">
        <f t="shared" si="43"/>
        <v>772.40181871589266</v>
      </c>
      <c r="AH130" s="49">
        <f t="shared" si="44"/>
        <v>8320.8130825392709</v>
      </c>
      <c r="AI130" s="49">
        <f t="shared" si="45"/>
        <v>7395.4059817534844</v>
      </c>
      <c r="AJ130" s="49">
        <f t="shared" si="46"/>
        <v>6565.4154590850858</v>
      </c>
      <c r="AK130" s="49">
        <f t="shared" si="47"/>
        <v>5793.0136403691931</v>
      </c>
      <c r="AL130" s="103">
        <f t="shared" si="48"/>
        <v>5020.6118216533005</v>
      </c>
      <c r="AN130" s="53">
        <f t="shared" si="49"/>
        <v>1374.1379517140099</v>
      </c>
      <c r="AO130" s="53">
        <f t="shared" si="50"/>
        <v>1302.572805855214</v>
      </c>
      <c r="AP130" s="53">
        <f t="shared" si="51"/>
        <v>1079.4763101136321</v>
      </c>
      <c r="AQ130" s="53">
        <f t="shared" si="52"/>
        <v>992.53633704992194</v>
      </c>
      <c r="AR130" s="203">
        <f t="shared" si="53"/>
        <v>963.18506793871802</v>
      </c>
      <c r="AY130" s="3"/>
    </row>
    <row r="131" spans="1:51">
      <c r="A131" s="54"/>
      <c r="B131" s="43">
        <f>'13. Desinvesteringen'!B415</f>
        <v>396</v>
      </c>
      <c r="C131" s="54"/>
      <c r="D131" s="54"/>
      <c r="E131" s="54"/>
      <c r="F131" s="48">
        <f>'5. Input GAW-waarde desinv.'!D91</f>
        <v>27670.188323616749</v>
      </c>
      <c r="G131" s="187">
        <f>'13. Desinvesteringen'!D415</f>
        <v>1983</v>
      </c>
      <c r="H131" s="187">
        <f>'13. Desinvesteringen'!G415</f>
        <v>2022</v>
      </c>
      <c r="I131" s="43" t="str">
        <f>'13. Desinvesteringen'!C415</f>
        <v>21 Hoofdtransportleiding</v>
      </c>
      <c r="J131" s="176">
        <f>'13. Desinvesteringen'!F415</f>
        <v>0</v>
      </c>
      <c r="K131" s="44">
        <f>_xlfn.XLOOKUP(I131,'3. Input (des)investeringen '!$B$11:$B$81,'3. Input (des)investeringen '!$E$11:$E$81)</f>
        <v>1</v>
      </c>
      <c r="L131" s="54"/>
      <c r="M131" s="44">
        <f>_xlfn.XLOOKUP(I131,'3. Input (des)investeringen '!$B$11:$B$81,'3. Input (des)investeringen '!$D$11:$D$81,0)</f>
        <v>55</v>
      </c>
      <c r="N131" s="44">
        <f t="shared" si="32"/>
        <v>16.5</v>
      </c>
      <c r="P131" s="49">
        <f t="shared" si="33"/>
        <v>1962.0678993110062</v>
      </c>
      <c r="Q131" s="49">
        <f t="shared" si="33"/>
        <v>1807.4807314865025</v>
      </c>
      <c r="R131" s="49">
        <f t="shared" si="33"/>
        <v>1665.0731587027176</v>
      </c>
      <c r="S131" s="49">
        <f t="shared" si="33"/>
        <v>1533.8855765018973</v>
      </c>
      <c r="T131" s="103">
        <f t="shared" si="33"/>
        <v>1434.7729700202362</v>
      </c>
      <c r="V131" s="49">
        <f t="shared" si="34"/>
        <v>167.69811105222274</v>
      </c>
      <c r="W131" s="49">
        <f t="shared" si="35"/>
        <v>167.69811105222271</v>
      </c>
      <c r="X131" s="49">
        <f t="shared" si="36"/>
        <v>167.69811105222271</v>
      </c>
      <c r="Y131" s="49">
        <f t="shared" si="37"/>
        <v>167.69811105222271</v>
      </c>
      <c r="Z131" s="103">
        <f t="shared" si="38"/>
        <v>167.69811105222271</v>
      </c>
      <c r="AB131" s="49">
        <f t="shared" si="39"/>
        <v>2129.7660103632288</v>
      </c>
      <c r="AC131" s="49">
        <f t="shared" si="40"/>
        <v>1975.1788425387251</v>
      </c>
      <c r="AD131" s="49">
        <f t="shared" si="41"/>
        <v>1832.7712697549402</v>
      </c>
      <c r="AE131" s="49">
        <f t="shared" si="42"/>
        <v>1701.5836875541199</v>
      </c>
      <c r="AF131" s="103">
        <f t="shared" si="43"/>
        <v>1602.4710810724589</v>
      </c>
      <c r="AH131" s="49">
        <f t="shared" si="44"/>
        <v>25540.422313253519</v>
      </c>
      <c r="AI131" s="49">
        <f t="shared" si="45"/>
        <v>23565.243470714795</v>
      </c>
      <c r="AJ131" s="49">
        <f t="shared" si="46"/>
        <v>21732.472200959855</v>
      </c>
      <c r="AK131" s="49">
        <f t="shared" si="47"/>
        <v>20030.888513405735</v>
      </c>
      <c r="AL131" s="103">
        <f t="shared" si="48"/>
        <v>18428.417432333277</v>
      </c>
      <c r="AN131" s="53">
        <f t="shared" si="49"/>
        <v>3176.9233252066233</v>
      </c>
      <c r="AO131" s="53">
        <f t="shared" si="50"/>
        <v>3177.0062595451795</v>
      </c>
      <c r="AP131" s="53">
        <f t="shared" si="51"/>
        <v>2658.6052133914145</v>
      </c>
      <c r="AQ131" s="53">
        <f t="shared" si="52"/>
        <v>2462.7574510635377</v>
      </c>
      <c r="AR131" s="203">
        <f t="shared" si="53"/>
        <v>2302.7509435011234</v>
      </c>
      <c r="AY131" s="3"/>
    </row>
    <row r="132" spans="1:51">
      <c r="A132" s="54"/>
      <c r="B132" s="43">
        <f>'13. Desinvesteringen'!B416</f>
        <v>397</v>
      </c>
      <c r="C132" s="54"/>
      <c r="D132" s="54"/>
      <c r="E132" s="54"/>
      <c r="F132" s="48">
        <f>'5. Input GAW-waarde desinv.'!D92</f>
        <v>65069.242178936642</v>
      </c>
      <c r="G132" s="187">
        <f>'13. Desinvesteringen'!D416</f>
        <v>1987</v>
      </c>
      <c r="H132" s="187">
        <f>'13. Desinvesteringen'!G416</f>
        <v>2022</v>
      </c>
      <c r="I132" s="43" t="str">
        <f>'13. Desinvesteringen'!C416</f>
        <v>21 Hoofdtransportleiding</v>
      </c>
      <c r="J132" s="176">
        <f>'13. Desinvesteringen'!F416</f>
        <v>0</v>
      </c>
      <c r="K132" s="44">
        <f>_xlfn.XLOOKUP(I132,'3. Input (des)investeringen '!$B$11:$B$81,'3. Input (des)investeringen '!$E$11:$E$81)</f>
        <v>1</v>
      </c>
      <c r="L132" s="54"/>
      <c r="M132" s="44">
        <f>_xlfn.XLOOKUP(I132,'3. Input (des)investeringen '!$B$11:$B$81,'3. Input (des)investeringen '!$D$11:$D$81,0)</f>
        <v>55</v>
      </c>
      <c r="N132" s="44">
        <f t="shared" si="32"/>
        <v>20.5</v>
      </c>
      <c r="P132" s="49">
        <f t="shared" si="33"/>
        <v>3713.7079682612616</v>
      </c>
      <c r="Q132" s="49">
        <f t="shared" si="33"/>
        <v>3478.2045361276209</v>
      </c>
      <c r="R132" s="49">
        <f t="shared" si="33"/>
        <v>3257.6354679829424</v>
      </c>
      <c r="S132" s="49">
        <f t="shared" si="33"/>
        <v>3051.0537065986582</v>
      </c>
      <c r="T132" s="103">
        <f t="shared" si="33"/>
        <v>2857.572252033865</v>
      </c>
      <c r="V132" s="49">
        <f t="shared" si="34"/>
        <v>317.41093745822758</v>
      </c>
      <c r="W132" s="49">
        <f t="shared" si="35"/>
        <v>317.41093745822758</v>
      </c>
      <c r="X132" s="49">
        <f t="shared" si="36"/>
        <v>317.41093745822758</v>
      </c>
      <c r="Y132" s="49">
        <f t="shared" si="37"/>
        <v>317.41093745822758</v>
      </c>
      <c r="Z132" s="103">
        <f t="shared" si="38"/>
        <v>317.41093745822758</v>
      </c>
      <c r="AB132" s="49">
        <f t="shared" si="39"/>
        <v>4031.1189057194892</v>
      </c>
      <c r="AC132" s="49">
        <f t="shared" si="40"/>
        <v>3795.6154735858486</v>
      </c>
      <c r="AD132" s="49">
        <f t="shared" si="41"/>
        <v>3575.04640544117</v>
      </c>
      <c r="AE132" s="49">
        <f t="shared" si="42"/>
        <v>3368.4646440568858</v>
      </c>
      <c r="AF132" s="103">
        <f t="shared" si="43"/>
        <v>3174.9831894920926</v>
      </c>
      <c r="AH132" s="49">
        <f t="shared" si="44"/>
        <v>61038.123273217156</v>
      </c>
      <c r="AI132" s="49">
        <f t="shared" si="45"/>
        <v>57242.507799631305</v>
      </c>
      <c r="AJ132" s="49">
        <f t="shared" si="46"/>
        <v>53667.461394190133</v>
      </c>
      <c r="AK132" s="49">
        <f t="shared" si="47"/>
        <v>50298.99675013325</v>
      </c>
      <c r="AL132" s="103">
        <f t="shared" si="48"/>
        <v>47124.013560641157</v>
      </c>
      <c r="AN132" s="53">
        <f t="shared" si="49"/>
        <v>6533.6819599213923</v>
      </c>
      <c r="AO132" s="53">
        <f t="shared" si="50"/>
        <v>6714.983371367045</v>
      </c>
      <c r="AP132" s="53">
        <f t="shared" si="51"/>
        <v>5614.4099384203946</v>
      </c>
      <c r="AQ132" s="53">
        <f t="shared" si="52"/>
        <v>5279.8265205619491</v>
      </c>
      <c r="AR132" s="203">
        <f t="shared" si="53"/>
        <v>4965.695704796457</v>
      </c>
      <c r="AY132" s="3"/>
    </row>
    <row r="133" spans="1:51">
      <c r="A133" s="54"/>
      <c r="B133" s="43">
        <f>'13. Desinvesteringen'!B417</f>
        <v>398</v>
      </c>
      <c r="C133" s="54"/>
      <c r="D133" s="54"/>
      <c r="E133" s="54"/>
      <c r="F133" s="48">
        <f>'5. Input GAW-waarde desinv.'!D93</f>
        <v>0</v>
      </c>
      <c r="G133" s="187">
        <f>'13. Desinvesteringen'!D417</f>
        <v>1964</v>
      </c>
      <c r="H133" s="187">
        <f>'13. Desinvesteringen'!G417</f>
        <v>2022</v>
      </c>
      <c r="I133" s="43" t="str">
        <f>'13. Desinvesteringen'!C417</f>
        <v>32 M&amp;R stations</v>
      </c>
      <c r="J133" s="176">
        <f>'13. Desinvesteringen'!F417</f>
        <v>0</v>
      </c>
      <c r="K133" s="44">
        <f>_xlfn.XLOOKUP(I133,'3. Input (des)investeringen '!$B$11:$B$81,'3. Input (des)investeringen '!$E$11:$E$81)</f>
        <v>1</v>
      </c>
      <c r="L133" s="54"/>
      <c r="M133" s="44">
        <f>_xlfn.XLOOKUP(I133,'3. Input (des)investeringen '!$B$11:$B$81,'3. Input (des)investeringen '!$D$11:$D$81,0)</f>
        <v>30</v>
      </c>
      <c r="N133" s="44">
        <f t="shared" si="32"/>
        <v>0</v>
      </c>
      <c r="P133" s="49">
        <f t="shared" si="33"/>
        <v>0</v>
      </c>
      <c r="Q133" s="49">
        <f t="shared" si="33"/>
        <v>0</v>
      </c>
      <c r="R133" s="49">
        <f t="shared" si="33"/>
        <v>0</v>
      </c>
      <c r="S133" s="49">
        <f t="shared" si="33"/>
        <v>0</v>
      </c>
      <c r="T133" s="103">
        <f t="shared" si="33"/>
        <v>0</v>
      </c>
      <c r="V133" s="49">
        <f t="shared" si="34"/>
        <v>0</v>
      </c>
      <c r="W133" s="49">
        <f t="shared" si="35"/>
        <v>0</v>
      </c>
      <c r="X133" s="49">
        <f t="shared" si="36"/>
        <v>0</v>
      </c>
      <c r="Y133" s="49">
        <f t="shared" si="37"/>
        <v>0</v>
      </c>
      <c r="Z133" s="103">
        <f t="shared" si="38"/>
        <v>0</v>
      </c>
      <c r="AB133" s="49">
        <f t="shared" si="39"/>
        <v>0</v>
      </c>
      <c r="AC133" s="49">
        <f t="shared" si="40"/>
        <v>0</v>
      </c>
      <c r="AD133" s="49">
        <f t="shared" si="41"/>
        <v>0</v>
      </c>
      <c r="AE133" s="49">
        <f t="shared" si="42"/>
        <v>0</v>
      </c>
      <c r="AF133" s="103">
        <f t="shared" si="43"/>
        <v>0</v>
      </c>
      <c r="AH133" s="49">
        <f t="shared" si="44"/>
        <v>0</v>
      </c>
      <c r="AI133" s="49">
        <f t="shared" si="45"/>
        <v>0</v>
      </c>
      <c r="AJ133" s="49">
        <f t="shared" si="46"/>
        <v>0</v>
      </c>
      <c r="AK133" s="49">
        <f t="shared" si="47"/>
        <v>0</v>
      </c>
      <c r="AL133" s="103">
        <f t="shared" si="48"/>
        <v>0</v>
      </c>
      <c r="AN133" s="53">
        <f t="shared" si="49"/>
        <v>0</v>
      </c>
      <c r="AO133" s="53">
        <f t="shared" si="50"/>
        <v>0</v>
      </c>
      <c r="AP133" s="53">
        <f t="shared" si="51"/>
        <v>0</v>
      </c>
      <c r="AQ133" s="53">
        <f t="shared" si="52"/>
        <v>0</v>
      </c>
      <c r="AR133" s="203">
        <f t="shared" si="53"/>
        <v>0</v>
      </c>
      <c r="AY133" s="3"/>
    </row>
    <row r="134" spans="1:51">
      <c r="A134" s="54"/>
      <c r="B134" s="43">
        <f>'13. Desinvesteringen'!B418</f>
        <v>399</v>
      </c>
      <c r="C134" s="54"/>
      <c r="D134" s="54"/>
      <c r="E134" s="54"/>
      <c r="F134" s="48">
        <f>'5. Input GAW-waarde desinv.'!D94</f>
        <v>0</v>
      </c>
      <c r="G134" s="187">
        <f>'13. Desinvesteringen'!D418</f>
        <v>1967</v>
      </c>
      <c r="H134" s="187">
        <f>'13. Desinvesteringen'!G418</f>
        <v>2022</v>
      </c>
      <c r="I134" s="43" t="str">
        <f>'13. Desinvesteringen'!C418</f>
        <v>32 M&amp;R stations</v>
      </c>
      <c r="J134" s="176">
        <f>'13. Desinvesteringen'!F418</f>
        <v>0</v>
      </c>
      <c r="K134" s="44">
        <f>_xlfn.XLOOKUP(I134,'3. Input (des)investeringen '!$B$11:$B$81,'3. Input (des)investeringen '!$E$11:$E$81)</f>
        <v>1</v>
      </c>
      <c r="L134" s="54"/>
      <c r="M134" s="44">
        <f>_xlfn.XLOOKUP(I134,'3. Input (des)investeringen '!$B$11:$B$81,'3. Input (des)investeringen '!$D$11:$D$81,0)</f>
        <v>30</v>
      </c>
      <c r="N134" s="44">
        <f t="shared" si="32"/>
        <v>0</v>
      </c>
      <c r="P134" s="49">
        <f t="shared" si="33"/>
        <v>0</v>
      </c>
      <c r="Q134" s="49">
        <f t="shared" si="33"/>
        <v>0</v>
      </c>
      <c r="R134" s="49">
        <f t="shared" si="33"/>
        <v>0</v>
      </c>
      <c r="S134" s="49">
        <f t="shared" si="33"/>
        <v>0</v>
      </c>
      <c r="T134" s="103">
        <f t="shared" si="33"/>
        <v>0</v>
      </c>
      <c r="V134" s="49">
        <f t="shared" si="34"/>
        <v>0</v>
      </c>
      <c r="W134" s="49">
        <f t="shared" si="35"/>
        <v>0</v>
      </c>
      <c r="X134" s="49">
        <f t="shared" si="36"/>
        <v>0</v>
      </c>
      <c r="Y134" s="49">
        <f t="shared" si="37"/>
        <v>0</v>
      </c>
      <c r="Z134" s="103">
        <f t="shared" si="38"/>
        <v>0</v>
      </c>
      <c r="AB134" s="49">
        <f t="shared" si="39"/>
        <v>0</v>
      </c>
      <c r="AC134" s="49">
        <f t="shared" si="40"/>
        <v>0</v>
      </c>
      <c r="AD134" s="49">
        <f t="shared" si="41"/>
        <v>0</v>
      </c>
      <c r="AE134" s="49">
        <f t="shared" si="42"/>
        <v>0</v>
      </c>
      <c r="AF134" s="103">
        <f t="shared" si="43"/>
        <v>0</v>
      </c>
      <c r="AH134" s="49">
        <f t="shared" si="44"/>
        <v>0</v>
      </c>
      <c r="AI134" s="49">
        <f t="shared" si="45"/>
        <v>0</v>
      </c>
      <c r="AJ134" s="49">
        <f t="shared" si="46"/>
        <v>0</v>
      </c>
      <c r="AK134" s="49">
        <f t="shared" si="47"/>
        <v>0</v>
      </c>
      <c r="AL134" s="103">
        <f t="shared" si="48"/>
        <v>0</v>
      </c>
      <c r="AN134" s="53">
        <f t="shared" si="49"/>
        <v>0</v>
      </c>
      <c r="AO134" s="53">
        <f t="shared" si="50"/>
        <v>0</v>
      </c>
      <c r="AP134" s="53">
        <f t="shared" si="51"/>
        <v>0</v>
      </c>
      <c r="AQ134" s="53">
        <f t="shared" si="52"/>
        <v>0</v>
      </c>
      <c r="AR134" s="203">
        <f t="shared" si="53"/>
        <v>0</v>
      </c>
      <c r="AY134" s="3"/>
    </row>
    <row r="135" spans="1:51">
      <c r="A135" s="54"/>
      <c r="B135" s="43">
        <f>'13. Desinvesteringen'!B419</f>
        <v>400</v>
      </c>
      <c r="C135" s="54"/>
      <c r="D135" s="54"/>
      <c r="E135" s="54"/>
      <c r="F135" s="48">
        <f>'5. Input GAW-waarde desinv.'!D95</f>
        <v>0</v>
      </c>
      <c r="G135" s="187">
        <f>'13. Desinvesteringen'!D419</f>
        <v>1968</v>
      </c>
      <c r="H135" s="187">
        <f>'13. Desinvesteringen'!G419</f>
        <v>2022</v>
      </c>
      <c r="I135" s="43" t="str">
        <f>'13. Desinvesteringen'!C419</f>
        <v>32 M&amp;R stations</v>
      </c>
      <c r="J135" s="176">
        <f>'13. Desinvesteringen'!F419</f>
        <v>0</v>
      </c>
      <c r="K135" s="44">
        <f>_xlfn.XLOOKUP(I135,'3. Input (des)investeringen '!$B$11:$B$81,'3. Input (des)investeringen '!$E$11:$E$81)</f>
        <v>1</v>
      </c>
      <c r="L135" s="54"/>
      <c r="M135" s="44">
        <f>_xlfn.XLOOKUP(I135,'3. Input (des)investeringen '!$B$11:$B$81,'3. Input (des)investeringen '!$D$11:$D$81,0)</f>
        <v>30</v>
      </c>
      <c r="N135" s="44">
        <f t="shared" si="32"/>
        <v>0</v>
      </c>
      <c r="P135" s="49">
        <f t="shared" si="33"/>
        <v>0</v>
      </c>
      <c r="Q135" s="49">
        <f t="shared" si="33"/>
        <v>0</v>
      </c>
      <c r="R135" s="49">
        <f t="shared" si="33"/>
        <v>0</v>
      </c>
      <c r="S135" s="49">
        <f t="shared" si="33"/>
        <v>0</v>
      </c>
      <c r="T135" s="103">
        <f t="shared" si="33"/>
        <v>0</v>
      </c>
      <c r="V135" s="49">
        <f t="shared" si="34"/>
        <v>0</v>
      </c>
      <c r="W135" s="49">
        <f t="shared" si="35"/>
        <v>0</v>
      </c>
      <c r="X135" s="49">
        <f t="shared" si="36"/>
        <v>0</v>
      </c>
      <c r="Y135" s="49">
        <f t="shared" si="37"/>
        <v>0</v>
      </c>
      <c r="Z135" s="103">
        <f t="shared" si="38"/>
        <v>0</v>
      </c>
      <c r="AB135" s="49">
        <f t="shared" si="39"/>
        <v>0</v>
      </c>
      <c r="AC135" s="49">
        <f t="shared" si="40"/>
        <v>0</v>
      </c>
      <c r="AD135" s="49">
        <f t="shared" si="41"/>
        <v>0</v>
      </c>
      <c r="AE135" s="49">
        <f t="shared" si="42"/>
        <v>0</v>
      </c>
      <c r="AF135" s="103">
        <f t="shared" si="43"/>
        <v>0</v>
      </c>
      <c r="AH135" s="49">
        <f t="shared" si="44"/>
        <v>0</v>
      </c>
      <c r="AI135" s="49">
        <f t="shared" si="45"/>
        <v>0</v>
      </c>
      <c r="AJ135" s="49">
        <f t="shared" si="46"/>
        <v>0</v>
      </c>
      <c r="AK135" s="49">
        <f t="shared" si="47"/>
        <v>0</v>
      </c>
      <c r="AL135" s="103">
        <f t="shared" si="48"/>
        <v>0</v>
      </c>
      <c r="AN135" s="53">
        <f t="shared" si="49"/>
        <v>0</v>
      </c>
      <c r="AO135" s="53">
        <f t="shared" si="50"/>
        <v>0</v>
      </c>
      <c r="AP135" s="53">
        <f t="shared" si="51"/>
        <v>0</v>
      </c>
      <c r="AQ135" s="53">
        <f t="shared" si="52"/>
        <v>0</v>
      </c>
      <c r="AR135" s="203">
        <f t="shared" si="53"/>
        <v>0</v>
      </c>
      <c r="AY135" s="3"/>
    </row>
    <row r="136" spans="1:51">
      <c r="A136" s="54"/>
      <c r="B136" s="43">
        <f>'13. Desinvesteringen'!B420</f>
        <v>401</v>
      </c>
      <c r="C136" s="54"/>
      <c r="D136" s="54"/>
      <c r="E136" s="54"/>
      <c r="F136" s="48">
        <f>'5. Input GAW-waarde desinv.'!D96</f>
        <v>0</v>
      </c>
      <c r="G136" s="187">
        <f>'13. Desinvesteringen'!D420</f>
        <v>1969</v>
      </c>
      <c r="H136" s="187">
        <f>'13. Desinvesteringen'!G420</f>
        <v>2022</v>
      </c>
      <c r="I136" s="43" t="str">
        <f>'13. Desinvesteringen'!C420</f>
        <v>32 M&amp;R stations</v>
      </c>
      <c r="J136" s="176">
        <f>'13. Desinvesteringen'!F420</f>
        <v>0</v>
      </c>
      <c r="K136" s="44">
        <f>_xlfn.XLOOKUP(I136,'3. Input (des)investeringen '!$B$11:$B$81,'3. Input (des)investeringen '!$E$11:$E$81)</f>
        <v>1</v>
      </c>
      <c r="L136" s="54"/>
      <c r="M136" s="44">
        <f>_xlfn.XLOOKUP(I136,'3. Input (des)investeringen '!$B$11:$B$81,'3. Input (des)investeringen '!$D$11:$D$81,0)</f>
        <v>30</v>
      </c>
      <c r="N136" s="44">
        <f t="shared" si="32"/>
        <v>0</v>
      </c>
      <c r="P136" s="49">
        <f t="shared" si="33"/>
        <v>0</v>
      </c>
      <c r="Q136" s="49">
        <f t="shared" si="33"/>
        <v>0</v>
      </c>
      <c r="R136" s="49">
        <f t="shared" si="33"/>
        <v>0</v>
      </c>
      <c r="S136" s="49">
        <f t="shared" si="33"/>
        <v>0</v>
      </c>
      <c r="T136" s="103">
        <f t="shared" si="33"/>
        <v>0</v>
      </c>
      <c r="V136" s="49">
        <f t="shared" si="34"/>
        <v>0</v>
      </c>
      <c r="W136" s="49">
        <f t="shared" si="35"/>
        <v>0</v>
      </c>
      <c r="X136" s="49">
        <f t="shared" si="36"/>
        <v>0</v>
      </c>
      <c r="Y136" s="49">
        <f t="shared" si="37"/>
        <v>0</v>
      </c>
      <c r="Z136" s="103">
        <f t="shared" si="38"/>
        <v>0</v>
      </c>
      <c r="AB136" s="49">
        <f t="shared" si="39"/>
        <v>0</v>
      </c>
      <c r="AC136" s="49">
        <f t="shared" si="40"/>
        <v>0</v>
      </c>
      <c r="AD136" s="49">
        <f t="shared" si="41"/>
        <v>0</v>
      </c>
      <c r="AE136" s="49">
        <f t="shared" si="42"/>
        <v>0</v>
      </c>
      <c r="AF136" s="103">
        <f t="shared" si="43"/>
        <v>0</v>
      </c>
      <c r="AH136" s="49">
        <f t="shared" si="44"/>
        <v>0</v>
      </c>
      <c r="AI136" s="49">
        <f t="shared" si="45"/>
        <v>0</v>
      </c>
      <c r="AJ136" s="49">
        <f t="shared" si="46"/>
        <v>0</v>
      </c>
      <c r="AK136" s="49">
        <f t="shared" si="47"/>
        <v>0</v>
      </c>
      <c r="AL136" s="103">
        <f t="shared" si="48"/>
        <v>0</v>
      </c>
      <c r="AN136" s="53">
        <f t="shared" si="49"/>
        <v>0</v>
      </c>
      <c r="AO136" s="53">
        <f t="shared" si="50"/>
        <v>0</v>
      </c>
      <c r="AP136" s="53">
        <f t="shared" si="51"/>
        <v>0</v>
      </c>
      <c r="AQ136" s="53">
        <f t="shared" si="52"/>
        <v>0</v>
      </c>
      <c r="AR136" s="203">
        <f t="shared" si="53"/>
        <v>0</v>
      </c>
      <c r="AY136" s="3"/>
    </row>
    <row r="137" spans="1:51">
      <c r="A137" s="54"/>
      <c r="B137" s="43">
        <f>'13. Desinvesteringen'!B421</f>
        <v>402</v>
      </c>
      <c r="C137" s="54"/>
      <c r="D137" s="54"/>
      <c r="E137" s="54"/>
      <c r="F137" s="48">
        <f>'5. Input GAW-waarde desinv.'!D97</f>
        <v>0</v>
      </c>
      <c r="G137" s="187">
        <f>'13. Desinvesteringen'!D421</f>
        <v>1972</v>
      </c>
      <c r="H137" s="187">
        <f>'13. Desinvesteringen'!G421</f>
        <v>2022</v>
      </c>
      <c r="I137" s="43" t="str">
        <f>'13. Desinvesteringen'!C421</f>
        <v>32 M&amp;R stations</v>
      </c>
      <c r="J137" s="176">
        <f>'13. Desinvesteringen'!F421</f>
        <v>0</v>
      </c>
      <c r="K137" s="44">
        <f>_xlfn.XLOOKUP(I137,'3. Input (des)investeringen '!$B$11:$B$81,'3. Input (des)investeringen '!$E$11:$E$81)</f>
        <v>1</v>
      </c>
      <c r="L137" s="54"/>
      <c r="M137" s="44">
        <f>_xlfn.XLOOKUP(I137,'3. Input (des)investeringen '!$B$11:$B$81,'3. Input (des)investeringen '!$D$11:$D$81,0)</f>
        <v>30</v>
      </c>
      <c r="N137" s="44">
        <f t="shared" si="32"/>
        <v>0</v>
      </c>
      <c r="P137" s="49">
        <f t="shared" si="33"/>
        <v>0</v>
      </c>
      <c r="Q137" s="49">
        <f t="shared" si="33"/>
        <v>0</v>
      </c>
      <c r="R137" s="49">
        <f t="shared" si="33"/>
        <v>0</v>
      </c>
      <c r="S137" s="49">
        <f t="shared" si="33"/>
        <v>0</v>
      </c>
      <c r="T137" s="103">
        <f t="shared" si="33"/>
        <v>0</v>
      </c>
      <c r="V137" s="49">
        <f t="shared" si="34"/>
        <v>0</v>
      </c>
      <c r="W137" s="49">
        <f t="shared" si="35"/>
        <v>0</v>
      </c>
      <c r="X137" s="49">
        <f t="shared" si="36"/>
        <v>0</v>
      </c>
      <c r="Y137" s="49">
        <f t="shared" si="37"/>
        <v>0</v>
      </c>
      <c r="Z137" s="103">
        <f t="shared" si="38"/>
        <v>0</v>
      </c>
      <c r="AB137" s="49">
        <f t="shared" si="39"/>
        <v>0</v>
      </c>
      <c r="AC137" s="49">
        <f t="shared" si="40"/>
        <v>0</v>
      </c>
      <c r="AD137" s="49">
        <f t="shared" si="41"/>
        <v>0</v>
      </c>
      <c r="AE137" s="49">
        <f t="shared" si="42"/>
        <v>0</v>
      </c>
      <c r="AF137" s="103">
        <f t="shared" si="43"/>
        <v>0</v>
      </c>
      <c r="AH137" s="49">
        <f t="shared" si="44"/>
        <v>0</v>
      </c>
      <c r="AI137" s="49">
        <f t="shared" si="45"/>
        <v>0</v>
      </c>
      <c r="AJ137" s="49">
        <f t="shared" si="46"/>
        <v>0</v>
      </c>
      <c r="AK137" s="49">
        <f t="shared" si="47"/>
        <v>0</v>
      </c>
      <c r="AL137" s="103">
        <f t="shared" si="48"/>
        <v>0</v>
      </c>
      <c r="AN137" s="53">
        <f t="shared" si="49"/>
        <v>0</v>
      </c>
      <c r="AO137" s="53">
        <f t="shared" si="50"/>
        <v>0</v>
      </c>
      <c r="AP137" s="53">
        <f t="shared" si="51"/>
        <v>0</v>
      </c>
      <c r="AQ137" s="53">
        <f t="shared" si="52"/>
        <v>0</v>
      </c>
      <c r="AR137" s="203">
        <f t="shared" si="53"/>
        <v>0</v>
      </c>
      <c r="AY137" s="3"/>
    </row>
    <row r="138" spans="1:51">
      <c r="A138" s="54"/>
      <c r="B138" s="43">
        <f>'13. Desinvesteringen'!B422</f>
        <v>403</v>
      </c>
      <c r="C138" s="54"/>
      <c r="D138" s="54"/>
      <c r="E138" s="54"/>
      <c r="F138" s="48">
        <f>'5. Input GAW-waarde desinv.'!D98</f>
        <v>0</v>
      </c>
      <c r="G138" s="187">
        <f>'13. Desinvesteringen'!D422</f>
        <v>1974</v>
      </c>
      <c r="H138" s="187">
        <f>'13. Desinvesteringen'!G422</f>
        <v>2022</v>
      </c>
      <c r="I138" s="43" t="str">
        <f>'13. Desinvesteringen'!C422</f>
        <v>32 M&amp;R stations</v>
      </c>
      <c r="J138" s="176">
        <f>'13. Desinvesteringen'!F422</f>
        <v>0</v>
      </c>
      <c r="K138" s="44">
        <f>_xlfn.XLOOKUP(I138,'3. Input (des)investeringen '!$B$11:$B$81,'3. Input (des)investeringen '!$E$11:$E$81)</f>
        <v>1</v>
      </c>
      <c r="L138" s="54"/>
      <c r="M138" s="44">
        <f>_xlfn.XLOOKUP(I138,'3. Input (des)investeringen '!$B$11:$B$81,'3. Input (des)investeringen '!$D$11:$D$81,0)</f>
        <v>30</v>
      </c>
      <c r="N138" s="44">
        <f t="shared" si="32"/>
        <v>0</v>
      </c>
      <c r="P138" s="49">
        <f t="shared" si="33"/>
        <v>0</v>
      </c>
      <c r="Q138" s="49">
        <f t="shared" si="33"/>
        <v>0</v>
      </c>
      <c r="R138" s="49">
        <f t="shared" si="33"/>
        <v>0</v>
      </c>
      <c r="S138" s="49">
        <f t="shared" si="33"/>
        <v>0</v>
      </c>
      <c r="T138" s="103">
        <f t="shared" si="33"/>
        <v>0</v>
      </c>
      <c r="V138" s="49">
        <f t="shared" si="34"/>
        <v>0</v>
      </c>
      <c r="W138" s="49">
        <f t="shared" si="35"/>
        <v>0</v>
      </c>
      <c r="X138" s="49">
        <f t="shared" si="36"/>
        <v>0</v>
      </c>
      <c r="Y138" s="49">
        <f t="shared" si="37"/>
        <v>0</v>
      </c>
      <c r="Z138" s="103">
        <f t="shared" si="38"/>
        <v>0</v>
      </c>
      <c r="AB138" s="49">
        <f t="shared" si="39"/>
        <v>0</v>
      </c>
      <c r="AC138" s="49">
        <f t="shared" si="40"/>
        <v>0</v>
      </c>
      <c r="AD138" s="49">
        <f t="shared" si="41"/>
        <v>0</v>
      </c>
      <c r="AE138" s="49">
        <f t="shared" si="42"/>
        <v>0</v>
      </c>
      <c r="AF138" s="103">
        <f t="shared" si="43"/>
        <v>0</v>
      </c>
      <c r="AH138" s="49">
        <f t="shared" si="44"/>
        <v>0</v>
      </c>
      <c r="AI138" s="49">
        <f t="shared" si="45"/>
        <v>0</v>
      </c>
      <c r="AJ138" s="49">
        <f t="shared" si="46"/>
        <v>0</v>
      </c>
      <c r="AK138" s="49">
        <f t="shared" si="47"/>
        <v>0</v>
      </c>
      <c r="AL138" s="103">
        <f t="shared" si="48"/>
        <v>0</v>
      </c>
      <c r="AN138" s="53">
        <f t="shared" si="49"/>
        <v>0</v>
      </c>
      <c r="AO138" s="53">
        <f t="shared" si="50"/>
        <v>0</v>
      </c>
      <c r="AP138" s="53">
        <f t="shared" si="51"/>
        <v>0</v>
      </c>
      <c r="AQ138" s="53">
        <f t="shared" si="52"/>
        <v>0</v>
      </c>
      <c r="AR138" s="203">
        <f t="shared" si="53"/>
        <v>0</v>
      </c>
      <c r="AY138" s="3"/>
    </row>
    <row r="139" spans="1:51">
      <c r="A139" s="54"/>
      <c r="B139" s="43">
        <f>'13. Desinvesteringen'!B423</f>
        <v>404</v>
      </c>
      <c r="C139" s="54"/>
      <c r="D139" s="54"/>
      <c r="E139" s="54"/>
      <c r="F139" s="48">
        <f>'5. Input GAW-waarde desinv.'!D99</f>
        <v>0</v>
      </c>
      <c r="G139" s="187">
        <f>'13. Desinvesteringen'!D423</f>
        <v>1978</v>
      </c>
      <c r="H139" s="187">
        <f>'13. Desinvesteringen'!G423</f>
        <v>2022</v>
      </c>
      <c r="I139" s="43" t="str">
        <f>'13. Desinvesteringen'!C423</f>
        <v>32 M&amp;R stations</v>
      </c>
      <c r="J139" s="176">
        <f>'13. Desinvesteringen'!F423</f>
        <v>0</v>
      </c>
      <c r="K139" s="44">
        <f>_xlfn.XLOOKUP(I139,'3. Input (des)investeringen '!$B$11:$B$81,'3. Input (des)investeringen '!$E$11:$E$81)</f>
        <v>1</v>
      </c>
      <c r="L139" s="54"/>
      <c r="M139" s="44">
        <f>_xlfn.XLOOKUP(I139,'3. Input (des)investeringen '!$B$11:$B$81,'3. Input (des)investeringen '!$D$11:$D$81,0)</f>
        <v>30</v>
      </c>
      <c r="N139" s="44">
        <f t="shared" si="32"/>
        <v>0</v>
      </c>
      <c r="P139" s="49">
        <f t="shared" si="33"/>
        <v>0</v>
      </c>
      <c r="Q139" s="49">
        <f t="shared" si="33"/>
        <v>0</v>
      </c>
      <c r="R139" s="49">
        <f t="shared" si="33"/>
        <v>0</v>
      </c>
      <c r="S139" s="49">
        <f t="shared" si="33"/>
        <v>0</v>
      </c>
      <c r="T139" s="103">
        <f t="shared" si="33"/>
        <v>0</v>
      </c>
      <c r="V139" s="49">
        <f t="shared" si="34"/>
        <v>0</v>
      </c>
      <c r="W139" s="49">
        <f t="shared" si="35"/>
        <v>0</v>
      </c>
      <c r="X139" s="49">
        <f t="shared" si="36"/>
        <v>0</v>
      </c>
      <c r="Y139" s="49">
        <f t="shared" si="37"/>
        <v>0</v>
      </c>
      <c r="Z139" s="103">
        <f t="shared" si="38"/>
        <v>0</v>
      </c>
      <c r="AB139" s="49">
        <f t="shared" si="39"/>
        <v>0</v>
      </c>
      <c r="AC139" s="49">
        <f t="shared" si="40"/>
        <v>0</v>
      </c>
      <c r="AD139" s="49">
        <f t="shared" si="41"/>
        <v>0</v>
      </c>
      <c r="AE139" s="49">
        <f t="shared" si="42"/>
        <v>0</v>
      </c>
      <c r="AF139" s="103">
        <f t="shared" si="43"/>
        <v>0</v>
      </c>
      <c r="AH139" s="49">
        <f t="shared" si="44"/>
        <v>0</v>
      </c>
      <c r="AI139" s="49">
        <f t="shared" si="45"/>
        <v>0</v>
      </c>
      <c r="AJ139" s="49">
        <f t="shared" si="46"/>
        <v>0</v>
      </c>
      <c r="AK139" s="49">
        <f t="shared" si="47"/>
        <v>0</v>
      </c>
      <c r="AL139" s="103">
        <f t="shared" si="48"/>
        <v>0</v>
      </c>
      <c r="AN139" s="53">
        <f t="shared" si="49"/>
        <v>0</v>
      </c>
      <c r="AO139" s="53">
        <f t="shared" si="50"/>
        <v>0</v>
      </c>
      <c r="AP139" s="53">
        <f t="shared" si="51"/>
        <v>0</v>
      </c>
      <c r="AQ139" s="53">
        <f t="shared" si="52"/>
        <v>0</v>
      </c>
      <c r="AR139" s="203">
        <f t="shared" si="53"/>
        <v>0</v>
      </c>
      <c r="AY139" s="3"/>
    </row>
    <row r="140" spans="1:51">
      <c r="A140" s="54"/>
      <c r="B140" s="43">
        <f>'13. Desinvesteringen'!B424</f>
        <v>405</v>
      </c>
      <c r="C140" s="54"/>
      <c r="D140" s="54"/>
      <c r="E140" s="54"/>
      <c r="F140" s="48">
        <f>'5. Input GAW-waarde desinv.'!D100</f>
        <v>3006.4882057138966</v>
      </c>
      <c r="G140" s="187">
        <f>'13. Desinvesteringen'!D424</f>
        <v>1995</v>
      </c>
      <c r="H140" s="187">
        <f>'13. Desinvesteringen'!G424</f>
        <v>2022</v>
      </c>
      <c r="I140" s="43" t="str">
        <f>'13. Desinvesteringen'!C424</f>
        <v>32 M&amp;R stations</v>
      </c>
      <c r="J140" s="176">
        <f>'13. Desinvesteringen'!F424</f>
        <v>0</v>
      </c>
      <c r="K140" s="44">
        <f>_xlfn.XLOOKUP(I140,'3. Input (des)investeringen '!$B$11:$B$81,'3. Input (des)investeringen '!$E$11:$E$81)</f>
        <v>1</v>
      </c>
      <c r="L140" s="54"/>
      <c r="M140" s="44">
        <f>_xlfn.XLOOKUP(I140,'3. Input (des)investeringen '!$B$11:$B$81,'3. Input (des)investeringen '!$D$11:$D$81,0)</f>
        <v>30</v>
      </c>
      <c r="N140" s="44">
        <f t="shared" si="32"/>
        <v>3.5</v>
      </c>
      <c r="P140" s="49">
        <f t="shared" si="33"/>
        <v>1005.0260573386455</v>
      </c>
      <c r="Q140" s="49">
        <f t="shared" si="33"/>
        <v>680.32533112154454</v>
      </c>
      <c r="R140" s="49">
        <f t="shared" si="33"/>
        <v>680.32533112154454</v>
      </c>
      <c r="S140" s="49">
        <f t="shared" si="33"/>
        <v>340.16266556077227</v>
      </c>
      <c r="T140" s="103">
        <f t="shared" si="33"/>
        <v>0</v>
      </c>
      <c r="V140" s="49">
        <f t="shared" si="34"/>
        <v>85.899663020397043</v>
      </c>
      <c r="W140" s="49">
        <f t="shared" si="35"/>
        <v>85.899663020397057</v>
      </c>
      <c r="X140" s="49">
        <f t="shared" si="36"/>
        <v>85.899663020397057</v>
      </c>
      <c r="Y140" s="49">
        <f t="shared" si="37"/>
        <v>42.949831510198528</v>
      </c>
      <c r="Z140" s="103">
        <f t="shared" si="38"/>
        <v>0</v>
      </c>
      <c r="AB140" s="49">
        <f t="shared" si="39"/>
        <v>1090.9257203590425</v>
      </c>
      <c r="AC140" s="49">
        <f t="shared" si="40"/>
        <v>766.22499414194158</v>
      </c>
      <c r="AD140" s="49">
        <f t="shared" si="41"/>
        <v>766.22499414194158</v>
      </c>
      <c r="AE140" s="49">
        <f t="shared" si="42"/>
        <v>383.11249707097079</v>
      </c>
      <c r="AF140" s="103">
        <f t="shared" si="43"/>
        <v>0</v>
      </c>
      <c r="AH140" s="49">
        <f t="shared" si="44"/>
        <v>1915.5624853548541</v>
      </c>
      <c r="AI140" s="49">
        <f t="shared" si="45"/>
        <v>1149.3374912129125</v>
      </c>
      <c r="AJ140" s="49">
        <f t="shared" si="46"/>
        <v>383.1124970709709</v>
      </c>
      <c r="AK140" s="49">
        <f t="shared" si="47"/>
        <v>0</v>
      </c>
      <c r="AL140" s="103">
        <f t="shared" si="48"/>
        <v>0</v>
      </c>
      <c r="AN140" s="53">
        <f t="shared" si="49"/>
        <v>1169.4637822585917</v>
      </c>
      <c r="AO140" s="53">
        <f t="shared" si="50"/>
        <v>824.84120619380008</v>
      </c>
      <c r="AP140" s="53">
        <f t="shared" si="51"/>
        <v>780.78326903063851</v>
      </c>
      <c r="AQ140" s="53">
        <f t="shared" si="52"/>
        <v>383.11249707097079</v>
      </c>
      <c r="AR140" s="203">
        <f t="shared" si="53"/>
        <v>0</v>
      </c>
      <c r="AY140" s="3"/>
    </row>
    <row r="141" spans="1:51">
      <c r="A141" s="54"/>
      <c r="B141" s="43">
        <f>'13. Desinvesteringen'!B425</f>
        <v>406</v>
      </c>
      <c r="C141" s="54"/>
      <c r="D141" s="54"/>
      <c r="E141" s="54"/>
      <c r="F141" s="48">
        <f>'5. Input GAW-waarde desinv.'!D101</f>
        <v>303439.87492153718</v>
      </c>
      <c r="G141" s="187">
        <f>'13. Desinvesteringen'!D425</f>
        <v>2012</v>
      </c>
      <c r="H141" s="187">
        <f>'13. Desinvesteringen'!G425</f>
        <v>2022</v>
      </c>
      <c r="I141" s="43" t="str">
        <f>'13. Desinvesteringen'!C425</f>
        <v>32 M&amp;R stations</v>
      </c>
      <c r="J141" s="176">
        <f>'13. Desinvesteringen'!F425</f>
        <v>0</v>
      </c>
      <c r="K141" s="44">
        <f>_xlfn.XLOOKUP(I141,'3. Input (des)investeringen '!$B$11:$B$81,'3. Input (des)investeringen '!$E$11:$E$81)</f>
        <v>1</v>
      </c>
      <c r="L141" s="54"/>
      <c r="M141" s="44">
        <f>_xlfn.XLOOKUP(I141,'3. Input (des)investeringen '!$B$11:$B$81,'3. Input (des)investeringen '!$D$11:$D$81,0)</f>
        <v>30</v>
      </c>
      <c r="N141" s="44">
        <f t="shared" si="32"/>
        <v>20.5</v>
      </c>
      <c r="P141" s="49">
        <f t="shared" si="33"/>
        <v>17318.275788204806</v>
      </c>
      <c r="Q141" s="49">
        <f t="shared" si="33"/>
        <v>16220.043665050354</v>
      </c>
      <c r="R141" s="49">
        <f t="shared" si="33"/>
        <v>15191.455530193502</v>
      </c>
      <c r="S141" s="49">
        <f t="shared" si="33"/>
        <v>14228.094935595866</v>
      </c>
      <c r="T141" s="103">
        <f t="shared" si="33"/>
        <v>13325.825500655641</v>
      </c>
      <c r="V141" s="49">
        <f t="shared" si="34"/>
        <v>1480.1945118123767</v>
      </c>
      <c r="W141" s="49">
        <f t="shared" si="35"/>
        <v>1480.1945118123765</v>
      </c>
      <c r="X141" s="49">
        <f t="shared" si="36"/>
        <v>1480.1945118123765</v>
      </c>
      <c r="Y141" s="49">
        <f t="shared" si="37"/>
        <v>1480.1945118123765</v>
      </c>
      <c r="Z141" s="103">
        <f t="shared" si="38"/>
        <v>1480.1945118123765</v>
      </c>
      <c r="AB141" s="49">
        <f t="shared" si="39"/>
        <v>18798.470300017183</v>
      </c>
      <c r="AC141" s="49">
        <f t="shared" si="40"/>
        <v>17700.238176862731</v>
      </c>
      <c r="AD141" s="49">
        <f t="shared" si="41"/>
        <v>16671.650042005876</v>
      </c>
      <c r="AE141" s="49">
        <f t="shared" si="42"/>
        <v>15708.289447408242</v>
      </c>
      <c r="AF141" s="103">
        <f t="shared" si="43"/>
        <v>14806.020012468018</v>
      </c>
      <c r="AH141" s="49">
        <f t="shared" si="44"/>
        <v>284641.40462152002</v>
      </c>
      <c r="AI141" s="49">
        <f t="shared" si="45"/>
        <v>266941.16644465731</v>
      </c>
      <c r="AJ141" s="49">
        <f t="shared" si="46"/>
        <v>250269.51640265144</v>
      </c>
      <c r="AK141" s="49">
        <f t="shared" si="47"/>
        <v>234561.22695524321</v>
      </c>
      <c r="AL141" s="103">
        <f t="shared" si="48"/>
        <v>219755.2069427752</v>
      </c>
      <c r="AN141" s="53">
        <f t="shared" si="49"/>
        <v>30468.767889499504</v>
      </c>
      <c r="AO141" s="53">
        <f t="shared" si="50"/>
        <v>31314.237665540255</v>
      </c>
      <c r="AP141" s="53">
        <f t="shared" si="51"/>
        <v>26181.891665306634</v>
      </c>
      <c r="AQ141" s="53">
        <f t="shared" si="52"/>
        <v>24621.616071707482</v>
      </c>
      <c r="AR141" s="203">
        <f t="shared" si="53"/>
        <v>23156.717876293475</v>
      </c>
      <c r="AY141" s="3"/>
    </row>
    <row r="142" spans="1:51">
      <c r="A142" s="54"/>
      <c r="B142" s="43">
        <f>'13. Desinvesteringen'!B426</f>
        <v>407</v>
      </c>
      <c r="C142" s="54"/>
      <c r="D142" s="54"/>
      <c r="E142" s="54"/>
      <c r="F142" s="48">
        <f>'5. Input GAW-waarde desinv.'!D102</f>
        <v>0</v>
      </c>
      <c r="G142" s="187">
        <f>'13. Desinvesteringen'!D426</f>
        <v>1986</v>
      </c>
      <c r="H142" s="187">
        <f>'13. Desinvesteringen'!G426</f>
        <v>2022</v>
      </c>
      <c r="I142" s="43" t="str">
        <f>'13. Desinvesteringen'!C426</f>
        <v>34 Reduceerstations</v>
      </c>
      <c r="J142" s="176">
        <f>'13. Desinvesteringen'!F426</f>
        <v>0</v>
      </c>
      <c r="K142" s="44">
        <f>_xlfn.XLOOKUP(I142,'3. Input (des)investeringen '!$B$11:$B$81,'3. Input (des)investeringen '!$E$11:$E$81)</f>
        <v>1</v>
      </c>
      <c r="L142" s="54"/>
      <c r="M142" s="44">
        <f>_xlfn.XLOOKUP(I142,'3. Input (des)investeringen '!$B$11:$B$81,'3. Input (des)investeringen '!$D$11:$D$81,0)</f>
        <v>30</v>
      </c>
      <c r="N142" s="44">
        <f t="shared" si="32"/>
        <v>0</v>
      </c>
      <c r="P142" s="49">
        <f t="shared" si="33"/>
        <v>0</v>
      </c>
      <c r="Q142" s="49">
        <f t="shared" si="33"/>
        <v>0</v>
      </c>
      <c r="R142" s="49">
        <f t="shared" si="33"/>
        <v>0</v>
      </c>
      <c r="S142" s="49">
        <f t="shared" si="33"/>
        <v>0</v>
      </c>
      <c r="T142" s="103">
        <f t="shared" si="33"/>
        <v>0</v>
      </c>
      <c r="V142" s="49">
        <f t="shared" si="34"/>
        <v>0</v>
      </c>
      <c r="W142" s="49">
        <f t="shared" si="35"/>
        <v>0</v>
      </c>
      <c r="X142" s="49">
        <f t="shared" si="36"/>
        <v>0</v>
      </c>
      <c r="Y142" s="49">
        <f t="shared" si="37"/>
        <v>0</v>
      </c>
      <c r="Z142" s="103">
        <f t="shared" si="38"/>
        <v>0</v>
      </c>
      <c r="AB142" s="49">
        <f t="shared" si="39"/>
        <v>0</v>
      </c>
      <c r="AC142" s="49">
        <f t="shared" si="40"/>
        <v>0</v>
      </c>
      <c r="AD142" s="49">
        <f t="shared" si="41"/>
        <v>0</v>
      </c>
      <c r="AE142" s="49">
        <f t="shared" si="42"/>
        <v>0</v>
      </c>
      <c r="AF142" s="103">
        <f t="shared" si="43"/>
        <v>0</v>
      </c>
      <c r="AH142" s="49">
        <f t="shared" si="44"/>
        <v>0</v>
      </c>
      <c r="AI142" s="49">
        <f t="shared" si="45"/>
        <v>0</v>
      </c>
      <c r="AJ142" s="49">
        <f t="shared" si="46"/>
        <v>0</v>
      </c>
      <c r="AK142" s="49">
        <f t="shared" si="47"/>
        <v>0</v>
      </c>
      <c r="AL142" s="103">
        <f t="shared" si="48"/>
        <v>0</v>
      </c>
      <c r="AN142" s="53">
        <f t="shared" si="49"/>
        <v>0</v>
      </c>
      <c r="AO142" s="53">
        <f t="shared" si="50"/>
        <v>0</v>
      </c>
      <c r="AP142" s="53">
        <f t="shared" si="51"/>
        <v>0</v>
      </c>
      <c r="AQ142" s="53">
        <f t="shared" si="52"/>
        <v>0</v>
      </c>
      <c r="AR142" s="203">
        <f t="shared" si="53"/>
        <v>0</v>
      </c>
      <c r="AY142" s="3"/>
    </row>
    <row r="143" spans="1:51">
      <c r="A143" s="240"/>
      <c r="B143" s="43">
        <f>'13. Desinvesteringen'!B427</f>
        <v>408</v>
      </c>
      <c r="C143" s="54"/>
      <c r="D143" s="54"/>
      <c r="E143" s="54"/>
      <c r="F143" s="48">
        <f>'5. Input GAW-waarde desinv.'!D103</f>
        <v>0</v>
      </c>
      <c r="G143" s="187">
        <f>'13. Desinvesteringen'!D427</f>
        <v>1954</v>
      </c>
      <c r="H143" s="187">
        <f>'13. Desinvesteringen'!G427</f>
        <v>2023</v>
      </c>
      <c r="I143" s="43" t="str">
        <f>'13. Desinvesteringen'!C427</f>
        <v>01 Regionale leidingen</v>
      </c>
      <c r="J143" s="176">
        <f>'13. Desinvesteringen'!F427</f>
        <v>0</v>
      </c>
      <c r="K143" s="44">
        <f>_xlfn.XLOOKUP(I143,'3. Input (des)investeringen '!$B$11:$B$81,'3. Input (des)investeringen '!$E$11:$E$81)</f>
        <v>1</v>
      </c>
      <c r="L143" s="54"/>
      <c r="M143" s="44">
        <f>_xlfn.XLOOKUP(I143,'3. Input (des)investeringen '!$B$11:$B$81,'3. Input (des)investeringen '!$D$11:$D$81,0)</f>
        <v>55</v>
      </c>
      <c r="N143" s="44">
        <f t="shared" ref="N143:N206" si="54">IF($M143&gt;0, MAX(0,IF(G143&lt;2022,M143-2021+G143-0.5,M143)), 0)</f>
        <v>0</v>
      </c>
      <c r="P143" s="49">
        <f t="shared" si="33"/>
        <v>0</v>
      </c>
      <c r="Q143" s="49">
        <f t="shared" si="33"/>
        <v>0</v>
      </c>
      <c r="R143" s="49">
        <f t="shared" si="33"/>
        <v>0</v>
      </c>
      <c r="S143" s="49">
        <f t="shared" si="33"/>
        <v>0</v>
      </c>
      <c r="T143" s="103">
        <f t="shared" si="33"/>
        <v>0</v>
      </c>
      <c r="V143" s="49">
        <f t="shared" ref="V143:V206" si="55">IF($M143&gt;0, IF(OR($G143&gt;V$49,$G143+$M143&lt;V$49),0,
VDB($F143,0,$N143,MAX(0,P$49-2022),MIN($N143,P$49-2021),1,FALSE))*$F$25, 0)</f>
        <v>0</v>
      </c>
      <c r="W143" s="49">
        <f t="shared" ref="W143:W206" si="56">IF($M143&gt;0, IF(OR($G143&gt;W$49,$G143+$M143&lt;W$49),0,
VDB($F143,0,$N143,MAX(0,Q$49-2022),MIN($N143,Q$49-2021),1,FALSE))*$F$25, 0)</f>
        <v>0</v>
      </c>
      <c r="X143" s="49">
        <f t="shared" ref="X143:X206" si="57">IF($M143&gt;0, IF(OR($G143&gt;X$49,$G143+$M143&lt;X$49),0,
VDB($F143,0,$N143,MAX(0,R$49-2022),MIN($N143,R$49-2021),1,FALSE))*$F$25, 0)</f>
        <v>0</v>
      </c>
      <c r="Y143" s="49">
        <f t="shared" ref="Y143:Y206" si="58">IF($M143&gt;0, IF(OR($G143&gt;Y$49,$G143+$M143&lt;Y$49),0,
VDB($F143,0,$N143,MAX(0,S$49-2022),MIN($N143,S$49-2021),1,FALSE))*$F$25, 0)</f>
        <v>0</v>
      </c>
      <c r="Z143" s="103">
        <f t="shared" ref="Z143:Z206" si="59">IF($M143&gt;0, IF(OR($G143&gt;Z$49,$G143+$M143&lt;Z$49),0,
VDB($F143,0,$N143,MAX(0,T$49-2022),MIN($N143,T$49-2021),1,FALSE))*$F$25, 0)</f>
        <v>0</v>
      </c>
      <c r="AB143" s="49">
        <f t="shared" ref="AB143:AB206" si="60">P143+V143</f>
        <v>0</v>
      </c>
      <c r="AC143" s="49">
        <f t="shared" ref="AC143:AC206" si="61">Q143+W143</f>
        <v>0</v>
      </c>
      <c r="AD143" s="49">
        <f t="shared" ref="AD143:AD206" si="62">R143+X143</f>
        <v>0</v>
      </c>
      <c r="AE143" s="49">
        <f t="shared" ref="AE143:AE206" si="63">S143+Y143</f>
        <v>0</v>
      </c>
      <c r="AF143" s="103">
        <f t="shared" ref="AF143:AF206" si="64">T143+Z143</f>
        <v>0</v>
      </c>
      <c r="AH143" s="49">
        <f t="shared" ref="AH143:AH206" si="65">IF($M143&gt;0, IF($M143&gt;0,IF(OR($G143&gt;AH$49,$G143+$M143&lt;=AH$49),0,IF(AH$49=2022,$F143-AB143,AG143-AB143))), $F143)</f>
        <v>0</v>
      </c>
      <c r="AI143" s="49">
        <f t="shared" ref="AI143:AI206" si="66">IF($M143&gt;0, IF(OR($G143&gt;AI$49,$G143+$M143&lt;=AI$49),0,IF(AI$49=2022,$F143-AC143,AH143-AC143)), AH143)</f>
        <v>0</v>
      </c>
      <c r="AJ143" s="49">
        <f t="shared" ref="AJ143:AJ206" si="67">IF($M143&gt;0, IF(OR($G143&gt;AJ$49,$G143+$M143&lt;=AJ$49),0,IF(AJ$49=2022,$F143-AD143,AI143-AD143)), AI143)</f>
        <v>0</v>
      </c>
      <c r="AK143" s="49">
        <f t="shared" ref="AK143:AK206" si="68">IF($M143&gt;0, IF(OR($G143&gt;AK$49,$G143+$M143&lt;=AK$49),0,IF(AK$49=2022,$F143-AE143,AJ143-AE143)), AJ143)</f>
        <v>0</v>
      </c>
      <c r="AL143" s="103">
        <f t="shared" ref="AL143:AL206" si="69">IF($M143&gt;0, IF(OR($G143&gt;AL$49,$G143+$M143&lt;=AL$49),0,IF(AL$49=2022,$F143-AF143,AK143-AF143)), AK143)</f>
        <v>0</v>
      </c>
      <c r="AN143" s="53">
        <f t="shared" ref="AN143:AN206" si="70">(AB143+AH143*H$16)*IF($K143=1,$F$31,1)</f>
        <v>0</v>
      </c>
      <c r="AO143" s="53">
        <f t="shared" ref="AO143:AO206" si="71">(AC143+AI143*I$16)*IF($K143=1,$F$31,1)</f>
        <v>0</v>
      </c>
      <c r="AP143" s="53">
        <f t="shared" ref="AP143:AP206" si="72">(AD143+AJ143*J$16)*IF($K143=1,$F$31,1)</f>
        <v>0</v>
      </c>
      <c r="AQ143" s="53">
        <f t="shared" ref="AQ143:AQ206" si="73">(AE143+AK143*K$16)*IF($K143=1,$F$31,1)</f>
        <v>0</v>
      </c>
      <c r="AR143" s="203">
        <f t="shared" ref="AR143:AR206" si="74">(AF143+AL143*L$16)*IF($K143=1,$F$31,1)</f>
        <v>0</v>
      </c>
      <c r="AY143" s="3"/>
    </row>
    <row r="144" spans="1:51">
      <c r="A144" s="240"/>
      <c r="B144" s="43">
        <f>'13. Desinvesteringen'!B428</f>
        <v>409</v>
      </c>
      <c r="C144" s="54"/>
      <c r="D144" s="54"/>
      <c r="E144" s="54"/>
      <c r="F144" s="48">
        <f>'5. Input GAW-waarde desinv.'!D104</f>
        <v>0</v>
      </c>
      <c r="G144" s="187">
        <f>'13. Desinvesteringen'!D428</f>
        <v>1955</v>
      </c>
      <c r="H144" s="187">
        <f>'13. Desinvesteringen'!G428</f>
        <v>2023</v>
      </c>
      <c r="I144" s="43" t="str">
        <f>'13. Desinvesteringen'!C428</f>
        <v>01 Regionale leidingen</v>
      </c>
      <c r="J144" s="176">
        <f>'13. Desinvesteringen'!F428</f>
        <v>0</v>
      </c>
      <c r="K144" s="44">
        <f>_xlfn.XLOOKUP(I144,'3. Input (des)investeringen '!$B$11:$B$81,'3. Input (des)investeringen '!$E$11:$E$81)</f>
        <v>1</v>
      </c>
      <c r="L144" s="54"/>
      <c r="M144" s="44">
        <f>_xlfn.XLOOKUP(I144,'3. Input (des)investeringen '!$B$11:$B$81,'3. Input (des)investeringen '!$D$11:$D$81,0)</f>
        <v>55</v>
      </c>
      <c r="N144" s="44">
        <f t="shared" si="54"/>
        <v>0</v>
      </c>
      <c r="P144" s="49">
        <f t="shared" si="33"/>
        <v>0</v>
      </c>
      <c r="Q144" s="49">
        <f t="shared" si="33"/>
        <v>0</v>
      </c>
      <c r="R144" s="49">
        <f t="shared" si="33"/>
        <v>0</v>
      </c>
      <c r="S144" s="49">
        <f t="shared" si="33"/>
        <v>0</v>
      </c>
      <c r="T144" s="103">
        <f t="shared" si="33"/>
        <v>0</v>
      </c>
      <c r="V144" s="49">
        <f t="shared" si="55"/>
        <v>0</v>
      </c>
      <c r="W144" s="49">
        <f t="shared" si="56"/>
        <v>0</v>
      </c>
      <c r="X144" s="49">
        <f t="shared" si="57"/>
        <v>0</v>
      </c>
      <c r="Y144" s="49">
        <f t="shared" si="58"/>
        <v>0</v>
      </c>
      <c r="Z144" s="103">
        <f t="shared" si="59"/>
        <v>0</v>
      </c>
      <c r="AB144" s="49">
        <f t="shared" si="60"/>
        <v>0</v>
      </c>
      <c r="AC144" s="49">
        <f t="shared" si="61"/>
        <v>0</v>
      </c>
      <c r="AD144" s="49">
        <f t="shared" si="62"/>
        <v>0</v>
      </c>
      <c r="AE144" s="49">
        <f t="shared" si="63"/>
        <v>0</v>
      </c>
      <c r="AF144" s="103">
        <f t="shared" si="64"/>
        <v>0</v>
      </c>
      <c r="AH144" s="49">
        <f t="shared" si="65"/>
        <v>0</v>
      </c>
      <c r="AI144" s="49">
        <f t="shared" si="66"/>
        <v>0</v>
      </c>
      <c r="AJ144" s="49">
        <f t="shared" si="67"/>
        <v>0</v>
      </c>
      <c r="AK144" s="49">
        <f t="shared" si="68"/>
        <v>0</v>
      </c>
      <c r="AL144" s="103">
        <f t="shared" si="69"/>
        <v>0</v>
      </c>
      <c r="AN144" s="53">
        <f t="shared" si="70"/>
        <v>0</v>
      </c>
      <c r="AO144" s="53">
        <f t="shared" si="71"/>
        <v>0</v>
      </c>
      <c r="AP144" s="53">
        <f t="shared" si="72"/>
        <v>0</v>
      </c>
      <c r="AQ144" s="53">
        <f t="shared" si="73"/>
        <v>0</v>
      </c>
      <c r="AR144" s="203">
        <f t="shared" si="74"/>
        <v>0</v>
      </c>
      <c r="AY144" s="3"/>
    </row>
    <row r="145" spans="1:51">
      <c r="A145" s="240"/>
      <c r="B145" s="43">
        <f>'13. Desinvesteringen'!B429</f>
        <v>410</v>
      </c>
      <c r="C145" s="54"/>
      <c r="D145" s="54"/>
      <c r="E145" s="54"/>
      <c r="F145" s="48">
        <f>'5. Input GAW-waarde desinv.'!D105</f>
        <v>0</v>
      </c>
      <c r="G145" s="187">
        <f>'13. Desinvesteringen'!D429</f>
        <v>1958</v>
      </c>
      <c r="H145" s="187">
        <f>'13. Desinvesteringen'!G429</f>
        <v>2023</v>
      </c>
      <c r="I145" s="43" t="str">
        <f>'13. Desinvesteringen'!C429</f>
        <v>01 Regionale leidingen</v>
      </c>
      <c r="J145" s="176">
        <f>'13. Desinvesteringen'!F429</f>
        <v>0</v>
      </c>
      <c r="K145" s="44">
        <f>_xlfn.XLOOKUP(I145,'3. Input (des)investeringen '!$B$11:$B$81,'3. Input (des)investeringen '!$E$11:$E$81)</f>
        <v>1</v>
      </c>
      <c r="L145" s="54"/>
      <c r="M145" s="44">
        <f>_xlfn.XLOOKUP(I145,'3. Input (des)investeringen '!$B$11:$B$81,'3. Input (des)investeringen '!$D$11:$D$81,0)</f>
        <v>55</v>
      </c>
      <c r="N145" s="44">
        <f t="shared" si="54"/>
        <v>0</v>
      </c>
      <c r="P145" s="49">
        <f t="shared" si="33"/>
        <v>0</v>
      </c>
      <c r="Q145" s="49">
        <f t="shared" si="33"/>
        <v>0</v>
      </c>
      <c r="R145" s="49">
        <f t="shared" si="33"/>
        <v>0</v>
      </c>
      <c r="S145" s="49">
        <f t="shared" si="33"/>
        <v>0</v>
      </c>
      <c r="T145" s="103">
        <f t="shared" si="33"/>
        <v>0</v>
      </c>
      <c r="V145" s="49">
        <f t="shared" si="55"/>
        <v>0</v>
      </c>
      <c r="W145" s="49">
        <f t="shared" si="56"/>
        <v>0</v>
      </c>
      <c r="X145" s="49">
        <f t="shared" si="57"/>
        <v>0</v>
      </c>
      <c r="Y145" s="49">
        <f t="shared" si="58"/>
        <v>0</v>
      </c>
      <c r="Z145" s="103">
        <f t="shared" si="59"/>
        <v>0</v>
      </c>
      <c r="AB145" s="49">
        <f t="shared" si="60"/>
        <v>0</v>
      </c>
      <c r="AC145" s="49">
        <f t="shared" si="61"/>
        <v>0</v>
      </c>
      <c r="AD145" s="49">
        <f t="shared" si="62"/>
        <v>0</v>
      </c>
      <c r="AE145" s="49">
        <f t="shared" si="63"/>
        <v>0</v>
      </c>
      <c r="AF145" s="103">
        <f t="shared" si="64"/>
        <v>0</v>
      </c>
      <c r="AH145" s="49">
        <f t="shared" si="65"/>
        <v>0</v>
      </c>
      <c r="AI145" s="49">
        <f t="shared" si="66"/>
        <v>0</v>
      </c>
      <c r="AJ145" s="49">
        <f t="shared" si="67"/>
        <v>0</v>
      </c>
      <c r="AK145" s="49">
        <f t="shared" si="68"/>
        <v>0</v>
      </c>
      <c r="AL145" s="103">
        <f t="shared" si="69"/>
        <v>0</v>
      </c>
      <c r="AN145" s="53">
        <f t="shared" si="70"/>
        <v>0</v>
      </c>
      <c r="AO145" s="53">
        <f t="shared" si="71"/>
        <v>0</v>
      </c>
      <c r="AP145" s="53">
        <f t="shared" si="72"/>
        <v>0</v>
      </c>
      <c r="AQ145" s="53">
        <f t="shared" si="73"/>
        <v>0</v>
      </c>
      <c r="AR145" s="203">
        <f t="shared" si="74"/>
        <v>0</v>
      </c>
      <c r="AY145" s="3"/>
    </row>
    <row r="146" spans="1:51">
      <c r="A146" s="240"/>
      <c r="B146" s="43">
        <f>'13. Desinvesteringen'!B430</f>
        <v>411</v>
      </c>
      <c r="C146" s="54"/>
      <c r="D146" s="54"/>
      <c r="E146" s="54"/>
      <c r="F146" s="48">
        <f>'5. Input GAW-waarde desinv.'!D106</f>
        <v>0</v>
      </c>
      <c r="G146" s="187">
        <f>'13. Desinvesteringen'!D430</f>
        <v>1959</v>
      </c>
      <c r="H146" s="187">
        <f>'13. Desinvesteringen'!G430</f>
        <v>2023</v>
      </c>
      <c r="I146" s="43" t="str">
        <f>'13. Desinvesteringen'!C430</f>
        <v>01 Regionale leidingen</v>
      </c>
      <c r="J146" s="176">
        <f>'13. Desinvesteringen'!F430</f>
        <v>0</v>
      </c>
      <c r="K146" s="44">
        <f>_xlfn.XLOOKUP(I146,'3. Input (des)investeringen '!$B$11:$B$81,'3. Input (des)investeringen '!$E$11:$E$81)</f>
        <v>1</v>
      </c>
      <c r="L146" s="54"/>
      <c r="M146" s="44">
        <f>_xlfn.XLOOKUP(I146,'3. Input (des)investeringen '!$B$11:$B$81,'3. Input (des)investeringen '!$D$11:$D$81,0)</f>
        <v>55</v>
      </c>
      <c r="N146" s="44">
        <f t="shared" si="54"/>
        <v>0</v>
      </c>
      <c r="P146" s="49">
        <f t="shared" si="33"/>
        <v>0</v>
      </c>
      <c r="Q146" s="49">
        <f t="shared" si="33"/>
        <v>0</v>
      </c>
      <c r="R146" s="49">
        <f t="shared" si="33"/>
        <v>0</v>
      </c>
      <c r="S146" s="49">
        <f t="shared" si="33"/>
        <v>0</v>
      </c>
      <c r="T146" s="103">
        <f t="shared" si="33"/>
        <v>0</v>
      </c>
      <c r="V146" s="49">
        <f t="shared" si="55"/>
        <v>0</v>
      </c>
      <c r="W146" s="49">
        <f t="shared" si="56"/>
        <v>0</v>
      </c>
      <c r="X146" s="49">
        <f t="shared" si="57"/>
        <v>0</v>
      </c>
      <c r="Y146" s="49">
        <f t="shared" si="58"/>
        <v>0</v>
      </c>
      <c r="Z146" s="103">
        <f t="shared" si="59"/>
        <v>0</v>
      </c>
      <c r="AB146" s="49">
        <f t="shared" si="60"/>
        <v>0</v>
      </c>
      <c r="AC146" s="49">
        <f t="shared" si="61"/>
        <v>0</v>
      </c>
      <c r="AD146" s="49">
        <f t="shared" si="62"/>
        <v>0</v>
      </c>
      <c r="AE146" s="49">
        <f t="shared" si="63"/>
        <v>0</v>
      </c>
      <c r="AF146" s="103">
        <f t="shared" si="64"/>
        <v>0</v>
      </c>
      <c r="AH146" s="49">
        <f t="shared" si="65"/>
        <v>0</v>
      </c>
      <c r="AI146" s="49">
        <f t="shared" si="66"/>
        <v>0</v>
      </c>
      <c r="AJ146" s="49">
        <f t="shared" si="67"/>
        <v>0</v>
      </c>
      <c r="AK146" s="49">
        <f t="shared" si="68"/>
        <v>0</v>
      </c>
      <c r="AL146" s="103">
        <f t="shared" si="69"/>
        <v>0</v>
      </c>
      <c r="AN146" s="53">
        <f t="shared" si="70"/>
        <v>0</v>
      </c>
      <c r="AO146" s="53">
        <f t="shared" si="71"/>
        <v>0</v>
      </c>
      <c r="AP146" s="53">
        <f t="shared" si="72"/>
        <v>0</v>
      </c>
      <c r="AQ146" s="53">
        <f t="shared" si="73"/>
        <v>0</v>
      </c>
      <c r="AR146" s="203">
        <f t="shared" si="74"/>
        <v>0</v>
      </c>
      <c r="AY146" s="3"/>
    </row>
    <row r="147" spans="1:51">
      <c r="A147" s="240"/>
      <c r="B147" s="43">
        <f>'13. Desinvesteringen'!B431</f>
        <v>412</v>
      </c>
      <c r="C147" s="54"/>
      <c r="D147" s="54"/>
      <c r="E147" s="54"/>
      <c r="F147" s="48">
        <f>'5. Input GAW-waarde desinv.'!D107</f>
        <v>0</v>
      </c>
      <c r="G147" s="187">
        <f>'13. Desinvesteringen'!D431</f>
        <v>1965</v>
      </c>
      <c r="H147" s="187">
        <f>'13. Desinvesteringen'!G431</f>
        <v>2023</v>
      </c>
      <c r="I147" s="43" t="str">
        <f>'13. Desinvesteringen'!C431</f>
        <v>01 Regionale leidingen</v>
      </c>
      <c r="J147" s="176">
        <f>'13. Desinvesteringen'!F431</f>
        <v>0</v>
      </c>
      <c r="K147" s="44">
        <f>_xlfn.XLOOKUP(I147,'3. Input (des)investeringen '!$B$11:$B$81,'3. Input (des)investeringen '!$E$11:$E$81)</f>
        <v>1</v>
      </c>
      <c r="L147" s="54"/>
      <c r="M147" s="44">
        <f>_xlfn.XLOOKUP(I147,'3. Input (des)investeringen '!$B$11:$B$81,'3. Input (des)investeringen '!$D$11:$D$81,0)</f>
        <v>55</v>
      </c>
      <c r="N147" s="44">
        <f t="shared" si="54"/>
        <v>0</v>
      </c>
      <c r="P147" s="49">
        <f t="shared" si="33"/>
        <v>0</v>
      </c>
      <c r="Q147" s="49">
        <f t="shared" si="33"/>
        <v>0</v>
      </c>
      <c r="R147" s="49">
        <f t="shared" si="33"/>
        <v>0</v>
      </c>
      <c r="S147" s="49">
        <f t="shared" si="33"/>
        <v>0</v>
      </c>
      <c r="T147" s="103">
        <f t="shared" si="33"/>
        <v>0</v>
      </c>
      <c r="V147" s="49">
        <f t="shared" si="55"/>
        <v>0</v>
      </c>
      <c r="W147" s="49">
        <f t="shared" si="56"/>
        <v>0</v>
      </c>
      <c r="X147" s="49">
        <f t="shared" si="57"/>
        <v>0</v>
      </c>
      <c r="Y147" s="49">
        <f t="shared" si="58"/>
        <v>0</v>
      </c>
      <c r="Z147" s="103">
        <f t="shared" si="59"/>
        <v>0</v>
      </c>
      <c r="AB147" s="49">
        <f t="shared" si="60"/>
        <v>0</v>
      </c>
      <c r="AC147" s="49">
        <f t="shared" si="61"/>
        <v>0</v>
      </c>
      <c r="AD147" s="49">
        <f t="shared" si="62"/>
        <v>0</v>
      </c>
      <c r="AE147" s="49">
        <f t="shared" si="63"/>
        <v>0</v>
      </c>
      <c r="AF147" s="103">
        <f t="shared" si="64"/>
        <v>0</v>
      </c>
      <c r="AH147" s="49">
        <f t="shared" si="65"/>
        <v>0</v>
      </c>
      <c r="AI147" s="49">
        <f t="shared" si="66"/>
        <v>0</v>
      </c>
      <c r="AJ147" s="49">
        <f t="shared" si="67"/>
        <v>0</v>
      </c>
      <c r="AK147" s="49">
        <f t="shared" si="68"/>
        <v>0</v>
      </c>
      <c r="AL147" s="103">
        <f t="shared" si="69"/>
        <v>0</v>
      </c>
      <c r="AN147" s="53">
        <f t="shared" si="70"/>
        <v>0</v>
      </c>
      <c r="AO147" s="53">
        <f t="shared" si="71"/>
        <v>0</v>
      </c>
      <c r="AP147" s="53">
        <f t="shared" si="72"/>
        <v>0</v>
      </c>
      <c r="AQ147" s="53">
        <f t="shared" si="73"/>
        <v>0</v>
      </c>
      <c r="AR147" s="203">
        <f t="shared" si="74"/>
        <v>0</v>
      </c>
      <c r="AY147" s="3"/>
    </row>
    <row r="148" spans="1:51">
      <c r="A148" s="240"/>
      <c r="B148" s="43">
        <f>'13. Desinvesteringen'!B432</f>
        <v>413</v>
      </c>
      <c r="C148" s="54"/>
      <c r="D148" s="54"/>
      <c r="E148" s="54"/>
      <c r="F148" s="48">
        <f>'5. Input GAW-waarde desinv.'!D108</f>
        <v>0</v>
      </c>
      <c r="G148" s="187">
        <f>'13. Desinvesteringen'!D432</f>
        <v>1966</v>
      </c>
      <c r="H148" s="187">
        <f>'13. Desinvesteringen'!G432</f>
        <v>2023</v>
      </c>
      <c r="I148" s="43" t="str">
        <f>'13. Desinvesteringen'!C432</f>
        <v>01 Regionale leidingen</v>
      </c>
      <c r="J148" s="176">
        <f>'13. Desinvesteringen'!F432</f>
        <v>0</v>
      </c>
      <c r="K148" s="44">
        <f>_xlfn.XLOOKUP(I148,'3. Input (des)investeringen '!$B$11:$B$81,'3. Input (des)investeringen '!$E$11:$E$81)</f>
        <v>1</v>
      </c>
      <c r="L148" s="54"/>
      <c r="M148" s="44">
        <f>_xlfn.XLOOKUP(I148,'3. Input (des)investeringen '!$B$11:$B$81,'3. Input (des)investeringen '!$D$11:$D$81,0)</f>
        <v>55</v>
      </c>
      <c r="N148" s="44">
        <f t="shared" si="54"/>
        <v>0</v>
      </c>
      <c r="P148" s="49">
        <f t="shared" si="33"/>
        <v>0</v>
      </c>
      <c r="Q148" s="49">
        <f t="shared" si="33"/>
        <v>0</v>
      </c>
      <c r="R148" s="49">
        <f t="shared" si="33"/>
        <v>0</v>
      </c>
      <c r="S148" s="49">
        <f t="shared" si="33"/>
        <v>0</v>
      </c>
      <c r="T148" s="103">
        <f t="shared" si="33"/>
        <v>0</v>
      </c>
      <c r="V148" s="49">
        <f t="shared" si="55"/>
        <v>0</v>
      </c>
      <c r="W148" s="49">
        <f t="shared" si="56"/>
        <v>0</v>
      </c>
      <c r="X148" s="49">
        <f t="shared" si="57"/>
        <v>0</v>
      </c>
      <c r="Y148" s="49">
        <f t="shared" si="58"/>
        <v>0</v>
      </c>
      <c r="Z148" s="103">
        <f t="shared" si="59"/>
        <v>0</v>
      </c>
      <c r="AB148" s="49">
        <f t="shared" si="60"/>
        <v>0</v>
      </c>
      <c r="AC148" s="49">
        <f t="shared" si="61"/>
        <v>0</v>
      </c>
      <c r="AD148" s="49">
        <f t="shared" si="62"/>
        <v>0</v>
      </c>
      <c r="AE148" s="49">
        <f t="shared" si="63"/>
        <v>0</v>
      </c>
      <c r="AF148" s="103">
        <f t="shared" si="64"/>
        <v>0</v>
      </c>
      <c r="AH148" s="49">
        <f t="shared" si="65"/>
        <v>0</v>
      </c>
      <c r="AI148" s="49">
        <f t="shared" si="66"/>
        <v>0</v>
      </c>
      <c r="AJ148" s="49">
        <f t="shared" si="67"/>
        <v>0</v>
      </c>
      <c r="AK148" s="49">
        <f t="shared" si="68"/>
        <v>0</v>
      </c>
      <c r="AL148" s="103">
        <f t="shared" si="69"/>
        <v>0</v>
      </c>
      <c r="AN148" s="53">
        <f t="shared" si="70"/>
        <v>0</v>
      </c>
      <c r="AO148" s="53">
        <f t="shared" si="71"/>
        <v>0</v>
      </c>
      <c r="AP148" s="53">
        <f t="shared" si="72"/>
        <v>0</v>
      </c>
      <c r="AQ148" s="53">
        <f t="shared" si="73"/>
        <v>0</v>
      </c>
      <c r="AR148" s="203">
        <f t="shared" si="74"/>
        <v>0</v>
      </c>
      <c r="AY148" s="3"/>
    </row>
    <row r="149" spans="1:51">
      <c r="A149" s="240"/>
      <c r="B149" s="43">
        <f>'13. Desinvesteringen'!B433</f>
        <v>414</v>
      </c>
      <c r="C149" s="54"/>
      <c r="D149" s="54"/>
      <c r="E149" s="54"/>
      <c r="F149" s="48">
        <f>'5. Input GAW-waarde desinv.'!D109</f>
        <v>4066.6917785254955</v>
      </c>
      <c r="G149" s="187">
        <f>'13. Desinvesteringen'!D433</f>
        <v>1967</v>
      </c>
      <c r="H149" s="187">
        <f>'13. Desinvesteringen'!G433</f>
        <v>2023</v>
      </c>
      <c r="I149" s="43" t="str">
        <f>'13. Desinvesteringen'!C433</f>
        <v>01 Regionale leidingen</v>
      </c>
      <c r="J149" s="176">
        <f>'13. Desinvesteringen'!F433</f>
        <v>0</v>
      </c>
      <c r="K149" s="44">
        <f>_xlfn.XLOOKUP(I149,'3. Input (des)investeringen '!$B$11:$B$81,'3. Input (des)investeringen '!$E$11:$E$81)</f>
        <v>1</v>
      </c>
      <c r="L149" s="54"/>
      <c r="M149" s="44">
        <f>_xlfn.XLOOKUP(I149,'3. Input (des)investeringen '!$B$11:$B$81,'3. Input (des)investeringen '!$D$11:$D$81,0)</f>
        <v>55</v>
      </c>
      <c r="N149" s="44">
        <f t="shared" si="54"/>
        <v>0.5</v>
      </c>
      <c r="P149" s="49">
        <f t="shared" si="33"/>
        <v>3660.0226006729458</v>
      </c>
      <c r="Q149" s="49">
        <f t="shared" si="33"/>
        <v>0</v>
      </c>
      <c r="R149" s="49">
        <f t="shared" si="33"/>
        <v>0</v>
      </c>
      <c r="S149" s="49">
        <f t="shared" si="33"/>
        <v>0</v>
      </c>
      <c r="T149" s="103">
        <f t="shared" si="33"/>
        <v>0</v>
      </c>
      <c r="V149" s="49">
        <f t="shared" si="55"/>
        <v>406.66917785254958</v>
      </c>
      <c r="W149" s="49">
        <f t="shared" si="56"/>
        <v>0</v>
      </c>
      <c r="X149" s="49">
        <f t="shared" si="57"/>
        <v>0</v>
      </c>
      <c r="Y149" s="49">
        <f t="shared" si="58"/>
        <v>0</v>
      </c>
      <c r="Z149" s="103">
        <f t="shared" si="59"/>
        <v>0</v>
      </c>
      <c r="AB149" s="49">
        <f t="shared" si="60"/>
        <v>4066.6917785254955</v>
      </c>
      <c r="AC149" s="49">
        <f t="shared" si="61"/>
        <v>0</v>
      </c>
      <c r="AD149" s="49">
        <f t="shared" si="62"/>
        <v>0</v>
      </c>
      <c r="AE149" s="49">
        <f t="shared" si="63"/>
        <v>0</v>
      </c>
      <c r="AF149" s="103">
        <f t="shared" si="64"/>
        <v>0</v>
      </c>
      <c r="AH149" s="49">
        <f t="shared" si="65"/>
        <v>0</v>
      </c>
      <c r="AI149" s="49">
        <f t="shared" si="66"/>
        <v>0</v>
      </c>
      <c r="AJ149" s="49">
        <f t="shared" si="67"/>
        <v>0</v>
      </c>
      <c r="AK149" s="49">
        <f t="shared" si="68"/>
        <v>0</v>
      </c>
      <c r="AL149" s="103">
        <f t="shared" si="69"/>
        <v>0</v>
      </c>
      <c r="AN149" s="53">
        <f t="shared" si="70"/>
        <v>4066.6917785254955</v>
      </c>
      <c r="AO149" s="53">
        <f t="shared" si="71"/>
        <v>0</v>
      </c>
      <c r="AP149" s="53">
        <f t="shared" si="72"/>
        <v>0</v>
      </c>
      <c r="AQ149" s="53">
        <f t="shared" si="73"/>
        <v>0</v>
      </c>
      <c r="AR149" s="203">
        <f t="shared" si="74"/>
        <v>0</v>
      </c>
      <c r="AY149" s="3"/>
    </row>
    <row r="150" spans="1:51">
      <c r="A150" s="240"/>
      <c r="B150" s="43">
        <f>'13. Desinvesteringen'!B434</f>
        <v>415</v>
      </c>
      <c r="C150" s="54"/>
      <c r="D150" s="54"/>
      <c r="E150" s="54"/>
      <c r="F150" s="48">
        <f>'5. Input GAW-waarde desinv.'!D110</f>
        <v>72313.792532278865</v>
      </c>
      <c r="G150" s="187">
        <f>'13. Desinvesteringen'!D434</f>
        <v>1968</v>
      </c>
      <c r="H150" s="187">
        <f>'13. Desinvesteringen'!G434</f>
        <v>2023</v>
      </c>
      <c r="I150" s="43" t="str">
        <f>'13. Desinvesteringen'!C434</f>
        <v>01 Regionale leidingen</v>
      </c>
      <c r="J150" s="176">
        <f>'13. Desinvesteringen'!F434</f>
        <v>0</v>
      </c>
      <c r="K150" s="44">
        <f>_xlfn.XLOOKUP(I150,'3. Input (des)investeringen '!$B$11:$B$81,'3. Input (des)investeringen '!$E$11:$E$81)</f>
        <v>1</v>
      </c>
      <c r="L150" s="54"/>
      <c r="M150" s="44">
        <f>_xlfn.XLOOKUP(I150,'3. Input (des)investeringen '!$B$11:$B$81,'3. Input (des)investeringen '!$D$11:$D$81,0)</f>
        <v>55</v>
      </c>
      <c r="N150" s="44">
        <f t="shared" si="54"/>
        <v>1.5</v>
      </c>
      <c r="P150" s="49">
        <f t="shared" si="33"/>
        <v>56404.758175177521</v>
      </c>
      <c r="Q150" s="49">
        <f t="shared" si="33"/>
        <v>8677.6551038734615</v>
      </c>
      <c r="R150" s="49">
        <f t="shared" si="33"/>
        <v>0</v>
      </c>
      <c r="S150" s="49">
        <f t="shared" si="33"/>
        <v>0</v>
      </c>
      <c r="T150" s="103">
        <f t="shared" si="33"/>
        <v>0</v>
      </c>
      <c r="V150" s="49">
        <f t="shared" si="55"/>
        <v>4820.9195021519245</v>
      </c>
      <c r="W150" s="49">
        <f t="shared" si="56"/>
        <v>2410.4597510759627</v>
      </c>
      <c r="X150" s="49">
        <f t="shared" si="57"/>
        <v>0</v>
      </c>
      <c r="Y150" s="49">
        <f t="shared" si="58"/>
        <v>0</v>
      </c>
      <c r="Z150" s="103">
        <f t="shared" si="59"/>
        <v>0</v>
      </c>
      <c r="AB150" s="49">
        <f t="shared" si="60"/>
        <v>61225.677677329448</v>
      </c>
      <c r="AC150" s="49">
        <f t="shared" si="61"/>
        <v>11088.114854949425</v>
      </c>
      <c r="AD150" s="49">
        <f t="shared" si="62"/>
        <v>0</v>
      </c>
      <c r="AE150" s="49">
        <f t="shared" si="63"/>
        <v>0</v>
      </c>
      <c r="AF150" s="103">
        <f t="shared" si="64"/>
        <v>0</v>
      </c>
      <c r="AH150" s="49">
        <f t="shared" si="65"/>
        <v>11088.114854949417</v>
      </c>
      <c r="AI150" s="49">
        <f t="shared" si="66"/>
        <v>0</v>
      </c>
      <c r="AJ150" s="49">
        <f t="shared" si="67"/>
        <v>0</v>
      </c>
      <c r="AK150" s="49">
        <f t="shared" si="68"/>
        <v>0</v>
      </c>
      <c r="AL150" s="103">
        <f t="shared" si="69"/>
        <v>0</v>
      </c>
      <c r="AN150" s="53">
        <f t="shared" si="70"/>
        <v>61680.290386382374</v>
      </c>
      <c r="AO150" s="53">
        <f t="shared" si="71"/>
        <v>11088.114854949425</v>
      </c>
      <c r="AP150" s="53">
        <f t="shared" si="72"/>
        <v>0</v>
      </c>
      <c r="AQ150" s="53">
        <f t="shared" si="73"/>
        <v>0</v>
      </c>
      <c r="AR150" s="203">
        <f t="shared" si="74"/>
        <v>0</v>
      </c>
      <c r="AY150" s="3"/>
    </row>
    <row r="151" spans="1:51">
      <c r="A151" s="240"/>
      <c r="B151" s="43">
        <f>'13. Desinvesteringen'!B435</f>
        <v>416</v>
      </c>
      <c r="C151" s="54"/>
      <c r="D151" s="54"/>
      <c r="E151" s="54"/>
      <c r="F151" s="48">
        <f>'5. Input GAW-waarde desinv.'!D111</f>
        <v>39219.604478837689</v>
      </c>
      <c r="G151" s="187">
        <f>'13. Desinvesteringen'!D435</f>
        <v>1969</v>
      </c>
      <c r="H151" s="187">
        <f>'13. Desinvesteringen'!G435</f>
        <v>2023</v>
      </c>
      <c r="I151" s="43" t="str">
        <f>'13. Desinvesteringen'!C435</f>
        <v>01 Regionale leidingen</v>
      </c>
      <c r="J151" s="176">
        <f>'13. Desinvesteringen'!F435</f>
        <v>0</v>
      </c>
      <c r="K151" s="44">
        <f>_xlfn.XLOOKUP(I151,'3. Input (des)investeringen '!$B$11:$B$81,'3. Input (des)investeringen '!$E$11:$E$81)</f>
        <v>1</v>
      </c>
      <c r="L151" s="54"/>
      <c r="M151" s="44">
        <f>_xlfn.XLOOKUP(I151,'3. Input (des)investeringen '!$B$11:$B$81,'3. Input (des)investeringen '!$D$11:$D$81,0)</f>
        <v>55</v>
      </c>
      <c r="N151" s="44">
        <f t="shared" si="54"/>
        <v>2.5</v>
      </c>
      <c r="P151" s="49">
        <f t="shared" si="33"/>
        <v>18354.774896096042</v>
      </c>
      <c r="Q151" s="49">
        <f t="shared" si="33"/>
        <v>11295.246089905255</v>
      </c>
      <c r="R151" s="49">
        <f t="shared" si="33"/>
        <v>5647.6230449526274</v>
      </c>
      <c r="S151" s="49">
        <f t="shared" si="33"/>
        <v>0</v>
      </c>
      <c r="T151" s="103">
        <f t="shared" si="33"/>
        <v>0</v>
      </c>
      <c r="V151" s="49">
        <f t="shared" si="55"/>
        <v>1568.7841791535077</v>
      </c>
      <c r="W151" s="49">
        <f t="shared" si="56"/>
        <v>1568.7841791535075</v>
      </c>
      <c r="X151" s="49">
        <f t="shared" si="57"/>
        <v>784.39208957675373</v>
      </c>
      <c r="Y151" s="49">
        <f t="shared" si="58"/>
        <v>0</v>
      </c>
      <c r="Z151" s="103">
        <f t="shared" si="59"/>
        <v>0</v>
      </c>
      <c r="AB151" s="49">
        <f t="shared" si="60"/>
        <v>19923.559075249548</v>
      </c>
      <c r="AC151" s="49">
        <f t="shared" si="61"/>
        <v>12864.030269058763</v>
      </c>
      <c r="AD151" s="49">
        <f t="shared" si="62"/>
        <v>6432.0151345293816</v>
      </c>
      <c r="AE151" s="49">
        <f t="shared" si="63"/>
        <v>0</v>
      </c>
      <c r="AF151" s="103">
        <f t="shared" si="64"/>
        <v>0</v>
      </c>
      <c r="AH151" s="49">
        <f t="shared" si="65"/>
        <v>19296.045403588141</v>
      </c>
      <c r="AI151" s="49">
        <f t="shared" si="66"/>
        <v>6432.015134529378</v>
      </c>
      <c r="AJ151" s="49">
        <f t="shared" si="67"/>
        <v>0</v>
      </c>
      <c r="AK151" s="49">
        <f t="shared" si="68"/>
        <v>0</v>
      </c>
      <c r="AL151" s="103">
        <f t="shared" si="69"/>
        <v>0</v>
      </c>
      <c r="AN151" s="53">
        <f t="shared" si="70"/>
        <v>20714.696936796663</v>
      </c>
      <c r="AO151" s="53">
        <f t="shared" si="71"/>
        <v>13192.063040919762</v>
      </c>
      <c r="AP151" s="53">
        <f t="shared" si="72"/>
        <v>6432.0151345293816</v>
      </c>
      <c r="AQ151" s="53">
        <f t="shared" si="73"/>
        <v>0</v>
      </c>
      <c r="AR151" s="203">
        <f t="shared" si="74"/>
        <v>0</v>
      </c>
      <c r="AY151" s="3"/>
    </row>
    <row r="152" spans="1:51">
      <c r="A152" s="240"/>
      <c r="B152" s="43">
        <f>'13. Desinvesteringen'!B436</f>
        <v>417</v>
      </c>
      <c r="C152" s="54"/>
      <c r="D152" s="54"/>
      <c r="E152" s="54"/>
      <c r="F152" s="48">
        <f>'5. Input GAW-waarde desinv.'!D112</f>
        <v>69808.707803642814</v>
      </c>
      <c r="G152" s="187">
        <f>'13. Desinvesteringen'!D436</f>
        <v>1970</v>
      </c>
      <c r="H152" s="187">
        <f>'13. Desinvesteringen'!G436</f>
        <v>2023</v>
      </c>
      <c r="I152" s="43" t="str">
        <f>'13. Desinvesteringen'!C436</f>
        <v>01 Regionale leidingen</v>
      </c>
      <c r="J152" s="176">
        <f>'13. Desinvesteringen'!F436</f>
        <v>0</v>
      </c>
      <c r="K152" s="44">
        <f>_xlfn.XLOOKUP(I152,'3. Input (des)investeringen '!$B$11:$B$81,'3. Input (des)investeringen '!$E$11:$E$81)</f>
        <v>1</v>
      </c>
      <c r="L152" s="54"/>
      <c r="M152" s="44">
        <f>_xlfn.XLOOKUP(I152,'3. Input (des)investeringen '!$B$11:$B$81,'3. Input (des)investeringen '!$D$11:$D$81,0)</f>
        <v>55</v>
      </c>
      <c r="N152" s="44">
        <f t="shared" si="54"/>
        <v>3.5</v>
      </c>
      <c r="P152" s="49">
        <f t="shared" si="33"/>
        <v>23336.053751503456</v>
      </c>
      <c r="Q152" s="49">
        <f t="shared" si="33"/>
        <v>15796.71330871003</v>
      </c>
      <c r="R152" s="49">
        <f t="shared" si="33"/>
        <v>15796.71330871003</v>
      </c>
      <c r="S152" s="49">
        <f t="shared" si="33"/>
        <v>7898.3566543550151</v>
      </c>
      <c r="T152" s="103">
        <f t="shared" si="33"/>
        <v>0</v>
      </c>
      <c r="V152" s="49">
        <f t="shared" si="55"/>
        <v>1994.534508675509</v>
      </c>
      <c r="W152" s="49">
        <f t="shared" si="56"/>
        <v>1994.5345086755094</v>
      </c>
      <c r="X152" s="49">
        <f t="shared" si="57"/>
        <v>1994.5345086755094</v>
      </c>
      <c r="Y152" s="49">
        <f t="shared" si="58"/>
        <v>997.26725433775471</v>
      </c>
      <c r="Z152" s="103">
        <f t="shared" si="59"/>
        <v>0</v>
      </c>
      <c r="AB152" s="49">
        <f t="shared" si="60"/>
        <v>25330.588260178964</v>
      </c>
      <c r="AC152" s="49">
        <f t="shared" si="61"/>
        <v>17791.247817385538</v>
      </c>
      <c r="AD152" s="49">
        <f t="shared" si="62"/>
        <v>17791.247817385538</v>
      </c>
      <c r="AE152" s="49">
        <f t="shared" si="63"/>
        <v>8895.623908692769</v>
      </c>
      <c r="AF152" s="103">
        <f t="shared" si="64"/>
        <v>0</v>
      </c>
      <c r="AH152" s="49">
        <f t="shared" si="65"/>
        <v>44478.11954346385</v>
      </c>
      <c r="AI152" s="49">
        <f t="shared" si="66"/>
        <v>26686.871726078312</v>
      </c>
      <c r="AJ152" s="49">
        <f t="shared" si="67"/>
        <v>8895.6239086927744</v>
      </c>
      <c r="AK152" s="49">
        <f t="shared" si="68"/>
        <v>0</v>
      </c>
      <c r="AL152" s="103">
        <f t="shared" si="69"/>
        <v>0</v>
      </c>
      <c r="AN152" s="53">
        <f t="shared" si="70"/>
        <v>27154.191161460982</v>
      </c>
      <c r="AO152" s="53">
        <f t="shared" si="71"/>
        <v>19152.278275415531</v>
      </c>
      <c r="AP152" s="53">
        <f t="shared" si="72"/>
        <v>18129.281525915863</v>
      </c>
      <c r="AQ152" s="53">
        <f t="shared" si="73"/>
        <v>8895.623908692769</v>
      </c>
      <c r="AR152" s="203">
        <f t="shared" si="74"/>
        <v>0</v>
      </c>
      <c r="AY152" s="3"/>
    </row>
    <row r="153" spans="1:51">
      <c r="A153" s="240"/>
      <c r="B153" s="43">
        <f>'13. Desinvesteringen'!B437</f>
        <v>418</v>
      </c>
      <c r="C153" s="54"/>
      <c r="D153" s="54"/>
      <c r="E153" s="54"/>
      <c r="F153" s="48">
        <f>'5. Input GAW-waarde desinv.'!D113</f>
        <v>38586.635084201873</v>
      </c>
      <c r="G153" s="187">
        <f>'13. Desinvesteringen'!D437</f>
        <v>1971</v>
      </c>
      <c r="H153" s="187">
        <f>'13. Desinvesteringen'!G437</f>
        <v>2023</v>
      </c>
      <c r="I153" s="43" t="str">
        <f>'13. Desinvesteringen'!C437</f>
        <v>01 Regionale leidingen</v>
      </c>
      <c r="J153" s="176">
        <f>'13. Desinvesteringen'!F437</f>
        <v>0</v>
      </c>
      <c r="K153" s="44">
        <f>_xlfn.XLOOKUP(I153,'3. Input (des)investeringen '!$B$11:$B$81,'3. Input (des)investeringen '!$E$11:$E$81)</f>
        <v>1</v>
      </c>
      <c r="L153" s="54"/>
      <c r="M153" s="44">
        <f>_xlfn.XLOOKUP(I153,'3. Input (des)investeringen '!$B$11:$B$81,'3. Input (des)investeringen '!$D$11:$D$81,0)</f>
        <v>55</v>
      </c>
      <c r="N153" s="44">
        <f t="shared" si="54"/>
        <v>4.5</v>
      </c>
      <c r="P153" s="49">
        <f t="shared" si="33"/>
        <v>10032.525121892488</v>
      </c>
      <c r="Q153" s="49">
        <f t="shared" si="33"/>
        <v>7134.2400866791022</v>
      </c>
      <c r="R153" s="49">
        <f t="shared" si="33"/>
        <v>7024.4825468840381</v>
      </c>
      <c r="S153" s="49">
        <f t="shared" si="33"/>
        <v>7024.4825468840381</v>
      </c>
      <c r="T153" s="103">
        <f t="shared" si="33"/>
        <v>3512.2412734420191</v>
      </c>
      <c r="V153" s="49">
        <f t="shared" si="55"/>
        <v>857.48077964893059</v>
      </c>
      <c r="W153" s="49">
        <f t="shared" si="56"/>
        <v>857.48077964893059</v>
      </c>
      <c r="X153" s="49">
        <f t="shared" si="57"/>
        <v>857.48077964893059</v>
      </c>
      <c r="Y153" s="49">
        <f t="shared" si="58"/>
        <v>857.48077964893059</v>
      </c>
      <c r="Z153" s="103">
        <f t="shared" si="59"/>
        <v>428.7403898244653</v>
      </c>
      <c r="AB153" s="49">
        <f t="shared" si="60"/>
        <v>10890.005901541419</v>
      </c>
      <c r="AC153" s="49">
        <f t="shared" si="61"/>
        <v>7991.7208663280326</v>
      </c>
      <c r="AD153" s="49">
        <f t="shared" si="62"/>
        <v>7881.9633265329685</v>
      </c>
      <c r="AE153" s="49">
        <f t="shared" si="63"/>
        <v>7881.9633265329685</v>
      </c>
      <c r="AF153" s="103">
        <f t="shared" si="64"/>
        <v>3940.9816632664842</v>
      </c>
      <c r="AH153" s="49">
        <f t="shared" si="65"/>
        <v>27696.629182660454</v>
      </c>
      <c r="AI153" s="49">
        <f t="shared" si="66"/>
        <v>19704.908316332421</v>
      </c>
      <c r="AJ153" s="49">
        <f t="shared" si="67"/>
        <v>11822.944989799453</v>
      </c>
      <c r="AK153" s="49">
        <f t="shared" si="68"/>
        <v>3940.9816632664842</v>
      </c>
      <c r="AL153" s="103">
        <f t="shared" si="69"/>
        <v>0</v>
      </c>
      <c r="AN153" s="53">
        <f t="shared" si="70"/>
        <v>12025.567698030498</v>
      </c>
      <c r="AO153" s="53">
        <f t="shared" si="71"/>
        <v>8996.6711904609856</v>
      </c>
      <c r="AP153" s="53">
        <f t="shared" si="72"/>
        <v>8331.2352361453486</v>
      </c>
      <c r="AQ153" s="53">
        <f t="shared" si="73"/>
        <v>8031.7206297370949</v>
      </c>
      <c r="AR153" s="203">
        <f t="shared" si="74"/>
        <v>3940.9816632664842</v>
      </c>
      <c r="AY153" s="3"/>
    </row>
    <row r="154" spans="1:51">
      <c r="A154" s="240"/>
      <c r="B154" s="43">
        <f>'13. Desinvesteringen'!B438</f>
        <v>419</v>
      </c>
      <c r="C154" s="54"/>
      <c r="D154" s="54"/>
      <c r="E154" s="54"/>
      <c r="F154" s="48">
        <f>'5. Input GAW-waarde desinv.'!D114</f>
        <v>21904.077054372625</v>
      </c>
      <c r="G154" s="187">
        <f>'13. Desinvesteringen'!D438</f>
        <v>1972</v>
      </c>
      <c r="H154" s="187">
        <f>'13. Desinvesteringen'!G438</f>
        <v>2023</v>
      </c>
      <c r="I154" s="43" t="str">
        <f>'13. Desinvesteringen'!C438</f>
        <v>01 Regionale leidingen</v>
      </c>
      <c r="J154" s="176">
        <f>'13. Desinvesteringen'!F438</f>
        <v>0</v>
      </c>
      <c r="K154" s="44">
        <f>_xlfn.XLOOKUP(I154,'3. Input (des)investeringen '!$B$11:$B$81,'3. Input (des)investeringen '!$E$11:$E$81)</f>
        <v>1</v>
      </c>
      <c r="L154" s="54"/>
      <c r="M154" s="44">
        <f>_xlfn.XLOOKUP(I154,'3. Input (des)investeringen '!$B$11:$B$81,'3. Input (des)investeringen '!$D$11:$D$81,0)</f>
        <v>55</v>
      </c>
      <c r="N154" s="44">
        <f t="shared" si="54"/>
        <v>5.5</v>
      </c>
      <c r="P154" s="49">
        <f t="shared" si="33"/>
        <v>4659.594573384722</v>
      </c>
      <c r="Q154" s="49">
        <f t="shared" si="33"/>
        <v>3558.2358560392422</v>
      </c>
      <c r="R154" s="49">
        <f t="shared" si="33"/>
        <v>3284.5254055746855</v>
      </c>
      <c r="S154" s="49">
        <f t="shared" si="33"/>
        <v>3284.5254055746855</v>
      </c>
      <c r="T154" s="103">
        <f t="shared" si="33"/>
        <v>3284.5254055746855</v>
      </c>
      <c r="V154" s="49">
        <f t="shared" si="55"/>
        <v>398.25594644313867</v>
      </c>
      <c r="W154" s="49">
        <f t="shared" si="56"/>
        <v>398.25594644313867</v>
      </c>
      <c r="X154" s="49">
        <f t="shared" si="57"/>
        <v>398.25594644313867</v>
      </c>
      <c r="Y154" s="49">
        <f t="shared" si="58"/>
        <v>398.25594644313867</v>
      </c>
      <c r="Z154" s="103">
        <f t="shared" si="59"/>
        <v>398.25594644313867</v>
      </c>
      <c r="AB154" s="49">
        <f t="shared" si="60"/>
        <v>5057.8505198278608</v>
      </c>
      <c r="AC154" s="49">
        <f t="shared" si="61"/>
        <v>3956.491802482381</v>
      </c>
      <c r="AD154" s="49">
        <f t="shared" si="62"/>
        <v>3682.7813520178242</v>
      </c>
      <c r="AE154" s="49">
        <f t="shared" si="63"/>
        <v>3682.7813520178242</v>
      </c>
      <c r="AF154" s="103">
        <f t="shared" si="64"/>
        <v>3682.7813520178242</v>
      </c>
      <c r="AH154" s="49">
        <f t="shared" si="65"/>
        <v>16846.226534544763</v>
      </c>
      <c r="AI154" s="49">
        <f t="shared" si="66"/>
        <v>12889.734732062381</v>
      </c>
      <c r="AJ154" s="49">
        <f t="shared" si="67"/>
        <v>9206.953380044557</v>
      </c>
      <c r="AK154" s="49">
        <f t="shared" si="68"/>
        <v>5524.1720280267327</v>
      </c>
      <c r="AL154" s="103">
        <f t="shared" si="69"/>
        <v>1841.3906760089085</v>
      </c>
      <c r="AN154" s="53">
        <f t="shared" si="70"/>
        <v>5748.5458077441963</v>
      </c>
      <c r="AO154" s="53">
        <f t="shared" si="71"/>
        <v>4613.8682738175621</v>
      </c>
      <c r="AP154" s="53">
        <f t="shared" si="72"/>
        <v>4032.6455804595175</v>
      </c>
      <c r="AQ154" s="53">
        <f t="shared" si="73"/>
        <v>3892.6998890828399</v>
      </c>
      <c r="AR154" s="203">
        <f t="shared" si="74"/>
        <v>3752.7541977061628</v>
      </c>
      <c r="AY154" s="3"/>
    </row>
    <row r="155" spans="1:51">
      <c r="A155" s="240"/>
      <c r="B155" s="43">
        <f>'13. Desinvesteringen'!B439</f>
        <v>420</v>
      </c>
      <c r="C155" s="54"/>
      <c r="D155" s="54"/>
      <c r="E155" s="54"/>
      <c r="F155" s="48">
        <f>'5. Input GAW-waarde desinv.'!D115</f>
        <v>17162.736023996706</v>
      </c>
      <c r="G155" s="187">
        <f>'13. Desinvesteringen'!D439</f>
        <v>1973</v>
      </c>
      <c r="H155" s="187">
        <f>'13. Desinvesteringen'!G439</f>
        <v>2023</v>
      </c>
      <c r="I155" s="43" t="str">
        <f>'13. Desinvesteringen'!C439</f>
        <v>01 Regionale leidingen</v>
      </c>
      <c r="J155" s="176">
        <f>'13. Desinvesteringen'!F439</f>
        <v>0</v>
      </c>
      <c r="K155" s="44">
        <f>_xlfn.XLOOKUP(I155,'3. Input (des)investeringen '!$B$11:$B$81,'3. Input (des)investeringen '!$E$11:$E$81)</f>
        <v>1</v>
      </c>
      <c r="L155" s="54"/>
      <c r="M155" s="44">
        <f>_xlfn.XLOOKUP(I155,'3. Input (des)investeringen '!$B$11:$B$81,'3. Input (des)investeringen '!$D$11:$D$81,0)</f>
        <v>55</v>
      </c>
      <c r="N155" s="44">
        <f t="shared" si="54"/>
        <v>6.5</v>
      </c>
      <c r="P155" s="49">
        <f t="shared" si="33"/>
        <v>3089.2924843194073</v>
      </c>
      <c r="Q155" s="49">
        <f t="shared" si="33"/>
        <v>2471.4339874555258</v>
      </c>
      <c r="R155" s="49">
        <f t="shared" si="33"/>
        <v>2196.8302110715786</v>
      </c>
      <c r="S155" s="49">
        <f t="shared" si="33"/>
        <v>2196.8302110715786</v>
      </c>
      <c r="T155" s="103">
        <f t="shared" si="33"/>
        <v>2196.8302110715786</v>
      </c>
      <c r="V155" s="49">
        <f t="shared" si="55"/>
        <v>264.04209267687241</v>
      </c>
      <c r="W155" s="49">
        <f t="shared" si="56"/>
        <v>264.04209267687241</v>
      </c>
      <c r="X155" s="49">
        <f t="shared" si="57"/>
        <v>264.04209267687241</v>
      </c>
      <c r="Y155" s="49">
        <f t="shared" si="58"/>
        <v>264.04209267687241</v>
      </c>
      <c r="Z155" s="103">
        <f t="shared" si="59"/>
        <v>264.04209267687241</v>
      </c>
      <c r="AB155" s="49">
        <f t="shared" si="60"/>
        <v>3353.3345769962798</v>
      </c>
      <c r="AC155" s="49">
        <f t="shared" si="61"/>
        <v>2735.4760801323982</v>
      </c>
      <c r="AD155" s="49">
        <f t="shared" si="62"/>
        <v>2460.872303748451</v>
      </c>
      <c r="AE155" s="49">
        <f t="shared" si="63"/>
        <v>2460.872303748451</v>
      </c>
      <c r="AF155" s="103">
        <f t="shared" si="64"/>
        <v>2460.872303748451</v>
      </c>
      <c r="AH155" s="49">
        <f t="shared" si="65"/>
        <v>13809.401447000426</v>
      </c>
      <c r="AI155" s="49">
        <f t="shared" si="66"/>
        <v>11073.925366868029</v>
      </c>
      <c r="AJ155" s="49">
        <f t="shared" si="67"/>
        <v>8613.0530631195779</v>
      </c>
      <c r="AK155" s="49">
        <f t="shared" si="68"/>
        <v>6152.1807593711274</v>
      </c>
      <c r="AL155" s="103">
        <f t="shared" si="69"/>
        <v>3691.3084556226763</v>
      </c>
      <c r="AN155" s="53">
        <f t="shared" si="70"/>
        <v>3919.5200363232971</v>
      </c>
      <c r="AO155" s="53">
        <f t="shared" si="71"/>
        <v>3300.2462738426675</v>
      </c>
      <c r="AP155" s="53">
        <f t="shared" si="72"/>
        <v>2788.168320146995</v>
      </c>
      <c r="AQ155" s="53">
        <f t="shared" si="73"/>
        <v>2694.6551726045536</v>
      </c>
      <c r="AR155" s="203">
        <f t="shared" si="74"/>
        <v>2601.1420250621127</v>
      </c>
      <c r="AY155" s="3"/>
    </row>
    <row r="156" spans="1:51">
      <c r="A156" s="240"/>
      <c r="B156" s="43">
        <f>'13. Desinvesteringen'!B440</f>
        <v>421</v>
      </c>
      <c r="C156" s="54"/>
      <c r="D156" s="54"/>
      <c r="E156" s="54"/>
      <c r="F156" s="48">
        <f>'5. Input GAW-waarde desinv.'!D116</f>
        <v>2951.3714473540831</v>
      </c>
      <c r="G156" s="187">
        <f>'13. Desinvesteringen'!D440</f>
        <v>1985</v>
      </c>
      <c r="H156" s="187">
        <f>'13. Desinvesteringen'!G440</f>
        <v>2023</v>
      </c>
      <c r="I156" s="43" t="str">
        <f>'13. Desinvesteringen'!C440</f>
        <v>01 Regionale leidingen</v>
      </c>
      <c r="J156" s="176">
        <f>'13. Desinvesteringen'!F440</f>
        <v>0</v>
      </c>
      <c r="K156" s="44">
        <f>_xlfn.XLOOKUP(I156,'3. Input (des)investeringen '!$B$11:$B$81,'3. Input (des)investeringen '!$E$11:$E$81)</f>
        <v>1</v>
      </c>
      <c r="L156" s="54"/>
      <c r="M156" s="44">
        <f>_xlfn.XLOOKUP(I156,'3. Input (des)investeringen '!$B$11:$B$81,'3. Input (des)investeringen '!$D$11:$D$81,0)</f>
        <v>55</v>
      </c>
      <c r="N156" s="44">
        <f t="shared" si="54"/>
        <v>18.5</v>
      </c>
      <c r="P156" s="49">
        <f t="shared" si="33"/>
        <v>186.65430234617716</v>
      </c>
      <c r="Q156" s="49">
        <f t="shared" si="33"/>
        <v>173.53805407320257</v>
      </c>
      <c r="R156" s="49">
        <f t="shared" si="33"/>
        <v>161.34348811130184</v>
      </c>
      <c r="S156" s="49">
        <f t="shared" si="33"/>
        <v>150.00583759537253</v>
      </c>
      <c r="T156" s="103">
        <f t="shared" si="33"/>
        <v>139.46488684542743</v>
      </c>
      <c r="V156" s="49">
        <f t="shared" si="55"/>
        <v>15.953359174886936</v>
      </c>
      <c r="W156" s="49">
        <f t="shared" si="56"/>
        <v>15.953359174886936</v>
      </c>
      <c r="X156" s="49">
        <f t="shared" si="57"/>
        <v>15.953359174886936</v>
      </c>
      <c r="Y156" s="49">
        <f t="shared" si="58"/>
        <v>15.953359174886936</v>
      </c>
      <c r="Z156" s="103">
        <f t="shared" si="59"/>
        <v>15.953359174886936</v>
      </c>
      <c r="AB156" s="49">
        <f t="shared" si="60"/>
        <v>202.6076615210641</v>
      </c>
      <c r="AC156" s="49">
        <f t="shared" si="61"/>
        <v>189.49141324808951</v>
      </c>
      <c r="AD156" s="49">
        <f t="shared" si="62"/>
        <v>177.29684728618878</v>
      </c>
      <c r="AE156" s="49">
        <f t="shared" si="63"/>
        <v>165.95919677025947</v>
      </c>
      <c r="AF156" s="103">
        <f t="shared" si="64"/>
        <v>155.41824602031437</v>
      </c>
      <c r="AH156" s="49">
        <f t="shared" si="65"/>
        <v>2748.763785833019</v>
      </c>
      <c r="AI156" s="49">
        <f t="shared" si="66"/>
        <v>2559.2723725849296</v>
      </c>
      <c r="AJ156" s="49">
        <f t="shared" si="67"/>
        <v>2381.9755252987406</v>
      </c>
      <c r="AK156" s="49">
        <f t="shared" si="68"/>
        <v>2216.0163285284812</v>
      </c>
      <c r="AL156" s="103">
        <f t="shared" si="69"/>
        <v>2060.598082508167</v>
      </c>
      <c r="AN156" s="53">
        <f t="shared" si="70"/>
        <v>315.30697674021792</v>
      </c>
      <c r="AO156" s="53">
        <f t="shared" si="71"/>
        <v>320.01430424992088</v>
      </c>
      <c r="AP156" s="53">
        <f t="shared" si="72"/>
        <v>267.81191724754092</v>
      </c>
      <c r="AQ156" s="53">
        <f t="shared" si="73"/>
        <v>250.16781725434174</v>
      </c>
      <c r="AR156" s="203">
        <f t="shared" si="74"/>
        <v>233.72097315562473</v>
      </c>
      <c r="AY156" s="3"/>
    </row>
    <row r="157" spans="1:51">
      <c r="A157" s="240"/>
      <c r="B157" s="43">
        <f>'13. Desinvesteringen'!B441</f>
        <v>422</v>
      </c>
      <c r="C157" s="54"/>
      <c r="D157" s="54"/>
      <c r="E157" s="54"/>
      <c r="F157" s="48">
        <f>'5. Input GAW-waarde desinv.'!D117</f>
        <v>1042.7959463378704</v>
      </c>
      <c r="G157" s="187">
        <f>'13. Desinvesteringen'!D441</f>
        <v>1988</v>
      </c>
      <c r="H157" s="187">
        <f>'13. Desinvesteringen'!G441</f>
        <v>2023</v>
      </c>
      <c r="I157" s="43" t="str">
        <f>'13. Desinvesteringen'!C441</f>
        <v>01 Regionale leidingen</v>
      </c>
      <c r="J157" s="176">
        <f>'13. Desinvesteringen'!F441</f>
        <v>0</v>
      </c>
      <c r="K157" s="44">
        <f>_xlfn.XLOOKUP(I157,'3. Input (des)investeringen '!$B$11:$B$81,'3. Input (des)investeringen '!$E$11:$E$81)</f>
        <v>1</v>
      </c>
      <c r="L157" s="54"/>
      <c r="M157" s="44">
        <f>_xlfn.XLOOKUP(I157,'3. Input (des)investeringen '!$B$11:$B$81,'3. Input (des)investeringen '!$D$11:$D$81,0)</f>
        <v>55</v>
      </c>
      <c r="N157" s="44">
        <f t="shared" si="54"/>
        <v>21.5</v>
      </c>
      <c r="P157" s="49">
        <f t="shared" si="33"/>
        <v>56.747500335595738</v>
      </c>
      <c r="Q157" s="49">
        <f t="shared" si="33"/>
        <v>53.316256129257397</v>
      </c>
      <c r="R157" s="49">
        <f t="shared" si="33"/>
        <v>50.092482502837179</v>
      </c>
      <c r="S157" s="49">
        <f t="shared" si="33"/>
        <v>47.063634723595868</v>
      </c>
      <c r="T157" s="103">
        <f t="shared" si="33"/>
        <v>44.217926577517972</v>
      </c>
      <c r="V157" s="49">
        <f t="shared" si="55"/>
        <v>4.8502137038970723</v>
      </c>
      <c r="W157" s="49">
        <f t="shared" si="56"/>
        <v>4.8502137038970723</v>
      </c>
      <c r="X157" s="49">
        <f t="shared" si="57"/>
        <v>4.8502137038970723</v>
      </c>
      <c r="Y157" s="49">
        <f t="shared" si="58"/>
        <v>4.8502137038970723</v>
      </c>
      <c r="Z157" s="103">
        <f t="shared" si="59"/>
        <v>4.8502137038970723</v>
      </c>
      <c r="AB157" s="49">
        <f t="shared" si="60"/>
        <v>61.597714039492814</v>
      </c>
      <c r="AC157" s="49">
        <f t="shared" si="61"/>
        <v>58.166469833154466</v>
      </c>
      <c r="AD157" s="49">
        <f t="shared" si="62"/>
        <v>54.942696206734254</v>
      </c>
      <c r="AE157" s="49">
        <f t="shared" si="63"/>
        <v>51.913848427492937</v>
      </c>
      <c r="AF157" s="103">
        <f t="shared" si="64"/>
        <v>49.06814028141504</v>
      </c>
      <c r="AH157" s="49">
        <f t="shared" si="65"/>
        <v>981.19823229837766</v>
      </c>
      <c r="AI157" s="49">
        <f t="shared" si="66"/>
        <v>923.03176246522321</v>
      </c>
      <c r="AJ157" s="49">
        <f t="shared" si="67"/>
        <v>868.08906625848897</v>
      </c>
      <c r="AK157" s="49">
        <f t="shared" si="68"/>
        <v>816.17521783099608</v>
      </c>
      <c r="AL157" s="103">
        <f t="shared" si="69"/>
        <v>767.10707754958105</v>
      </c>
      <c r="AN157" s="53">
        <f t="shared" si="70"/>
        <v>101.8268415637263</v>
      </c>
      <c r="AO157" s="53">
        <f t="shared" si="71"/>
        <v>105.24108971888084</v>
      </c>
      <c r="AP157" s="53">
        <f t="shared" si="72"/>
        <v>87.930080724556831</v>
      </c>
      <c r="AQ157" s="53">
        <f t="shared" si="73"/>
        <v>82.928506705070788</v>
      </c>
      <c r="AR157" s="203">
        <f t="shared" si="74"/>
        <v>78.218209228299116</v>
      </c>
      <c r="AY157" s="3"/>
    </row>
    <row r="158" spans="1:51">
      <c r="A158" s="240"/>
      <c r="B158" s="43">
        <f>'13. Desinvesteringen'!B442</f>
        <v>423</v>
      </c>
      <c r="C158" s="54"/>
      <c r="D158" s="54"/>
      <c r="E158" s="54"/>
      <c r="F158" s="48">
        <f>'5. Input GAW-waarde desinv.'!D118</f>
        <v>1583.1020339233444</v>
      </c>
      <c r="G158" s="187">
        <f>'13. Desinvesteringen'!D442</f>
        <v>1989</v>
      </c>
      <c r="H158" s="187">
        <f>'13. Desinvesteringen'!G442</f>
        <v>2023</v>
      </c>
      <c r="I158" s="43" t="str">
        <f>'13. Desinvesteringen'!C442</f>
        <v>01 Regionale leidingen</v>
      </c>
      <c r="J158" s="176">
        <f>'13. Desinvesteringen'!F442</f>
        <v>0</v>
      </c>
      <c r="K158" s="44">
        <f>_xlfn.XLOOKUP(I158,'3. Input (des)investeringen '!$B$11:$B$81,'3. Input (des)investeringen '!$E$11:$E$81)</f>
        <v>1</v>
      </c>
      <c r="L158" s="54"/>
      <c r="M158" s="44">
        <f>_xlfn.XLOOKUP(I158,'3. Input (des)investeringen '!$B$11:$B$81,'3. Input (des)investeringen '!$D$11:$D$81,0)</f>
        <v>55</v>
      </c>
      <c r="N158" s="44">
        <f t="shared" si="54"/>
        <v>22.5</v>
      </c>
      <c r="P158" s="49">
        <f t="shared" si="33"/>
        <v>82.321305764013914</v>
      </c>
      <c r="Q158" s="49">
        <f t="shared" si="33"/>
        <v>77.564963653204231</v>
      </c>
      <c r="R158" s="49">
        <f t="shared" si="33"/>
        <v>73.083432419907979</v>
      </c>
      <c r="S158" s="49">
        <f t="shared" si="33"/>
        <v>68.860834102313291</v>
      </c>
      <c r="T158" s="103">
        <f t="shared" si="33"/>
        <v>64.882208131957412</v>
      </c>
      <c r="V158" s="49">
        <f t="shared" si="55"/>
        <v>7.0360090396593087</v>
      </c>
      <c r="W158" s="49">
        <f t="shared" si="56"/>
        <v>7.0360090396593087</v>
      </c>
      <c r="X158" s="49">
        <f t="shared" si="57"/>
        <v>7.0360090396593087</v>
      </c>
      <c r="Y158" s="49">
        <f t="shared" si="58"/>
        <v>7.0360090396593087</v>
      </c>
      <c r="Z158" s="103">
        <f t="shared" si="59"/>
        <v>7.0360090396593087</v>
      </c>
      <c r="AB158" s="49">
        <f t="shared" si="60"/>
        <v>89.357314803673219</v>
      </c>
      <c r="AC158" s="49">
        <f t="shared" si="61"/>
        <v>84.600972692863536</v>
      </c>
      <c r="AD158" s="49">
        <f t="shared" si="62"/>
        <v>80.119441459567284</v>
      </c>
      <c r="AE158" s="49">
        <f t="shared" si="63"/>
        <v>75.896843141972596</v>
      </c>
      <c r="AF158" s="103">
        <f t="shared" si="64"/>
        <v>71.918217171616718</v>
      </c>
      <c r="AH158" s="49">
        <f t="shared" si="65"/>
        <v>1493.7447191196711</v>
      </c>
      <c r="AI158" s="49">
        <f t="shared" si="66"/>
        <v>1409.1437464268076</v>
      </c>
      <c r="AJ158" s="49">
        <f t="shared" si="67"/>
        <v>1329.0243049672404</v>
      </c>
      <c r="AK158" s="49">
        <f t="shared" si="68"/>
        <v>1253.1274618252678</v>
      </c>
      <c r="AL158" s="103">
        <f t="shared" si="69"/>
        <v>1181.209244653651</v>
      </c>
      <c r="AN158" s="53">
        <f t="shared" si="70"/>
        <v>150.60084828757974</v>
      </c>
      <c r="AO158" s="53">
        <f t="shared" si="71"/>
        <v>156.46730376063073</v>
      </c>
      <c r="AP158" s="53">
        <f t="shared" si="72"/>
        <v>130.62236504832242</v>
      </c>
      <c r="AQ158" s="53">
        <f t="shared" si="73"/>
        <v>123.51568669133277</v>
      </c>
      <c r="AR158" s="203">
        <f t="shared" si="74"/>
        <v>116.80416846845546</v>
      </c>
      <c r="AY158" s="3"/>
    </row>
    <row r="159" spans="1:51">
      <c r="A159" s="240"/>
      <c r="B159" s="43">
        <f>'13. Desinvesteringen'!B443</f>
        <v>424</v>
      </c>
      <c r="C159" s="54"/>
      <c r="D159" s="54"/>
      <c r="E159" s="54"/>
      <c r="F159" s="48">
        <f>'5. Input GAW-waarde desinv.'!D119</f>
        <v>7373.2798573001292</v>
      </c>
      <c r="G159" s="187">
        <f>'13. Desinvesteringen'!D443</f>
        <v>1992</v>
      </c>
      <c r="H159" s="187">
        <f>'13. Desinvesteringen'!G443</f>
        <v>2023</v>
      </c>
      <c r="I159" s="43" t="str">
        <f>'13. Desinvesteringen'!C443</f>
        <v>01 Regionale leidingen</v>
      </c>
      <c r="J159" s="176">
        <f>'13. Desinvesteringen'!F443</f>
        <v>0</v>
      </c>
      <c r="K159" s="44">
        <f>_xlfn.XLOOKUP(I159,'3. Input (des)investeringen '!$B$11:$B$81,'3. Input (des)investeringen '!$E$11:$E$81)</f>
        <v>1</v>
      </c>
      <c r="L159" s="54"/>
      <c r="M159" s="44">
        <f>_xlfn.XLOOKUP(I159,'3. Input (des)investeringen '!$B$11:$B$81,'3. Input (des)investeringen '!$D$11:$D$81,0)</f>
        <v>55</v>
      </c>
      <c r="N159" s="44">
        <f t="shared" si="54"/>
        <v>25.5</v>
      </c>
      <c r="P159" s="49">
        <f t="shared" si="33"/>
        <v>338.3034287467118</v>
      </c>
      <c r="Q159" s="49">
        <f t="shared" si="33"/>
        <v>321.05658728119317</v>
      </c>
      <c r="R159" s="49">
        <f t="shared" si="33"/>
        <v>304.68899655705394</v>
      </c>
      <c r="S159" s="49">
        <f t="shared" si="33"/>
        <v>289.15583202669433</v>
      </c>
      <c r="T159" s="103">
        <f t="shared" si="33"/>
        <v>274.41455431552953</v>
      </c>
      <c r="V159" s="49">
        <f t="shared" si="55"/>
        <v>28.914822969804433</v>
      </c>
      <c r="W159" s="49">
        <f t="shared" si="56"/>
        <v>28.914822969804433</v>
      </c>
      <c r="X159" s="49">
        <f t="shared" si="57"/>
        <v>28.914822969804433</v>
      </c>
      <c r="Y159" s="49">
        <f t="shared" si="58"/>
        <v>28.914822969804433</v>
      </c>
      <c r="Z159" s="103">
        <f t="shared" si="59"/>
        <v>28.914822969804433</v>
      </c>
      <c r="AB159" s="49">
        <f t="shared" si="60"/>
        <v>367.21825171651625</v>
      </c>
      <c r="AC159" s="49">
        <f t="shared" si="61"/>
        <v>349.97141025099762</v>
      </c>
      <c r="AD159" s="49">
        <f t="shared" si="62"/>
        <v>333.60381952685839</v>
      </c>
      <c r="AE159" s="49">
        <f t="shared" si="63"/>
        <v>318.07065499649877</v>
      </c>
      <c r="AF159" s="103">
        <f t="shared" si="64"/>
        <v>303.32937728533398</v>
      </c>
      <c r="AH159" s="49">
        <f t="shared" si="65"/>
        <v>7006.0616055836126</v>
      </c>
      <c r="AI159" s="49">
        <f t="shared" si="66"/>
        <v>6656.0901953326147</v>
      </c>
      <c r="AJ159" s="49">
        <f t="shared" si="67"/>
        <v>6322.4863758057563</v>
      </c>
      <c r="AK159" s="49">
        <f t="shared" si="68"/>
        <v>6004.4157208092574</v>
      </c>
      <c r="AL159" s="103">
        <f t="shared" si="69"/>
        <v>5701.0863435239235</v>
      </c>
      <c r="AN159" s="53">
        <f t="shared" si="70"/>
        <v>654.4667775454443</v>
      </c>
      <c r="AO159" s="53">
        <f t="shared" si="71"/>
        <v>689.4320102129609</v>
      </c>
      <c r="AP159" s="53">
        <f t="shared" si="72"/>
        <v>573.85830180747712</v>
      </c>
      <c r="AQ159" s="53">
        <f t="shared" si="73"/>
        <v>546.23845238725062</v>
      </c>
      <c r="AR159" s="203">
        <f t="shared" si="74"/>
        <v>519.97065833924307</v>
      </c>
      <c r="AY159" s="3"/>
    </row>
    <row r="160" spans="1:51">
      <c r="A160" s="240"/>
      <c r="B160" s="43">
        <f>'13. Desinvesteringen'!B444</f>
        <v>425</v>
      </c>
      <c r="C160" s="54"/>
      <c r="D160" s="54"/>
      <c r="E160" s="54"/>
      <c r="F160" s="48">
        <f>'5. Input GAW-waarde desinv.'!D120</f>
        <v>138596.0081293541</v>
      </c>
      <c r="G160" s="187">
        <f>'13. Desinvesteringen'!D444</f>
        <v>1993</v>
      </c>
      <c r="H160" s="187">
        <f>'13. Desinvesteringen'!G444</f>
        <v>2023</v>
      </c>
      <c r="I160" s="43" t="str">
        <f>'13. Desinvesteringen'!C444</f>
        <v>01 Regionale leidingen</v>
      </c>
      <c r="J160" s="176">
        <f>'13. Desinvesteringen'!F444</f>
        <v>0</v>
      </c>
      <c r="K160" s="44">
        <f>_xlfn.XLOOKUP(I160,'3. Input (des)investeringen '!$B$11:$B$81,'3. Input (des)investeringen '!$E$11:$E$81)</f>
        <v>1</v>
      </c>
      <c r="L160" s="54"/>
      <c r="M160" s="44">
        <f>_xlfn.XLOOKUP(I160,'3. Input (des)investeringen '!$B$11:$B$81,'3. Input (des)investeringen '!$D$11:$D$81,0)</f>
        <v>55</v>
      </c>
      <c r="N160" s="44">
        <f t="shared" si="54"/>
        <v>26.5</v>
      </c>
      <c r="P160" s="49">
        <f t="shared" ref="P160:T210" si="75">IF($M160&gt;0, IF(OR($G160&gt;P$49,$G160+$M160&lt;P$49),0,
VDB($F160,0,$N160,MAX(0,P$49-2022),MIN($N160,P$49-2021),$F$22,FALSE))*(1-$F$25), 0)</f>
        <v>6119.1445098620497</v>
      </c>
      <c r="Q160" s="49">
        <f t="shared" si="75"/>
        <v>5818.9600622084399</v>
      </c>
      <c r="R160" s="49">
        <f t="shared" si="75"/>
        <v>5533.5016440623658</v>
      </c>
      <c r="S160" s="49">
        <f t="shared" si="75"/>
        <v>5262.0468464291171</v>
      </c>
      <c r="T160" s="103">
        <f t="shared" si="75"/>
        <v>5003.9086992458024</v>
      </c>
      <c r="V160" s="49">
        <f t="shared" si="55"/>
        <v>523.00380426171364</v>
      </c>
      <c r="W160" s="49">
        <f t="shared" si="56"/>
        <v>523.00380426171353</v>
      </c>
      <c r="X160" s="49">
        <f t="shared" si="57"/>
        <v>523.00380426171353</v>
      </c>
      <c r="Y160" s="49">
        <f t="shared" si="58"/>
        <v>523.00380426171353</v>
      </c>
      <c r="Z160" s="103">
        <f t="shared" si="59"/>
        <v>523.00380426171353</v>
      </c>
      <c r="AB160" s="49">
        <f t="shared" si="60"/>
        <v>6642.1483141237632</v>
      </c>
      <c r="AC160" s="49">
        <f t="shared" si="61"/>
        <v>6341.9638664701533</v>
      </c>
      <c r="AD160" s="49">
        <f t="shared" si="62"/>
        <v>6056.5054483240792</v>
      </c>
      <c r="AE160" s="49">
        <f t="shared" si="63"/>
        <v>5785.0506506908305</v>
      </c>
      <c r="AF160" s="103">
        <f t="shared" si="64"/>
        <v>5526.9125035075158</v>
      </c>
      <c r="AH160" s="49">
        <f t="shared" si="65"/>
        <v>131953.85981523033</v>
      </c>
      <c r="AI160" s="49">
        <f t="shared" si="66"/>
        <v>125611.89594876018</v>
      </c>
      <c r="AJ160" s="49">
        <f t="shared" si="67"/>
        <v>119555.3905004361</v>
      </c>
      <c r="AK160" s="49">
        <f t="shared" si="68"/>
        <v>113770.33984974527</v>
      </c>
      <c r="AL160" s="103">
        <f t="shared" si="69"/>
        <v>108243.42734623776</v>
      </c>
      <c r="AN160" s="53">
        <f t="shared" si="70"/>
        <v>12052.256566548207</v>
      </c>
      <c r="AO160" s="53">
        <f t="shared" si="71"/>
        <v>12748.170559856922</v>
      </c>
      <c r="AP160" s="53">
        <f t="shared" si="72"/>
        <v>10599.610287340651</v>
      </c>
      <c r="AQ160" s="53">
        <f t="shared" si="73"/>
        <v>10108.32356498115</v>
      </c>
      <c r="AR160" s="203">
        <f t="shared" si="74"/>
        <v>9640.16274266455</v>
      </c>
      <c r="AY160" s="3"/>
    </row>
    <row r="161" spans="1:51">
      <c r="A161" s="240"/>
      <c r="B161" s="43">
        <f>'13. Desinvesteringen'!B445</f>
        <v>426</v>
      </c>
      <c r="C161" s="54"/>
      <c r="D161" s="54"/>
      <c r="E161" s="54"/>
      <c r="F161" s="48">
        <f>'5. Input GAW-waarde desinv.'!D121</f>
        <v>0</v>
      </c>
      <c r="G161" s="187">
        <f>'13. Desinvesteringen'!D445</f>
        <v>1998</v>
      </c>
      <c r="H161" s="187">
        <f>'13. Desinvesteringen'!G445</f>
        <v>2023</v>
      </c>
      <c r="I161" s="43" t="str">
        <f>'13. Desinvesteringen'!C445</f>
        <v>01 Regionale leidingen</v>
      </c>
      <c r="J161" s="176">
        <f>'13. Desinvesteringen'!F445</f>
        <v>0</v>
      </c>
      <c r="K161" s="44">
        <f>_xlfn.XLOOKUP(I161,'3. Input (des)investeringen '!$B$11:$B$81,'3. Input (des)investeringen '!$E$11:$E$81)</f>
        <v>1</v>
      </c>
      <c r="L161" s="54"/>
      <c r="M161" s="44">
        <f>_xlfn.XLOOKUP(I161,'3. Input (des)investeringen '!$B$11:$B$81,'3. Input (des)investeringen '!$D$11:$D$81,0)</f>
        <v>55</v>
      </c>
      <c r="N161" s="44">
        <f t="shared" si="54"/>
        <v>31.5</v>
      </c>
      <c r="P161" s="49">
        <f t="shared" si="75"/>
        <v>0</v>
      </c>
      <c r="Q161" s="49">
        <f t="shared" si="75"/>
        <v>0</v>
      </c>
      <c r="R161" s="49">
        <f t="shared" si="75"/>
        <v>0</v>
      </c>
      <c r="S161" s="49">
        <f t="shared" si="75"/>
        <v>0</v>
      </c>
      <c r="T161" s="103">
        <f t="shared" si="75"/>
        <v>0</v>
      </c>
      <c r="V161" s="49">
        <f t="shared" si="55"/>
        <v>0</v>
      </c>
      <c r="W161" s="49">
        <f t="shared" si="56"/>
        <v>0</v>
      </c>
      <c r="X161" s="49">
        <f t="shared" si="57"/>
        <v>0</v>
      </c>
      <c r="Y161" s="49">
        <f t="shared" si="58"/>
        <v>0</v>
      </c>
      <c r="Z161" s="103">
        <f t="shared" si="59"/>
        <v>0</v>
      </c>
      <c r="AB161" s="49">
        <f t="shared" si="60"/>
        <v>0</v>
      </c>
      <c r="AC161" s="49">
        <f t="shared" si="61"/>
        <v>0</v>
      </c>
      <c r="AD161" s="49">
        <f t="shared" si="62"/>
        <v>0</v>
      </c>
      <c r="AE161" s="49">
        <f t="shared" si="63"/>
        <v>0</v>
      </c>
      <c r="AF161" s="103">
        <f t="shared" si="64"/>
        <v>0</v>
      </c>
      <c r="AH161" s="49">
        <f t="shared" si="65"/>
        <v>0</v>
      </c>
      <c r="AI161" s="49">
        <f t="shared" si="66"/>
        <v>0</v>
      </c>
      <c r="AJ161" s="49">
        <f t="shared" si="67"/>
        <v>0</v>
      </c>
      <c r="AK161" s="49">
        <f t="shared" si="68"/>
        <v>0</v>
      </c>
      <c r="AL161" s="103">
        <f t="shared" si="69"/>
        <v>0</v>
      </c>
      <c r="AN161" s="53">
        <f t="shared" si="70"/>
        <v>0</v>
      </c>
      <c r="AO161" s="53">
        <f t="shared" si="71"/>
        <v>0</v>
      </c>
      <c r="AP161" s="53">
        <f t="shared" si="72"/>
        <v>0</v>
      </c>
      <c r="AQ161" s="53">
        <f t="shared" si="73"/>
        <v>0</v>
      </c>
      <c r="AR161" s="203">
        <f t="shared" si="74"/>
        <v>0</v>
      </c>
      <c r="AY161" s="3"/>
    </row>
    <row r="162" spans="1:51">
      <c r="A162" s="240"/>
      <c r="B162" s="43">
        <f>'13. Desinvesteringen'!B446</f>
        <v>427</v>
      </c>
      <c r="C162" s="54"/>
      <c r="D162" s="54"/>
      <c r="E162" s="54"/>
      <c r="F162" s="48">
        <f>'5. Input GAW-waarde desinv.'!D122</f>
        <v>30711.765477463152</v>
      </c>
      <c r="G162" s="187">
        <f>'13. Desinvesteringen'!D446</f>
        <v>1999</v>
      </c>
      <c r="H162" s="187">
        <f>'13. Desinvesteringen'!G446</f>
        <v>2023</v>
      </c>
      <c r="I162" s="43" t="str">
        <f>'13. Desinvesteringen'!C446</f>
        <v>01 Regionale leidingen</v>
      </c>
      <c r="J162" s="176">
        <f>'13. Desinvesteringen'!F446</f>
        <v>0</v>
      </c>
      <c r="K162" s="44">
        <f>_xlfn.XLOOKUP(I162,'3. Input (des)investeringen '!$B$11:$B$81,'3. Input (des)investeringen '!$E$11:$E$81)</f>
        <v>1</v>
      </c>
      <c r="L162" s="54"/>
      <c r="M162" s="44">
        <f>_xlfn.XLOOKUP(I162,'3. Input (des)investeringen '!$B$11:$B$81,'3. Input (des)investeringen '!$D$11:$D$81,0)</f>
        <v>55</v>
      </c>
      <c r="N162" s="44">
        <f t="shared" si="54"/>
        <v>32.5</v>
      </c>
      <c r="P162" s="49">
        <f t="shared" si="75"/>
        <v>1105.6235571886737</v>
      </c>
      <c r="Q162" s="49">
        <f t="shared" si="75"/>
        <v>1061.3986149011266</v>
      </c>
      <c r="R162" s="49">
        <f t="shared" si="75"/>
        <v>1018.9426703050815</v>
      </c>
      <c r="S162" s="49">
        <f t="shared" si="75"/>
        <v>978.18496349287818</v>
      </c>
      <c r="T162" s="103">
        <f t="shared" si="75"/>
        <v>939.05756495316314</v>
      </c>
      <c r="V162" s="49">
        <f t="shared" si="55"/>
        <v>94.497739930655868</v>
      </c>
      <c r="W162" s="49">
        <f t="shared" si="56"/>
        <v>94.497739930655868</v>
      </c>
      <c r="X162" s="49">
        <f t="shared" si="57"/>
        <v>94.497739930655868</v>
      </c>
      <c r="Y162" s="49">
        <f t="shared" si="58"/>
        <v>94.497739930655868</v>
      </c>
      <c r="Z162" s="103">
        <f t="shared" si="59"/>
        <v>94.497739930655868</v>
      </c>
      <c r="AB162" s="49">
        <f t="shared" si="60"/>
        <v>1200.1212971193295</v>
      </c>
      <c r="AC162" s="49">
        <f t="shared" si="61"/>
        <v>1155.8963548317824</v>
      </c>
      <c r="AD162" s="49">
        <f t="shared" si="62"/>
        <v>1113.4404102357373</v>
      </c>
      <c r="AE162" s="49">
        <f t="shared" si="63"/>
        <v>1072.6827034235341</v>
      </c>
      <c r="AF162" s="103">
        <f t="shared" si="64"/>
        <v>1033.555304883819</v>
      </c>
      <c r="AH162" s="49">
        <f t="shared" si="65"/>
        <v>29511.644180343821</v>
      </c>
      <c r="AI162" s="49">
        <f t="shared" si="66"/>
        <v>28355.747825512037</v>
      </c>
      <c r="AJ162" s="49">
        <f t="shared" si="67"/>
        <v>27242.3074152763</v>
      </c>
      <c r="AK162" s="49">
        <f t="shared" si="68"/>
        <v>26169.624711852764</v>
      </c>
      <c r="AL162" s="103">
        <f t="shared" si="69"/>
        <v>25136.069406968945</v>
      </c>
      <c r="AN162" s="53">
        <f t="shared" si="70"/>
        <v>2410.0987085134261</v>
      </c>
      <c r="AO162" s="53">
        <f t="shared" si="71"/>
        <v>2602.0394939328962</v>
      </c>
      <c r="AP162" s="53">
        <f t="shared" si="72"/>
        <v>2148.6480920162367</v>
      </c>
      <c r="AQ162" s="53">
        <f t="shared" si="73"/>
        <v>2067.1284424739392</v>
      </c>
      <c r="AR162" s="203">
        <f t="shared" si="74"/>
        <v>1988.7259423486389</v>
      </c>
      <c r="AY162" s="3"/>
    </row>
    <row r="163" spans="1:51">
      <c r="A163" s="240"/>
      <c r="B163" s="43">
        <f>'13. Desinvesteringen'!B447</f>
        <v>428</v>
      </c>
      <c r="C163" s="54"/>
      <c r="D163" s="54"/>
      <c r="E163" s="54"/>
      <c r="F163" s="48">
        <f>'5. Input GAW-waarde desinv.'!D123</f>
        <v>13771.568761085329</v>
      </c>
      <c r="G163" s="187">
        <f>'13. Desinvesteringen'!D447</f>
        <v>2002</v>
      </c>
      <c r="H163" s="187">
        <f>'13. Desinvesteringen'!G447</f>
        <v>2023</v>
      </c>
      <c r="I163" s="43" t="str">
        <f>'13. Desinvesteringen'!C447</f>
        <v>01 Regionale leidingen</v>
      </c>
      <c r="J163" s="176">
        <f>'13. Desinvesteringen'!F447</f>
        <v>0</v>
      </c>
      <c r="K163" s="44">
        <f>_xlfn.XLOOKUP(I163,'3. Input (des)investeringen '!$B$11:$B$81,'3. Input (des)investeringen '!$E$11:$E$81)</f>
        <v>1</v>
      </c>
      <c r="L163" s="54"/>
      <c r="M163" s="44">
        <f>_xlfn.XLOOKUP(I163,'3. Input (des)investeringen '!$B$11:$B$81,'3. Input (des)investeringen '!$D$11:$D$81,0)</f>
        <v>55</v>
      </c>
      <c r="N163" s="44">
        <f t="shared" si="54"/>
        <v>35.5</v>
      </c>
      <c r="P163" s="49">
        <f t="shared" si="75"/>
        <v>453.87987184422076</v>
      </c>
      <c r="Q163" s="49">
        <f t="shared" si="75"/>
        <v>437.25891879077034</v>
      </c>
      <c r="R163" s="49">
        <f t="shared" si="75"/>
        <v>421.24662035617882</v>
      </c>
      <c r="S163" s="49">
        <f t="shared" si="75"/>
        <v>405.82068777975536</v>
      </c>
      <c r="T163" s="103">
        <f t="shared" si="75"/>
        <v>390.9596485089474</v>
      </c>
      <c r="V163" s="49">
        <f t="shared" si="55"/>
        <v>38.79315143967699</v>
      </c>
      <c r="W163" s="49">
        <f t="shared" si="56"/>
        <v>38.79315143967699</v>
      </c>
      <c r="X163" s="49">
        <f t="shared" si="57"/>
        <v>38.79315143967699</v>
      </c>
      <c r="Y163" s="49">
        <f t="shared" si="58"/>
        <v>38.79315143967699</v>
      </c>
      <c r="Z163" s="103">
        <f t="shared" si="59"/>
        <v>38.79315143967699</v>
      </c>
      <c r="AB163" s="49">
        <f t="shared" si="60"/>
        <v>492.67302328389775</v>
      </c>
      <c r="AC163" s="49">
        <f t="shared" si="61"/>
        <v>476.05207023044733</v>
      </c>
      <c r="AD163" s="49">
        <f t="shared" si="62"/>
        <v>460.03977179585581</v>
      </c>
      <c r="AE163" s="49">
        <f t="shared" si="63"/>
        <v>444.61383921943235</v>
      </c>
      <c r="AF163" s="103">
        <f t="shared" si="64"/>
        <v>429.75279994862439</v>
      </c>
      <c r="AH163" s="49">
        <f t="shared" si="65"/>
        <v>13278.895737801431</v>
      </c>
      <c r="AI163" s="49">
        <f t="shared" si="66"/>
        <v>12802.843667570984</v>
      </c>
      <c r="AJ163" s="49">
        <f t="shared" si="67"/>
        <v>12342.803895775127</v>
      </c>
      <c r="AK163" s="49">
        <f t="shared" si="68"/>
        <v>11898.190056555695</v>
      </c>
      <c r="AL163" s="103">
        <f t="shared" si="69"/>
        <v>11468.437256607071</v>
      </c>
      <c r="AN163" s="53">
        <f t="shared" si="70"/>
        <v>1037.1077485337564</v>
      </c>
      <c r="AO163" s="53">
        <f t="shared" si="71"/>
        <v>1128.9970972765675</v>
      </c>
      <c r="AP163" s="53">
        <f t="shared" si="72"/>
        <v>929.06631983531065</v>
      </c>
      <c r="AQ163" s="53">
        <f t="shared" si="73"/>
        <v>896.7450613685487</v>
      </c>
      <c r="AR163" s="203">
        <f t="shared" si="74"/>
        <v>865.55341569969301</v>
      </c>
      <c r="AY163" s="3"/>
    </row>
    <row r="164" spans="1:51">
      <c r="A164" s="240"/>
      <c r="B164" s="43">
        <f>'13. Desinvesteringen'!B448</f>
        <v>429</v>
      </c>
      <c r="C164" s="54"/>
      <c r="D164" s="54"/>
      <c r="E164" s="54"/>
      <c r="F164" s="48">
        <f>'5. Input GAW-waarde desinv.'!D124</f>
        <v>38953.348948547842</v>
      </c>
      <c r="G164" s="187">
        <f>'13. Desinvesteringen'!D448</f>
        <v>2004</v>
      </c>
      <c r="H164" s="187">
        <f>'13. Desinvesteringen'!G448</f>
        <v>2023</v>
      </c>
      <c r="I164" s="43" t="str">
        <f>'13. Desinvesteringen'!C448</f>
        <v>01 Regionale leidingen</v>
      </c>
      <c r="J164" s="176">
        <f>'13. Desinvesteringen'!F448</f>
        <v>0</v>
      </c>
      <c r="K164" s="44">
        <f>_xlfn.XLOOKUP(I164,'3. Input (des)investeringen '!$B$11:$B$81,'3. Input (des)investeringen '!$E$11:$E$81)</f>
        <v>1</v>
      </c>
      <c r="L164" s="54"/>
      <c r="M164" s="44">
        <f>_xlfn.XLOOKUP(I164,'3. Input (des)investeringen '!$B$11:$B$81,'3. Input (des)investeringen '!$D$11:$D$81,0)</f>
        <v>55</v>
      </c>
      <c r="N164" s="44">
        <f t="shared" si="54"/>
        <v>37.5</v>
      </c>
      <c r="P164" s="49">
        <f t="shared" si="75"/>
        <v>1215.3444871946926</v>
      </c>
      <c r="Q164" s="49">
        <f t="shared" si="75"/>
        <v>1173.2125449719433</v>
      </c>
      <c r="R164" s="49">
        <f t="shared" si="75"/>
        <v>1132.5411767462494</v>
      </c>
      <c r="S164" s="49">
        <f t="shared" si="75"/>
        <v>1093.2797492857128</v>
      </c>
      <c r="T164" s="103">
        <f t="shared" si="75"/>
        <v>1055.379384643808</v>
      </c>
      <c r="V164" s="49">
        <f t="shared" si="55"/>
        <v>103.8755971961276</v>
      </c>
      <c r="W164" s="49">
        <f t="shared" si="56"/>
        <v>103.87559719612757</v>
      </c>
      <c r="X164" s="49">
        <f t="shared" si="57"/>
        <v>103.87559719612757</v>
      </c>
      <c r="Y164" s="49">
        <f t="shared" si="58"/>
        <v>103.87559719612757</v>
      </c>
      <c r="Z164" s="103">
        <f t="shared" si="59"/>
        <v>103.87559719612757</v>
      </c>
      <c r="AB164" s="49">
        <f t="shared" si="60"/>
        <v>1319.2200843908201</v>
      </c>
      <c r="AC164" s="49">
        <f t="shared" si="61"/>
        <v>1277.0881421680708</v>
      </c>
      <c r="AD164" s="49">
        <f t="shared" si="62"/>
        <v>1236.4167739423769</v>
      </c>
      <c r="AE164" s="49">
        <f t="shared" si="63"/>
        <v>1197.1553464818403</v>
      </c>
      <c r="AF164" s="103">
        <f t="shared" si="64"/>
        <v>1159.2549818399355</v>
      </c>
      <c r="AH164" s="49">
        <f t="shared" si="65"/>
        <v>37634.128864157021</v>
      </c>
      <c r="AI164" s="49">
        <f t="shared" si="66"/>
        <v>36357.040721988953</v>
      </c>
      <c r="AJ164" s="49">
        <f t="shared" si="67"/>
        <v>35120.623948046574</v>
      </c>
      <c r="AK164" s="49">
        <f t="shared" si="68"/>
        <v>33923.468601564731</v>
      </c>
      <c r="AL164" s="103">
        <f t="shared" si="69"/>
        <v>32764.213619724796</v>
      </c>
      <c r="AN164" s="53">
        <f t="shared" si="70"/>
        <v>2862.2193678212579</v>
      </c>
      <c r="AO164" s="53">
        <f t="shared" si="71"/>
        <v>3131.2972189895072</v>
      </c>
      <c r="AP164" s="53">
        <f t="shared" si="72"/>
        <v>2571.0004839681469</v>
      </c>
      <c r="AQ164" s="53">
        <f t="shared" si="73"/>
        <v>2486.2471533413</v>
      </c>
      <c r="AR164" s="203">
        <f t="shared" si="74"/>
        <v>2404.2950993894774</v>
      </c>
      <c r="AY164" s="3"/>
    </row>
    <row r="165" spans="1:51">
      <c r="A165" s="240"/>
      <c r="B165" s="43">
        <f>'13. Desinvesteringen'!B449</f>
        <v>430</v>
      </c>
      <c r="C165" s="54"/>
      <c r="D165" s="54"/>
      <c r="E165" s="54"/>
      <c r="F165" s="48">
        <f>'5. Input GAW-waarde desinv.'!D125</f>
        <v>49700.604054063915</v>
      </c>
      <c r="G165" s="187">
        <f>'13. Desinvesteringen'!D449</f>
        <v>2005</v>
      </c>
      <c r="H165" s="187">
        <f>'13. Desinvesteringen'!G449</f>
        <v>2023</v>
      </c>
      <c r="I165" s="43" t="str">
        <f>'13. Desinvesteringen'!C449</f>
        <v>01 Regionale leidingen</v>
      </c>
      <c r="J165" s="176">
        <f>'13. Desinvesteringen'!F449</f>
        <v>0</v>
      </c>
      <c r="K165" s="44">
        <f>_xlfn.XLOOKUP(I165,'3. Input (des)investeringen '!$B$11:$B$81,'3. Input (des)investeringen '!$E$11:$E$81)</f>
        <v>1</v>
      </c>
      <c r="L165" s="54"/>
      <c r="M165" s="44">
        <f>_xlfn.XLOOKUP(I165,'3. Input (des)investeringen '!$B$11:$B$81,'3. Input (des)investeringen '!$D$11:$D$81,0)</f>
        <v>55</v>
      </c>
      <c r="N165" s="44">
        <f t="shared" si="54"/>
        <v>38.5</v>
      </c>
      <c r="P165" s="49">
        <f t="shared" si="75"/>
        <v>1510.3819933312932</v>
      </c>
      <c r="Q165" s="49">
        <f t="shared" si="75"/>
        <v>1459.3820818681586</v>
      </c>
      <c r="R165" s="49">
        <f t="shared" si="75"/>
        <v>1410.1042453375455</v>
      </c>
      <c r="S165" s="49">
        <f t="shared" si="75"/>
        <v>1362.4903357547191</v>
      </c>
      <c r="T165" s="103">
        <f t="shared" si="75"/>
        <v>1316.4841685733909</v>
      </c>
      <c r="V165" s="49">
        <f t="shared" si="55"/>
        <v>129.09247806250369</v>
      </c>
      <c r="W165" s="49">
        <f t="shared" si="56"/>
        <v>129.09247806250369</v>
      </c>
      <c r="X165" s="49">
        <f t="shared" si="57"/>
        <v>129.09247806250369</v>
      </c>
      <c r="Y165" s="49">
        <f t="shared" si="58"/>
        <v>129.09247806250369</v>
      </c>
      <c r="Z165" s="103">
        <f t="shared" si="59"/>
        <v>129.09247806250369</v>
      </c>
      <c r="AB165" s="49">
        <f t="shared" si="60"/>
        <v>1639.4744713937969</v>
      </c>
      <c r="AC165" s="49">
        <f t="shared" si="61"/>
        <v>1588.4745599306623</v>
      </c>
      <c r="AD165" s="49">
        <f t="shared" si="62"/>
        <v>1539.1967234000492</v>
      </c>
      <c r="AE165" s="49">
        <f t="shared" si="63"/>
        <v>1491.5828138172228</v>
      </c>
      <c r="AF165" s="103">
        <f t="shared" si="64"/>
        <v>1445.5766466358946</v>
      </c>
      <c r="AH165" s="49">
        <f t="shared" si="65"/>
        <v>48061.129582670117</v>
      </c>
      <c r="AI165" s="49">
        <f t="shared" si="66"/>
        <v>46472.655022739455</v>
      </c>
      <c r="AJ165" s="49">
        <f t="shared" si="67"/>
        <v>44933.458299339407</v>
      </c>
      <c r="AK165" s="49">
        <f t="shared" si="68"/>
        <v>43441.875485522185</v>
      </c>
      <c r="AL165" s="103">
        <f t="shared" si="69"/>
        <v>41996.298838886287</v>
      </c>
      <c r="AN165" s="53">
        <f t="shared" si="70"/>
        <v>3609.9807842832715</v>
      </c>
      <c r="AO165" s="53">
        <f t="shared" si="71"/>
        <v>3958.579966090374</v>
      </c>
      <c r="AP165" s="53">
        <f t="shared" si="72"/>
        <v>3246.6681387749468</v>
      </c>
      <c r="AQ165" s="53">
        <f t="shared" si="73"/>
        <v>3142.3740822670661</v>
      </c>
      <c r="AR165" s="203">
        <f t="shared" si="74"/>
        <v>3041.4360025135734</v>
      </c>
      <c r="AY165" s="3"/>
    </row>
    <row r="166" spans="1:51">
      <c r="A166" s="240"/>
      <c r="B166" s="43">
        <f>'13. Desinvesteringen'!B450</f>
        <v>431</v>
      </c>
      <c r="C166" s="54"/>
      <c r="D166" s="54"/>
      <c r="E166" s="54"/>
      <c r="F166" s="48">
        <f>'5. Input GAW-waarde desinv.'!D126</f>
        <v>9176.6384417978097</v>
      </c>
      <c r="G166" s="187">
        <f>'13. Desinvesteringen'!D450</f>
        <v>2006</v>
      </c>
      <c r="H166" s="187">
        <f>'13. Desinvesteringen'!G450</f>
        <v>2023</v>
      </c>
      <c r="I166" s="43" t="str">
        <f>'13. Desinvesteringen'!C450</f>
        <v>01 Regionale leidingen</v>
      </c>
      <c r="J166" s="176">
        <f>'13. Desinvesteringen'!F450</f>
        <v>0</v>
      </c>
      <c r="K166" s="44">
        <f>_xlfn.XLOOKUP(I166,'3. Input (des)investeringen '!$B$11:$B$81,'3. Input (des)investeringen '!$E$11:$E$81)</f>
        <v>1</v>
      </c>
      <c r="L166" s="54"/>
      <c r="M166" s="44">
        <f>_xlfn.XLOOKUP(I166,'3. Input (des)investeringen '!$B$11:$B$81,'3. Input (des)investeringen '!$D$11:$D$81,0)</f>
        <v>55</v>
      </c>
      <c r="N166" s="44">
        <f t="shared" si="54"/>
        <v>39.5</v>
      </c>
      <c r="P166" s="49">
        <f t="shared" si="75"/>
        <v>271.81435384565663</v>
      </c>
      <c r="Q166" s="49">
        <f t="shared" si="75"/>
        <v>262.86856498491352</v>
      </c>
      <c r="R166" s="49">
        <f t="shared" si="75"/>
        <v>254.21719449173912</v>
      </c>
      <c r="S166" s="49">
        <f t="shared" si="75"/>
        <v>245.85055264770722</v>
      </c>
      <c r="T166" s="103">
        <f t="shared" si="75"/>
        <v>237.75926863651688</v>
      </c>
      <c r="V166" s="49">
        <f t="shared" si="55"/>
        <v>23.231996055184329</v>
      </c>
      <c r="W166" s="49">
        <f t="shared" si="56"/>
        <v>23.231996055184329</v>
      </c>
      <c r="X166" s="49">
        <f t="shared" si="57"/>
        <v>23.231996055184329</v>
      </c>
      <c r="Y166" s="49">
        <f t="shared" si="58"/>
        <v>23.231996055184329</v>
      </c>
      <c r="Z166" s="103">
        <f t="shared" si="59"/>
        <v>23.231996055184329</v>
      </c>
      <c r="AB166" s="49">
        <f t="shared" si="60"/>
        <v>295.04634990084094</v>
      </c>
      <c r="AC166" s="49">
        <f t="shared" si="61"/>
        <v>286.10056104009783</v>
      </c>
      <c r="AD166" s="49">
        <f t="shared" si="62"/>
        <v>277.44919054692343</v>
      </c>
      <c r="AE166" s="49">
        <f t="shared" si="63"/>
        <v>269.08254870289153</v>
      </c>
      <c r="AF166" s="103">
        <f t="shared" si="64"/>
        <v>260.99126469170119</v>
      </c>
      <c r="AH166" s="49">
        <f t="shared" si="65"/>
        <v>8881.5920918969696</v>
      </c>
      <c r="AI166" s="49">
        <f t="shared" si="66"/>
        <v>8595.4915308568725</v>
      </c>
      <c r="AJ166" s="49">
        <f t="shared" si="67"/>
        <v>8318.0423403099485</v>
      </c>
      <c r="AK166" s="49">
        <f t="shared" si="68"/>
        <v>8048.959791607057</v>
      </c>
      <c r="AL166" s="103">
        <f t="shared" si="69"/>
        <v>7787.9685269153561</v>
      </c>
      <c r="AN166" s="53">
        <f t="shared" si="70"/>
        <v>659.19162566861678</v>
      </c>
      <c r="AO166" s="53">
        <f t="shared" si="71"/>
        <v>724.47062911379828</v>
      </c>
      <c r="AP166" s="53">
        <f t="shared" si="72"/>
        <v>593.53479947870142</v>
      </c>
      <c r="AQ166" s="53">
        <f t="shared" si="73"/>
        <v>574.9430207839597</v>
      </c>
      <c r="AR166" s="203">
        <f t="shared" si="74"/>
        <v>556.93406871448474</v>
      </c>
      <c r="AY166" s="3"/>
    </row>
    <row r="167" spans="1:51">
      <c r="A167" s="240"/>
      <c r="B167" s="43">
        <f>'13. Desinvesteringen'!B451</f>
        <v>432</v>
      </c>
      <c r="C167" s="54"/>
      <c r="D167" s="54"/>
      <c r="E167" s="54"/>
      <c r="F167" s="48">
        <f>'5. Input GAW-waarde desinv.'!D127</f>
        <v>350173.006424536</v>
      </c>
      <c r="G167" s="187">
        <f>'13. Desinvesteringen'!D451</f>
        <v>2009</v>
      </c>
      <c r="H167" s="187">
        <f>'13. Desinvesteringen'!G451</f>
        <v>2023</v>
      </c>
      <c r="I167" s="43" t="str">
        <f>'13. Desinvesteringen'!C451</f>
        <v>01 Regionale leidingen</v>
      </c>
      <c r="J167" s="176">
        <f>'13. Desinvesteringen'!F451</f>
        <v>0</v>
      </c>
      <c r="K167" s="44">
        <f>_xlfn.XLOOKUP(I167,'3. Input (des)investeringen '!$B$11:$B$81,'3. Input (des)investeringen '!$E$11:$E$81)</f>
        <v>1</v>
      </c>
      <c r="L167" s="54"/>
      <c r="M167" s="44">
        <f>_xlfn.XLOOKUP(I167,'3. Input (des)investeringen '!$B$11:$B$81,'3. Input (des)investeringen '!$D$11:$D$81,0)</f>
        <v>55</v>
      </c>
      <c r="N167" s="44">
        <f t="shared" si="54"/>
        <v>42.5</v>
      </c>
      <c r="P167" s="49">
        <f t="shared" si="75"/>
        <v>9640.0568827460502</v>
      </c>
      <c r="Q167" s="49">
        <f t="shared" si="75"/>
        <v>9345.1845545679353</v>
      </c>
      <c r="R167" s="49">
        <f t="shared" si="75"/>
        <v>9059.3318505458592</v>
      </c>
      <c r="S167" s="49">
        <f t="shared" si="75"/>
        <v>8782.2228762938666</v>
      </c>
      <c r="T167" s="103">
        <f t="shared" si="75"/>
        <v>8513.5901765484068</v>
      </c>
      <c r="V167" s="49">
        <f t="shared" si="55"/>
        <v>823.93648570479058</v>
      </c>
      <c r="W167" s="49">
        <f t="shared" si="56"/>
        <v>823.93648570479058</v>
      </c>
      <c r="X167" s="49">
        <f t="shared" si="57"/>
        <v>823.93648570479058</v>
      </c>
      <c r="Y167" s="49">
        <f t="shared" si="58"/>
        <v>823.93648570479058</v>
      </c>
      <c r="Z167" s="103">
        <f t="shared" si="59"/>
        <v>823.93648570479058</v>
      </c>
      <c r="AB167" s="49">
        <f t="shared" si="60"/>
        <v>10463.993368450841</v>
      </c>
      <c r="AC167" s="49">
        <f t="shared" si="61"/>
        <v>10169.121040272727</v>
      </c>
      <c r="AD167" s="49">
        <f t="shared" si="62"/>
        <v>9883.2683362506505</v>
      </c>
      <c r="AE167" s="49">
        <f t="shared" si="63"/>
        <v>9606.1593619986579</v>
      </c>
      <c r="AF167" s="103">
        <f t="shared" si="64"/>
        <v>9337.5266622531981</v>
      </c>
      <c r="AH167" s="49">
        <f t="shared" si="65"/>
        <v>339709.01305608515</v>
      </c>
      <c r="AI167" s="49">
        <f t="shared" si="66"/>
        <v>329539.89201581245</v>
      </c>
      <c r="AJ167" s="49">
        <f t="shared" si="67"/>
        <v>319656.62367956177</v>
      </c>
      <c r="AK167" s="49">
        <f t="shared" si="68"/>
        <v>310050.46431756311</v>
      </c>
      <c r="AL167" s="103">
        <f t="shared" si="69"/>
        <v>300712.93765530991</v>
      </c>
      <c r="AN167" s="53">
        <f t="shared" si="70"/>
        <v>24392.062903750331</v>
      </c>
      <c r="AO167" s="53">
        <f t="shared" si="71"/>
        <v>26975.65553307916</v>
      </c>
      <c r="AP167" s="53">
        <f t="shared" si="72"/>
        <v>22030.220036073995</v>
      </c>
      <c r="AQ167" s="53">
        <f t="shared" si="73"/>
        <v>21388.077006066058</v>
      </c>
      <c r="AR167" s="203">
        <f t="shared" si="74"/>
        <v>20764.618293154974</v>
      </c>
      <c r="AY167" s="3"/>
    </row>
    <row r="168" spans="1:51">
      <c r="A168" s="240"/>
      <c r="B168" s="43">
        <f>'13. Desinvesteringen'!B452</f>
        <v>433</v>
      </c>
      <c r="C168" s="54"/>
      <c r="D168" s="54"/>
      <c r="E168" s="54"/>
      <c r="F168" s="48">
        <f>'5. Input GAW-waarde desinv.'!D128</f>
        <v>16791.944833574824</v>
      </c>
      <c r="G168" s="187">
        <f>'13. Desinvesteringen'!D452</f>
        <v>2011</v>
      </c>
      <c r="H168" s="187">
        <f>'13. Desinvesteringen'!G452</f>
        <v>2023</v>
      </c>
      <c r="I168" s="43" t="str">
        <f>'13. Desinvesteringen'!C452</f>
        <v>01 Regionale leidingen</v>
      </c>
      <c r="J168" s="176">
        <f>'13. Desinvesteringen'!F452</f>
        <v>0</v>
      </c>
      <c r="K168" s="44">
        <f>_xlfn.XLOOKUP(I168,'3. Input (des)investeringen '!$B$11:$B$81,'3. Input (des)investeringen '!$E$11:$E$81)</f>
        <v>1</v>
      </c>
      <c r="L168" s="54"/>
      <c r="M168" s="44">
        <f>_xlfn.XLOOKUP(I168,'3. Input (des)investeringen '!$B$11:$B$81,'3. Input (des)investeringen '!$D$11:$D$81,0)</f>
        <v>55</v>
      </c>
      <c r="N168" s="44">
        <f t="shared" si="54"/>
        <v>44.5</v>
      </c>
      <c r="P168" s="49">
        <f t="shared" si="75"/>
        <v>441.49607764679877</v>
      </c>
      <c r="Q168" s="49">
        <f t="shared" si="75"/>
        <v>428.5984394234091</v>
      </c>
      <c r="R168" s="49">
        <f t="shared" si="75"/>
        <v>416.07758613688259</v>
      </c>
      <c r="S168" s="49">
        <f t="shared" si="75"/>
        <v>403.92251058681637</v>
      </c>
      <c r="T168" s="103">
        <f t="shared" si="75"/>
        <v>392.12252713147114</v>
      </c>
      <c r="V168" s="49">
        <f t="shared" si="55"/>
        <v>37.734707491179385</v>
      </c>
      <c r="W168" s="49">
        <f t="shared" si="56"/>
        <v>37.734707491179378</v>
      </c>
      <c r="X168" s="49">
        <f t="shared" si="57"/>
        <v>37.734707491179378</v>
      </c>
      <c r="Y168" s="49">
        <f t="shared" si="58"/>
        <v>37.734707491179378</v>
      </c>
      <c r="Z168" s="103">
        <f t="shared" si="59"/>
        <v>37.734707491179378</v>
      </c>
      <c r="AB168" s="49">
        <f t="shared" si="60"/>
        <v>479.23078513797816</v>
      </c>
      <c r="AC168" s="49">
        <f t="shared" si="61"/>
        <v>466.3331469145885</v>
      </c>
      <c r="AD168" s="49">
        <f t="shared" si="62"/>
        <v>453.81229362806198</v>
      </c>
      <c r="AE168" s="49">
        <f t="shared" si="63"/>
        <v>441.65721807799576</v>
      </c>
      <c r="AF168" s="103">
        <f t="shared" si="64"/>
        <v>429.85723462265054</v>
      </c>
      <c r="AH168" s="49">
        <f t="shared" si="65"/>
        <v>16312.714048436846</v>
      </c>
      <c r="AI168" s="49">
        <f t="shared" si="66"/>
        <v>15846.380901522258</v>
      </c>
      <c r="AJ168" s="49">
        <f t="shared" si="67"/>
        <v>15392.568607894196</v>
      </c>
      <c r="AK168" s="49">
        <f t="shared" si="68"/>
        <v>14950.911389816201</v>
      </c>
      <c r="AL168" s="103">
        <f t="shared" si="69"/>
        <v>14521.054155193551</v>
      </c>
      <c r="AN168" s="53">
        <f t="shared" si="70"/>
        <v>1148.052061123889</v>
      </c>
      <c r="AO168" s="53">
        <f t="shared" si="71"/>
        <v>1274.4985728922236</v>
      </c>
      <c r="AP168" s="53">
        <f t="shared" si="72"/>
        <v>1038.7299007280415</v>
      </c>
      <c r="AQ168" s="53">
        <f t="shared" si="73"/>
        <v>1009.7918508910113</v>
      </c>
      <c r="AR168" s="203">
        <f t="shared" si="74"/>
        <v>981.65729252000551</v>
      </c>
      <c r="AY168" s="3"/>
    </row>
    <row r="169" spans="1:51">
      <c r="A169" s="240"/>
      <c r="B169" s="43">
        <f>'13. Desinvesteringen'!B453</f>
        <v>434</v>
      </c>
      <c r="C169" s="54"/>
      <c r="D169" s="54"/>
      <c r="E169" s="54"/>
      <c r="F169" s="48">
        <f>'5. Input GAW-waarde desinv.'!D129</f>
        <v>368844.5346481328</v>
      </c>
      <c r="G169" s="187">
        <f>'13. Desinvesteringen'!D453</f>
        <v>2012</v>
      </c>
      <c r="H169" s="187">
        <f>'13. Desinvesteringen'!G453</f>
        <v>2023</v>
      </c>
      <c r="I169" s="43" t="str">
        <f>'13. Desinvesteringen'!C453</f>
        <v>01 Regionale leidingen</v>
      </c>
      <c r="J169" s="176">
        <f>'13. Desinvesteringen'!F453</f>
        <v>0</v>
      </c>
      <c r="K169" s="44">
        <f>_xlfn.XLOOKUP(I169,'3. Input (des)investeringen '!$B$11:$B$81,'3. Input (des)investeringen '!$E$11:$E$81)</f>
        <v>1</v>
      </c>
      <c r="L169" s="54"/>
      <c r="M169" s="44">
        <f>_xlfn.XLOOKUP(I169,'3. Input (des)investeringen '!$B$11:$B$81,'3. Input (des)investeringen '!$D$11:$D$81,0)</f>
        <v>55</v>
      </c>
      <c r="N169" s="44">
        <f t="shared" si="54"/>
        <v>45.5</v>
      </c>
      <c r="P169" s="49">
        <f t="shared" si="75"/>
        <v>9484.5737480948446</v>
      </c>
      <c r="Q169" s="49">
        <f t="shared" si="75"/>
        <v>9213.585926720707</v>
      </c>
      <c r="R169" s="49">
        <f t="shared" si="75"/>
        <v>8950.3406145286863</v>
      </c>
      <c r="S169" s="49">
        <f t="shared" si="75"/>
        <v>8694.6165969707254</v>
      </c>
      <c r="T169" s="103">
        <f t="shared" si="75"/>
        <v>8446.1989799144194</v>
      </c>
      <c r="V169" s="49">
        <f t="shared" si="55"/>
        <v>810.6473288969953</v>
      </c>
      <c r="W169" s="49">
        <f t="shared" si="56"/>
        <v>810.64732889699519</v>
      </c>
      <c r="X169" s="49">
        <f t="shared" si="57"/>
        <v>810.64732889699519</v>
      </c>
      <c r="Y169" s="49">
        <f t="shared" si="58"/>
        <v>810.64732889699519</v>
      </c>
      <c r="Z169" s="103">
        <f t="shared" si="59"/>
        <v>810.64732889699519</v>
      </c>
      <c r="AB169" s="49">
        <f t="shared" si="60"/>
        <v>10295.22107699184</v>
      </c>
      <c r="AC169" s="49">
        <f t="shared" si="61"/>
        <v>10024.233255617703</v>
      </c>
      <c r="AD169" s="49">
        <f t="shared" si="62"/>
        <v>9760.9879434256818</v>
      </c>
      <c r="AE169" s="49">
        <f t="shared" si="63"/>
        <v>9505.2639258677209</v>
      </c>
      <c r="AF169" s="103">
        <f t="shared" si="64"/>
        <v>9256.8463088114149</v>
      </c>
      <c r="AH169" s="49">
        <f t="shared" si="65"/>
        <v>358549.31357114099</v>
      </c>
      <c r="AI169" s="49">
        <f t="shared" si="66"/>
        <v>348525.08031552326</v>
      </c>
      <c r="AJ169" s="49">
        <f t="shared" si="67"/>
        <v>338764.0923720976</v>
      </c>
      <c r="AK169" s="49">
        <f t="shared" si="68"/>
        <v>329258.82844622986</v>
      </c>
      <c r="AL169" s="103">
        <f t="shared" si="69"/>
        <v>320001.98213741847</v>
      </c>
      <c r="AN169" s="53">
        <f t="shared" si="70"/>
        <v>24995.742933408619</v>
      </c>
      <c r="AO169" s="53">
        <f t="shared" si="71"/>
        <v>27799.012351709389</v>
      </c>
      <c r="AP169" s="53">
        <f t="shared" si="72"/>
        <v>22634.023453565391</v>
      </c>
      <c r="AQ169" s="53">
        <f t="shared" si="73"/>
        <v>22017.099406824454</v>
      </c>
      <c r="AR169" s="203">
        <f t="shared" si="74"/>
        <v>21416.921630033314</v>
      </c>
      <c r="AY169" s="3"/>
    </row>
    <row r="170" spans="1:51">
      <c r="A170" s="240"/>
      <c r="B170" s="43">
        <f>'13. Desinvesteringen'!B454</f>
        <v>435</v>
      </c>
      <c r="C170" s="54"/>
      <c r="D170" s="54"/>
      <c r="E170" s="54"/>
      <c r="F170" s="48">
        <f>'5. Input GAW-waarde desinv.'!D130</f>
        <v>0</v>
      </c>
      <c r="G170" s="187">
        <f>'13. Desinvesteringen'!D454</f>
        <v>1965</v>
      </c>
      <c r="H170" s="187">
        <f>'13. Desinvesteringen'!G454</f>
        <v>2023</v>
      </c>
      <c r="I170" s="43" t="str">
        <f>'13. Desinvesteringen'!C454</f>
        <v>02 Gasontvangststations</v>
      </c>
      <c r="J170" s="176">
        <f>'13. Desinvesteringen'!F454</f>
        <v>0</v>
      </c>
      <c r="K170" s="44">
        <f>_xlfn.XLOOKUP(I170,'3. Input (des)investeringen '!$B$11:$B$81,'3. Input (des)investeringen '!$E$11:$E$81)</f>
        <v>0</v>
      </c>
      <c r="L170" s="54"/>
      <c r="M170" s="44">
        <f>_xlfn.XLOOKUP(I170,'3. Input (des)investeringen '!$B$11:$B$81,'3. Input (des)investeringen '!$D$11:$D$81,0)</f>
        <v>30</v>
      </c>
      <c r="N170" s="44">
        <f t="shared" si="54"/>
        <v>0</v>
      </c>
      <c r="P170" s="49">
        <f t="shared" si="75"/>
        <v>0</v>
      </c>
      <c r="Q170" s="49">
        <f t="shared" si="75"/>
        <v>0</v>
      </c>
      <c r="R170" s="49">
        <f t="shared" si="75"/>
        <v>0</v>
      </c>
      <c r="S170" s="49">
        <f t="shared" si="75"/>
        <v>0</v>
      </c>
      <c r="T170" s="103">
        <f t="shared" si="75"/>
        <v>0</v>
      </c>
      <c r="V170" s="49">
        <f t="shared" si="55"/>
        <v>0</v>
      </c>
      <c r="W170" s="49">
        <f t="shared" si="56"/>
        <v>0</v>
      </c>
      <c r="X170" s="49">
        <f t="shared" si="57"/>
        <v>0</v>
      </c>
      <c r="Y170" s="49">
        <f t="shared" si="58"/>
        <v>0</v>
      </c>
      <c r="Z170" s="103">
        <f t="shared" si="59"/>
        <v>0</v>
      </c>
      <c r="AB170" s="49">
        <f t="shared" si="60"/>
        <v>0</v>
      </c>
      <c r="AC170" s="49">
        <f t="shared" si="61"/>
        <v>0</v>
      </c>
      <c r="AD170" s="49">
        <f t="shared" si="62"/>
        <v>0</v>
      </c>
      <c r="AE170" s="49">
        <f t="shared" si="63"/>
        <v>0</v>
      </c>
      <c r="AF170" s="103">
        <f t="shared" si="64"/>
        <v>0</v>
      </c>
      <c r="AH170" s="49">
        <f t="shared" si="65"/>
        <v>0</v>
      </c>
      <c r="AI170" s="49">
        <f t="shared" si="66"/>
        <v>0</v>
      </c>
      <c r="AJ170" s="49">
        <f t="shared" si="67"/>
        <v>0</v>
      </c>
      <c r="AK170" s="49">
        <f t="shared" si="68"/>
        <v>0</v>
      </c>
      <c r="AL170" s="103">
        <f t="shared" si="69"/>
        <v>0</v>
      </c>
      <c r="AN170" s="53">
        <f t="shared" si="70"/>
        <v>0</v>
      </c>
      <c r="AO170" s="53">
        <f t="shared" si="71"/>
        <v>0</v>
      </c>
      <c r="AP170" s="53">
        <f t="shared" si="72"/>
        <v>0</v>
      </c>
      <c r="AQ170" s="53">
        <f t="shared" si="73"/>
        <v>0</v>
      </c>
      <c r="AR170" s="203">
        <f t="shared" si="74"/>
        <v>0</v>
      </c>
      <c r="AY170" s="3"/>
    </row>
    <row r="171" spans="1:51">
      <c r="A171" s="240"/>
      <c r="B171" s="43">
        <f>'13. Desinvesteringen'!B455</f>
        <v>436</v>
      </c>
      <c r="C171" s="54"/>
      <c r="D171" s="54"/>
      <c r="E171" s="54"/>
      <c r="F171" s="48">
        <f>'5. Input GAW-waarde desinv.'!D131</f>
        <v>0</v>
      </c>
      <c r="G171" s="187">
        <f>'13. Desinvesteringen'!D455</f>
        <v>1966</v>
      </c>
      <c r="H171" s="187">
        <f>'13. Desinvesteringen'!G455</f>
        <v>2023</v>
      </c>
      <c r="I171" s="43" t="str">
        <f>'13. Desinvesteringen'!C455</f>
        <v>02 Gasontvangststations</v>
      </c>
      <c r="J171" s="176">
        <f>'13. Desinvesteringen'!F455</f>
        <v>0</v>
      </c>
      <c r="K171" s="44">
        <f>_xlfn.XLOOKUP(I171,'3. Input (des)investeringen '!$B$11:$B$81,'3. Input (des)investeringen '!$E$11:$E$81)</f>
        <v>0</v>
      </c>
      <c r="L171" s="54"/>
      <c r="M171" s="44">
        <f>_xlfn.XLOOKUP(I171,'3. Input (des)investeringen '!$B$11:$B$81,'3. Input (des)investeringen '!$D$11:$D$81,0)</f>
        <v>30</v>
      </c>
      <c r="N171" s="44">
        <f t="shared" si="54"/>
        <v>0</v>
      </c>
      <c r="P171" s="49">
        <f t="shared" si="75"/>
        <v>0</v>
      </c>
      <c r="Q171" s="49">
        <f t="shared" si="75"/>
        <v>0</v>
      </c>
      <c r="R171" s="49">
        <f t="shared" si="75"/>
        <v>0</v>
      </c>
      <c r="S171" s="49">
        <f t="shared" si="75"/>
        <v>0</v>
      </c>
      <c r="T171" s="103">
        <f t="shared" si="75"/>
        <v>0</v>
      </c>
      <c r="V171" s="49">
        <f t="shared" si="55"/>
        <v>0</v>
      </c>
      <c r="W171" s="49">
        <f t="shared" si="56"/>
        <v>0</v>
      </c>
      <c r="X171" s="49">
        <f t="shared" si="57"/>
        <v>0</v>
      </c>
      <c r="Y171" s="49">
        <f t="shared" si="58"/>
        <v>0</v>
      </c>
      <c r="Z171" s="103">
        <f t="shared" si="59"/>
        <v>0</v>
      </c>
      <c r="AB171" s="49">
        <f t="shared" si="60"/>
        <v>0</v>
      </c>
      <c r="AC171" s="49">
        <f t="shared" si="61"/>
        <v>0</v>
      </c>
      <c r="AD171" s="49">
        <f t="shared" si="62"/>
        <v>0</v>
      </c>
      <c r="AE171" s="49">
        <f t="shared" si="63"/>
        <v>0</v>
      </c>
      <c r="AF171" s="103">
        <f t="shared" si="64"/>
        <v>0</v>
      </c>
      <c r="AH171" s="49">
        <f t="shared" si="65"/>
        <v>0</v>
      </c>
      <c r="AI171" s="49">
        <f t="shared" si="66"/>
        <v>0</v>
      </c>
      <c r="AJ171" s="49">
        <f t="shared" si="67"/>
        <v>0</v>
      </c>
      <c r="AK171" s="49">
        <f t="shared" si="68"/>
        <v>0</v>
      </c>
      <c r="AL171" s="103">
        <f t="shared" si="69"/>
        <v>0</v>
      </c>
      <c r="AN171" s="53">
        <f t="shared" si="70"/>
        <v>0</v>
      </c>
      <c r="AO171" s="53">
        <f t="shared" si="71"/>
        <v>0</v>
      </c>
      <c r="AP171" s="53">
        <f t="shared" si="72"/>
        <v>0</v>
      </c>
      <c r="AQ171" s="53">
        <f t="shared" si="73"/>
        <v>0</v>
      </c>
      <c r="AR171" s="203">
        <f t="shared" si="74"/>
        <v>0</v>
      </c>
      <c r="AY171" s="3"/>
    </row>
    <row r="172" spans="1:51">
      <c r="A172" s="240"/>
      <c r="B172" s="43">
        <f>'13. Desinvesteringen'!B456</f>
        <v>437</v>
      </c>
      <c r="C172" s="54"/>
      <c r="D172" s="54"/>
      <c r="E172" s="54"/>
      <c r="F172" s="48">
        <f>'5. Input GAW-waarde desinv.'!D132</f>
        <v>0</v>
      </c>
      <c r="G172" s="187">
        <f>'13. Desinvesteringen'!D456</f>
        <v>1967</v>
      </c>
      <c r="H172" s="187">
        <f>'13. Desinvesteringen'!G456</f>
        <v>2023</v>
      </c>
      <c r="I172" s="43" t="str">
        <f>'13. Desinvesteringen'!C456</f>
        <v>02 Gasontvangststations</v>
      </c>
      <c r="J172" s="176">
        <f>'13. Desinvesteringen'!F456</f>
        <v>0</v>
      </c>
      <c r="K172" s="44">
        <f>_xlfn.XLOOKUP(I172,'3. Input (des)investeringen '!$B$11:$B$81,'3. Input (des)investeringen '!$E$11:$E$81)</f>
        <v>0</v>
      </c>
      <c r="L172" s="54"/>
      <c r="M172" s="44">
        <f>_xlfn.XLOOKUP(I172,'3. Input (des)investeringen '!$B$11:$B$81,'3. Input (des)investeringen '!$D$11:$D$81,0)</f>
        <v>30</v>
      </c>
      <c r="N172" s="44">
        <f t="shared" si="54"/>
        <v>0</v>
      </c>
      <c r="P172" s="49">
        <f t="shared" si="75"/>
        <v>0</v>
      </c>
      <c r="Q172" s="49">
        <f t="shared" si="75"/>
        <v>0</v>
      </c>
      <c r="R172" s="49">
        <f t="shared" si="75"/>
        <v>0</v>
      </c>
      <c r="S172" s="49">
        <f t="shared" si="75"/>
        <v>0</v>
      </c>
      <c r="T172" s="103">
        <f t="shared" si="75"/>
        <v>0</v>
      </c>
      <c r="V172" s="49">
        <f t="shared" si="55"/>
        <v>0</v>
      </c>
      <c r="W172" s="49">
        <f t="shared" si="56"/>
        <v>0</v>
      </c>
      <c r="X172" s="49">
        <f t="shared" si="57"/>
        <v>0</v>
      </c>
      <c r="Y172" s="49">
        <f t="shared" si="58"/>
        <v>0</v>
      </c>
      <c r="Z172" s="103">
        <f t="shared" si="59"/>
        <v>0</v>
      </c>
      <c r="AB172" s="49">
        <f t="shared" si="60"/>
        <v>0</v>
      </c>
      <c r="AC172" s="49">
        <f t="shared" si="61"/>
        <v>0</v>
      </c>
      <c r="AD172" s="49">
        <f t="shared" si="62"/>
        <v>0</v>
      </c>
      <c r="AE172" s="49">
        <f t="shared" si="63"/>
        <v>0</v>
      </c>
      <c r="AF172" s="103">
        <f t="shared" si="64"/>
        <v>0</v>
      </c>
      <c r="AH172" s="49">
        <f t="shared" si="65"/>
        <v>0</v>
      </c>
      <c r="AI172" s="49">
        <f t="shared" si="66"/>
        <v>0</v>
      </c>
      <c r="AJ172" s="49">
        <f t="shared" si="67"/>
        <v>0</v>
      </c>
      <c r="AK172" s="49">
        <f t="shared" si="68"/>
        <v>0</v>
      </c>
      <c r="AL172" s="103">
        <f t="shared" si="69"/>
        <v>0</v>
      </c>
      <c r="AN172" s="53">
        <f t="shared" si="70"/>
        <v>0</v>
      </c>
      <c r="AO172" s="53">
        <f t="shared" si="71"/>
        <v>0</v>
      </c>
      <c r="AP172" s="53">
        <f t="shared" si="72"/>
        <v>0</v>
      </c>
      <c r="AQ172" s="53">
        <f t="shared" si="73"/>
        <v>0</v>
      </c>
      <c r="AR172" s="203">
        <f t="shared" si="74"/>
        <v>0</v>
      </c>
      <c r="AY172" s="3"/>
    </row>
    <row r="173" spans="1:51">
      <c r="A173" s="240"/>
      <c r="B173" s="43">
        <f>'13. Desinvesteringen'!B457</f>
        <v>438</v>
      </c>
      <c r="C173" s="54"/>
      <c r="D173" s="54"/>
      <c r="E173" s="54"/>
      <c r="F173" s="48">
        <f>'5. Input GAW-waarde desinv.'!D133</f>
        <v>0</v>
      </c>
      <c r="G173" s="187">
        <f>'13. Desinvesteringen'!D457</f>
        <v>1968</v>
      </c>
      <c r="H173" s="187">
        <f>'13. Desinvesteringen'!G457</f>
        <v>2023</v>
      </c>
      <c r="I173" s="43" t="str">
        <f>'13. Desinvesteringen'!C457</f>
        <v>02 Gasontvangststations</v>
      </c>
      <c r="J173" s="176">
        <f>'13. Desinvesteringen'!F457</f>
        <v>0</v>
      </c>
      <c r="K173" s="44">
        <f>_xlfn.XLOOKUP(I173,'3. Input (des)investeringen '!$B$11:$B$81,'3. Input (des)investeringen '!$E$11:$E$81)</f>
        <v>0</v>
      </c>
      <c r="L173" s="54"/>
      <c r="M173" s="44">
        <f>_xlfn.XLOOKUP(I173,'3. Input (des)investeringen '!$B$11:$B$81,'3. Input (des)investeringen '!$D$11:$D$81,0)</f>
        <v>30</v>
      </c>
      <c r="N173" s="44">
        <f t="shared" si="54"/>
        <v>0</v>
      </c>
      <c r="P173" s="49">
        <f t="shared" si="75"/>
        <v>0</v>
      </c>
      <c r="Q173" s="49">
        <f t="shared" si="75"/>
        <v>0</v>
      </c>
      <c r="R173" s="49">
        <f t="shared" si="75"/>
        <v>0</v>
      </c>
      <c r="S173" s="49">
        <f t="shared" si="75"/>
        <v>0</v>
      </c>
      <c r="T173" s="103">
        <f t="shared" si="75"/>
        <v>0</v>
      </c>
      <c r="V173" s="49">
        <f t="shared" si="55"/>
        <v>0</v>
      </c>
      <c r="W173" s="49">
        <f t="shared" si="56"/>
        <v>0</v>
      </c>
      <c r="X173" s="49">
        <f t="shared" si="57"/>
        <v>0</v>
      </c>
      <c r="Y173" s="49">
        <f t="shared" si="58"/>
        <v>0</v>
      </c>
      <c r="Z173" s="103">
        <f t="shared" si="59"/>
        <v>0</v>
      </c>
      <c r="AB173" s="49">
        <f t="shared" si="60"/>
        <v>0</v>
      </c>
      <c r="AC173" s="49">
        <f t="shared" si="61"/>
        <v>0</v>
      </c>
      <c r="AD173" s="49">
        <f t="shared" si="62"/>
        <v>0</v>
      </c>
      <c r="AE173" s="49">
        <f t="shared" si="63"/>
        <v>0</v>
      </c>
      <c r="AF173" s="103">
        <f t="shared" si="64"/>
        <v>0</v>
      </c>
      <c r="AH173" s="49">
        <f t="shared" si="65"/>
        <v>0</v>
      </c>
      <c r="AI173" s="49">
        <f t="shared" si="66"/>
        <v>0</v>
      </c>
      <c r="AJ173" s="49">
        <f t="shared" si="67"/>
        <v>0</v>
      </c>
      <c r="AK173" s="49">
        <f t="shared" si="68"/>
        <v>0</v>
      </c>
      <c r="AL173" s="103">
        <f t="shared" si="69"/>
        <v>0</v>
      </c>
      <c r="AN173" s="53">
        <f t="shared" si="70"/>
        <v>0</v>
      </c>
      <c r="AO173" s="53">
        <f t="shared" si="71"/>
        <v>0</v>
      </c>
      <c r="AP173" s="53">
        <f t="shared" si="72"/>
        <v>0</v>
      </c>
      <c r="AQ173" s="53">
        <f t="shared" si="73"/>
        <v>0</v>
      </c>
      <c r="AR173" s="203">
        <f t="shared" si="74"/>
        <v>0</v>
      </c>
      <c r="AY173" s="3"/>
    </row>
    <row r="174" spans="1:51">
      <c r="A174" s="240"/>
      <c r="B174" s="43">
        <f>'13. Desinvesteringen'!B458</f>
        <v>439</v>
      </c>
      <c r="C174" s="54"/>
      <c r="D174" s="54"/>
      <c r="E174" s="54"/>
      <c r="F174" s="48">
        <f>'5. Input GAW-waarde desinv.'!D134</f>
        <v>0</v>
      </c>
      <c r="G174" s="187">
        <f>'13. Desinvesteringen'!D458</f>
        <v>1969</v>
      </c>
      <c r="H174" s="187">
        <f>'13. Desinvesteringen'!G458</f>
        <v>2023</v>
      </c>
      <c r="I174" s="43" t="str">
        <f>'13. Desinvesteringen'!C458</f>
        <v>02 Gasontvangststations</v>
      </c>
      <c r="J174" s="176">
        <f>'13. Desinvesteringen'!F458</f>
        <v>0</v>
      </c>
      <c r="K174" s="44">
        <f>_xlfn.XLOOKUP(I174,'3. Input (des)investeringen '!$B$11:$B$81,'3. Input (des)investeringen '!$E$11:$E$81)</f>
        <v>0</v>
      </c>
      <c r="L174" s="54"/>
      <c r="M174" s="44">
        <f>_xlfn.XLOOKUP(I174,'3. Input (des)investeringen '!$B$11:$B$81,'3. Input (des)investeringen '!$D$11:$D$81,0)</f>
        <v>30</v>
      </c>
      <c r="N174" s="44">
        <f t="shared" si="54"/>
        <v>0</v>
      </c>
      <c r="P174" s="49">
        <f t="shared" si="75"/>
        <v>0</v>
      </c>
      <c r="Q174" s="49">
        <f t="shared" si="75"/>
        <v>0</v>
      </c>
      <c r="R174" s="49">
        <f t="shared" si="75"/>
        <v>0</v>
      </c>
      <c r="S174" s="49">
        <f t="shared" si="75"/>
        <v>0</v>
      </c>
      <c r="T174" s="103">
        <f t="shared" si="75"/>
        <v>0</v>
      </c>
      <c r="V174" s="49">
        <f t="shared" si="55"/>
        <v>0</v>
      </c>
      <c r="W174" s="49">
        <f t="shared" si="56"/>
        <v>0</v>
      </c>
      <c r="X174" s="49">
        <f t="shared" si="57"/>
        <v>0</v>
      </c>
      <c r="Y174" s="49">
        <f t="shared" si="58"/>
        <v>0</v>
      </c>
      <c r="Z174" s="103">
        <f t="shared" si="59"/>
        <v>0</v>
      </c>
      <c r="AB174" s="49">
        <f t="shared" si="60"/>
        <v>0</v>
      </c>
      <c r="AC174" s="49">
        <f t="shared" si="61"/>
        <v>0</v>
      </c>
      <c r="AD174" s="49">
        <f t="shared" si="62"/>
        <v>0</v>
      </c>
      <c r="AE174" s="49">
        <f t="shared" si="63"/>
        <v>0</v>
      </c>
      <c r="AF174" s="103">
        <f t="shared" si="64"/>
        <v>0</v>
      </c>
      <c r="AH174" s="49">
        <f t="shared" si="65"/>
        <v>0</v>
      </c>
      <c r="AI174" s="49">
        <f t="shared" si="66"/>
        <v>0</v>
      </c>
      <c r="AJ174" s="49">
        <f t="shared" si="67"/>
        <v>0</v>
      </c>
      <c r="AK174" s="49">
        <f t="shared" si="68"/>
        <v>0</v>
      </c>
      <c r="AL174" s="103">
        <f t="shared" si="69"/>
        <v>0</v>
      </c>
      <c r="AN174" s="53">
        <f t="shared" si="70"/>
        <v>0</v>
      </c>
      <c r="AO174" s="53">
        <f t="shared" si="71"/>
        <v>0</v>
      </c>
      <c r="AP174" s="53">
        <f t="shared" si="72"/>
        <v>0</v>
      </c>
      <c r="AQ174" s="53">
        <f t="shared" si="73"/>
        <v>0</v>
      </c>
      <c r="AR174" s="203">
        <f t="shared" si="74"/>
        <v>0</v>
      </c>
      <c r="AY174" s="3"/>
    </row>
    <row r="175" spans="1:51">
      <c r="A175" s="240"/>
      <c r="B175" s="43">
        <f>'13. Desinvesteringen'!B459</f>
        <v>440</v>
      </c>
      <c r="C175" s="54"/>
      <c r="D175" s="54"/>
      <c r="E175" s="54"/>
      <c r="F175" s="48">
        <f>'5. Input GAW-waarde desinv.'!D135</f>
        <v>0</v>
      </c>
      <c r="G175" s="187">
        <f>'13. Desinvesteringen'!D459</f>
        <v>1970</v>
      </c>
      <c r="H175" s="187">
        <f>'13. Desinvesteringen'!G459</f>
        <v>2023</v>
      </c>
      <c r="I175" s="43" t="str">
        <f>'13. Desinvesteringen'!C459</f>
        <v>02 Gasontvangststations</v>
      </c>
      <c r="J175" s="176">
        <f>'13. Desinvesteringen'!F459</f>
        <v>0</v>
      </c>
      <c r="K175" s="44">
        <f>_xlfn.XLOOKUP(I175,'3. Input (des)investeringen '!$B$11:$B$81,'3. Input (des)investeringen '!$E$11:$E$81)</f>
        <v>0</v>
      </c>
      <c r="L175" s="54"/>
      <c r="M175" s="44">
        <f>_xlfn.XLOOKUP(I175,'3. Input (des)investeringen '!$B$11:$B$81,'3. Input (des)investeringen '!$D$11:$D$81,0)</f>
        <v>30</v>
      </c>
      <c r="N175" s="44">
        <f t="shared" si="54"/>
        <v>0</v>
      </c>
      <c r="P175" s="49">
        <f t="shared" si="75"/>
        <v>0</v>
      </c>
      <c r="Q175" s="49">
        <f t="shared" si="75"/>
        <v>0</v>
      </c>
      <c r="R175" s="49">
        <f t="shared" si="75"/>
        <v>0</v>
      </c>
      <c r="S175" s="49">
        <f t="shared" si="75"/>
        <v>0</v>
      </c>
      <c r="T175" s="103">
        <f t="shared" si="75"/>
        <v>0</v>
      </c>
      <c r="V175" s="49">
        <f t="shared" si="55"/>
        <v>0</v>
      </c>
      <c r="W175" s="49">
        <f t="shared" si="56"/>
        <v>0</v>
      </c>
      <c r="X175" s="49">
        <f t="shared" si="57"/>
        <v>0</v>
      </c>
      <c r="Y175" s="49">
        <f t="shared" si="58"/>
        <v>0</v>
      </c>
      <c r="Z175" s="103">
        <f t="shared" si="59"/>
        <v>0</v>
      </c>
      <c r="AB175" s="49">
        <f t="shared" si="60"/>
        <v>0</v>
      </c>
      <c r="AC175" s="49">
        <f t="shared" si="61"/>
        <v>0</v>
      </c>
      <c r="AD175" s="49">
        <f t="shared" si="62"/>
        <v>0</v>
      </c>
      <c r="AE175" s="49">
        <f t="shared" si="63"/>
        <v>0</v>
      </c>
      <c r="AF175" s="103">
        <f t="shared" si="64"/>
        <v>0</v>
      </c>
      <c r="AH175" s="49">
        <f t="shared" si="65"/>
        <v>0</v>
      </c>
      <c r="AI175" s="49">
        <f t="shared" si="66"/>
        <v>0</v>
      </c>
      <c r="AJ175" s="49">
        <f t="shared" si="67"/>
        <v>0</v>
      </c>
      <c r="AK175" s="49">
        <f t="shared" si="68"/>
        <v>0</v>
      </c>
      <c r="AL175" s="103">
        <f t="shared" si="69"/>
        <v>0</v>
      </c>
      <c r="AN175" s="53">
        <f t="shared" si="70"/>
        <v>0</v>
      </c>
      <c r="AO175" s="53">
        <f t="shared" si="71"/>
        <v>0</v>
      </c>
      <c r="AP175" s="53">
        <f t="shared" si="72"/>
        <v>0</v>
      </c>
      <c r="AQ175" s="53">
        <f t="shared" si="73"/>
        <v>0</v>
      </c>
      <c r="AR175" s="203">
        <f t="shared" si="74"/>
        <v>0</v>
      </c>
      <c r="AY175" s="3"/>
    </row>
    <row r="176" spans="1:51">
      <c r="A176" s="240"/>
      <c r="B176" s="43">
        <f>'13. Desinvesteringen'!B460</f>
        <v>441</v>
      </c>
      <c r="C176" s="54"/>
      <c r="D176" s="54"/>
      <c r="E176" s="54"/>
      <c r="F176" s="48">
        <f>'5. Input GAW-waarde desinv.'!D136</f>
        <v>0</v>
      </c>
      <c r="G176" s="187">
        <f>'13. Desinvesteringen'!D460</f>
        <v>1971</v>
      </c>
      <c r="H176" s="187">
        <f>'13. Desinvesteringen'!G460</f>
        <v>2023</v>
      </c>
      <c r="I176" s="43" t="str">
        <f>'13. Desinvesteringen'!C460</f>
        <v>02 Gasontvangststations</v>
      </c>
      <c r="J176" s="176">
        <f>'13. Desinvesteringen'!F460</f>
        <v>0</v>
      </c>
      <c r="K176" s="44">
        <f>_xlfn.XLOOKUP(I176,'3. Input (des)investeringen '!$B$11:$B$81,'3. Input (des)investeringen '!$E$11:$E$81)</f>
        <v>0</v>
      </c>
      <c r="L176" s="54"/>
      <c r="M176" s="44">
        <f>_xlfn.XLOOKUP(I176,'3. Input (des)investeringen '!$B$11:$B$81,'3. Input (des)investeringen '!$D$11:$D$81,0)</f>
        <v>30</v>
      </c>
      <c r="N176" s="44">
        <f t="shared" si="54"/>
        <v>0</v>
      </c>
      <c r="P176" s="49">
        <f t="shared" si="75"/>
        <v>0</v>
      </c>
      <c r="Q176" s="49">
        <f t="shared" si="75"/>
        <v>0</v>
      </c>
      <c r="R176" s="49">
        <f t="shared" si="75"/>
        <v>0</v>
      </c>
      <c r="S176" s="49">
        <f t="shared" si="75"/>
        <v>0</v>
      </c>
      <c r="T176" s="103">
        <f t="shared" si="75"/>
        <v>0</v>
      </c>
      <c r="V176" s="49">
        <f t="shared" si="55"/>
        <v>0</v>
      </c>
      <c r="W176" s="49">
        <f t="shared" si="56"/>
        <v>0</v>
      </c>
      <c r="X176" s="49">
        <f t="shared" si="57"/>
        <v>0</v>
      </c>
      <c r="Y176" s="49">
        <f t="shared" si="58"/>
        <v>0</v>
      </c>
      <c r="Z176" s="103">
        <f t="shared" si="59"/>
        <v>0</v>
      </c>
      <c r="AB176" s="49">
        <f t="shared" si="60"/>
        <v>0</v>
      </c>
      <c r="AC176" s="49">
        <f t="shared" si="61"/>
        <v>0</v>
      </c>
      <c r="AD176" s="49">
        <f t="shared" si="62"/>
        <v>0</v>
      </c>
      <c r="AE176" s="49">
        <f t="shared" si="63"/>
        <v>0</v>
      </c>
      <c r="AF176" s="103">
        <f t="shared" si="64"/>
        <v>0</v>
      </c>
      <c r="AH176" s="49">
        <f t="shared" si="65"/>
        <v>0</v>
      </c>
      <c r="AI176" s="49">
        <f t="shared" si="66"/>
        <v>0</v>
      </c>
      <c r="AJ176" s="49">
        <f t="shared" si="67"/>
        <v>0</v>
      </c>
      <c r="AK176" s="49">
        <f t="shared" si="68"/>
        <v>0</v>
      </c>
      <c r="AL176" s="103">
        <f t="shared" si="69"/>
        <v>0</v>
      </c>
      <c r="AN176" s="53">
        <f t="shared" si="70"/>
        <v>0</v>
      </c>
      <c r="AO176" s="53">
        <f t="shared" si="71"/>
        <v>0</v>
      </c>
      <c r="AP176" s="53">
        <f t="shared" si="72"/>
        <v>0</v>
      </c>
      <c r="AQ176" s="53">
        <f t="shared" si="73"/>
        <v>0</v>
      </c>
      <c r="AR176" s="203">
        <f t="shared" si="74"/>
        <v>0</v>
      </c>
      <c r="AY176" s="3"/>
    </row>
    <row r="177" spans="1:51">
      <c r="A177" s="240"/>
      <c r="B177" s="43">
        <f>'13. Desinvesteringen'!B461</f>
        <v>442</v>
      </c>
      <c r="C177" s="54"/>
      <c r="D177" s="54"/>
      <c r="E177" s="54"/>
      <c r="F177" s="48">
        <f>'5. Input GAW-waarde desinv.'!D137</f>
        <v>0</v>
      </c>
      <c r="G177" s="187">
        <f>'13. Desinvesteringen'!D461</f>
        <v>1972</v>
      </c>
      <c r="H177" s="187">
        <f>'13. Desinvesteringen'!G461</f>
        <v>2023</v>
      </c>
      <c r="I177" s="43" t="str">
        <f>'13. Desinvesteringen'!C461</f>
        <v>02 Gasontvangststations</v>
      </c>
      <c r="J177" s="176">
        <f>'13. Desinvesteringen'!F461</f>
        <v>0</v>
      </c>
      <c r="K177" s="44">
        <f>_xlfn.XLOOKUP(I177,'3. Input (des)investeringen '!$B$11:$B$81,'3. Input (des)investeringen '!$E$11:$E$81)</f>
        <v>0</v>
      </c>
      <c r="L177" s="54"/>
      <c r="M177" s="44">
        <f>_xlfn.XLOOKUP(I177,'3. Input (des)investeringen '!$B$11:$B$81,'3. Input (des)investeringen '!$D$11:$D$81,0)</f>
        <v>30</v>
      </c>
      <c r="N177" s="44">
        <f t="shared" si="54"/>
        <v>0</v>
      </c>
      <c r="P177" s="49">
        <f t="shared" si="75"/>
        <v>0</v>
      </c>
      <c r="Q177" s="49">
        <f t="shared" si="75"/>
        <v>0</v>
      </c>
      <c r="R177" s="49">
        <f t="shared" si="75"/>
        <v>0</v>
      </c>
      <c r="S177" s="49">
        <f t="shared" si="75"/>
        <v>0</v>
      </c>
      <c r="T177" s="103">
        <f t="shared" si="75"/>
        <v>0</v>
      </c>
      <c r="V177" s="49">
        <f t="shared" si="55"/>
        <v>0</v>
      </c>
      <c r="W177" s="49">
        <f t="shared" si="56"/>
        <v>0</v>
      </c>
      <c r="X177" s="49">
        <f t="shared" si="57"/>
        <v>0</v>
      </c>
      <c r="Y177" s="49">
        <f t="shared" si="58"/>
        <v>0</v>
      </c>
      <c r="Z177" s="103">
        <f t="shared" si="59"/>
        <v>0</v>
      </c>
      <c r="AB177" s="49">
        <f t="shared" si="60"/>
        <v>0</v>
      </c>
      <c r="AC177" s="49">
        <f t="shared" si="61"/>
        <v>0</v>
      </c>
      <c r="AD177" s="49">
        <f t="shared" si="62"/>
        <v>0</v>
      </c>
      <c r="AE177" s="49">
        <f t="shared" si="63"/>
        <v>0</v>
      </c>
      <c r="AF177" s="103">
        <f t="shared" si="64"/>
        <v>0</v>
      </c>
      <c r="AH177" s="49">
        <f t="shared" si="65"/>
        <v>0</v>
      </c>
      <c r="AI177" s="49">
        <f t="shared" si="66"/>
        <v>0</v>
      </c>
      <c r="AJ177" s="49">
        <f t="shared" si="67"/>
        <v>0</v>
      </c>
      <c r="AK177" s="49">
        <f t="shared" si="68"/>
        <v>0</v>
      </c>
      <c r="AL177" s="103">
        <f t="shared" si="69"/>
        <v>0</v>
      </c>
      <c r="AN177" s="53">
        <f t="shared" si="70"/>
        <v>0</v>
      </c>
      <c r="AO177" s="53">
        <f t="shared" si="71"/>
        <v>0</v>
      </c>
      <c r="AP177" s="53">
        <f t="shared" si="72"/>
        <v>0</v>
      </c>
      <c r="AQ177" s="53">
        <f t="shared" si="73"/>
        <v>0</v>
      </c>
      <c r="AR177" s="203">
        <f t="shared" si="74"/>
        <v>0</v>
      </c>
      <c r="AY177" s="3"/>
    </row>
    <row r="178" spans="1:51">
      <c r="A178" s="240"/>
      <c r="B178" s="43">
        <f>'13. Desinvesteringen'!B462</f>
        <v>443</v>
      </c>
      <c r="C178" s="54"/>
      <c r="D178" s="54"/>
      <c r="E178" s="54"/>
      <c r="F178" s="48">
        <f>'5. Input GAW-waarde desinv.'!D138</f>
        <v>0</v>
      </c>
      <c r="G178" s="187">
        <f>'13. Desinvesteringen'!D462</f>
        <v>1973</v>
      </c>
      <c r="H178" s="187">
        <f>'13. Desinvesteringen'!G462</f>
        <v>2023</v>
      </c>
      <c r="I178" s="43" t="str">
        <f>'13. Desinvesteringen'!C462</f>
        <v>02 Gasontvangststations</v>
      </c>
      <c r="J178" s="176">
        <f>'13. Desinvesteringen'!F462</f>
        <v>0</v>
      </c>
      <c r="K178" s="44">
        <f>_xlfn.XLOOKUP(I178,'3. Input (des)investeringen '!$B$11:$B$81,'3. Input (des)investeringen '!$E$11:$E$81)</f>
        <v>0</v>
      </c>
      <c r="L178" s="54"/>
      <c r="M178" s="44">
        <f>_xlfn.XLOOKUP(I178,'3. Input (des)investeringen '!$B$11:$B$81,'3. Input (des)investeringen '!$D$11:$D$81,0)</f>
        <v>30</v>
      </c>
      <c r="N178" s="44">
        <f t="shared" si="54"/>
        <v>0</v>
      </c>
      <c r="P178" s="49">
        <f t="shared" si="75"/>
        <v>0</v>
      </c>
      <c r="Q178" s="49">
        <f t="shared" si="75"/>
        <v>0</v>
      </c>
      <c r="R178" s="49">
        <f t="shared" si="75"/>
        <v>0</v>
      </c>
      <c r="S178" s="49">
        <f t="shared" si="75"/>
        <v>0</v>
      </c>
      <c r="T178" s="103">
        <f t="shared" si="75"/>
        <v>0</v>
      </c>
      <c r="V178" s="49">
        <f t="shared" si="55"/>
        <v>0</v>
      </c>
      <c r="W178" s="49">
        <f t="shared" si="56"/>
        <v>0</v>
      </c>
      <c r="X178" s="49">
        <f t="shared" si="57"/>
        <v>0</v>
      </c>
      <c r="Y178" s="49">
        <f t="shared" si="58"/>
        <v>0</v>
      </c>
      <c r="Z178" s="103">
        <f t="shared" si="59"/>
        <v>0</v>
      </c>
      <c r="AB178" s="49">
        <f t="shared" si="60"/>
        <v>0</v>
      </c>
      <c r="AC178" s="49">
        <f t="shared" si="61"/>
        <v>0</v>
      </c>
      <c r="AD178" s="49">
        <f t="shared" si="62"/>
        <v>0</v>
      </c>
      <c r="AE178" s="49">
        <f t="shared" si="63"/>
        <v>0</v>
      </c>
      <c r="AF178" s="103">
        <f t="shared" si="64"/>
        <v>0</v>
      </c>
      <c r="AH178" s="49">
        <f t="shared" si="65"/>
        <v>0</v>
      </c>
      <c r="AI178" s="49">
        <f t="shared" si="66"/>
        <v>0</v>
      </c>
      <c r="AJ178" s="49">
        <f t="shared" si="67"/>
        <v>0</v>
      </c>
      <c r="AK178" s="49">
        <f t="shared" si="68"/>
        <v>0</v>
      </c>
      <c r="AL178" s="103">
        <f t="shared" si="69"/>
        <v>0</v>
      </c>
      <c r="AN178" s="53">
        <f t="shared" si="70"/>
        <v>0</v>
      </c>
      <c r="AO178" s="53">
        <f t="shared" si="71"/>
        <v>0</v>
      </c>
      <c r="AP178" s="53">
        <f t="shared" si="72"/>
        <v>0</v>
      </c>
      <c r="AQ178" s="53">
        <f t="shared" si="73"/>
        <v>0</v>
      </c>
      <c r="AR178" s="203">
        <f t="shared" si="74"/>
        <v>0</v>
      </c>
      <c r="AY178" s="3"/>
    </row>
    <row r="179" spans="1:51">
      <c r="A179" s="240"/>
      <c r="B179" s="43">
        <f>'13. Desinvesteringen'!B463</f>
        <v>444</v>
      </c>
      <c r="C179" s="54"/>
      <c r="D179" s="54"/>
      <c r="E179" s="54"/>
      <c r="F179" s="48">
        <f>'5. Input GAW-waarde desinv.'!D139</f>
        <v>0</v>
      </c>
      <c r="G179" s="187">
        <f>'13. Desinvesteringen'!D463</f>
        <v>1974</v>
      </c>
      <c r="H179" s="187">
        <f>'13. Desinvesteringen'!G463</f>
        <v>2023</v>
      </c>
      <c r="I179" s="43" t="str">
        <f>'13. Desinvesteringen'!C463</f>
        <v>02 Gasontvangststations</v>
      </c>
      <c r="J179" s="176">
        <f>'13. Desinvesteringen'!F463</f>
        <v>0</v>
      </c>
      <c r="K179" s="44">
        <f>_xlfn.XLOOKUP(I179,'3. Input (des)investeringen '!$B$11:$B$81,'3. Input (des)investeringen '!$E$11:$E$81)</f>
        <v>0</v>
      </c>
      <c r="L179" s="54"/>
      <c r="M179" s="44">
        <f>_xlfn.XLOOKUP(I179,'3. Input (des)investeringen '!$B$11:$B$81,'3. Input (des)investeringen '!$D$11:$D$81,0)</f>
        <v>30</v>
      </c>
      <c r="N179" s="44">
        <f t="shared" si="54"/>
        <v>0</v>
      </c>
      <c r="P179" s="49">
        <f t="shared" si="75"/>
        <v>0</v>
      </c>
      <c r="Q179" s="49">
        <f t="shared" si="75"/>
        <v>0</v>
      </c>
      <c r="R179" s="49">
        <f t="shared" si="75"/>
        <v>0</v>
      </c>
      <c r="S179" s="49">
        <f t="shared" si="75"/>
        <v>0</v>
      </c>
      <c r="T179" s="103">
        <f t="shared" si="75"/>
        <v>0</v>
      </c>
      <c r="V179" s="49">
        <f t="shared" si="55"/>
        <v>0</v>
      </c>
      <c r="W179" s="49">
        <f t="shared" si="56"/>
        <v>0</v>
      </c>
      <c r="X179" s="49">
        <f t="shared" si="57"/>
        <v>0</v>
      </c>
      <c r="Y179" s="49">
        <f t="shared" si="58"/>
        <v>0</v>
      </c>
      <c r="Z179" s="103">
        <f t="shared" si="59"/>
        <v>0</v>
      </c>
      <c r="AB179" s="49">
        <f t="shared" si="60"/>
        <v>0</v>
      </c>
      <c r="AC179" s="49">
        <f t="shared" si="61"/>
        <v>0</v>
      </c>
      <c r="AD179" s="49">
        <f t="shared" si="62"/>
        <v>0</v>
      </c>
      <c r="AE179" s="49">
        <f t="shared" si="63"/>
        <v>0</v>
      </c>
      <c r="AF179" s="103">
        <f t="shared" si="64"/>
        <v>0</v>
      </c>
      <c r="AH179" s="49">
        <f t="shared" si="65"/>
        <v>0</v>
      </c>
      <c r="AI179" s="49">
        <f t="shared" si="66"/>
        <v>0</v>
      </c>
      <c r="AJ179" s="49">
        <f t="shared" si="67"/>
        <v>0</v>
      </c>
      <c r="AK179" s="49">
        <f t="shared" si="68"/>
        <v>0</v>
      </c>
      <c r="AL179" s="103">
        <f t="shared" si="69"/>
        <v>0</v>
      </c>
      <c r="AN179" s="53">
        <f t="shared" si="70"/>
        <v>0</v>
      </c>
      <c r="AO179" s="53">
        <f t="shared" si="71"/>
        <v>0</v>
      </c>
      <c r="AP179" s="53">
        <f t="shared" si="72"/>
        <v>0</v>
      </c>
      <c r="AQ179" s="53">
        <f t="shared" si="73"/>
        <v>0</v>
      </c>
      <c r="AR179" s="203">
        <f t="shared" si="74"/>
        <v>0</v>
      </c>
      <c r="AY179" s="3"/>
    </row>
    <row r="180" spans="1:51">
      <c r="A180" s="240"/>
      <c r="B180" s="43">
        <f>'13. Desinvesteringen'!B464</f>
        <v>445</v>
      </c>
      <c r="C180" s="54"/>
      <c r="D180" s="54"/>
      <c r="E180" s="54"/>
      <c r="F180" s="48">
        <f>'5. Input GAW-waarde desinv.'!D140</f>
        <v>0</v>
      </c>
      <c r="G180" s="187">
        <f>'13. Desinvesteringen'!D464</f>
        <v>1976</v>
      </c>
      <c r="H180" s="187">
        <f>'13. Desinvesteringen'!G464</f>
        <v>2023</v>
      </c>
      <c r="I180" s="43" t="str">
        <f>'13. Desinvesteringen'!C464</f>
        <v>02 Gasontvangststations</v>
      </c>
      <c r="J180" s="176">
        <f>'13. Desinvesteringen'!F464</f>
        <v>0</v>
      </c>
      <c r="K180" s="44">
        <f>_xlfn.XLOOKUP(I180,'3. Input (des)investeringen '!$B$11:$B$81,'3. Input (des)investeringen '!$E$11:$E$81)</f>
        <v>0</v>
      </c>
      <c r="L180" s="54"/>
      <c r="M180" s="44">
        <f>_xlfn.XLOOKUP(I180,'3. Input (des)investeringen '!$B$11:$B$81,'3. Input (des)investeringen '!$D$11:$D$81,0)</f>
        <v>30</v>
      </c>
      <c r="N180" s="44">
        <f t="shared" si="54"/>
        <v>0</v>
      </c>
      <c r="P180" s="49">
        <f t="shared" si="75"/>
        <v>0</v>
      </c>
      <c r="Q180" s="49">
        <f t="shared" si="75"/>
        <v>0</v>
      </c>
      <c r="R180" s="49">
        <f t="shared" si="75"/>
        <v>0</v>
      </c>
      <c r="S180" s="49">
        <f t="shared" si="75"/>
        <v>0</v>
      </c>
      <c r="T180" s="103">
        <f t="shared" si="75"/>
        <v>0</v>
      </c>
      <c r="V180" s="49">
        <f t="shared" si="55"/>
        <v>0</v>
      </c>
      <c r="W180" s="49">
        <f t="shared" si="56"/>
        <v>0</v>
      </c>
      <c r="X180" s="49">
        <f t="shared" si="57"/>
        <v>0</v>
      </c>
      <c r="Y180" s="49">
        <f t="shared" si="58"/>
        <v>0</v>
      </c>
      <c r="Z180" s="103">
        <f t="shared" si="59"/>
        <v>0</v>
      </c>
      <c r="AB180" s="49">
        <f t="shared" si="60"/>
        <v>0</v>
      </c>
      <c r="AC180" s="49">
        <f t="shared" si="61"/>
        <v>0</v>
      </c>
      <c r="AD180" s="49">
        <f t="shared" si="62"/>
        <v>0</v>
      </c>
      <c r="AE180" s="49">
        <f t="shared" si="63"/>
        <v>0</v>
      </c>
      <c r="AF180" s="103">
        <f t="shared" si="64"/>
        <v>0</v>
      </c>
      <c r="AH180" s="49">
        <f t="shared" si="65"/>
        <v>0</v>
      </c>
      <c r="AI180" s="49">
        <f t="shared" si="66"/>
        <v>0</v>
      </c>
      <c r="AJ180" s="49">
        <f t="shared" si="67"/>
        <v>0</v>
      </c>
      <c r="AK180" s="49">
        <f t="shared" si="68"/>
        <v>0</v>
      </c>
      <c r="AL180" s="103">
        <f t="shared" si="69"/>
        <v>0</v>
      </c>
      <c r="AN180" s="53">
        <f t="shared" si="70"/>
        <v>0</v>
      </c>
      <c r="AO180" s="53">
        <f t="shared" si="71"/>
        <v>0</v>
      </c>
      <c r="AP180" s="53">
        <f t="shared" si="72"/>
        <v>0</v>
      </c>
      <c r="AQ180" s="53">
        <f t="shared" si="73"/>
        <v>0</v>
      </c>
      <c r="AR180" s="203">
        <f t="shared" si="74"/>
        <v>0</v>
      </c>
      <c r="AY180" s="3"/>
    </row>
    <row r="181" spans="1:51">
      <c r="A181" s="240"/>
      <c r="B181" s="43">
        <f>'13. Desinvesteringen'!B465</f>
        <v>446</v>
      </c>
      <c r="C181" s="54"/>
      <c r="D181" s="54"/>
      <c r="E181" s="54"/>
      <c r="F181" s="48">
        <f>'5. Input GAW-waarde desinv.'!D141</f>
        <v>0</v>
      </c>
      <c r="G181" s="187">
        <f>'13. Desinvesteringen'!D465</f>
        <v>1979</v>
      </c>
      <c r="H181" s="187">
        <f>'13. Desinvesteringen'!G465</f>
        <v>2023</v>
      </c>
      <c r="I181" s="43" t="str">
        <f>'13. Desinvesteringen'!C465</f>
        <v>02 Gasontvangststations</v>
      </c>
      <c r="J181" s="176">
        <f>'13. Desinvesteringen'!F465</f>
        <v>0</v>
      </c>
      <c r="K181" s="44">
        <f>_xlfn.XLOOKUP(I181,'3. Input (des)investeringen '!$B$11:$B$81,'3. Input (des)investeringen '!$E$11:$E$81)</f>
        <v>0</v>
      </c>
      <c r="L181" s="54"/>
      <c r="M181" s="44">
        <f>_xlfn.XLOOKUP(I181,'3. Input (des)investeringen '!$B$11:$B$81,'3. Input (des)investeringen '!$D$11:$D$81,0)</f>
        <v>30</v>
      </c>
      <c r="N181" s="44">
        <f t="shared" si="54"/>
        <v>0</v>
      </c>
      <c r="P181" s="49">
        <f t="shared" si="75"/>
        <v>0</v>
      </c>
      <c r="Q181" s="49">
        <f t="shared" si="75"/>
        <v>0</v>
      </c>
      <c r="R181" s="49">
        <f t="shared" si="75"/>
        <v>0</v>
      </c>
      <c r="S181" s="49">
        <f t="shared" si="75"/>
        <v>0</v>
      </c>
      <c r="T181" s="103">
        <f t="shared" si="75"/>
        <v>0</v>
      </c>
      <c r="V181" s="49">
        <f t="shared" si="55"/>
        <v>0</v>
      </c>
      <c r="W181" s="49">
        <f t="shared" si="56"/>
        <v>0</v>
      </c>
      <c r="X181" s="49">
        <f t="shared" si="57"/>
        <v>0</v>
      </c>
      <c r="Y181" s="49">
        <f t="shared" si="58"/>
        <v>0</v>
      </c>
      <c r="Z181" s="103">
        <f t="shared" si="59"/>
        <v>0</v>
      </c>
      <c r="AB181" s="49">
        <f t="shared" si="60"/>
        <v>0</v>
      </c>
      <c r="AC181" s="49">
        <f t="shared" si="61"/>
        <v>0</v>
      </c>
      <c r="AD181" s="49">
        <f t="shared" si="62"/>
        <v>0</v>
      </c>
      <c r="AE181" s="49">
        <f t="shared" si="63"/>
        <v>0</v>
      </c>
      <c r="AF181" s="103">
        <f t="shared" si="64"/>
        <v>0</v>
      </c>
      <c r="AH181" s="49">
        <f t="shared" si="65"/>
        <v>0</v>
      </c>
      <c r="AI181" s="49">
        <f t="shared" si="66"/>
        <v>0</v>
      </c>
      <c r="AJ181" s="49">
        <f t="shared" si="67"/>
        <v>0</v>
      </c>
      <c r="AK181" s="49">
        <f t="shared" si="68"/>
        <v>0</v>
      </c>
      <c r="AL181" s="103">
        <f t="shared" si="69"/>
        <v>0</v>
      </c>
      <c r="AN181" s="53">
        <f t="shared" si="70"/>
        <v>0</v>
      </c>
      <c r="AO181" s="53">
        <f t="shared" si="71"/>
        <v>0</v>
      </c>
      <c r="AP181" s="53">
        <f t="shared" si="72"/>
        <v>0</v>
      </c>
      <c r="AQ181" s="53">
        <f t="shared" si="73"/>
        <v>0</v>
      </c>
      <c r="AR181" s="203">
        <f t="shared" si="74"/>
        <v>0</v>
      </c>
      <c r="AY181" s="3"/>
    </row>
    <row r="182" spans="1:51">
      <c r="A182" s="240"/>
      <c r="B182" s="43">
        <f>'13. Desinvesteringen'!B466</f>
        <v>447</v>
      </c>
      <c r="C182" s="54"/>
      <c r="D182" s="54"/>
      <c r="E182" s="54"/>
      <c r="F182" s="48">
        <f>'5. Input GAW-waarde desinv.'!D142</f>
        <v>0</v>
      </c>
      <c r="G182" s="187">
        <f>'13. Desinvesteringen'!D466</f>
        <v>1980</v>
      </c>
      <c r="H182" s="187">
        <f>'13. Desinvesteringen'!G466</f>
        <v>2023</v>
      </c>
      <c r="I182" s="43" t="str">
        <f>'13. Desinvesteringen'!C466</f>
        <v>02 Gasontvangststations</v>
      </c>
      <c r="J182" s="176">
        <f>'13. Desinvesteringen'!F466</f>
        <v>0</v>
      </c>
      <c r="K182" s="44">
        <f>_xlfn.XLOOKUP(I182,'3. Input (des)investeringen '!$B$11:$B$81,'3. Input (des)investeringen '!$E$11:$E$81)</f>
        <v>0</v>
      </c>
      <c r="L182" s="54"/>
      <c r="M182" s="44">
        <f>_xlfn.XLOOKUP(I182,'3. Input (des)investeringen '!$B$11:$B$81,'3. Input (des)investeringen '!$D$11:$D$81,0)</f>
        <v>30</v>
      </c>
      <c r="N182" s="44">
        <f t="shared" si="54"/>
        <v>0</v>
      </c>
      <c r="P182" s="49">
        <f t="shared" si="75"/>
        <v>0</v>
      </c>
      <c r="Q182" s="49">
        <f t="shared" si="75"/>
        <v>0</v>
      </c>
      <c r="R182" s="49">
        <f t="shared" si="75"/>
        <v>0</v>
      </c>
      <c r="S182" s="49">
        <f t="shared" si="75"/>
        <v>0</v>
      </c>
      <c r="T182" s="103">
        <f t="shared" si="75"/>
        <v>0</v>
      </c>
      <c r="V182" s="49">
        <f t="shared" si="55"/>
        <v>0</v>
      </c>
      <c r="W182" s="49">
        <f t="shared" si="56"/>
        <v>0</v>
      </c>
      <c r="X182" s="49">
        <f t="shared" si="57"/>
        <v>0</v>
      </c>
      <c r="Y182" s="49">
        <f t="shared" si="58"/>
        <v>0</v>
      </c>
      <c r="Z182" s="103">
        <f t="shared" si="59"/>
        <v>0</v>
      </c>
      <c r="AB182" s="49">
        <f t="shared" si="60"/>
        <v>0</v>
      </c>
      <c r="AC182" s="49">
        <f t="shared" si="61"/>
        <v>0</v>
      </c>
      <c r="AD182" s="49">
        <f t="shared" si="62"/>
        <v>0</v>
      </c>
      <c r="AE182" s="49">
        <f t="shared" si="63"/>
        <v>0</v>
      </c>
      <c r="AF182" s="103">
        <f t="shared" si="64"/>
        <v>0</v>
      </c>
      <c r="AH182" s="49">
        <f t="shared" si="65"/>
        <v>0</v>
      </c>
      <c r="AI182" s="49">
        <f t="shared" si="66"/>
        <v>0</v>
      </c>
      <c r="AJ182" s="49">
        <f t="shared" si="67"/>
        <v>0</v>
      </c>
      <c r="AK182" s="49">
        <f t="shared" si="68"/>
        <v>0</v>
      </c>
      <c r="AL182" s="103">
        <f t="shared" si="69"/>
        <v>0</v>
      </c>
      <c r="AN182" s="53">
        <f t="shared" si="70"/>
        <v>0</v>
      </c>
      <c r="AO182" s="53">
        <f t="shared" si="71"/>
        <v>0</v>
      </c>
      <c r="AP182" s="53">
        <f t="shared" si="72"/>
        <v>0</v>
      </c>
      <c r="AQ182" s="53">
        <f t="shared" si="73"/>
        <v>0</v>
      </c>
      <c r="AR182" s="203">
        <f t="shared" si="74"/>
        <v>0</v>
      </c>
      <c r="AY182" s="3"/>
    </row>
    <row r="183" spans="1:51">
      <c r="A183" s="240"/>
      <c r="B183" s="43">
        <f>'13. Desinvesteringen'!B467</f>
        <v>448</v>
      </c>
      <c r="C183" s="54"/>
      <c r="D183" s="54"/>
      <c r="E183" s="54"/>
      <c r="F183" s="48">
        <f>'5. Input GAW-waarde desinv.'!D143</f>
        <v>0</v>
      </c>
      <c r="G183" s="187">
        <f>'13. Desinvesteringen'!D467</f>
        <v>1983</v>
      </c>
      <c r="H183" s="187">
        <f>'13. Desinvesteringen'!G467</f>
        <v>2023</v>
      </c>
      <c r="I183" s="43" t="str">
        <f>'13. Desinvesteringen'!C467</f>
        <v>02 Gasontvangststations</v>
      </c>
      <c r="J183" s="176">
        <f>'13. Desinvesteringen'!F467</f>
        <v>0</v>
      </c>
      <c r="K183" s="44">
        <f>_xlfn.XLOOKUP(I183,'3. Input (des)investeringen '!$B$11:$B$81,'3. Input (des)investeringen '!$E$11:$E$81)</f>
        <v>0</v>
      </c>
      <c r="L183" s="54"/>
      <c r="M183" s="44">
        <f>_xlfn.XLOOKUP(I183,'3. Input (des)investeringen '!$B$11:$B$81,'3. Input (des)investeringen '!$D$11:$D$81,0)</f>
        <v>30</v>
      </c>
      <c r="N183" s="44">
        <f t="shared" si="54"/>
        <v>0</v>
      </c>
      <c r="P183" s="49">
        <f t="shared" si="75"/>
        <v>0</v>
      </c>
      <c r="Q183" s="49">
        <f t="shared" si="75"/>
        <v>0</v>
      </c>
      <c r="R183" s="49">
        <f t="shared" si="75"/>
        <v>0</v>
      </c>
      <c r="S183" s="49">
        <f t="shared" si="75"/>
        <v>0</v>
      </c>
      <c r="T183" s="103">
        <f t="shared" si="75"/>
        <v>0</v>
      </c>
      <c r="V183" s="49">
        <f t="shared" si="55"/>
        <v>0</v>
      </c>
      <c r="W183" s="49">
        <f t="shared" si="56"/>
        <v>0</v>
      </c>
      <c r="X183" s="49">
        <f t="shared" si="57"/>
        <v>0</v>
      </c>
      <c r="Y183" s="49">
        <f t="shared" si="58"/>
        <v>0</v>
      </c>
      <c r="Z183" s="103">
        <f t="shared" si="59"/>
        <v>0</v>
      </c>
      <c r="AB183" s="49">
        <f t="shared" si="60"/>
        <v>0</v>
      </c>
      <c r="AC183" s="49">
        <f t="shared" si="61"/>
        <v>0</v>
      </c>
      <c r="AD183" s="49">
        <f t="shared" si="62"/>
        <v>0</v>
      </c>
      <c r="AE183" s="49">
        <f t="shared" si="63"/>
        <v>0</v>
      </c>
      <c r="AF183" s="103">
        <f t="shared" si="64"/>
        <v>0</v>
      </c>
      <c r="AH183" s="49">
        <f t="shared" si="65"/>
        <v>0</v>
      </c>
      <c r="AI183" s="49">
        <f t="shared" si="66"/>
        <v>0</v>
      </c>
      <c r="AJ183" s="49">
        <f t="shared" si="67"/>
        <v>0</v>
      </c>
      <c r="AK183" s="49">
        <f t="shared" si="68"/>
        <v>0</v>
      </c>
      <c r="AL183" s="103">
        <f t="shared" si="69"/>
        <v>0</v>
      </c>
      <c r="AN183" s="53">
        <f t="shared" si="70"/>
        <v>0</v>
      </c>
      <c r="AO183" s="53">
        <f t="shared" si="71"/>
        <v>0</v>
      </c>
      <c r="AP183" s="53">
        <f t="shared" si="72"/>
        <v>0</v>
      </c>
      <c r="AQ183" s="53">
        <f t="shared" si="73"/>
        <v>0</v>
      </c>
      <c r="AR183" s="203">
        <f t="shared" si="74"/>
        <v>0</v>
      </c>
      <c r="AY183" s="3"/>
    </row>
    <row r="184" spans="1:51">
      <c r="A184" s="240"/>
      <c r="B184" s="43">
        <f>'13. Desinvesteringen'!B468</f>
        <v>449</v>
      </c>
      <c r="C184" s="54"/>
      <c r="D184" s="54"/>
      <c r="E184" s="54"/>
      <c r="F184" s="48">
        <f>'5. Input GAW-waarde desinv.'!D144</f>
        <v>0</v>
      </c>
      <c r="G184" s="187">
        <f>'13. Desinvesteringen'!D468</f>
        <v>1986</v>
      </c>
      <c r="H184" s="187">
        <f>'13. Desinvesteringen'!G468</f>
        <v>2023</v>
      </c>
      <c r="I184" s="43" t="str">
        <f>'13. Desinvesteringen'!C468</f>
        <v>02 Gasontvangststations</v>
      </c>
      <c r="J184" s="176">
        <f>'13. Desinvesteringen'!F468</f>
        <v>0</v>
      </c>
      <c r="K184" s="44">
        <f>_xlfn.XLOOKUP(I184,'3. Input (des)investeringen '!$B$11:$B$81,'3. Input (des)investeringen '!$E$11:$E$81)</f>
        <v>0</v>
      </c>
      <c r="L184" s="54"/>
      <c r="M184" s="44">
        <f>_xlfn.XLOOKUP(I184,'3. Input (des)investeringen '!$B$11:$B$81,'3. Input (des)investeringen '!$D$11:$D$81,0)</f>
        <v>30</v>
      </c>
      <c r="N184" s="44">
        <f t="shared" si="54"/>
        <v>0</v>
      </c>
      <c r="P184" s="49">
        <f t="shared" si="75"/>
        <v>0</v>
      </c>
      <c r="Q184" s="49">
        <f t="shared" si="75"/>
        <v>0</v>
      </c>
      <c r="R184" s="49">
        <f t="shared" si="75"/>
        <v>0</v>
      </c>
      <c r="S184" s="49">
        <f t="shared" si="75"/>
        <v>0</v>
      </c>
      <c r="T184" s="103">
        <f t="shared" si="75"/>
        <v>0</v>
      </c>
      <c r="V184" s="49">
        <f t="shared" si="55"/>
        <v>0</v>
      </c>
      <c r="W184" s="49">
        <f t="shared" si="56"/>
        <v>0</v>
      </c>
      <c r="X184" s="49">
        <f t="shared" si="57"/>
        <v>0</v>
      </c>
      <c r="Y184" s="49">
        <f t="shared" si="58"/>
        <v>0</v>
      </c>
      <c r="Z184" s="103">
        <f t="shared" si="59"/>
        <v>0</v>
      </c>
      <c r="AB184" s="49">
        <f t="shared" si="60"/>
        <v>0</v>
      </c>
      <c r="AC184" s="49">
        <f t="shared" si="61"/>
        <v>0</v>
      </c>
      <c r="AD184" s="49">
        <f t="shared" si="62"/>
        <v>0</v>
      </c>
      <c r="AE184" s="49">
        <f t="shared" si="63"/>
        <v>0</v>
      </c>
      <c r="AF184" s="103">
        <f t="shared" si="64"/>
        <v>0</v>
      </c>
      <c r="AH184" s="49">
        <f t="shared" si="65"/>
        <v>0</v>
      </c>
      <c r="AI184" s="49">
        <f t="shared" si="66"/>
        <v>0</v>
      </c>
      <c r="AJ184" s="49">
        <f t="shared" si="67"/>
        <v>0</v>
      </c>
      <c r="AK184" s="49">
        <f t="shared" si="68"/>
        <v>0</v>
      </c>
      <c r="AL184" s="103">
        <f t="shared" si="69"/>
        <v>0</v>
      </c>
      <c r="AN184" s="53">
        <f t="shared" si="70"/>
        <v>0</v>
      </c>
      <c r="AO184" s="53">
        <f t="shared" si="71"/>
        <v>0</v>
      </c>
      <c r="AP184" s="53">
        <f t="shared" si="72"/>
        <v>0</v>
      </c>
      <c r="AQ184" s="53">
        <f t="shared" si="73"/>
        <v>0</v>
      </c>
      <c r="AR184" s="203">
        <f t="shared" si="74"/>
        <v>0</v>
      </c>
      <c r="AY184" s="3"/>
    </row>
    <row r="185" spans="1:51">
      <c r="A185" s="240"/>
      <c r="B185" s="43">
        <f>'13. Desinvesteringen'!B469</f>
        <v>450</v>
      </c>
      <c r="C185" s="54"/>
      <c r="D185" s="54"/>
      <c r="E185" s="54"/>
      <c r="F185" s="48">
        <f>'5. Input GAW-waarde desinv.'!D145</f>
        <v>0</v>
      </c>
      <c r="G185" s="187">
        <f>'13. Desinvesteringen'!D469</f>
        <v>1990</v>
      </c>
      <c r="H185" s="187">
        <f>'13. Desinvesteringen'!G469</f>
        <v>2023</v>
      </c>
      <c r="I185" s="43" t="str">
        <f>'13. Desinvesteringen'!C469</f>
        <v>02 Gasontvangststations</v>
      </c>
      <c r="J185" s="176">
        <f>'13. Desinvesteringen'!F469</f>
        <v>0</v>
      </c>
      <c r="K185" s="44">
        <f>_xlfn.XLOOKUP(I185,'3. Input (des)investeringen '!$B$11:$B$81,'3. Input (des)investeringen '!$E$11:$E$81)</f>
        <v>0</v>
      </c>
      <c r="L185" s="54"/>
      <c r="M185" s="44">
        <f>_xlfn.XLOOKUP(I185,'3. Input (des)investeringen '!$B$11:$B$81,'3. Input (des)investeringen '!$D$11:$D$81,0)</f>
        <v>30</v>
      </c>
      <c r="N185" s="44">
        <f t="shared" si="54"/>
        <v>0</v>
      </c>
      <c r="P185" s="49">
        <f t="shared" si="75"/>
        <v>0</v>
      </c>
      <c r="Q185" s="49">
        <f t="shared" si="75"/>
        <v>0</v>
      </c>
      <c r="R185" s="49">
        <f t="shared" si="75"/>
        <v>0</v>
      </c>
      <c r="S185" s="49">
        <f t="shared" si="75"/>
        <v>0</v>
      </c>
      <c r="T185" s="103">
        <f t="shared" si="75"/>
        <v>0</v>
      </c>
      <c r="V185" s="49">
        <f t="shared" si="55"/>
        <v>0</v>
      </c>
      <c r="W185" s="49">
        <f t="shared" si="56"/>
        <v>0</v>
      </c>
      <c r="X185" s="49">
        <f t="shared" si="57"/>
        <v>0</v>
      </c>
      <c r="Y185" s="49">
        <f t="shared" si="58"/>
        <v>0</v>
      </c>
      <c r="Z185" s="103">
        <f t="shared" si="59"/>
        <v>0</v>
      </c>
      <c r="AB185" s="49">
        <f t="shared" si="60"/>
        <v>0</v>
      </c>
      <c r="AC185" s="49">
        <f t="shared" si="61"/>
        <v>0</v>
      </c>
      <c r="AD185" s="49">
        <f t="shared" si="62"/>
        <v>0</v>
      </c>
      <c r="AE185" s="49">
        <f t="shared" si="63"/>
        <v>0</v>
      </c>
      <c r="AF185" s="103">
        <f t="shared" si="64"/>
        <v>0</v>
      </c>
      <c r="AH185" s="49">
        <f t="shared" si="65"/>
        <v>0</v>
      </c>
      <c r="AI185" s="49">
        <f t="shared" si="66"/>
        <v>0</v>
      </c>
      <c r="AJ185" s="49">
        <f t="shared" si="67"/>
        <v>0</v>
      </c>
      <c r="AK185" s="49">
        <f t="shared" si="68"/>
        <v>0</v>
      </c>
      <c r="AL185" s="103">
        <f t="shared" si="69"/>
        <v>0</v>
      </c>
      <c r="AN185" s="53">
        <f t="shared" si="70"/>
        <v>0</v>
      </c>
      <c r="AO185" s="53">
        <f t="shared" si="71"/>
        <v>0</v>
      </c>
      <c r="AP185" s="53">
        <f t="shared" si="72"/>
        <v>0</v>
      </c>
      <c r="AQ185" s="53">
        <f t="shared" si="73"/>
        <v>0</v>
      </c>
      <c r="AR185" s="203">
        <f t="shared" si="74"/>
        <v>0</v>
      </c>
      <c r="AY185" s="3"/>
    </row>
    <row r="186" spans="1:51">
      <c r="A186" s="240"/>
      <c r="B186" s="43">
        <f>'13. Desinvesteringen'!B470</f>
        <v>451</v>
      </c>
      <c r="C186" s="54"/>
      <c r="D186" s="54"/>
      <c r="E186" s="54"/>
      <c r="F186" s="48">
        <f>'5. Input GAW-waarde desinv.'!D146</f>
        <v>192.7950154920913</v>
      </c>
      <c r="G186" s="187">
        <f>'13. Desinvesteringen'!D470</f>
        <v>1992</v>
      </c>
      <c r="H186" s="187">
        <f>'13. Desinvesteringen'!G470</f>
        <v>2023</v>
      </c>
      <c r="I186" s="43" t="str">
        <f>'13. Desinvesteringen'!C470</f>
        <v>02 Gasontvangststations</v>
      </c>
      <c r="J186" s="176">
        <f>'13. Desinvesteringen'!F470</f>
        <v>0</v>
      </c>
      <c r="K186" s="44">
        <f>_xlfn.XLOOKUP(I186,'3. Input (des)investeringen '!$B$11:$B$81,'3. Input (des)investeringen '!$E$11:$E$81)</f>
        <v>0</v>
      </c>
      <c r="L186" s="54"/>
      <c r="M186" s="44">
        <f>_xlfn.XLOOKUP(I186,'3. Input (des)investeringen '!$B$11:$B$81,'3. Input (des)investeringen '!$D$11:$D$81,0)</f>
        <v>30</v>
      </c>
      <c r="N186" s="44">
        <f t="shared" si="54"/>
        <v>0.5</v>
      </c>
      <c r="P186" s="49">
        <f t="shared" si="75"/>
        <v>173.51551394288217</v>
      </c>
      <c r="Q186" s="49">
        <f t="shared" si="75"/>
        <v>0</v>
      </c>
      <c r="R186" s="49">
        <f t="shared" si="75"/>
        <v>0</v>
      </c>
      <c r="S186" s="49">
        <f t="shared" si="75"/>
        <v>0</v>
      </c>
      <c r="T186" s="103">
        <f t="shared" si="75"/>
        <v>0</v>
      </c>
      <c r="V186" s="49">
        <f t="shared" si="55"/>
        <v>19.27950154920913</v>
      </c>
      <c r="W186" s="49">
        <f t="shared" si="56"/>
        <v>0</v>
      </c>
      <c r="X186" s="49">
        <f t="shared" si="57"/>
        <v>0</v>
      </c>
      <c r="Y186" s="49">
        <f t="shared" si="58"/>
        <v>0</v>
      </c>
      <c r="Z186" s="103">
        <f t="shared" si="59"/>
        <v>0</v>
      </c>
      <c r="AB186" s="49">
        <f t="shared" si="60"/>
        <v>192.7950154920913</v>
      </c>
      <c r="AC186" s="49">
        <f t="shared" si="61"/>
        <v>0</v>
      </c>
      <c r="AD186" s="49">
        <f t="shared" si="62"/>
        <v>0</v>
      </c>
      <c r="AE186" s="49">
        <f t="shared" si="63"/>
        <v>0</v>
      </c>
      <c r="AF186" s="103">
        <f t="shared" si="64"/>
        <v>0</v>
      </c>
      <c r="AH186" s="49">
        <f t="shared" si="65"/>
        <v>0</v>
      </c>
      <c r="AI186" s="49">
        <f t="shared" si="66"/>
        <v>0</v>
      </c>
      <c r="AJ186" s="49">
        <f t="shared" si="67"/>
        <v>0</v>
      </c>
      <c r="AK186" s="49">
        <f t="shared" si="68"/>
        <v>0</v>
      </c>
      <c r="AL186" s="103">
        <f t="shared" si="69"/>
        <v>0</v>
      </c>
      <c r="AN186" s="53">
        <f t="shared" si="70"/>
        <v>192.7950154920913</v>
      </c>
      <c r="AO186" s="53">
        <f t="shared" si="71"/>
        <v>0</v>
      </c>
      <c r="AP186" s="53">
        <f t="shared" si="72"/>
        <v>0</v>
      </c>
      <c r="AQ186" s="53">
        <f t="shared" si="73"/>
        <v>0</v>
      </c>
      <c r="AR186" s="203">
        <f t="shared" si="74"/>
        <v>0</v>
      </c>
      <c r="AY186" s="3"/>
    </row>
    <row r="187" spans="1:51">
      <c r="A187" s="240"/>
      <c r="B187" s="43">
        <f>'13. Desinvesteringen'!B471</f>
        <v>452</v>
      </c>
      <c r="C187" s="54"/>
      <c r="D187" s="54"/>
      <c r="E187" s="54"/>
      <c r="F187" s="48">
        <f>'5. Input GAW-waarde desinv.'!D147</f>
        <v>17486.319304522516</v>
      </c>
      <c r="G187" s="187">
        <f>'13. Desinvesteringen'!D471</f>
        <v>1993</v>
      </c>
      <c r="H187" s="187">
        <f>'13. Desinvesteringen'!G471</f>
        <v>2023</v>
      </c>
      <c r="I187" s="43" t="str">
        <f>'13. Desinvesteringen'!C471</f>
        <v>02 Gasontvangststations</v>
      </c>
      <c r="J187" s="176">
        <f>'13. Desinvesteringen'!F471</f>
        <v>0</v>
      </c>
      <c r="K187" s="44">
        <f>_xlfn.XLOOKUP(I187,'3. Input (des)investeringen '!$B$11:$B$81,'3. Input (des)investeringen '!$E$11:$E$81)</f>
        <v>0</v>
      </c>
      <c r="L187" s="54"/>
      <c r="M187" s="44">
        <f>_xlfn.XLOOKUP(I187,'3. Input (des)investeringen '!$B$11:$B$81,'3. Input (des)investeringen '!$D$11:$D$81,0)</f>
        <v>30</v>
      </c>
      <c r="N187" s="44">
        <f t="shared" si="54"/>
        <v>1.5</v>
      </c>
      <c r="P187" s="49">
        <f t="shared" si="75"/>
        <v>13639.329057527564</v>
      </c>
      <c r="Q187" s="49">
        <f t="shared" si="75"/>
        <v>2098.3583165427017</v>
      </c>
      <c r="R187" s="49">
        <f t="shared" si="75"/>
        <v>0</v>
      </c>
      <c r="S187" s="49">
        <f t="shared" si="75"/>
        <v>0</v>
      </c>
      <c r="T187" s="103">
        <f t="shared" si="75"/>
        <v>0</v>
      </c>
      <c r="V187" s="49">
        <f t="shared" si="55"/>
        <v>1165.7546203015011</v>
      </c>
      <c r="W187" s="49">
        <f t="shared" si="56"/>
        <v>582.87731015075065</v>
      </c>
      <c r="X187" s="49">
        <f t="shared" si="57"/>
        <v>0</v>
      </c>
      <c r="Y187" s="49">
        <f t="shared" si="58"/>
        <v>0</v>
      </c>
      <c r="Z187" s="103">
        <f t="shared" si="59"/>
        <v>0</v>
      </c>
      <c r="AB187" s="49">
        <f t="shared" si="60"/>
        <v>14805.083677829065</v>
      </c>
      <c r="AC187" s="49">
        <f t="shared" si="61"/>
        <v>2681.2356266934521</v>
      </c>
      <c r="AD187" s="49">
        <f t="shared" si="62"/>
        <v>0</v>
      </c>
      <c r="AE187" s="49">
        <f t="shared" si="63"/>
        <v>0</v>
      </c>
      <c r="AF187" s="103">
        <f t="shared" si="64"/>
        <v>0</v>
      </c>
      <c r="AH187" s="49">
        <f t="shared" si="65"/>
        <v>2681.2356266934512</v>
      </c>
      <c r="AI187" s="49">
        <f t="shared" si="66"/>
        <v>0</v>
      </c>
      <c r="AJ187" s="49">
        <f t="shared" si="67"/>
        <v>0</v>
      </c>
      <c r="AK187" s="49">
        <f t="shared" si="68"/>
        <v>0</v>
      </c>
      <c r="AL187" s="103">
        <f t="shared" si="69"/>
        <v>0</v>
      </c>
      <c r="AN187" s="53">
        <f t="shared" si="70"/>
        <v>14915.014338523497</v>
      </c>
      <c r="AO187" s="53">
        <f t="shared" si="71"/>
        <v>2681.2356266934521</v>
      </c>
      <c r="AP187" s="53">
        <f t="shared" si="72"/>
        <v>0</v>
      </c>
      <c r="AQ187" s="53">
        <f t="shared" si="73"/>
        <v>0</v>
      </c>
      <c r="AR187" s="203">
        <f t="shared" si="74"/>
        <v>0</v>
      </c>
      <c r="AY187" s="3"/>
    </row>
    <row r="188" spans="1:51">
      <c r="A188" s="240"/>
      <c r="B188" s="43">
        <f>'13. Desinvesteringen'!B472</f>
        <v>453</v>
      </c>
      <c r="C188" s="54"/>
      <c r="D188" s="54"/>
      <c r="E188" s="54"/>
      <c r="F188" s="48">
        <f>'5. Input GAW-waarde desinv.'!D148</f>
        <v>1732.4051614647706</v>
      </c>
      <c r="G188" s="187">
        <f>'13. Desinvesteringen'!D472</f>
        <v>1995</v>
      </c>
      <c r="H188" s="187">
        <f>'13. Desinvesteringen'!G472</f>
        <v>2023</v>
      </c>
      <c r="I188" s="43" t="str">
        <f>'13. Desinvesteringen'!C472</f>
        <v>02 Gasontvangststations</v>
      </c>
      <c r="J188" s="176">
        <f>'13. Desinvesteringen'!F472</f>
        <v>0</v>
      </c>
      <c r="K188" s="44">
        <f>_xlfn.XLOOKUP(I188,'3. Input (des)investeringen '!$B$11:$B$81,'3. Input (des)investeringen '!$E$11:$E$81)</f>
        <v>0</v>
      </c>
      <c r="L188" s="54"/>
      <c r="M188" s="44">
        <f>_xlfn.XLOOKUP(I188,'3. Input (des)investeringen '!$B$11:$B$81,'3. Input (des)investeringen '!$D$11:$D$81,0)</f>
        <v>30</v>
      </c>
      <c r="N188" s="44">
        <f t="shared" si="54"/>
        <v>3.5</v>
      </c>
      <c r="P188" s="49">
        <f t="shared" si="75"/>
        <v>579.11829683250903</v>
      </c>
      <c r="Q188" s="49">
        <f t="shared" si="75"/>
        <v>392.01853939431385</v>
      </c>
      <c r="R188" s="49">
        <f t="shared" si="75"/>
        <v>392.01853939431385</v>
      </c>
      <c r="S188" s="49">
        <f t="shared" si="75"/>
        <v>196.00926969715692</v>
      </c>
      <c r="T188" s="103">
        <f t="shared" si="75"/>
        <v>0</v>
      </c>
      <c r="V188" s="49">
        <f t="shared" si="55"/>
        <v>49.497290327564876</v>
      </c>
      <c r="W188" s="49">
        <f t="shared" si="56"/>
        <v>49.497290327564883</v>
      </c>
      <c r="X188" s="49">
        <f t="shared" si="57"/>
        <v>49.497290327564883</v>
      </c>
      <c r="Y188" s="49">
        <f t="shared" si="58"/>
        <v>24.748645163782442</v>
      </c>
      <c r="Z188" s="103">
        <f t="shared" si="59"/>
        <v>0</v>
      </c>
      <c r="AB188" s="49">
        <f t="shared" si="60"/>
        <v>628.61558716007391</v>
      </c>
      <c r="AC188" s="49">
        <f t="shared" si="61"/>
        <v>441.51582972187873</v>
      </c>
      <c r="AD188" s="49">
        <f t="shared" si="62"/>
        <v>441.51582972187873</v>
      </c>
      <c r="AE188" s="49">
        <f t="shared" si="63"/>
        <v>220.75791486093937</v>
      </c>
      <c r="AF188" s="103">
        <f t="shared" si="64"/>
        <v>0</v>
      </c>
      <c r="AH188" s="49">
        <f t="shared" si="65"/>
        <v>1103.7895743046965</v>
      </c>
      <c r="AI188" s="49">
        <f t="shared" si="66"/>
        <v>662.27374458281781</v>
      </c>
      <c r="AJ188" s="49">
        <f t="shared" si="67"/>
        <v>220.75791486093908</v>
      </c>
      <c r="AK188" s="49">
        <f t="shared" si="68"/>
        <v>0</v>
      </c>
      <c r="AL188" s="103">
        <f t="shared" si="69"/>
        <v>0</v>
      </c>
      <c r="AN188" s="53">
        <f t="shared" si="70"/>
        <v>673.87095970656651</v>
      </c>
      <c r="AO188" s="53">
        <f t="shared" si="71"/>
        <v>475.29179069560246</v>
      </c>
      <c r="AP188" s="53">
        <f t="shared" si="72"/>
        <v>449.90463048659444</v>
      </c>
      <c r="AQ188" s="53">
        <f t="shared" si="73"/>
        <v>220.75791486093937</v>
      </c>
      <c r="AR188" s="203">
        <f t="shared" si="74"/>
        <v>0</v>
      </c>
      <c r="AY188" s="3"/>
    </row>
    <row r="189" spans="1:51">
      <c r="A189" s="240"/>
      <c r="B189" s="43">
        <f>'13. Desinvesteringen'!B473</f>
        <v>454</v>
      </c>
      <c r="C189" s="54"/>
      <c r="D189" s="54"/>
      <c r="E189" s="54"/>
      <c r="F189" s="48">
        <f>'5. Input GAW-waarde desinv.'!D149</f>
        <v>2852.1763921840106</v>
      </c>
      <c r="G189" s="187">
        <f>'13. Desinvesteringen'!D473</f>
        <v>1997</v>
      </c>
      <c r="H189" s="187">
        <f>'13. Desinvesteringen'!G473</f>
        <v>2023</v>
      </c>
      <c r="I189" s="43" t="str">
        <f>'13. Desinvesteringen'!C473</f>
        <v>02 Gasontvangststations</v>
      </c>
      <c r="J189" s="176">
        <f>'13. Desinvesteringen'!F473</f>
        <v>0</v>
      </c>
      <c r="K189" s="44">
        <f>_xlfn.XLOOKUP(I189,'3. Input (des)investeringen '!$B$11:$B$81,'3. Input (des)investeringen '!$E$11:$E$81)</f>
        <v>0</v>
      </c>
      <c r="L189" s="54"/>
      <c r="M189" s="44">
        <f>_xlfn.XLOOKUP(I189,'3. Input (des)investeringen '!$B$11:$B$81,'3. Input (des)investeringen '!$D$11:$D$81,0)</f>
        <v>30</v>
      </c>
      <c r="N189" s="44">
        <f t="shared" si="54"/>
        <v>5.5</v>
      </c>
      <c r="P189" s="49">
        <f t="shared" si="75"/>
        <v>606.73570524641684</v>
      </c>
      <c r="Q189" s="49">
        <f t="shared" si="75"/>
        <v>463.32544764271825</v>
      </c>
      <c r="R189" s="49">
        <f t="shared" si="75"/>
        <v>427.68502859327839</v>
      </c>
      <c r="S189" s="49">
        <f t="shared" si="75"/>
        <v>427.68502859327839</v>
      </c>
      <c r="T189" s="103">
        <f t="shared" si="75"/>
        <v>427.68502859327839</v>
      </c>
      <c r="V189" s="49">
        <f t="shared" si="55"/>
        <v>51.85775258516383</v>
      </c>
      <c r="W189" s="49">
        <f t="shared" si="56"/>
        <v>51.85775258516383</v>
      </c>
      <c r="X189" s="49">
        <f t="shared" si="57"/>
        <v>51.85775258516383</v>
      </c>
      <c r="Y189" s="49">
        <f t="shared" si="58"/>
        <v>51.85775258516383</v>
      </c>
      <c r="Z189" s="103">
        <f t="shared" si="59"/>
        <v>51.85775258516383</v>
      </c>
      <c r="AB189" s="49">
        <f t="shared" si="60"/>
        <v>658.59345783158062</v>
      </c>
      <c r="AC189" s="49">
        <f t="shared" si="61"/>
        <v>515.18320022788203</v>
      </c>
      <c r="AD189" s="49">
        <f t="shared" si="62"/>
        <v>479.54278117844223</v>
      </c>
      <c r="AE189" s="49">
        <f t="shared" si="63"/>
        <v>479.54278117844223</v>
      </c>
      <c r="AF189" s="103">
        <f t="shared" si="64"/>
        <v>479.54278117844223</v>
      </c>
      <c r="AH189" s="49">
        <f t="shared" si="65"/>
        <v>2193.5829343524301</v>
      </c>
      <c r="AI189" s="49">
        <f t="shared" si="66"/>
        <v>1678.3997341245481</v>
      </c>
      <c r="AJ189" s="49">
        <f t="shared" si="67"/>
        <v>1198.8569529461058</v>
      </c>
      <c r="AK189" s="49">
        <f t="shared" si="68"/>
        <v>719.31417176766354</v>
      </c>
      <c r="AL189" s="103">
        <f t="shared" si="69"/>
        <v>239.77139058922131</v>
      </c>
      <c r="AN189" s="53">
        <f t="shared" si="70"/>
        <v>748.53035814003022</v>
      </c>
      <c r="AO189" s="53">
        <f t="shared" si="71"/>
        <v>600.78158666823401</v>
      </c>
      <c r="AP189" s="53">
        <f t="shared" si="72"/>
        <v>525.09934539039421</v>
      </c>
      <c r="AQ189" s="53">
        <f t="shared" si="73"/>
        <v>506.87671970561343</v>
      </c>
      <c r="AR189" s="203">
        <f t="shared" si="74"/>
        <v>488.65409402083264</v>
      </c>
      <c r="AY189" s="3"/>
    </row>
    <row r="190" spans="1:51">
      <c r="A190" s="240"/>
      <c r="B190" s="43">
        <f>'13. Desinvesteringen'!B474</f>
        <v>455</v>
      </c>
      <c r="C190" s="54"/>
      <c r="D190" s="54"/>
      <c r="E190" s="54"/>
      <c r="F190" s="48">
        <f>'5. Input GAW-waarde desinv.'!D150</f>
        <v>9316.2155574158933</v>
      </c>
      <c r="G190" s="187">
        <f>'13. Desinvesteringen'!D474</f>
        <v>2003</v>
      </c>
      <c r="H190" s="187">
        <f>'13. Desinvesteringen'!G474</f>
        <v>2023</v>
      </c>
      <c r="I190" s="43" t="str">
        <f>'13. Desinvesteringen'!C474</f>
        <v>02 Gasontvangststations</v>
      </c>
      <c r="J190" s="176">
        <f>'13. Desinvesteringen'!F474</f>
        <v>0</v>
      </c>
      <c r="K190" s="44">
        <f>_xlfn.XLOOKUP(I190,'3. Input (des)investeringen '!$B$11:$B$81,'3. Input (des)investeringen '!$E$11:$E$81)</f>
        <v>0</v>
      </c>
      <c r="L190" s="54"/>
      <c r="M190" s="44">
        <f>_xlfn.XLOOKUP(I190,'3. Input (des)investeringen '!$B$11:$B$81,'3. Input (des)investeringen '!$D$11:$D$81,0)</f>
        <v>30</v>
      </c>
      <c r="N190" s="44">
        <f t="shared" si="54"/>
        <v>11.5</v>
      </c>
      <c r="P190" s="49">
        <f t="shared" si="75"/>
        <v>947.82366975448656</v>
      </c>
      <c r="Q190" s="49">
        <f t="shared" si="75"/>
        <v>840.67838534745749</v>
      </c>
      <c r="R190" s="49">
        <f t="shared" si="75"/>
        <v>745.64517656904934</v>
      </c>
      <c r="S190" s="49">
        <f t="shared" si="75"/>
        <v>688.28785529450715</v>
      </c>
      <c r="T190" s="103">
        <f t="shared" si="75"/>
        <v>688.28785529450715</v>
      </c>
      <c r="V190" s="49">
        <f t="shared" si="55"/>
        <v>81.010570064486032</v>
      </c>
      <c r="W190" s="49">
        <f t="shared" si="56"/>
        <v>81.010570064486032</v>
      </c>
      <c r="X190" s="49">
        <f t="shared" si="57"/>
        <v>81.010570064486032</v>
      </c>
      <c r="Y190" s="49">
        <f t="shared" si="58"/>
        <v>81.010570064486032</v>
      </c>
      <c r="Z190" s="103">
        <f t="shared" si="59"/>
        <v>81.010570064486032</v>
      </c>
      <c r="AB190" s="49">
        <f t="shared" si="60"/>
        <v>1028.8342398189725</v>
      </c>
      <c r="AC190" s="49">
        <f t="shared" si="61"/>
        <v>921.68895541194354</v>
      </c>
      <c r="AD190" s="49">
        <f t="shared" si="62"/>
        <v>826.65574663353539</v>
      </c>
      <c r="AE190" s="49">
        <f t="shared" si="63"/>
        <v>769.2984253589932</v>
      </c>
      <c r="AF190" s="103">
        <f t="shared" si="64"/>
        <v>769.2984253589932</v>
      </c>
      <c r="AH190" s="49">
        <f t="shared" si="65"/>
        <v>8287.3813175969208</v>
      </c>
      <c r="AI190" s="49">
        <f t="shared" si="66"/>
        <v>7365.6923621849774</v>
      </c>
      <c r="AJ190" s="49">
        <f t="shared" si="67"/>
        <v>6539.0366155514421</v>
      </c>
      <c r="AK190" s="49">
        <f t="shared" si="68"/>
        <v>5769.7381901924491</v>
      </c>
      <c r="AL190" s="103">
        <f t="shared" si="69"/>
        <v>5000.4397648334561</v>
      </c>
      <c r="AN190" s="53">
        <f t="shared" si="70"/>
        <v>1368.6168738404463</v>
      </c>
      <c r="AO190" s="53">
        <f t="shared" si="71"/>
        <v>1297.3392658833773</v>
      </c>
      <c r="AP190" s="53">
        <f t="shared" si="72"/>
        <v>1075.1391380244902</v>
      </c>
      <c r="AQ190" s="53">
        <f t="shared" si="73"/>
        <v>988.54847658630626</v>
      </c>
      <c r="AR190" s="203">
        <f t="shared" si="74"/>
        <v>959.31513642266452</v>
      </c>
      <c r="AY190" s="3"/>
    </row>
    <row r="191" spans="1:51">
      <c r="A191" s="240"/>
      <c r="B191" s="43">
        <f>'13. Desinvesteringen'!B475</f>
        <v>456</v>
      </c>
      <c r="C191" s="54"/>
      <c r="D191" s="54"/>
      <c r="E191" s="54"/>
      <c r="F191" s="48">
        <f>'5. Input GAW-waarde desinv.'!D151</f>
        <v>14209.467414292769</v>
      </c>
      <c r="G191" s="187">
        <f>'13. Desinvesteringen'!D475</f>
        <v>2005</v>
      </c>
      <c r="H191" s="187">
        <f>'13. Desinvesteringen'!G475</f>
        <v>2023</v>
      </c>
      <c r="I191" s="43" t="str">
        <f>'13. Desinvesteringen'!C475</f>
        <v>02 Gasontvangststations</v>
      </c>
      <c r="J191" s="176">
        <f>'13. Desinvesteringen'!F475</f>
        <v>0</v>
      </c>
      <c r="K191" s="44">
        <f>_xlfn.XLOOKUP(I191,'3. Input (des)investeringen '!$B$11:$B$81,'3. Input (des)investeringen '!$E$11:$E$81)</f>
        <v>0</v>
      </c>
      <c r="L191" s="54"/>
      <c r="M191" s="44">
        <f>_xlfn.XLOOKUP(I191,'3. Input (des)investeringen '!$B$11:$B$81,'3. Input (des)investeringen '!$D$11:$D$81,0)</f>
        <v>30</v>
      </c>
      <c r="N191" s="44">
        <f t="shared" si="54"/>
        <v>13.5</v>
      </c>
      <c r="P191" s="49">
        <f t="shared" si="75"/>
        <v>1231.4871759053733</v>
      </c>
      <c r="Q191" s="49">
        <f t="shared" si="75"/>
        <v>1112.8995219293004</v>
      </c>
      <c r="R191" s="49">
        <f t="shared" si="75"/>
        <v>1005.73141981759</v>
      </c>
      <c r="S191" s="49">
        <f t="shared" si="75"/>
        <v>908.88320902034047</v>
      </c>
      <c r="T191" s="103">
        <f t="shared" si="75"/>
        <v>897.84414170430398</v>
      </c>
      <c r="V191" s="49">
        <f t="shared" si="55"/>
        <v>105.25531417994644</v>
      </c>
      <c r="W191" s="49">
        <f t="shared" si="56"/>
        <v>105.25531417994644</v>
      </c>
      <c r="X191" s="49">
        <f t="shared" si="57"/>
        <v>105.25531417994644</v>
      </c>
      <c r="Y191" s="49">
        <f t="shared" si="58"/>
        <v>105.25531417994644</v>
      </c>
      <c r="Z191" s="103">
        <f t="shared" si="59"/>
        <v>105.25531417994644</v>
      </c>
      <c r="AB191" s="49">
        <f t="shared" si="60"/>
        <v>1336.7424900853198</v>
      </c>
      <c r="AC191" s="49">
        <f t="shared" si="61"/>
        <v>1218.1548361092468</v>
      </c>
      <c r="AD191" s="49">
        <f t="shared" si="62"/>
        <v>1110.9867339975365</v>
      </c>
      <c r="AE191" s="49">
        <f t="shared" si="63"/>
        <v>1014.138523200287</v>
      </c>
      <c r="AF191" s="103">
        <f t="shared" si="64"/>
        <v>1003.0994558842505</v>
      </c>
      <c r="AH191" s="49">
        <f t="shared" si="65"/>
        <v>12872.724924207449</v>
      </c>
      <c r="AI191" s="49">
        <f t="shared" si="66"/>
        <v>11654.570088098202</v>
      </c>
      <c r="AJ191" s="49">
        <f t="shared" si="67"/>
        <v>10543.583354100665</v>
      </c>
      <c r="AK191" s="49">
        <f t="shared" si="68"/>
        <v>9529.4448309003783</v>
      </c>
      <c r="AL191" s="103">
        <f t="shared" si="69"/>
        <v>8526.3453750161279</v>
      </c>
      <c r="AN191" s="53">
        <f t="shared" si="70"/>
        <v>1864.5242119778252</v>
      </c>
      <c r="AO191" s="53">
        <f t="shared" si="71"/>
        <v>1812.5379106022551</v>
      </c>
      <c r="AP191" s="53">
        <f t="shared" si="72"/>
        <v>1511.6429014533617</v>
      </c>
      <c r="AQ191" s="53">
        <f t="shared" si="73"/>
        <v>1376.2574267745013</v>
      </c>
      <c r="AR191" s="203">
        <f t="shared" si="74"/>
        <v>1327.1005801348633</v>
      </c>
      <c r="AY191" s="3"/>
    </row>
    <row r="192" spans="1:51">
      <c r="A192" s="240"/>
      <c r="B192" s="43">
        <f>'13. Desinvesteringen'!B476</f>
        <v>457</v>
      </c>
      <c r="C192" s="54"/>
      <c r="D192" s="54"/>
      <c r="E192" s="54"/>
      <c r="F192" s="48">
        <f>'5. Input GAW-waarde desinv.'!D152</f>
        <v>37532.285815813477</v>
      </c>
      <c r="G192" s="187">
        <f>'13. Desinvesteringen'!D476</f>
        <v>2007</v>
      </c>
      <c r="H192" s="187">
        <f>'13. Desinvesteringen'!G476</f>
        <v>2023</v>
      </c>
      <c r="I192" s="43" t="str">
        <f>'13. Desinvesteringen'!C476</f>
        <v>02 Gasontvangststations</v>
      </c>
      <c r="J192" s="176">
        <f>'13. Desinvesteringen'!F476</f>
        <v>0</v>
      </c>
      <c r="K192" s="44">
        <f>_xlfn.XLOOKUP(I192,'3. Input (des)investeringen '!$B$11:$B$81,'3. Input (des)investeringen '!$E$11:$E$81)</f>
        <v>0</v>
      </c>
      <c r="L192" s="54"/>
      <c r="M192" s="44">
        <f>_xlfn.XLOOKUP(I192,'3. Input (des)investeringen '!$B$11:$B$81,'3. Input (des)investeringen '!$D$11:$D$81,0)</f>
        <v>30</v>
      </c>
      <c r="N192" s="44">
        <f t="shared" si="54"/>
        <v>15.5</v>
      </c>
      <c r="P192" s="49">
        <f t="shared" si="75"/>
        <v>2833.0822196452755</v>
      </c>
      <c r="Q192" s="49">
        <f t="shared" si="75"/>
        <v>2595.4688721911557</v>
      </c>
      <c r="R192" s="49">
        <f t="shared" si="75"/>
        <v>2377.7843861364136</v>
      </c>
      <c r="S192" s="49">
        <f t="shared" si="75"/>
        <v>2178.3573085894882</v>
      </c>
      <c r="T192" s="103">
        <f t="shared" si="75"/>
        <v>2069.0751693625907</v>
      </c>
      <c r="V192" s="49">
        <f t="shared" si="55"/>
        <v>242.14377945686115</v>
      </c>
      <c r="W192" s="49">
        <f t="shared" si="56"/>
        <v>242.14377945686113</v>
      </c>
      <c r="X192" s="49">
        <f t="shared" si="57"/>
        <v>242.14377945686113</v>
      </c>
      <c r="Y192" s="49">
        <f t="shared" si="58"/>
        <v>242.14377945686113</v>
      </c>
      <c r="Z192" s="103">
        <f t="shared" si="59"/>
        <v>242.14377945686113</v>
      </c>
      <c r="AB192" s="49">
        <f t="shared" si="60"/>
        <v>3075.2259991021365</v>
      </c>
      <c r="AC192" s="49">
        <f t="shared" si="61"/>
        <v>2837.6126516480167</v>
      </c>
      <c r="AD192" s="49">
        <f t="shared" si="62"/>
        <v>2619.9281655932746</v>
      </c>
      <c r="AE192" s="49">
        <f t="shared" si="63"/>
        <v>2420.5010880463492</v>
      </c>
      <c r="AF192" s="103">
        <f t="shared" si="64"/>
        <v>2311.2189488194517</v>
      </c>
      <c r="AH192" s="49">
        <f t="shared" si="65"/>
        <v>34457.059816711342</v>
      </c>
      <c r="AI192" s="49">
        <f t="shared" si="66"/>
        <v>31619.447165063324</v>
      </c>
      <c r="AJ192" s="49">
        <f t="shared" si="67"/>
        <v>28999.518999470049</v>
      </c>
      <c r="AK192" s="49">
        <f t="shared" si="68"/>
        <v>26579.0179114237</v>
      </c>
      <c r="AL192" s="103">
        <f t="shared" si="69"/>
        <v>24267.798962604247</v>
      </c>
      <c r="AN192" s="53">
        <f t="shared" si="70"/>
        <v>4487.9654515873017</v>
      </c>
      <c r="AO192" s="53">
        <f t="shared" si="71"/>
        <v>4450.2044570662456</v>
      </c>
      <c r="AP192" s="53">
        <f t="shared" si="72"/>
        <v>3721.9098875731361</v>
      </c>
      <c r="AQ192" s="53">
        <f t="shared" si="73"/>
        <v>3430.5037686804499</v>
      </c>
      <c r="AR192" s="203">
        <f t="shared" si="74"/>
        <v>3233.3953093984132</v>
      </c>
      <c r="AY192" s="3"/>
    </row>
    <row r="193" spans="1:51">
      <c r="A193" s="240"/>
      <c r="B193" s="43">
        <f>'13. Desinvesteringen'!B477</f>
        <v>458</v>
      </c>
      <c r="C193" s="54"/>
      <c r="D193" s="54"/>
      <c r="E193" s="54"/>
      <c r="F193" s="48">
        <f>'5. Input GAW-waarde desinv.'!D153</f>
        <v>18395.575662272393</v>
      </c>
      <c r="G193" s="187">
        <f>'13. Desinvesteringen'!D477</f>
        <v>2009</v>
      </c>
      <c r="H193" s="187">
        <f>'13. Desinvesteringen'!G477</f>
        <v>2023</v>
      </c>
      <c r="I193" s="43" t="str">
        <f>'13. Desinvesteringen'!C477</f>
        <v>02 Gasontvangststations</v>
      </c>
      <c r="J193" s="176">
        <f>'13. Desinvesteringen'!F477</f>
        <v>0</v>
      </c>
      <c r="K193" s="44">
        <f>_xlfn.XLOOKUP(I193,'3. Input (des)investeringen '!$B$11:$B$81,'3. Input (des)investeringen '!$E$11:$E$81)</f>
        <v>0</v>
      </c>
      <c r="L193" s="54"/>
      <c r="M193" s="44">
        <f>_xlfn.XLOOKUP(I193,'3. Input (des)investeringen '!$B$11:$B$81,'3. Input (des)investeringen '!$D$11:$D$81,0)</f>
        <v>30</v>
      </c>
      <c r="N193" s="44">
        <f t="shared" si="54"/>
        <v>17.5</v>
      </c>
      <c r="P193" s="49">
        <f t="shared" si="75"/>
        <v>1229.8756299919257</v>
      </c>
      <c r="Q193" s="49">
        <f t="shared" si="75"/>
        <v>1138.5134403353827</v>
      </c>
      <c r="R193" s="49">
        <f t="shared" si="75"/>
        <v>1053.9381561961827</v>
      </c>
      <c r="S193" s="49">
        <f t="shared" si="75"/>
        <v>975.64560745018071</v>
      </c>
      <c r="T193" s="103">
        <f t="shared" si="75"/>
        <v>903.16907661102437</v>
      </c>
      <c r="V193" s="49">
        <f t="shared" si="55"/>
        <v>105.1175752129851</v>
      </c>
      <c r="W193" s="49">
        <f t="shared" si="56"/>
        <v>105.11757521298512</v>
      </c>
      <c r="X193" s="49">
        <f t="shared" si="57"/>
        <v>105.11757521298512</v>
      </c>
      <c r="Y193" s="49">
        <f t="shared" si="58"/>
        <v>105.11757521298512</v>
      </c>
      <c r="Z193" s="103">
        <f t="shared" si="59"/>
        <v>105.11757521298512</v>
      </c>
      <c r="AB193" s="49">
        <f t="shared" si="60"/>
        <v>1334.9932052049107</v>
      </c>
      <c r="AC193" s="49">
        <f t="shared" si="61"/>
        <v>1243.6310155483679</v>
      </c>
      <c r="AD193" s="49">
        <f t="shared" si="62"/>
        <v>1159.0557314091679</v>
      </c>
      <c r="AE193" s="49">
        <f t="shared" si="63"/>
        <v>1080.7631826631659</v>
      </c>
      <c r="AF193" s="103">
        <f t="shared" si="64"/>
        <v>1008.2866518240095</v>
      </c>
      <c r="AH193" s="49">
        <f t="shared" si="65"/>
        <v>17060.582457067481</v>
      </c>
      <c r="AI193" s="49">
        <f t="shared" si="66"/>
        <v>15816.951441519113</v>
      </c>
      <c r="AJ193" s="49">
        <f t="shared" si="67"/>
        <v>14657.895710109946</v>
      </c>
      <c r="AK193" s="49">
        <f t="shared" si="68"/>
        <v>13577.13252744678</v>
      </c>
      <c r="AL193" s="103">
        <f t="shared" si="69"/>
        <v>12568.84587562277</v>
      </c>
      <c r="AN193" s="53">
        <f t="shared" si="70"/>
        <v>2034.4770859446776</v>
      </c>
      <c r="AO193" s="53">
        <f t="shared" si="71"/>
        <v>2050.2955390658426</v>
      </c>
      <c r="AP193" s="53">
        <f t="shared" si="72"/>
        <v>1716.0557683933457</v>
      </c>
      <c r="AQ193" s="53">
        <f t="shared" si="73"/>
        <v>1596.6942187061436</v>
      </c>
      <c r="AR193" s="203">
        <f t="shared" si="74"/>
        <v>1485.9027950976747</v>
      </c>
      <c r="AY193" s="3"/>
    </row>
    <row r="194" spans="1:51">
      <c r="A194" s="240"/>
      <c r="B194" s="43">
        <f>'13. Desinvesteringen'!B478</f>
        <v>459</v>
      </c>
      <c r="C194" s="54"/>
      <c r="D194" s="54"/>
      <c r="E194" s="54"/>
      <c r="F194" s="48">
        <f>'5. Input GAW-waarde desinv.'!D154</f>
        <v>45342.950536082608</v>
      </c>
      <c r="G194" s="187">
        <f>'13. Desinvesteringen'!D478</f>
        <v>2007</v>
      </c>
      <c r="H194" s="187">
        <f>'13. Desinvesteringen'!G478</f>
        <v>2023</v>
      </c>
      <c r="I194" s="43" t="str">
        <f>'13. Desinvesteringen'!C478</f>
        <v>06 Utiliteitsgebouwen</v>
      </c>
      <c r="J194" s="176">
        <f>'13. Desinvesteringen'!F478</f>
        <v>0</v>
      </c>
      <c r="K194" s="44">
        <f>_xlfn.XLOOKUP(I194,'3. Input (des)investeringen '!$B$11:$B$81,'3. Input (des)investeringen '!$E$11:$E$81)</f>
        <v>0</v>
      </c>
      <c r="L194" s="54"/>
      <c r="M194" s="44">
        <f>_xlfn.XLOOKUP(I194,'3. Input (des)investeringen '!$B$11:$B$81,'3. Input (des)investeringen '!$D$11:$D$81,0)</f>
        <v>30</v>
      </c>
      <c r="N194" s="44">
        <f t="shared" si="54"/>
        <v>15.5</v>
      </c>
      <c r="P194" s="49">
        <f t="shared" si="75"/>
        <v>3422.6614275623651</v>
      </c>
      <c r="Q194" s="49">
        <f t="shared" si="75"/>
        <v>3135.5995013797146</v>
      </c>
      <c r="R194" s="49">
        <f t="shared" si="75"/>
        <v>2872.6137367478677</v>
      </c>
      <c r="S194" s="49">
        <f t="shared" si="75"/>
        <v>2631.6848426980469</v>
      </c>
      <c r="T194" s="103">
        <f t="shared" si="75"/>
        <v>2499.6605194857702</v>
      </c>
      <c r="V194" s="49">
        <f t="shared" si="55"/>
        <v>292.53516474892007</v>
      </c>
      <c r="W194" s="49">
        <f t="shared" si="56"/>
        <v>292.53516474892007</v>
      </c>
      <c r="X194" s="49">
        <f t="shared" si="57"/>
        <v>292.53516474892007</v>
      </c>
      <c r="Y194" s="49">
        <f t="shared" si="58"/>
        <v>292.53516474892007</v>
      </c>
      <c r="Z194" s="103">
        <f t="shared" si="59"/>
        <v>292.53516474892007</v>
      </c>
      <c r="AB194" s="49">
        <f t="shared" si="60"/>
        <v>3715.1965923112853</v>
      </c>
      <c r="AC194" s="49">
        <f t="shared" si="61"/>
        <v>3428.1346661286348</v>
      </c>
      <c r="AD194" s="49">
        <f t="shared" si="62"/>
        <v>3165.1489014967879</v>
      </c>
      <c r="AE194" s="49">
        <f t="shared" si="63"/>
        <v>2924.220007446967</v>
      </c>
      <c r="AF194" s="103">
        <f t="shared" si="64"/>
        <v>2792.1956842346904</v>
      </c>
      <c r="AH194" s="49">
        <f t="shared" si="65"/>
        <v>41627.75394377132</v>
      </c>
      <c r="AI194" s="49">
        <f t="shared" si="66"/>
        <v>38199.619277642683</v>
      </c>
      <c r="AJ194" s="49">
        <f t="shared" si="67"/>
        <v>35034.470376145895</v>
      </c>
      <c r="AK194" s="49">
        <f t="shared" si="68"/>
        <v>32110.250368698929</v>
      </c>
      <c r="AL194" s="103">
        <f t="shared" si="69"/>
        <v>29318.054684464238</v>
      </c>
      <c r="AN194" s="53">
        <f t="shared" si="70"/>
        <v>5421.9345040059097</v>
      </c>
      <c r="AO194" s="53">
        <f t="shared" si="71"/>
        <v>5376.315249288411</v>
      </c>
      <c r="AP194" s="53">
        <f t="shared" si="72"/>
        <v>4496.4587757903319</v>
      </c>
      <c r="AQ194" s="53">
        <f t="shared" si="73"/>
        <v>4144.4095214575264</v>
      </c>
      <c r="AR194" s="203">
        <f t="shared" si="74"/>
        <v>3906.2817622443313</v>
      </c>
      <c r="AY194" s="3"/>
    </row>
    <row r="195" spans="1:51">
      <c r="A195" s="240"/>
      <c r="B195" s="43">
        <f>'13. Desinvesteringen'!B479</f>
        <v>460</v>
      </c>
      <c r="C195" s="54"/>
      <c r="D195" s="54"/>
      <c r="E195" s="54"/>
      <c r="F195" s="48">
        <f>'5. Input GAW-waarde desinv.'!D155</f>
        <v>0</v>
      </c>
      <c r="G195" s="187">
        <f>'13. Desinvesteringen'!D479</f>
        <v>2003</v>
      </c>
      <c r="H195" s="187">
        <f>'13. Desinvesteringen'!G479</f>
        <v>2023</v>
      </c>
      <c r="I195" s="43" t="str">
        <f>'13. Desinvesteringen'!C479</f>
        <v>09 Bedrijfsinventaris</v>
      </c>
      <c r="J195" s="176">
        <f>'13. Desinvesteringen'!F479</f>
        <v>0</v>
      </c>
      <c r="K195" s="44">
        <f>_xlfn.XLOOKUP(I195,'3. Input (des)investeringen '!$B$11:$B$81,'3. Input (des)investeringen '!$E$11:$E$81)</f>
        <v>1</v>
      </c>
      <c r="L195" s="54"/>
      <c r="M195" s="44">
        <f>_xlfn.XLOOKUP(I195,'3. Input (des)investeringen '!$B$11:$B$81,'3. Input (des)investeringen '!$D$11:$D$81,0)</f>
        <v>10</v>
      </c>
      <c r="N195" s="44">
        <f t="shared" si="54"/>
        <v>0</v>
      </c>
      <c r="P195" s="49">
        <f t="shared" si="75"/>
        <v>0</v>
      </c>
      <c r="Q195" s="49">
        <f t="shared" si="75"/>
        <v>0</v>
      </c>
      <c r="R195" s="49">
        <f t="shared" si="75"/>
        <v>0</v>
      </c>
      <c r="S195" s="49">
        <f t="shared" si="75"/>
        <v>0</v>
      </c>
      <c r="T195" s="103">
        <f t="shared" si="75"/>
        <v>0</v>
      </c>
      <c r="V195" s="49">
        <f t="shared" si="55"/>
        <v>0</v>
      </c>
      <c r="W195" s="49">
        <f t="shared" si="56"/>
        <v>0</v>
      </c>
      <c r="X195" s="49">
        <f t="shared" si="57"/>
        <v>0</v>
      </c>
      <c r="Y195" s="49">
        <f t="shared" si="58"/>
        <v>0</v>
      </c>
      <c r="Z195" s="103">
        <f t="shared" si="59"/>
        <v>0</v>
      </c>
      <c r="AB195" s="49">
        <f t="shared" si="60"/>
        <v>0</v>
      </c>
      <c r="AC195" s="49">
        <f t="shared" si="61"/>
        <v>0</v>
      </c>
      <c r="AD195" s="49">
        <f t="shared" si="62"/>
        <v>0</v>
      </c>
      <c r="AE195" s="49">
        <f t="shared" si="63"/>
        <v>0</v>
      </c>
      <c r="AF195" s="103">
        <f t="shared" si="64"/>
        <v>0</v>
      </c>
      <c r="AH195" s="49">
        <f t="shared" si="65"/>
        <v>0</v>
      </c>
      <c r="AI195" s="49">
        <f t="shared" si="66"/>
        <v>0</v>
      </c>
      <c r="AJ195" s="49">
        <f t="shared" si="67"/>
        <v>0</v>
      </c>
      <c r="AK195" s="49">
        <f t="shared" si="68"/>
        <v>0</v>
      </c>
      <c r="AL195" s="103">
        <f t="shared" si="69"/>
        <v>0</v>
      </c>
      <c r="AN195" s="53">
        <f t="shared" si="70"/>
        <v>0</v>
      </c>
      <c r="AO195" s="53">
        <f t="shared" si="71"/>
        <v>0</v>
      </c>
      <c r="AP195" s="53">
        <f t="shared" si="72"/>
        <v>0</v>
      </c>
      <c r="AQ195" s="53">
        <f t="shared" si="73"/>
        <v>0</v>
      </c>
      <c r="AR195" s="203">
        <f t="shared" si="74"/>
        <v>0</v>
      </c>
      <c r="AY195" s="3"/>
    </row>
    <row r="196" spans="1:51">
      <c r="A196" s="240"/>
      <c r="B196" s="43">
        <f>'13. Desinvesteringen'!B480</f>
        <v>461</v>
      </c>
      <c r="C196" s="54"/>
      <c r="D196" s="54"/>
      <c r="E196" s="54"/>
      <c r="F196" s="48">
        <f>'5. Input GAW-waarde desinv.'!D156</f>
        <v>0</v>
      </c>
      <c r="G196" s="187">
        <f>'13. Desinvesteringen'!D480</f>
        <v>1970</v>
      </c>
      <c r="H196" s="187">
        <f>'13. Desinvesteringen'!G480</f>
        <v>2023</v>
      </c>
      <c r="I196" s="43" t="str">
        <f>'13. Desinvesteringen'!C480</f>
        <v>15 Compressorstations (TT-BT-AT)</v>
      </c>
      <c r="J196" s="176">
        <f>'13. Desinvesteringen'!F480</f>
        <v>0</v>
      </c>
      <c r="K196" s="44">
        <f>_xlfn.XLOOKUP(I196,'3. Input (des)investeringen '!$B$11:$B$81,'3. Input (des)investeringen '!$E$11:$E$81)</f>
        <v>1</v>
      </c>
      <c r="L196" s="54"/>
      <c r="M196" s="44">
        <f>_xlfn.XLOOKUP(I196,'3. Input (des)investeringen '!$B$11:$B$81,'3. Input (des)investeringen '!$D$11:$D$81,0)</f>
        <v>30</v>
      </c>
      <c r="N196" s="44">
        <f t="shared" si="54"/>
        <v>0</v>
      </c>
      <c r="P196" s="49">
        <f t="shared" si="75"/>
        <v>0</v>
      </c>
      <c r="Q196" s="49">
        <f t="shared" si="75"/>
        <v>0</v>
      </c>
      <c r="R196" s="49">
        <f t="shared" si="75"/>
        <v>0</v>
      </c>
      <c r="S196" s="49">
        <f t="shared" si="75"/>
        <v>0</v>
      </c>
      <c r="T196" s="103">
        <f t="shared" si="75"/>
        <v>0</v>
      </c>
      <c r="V196" s="49">
        <f t="shared" si="55"/>
        <v>0</v>
      </c>
      <c r="W196" s="49">
        <f t="shared" si="56"/>
        <v>0</v>
      </c>
      <c r="X196" s="49">
        <f t="shared" si="57"/>
        <v>0</v>
      </c>
      <c r="Y196" s="49">
        <f t="shared" si="58"/>
        <v>0</v>
      </c>
      <c r="Z196" s="103">
        <f t="shared" si="59"/>
        <v>0</v>
      </c>
      <c r="AB196" s="49">
        <f t="shared" si="60"/>
        <v>0</v>
      </c>
      <c r="AC196" s="49">
        <f t="shared" si="61"/>
        <v>0</v>
      </c>
      <c r="AD196" s="49">
        <f t="shared" si="62"/>
        <v>0</v>
      </c>
      <c r="AE196" s="49">
        <f t="shared" si="63"/>
        <v>0</v>
      </c>
      <c r="AF196" s="103">
        <f t="shared" si="64"/>
        <v>0</v>
      </c>
      <c r="AH196" s="49">
        <f t="shared" si="65"/>
        <v>0</v>
      </c>
      <c r="AI196" s="49">
        <f t="shared" si="66"/>
        <v>0</v>
      </c>
      <c r="AJ196" s="49">
        <f t="shared" si="67"/>
        <v>0</v>
      </c>
      <c r="AK196" s="49">
        <f t="shared" si="68"/>
        <v>0</v>
      </c>
      <c r="AL196" s="103">
        <f t="shared" si="69"/>
        <v>0</v>
      </c>
      <c r="AN196" s="53">
        <f t="shared" si="70"/>
        <v>0</v>
      </c>
      <c r="AO196" s="53">
        <f t="shared" si="71"/>
        <v>0</v>
      </c>
      <c r="AP196" s="53">
        <f t="shared" si="72"/>
        <v>0</v>
      </c>
      <c r="AQ196" s="53">
        <f t="shared" si="73"/>
        <v>0</v>
      </c>
      <c r="AR196" s="203">
        <f t="shared" si="74"/>
        <v>0</v>
      </c>
      <c r="AY196" s="3"/>
    </row>
    <row r="197" spans="1:51">
      <c r="A197" s="240"/>
      <c r="B197" s="43">
        <f>'13. Desinvesteringen'!B481</f>
        <v>462</v>
      </c>
      <c r="C197" s="54"/>
      <c r="D197" s="54"/>
      <c r="E197" s="54"/>
      <c r="F197" s="48">
        <f>'5. Input GAW-waarde desinv.'!D157</f>
        <v>0</v>
      </c>
      <c r="G197" s="187">
        <f>'13. Desinvesteringen'!D481</f>
        <v>1970</v>
      </c>
      <c r="H197" s="187">
        <f>'13. Desinvesteringen'!G481</f>
        <v>2023</v>
      </c>
      <c r="I197" s="43" t="str">
        <f>'13. Desinvesteringen'!C481</f>
        <v>15 Compressorstations (KC)</v>
      </c>
      <c r="J197" s="176">
        <f>'13. Desinvesteringen'!F481</f>
        <v>0</v>
      </c>
      <c r="K197" s="44">
        <f>_xlfn.XLOOKUP(I197,'3. Input (des)investeringen '!$B$11:$B$81,'3. Input (des)investeringen '!$E$11:$E$81)</f>
        <v>0</v>
      </c>
      <c r="L197" s="54"/>
      <c r="M197" s="44">
        <f>_xlfn.XLOOKUP(I197,'3. Input (des)investeringen '!$B$11:$B$81,'3. Input (des)investeringen '!$D$11:$D$81,0)</f>
        <v>30</v>
      </c>
      <c r="N197" s="44">
        <f t="shared" si="54"/>
        <v>0</v>
      </c>
      <c r="P197" s="49">
        <f t="shared" si="75"/>
        <v>0</v>
      </c>
      <c r="Q197" s="49">
        <f t="shared" si="75"/>
        <v>0</v>
      </c>
      <c r="R197" s="49">
        <f t="shared" si="75"/>
        <v>0</v>
      </c>
      <c r="S197" s="49">
        <f t="shared" si="75"/>
        <v>0</v>
      </c>
      <c r="T197" s="103">
        <f t="shared" si="75"/>
        <v>0</v>
      </c>
      <c r="V197" s="49">
        <f t="shared" si="55"/>
        <v>0</v>
      </c>
      <c r="W197" s="49">
        <f t="shared" si="56"/>
        <v>0</v>
      </c>
      <c r="X197" s="49">
        <f t="shared" si="57"/>
        <v>0</v>
      </c>
      <c r="Y197" s="49">
        <f t="shared" si="58"/>
        <v>0</v>
      </c>
      <c r="Z197" s="103">
        <f t="shared" si="59"/>
        <v>0</v>
      </c>
      <c r="AB197" s="49">
        <f t="shared" si="60"/>
        <v>0</v>
      </c>
      <c r="AC197" s="49">
        <f t="shared" si="61"/>
        <v>0</v>
      </c>
      <c r="AD197" s="49">
        <f t="shared" si="62"/>
        <v>0</v>
      </c>
      <c r="AE197" s="49">
        <f t="shared" si="63"/>
        <v>0</v>
      </c>
      <c r="AF197" s="103">
        <f t="shared" si="64"/>
        <v>0</v>
      </c>
      <c r="AH197" s="49">
        <f t="shared" si="65"/>
        <v>0</v>
      </c>
      <c r="AI197" s="49">
        <f t="shared" si="66"/>
        <v>0</v>
      </c>
      <c r="AJ197" s="49">
        <f t="shared" si="67"/>
        <v>0</v>
      </c>
      <c r="AK197" s="49">
        <f t="shared" si="68"/>
        <v>0</v>
      </c>
      <c r="AL197" s="103">
        <f t="shared" si="69"/>
        <v>0</v>
      </c>
      <c r="AN197" s="53">
        <f t="shared" si="70"/>
        <v>0</v>
      </c>
      <c r="AO197" s="53">
        <f t="shared" si="71"/>
        <v>0</v>
      </c>
      <c r="AP197" s="53">
        <f t="shared" si="72"/>
        <v>0</v>
      </c>
      <c r="AQ197" s="53">
        <f t="shared" si="73"/>
        <v>0</v>
      </c>
      <c r="AR197" s="203">
        <f t="shared" si="74"/>
        <v>0</v>
      </c>
      <c r="AY197" s="3"/>
    </row>
    <row r="198" spans="1:51">
      <c r="A198" s="240"/>
      <c r="B198" s="43">
        <f>'13. Desinvesteringen'!B482</f>
        <v>463</v>
      </c>
      <c r="C198" s="54"/>
      <c r="D198" s="54"/>
      <c r="E198" s="54"/>
      <c r="F198" s="48">
        <f>'5. Input GAW-waarde desinv.'!D158</f>
        <v>0</v>
      </c>
      <c r="G198" s="187">
        <f>'13. Desinvesteringen'!D482</f>
        <v>1971</v>
      </c>
      <c r="H198" s="187">
        <f>'13. Desinvesteringen'!G482</f>
        <v>2023</v>
      </c>
      <c r="I198" s="43" t="str">
        <f>'13. Desinvesteringen'!C482</f>
        <v>15 Compressorstations (TT-BT-AT)</v>
      </c>
      <c r="J198" s="176">
        <f>'13. Desinvesteringen'!F482</f>
        <v>0</v>
      </c>
      <c r="K198" s="44">
        <f>_xlfn.XLOOKUP(I198,'3. Input (des)investeringen '!$B$11:$B$81,'3. Input (des)investeringen '!$E$11:$E$81)</f>
        <v>1</v>
      </c>
      <c r="L198" s="54"/>
      <c r="M198" s="44">
        <f>_xlfn.XLOOKUP(I198,'3. Input (des)investeringen '!$B$11:$B$81,'3. Input (des)investeringen '!$D$11:$D$81,0)</f>
        <v>30</v>
      </c>
      <c r="N198" s="44">
        <f t="shared" si="54"/>
        <v>0</v>
      </c>
      <c r="P198" s="49">
        <f t="shared" si="75"/>
        <v>0</v>
      </c>
      <c r="Q198" s="49">
        <f t="shared" si="75"/>
        <v>0</v>
      </c>
      <c r="R198" s="49">
        <f t="shared" si="75"/>
        <v>0</v>
      </c>
      <c r="S198" s="49">
        <f t="shared" si="75"/>
        <v>0</v>
      </c>
      <c r="T198" s="103">
        <f t="shared" si="75"/>
        <v>0</v>
      </c>
      <c r="V198" s="49">
        <f t="shared" si="55"/>
        <v>0</v>
      </c>
      <c r="W198" s="49">
        <f t="shared" si="56"/>
        <v>0</v>
      </c>
      <c r="X198" s="49">
        <f t="shared" si="57"/>
        <v>0</v>
      </c>
      <c r="Y198" s="49">
        <f t="shared" si="58"/>
        <v>0</v>
      </c>
      <c r="Z198" s="103">
        <f t="shared" si="59"/>
        <v>0</v>
      </c>
      <c r="AB198" s="49">
        <f t="shared" si="60"/>
        <v>0</v>
      </c>
      <c r="AC198" s="49">
        <f t="shared" si="61"/>
        <v>0</v>
      </c>
      <c r="AD198" s="49">
        <f t="shared" si="62"/>
        <v>0</v>
      </c>
      <c r="AE198" s="49">
        <f t="shared" si="63"/>
        <v>0</v>
      </c>
      <c r="AF198" s="103">
        <f t="shared" si="64"/>
        <v>0</v>
      </c>
      <c r="AH198" s="49">
        <f t="shared" si="65"/>
        <v>0</v>
      </c>
      <c r="AI198" s="49">
        <f t="shared" si="66"/>
        <v>0</v>
      </c>
      <c r="AJ198" s="49">
        <f t="shared" si="67"/>
        <v>0</v>
      </c>
      <c r="AK198" s="49">
        <f t="shared" si="68"/>
        <v>0</v>
      </c>
      <c r="AL198" s="103">
        <f t="shared" si="69"/>
        <v>0</v>
      </c>
      <c r="AN198" s="53">
        <f t="shared" si="70"/>
        <v>0</v>
      </c>
      <c r="AO198" s="53">
        <f t="shared" si="71"/>
        <v>0</v>
      </c>
      <c r="AP198" s="53">
        <f t="shared" si="72"/>
        <v>0</v>
      </c>
      <c r="AQ198" s="53">
        <f t="shared" si="73"/>
        <v>0</v>
      </c>
      <c r="AR198" s="203">
        <f t="shared" si="74"/>
        <v>0</v>
      </c>
      <c r="AY198" s="3"/>
    </row>
    <row r="199" spans="1:51">
      <c r="A199" s="240"/>
      <c r="B199" s="43">
        <f>'13. Desinvesteringen'!B483</f>
        <v>464</v>
      </c>
      <c r="C199" s="54"/>
      <c r="D199" s="54"/>
      <c r="E199" s="54"/>
      <c r="F199" s="48">
        <f>'5. Input GAW-waarde desinv.'!D159</f>
        <v>0</v>
      </c>
      <c r="G199" s="187">
        <f>'13. Desinvesteringen'!D483</f>
        <v>1971</v>
      </c>
      <c r="H199" s="187">
        <f>'13. Desinvesteringen'!G483</f>
        <v>2023</v>
      </c>
      <c r="I199" s="43" t="str">
        <f>'13. Desinvesteringen'!C483</f>
        <v>15 Compressorstations (KC)</v>
      </c>
      <c r="J199" s="176">
        <f>'13. Desinvesteringen'!F483</f>
        <v>0</v>
      </c>
      <c r="K199" s="44">
        <f>_xlfn.XLOOKUP(I199,'3. Input (des)investeringen '!$B$11:$B$81,'3. Input (des)investeringen '!$E$11:$E$81)</f>
        <v>0</v>
      </c>
      <c r="L199" s="54"/>
      <c r="M199" s="44">
        <f>_xlfn.XLOOKUP(I199,'3. Input (des)investeringen '!$B$11:$B$81,'3. Input (des)investeringen '!$D$11:$D$81,0)</f>
        <v>30</v>
      </c>
      <c r="N199" s="44">
        <f t="shared" si="54"/>
        <v>0</v>
      </c>
      <c r="P199" s="49">
        <f t="shared" si="75"/>
        <v>0</v>
      </c>
      <c r="Q199" s="49">
        <f t="shared" si="75"/>
        <v>0</v>
      </c>
      <c r="R199" s="49">
        <f t="shared" si="75"/>
        <v>0</v>
      </c>
      <c r="S199" s="49">
        <f t="shared" si="75"/>
        <v>0</v>
      </c>
      <c r="T199" s="103">
        <f t="shared" si="75"/>
        <v>0</v>
      </c>
      <c r="V199" s="49">
        <f t="shared" si="55"/>
        <v>0</v>
      </c>
      <c r="W199" s="49">
        <f t="shared" si="56"/>
        <v>0</v>
      </c>
      <c r="X199" s="49">
        <f t="shared" si="57"/>
        <v>0</v>
      </c>
      <c r="Y199" s="49">
        <f t="shared" si="58"/>
        <v>0</v>
      </c>
      <c r="Z199" s="103">
        <f t="shared" si="59"/>
        <v>0</v>
      </c>
      <c r="AB199" s="49">
        <f t="shared" si="60"/>
        <v>0</v>
      </c>
      <c r="AC199" s="49">
        <f t="shared" si="61"/>
        <v>0</v>
      </c>
      <c r="AD199" s="49">
        <f t="shared" si="62"/>
        <v>0</v>
      </c>
      <c r="AE199" s="49">
        <f t="shared" si="63"/>
        <v>0</v>
      </c>
      <c r="AF199" s="103">
        <f t="shared" si="64"/>
        <v>0</v>
      </c>
      <c r="AH199" s="49">
        <f t="shared" si="65"/>
        <v>0</v>
      </c>
      <c r="AI199" s="49">
        <f t="shared" si="66"/>
        <v>0</v>
      </c>
      <c r="AJ199" s="49">
        <f t="shared" si="67"/>
        <v>0</v>
      </c>
      <c r="AK199" s="49">
        <f t="shared" si="68"/>
        <v>0</v>
      </c>
      <c r="AL199" s="103">
        <f t="shared" si="69"/>
        <v>0</v>
      </c>
      <c r="AN199" s="53">
        <f t="shared" si="70"/>
        <v>0</v>
      </c>
      <c r="AO199" s="53">
        <f t="shared" si="71"/>
        <v>0</v>
      </c>
      <c r="AP199" s="53">
        <f t="shared" si="72"/>
        <v>0</v>
      </c>
      <c r="AQ199" s="53">
        <f t="shared" si="73"/>
        <v>0</v>
      </c>
      <c r="AR199" s="203">
        <f t="shared" si="74"/>
        <v>0</v>
      </c>
      <c r="AY199" s="3"/>
    </row>
    <row r="200" spans="1:51">
      <c r="A200" s="240"/>
      <c r="B200" s="43">
        <f>'13. Desinvesteringen'!B484</f>
        <v>465</v>
      </c>
      <c r="C200" s="54"/>
      <c r="D200" s="54"/>
      <c r="E200" s="54"/>
      <c r="F200" s="48">
        <f>'5. Input GAW-waarde desinv.'!D160</f>
        <v>0</v>
      </c>
      <c r="G200" s="187">
        <f>'13. Desinvesteringen'!D484</f>
        <v>1973</v>
      </c>
      <c r="H200" s="187">
        <f>'13. Desinvesteringen'!G484</f>
        <v>2023</v>
      </c>
      <c r="I200" s="43" t="str">
        <f>'13. Desinvesteringen'!C484</f>
        <v>15 Compressorstations (TT-BT-AT)</v>
      </c>
      <c r="J200" s="176">
        <f>'13. Desinvesteringen'!F484</f>
        <v>0</v>
      </c>
      <c r="K200" s="44">
        <f>_xlfn.XLOOKUP(I200,'3. Input (des)investeringen '!$B$11:$B$81,'3. Input (des)investeringen '!$E$11:$E$81)</f>
        <v>1</v>
      </c>
      <c r="L200" s="54"/>
      <c r="M200" s="44">
        <f>_xlfn.XLOOKUP(I200,'3. Input (des)investeringen '!$B$11:$B$81,'3. Input (des)investeringen '!$D$11:$D$81,0)</f>
        <v>30</v>
      </c>
      <c r="N200" s="44">
        <f t="shared" si="54"/>
        <v>0</v>
      </c>
      <c r="P200" s="49">
        <f t="shared" si="75"/>
        <v>0</v>
      </c>
      <c r="Q200" s="49">
        <f t="shared" si="75"/>
        <v>0</v>
      </c>
      <c r="R200" s="49">
        <f t="shared" si="75"/>
        <v>0</v>
      </c>
      <c r="S200" s="49">
        <f t="shared" si="75"/>
        <v>0</v>
      </c>
      <c r="T200" s="103">
        <f t="shared" si="75"/>
        <v>0</v>
      </c>
      <c r="V200" s="49">
        <f t="shared" si="55"/>
        <v>0</v>
      </c>
      <c r="W200" s="49">
        <f t="shared" si="56"/>
        <v>0</v>
      </c>
      <c r="X200" s="49">
        <f t="shared" si="57"/>
        <v>0</v>
      </c>
      <c r="Y200" s="49">
        <f t="shared" si="58"/>
        <v>0</v>
      </c>
      <c r="Z200" s="103">
        <f t="shared" si="59"/>
        <v>0</v>
      </c>
      <c r="AB200" s="49">
        <f t="shared" si="60"/>
        <v>0</v>
      </c>
      <c r="AC200" s="49">
        <f t="shared" si="61"/>
        <v>0</v>
      </c>
      <c r="AD200" s="49">
        <f t="shared" si="62"/>
        <v>0</v>
      </c>
      <c r="AE200" s="49">
        <f t="shared" si="63"/>
        <v>0</v>
      </c>
      <c r="AF200" s="103">
        <f t="shared" si="64"/>
        <v>0</v>
      </c>
      <c r="AH200" s="49">
        <f t="shared" si="65"/>
        <v>0</v>
      </c>
      <c r="AI200" s="49">
        <f t="shared" si="66"/>
        <v>0</v>
      </c>
      <c r="AJ200" s="49">
        <f t="shared" si="67"/>
        <v>0</v>
      </c>
      <c r="AK200" s="49">
        <f t="shared" si="68"/>
        <v>0</v>
      </c>
      <c r="AL200" s="103">
        <f t="shared" si="69"/>
        <v>0</v>
      </c>
      <c r="AN200" s="53">
        <f t="shared" si="70"/>
        <v>0</v>
      </c>
      <c r="AO200" s="53">
        <f t="shared" si="71"/>
        <v>0</v>
      </c>
      <c r="AP200" s="53">
        <f t="shared" si="72"/>
        <v>0</v>
      </c>
      <c r="AQ200" s="53">
        <f t="shared" si="73"/>
        <v>0</v>
      </c>
      <c r="AR200" s="203">
        <f t="shared" si="74"/>
        <v>0</v>
      </c>
      <c r="AY200" s="3"/>
    </row>
    <row r="201" spans="1:51">
      <c r="A201" s="240"/>
      <c r="B201" s="43">
        <f>'13. Desinvesteringen'!B485</f>
        <v>466</v>
      </c>
      <c r="C201" s="54"/>
      <c r="D201" s="54"/>
      <c r="E201" s="54"/>
      <c r="F201" s="48">
        <f>'5. Input GAW-waarde desinv.'!D161</f>
        <v>0</v>
      </c>
      <c r="G201" s="187">
        <f>'13. Desinvesteringen'!D485</f>
        <v>1974</v>
      </c>
      <c r="H201" s="187">
        <f>'13. Desinvesteringen'!G485</f>
        <v>2023</v>
      </c>
      <c r="I201" s="43" t="str">
        <f>'13. Desinvesteringen'!C485</f>
        <v>15 Compressorstations (TT-BT-AT)</v>
      </c>
      <c r="J201" s="176">
        <f>'13. Desinvesteringen'!F485</f>
        <v>0</v>
      </c>
      <c r="K201" s="44">
        <f>_xlfn.XLOOKUP(I201,'3. Input (des)investeringen '!$B$11:$B$81,'3. Input (des)investeringen '!$E$11:$E$81)</f>
        <v>1</v>
      </c>
      <c r="L201" s="54"/>
      <c r="M201" s="44">
        <f>_xlfn.XLOOKUP(I201,'3. Input (des)investeringen '!$B$11:$B$81,'3. Input (des)investeringen '!$D$11:$D$81,0)</f>
        <v>30</v>
      </c>
      <c r="N201" s="44">
        <f t="shared" si="54"/>
        <v>0</v>
      </c>
      <c r="P201" s="49">
        <f t="shared" si="75"/>
        <v>0</v>
      </c>
      <c r="Q201" s="49">
        <f t="shared" si="75"/>
        <v>0</v>
      </c>
      <c r="R201" s="49">
        <f t="shared" si="75"/>
        <v>0</v>
      </c>
      <c r="S201" s="49">
        <f t="shared" si="75"/>
        <v>0</v>
      </c>
      <c r="T201" s="103">
        <f t="shared" si="75"/>
        <v>0</v>
      </c>
      <c r="V201" s="49">
        <f t="shared" si="55"/>
        <v>0</v>
      </c>
      <c r="W201" s="49">
        <f t="shared" si="56"/>
        <v>0</v>
      </c>
      <c r="X201" s="49">
        <f t="shared" si="57"/>
        <v>0</v>
      </c>
      <c r="Y201" s="49">
        <f t="shared" si="58"/>
        <v>0</v>
      </c>
      <c r="Z201" s="103">
        <f t="shared" si="59"/>
        <v>0</v>
      </c>
      <c r="AB201" s="49">
        <f t="shared" si="60"/>
        <v>0</v>
      </c>
      <c r="AC201" s="49">
        <f t="shared" si="61"/>
        <v>0</v>
      </c>
      <c r="AD201" s="49">
        <f t="shared" si="62"/>
        <v>0</v>
      </c>
      <c r="AE201" s="49">
        <f t="shared" si="63"/>
        <v>0</v>
      </c>
      <c r="AF201" s="103">
        <f t="shared" si="64"/>
        <v>0</v>
      </c>
      <c r="AH201" s="49">
        <f t="shared" si="65"/>
        <v>0</v>
      </c>
      <c r="AI201" s="49">
        <f t="shared" si="66"/>
        <v>0</v>
      </c>
      <c r="AJ201" s="49">
        <f t="shared" si="67"/>
        <v>0</v>
      </c>
      <c r="AK201" s="49">
        <f t="shared" si="68"/>
        <v>0</v>
      </c>
      <c r="AL201" s="103">
        <f t="shared" si="69"/>
        <v>0</v>
      </c>
      <c r="AN201" s="53">
        <f t="shared" si="70"/>
        <v>0</v>
      </c>
      <c r="AO201" s="53">
        <f t="shared" si="71"/>
        <v>0</v>
      </c>
      <c r="AP201" s="53">
        <f t="shared" si="72"/>
        <v>0</v>
      </c>
      <c r="AQ201" s="53">
        <f t="shared" si="73"/>
        <v>0</v>
      </c>
      <c r="AR201" s="203">
        <f t="shared" si="74"/>
        <v>0</v>
      </c>
      <c r="AY201" s="3"/>
    </row>
    <row r="202" spans="1:51">
      <c r="A202" s="240"/>
      <c r="B202" s="43">
        <f>'13. Desinvesteringen'!B486</f>
        <v>467</v>
      </c>
      <c r="C202" s="54"/>
      <c r="D202" s="54"/>
      <c r="E202" s="54"/>
      <c r="F202" s="48">
        <f>'5. Input GAW-waarde desinv.'!D162</f>
        <v>0</v>
      </c>
      <c r="G202" s="187">
        <f>'13. Desinvesteringen'!D486</f>
        <v>1977</v>
      </c>
      <c r="H202" s="187">
        <f>'13. Desinvesteringen'!G486</f>
        <v>2023</v>
      </c>
      <c r="I202" s="43" t="str">
        <f>'13. Desinvesteringen'!C486</f>
        <v>15 Compressorstations (TT-BT-AT)</v>
      </c>
      <c r="J202" s="176">
        <f>'13. Desinvesteringen'!F486</f>
        <v>0</v>
      </c>
      <c r="K202" s="44">
        <f>_xlfn.XLOOKUP(I202,'3. Input (des)investeringen '!$B$11:$B$81,'3. Input (des)investeringen '!$E$11:$E$81)</f>
        <v>1</v>
      </c>
      <c r="L202" s="54"/>
      <c r="M202" s="44">
        <f>_xlfn.XLOOKUP(I202,'3. Input (des)investeringen '!$B$11:$B$81,'3. Input (des)investeringen '!$D$11:$D$81,0)</f>
        <v>30</v>
      </c>
      <c r="N202" s="44">
        <f t="shared" si="54"/>
        <v>0</v>
      </c>
      <c r="P202" s="49">
        <f t="shared" si="75"/>
        <v>0</v>
      </c>
      <c r="Q202" s="49">
        <f t="shared" si="75"/>
        <v>0</v>
      </c>
      <c r="R202" s="49">
        <f t="shared" si="75"/>
        <v>0</v>
      </c>
      <c r="S202" s="49">
        <f t="shared" si="75"/>
        <v>0</v>
      </c>
      <c r="T202" s="103">
        <f t="shared" si="75"/>
        <v>0</v>
      </c>
      <c r="V202" s="49">
        <f t="shared" si="55"/>
        <v>0</v>
      </c>
      <c r="W202" s="49">
        <f t="shared" si="56"/>
        <v>0</v>
      </c>
      <c r="X202" s="49">
        <f t="shared" si="57"/>
        <v>0</v>
      </c>
      <c r="Y202" s="49">
        <f t="shared" si="58"/>
        <v>0</v>
      </c>
      <c r="Z202" s="103">
        <f t="shared" si="59"/>
        <v>0</v>
      </c>
      <c r="AB202" s="49">
        <f t="shared" si="60"/>
        <v>0</v>
      </c>
      <c r="AC202" s="49">
        <f t="shared" si="61"/>
        <v>0</v>
      </c>
      <c r="AD202" s="49">
        <f t="shared" si="62"/>
        <v>0</v>
      </c>
      <c r="AE202" s="49">
        <f t="shared" si="63"/>
        <v>0</v>
      </c>
      <c r="AF202" s="103">
        <f t="shared" si="64"/>
        <v>0</v>
      </c>
      <c r="AH202" s="49">
        <f t="shared" si="65"/>
        <v>0</v>
      </c>
      <c r="AI202" s="49">
        <f t="shared" si="66"/>
        <v>0</v>
      </c>
      <c r="AJ202" s="49">
        <f t="shared" si="67"/>
        <v>0</v>
      </c>
      <c r="AK202" s="49">
        <f t="shared" si="68"/>
        <v>0</v>
      </c>
      <c r="AL202" s="103">
        <f t="shared" si="69"/>
        <v>0</v>
      </c>
      <c r="AN202" s="53">
        <f t="shared" si="70"/>
        <v>0</v>
      </c>
      <c r="AO202" s="53">
        <f t="shared" si="71"/>
        <v>0</v>
      </c>
      <c r="AP202" s="53">
        <f t="shared" si="72"/>
        <v>0</v>
      </c>
      <c r="AQ202" s="53">
        <f t="shared" si="73"/>
        <v>0</v>
      </c>
      <c r="AR202" s="203">
        <f t="shared" si="74"/>
        <v>0</v>
      </c>
      <c r="AY202" s="3"/>
    </row>
    <row r="203" spans="1:51">
      <c r="A203" s="240"/>
      <c r="B203" s="43">
        <f>'13. Desinvesteringen'!B487</f>
        <v>468</v>
      </c>
      <c r="C203" s="54"/>
      <c r="D203" s="54"/>
      <c r="E203" s="54"/>
      <c r="F203" s="48">
        <f>'5. Input GAW-waarde desinv.'!D163</f>
        <v>0</v>
      </c>
      <c r="G203" s="187">
        <f>'13. Desinvesteringen'!D487</f>
        <v>1978</v>
      </c>
      <c r="H203" s="187">
        <f>'13. Desinvesteringen'!G487</f>
        <v>2023</v>
      </c>
      <c r="I203" s="43" t="str">
        <f>'13. Desinvesteringen'!C487</f>
        <v>15 Compressorstations (TT-BT-AT)</v>
      </c>
      <c r="J203" s="176">
        <f>'13. Desinvesteringen'!F487</f>
        <v>0</v>
      </c>
      <c r="K203" s="44">
        <f>_xlfn.XLOOKUP(I203,'3. Input (des)investeringen '!$B$11:$B$81,'3. Input (des)investeringen '!$E$11:$E$81)</f>
        <v>1</v>
      </c>
      <c r="L203" s="54"/>
      <c r="M203" s="44">
        <f>_xlfn.XLOOKUP(I203,'3. Input (des)investeringen '!$B$11:$B$81,'3. Input (des)investeringen '!$D$11:$D$81,0)</f>
        <v>30</v>
      </c>
      <c r="N203" s="44">
        <f t="shared" si="54"/>
        <v>0</v>
      </c>
      <c r="P203" s="49">
        <f t="shared" si="75"/>
        <v>0</v>
      </c>
      <c r="Q203" s="49">
        <f t="shared" si="75"/>
        <v>0</v>
      </c>
      <c r="R203" s="49">
        <f t="shared" si="75"/>
        <v>0</v>
      </c>
      <c r="S203" s="49">
        <f t="shared" si="75"/>
        <v>0</v>
      </c>
      <c r="T203" s="103">
        <f t="shared" si="75"/>
        <v>0</v>
      </c>
      <c r="V203" s="49">
        <f t="shared" si="55"/>
        <v>0</v>
      </c>
      <c r="W203" s="49">
        <f t="shared" si="56"/>
        <v>0</v>
      </c>
      <c r="X203" s="49">
        <f t="shared" si="57"/>
        <v>0</v>
      </c>
      <c r="Y203" s="49">
        <f t="shared" si="58"/>
        <v>0</v>
      </c>
      <c r="Z203" s="103">
        <f t="shared" si="59"/>
        <v>0</v>
      </c>
      <c r="AB203" s="49">
        <f t="shared" si="60"/>
        <v>0</v>
      </c>
      <c r="AC203" s="49">
        <f t="shared" si="61"/>
        <v>0</v>
      </c>
      <c r="AD203" s="49">
        <f t="shared" si="62"/>
        <v>0</v>
      </c>
      <c r="AE203" s="49">
        <f t="shared" si="63"/>
        <v>0</v>
      </c>
      <c r="AF203" s="103">
        <f t="shared" si="64"/>
        <v>0</v>
      </c>
      <c r="AH203" s="49">
        <f t="shared" si="65"/>
        <v>0</v>
      </c>
      <c r="AI203" s="49">
        <f t="shared" si="66"/>
        <v>0</v>
      </c>
      <c r="AJ203" s="49">
        <f t="shared" si="67"/>
        <v>0</v>
      </c>
      <c r="AK203" s="49">
        <f t="shared" si="68"/>
        <v>0</v>
      </c>
      <c r="AL203" s="103">
        <f t="shared" si="69"/>
        <v>0</v>
      </c>
      <c r="AN203" s="53">
        <f t="shared" si="70"/>
        <v>0</v>
      </c>
      <c r="AO203" s="53">
        <f t="shared" si="71"/>
        <v>0</v>
      </c>
      <c r="AP203" s="53">
        <f t="shared" si="72"/>
        <v>0</v>
      </c>
      <c r="AQ203" s="53">
        <f t="shared" si="73"/>
        <v>0</v>
      </c>
      <c r="AR203" s="203">
        <f t="shared" si="74"/>
        <v>0</v>
      </c>
      <c r="AY203" s="3"/>
    </row>
    <row r="204" spans="1:51">
      <c r="A204" s="240"/>
      <c r="B204" s="43">
        <f>'13. Desinvesteringen'!B488</f>
        <v>469</v>
      </c>
      <c r="C204" s="54"/>
      <c r="D204" s="54"/>
      <c r="E204" s="54"/>
      <c r="F204" s="48">
        <f>'5. Input GAW-waarde desinv.'!D164</f>
        <v>0</v>
      </c>
      <c r="G204" s="187">
        <f>'13. Desinvesteringen'!D488</f>
        <v>1980</v>
      </c>
      <c r="H204" s="187">
        <f>'13. Desinvesteringen'!G488</f>
        <v>2023</v>
      </c>
      <c r="I204" s="43" t="str">
        <f>'13. Desinvesteringen'!C488</f>
        <v>15 Compressorstations (TT-BT-AT)</v>
      </c>
      <c r="J204" s="176">
        <f>'13. Desinvesteringen'!F488</f>
        <v>0</v>
      </c>
      <c r="K204" s="44">
        <f>_xlfn.XLOOKUP(I204,'3. Input (des)investeringen '!$B$11:$B$81,'3. Input (des)investeringen '!$E$11:$E$81)</f>
        <v>1</v>
      </c>
      <c r="L204" s="54"/>
      <c r="M204" s="44">
        <f>_xlfn.XLOOKUP(I204,'3. Input (des)investeringen '!$B$11:$B$81,'3. Input (des)investeringen '!$D$11:$D$81,0)</f>
        <v>30</v>
      </c>
      <c r="N204" s="44">
        <f t="shared" si="54"/>
        <v>0</v>
      </c>
      <c r="P204" s="49">
        <f t="shared" si="75"/>
        <v>0</v>
      </c>
      <c r="Q204" s="49">
        <f t="shared" si="75"/>
        <v>0</v>
      </c>
      <c r="R204" s="49">
        <f t="shared" si="75"/>
        <v>0</v>
      </c>
      <c r="S204" s="49">
        <f t="shared" si="75"/>
        <v>0</v>
      </c>
      <c r="T204" s="103">
        <f t="shared" si="75"/>
        <v>0</v>
      </c>
      <c r="V204" s="49">
        <f t="shared" si="55"/>
        <v>0</v>
      </c>
      <c r="W204" s="49">
        <f t="shared" si="56"/>
        <v>0</v>
      </c>
      <c r="X204" s="49">
        <f t="shared" si="57"/>
        <v>0</v>
      </c>
      <c r="Y204" s="49">
        <f t="shared" si="58"/>
        <v>0</v>
      </c>
      <c r="Z204" s="103">
        <f t="shared" si="59"/>
        <v>0</v>
      </c>
      <c r="AB204" s="49">
        <f t="shared" si="60"/>
        <v>0</v>
      </c>
      <c r="AC204" s="49">
        <f t="shared" si="61"/>
        <v>0</v>
      </c>
      <c r="AD204" s="49">
        <f t="shared" si="62"/>
        <v>0</v>
      </c>
      <c r="AE204" s="49">
        <f t="shared" si="63"/>
        <v>0</v>
      </c>
      <c r="AF204" s="103">
        <f t="shared" si="64"/>
        <v>0</v>
      </c>
      <c r="AH204" s="49">
        <f t="shared" si="65"/>
        <v>0</v>
      </c>
      <c r="AI204" s="49">
        <f t="shared" si="66"/>
        <v>0</v>
      </c>
      <c r="AJ204" s="49">
        <f t="shared" si="67"/>
        <v>0</v>
      </c>
      <c r="AK204" s="49">
        <f t="shared" si="68"/>
        <v>0</v>
      </c>
      <c r="AL204" s="103">
        <f t="shared" si="69"/>
        <v>0</v>
      </c>
      <c r="AN204" s="53">
        <f t="shared" si="70"/>
        <v>0</v>
      </c>
      <c r="AO204" s="53">
        <f t="shared" si="71"/>
        <v>0</v>
      </c>
      <c r="AP204" s="53">
        <f t="shared" si="72"/>
        <v>0</v>
      </c>
      <c r="AQ204" s="53">
        <f t="shared" si="73"/>
        <v>0</v>
      </c>
      <c r="AR204" s="203">
        <f t="shared" si="74"/>
        <v>0</v>
      </c>
      <c r="AY204" s="3"/>
    </row>
    <row r="205" spans="1:51">
      <c r="A205" s="240"/>
      <c r="B205" s="43">
        <f>'13. Desinvesteringen'!B489</f>
        <v>470</v>
      </c>
      <c r="C205" s="54"/>
      <c r="D205" s="54"/>
      <c r="E205" s="54"/>
      <c r="F205" s="48">
        <f>'5. Input GAW-waarde desinv.'!D165</f>
        <v>0</v>
      </c>
      <c r="G205" s="187">
        <f>'13. Desinvesteringen'!D489</f>
        <v>1989</v>
      </c>
      <c r="H205" s="187">
        <f>'13. Desinvesteringen'!G489</f>
        <v>2023</v>
      </c>
      <c r="I205" s="43" t="str">
        <f>'13. Desinvesteringen'!C489</f>
        <v>15 Compressorstations (TT-BT-AT)</v>
      </c>
      <c r="J205" s="176">
        <f>'13. Desinvesteringen'!F489</f>
        <v>0</v>
      </c>
      <c r="K205" s="44">
        <f>_xlfn.XLOOKUP(I205,'3. Input (des)investeringen '!$B$11:$B$81,'3. Input (des)investeringen '!$E$11:$E$81)</f>
        <v>1</v>
      </c>
      <c r="L205" s="54"/>
      <c r="M205" s="44">
        <f>_xlfn.XLOOKUP(I205,'3. Input (des)investeringen '!$B$11:$B$81,'3. Input (des)investeringen '!$D$11:$D$81,0)</f>
        <v>30</v>
      </c>
      <c r="N205" s="44">
        <f t="shared" si="54"/>
        <v>0</v>
      </c>
      <c r="P205" s="49">
        <f t="shared" si="75"/>
        <v>0</v>
      </c>
      <c r="Q205" s="49">
        <f t="shared" si="75"/>
        <v>0</v>
      </c>
      <c r="R205" s="49">
        <f t="shared" si="75"/>
        <v>0</v>
      </c>
      <c r="S205" s="49">
        <f t="shared" si="75"/>
        <v>0</v>
      </c>
      <c r="T205" s="103">
        <f t="shared" si="75"/>
        <v>0</v>
      </c>
      <c r="V205" s="49">
        <f t="shared" si="55"/>
        <v>0</v>
      </c>
      <c r="W205" s="49">
        <f t="shared" si="56"/>
        <v>0</v>
      </c>
      <c r="X205" s="49">
        <f t="shared" si="57"/>
        <v>0</v>
      </c>
      <c r="Y205" s="49">
        <f t="shared" si="58"/>
        <v>0</v>
      </c>
      <c r="Z205" s="103">
        <f t="shared" si="59"/>
        <v>0</v>
      </c>
      <c r="AB205" s="49">
        <f t="shared" si="60"/>
        <v>0</v>
      </c>
      <c r="AC205" s="49">
        <f t="shared" si="61"/>
        <v>0</v>
      </c>
      <c r="AD205" s="49">
        <f t="shared" si="62"/>
        <v>0</v>
      </c>
      <c r="AE205" s="49">
        <f t="shared" si="63"/>
        <v>0</v>
      </c>
      <c r="AF205" s="103">
        <f t="shared" si="64"/>
        <v>0</v>
      </c>
      <c r="AH205" s="49">
        <f t="shared" si="65"/>
        <v>0</v>
      </c>
      <c r="AI205" s="49">
        <f t="shared" si="66"/>
        <v>0</v>
      </c>
      <c r="AJ205" s="49">
        <f t="shared" si="67"/>
        <v>0</v>
      </c>
      <c r="AK205" s="49">
        <f t="shared" si="68"/>
        <v>0</v>
      </c>
      <c r="AL205" s="103">
        <f t="shared" si="69"/>
        <v>0</v>
      </c>
      <c r="AN205" s="53">
        <f t="shared" si="70"/>
        <v>0</v>
      </c>
      <c r="AO205" s="53">
        <f t="shared" si="71"/>
        <v>0</v>
      </c>
      <c r="AP205" s="53">
        <f t="shared" si="72"/>
        <v>0</v>
      </c>
      <c r="AQ205" s="53">
        <f t="shared" si="73"/>
        <v>0</v>
      </c>
      <c r="AR205" s="203">
        <f t="shared" si="74"/>
        <v>0</v>
      </c>
      <c r="AY205" s="3"/>
    </row>
    <row r="206" spans="1:51">
      <c r="A206" s="240"/>
      <c r="B206" s="43">
        <f>'13. Desinvesteringen'!B490</f>
        <v>471</v>
      </c>
      <c r="C206" s="54"/>
      <c r="D206" s="54"/>
      <c r="E206" s="54"/>
      <c r="F206" s="48">
        <f>'5. Input GAW-waarde desinv.'!D166</f>
        <v>0</v>
      </c>
      <c r="G206" s="187">
        <f>'13. Desinvesteringen'!D490</f>
        <v>1990</v>
      </c>
      <c r="H206" s="187">
        <f>'13. Desinvesteringen'!G490</f>
        <v>2023</v>
      </c>
      <c r="I206" s="43" t="str">
        <f>'13. Desinvesteringen'!C490</f>
        <v>15 Compressorstations (TT-BT-AT)</v>
      </c>
      <c r="J206" s="176">
        <f>'13. Desinvesteringen'!F490</f>
        <v>0</v>
      </c>
      <c r="K206" s="44">
        <f>_xlfn.XLOOKUP(I206,'3. Input (des)investeringen '!$B$11:$B$81,'3. Input (des)investeringen '!$E$11:$E$81)</f>
        <v>1</v>
      </c>
      <c r="L206" s="54"/>
      <c r="M206" s="44">
        <f>_xlfn.XLOOKUP(I206,'3. Input (des)investeringen '!$B$11:$B$81,'3. Input (des)investeringen '!$D$11:$D$81,0)</f>
        <v>30</v>
      </c>
      <c r="N206" s="44">
        <f t="shared" si="54"/>
        <v>0</v>
      </c>
      <c r="P206" s="49">
        <f t="shared" si="75"/>
        <v>0</v>
      </c>
      <c r="Q206" s="49">
        <f t="shared" si="75"/>
        <v>0</v>
      </c>
      <c r="R206" s="49">
        <f t="shared" si="75"/>
        <v>0</v>
      </c>
      <c r="S206" s="49">
        <f t="shared" si="75"/>
        <v>0</v>
      </c>
      <c r="T206" s="103">
        <f t="shared" si="75"/>
        <v>0</v>
      </c>
      <c r="V206" s="49">
        <f t="shared" si="55"/>
        <v>0</v>
      </c>
      <c r="W206" s="49">
        <f t="shared" si="56"/>
        <v>0</v>
      </c>
      <c r="X206" s="49">
        <f t="shared" si="57"/>
        <v>0</v>
      </c>
      <c r="Y206" s="49">
        <f t="shared" si="58"/>
        <v>0</v>
      </c>
      <c r="Z206" s="103">
        <f t="shared" si="59"/>
        <v>0</v>
      </c>
      <c r="AB206" s="49">
        <f t="shared" si="60"/>
        <v>0</v>
      </c>
      <c r="AC206" s="49">
        <f t="shared" si="61"/>
        <v>0</v>
      </c>
      <c r="AD206" s="49">
        <f t="shared" si="62"/>
        <v>0</v>
      </c>
      <c r="AE206" s="49">
        <f t="shared" si="63"/>
        <v>0</v>
      </c>
      <c r="AF206" s="103">
        <f t="shared" si="64"/>
        <v>0</v>
      </c>
      <c r="AH206" s="49">
        <f t="shared" si="65"/>
        <v>0</v>
      </c>
      <c r="AI206" s="49">
        <f t="shared" si="66"/>
        <v>0</v>
      </c>
      <c r="AJ206" s="49">
        <f t="shared" si="67"/>
        <v>0</v>
      </c>
      <c r="AK206" s="49">
        <f t="shared" si="68"/>
        <v>0</v>
      </c>
      <c r="AL206" s="103">
        <f t="shared" si="69"/>
        <v>0</v>
      </c>
      <c r="AN206" s="53">
        <f t="shared" si="70"/>
        <v>0</v>
      </c>
      <c r="AO206" s="53">
        <f t="shared" si="71"/>
        <v>0</v>
      </c>
      <c r="AP206" s="53">
        <f t="shared" si="72"/>
        <v>0</v>
      </c>
      <c r="AQ206" s="53">
        <f t="shared" si="73"/>
        <v>0</v>
      </c>
      <c r="AR206" s="203">
        <f t="shared" si="74"/>
        <v>0</v>
      </c>
      <c r="AY206" s="3"/>
    </row>
    <row r="207" spans="1:51">
      <c r="A207" s="240"/>
      <c r="B207" s="43">
        <f>'13. Desinvesteringen'!B491</f>
        <v>472</v>
      </c>
      <c r="C207" s="54"/>
      <c r="D207" s="54"/>
      <c r="E207" s="54"/>
      <c r="F207" s="48">
        <f>'5. Input GAW-waarde desinv.'!D167</f>
        <v>20595.049218865919</v>
      </c>
      <c r="G207" s="187">
        <f>'13. Desinvesteringen'!D491</f>
        <v>1992</v>
      </c>
      <c r="H207" s="187">
        <f>'13. Desinvesteringen'!G491</f>
        <v>2023</v>
      </c>
      <c r="I207" s="43" t="str">
        <f>'13. Desinvesteringen'!C491</f>
        <v>15 Compressorstations (TT-BT-AT)</v>
      </c>
      <c r="J207" s="176">
        <f>'13. Desinvesteringen'!F491</f>
        <v>0</v>
      </c>
      <c r="K207" s="44">
        <f>_xlfn.XLOOKUP(I207,'3. Input (des)investeringen '!$B$11:$B$81,'3. Input (des)investeringen '!$E$11:$E$81)</f>
        <v>1</v>
      </c>
      <c r="L207" s="54"/>
      <c r="M207" s="44">
        <f>_xlfn.XLOOKUP(I207,'3. Input (des)investeringen '!$B$11:$B$81,'3. Input (des)investeringen '!$D$11:$D$81,0)</f>
        <v>30</v>
      </c>
      <c r="N207" s="44">
        <f t="shared" ref="N207:N266" si="76">IF($M207&gt;0, MAX(0,IF(G207&lt;2022,M207-2021+G207-0.5,M207)), 0)</f>
        <v>0.5</v>
      </c>
      <c r="P207" s="49">
        <f t="shared" si="75"/>
        <v>18535.544296979329</v>
      </c>
      <c r="Q207" s="49">
        <f t="shared" si="75"/>
        <v>0</v>
      </c>
      <c r="R207" s="49">
        <f t="shared" si="75"/>
        <v>0</v>
      </c>
      <c r="S207" s="49">
        <f t="shared" si="75"/>
        <v>0</v>
      </c>
      <c r="T207" s="103">
        <f t="shared" si="75"/>
        <v>0</v>
      </c>
      <c r="V207" s="49">
        <f t="shared" ref="V207:V266" si="77">IF($M207&gt;0, IF(OR($G207&gt;V$49,$G207+$M207&lt;V$49),0,
VDB($F207,0,$N207,MAX(0,P$49-2022),MIN($N207,P$49-2021),1,FALSE))*$F$25, 0)</f>
        <v>2059.504921886592</v>
      </c>
      <c r="W207" s="49">
        <f t="shared" ref="W207:W266" si="78">IF($M207&gt;0, IF(OR($G207&gt;W$49,$G207+$M207&lt;W$49),0,
VDB($F207,0,$N207,MAX(0,Q$49-2022),MIN($N207,Q$49-2021),1,FALSE))*$F$25, 0)</f>
        <v>0</v>
      </c>
      <c r="X207" s="49">
        <f t="shared" ref="X207:X266" si="79">IF($M207&gt;0, IF(OR($G207&gt;X$49,$G207+$M207&lt;X$49),0,
VDB($F207,0,$N207,MAX(0,R$49-2022),MIN($N207,R$49-2021),1,FALSE))*$F$25, 0)</f>
        <v>0</v>
      </c>
      <c r="Y207" s="49">
        <f t="shared" ref="Y207:Y266" si="80">IF($M207&gt;0, IF(OR($G207&gt;Y$49,$G207+$M207&lt;Y$49),0,
VDB($F207,0,$N207,MAX(0,S$49-2022),MIN($N207,S$49-2021),1,FALSE))*$F$25, 0)</f>
        <v>0</v>
      </c>
      <c r="Z207" s="103">
        <f t="shared" ref="Z207:Z266" si="81">IF($M207&gt;0, IF(OR($G207&gt;Z$49,$G207+$M207&lt;Z$49),0,
VDB($F207,0,$N207,MAX(0,T$49-2022),MIN($N207,T$49-2021),1,FALSE))*$F$25, 0)</f>
        <v>0</v>
      </c>
      <c r="AB207" s="49">
        <f t="shared" ref="AB207:AB266" si="82">P207+V207</f>
        <v>20595.049218865923</v>
      </c>
      <c r="AC207" s="49">
        <f t="shared" ref="AC207:AC266" si="83">Q207+W207</f>
        <v>0</v>
      </c>
      <c r="AD207" s="49">
        <f t="shared" ref="AD207:AD266" si="84">R207+X207</f>
        <v>0</v>
      </c>
      <c r="AE207" s="49">
        <f t="shared" ref="AE207:AE266" si="85">S207+Y207</f>
        <v>0</v>
      </c>
      <c r="AF207" s="103">
        <f t="shared" ref="AF207:AF266" si="86">T207+Z207</f>
        <v>0</v>
      </c>
      <c r="AH207" s="49">
        <f t="shared" ref="AH207:AH266" si="87">IF($M207&gt;0, IF($M207&gt;0,IF(OR($G207&gt;AH$49,$G207+$M207&lt;=AH$49),0,IF(AH$49=2022,$F207-AB207,AG207-AB207))), $F207)</f>
        <v>0</v>
      </c>
      <c r="AI207" s="49">
        <f t="shared" ref="AI207:AI266" si="88">IF($M207&gt;0, IF(OR($G207&gt;AI$49,$G207+$M207&lt;=AI$49),0,IF(AI$49=2022,$F207-AC207,AH207-AC207)), AH207)</f>
        <v>0</v>
      </c>
      <c r="AJ207" s="49">
        <f t="shared" ref="AJ207:AJ266" si="89">IF($M207&gt;0, IF(OR($G207&gt;AJ$49,$G207+$M207&lt;=AJ$49),0,IF(AJ$49=2022,$F207-AD207,AI207-AD207)), AI207)</f>
        <v>0</v>
      </c>
      <c r="AK207" s="49">
        <f t="shared" ref="AK207:AK266" si="90">IF($M207&gt;0, IF(OR($G207&gt;AK$49,$G207+$M207&lt;=AK$49),0,IF(AK$49=2022,$F207-AE207,AJ207-AE207)), AJ207)</f>
        <v>0</v>
      </c>
      <c r="AL207" s="103">
        <f t="shared" ref="AL207:AL266" si="91">IF($M207&gt;0, IF(OR($G207&gt;AL$49,$G207+$M207&lt;=AL$49),0,IF(AL$49=2022,$F207-AF207,AK207-AF207)), AK207)</f>
        <v>0</v>
      </c>
      <c r="AN207" s="53">
        <f t="shared" ref="AN207:AN266" si="92">(AB207+AH207*H$16)*IF($K207=1,$F$31,1)</f>
        <v>20595.049218865923</v>
      </c>
      <c r="AO207" s="53">
        <f t="shared" ref="AO207:AO266" si="93">(AC207+AI207*I$16)*IF($K207=1,$F$31,1)</f>
        <v>0</v>
      </c>
      <c r="AP207" s="53">
        <f t="shared" ref="AP207:AP266" si="94">(AD207+AJ207*J$16)*IF($K207=1,$F$31,1)</f>
        <v>0</v>
      </c>
      <c r="AQ207" s="53">
        <f t="shared" ref="AQ207:AQ266" si="95">(AE207+AK207*K$16)*IF($K207=1,$F$31,1)</f>
        <v>0</v>
      </c>
      <c r="AR207" s="203">
        <f t="shared" ref="AR207:AR266" si="96">(AF207+AL207*L$16)*IF($K207=1,$F$31,1)</f>
        <v>0</v>
      </c>
      <c r="AY207" s="3"/>
    </row>
    <row r="208" spans="1:51">
      <c r="A208" s="240"/>
      <c r="B208" s="43">
        <f>'13. Desinvesteringen'!B492</f>
        <v>473</v>
      </c>
      <c r="C208" s="54"/>
      <c r="D208" s="54"/>
      <c r="E208" s="54"/>
      <c r="F208" s="48">
        <f>'5. Input GAW-waarde desinv.'!D168</f>
        <v>6033.3008476088025</v>
      </c>
      <c r="G208" s="187">
        <f>'13. Desinvesteringen'!D492</f>
        <v>1998</v>
      </c>
      <c r="H208" s="187">
        <f>'13. Desinvesteringen'!G492</f>
        <v>2023</v>
      </c>
      <c r="I208" s="43" t="str">
        <f>'13. Desinvesteringen'!C492</f>
        <v>15 Compressorstations (TT-BT-AT)</v>
      </c>
      <c r="J208" s="176">
        <f>'13. Desinvesteringen'!F492</f>
        <v>0</v>
      </c>
      <c r="K208" s="44">
        <f>_xlfn.XLOOKUP(I208,'3. Input (des)investeringen '!$B$11:$B$81,'3. Input (des)investeringen '!$E$11:$E$81)</f>
        <v>1</v>
      </c>
      <c r="L208" s="54"/>
      <c r="M208" s="44">
        <f>_xlfn.XLOOKUP(I208,'3. Input (des)investeringen '!$B$11:$B$81,'3. Input (des)investeringen '!$D$11:$D$81,0)</f>
        <v>30</v>
      </c>
      <c r="N208" s="44">
        <f t="shared" si="76"/>
        <v>6.5</v>
      </c>
      <c r="P208" s="49">
        <f t="shared" si="75"/>
        <v>1085.9941525695845</v>
      </c>
      <c r="Q208" s="49">
        <f t="shared" si="75"/>
        <v>868.79532205566761</v>
      </c>
      <c r="R208" s="49">
        <f t="shared" si="75"/>
        <v>772.2625084939267</v>
      </c>
      <c r="S208" s="49">
        <f t="shared" si="75"/>
        <v>772.2625084939267</v>
      </c>
      <c r="T208" s="103">
        <f t="shared" si="75"/>
        <v>772.2625084939267</v>
      </c>
      <c r="V208" s="49">
        <f t="shared" si="77"/>
        <v>92.820013040135436</v>
      </c>
      <c r="W208" s="49">
        <f t="shared" si="78"/>
        <v>92.820013040135422</v>
      </c>
      <c r="X208" s="49">
        <f t="shared" si="79"/>
        <v>92.820013040135422</v>
      </c>
      <c r="Y208" s="49">
        <f t="shared" si="80"/>
        <v>92.820013040135422</v>
      </c>
      <c r="Z208" s="103">
        <f t="shared" si="81"/>
        <v>92.820013040135422</v>
      </c>
      <c r="AB208" s="49">
        <f t="shared" si="82"/>
        <v>1178.8141656097198</v>
      </c>
      <c r="AC208" s="49">
        <f t="shared" si="83"/>
        <v>961.61533509580306</v>
      </c>
      <c r="AD208" s="49">
        <f t="shared" si="84"/>
        <v>865.08252153406215</v>
      </c>
      <c r="AE208" s="49">
        <f t="shared" si="85"/>
        <v>865.08252153406215</v>
      </c>
      <c r="AF208" s="103">
        <f t="shared" si="86"/>
        <v>865.08252153406215</v>
      </c>
      <c r="AH208" s="49">
        <f t="shared" si="87"/>
        <v>4854.486681999083</v>
      </c>
      <c r="AI208" s="49">
        <f t="shared" si="88"/>
        <v>3892.87134690328</v>
      </c>
      <c r="AJ208" s="49">
        <f t="shared" si="89"/>
        <v>3027.7888253692181</v>
      </c>
      <c r="AK208" s="49">
        <f t="shared" si="90"/>
        <v>2162.7063038351562</v>
      </c>
      <c r="AL208" s="103">
        <f t="shared" si="91"/>
        <v>1297.623782301094</v>
      </c>
      <c r="AN208" s="53">
        <f t="shared" si="92"/>
        <v>1377.8481195716822</v>
      </c>
      <c r="AO208" s="53">
        <f t="shared" si="93"/>
        <v>1160.1517737878703</v>
      </c>
      <c r="AP208" s="53">
        <f t="shared" si="94"/>
        <v>980.1384968980924</v>
      </c>
      <c r="AQ208" s="53">
        <f t="shared" si="95"/>
        <v>947.26536107979814</v>
      </c>
      <c r="AR208" s="203">
        <f t="shared" si="96"/>
        <v>914.39222526150377</v>
      </c>
      <c r="AY208" s="3"/>
    </row>
    <row r="209" spans="1:51">
      <c r="A209" s="240"/>
      <c r="B209" s="43">
        <f>'13. Desinvesteringen'!B493</f>
        <v>474</v>
      </c>
      <c r="C209" s="54"/>
      <c r="D209" s="54"/>
      <c r="E209" s="54"/>
      <c r="F209" s="48">
        <f>'5. Input GAW-waarde desinv.'!D169</f>
        <v>114286.36357614314</v>
      </c>
      <c r="G209" s="187">
        <f>'13. Desinvesteringen'!D493</f>
        <v>2002</v>
      </c>
      <c r="H209" s="187">
        <f>'13. Desinvesteringen'!G493</f>
        <v>2023</v>
      </c>
      <c r="I209" s="43" t="str">
        <f>'13. Desinvesteringen'!C493</f>
        <v>15 Compressorstations (TT-BT-AT)</v>
      </c>
      <c r="J209" s="176">
        <f>'13. Desinvesteringen'!F493</f>
        <v>0</v>
      </c>
      <c r="K209" s="44">
        <f>_xlfn.XLOOKUP(I209,'3. Input (des)investeringen '!$B$11:$B$81,'3. Input (des)investeringen '!$E$11:$E$81)</f>
        <v>1</v>
      </c>
      <c r="L209" s="54"/>
      <c r="M209" s="44">
        <f>_xlfn.XLOOKUP(I209,'3. Input (des)investeringen '!$B$11:$B$81,'3. Input (des)investeringen '!$D$11:$D$81,0)</f>
        <v>30</v>
      </c>
      <c r="N209" s="44">
        <f t="shared" si="76"/>
        <v>10.5</v>
      </c>
      <c r="P209" s="49">
        <f t="shared" si="75"/>
        <v>12734.76622705595</v>
      </c>
      <c r="Q209" s="49">
        <f t="shared" si="75"/>
        <v>11158.080884658546</v>
      </c>
      <c r="R209" s="49">
        <f t="shared" si="75"/>
        <v>9776.6042037008228</v>
      </c>
      <c r="S209" s="49">
        <f t="shared" si="75"/>
        <v>9225.1034537484684</v>
      </c>
      <c r="T209" s="103">
        <f t="shared" si="75"/>
        <v>9225.1034537484684</v>
      </c>
      <c r="V209" s="49">
        <f t="shared" si="77"/>
        <v>1088.4415578680298</v>
      </c>
      <c r="W209" s="49">
        <f t="shared" si="78"/>
        <v>1088.4415578680298</v>
      </c>
      <c r="X209" s="49">
        <f t="shared" si="79"/>
        <v>1088.4415578680298</v>
      </c>
      <c r="Y209" s="49">
        <f t="shared" si="80"/>
        <v>1088.4415578680298</v>
      </c>
      <c r="Z209" s="103">
        <f t="shared" si="81"/>
        <v>1088.4415578680298</v>
      </c>
      <c r="AB209" s="49">
        <f t="shared" si="82"/>
        <v>13823.207784923979</v>
      </c>
      <c r="AC209" s="49">
        <f t="shared" si="83"/>
        <v>12246.522442526575</v>
      </c>
      <c r="AD209" s="49">
        <f t="shared" si="84"/>
        <v>10865.045761568852</v>
      </c>
      <c r="AE209" s="49">
        <f t="shared" si="85"/>
        <v>10313.545011616498</v>
      </c>
      <c r="AF209" s="103">
        <f t="shared" si="86"/>
        <v>10313.545011616498</v>
      </c>
      <c r="AH209" s="49">
        <f t="shared" si="87"/>
        <v>100463.15579121915</v>
      </c>
      <c r="AI209" s="49">
        <f t="shared" si="88"/>
        <v>88216.633348692572</v>
      </c>
      <c r="AJ209" s="49">
        <f t="shared" si="89"/>
        <v>77351.587587123722</v>
      </c>
      <c r="AK209" s="49">
        <f t="shared" si="90"/>
        <v>67038.042575507221</v>
      </c>
      <c r="AL209" s="103">
        <f t="shared" si="91"/>
        <v>56724.49756389072</v>
      </c>
      <c r="AN209" s="53">
        <f t="shared" si="92"/>
        <v>17942.197172363965</v>
      </c>
      <c r="AO209" s="53">
        <f t="shared" si="93"/>
        <v>16745.570743309894</v>
      </c>
      <c r="AP209" s="53">
        <f t="shared" si="94"/>
        <v>13804.406089879554</v>
      </c>
      <c r="AQ209" s="53">
        <f t="shared" si="95"/>
        <v>12860.990629485772</v>
      </c>
      <c r="AR209" s="203">
        <f t="shared" si="96"/>
        <v>12469.075919044346</v>
      </c>
      <c r="AY209" s="3"/>
    </row>
    <row r="210" spans="1:51">
      <c r="A210" s="240"/>
      <c r="B210" s="43">
        <f>'13. Desinvesteringen'!B494</f>
        <v>475</v>
      </c>
      <c r="C210" s="54"/>
      <c r="D210" s="54"/>
      <c r="E210" s="54"/>
      <c r="F210" s="48">
        <f>'5. Input GAW-waarde desinv.'!D170</f>
        <v>1010914.3326142207</v>
      </c>
      <c r="G210" s="187">
        <f>'13. Desinvesteringen'!D494</f>
        <v>2004</v>
      </c>
      <c r="H210" s="187">
        <f>'13. Desinvesteringen'!G494</f>
        <v>2023</v>
      </c>
      <c r="I210" s="43" t="str">
        <f>'13. Desinvesteringen'!C494</f>
        <v>15 Compressorstations (TT-BT-AT)</v>
      </c>
      <c r="J210" s="176">
        <f>'13. Desinvesteringen'!F494</f>
        <v>0</v>
      </c>
      <c r="K210" s="44">
        <f>_xlfn.XLOOKUP(I210,'3. Input (des)investeringen '!$B$11:$B$81,'3. Input (des)investeringen '!$E$11:$E$81)</f>
        <v>1</v>
      </c>
      <c r="L210" s="54"/>
      <c r="M210" s="44">
        <f>_xlfn.XLOOKUP(I210,'3. Input (des)investeringen '!$B$11:$B$81,'3. Input (des)investeringen '!$D$11:$D$81,0)</f>
        <v>30</v>
      </c>
      <c r="N210" s="44">
        <f t="shared" si="76"/>
        <v>12.5</v>
      </c>
      <c r="P210" s="49">
        <f t="shared" si="75"/>
        <v>94621.581532691067</v>
      </c>
      <c r="Q210" s="49">
        <f t="shared" si="75"/>
        <v>84780.937053291185</v>
      </c>
      <c r="R210" s="49">
        <f t="shared" si="75"/>
        <v>75963.719599748918</v>
      </c>
      <c r="S210" s="49">
        <f t="shared" si="75"/>
        <v>68890.174859691324</v>
      </c>
      <c r="T210" s="103">
        <f t="shared" si="75"/>
        <v>68890.174859691324</v>
      </c>
      <c r="V210" s="49">
        <f t="shared" si="77"/>
        <v>8087.3146609137657</v>
      </c>
      <c r="W210" s="49">
        <f t="shared" si="78"/>
        <v>8087.3146609137657</v>
      </c>
      <c r="X210" s="49">
        <f t="shared" si="79"/>
        <v>8087.3146609137657</v>
      </c>
      <c r="Y210" s="49">
        <f t="shared" si="80"/>
        <v>8087.3146609137657</v>
      </c>
      <c r="Z210" s="103">
        <f t="shared" si="81"/>
        <v>8087.3146609137657</v>
      </c>
      <c r="AB210" s="49">
        <f t="shared" si="82"/>
        <v>102708.89619360483</v>
      </c>
      <c r="AC210" s="49">
        <f t="shared" si="83"/>
        <v>92868.251714204947</v>
      </c>
      <c r="AD210" s="49">
        <f t="shared" si="84"/>
        <v>84051.03426066268</v>
      </c>
      <c r="AE210" s="49">
        <f t="shared" si="85"/>
        <v>76977.489520605086</v>
      </c>
      <c r="AF210" s="103">
        <f t="shared" si="86"/>
        <v>76977.489520605086</v>
      </c>
      <c r="AH210" s="49">
        <f t="shared" si="87"/>
        <v>908205.43642061588</v>
      </c>
      <c r="AI210" s="49">
        <f t="shared" si="88"/>
        <v>815337.18470641098</v>
      </c>
      <c r="AJ210" s="49">
        <f t="shared" si="89"/>
        <v>731286.15044574835</v>
      </c>
      <c r="AK210" s="49">
        <f t="shared" si="90"/>
        <v>654308.66092514328</v>
      </c>
      <c r="AL210" s="103">
        <f t="shared" si="91"/>
        <v>577331.17140453821</v>
      </c>
      <c r="AN210" s="53">
        <f t="shared" si="92"/>
        <v>139945.3190868501</v>
      </c>
      <c r="AO210" s="53">
        <f t="shared" si="93"/>
        <v>134450.4481342319</v>
      </c>
      <c r="AP210" s="53">
        <f t="shared" si="94"/>
        <v>111839.90797760112</v>
      </c>
      <c r="AQ210" s="53">
        <f t="shared" si="95"/>
        <v>101841.21863576054</v>
      </c>
      <c r="AR210" s="203">
        <f t="shared" si="96"/>
        <v>98916.074033977537</v>
      </c>
      <c r="AY210" s="3"/>
    </row>
    <row r="211" spans="1:51">
      <c r="A211" s="240"/>
      <c r="B211" s="43">
        <f>'13. Desinvesteringen'!B495</f>
        <v>476</v>
      </c>
      <c r="C211" s="54"/>
      <c r="D211" s="54"/>
      <c r="E211" s="54"/>
      <c r="F211" s="48">
        <f>'5. Input GAW-waarde desinv.'!D171</f>
        <v>110113.496706638</v>
      </c>
      <c r="G211" s="187">
        <f>'13. Desinvesteringen'!D495</f>
        <v>2005</v>
      </c>
      <c r="H211" s="187">
        <f>'13. Desinvesteringen'!G495</f>
        <v>2023</v>
      </c>
      <c r="I211" s="43" t="str">
        <f>'13. Desinvesteringen'!C495</f>
        <v>15 Compressorstations (TT-BT-AT)</v>
      </c>
      <c r="J211" s="176">
        <f>'13. Desinvesteringen'!F495</f>
        <v>0</v>
      </c>
      <c r="K211" s="44">
        <f>_xlfn.XLOOKUP(I211,'3. Input (des)investeringen '!$B$11:$B$81,'3. Input (des)investeringen '!$E$11:$E$81)</f>
        <v>1</v>
      </c>
      <c r="L211" s="54"/>
      <c r="M211" s="44">
        <f>_xlfn.XLOOKUP(I211,'3. Input (des)investeringen '!$B$11:$B$81,'3. Input (des)investeringen '!$D$11:$D$81,0)</f>
        <v>30</v>
      </c>
      <c r="N211" s="44">
        <f t="shared" si="76"/>
        <v>13.5</v>
      </c>
      <c r="P211" s="49">
        <f t="shared" ref="P211:T261" si="97">IF($M211&gt;0, IF(OR($G211&gt;P$49,$G211+$M211&lt;P$49),0,
VDB($F211,0,$N211,MAX(0,P$49-2022),MIN($N211,P$49-2021),$F$22,FALSE))*(1-$F$25), 0)</f>
        <v>9543.1697145752951</v>
      </c>
      <c r="Q211" s="49">
        <f t="shared" si="97"/>
        <v>8624.1978161347088</v>
      </c>
      <c r="R211" s="49">
        <f t="shared" si="97"/>
        <v>7793.7195079143312</v>
      </c>
      <c r="S211" s="49">
        <f t="shared" si="97"/>
        <v>7043.2131849299876</v>
      </c>
      <c r="T211" s="103">
        <f t="shared" si="97"/>
        <v>6957.668085517882</v>
      </c>
      <c r="V211" s="49">
        <f t="shared" si="77"/>
        <v>815.6555311602815</v>
      </c>
      <c r="W211" s="49">
        <f t="shared" si="78"/>
        <v>815.6555311602815</v>
      </c>
      <c r="X211" s="49">
        <f t="shared" si="79"/>
        <v>815.6555311602815</v>
      </c>
      <c r="Y211" s="49">
        <f t="shared" si="80"/>
        <v>815.6555311602815</v>
      </c>
      <c r="Z211" s="103">
        <f t="shared" si="81"/>
        <v>815.6555311602815</v>
      </c>
      <c r="AB211" s="49">
        <f t="shared" si="82"/>
        <v>10358.825245735577</v>
      </c>
      <c r="AC211" s="49">
        <f t="shared" si="83"/>
        <v>9439.8533472949894</v>
      </c>
      <c r="AD211" s="49">
        <f t="shared" si="84"/>
        <v>8609.3750390746136</v>
      </c>
      <c r="AE211" s="49">
        <f t="shared" si="85"/>
        <v>7858.8687160902691</v>
      </c>
      <c r="AF211" s="103">
        <f t="shared" si="86"/>
        <v>7773.3236166781635</v>
      </c>
      <c r="AH211" s="49">
        <f t="shared" si="87"/>
        <v>99754.671460902435</v>
      </c>
      <c r="AI211" s="49">
        <f t="shared" si="88"/>
        <v>90314.818113607442</v>
      </c>
      <c r="AJ211" s="49">
        <f t="shared" si="89"/>
        <v>81705.443074532828</v>
      </c>
      <c r="AK211" s="49">
        <f t="shared" si="90"/>
        <v>73846.574358442565</v>
      </c>
      <c r="AL211" s="103">
        <f t="shared" si="91"/>
        <v>66073.250741764408</v>
      </c>
      <c r="AN211" s="53">
        <f t="shared" si="92"/>
        <v>14448.766775632577</v>
      </c>
      <c r="AO211" s="53">
        <f t="shared" si="93"/>
        <v>14045.909071088969</v>
      </c>
      <c r="AP211" s="53">
        <f t="shared" si="94"/>
        <v>11714.181875906861</v>
      </c>
      <c r="AQ211" s="53">
        <f t="shared" si="95"/>
        <v>10665.038541711087</v>
      </c>
      <c r="AR211" s="203">
        <f t="shared" si="96"/>
        <v>10284.107144865211</v>
      </c>
      <c r="AY211" s="3"/>
    </row>
    <row r="212" spans="1:51">
      <c r="A212" s="240"/>
      <c r="B212" s="43">
        <f>'13. Desinvesteringen'!B496</f>
        <v>477</v>
      </c>
      <c r="C212" s="54"/>
      <c r="D212" s="54"/>
      <c r="E212" s="54"/>
      <c r="F212" s="48">
        <f>'5. Input GAW-waarde desinv.'!D172</f>
        <v>26631.619932073358</v>
      </c>
      <c r="G212" s="187">
        <f>'13. Desinvesteringen'!D496</f>
        <v>2006</v>
      </c>
      <c r="H212" s="187">
        <f>'13. Desinvesteringen'!G496</f>
        <v>2023</v>
      </c>
      <c r="I212" s="43" t="str">
        <f>'13. Desinvesteringen'!C496</f>
        <v>15 Compressorstations (TT-BT-AT)</v>
      </c>
      <c r="J212" s="176">
        <f>'13. Desinvesteringen'!F496</f>
        <v>0</v>
      </c>
      <c r="K212" s="44">
        <f>_xlfn.XLOOKUP(I212,'3. Input (des)investeringen '!$B$11:$B$81,'3. Input (des)investeringen '!$E$11:$E$81)</f>
        <v>1</v>
      </c>
      <c r="L212" s="54"/>
      <c r="M212" s="44">
        <f>_xlfn.XLOOKUP(I212,'3. Input (des)investeringen '!$B$11:$B$81,'3. Input (des)investeringen '!$D$11:$D$81,0)</f>
        <v>30</v>
      </c>
      <c r="N212" s="44">
        <f t="shared" si="76"/>
        <v>14.5</v>
      </c>
      <c r="P212" s="49">
        <f t="shared" si="97"/>
        <v>2148.8962290017812</v>
      </c>
      <c r="Q212" s="49">
        <f t="shared" si="97"/>
        <v>1956.2365670912766</v>
      </c>
      <c r="R212" s="49">
        <f t="shared" si="97"/>
        <v>1780.8498403865415</v>
      </c>
      <c r="S212" s="49">
        <f t="shared" si="97"/>
        <v>1621.1874409036102</v>
      </c>
      <c r="T212" s="103">
        <f t="shared" si="97"/>
        <v>1567.741701093601</v>
      </c>
      <c r="V212" s="49">
        <f t="shared" si="77"/>
        <v>183.66634435912661</v>
      </c>
      <c r="W212" s="49">
        <f t="shared" si="78"/>
        <v>183.66634435912658</v>
      </c>
      <c r="X212" s="49">
        <f t="shared" si="79"/>
        <v>183.66634435912658</v>
      </c>
      <c r="Y212" s="49">
        <f t="shared" si="80"/>
        <v>183.66634435912658</v>
      </c>
      <c r="Z212" s="103">
        <f t="shared" si="81"/>
        <v>183.66634435912658</v>
      </c>
      <c r="AB212" s="49">
        <f t="shared" si="82"/>
        <v>2332.5625733609077</v>
      </c>
      <c r="AC212" s="49">
        <f t="shared" si="83"/>
        <v>2139.9029114504033</v>
      </c>
      <c r="AD212" s="49">
        <f t="shared" si="84"/>
        <v>1964.5161847456679</v>
      </c>
      <c r="AE212" s="49">
        <f t="shared" si="85"/>
        <v>1804.8537852627369</v>
      </c>
      <c r="AF212" s="103">
        <f t="shared" si="86"/>
        <v>1751.4080454527275</v>
      </c>
      <c r="AH212" s="49">
        <f t="shared" si="87"/>
        <v>24299.057358712449</v>
      </c>
      <c r="AI212" s="49">
        <f t="shared" si="88"/>
        <v>22159.154447262044</v>
      </c>
      <c r="AJ212" s="49">
        <f t="shared" si="89"/>
        <v>20194.638262516375</v>
      </c>
      <c r="AK212" s="49">
        <f t="shared" si="90"/>
        <v>18389.784477253637</v>
      </c>
      <c r="AL212" s="103">
        <f t="shared" si="91"/>
        <v>16638.376431800909</v>
      </c>
      <c r="AN212" s="53">
        <f t="shared" si="92"/>
        <v>3328.8239250681181</v>
      </c>
      <c r="AO212" s="53">
        <f t="shared" si="93"/>
        <v>3270.0197882607672</v>
      </c>
      <c r="AP212" s="53">
        <f t="shared" si="94"/>
        <v>2731.9124387212901</v>
      </c>
      <c r="AQ212" s="53">
        <f t="shared" si="95"/>
        <v>2503.665595398375</v>
      </c>
      <c r="AR212" s="203">
        <f t="shared" si="96"/>
        <v>2383.666349861162</v>
      </c>
      <c r="AY212" s="3"/>
    </row>
    <row r="213" spans="1:51">
      <c r="A213" s="240"/>
      <c r="B213" s="43">
        <f>'13. Desinvesteringen'!B497</f>
        <v>478</v>
      </c>
      <c r="C213" s="54"/>
      <c r="D213" s="54"/>
      <c r="E213" s="54"/>
      <c r="F213" s="48">
        <f>'5. Input GAW-waarde desinv.'!D173</f>
        <v>1462385.1890917395</v>
      </c>
      <c r="G213" s="187">
        <f>'13. Desinvesteringen'!D497</f>
        <v>2008</v>
      </c>
      <c r="H213" s="187">
        <f>'13. Desinvesteringen'!G497</f>
        <v>2023</v>
      </c>
      <c r="I213" s="43" t="str">
        <f>'13. Desinvesteringen'!C497</f>
        <v>15 Compressorstations (TT-BT-AT)</v>
      </c>
      <c r="J213" s="176">
        <f>'13. Desinvesteringen'!F497</f>
        <v>0</v>
      </c>
      <c r="K213" s="44">
        <f>_xlfn.XLOOKUP(I213,'3. Input (des)investeringen '!$B$11:$B$81,'3. Input (des)investeringen '!$E$11:$E$81)</f>
        <v>1</v>
      </c>
      <c r="L213" s="54"/>
      <c r="M213" s="44">
        <f>_xlfn.XLOOKUP(I213,'3. Input (des)investeringen '!$B$11:$B$81,'3. Input (des)investeringen '!$D$11:$D$81,0)</f>
        <v>30</v>
      </c>
      <c r="N213" s="44">
        <f t="shared" si="76"/>
        <v>16.5</v>
      </c>
      <c r="P213" s="49">
        <f t="shared" si="97"/>
        <v>103696.40431741427</v>
      </c>
      <c r="Q213" s="49">
        <f t="shared" si="97"/>
        <v>95526.384583314968</v>
      </c>
      <c r="R213" s="49">
        <f t="shared" si="97"/>
        <v>88000.063373720463</v>
      </c>
      <c r="S213" s="49">
        <f t="shared" si="97"/>
        <v>81066.725047306114</v>
      </c>
      <c r="T213" s="103">
        <f t="shared" si="97"/>
        <v>75828.567428864786</v>
      </c>
      <c r="V213" s="49">
        <f t="shared" si="77"/>
        <v>8862.9405399499356</v>
      </c>
      <c r="W213" s="49">
        <f t="shared" si="78"/>
        <v>8862.9405399499356</v>
      </c>
      <c r="X213" s="49">
        <f t="shared" si="79"/>
        <v>8862.9405399499356</v>
      </c>
      <c r="Y213" s="49">
        <f t="shared" si="80"/>
        <v>8862.9405399499356</v>
      </c>
      <c r="Z213" s="103">
        <f t="shared" si="81"/>
        <v>8862.9405399499356</v>
      </c>
      <c r="AB213" s="49">
        <f t="shared" si="82"/>
        <v>112559.34485736421</v>
      </c>
      <c r="AC213" s="49">
        <f t="shared" si="83"/>
        <v>104389.32512326491</v>
      </c>
      <c r="AD213" s="49">
        <f t="shared" si="84"/>
        <v>96863.0039136704</v>
      </c>
      <c r="AE213" s="49">
        <f t="shared" si="85"/>
        <v>89929.665587256051</v>
      </c>
      <c r="AF213" s="103">
        <f t="shared" si="86"/>
        <v>84691.507968814723</v>
      </c>
      <c r="AH213" s="49">
        <f t="shared" si="87"/>
        <v>1349825.8442343753</v>
      </c>
      <c r="AI213" s="49">
        <f t="shared" si="88"/>
        <v>1245436.5191111104</v>
      </c>
      <c r="AJ213" s="49">
        <f t="shared" si="89"/>
        <v>1148573.5151974401</v>
      </c>
      <c r="AK213" s="49">
        <f t="shared" si="90"/>
        <v>1058643.8496101841</v>
      </c>
      <c r="AL213" s="103">
        <f t="shared" si="91"/>
        <v>973952.34164136939</v>
      </c>
      <c r="AN213" s="53">
        <f t="shared" si="92"/>
        <v>167902.20447097361</v>
      </c>
      <c r="AO213" s="53">
        <f t="shared" si="93"/>
        <v>167906.58759793153</v>
      </c>
      <c r="AP213" s="53">
        <f t="shared" si="94"/>
        <v>140508.79749117311</v>
      </c>
      <c r="AQ213" s="53">
        <f t="shared" si="95"/>
        <v>130158.13187244305</v>
      </c>
      <c r="AR213" s="203">
        <f t="shared" si="96"/>
        <v>121701.69695118675</v>
      </c>
      <c r="AY213" s="3"/>
    </row>
    <row r="214" spans="1:51">
      <c r="A214" s="240"/>
      <c r="B214" s="43">
        <f>'13. Desinvesteringen'!B498</f>
        <v>479</v>
      </c>
      <c r="C214" s="54"/>
      <c r="D214" s="54"/>
      <c r="E214" s="54"/>
      <c r="F214" s="48">
        <f>'5. Input GAW-waarde desinv.'!D174</f>
        <v>26797.310321813446</v>
      </c>
      <c r="G214" s="187">
        <f>'13. Desinvesteringen'!D498</f>
        <v>2009</v>
      </c>
      <c r="H214" s="187">
        <f>'13. Desinvesteringen'!G498</f>
        <v>2023</v>
      </c>
      <c r="I214" s="43" t="str">
        <f>'13. Desinvesteringen'!C498</f>
        <v>15 Compressorstations (TT-BT-AT)</v>
      </c>
      <c r="J214" s="176">
        <f>'13. Desinvesteringen'!F498</f>
        <v>0</v>
      </c>
      <c r="K214" s="44">
        <f>_xlfn.XLOOKUP(I214,'3. Input (des)investeringen '!$B$11:$B$81,'3. Input (des)investeringen '!$E$11:$E$81)</f>
        <v>1</v>
      </c>
      <c r="L214" s="54"/>
      <c r="M214" s="44">
        <f>_xlfn.XLOOKUP(I214,'3. Input (des)investeringen '!$B$11:$B$81,'3. Input (des)investeringen '!$D$11:$D$81,0)</f>
        <v>30</v>
      </c>
      <c r="N214" s="44">
        <f t="shared" si="76"/>
        <v>17.5</v>
      </c>
      <c r="P214" s="49">
        <f t="shared" si="97"/>
        <v>1791.5916043726704</v>
      </c>
      <c r="Q214" s="49">
        <f t="shared" si="97"/>
        <v>1658.5019423335577</v>
      </c>
      <c r="R214" s="49">
        <f t="shared" si="97"/>
        <v>1535.2989409030652</v>
      </c>
      <c r="S214" s="49">
        <f t="shared" si="97"/>
        <v>1421.2481624359802</v>
      </c>
      <c r="T214" s="103">
        <f t="shared" si="97"/>
        <v>1315.6697275121646</v>
      </c>
      <c r="V214" s="49">
        <f t="shared" si="77"/>
        <v>153.12748755321968</v>
      </c>
      <c r="W214" s="49">
        <f t="shared" si="78"/>
        <v>153.12748755321971</v>
      </c>
      <c r="X214" s="49">
        <f t="shared" si="79"/>
        <v>153.12748755321971</v>
      </c>
      <c r="Y214" s="49">
        <f t="shared" si="80"/>
        <v>153.12748755321971</v>
      </c>
      <c r="Z214" s="103">
        <f t="shared" si="81"/>
        <v>153.12748755321971</v>
      </c>
      <c r="AB214" s="49">
        <f t="shared" si="82"/>
        <v>1944.7190919258901</v>
      </c>
      <c r="AC214" s="49">
        <f t="shared" si="83"/>
        <v>1811.6294298867774</v>
      </c>
      <c r="AD214" s="49">
        <f t="shared" si="84"/>
        <v>1688.4264284562848</v>
      </c>
      <c r="AE214" s="49">
        <f t="shared" si="85"/>
        <v>1574.3756499891999</v>
      </c>
      <c r="AF214" s="103">
        <f t="shared" si="86"/>
        <v>1468.7972150653843</v>
      </c>
      <c r="AH214" s="49">
        <f t="shared" si="87"/>
        <v>24852.591229887556</v>
      </c>
      <c r="AI214" s="49">
        <f t="shared" si="88"/>
        <v>23040.961800000779</v>
      </c>
      <c r="AJ214" s="49">
        <f t="shared" si="89"/>
        <v>21352.535371544494</v>
      </c>
      <c r="AK214" s="49">
        <f t="shared" si="90"/>
        <v>19778.159721555294</v>
      </c>
      <c r="AL214" s="103">
        <f t="shared" si="91"/>
        <v>18309.36250648991</v>
      </c>
      <c r="AN214" s="53">
        <f t="shared" si="92"/>
        <v>2963.6753323512798</v>
      </c>
      <c r="AO214" s="53">
        <f t="shared" si="93"/>
        <v>2986.7184816868171</v>
      </c>
      <c r="AP214" s="53">
        <f t="shared" si="94"/>
        <v>2499.8227725749757</v>
      </c>
      <c r="AQ214" s="53">
        <f t="shared" si="95"/>
        <v>2325.9457194083011</v>
      </c>
      <c r="AR214" s="203">
        <f t="shared" si="96"/>
        <v>2164.5529903120009</v>
      </c>
      <c r="AY214" s="3"/>
    </row>
    <row r="215" spans="1:51">
      <c r="A215" s="240"/>
      <c r="B215" s="43">
        <f>'13. Desinvesteringen'!B499</f>
        <v>480</v>
      </c>
      <c r="C215" s="54"/>
      <c r="D215" s="54"/>
      <c r="E215" s="54"/>
      <c r="F215" s="48">
        <f>'5. Input GAW-waarde desinv.'!D175</f>
        <v>143440.45474083052</v>
      </c>
      <c r="G215" s="187">
        <f>'13. Desinvesteringen'!D499</f>
        <v>2010</v>
      </c>
      <c r="H215" s="187">
        <f>'13. Desinvesteringen'!G499</f>
        <v>2023</v>
      </c>
      <c r="I215" s="43" t="str">
        <f>'13. Desinvesteringen'!C499</f>
        <v>15 Compressorstations (TT-BT-AT)</v>
      </c>
      <c r="J215" s="176">
        <f>'13. Desinvesteringen'!F499</f>
        <v>0</v>
      </c>
      <c r="K215" s="44">
        <f>_xlfn.XLOOKUP(I215,'3. Input (des)investeringen '!$B$11:$B$81,'3. Input (des)investeringen '!$E$11:$E$81)</f>
        <v>1</v>
      </c>
      <c r="L215" s="54"/>
      <c r="M215" s="44">
        <f>_xlfn.XLOOKUP(I215,'3. Input (des)investeringen '!$B$11:$B$81,'3. Input (des)investeringen '!$D$11:$D$81,0)</f>
        <v>30</v>
      </c>
      <c r="N215" s="44">
        <f t="shared" si="76"/>
        <v>18.5</v>
      </c>
      <c r="P215" s="49">
        <f t="shared" si="97"/>
        <v>9071.6395700957692</v>
      </c>
      <c r="Q215" s="49">
        <f t="shared" si="97"/>
        <v>8434.1730057106597</v>
      </c>
      <c r="R215" s="49">
        <f t="shared" si="97"/>
        <v>7841.5013890931541</v>
      </c>
      <c r="S215" s="49">
        <f t="shared" si="97"/>
        <v>7290.4769671568783</v>
      </c>
      <c r="T215" s="103">
        <f t="shared" si="97"/>
        <v>6778.1731802755849</v>
      </c>
      <c r="V215" s="49">
        <f t="shared" si="77"/>
        <v>775.35380940989489</v>
      </c>
      <c r="W215" s="49">
        <f t="shared" si="78"/>
        <v>775.35380940989478</v>
      </c>
      <c r="X215" s="49">
        <f t="shared" si="79"/>
        <v>775.35380940989478</v>
      </c>
      <c r="Y215" s="49">
        <f t="shared" si="80"/>
        <v>775.35380940989478</v>
      </c>
      <c r="Z215" s="103">
        <f t="shared" si="81"/>
        <v>775.35380940989478</v>
      </c>
      <c r="AB215" s="49">
        <f t="shared" si="82"/>
        <v>9846.9933795056641</v>
      </c>
      <c r="AC215" s="49">
        <f t="shared" si="83"/>
        <v>9209.5268151205546</v>
      </c>
      <c r="AD215" s="49">
        <f t="shared" si="84"/>
        <v>8616.8551985030481</v>
      </c>
      <c r="AE215" s="49">
        <f t="shared" si="85"/>
        <v>8065.8307765667732</v>
      </c>
      <c r="AF215" s="103">
        <f t="shared" si="86"/>
        <v>7553.5269896854797</v>
      </c>
      <c r="AH215" s="49">
        <f t="shared" si="87"/>
        <v>133593.46136132485</v>
      </c>
      <c r="AI215" s="49">
        <f t="shared" si="88"/>
        <v>124383.9345462043</v>
      </c>
      <c r="AJ215" s="49">
        <f t="shared" si="89"/>
        <v>115767.07934770125</v>
      </c>
      <c r="AK215" s="49">
        <f t="shared" si="90"/>
        <v>107701.24857113448</v>
      </c>
      <c r="AL215" s="103">
        <f t="shared" si="91"/>
        <v>100147.721581449</v>
      </c>
      <c r="AN215" s="53">
        <f t="shared" si="92"/>
        <v>15324.325295319984</v>
      </c>
      <c r="AO215" s="53">
        <f t="shared" si="93"/>
        <v>15553.107476976973</v>
      </c>
      <c r="AP215" s="53">
        <f t="shared" si="94"/>
        <v>13016.004213715696</v>
      </c>
      <c r="AQ215" s="53">
        <f t="shared" si="95"/>
        <v>12158.478222269883</v>
      </c>
      <c r="AR215" s="203">
        <f t="shared" si="96"/>
        <v>11359.140409780543</v>
      </c>
      <c r="AY215" s="3"/>
    </row>
    <row r="216" spans="1:51">
      <c r="A216" s="240"/>
      <c r="B216" s="43">
        <f>'13. Desinvesteringen'!B500</f>
        <v>481</v>
      </c>
      <c r="C216" s="54"/>
      <c r="D216" s="54"/>
      <c r="E216" s="54"/>
      <c r="F216" s="48">
        <f>'5. Input GAW-waarde desinv.'!D176</f>
        <v>37686.268046364217</v>
      </c>
      <c r="G216" s="187">
        <f>'13. Desinvesteringen'!D500</f>
        <v>2011</v>
      </c>
      <c r="H216" s="187">
        <f>'13. Desinvesteringen'!G500</f>
        <v>2023</v>
      </c>
      <c r="I216" s="43" t="str">
        <f>'13. Desinvesteringen'!C500</f>
        <v>15 Compressorstations (TT-BT-AT)</v>
      </c>
      <c r="J216" s="176">
        <f>'13. Desinvesteringen'!F500</f>
        <v>0</v>
      </c>
      <c r="K216" s="44">
        <f>_xlfn.XLOOKUP(I216,'3. Input (des)investeringen '!$B$11:$B$81,'3. Input (des)investeringen '!$E$11:$E$81)</f>
        <v>1</v>
      </c>
      <c r="L216" s="54"/>
      <c r="M216" s="44">
        <f>_xlfn.XLOOKUP(I216,'3. Input (des)investeringen '!$B$11:$B$81,'3. Input (des)investeringen '!$D$11:$D$81,0)</f>
        <v>30</v>
      </c>
      <c r="N216" s="44">
        <f t="shared" si="76"/>
        <v>19.5</v>
      </c>
      <c r="P216" s="49">
        <f t="shared" si="97"/>
        <v>2261.176082781853</v>
      </c>
      <c r="Q216" s="49">
        <f t="shared" si="97"/>
        <v>2110.4310105963964</v>
      </c>
      <c r="R216" s="49">
        <f t="shared" si="97"/>
        <v>1969.7356098899697</v>
      </c>
      <c r="S216" s="49">
        <f t="shared" si="97"/>
        <v>1838.4199025639718</v>
      </c>
      <c r="T216" s="103">
        <f t="shared" si="97"/>
        <v>1715.8585757263738</v>
      </c>
      <c r="V216" s="49">
        <f t="shared" si="77"/>
        <v>193.26291305827806</v>
      </c>
      <c r="W216" s="49">
        <f t="shared" si="78"/>
        <v>193.26291305827803</v>
      </c>
      <c r="X216" s="49">
        <f t="shared" si="79"/>
        <v>193.26291305827803</v>
      </c>
      <c r="Y216" s="49">
        <f t="shared" si="80"/>
        <v>193.26291305827803</v>
      </c>
      <c r="Z216" s="103">
        <f t="shared" si="81"/>
        <v>193.26291305827803</v>
      </c>
      <c r="AB216" s="49">
        <f t="shared" si="82"/>
        <v>2454.4389958401312</v>
      </c>
      <c r="AC216" s="49">
        <f t="shared" si="83"/>
        <v>2303.6939236546746</v>
      </c>
      <c r="AD216" s="49">
        <f t="shared" si="84"/>
        <v>2162.9985229482477</v>
      </c>
      <c r="AE216" s="49">
        <f t="shared" si="85"/>
        <v>2031.6828156222498</v>
      </c>
      <c r="AF216" s="103">
        <f t="shared" si="86"/>
        <v>1909.1214887846518</v>
      </c>
      <c r="AH216" s="49">
        <f t="shared" si="87"/>
        <v>35231.829050524088</v>
      </c>
      <c r="AI216" s="49">
        <f t="shared" si="88"/>
        <v>32928.135126869412</v>
      </c>
      <c r="AJ216" s="49">
        <f t="shared" si="89"/>
        <v>30765.136603921164</v>
      </c>
      <c r="AK216" s="49">
        <f t="shared" si="90"/>
        <v>28733.453788298913</v>
      </c>
      <c r="AL216" s="103">
        <f t="shared" si="91"/>
        <v>26824.332299514263</v>
      </c>
      <c r="AN216" s="53">
        <f t="shared" si="92"/>
        <v>3898.9439869116186</v>
      </c>
      <c r="AO216" s="53">
        <f t="shared" si="93"/>
        <v>3983.0288151250143</v>
      </c>
      <c r="AP216" s="53">
        <f t="shared" si="94"/>
        <v>3332.0737138972518</v>
      </c>
      <c r="AQ216" s="53">
        <f t="shared" si="95"/>
        <v>3123.5540595776083</v>
      </c>
      <c r="AR216" s="203">
        <f t="shared" si="96"/>
        <v>2928.4461161661939</v>
      </c>
      <c r="AY216" s="3"/>
    </row>
    <row r="217" spans="1:51">
      <c r="A217" s="240"/>
      <c r="B217" s="43">
        <f>'13. Desinvesteringen'!B501</f>
        <v>482</v>
      </c>
      <c r="C217" s="54"/>
      <c r="D217" s="54"/>
      <c r="E217" s="54"/>
      <c r="F217" s="48">
        <f>'5. Input GAW-waarde desinv.'!D177</f>
        <v>5687877.4465793725</v>
      </c>
      <c r="G217" s="187">
        <f>'13. Desinvesteringen'!D501</f>
        <v>2012</v>
      </c>
      <c r="H217" s="187">
        <f>'13. Desinvesteringen'!G501</f>
        <v>2023</v>
      </c>
      <c r="I217" s="43" t="str">
        <f>'13. Desinvesteringen'!C501</f>
        <v>15 Compressorstations (TT-BT-AT)</v>
      </c>
      <c r="J217" s="176">
        <f>'13. Desinvesteringen'!F501</f>
        <v>0</v>
      </c>
      <c r="K217" s="44">
        <f>_xlfn.XLOOKUP(I217,'3. Input (des)investeringen '!$B$11:$B$81,'3. Input (des)investeringen '!$E$11:$E$81)</f>
        <v>1</v>
      </c>
      <c r="L217" s="54"/>
      <c r="M217" s="44">
        <f>_xlfn.XLOOKUP(I217,'3. Input (des)investeringen '!$B$11:$B$81,'3. Input (des)investeringen '!$D$11:$D$81,0)</f>
        <v>30</v>
      </c>
      <c r="N217" s="44">
        <f t="shared" si="76"/>
        <v>20.5</v>
      </c>
      <c r="P217" s="49">
        <f t="shared" si="97"/>
        <v>324625.20060965198</v>
      </c>
      <c r="Q217" s="49">
        <f t="shared" si="97"/>
        <v>304039.21227830823</v>
      </c>
      <c r="R217" s="49">
        <f t="shared" si="97"/>
        <v>284758.67686553742</v>
      </c>
      <c r="S217" s="49">
        <f t="shared" si="97"/>
        <v>266700.80955211306</v>
      </c>
      <c r="T217" s="103">
        <f t="shared" si="97"/>
        <v>249788.07528783273</v>
      </c>
      <c r="V217" s="49">
        <f t="shared" si="77"/>
        <v>27745.743641850597</v>
      </c>
      <c r="W217" s="49">
        <f t="shared" si="78"/>
        <v>27745.743641850597</v>
      </c>
      <c r="X217" s="49">
        <f t="shared" si="79"/>
        <v>27745.743641850597</v>
      </c>
      <c r="Y217" s="49">
        <f t="shared" si="80"/>
        <v>27745.743641850597</v>
      </c>
      <c r="Z217" s="103">
        <f t="shared" si="81"/>
        <v>27745.743641850597</v>
      </c>
      <c r="AB217" s="49">
        <f t="shared" si="82"/>
        <v>352370.94425150257</v>
      </c>
      <c r="AC217" s="49">
        <f t="shared" si="83"/>
        <v>331784.95592015883</v>
      </c>
      <c r="AD217" s="49">
        <f t="shared" si="84"/>
        <v>312504.42050738801</v>
      </c>
      <c r="AE217" s="49">
        <f t="shared" si="85"/>
        <v>294446.55319396366</v>
      </c>
      <c r="AF217" s="103">
        <f t="shared" si="86"/>
        <v>277533.8189296833</v>
      </c>
      <c r="AH217" s="49">
        <f t="shared" si="87"/>
        <v>5335506.5023278696</v>
      </c>
      <c r="AI217" s="49">
        <f t="shared" si="88"/>
        <v>5003721.5464077108</v>
      </c>
      <c r="AJ217" s="49">
        <f t="shared" si="89"/>
        <v>4691217.1259003226</v>
      </c>
      <c r="AK217" s="49">
        <f t="shared" si="90"/>
        <v>4396770.5727063585</v>
      </c>
      <c r="AL217" s="103">
        <f t="shared" si="91"/>
        <v>4119236.7537766751</v>
      </c>
      <c r="AN217" s="53">
        <f t="shared" si="92"/>
        <v>571126.71084694518</v>
      </c>
      <c r="AO217" s="53">
        <f t="shared" si="93"/>
        <v>586974.75478695205</v>
      </c>
      <c r="AP217" s="53">
        <f t="shared" si="94"/>
        <v>490770.67129160027</v>
      </c>
      <c r="AQ217" s="53">
        <f t="shared" si="95"/>
        <v>461523.83495680528</v>
      </c>
      <c r="AR217" s="203">
        <f t="shared" si="96"/>
        <v>434064.81557319697</v>
      </c>
      <c r="AY217" s="3"/>
    </row>
    <row r="218" spans="1:51">
      <c r="A218" s="240"/>
      <c r="B218" s="43">
        <f>'13. Desinvesteringen'!B502</f>
        <v>483</v>
      </c>
      <c r="C218" s="54"/>
      <c r="D218" s="54"/>
      <c r="E218" s="54"/>
      <c r="F218" s="48">
        <f>'5. Input GAW-waarde desinv.'!D178</f>
        <v>611283.63783680694</v>
      </c>
      <c r="G218" s="187">
        <f>'13. Desinvesteringen'!D502</f>
        <v>2014</v>
      </c>
      <c r="H218" s="187">
        <f>'13. Desinvesteringen'!G502</f>
        <v>2023</v>
      </c>
      <c r="I218" s="43" t="str">
        <f>'13. Desinvesteringen'!C502</f>
        <v>15 Compressorstations (TT-BT-AT)</v>
      </c>
      <c r="J218" s="176">
        <f>'13. Desinvesteringen'!F502</f>
        <v>0</v>
      </c>
      <c r="K218" s="44">
        <f>_xlfn.XLOOKUP(I218,'3. Input (des)investeringen '!$B$11:$B$81,'3. Input (des)investeringen '!$E$11:$E$81)</f>
        <v>1</v>
      </c>
      <c r="L218" s="54"/>
      <c r="M218" s="44">
        <f>_xlfn.XLOOKUP(I218,'3. Input (des)investeringen '!$B$11:$B$81,'3. Input (des)investeringen '!$D$11:$D$81,0)</f>
        <v>30</v>
      </c>
      <c r="N218" s="44">
        <f t="shared" si="76"/>
        <v>22.5</v>
      </c>
      <c r="P218" s="49">
        <f t="shared" si="97"/>
        <v>31786.749167513968</v>
      </c>
      <c r="Q218" s="49">
        <f t="shared" si="97"/>
        <v>29950.181437835377</v>
      </c>
      <c r="R218" s="49">
        <f t="shared" si="97"/>
        <v>28219.726510315999</v>
      </c>
      <c r="S218" s="49">
        <f t="shared" si="97"/>
        <v>26589.253423053295</v>
      </c>
      <c r="T218" s="103">
        <f t="shared" si="97"/>
        <v>25052.985447499104</v>
      </c>
      <c r="V218" s="49">
        <f t="shared" si="77"/>
        <v>2716.8161681635866</v>
      </c>
      <c r="W218" s="49">
        <f t="shared" si="78"/>
        <v>2716.8161681635866</v>
      </c>
      <c r="X218" s="49">
        <f t="shared" si="79"/>
        <v>2716.8161681635866</v>
      </c>
      <c r="Y218" s="49">
        <f t="shared" si="80"/>
        <v>2716.8161681635866</v>
      </c>
      <c r="Z218" s="103">
        <f t="shared" si="81"/>
        <v>2716.8161681635866</v>
      </c>
      <c r="AB218" s="49">
        <f t="shared" si="82"/>
        <v>34503.565335677558</v>
      </c>
      <c r="AC218" s="49">
        <f t="shared" si="83"/>
        <v>32666.997605998964</v>
      </c>
      <c r="AD218" s="49">
        <f t="shared" si="84"/>
        <v>30936.542678479585</v>
      </c>
      <c r="AE218" s="49">
        <f t="shared" si="85"/>
        <v>29306.069591216881</v>
      </c>
      <c r="AF218" s="103">
        <f t="shared" si="86"/>
        <v>27769.801615662691</v>
      </c>
      <c r="AH218" s="49">
        <f t="shared" si="87"/>
        <v>576780.07250112935</v>
      </c>
      <c r="AI218" s="49">
        <f t="shared" si="88"/>
        <v>544113.07489513035</v>
      </c>
      <c r="AJ218" s="49">
        <f t="shared" si="89"/>
        <v>513176.53221665078</v>
      </c>
      <c r="AK218" s="49">
        <f t="shared" si="90"/>
        <v>483870.46262543392</v>
      </c>
      <c r="AL218" s="103">
        <f t="shared" si="91"/>
        <v>456100.66100977123</v>
      </c>
      <c r="AN218" s="53">
        <f t="shared" si="92"/>
        <v>58151.548308223864</v>
      </c>
      <c r="AO218" s="53">
        <f t="shared" si="93"/>
        <v>60416.76442565061</v>
      </c>
      <c r="AP218" s="53">
        <f t="shared" si="94"/>
        <v>50437.250902712316</v>
      </c>
      <c r="AQ218" s="53">
        <f t="shared" si="95"/>
        <v>47693.147170983371</v>
      </c>
      <c r="AR218" s="203">
        <f t="shared" si="96"/>
        <v>45101.626734033998</v>
      </c>
      <c r="AY218" s="3"/>
    </row>
    <row r="219" spans="1:51">
      <c r="A219" s="240"/>
      <c r="B219" s="43">
        <f>'13. Desinvesteringen'!B503</f>
        <v>484</v>
      </c>
      <c r="C219" s="54"/>
      <c r="D219" s="54"/>
      <c r="E219" s="54"/>
      <c r="F219" s="48">
        <f>'5. Input GAW-waarde desinv.'!D179</f>
        <v>348308.75445981714</v>
      </c>
      <c r="G219" s="187">
        <f>'13. Desinvesteringen'!D503</f>
        <v>2015</v>
      </c>
      <c r="H219" s="187">
        <f>'13. Desinvesteringen'!G503</f>
        <v>2023</v>
      </c>
      <c r="I219" s="43" t="str">
        <f>'13. Desinvesteringen'!C503</f>
        <v>15 Compressorstations (TT-BT-AT)</v>
      </c>
      <c r="J219" s="176">
        <f>'13. Desinvesteringen'!F503</f>
        <v>0</v>
      </c>
      <c r="K219" s="44">
        <f>_xlfn.XLOOKUP(I219,'3. Input (des)investeringen '!$B$11:$B$81,'3. Input (des)investeringen '!$E$11:$E$81)</f>
        <v>1</v>
      </c>
      <c r="L219" s="54"/>
      <c r="M219" s="44">
        <f>_xlfn.XLOOKUP(I219,'3. Input (des)investeringen '!$B$11:$B$81,'3. Input (des)investeringen '!$D$11:$D$81,0)</f>
        <v>30</v>
      </c>
      <c r="N219" s="44">
        <f t="shared" si="76"/>
        <v>23.5</v>
      </c>
      <c r="P219" s="49">
        <f t="shared" si="97"/>
        <v>17341.329477361112</v>
      </c>
      <c r="Q219" s="49">
        <f t="shared" si="97"/>
        <v>16382.021889251773</v>
      </c>
      <c r="R219" s="49">
        <f t="shared" si="97"/>
        <v>15475.782380484654</v>
      </c>
      <c r="S219" s="49">
        <f t="shared" si="97"/>
        <v>14619.675270074862</v>
      </c>
      <c r="T219" s="103">
        <f t="shared" si="97"/>
        <v>13810.927276411147</v>
      </c>
      <c r="V219" s="49">
        <f t="shared" si="77"/>
        <v>1482.1649125949666</v>
      </c>
      <c r="W219" s="49">
        <f t="shared" si="78"/>
        <v>1482.1649125949666</v>
      </c>
      <c r="X219" s="49">
        <f t="shared" si="79"/>
        <v>1482.1649125949666</v>
      </c>
      <c r="Y219" s="49">
        <f t="shared" si="80"/>
        <v>1482.1649125949666</v>
      </c>
      <c r="Z219" s="103">
        <f t="shared" si="81"/>
        <v>1482.1649125949666</v>
      </c>
      <c r="AB219" s="49">
        <f t="shared" si="82"/>
        <v>18823.494389956079</v>
      </c>
      <c r="AC219" s="49">
        <f t="shared" si="83"/>
        <v>17864.186801846739</v>
      </c>
      <c r="AD219" s="49">
        <f t="shared" si="84"/>
        <v>16957.947293079622</v>
      </c>
      <c r="AE219" s="49">
        <f t="shared" si="85"/>
        <v>16101.840182669828</v>
      </c>
      <c r="AF219" s="103">
        <f t="shared" si="86"/>
        <v>15293.092189006113</v>
      </c>
      <c r="AH219" s="49">
        <f t="shared" si="87"/>
        <v>329485.26006986108</v>
      </c>
      <c r="AI219" s="49">
        <f t="shared" si="88"/>
        <v>311621.07326801436</v>
      </c>
      <c r="AJ219" s="49">
        <f t="shared" si="89"/>
        <v>294663.12597493472</v>
      </c>
      <c r="AK219" s="49">
        <f t="shared" si="90"/>
        <v>278561.28579226491</v>
      </c>
      <c r="AL219" s="103">
        <f t="shared" si="91"/>
        <v>263268.19360325881</v>
      </c>
      <c r="AN219" s="53">
        <f t="shared" si="92"/>
        <v>32332.390052820381</v>
      </c>
      <c r="AO219" s="53">
        <f t="shared" si="93"/>
        <v>33756.86153851547</v>
      </c>
      <c r="AP219" s="53">
        <f t="shared" si="94"/>
        <v>28155.146080127139</v>
      </c>
      <c r="AQ219" s="53">
        <f t="shared" si="95"/>
        <v>26687.169042775895</v>
      </c>
      <c r="AR219" s="203">
        <f t="shared" si="96"/>
        <v>25297.283545929946</v>
      </c>
      <c r="AY219" s="3"/>
    </row>
    <row r="220" spans="1:51">
      <c r="A220" s="240"/>
      <c r="B220" s="43">
        <f>'13. Desinvesteringen'!B504</f>
        <v>485</v>
      </c>
      <c r="C220" s="54"/>
      <c r="D220" s="54"/>
      <c r="E220" s="54"/>
      <c r="F220" s="48">
        <f>'5. Input GAW-waarde desinv.'!D180</f>
        <v>119705.82972723366</v>
      </c>
      <c r="G220" s="187">
        <f>'13. Desinvesteringen'!D504</f>
        <v>2016</v>
      </c>
      <c r="H220" s="187">
        <f>'13. Desinvesteringen'!G504</f>
        <v>2023</v>
      </c>
      <c r="I220" s="43" t="str">
        <f>'13. Desinvesteringen'!C504</f>
        <v>15 Compressorstations (TT-BT-AT)</v>
      </c>
      <c r="J220" s="176">
        <f>'13. Desinvesteringen'!F504</f>
        <v>0</v>
      </c>
      <c r="K220" s="44">
        <f>_xlfn.XLOOKUP(I220,'3. Input (des)investeringen '!$B$11:$B$81,'3. Input (des)investeringen '!$E$11:$E$81)</f>
        <v>1</v>
      </c>
      <c r="L220" s="54"/>
      <c r="M220" s="44">
        <f>_xlfn.XLOOKUP(I220,'3. Input (des)investeringen '!$B$11:$B$81,'3. Input (des)investeringen '!$D$11:$D$81,0)</f>
        <v>30</v>
      </c>
      <c r="N220" s="44">
        <f t="shared" si="76"/>
        <v>24.5</v>
      </c>
      <c r="P220" s="49">
        <f t="shared" si="97"/>
        <v>5716.5641135046289</v>
      </c>
      <c r="Q220" s="49">
        <f t="shared" si="97"/>
        <v>5413.2362217676491</v>
      </c>
      <c r="R220" s="49">
        <f t="shared" si="97"/>
        <v>5126.003279388141</v>
      </c>
      <c r="S220" s="49">
        <f t="shared" si="97"/>
        <v>4854.0112686450966</v>
      </c>
      <c r="T220" s="103">
        <f t="shared" si="97"/>
        <v>4596.4514870435205</v>
      </c>
      <c r="V220" s="49">
        <f t="shared" si="77"/>
        <v>488.59522337646399</v>
      </c>
      <c r="W220" s="49">
        <f t="shared" si="78"/>
        <v>488.59522337646399</v>
      </c>
      <c r="X220" s="49">
        <f t="shared" si="79"/>
        <v>488.59522337646399</v>
      </c>
      <c r="Y220" s="49">
        <f t="shared" si="80"/>
        <v>488.59522337646399</v>
      </c>
      <c r="Z220" s="103">
        <f t="shared" si="81"/>
        <v>488.59522337646399</v>
      </c>
      <c r="AB220" s="49">
        <f t="shared" si="82"/>
        <v>6205.1593368810927</v>
      </c>
      <c r="AC220" s="49">
        <f t="shared" si="83"/>
        <v>5901.8314451441129</v>
      </c>
      <c r="AD220" s="49">
        <f t="shared" si="84"/>
        <v>5614.5985027646047</v>
      </c>
      <c r="AE220" s="49">
        <f t="shared" si="85"/>
        <v>5342.6064920215604</v>
      </c>
      <c r="AF220" s="103">
        <f t="shared" si="86"/>
        <v>5085.0467104199843</v>
      </c>
      <c r="AH220" s="49">
        <f t="shared" si="87"/>
        <v>113500.67039035258</v>
      </c>
      <c r="AI220" s="49">
        <f t="shared" si="88"/>
        <v>107598.83894520847</v>
      </c>
      <c r="AJ220" s="49">
        <f t="shared" si="89"/>
        <v>101984.24044244386</v>
      </c>
      <c r="AK220" s="49">
        <f t="shared" si="90"/>
        <v>96641.6339504223</v>
      </c>
      <c r="AL220" s="103">
        <f t="shared" si="91"/>
        <v>91556.587240002322</v>
      </c>
      <c r="AN220" s="53">
        <f t="shared" si="92"/>
        <v>10858.686822885549</v>
      </c>
      <c r="AO220" s="53">
        <f t="shared" si="93"/>
        <v>11389.372231349746</v>
      </c>
      <c r="AP220" s="53">
        <f t="shared" si="94"/>
        <v>9489.9996395774706</v>
      </c>
      <c r="AQ220" s="53">
        <f t="shared" si="95"/>
        <v>9014.9885821376083</v>
      </c>
      <c r="AR220" s="203">
        <f t="shared" si="96"/>
        <v>8564.197025540072</v>
      </c>
      <c r="AY220" s="3"/>
    </row>
    <row r="221" spans="1:51">
      <c r="A221" s="240"/>
      <c r="B221" s="43">
        <f>'13. Desinvesteringen'!B505</f>
        <v>486</v>
      </c>
      <c r="C221" s="54"/>
      <c r="D221" s="54"/>
      <c r="E221" s="54"/>
      <c r="F221" s="48">
        <f>'5. Input GAW-waarde desinv.'!D181</f>
        <v>0</v>
      </c>
      <c r="G221" s="187">
        <f>'13. Desinvesteringen'!D505</f>
        <v>1977</v>
      </c>
      <c r="H221" s="187">
        <f>'13. Desinvesteringen'!G505</f>
        <v>2023</v>
      </c>
      <c r="I221" s="43" t="str">
        <f>'13. Desinvesteringen'!C505</f>
        <v>16 LNG installaties</v>
      </c>
      <c r="J221" s="176">
        <f>'13. Desinvesteringen'!F505</f>
        <v>0</v>
      </c>
      <c r="K221" s="44">
        <f>_xlfn.XLOOKUP(I221,'3. Input (des)investeringen '!$B$11:$B$81,'3. Input (des)investeringen '!$E$11:$E$81)</f>
        <v>0</v>
      </c>
      <c r="L221" s="54"/>
      <c r="M221" s="44">
        <f>_xlfn.XLOOKUP(I221,'3. Input (des)investeringen '!$B$11:$B$81,'3. Input (des)investeringen '!$D$11:$D$81,0)</f>
        <v>30</v>
      </c>
      <c r="N221" s="44">
        <f t="shared" si="76"/>
        <v>0</v>
      </c>
      <c r="P221" s="49">
        <f t="shared" si="97"/>
        <v>0</v>
      </c>
      <c r="Q221" s="49">
        <f t="shared" si="97"/>
        <v>0</v>
      </c>
      <c r="R221" s="49">
        <f t="shared" si="97"/>
        <v>0</v>
      </c>
      <c r="S221" s="49">
        <f t="shared" si="97"/>
        <v>0</v>
      </c>
      <c r="T221" s="103">
        <f t="shared" si="97"/>
        <v>0</v>
      </c>
      <c r="V221" s="49">
        <f t="shared" si="77"/>
        <v>0</v>
      </c>
      <c r="W221" s="49">
        <f t="shared" si="78"/>
        <v>0</v>
      </c>
      <c r="X221" s="49">
        <f t="shared" si="79"/>
        <v>0</v>
      </c>
      <c r="Y221" s="49">
        <f t="shared" si="80"/>
        <v>0</v>
      </c>
      <c r="Z221" s="103">
        <f t="shared" si="81"/>
        <v>0</v>
      </c>
      <c r="AB221" s="49">
        <f t="shared" si="82"/>
        <v>0</v>
      </c>
      <c r="AC221" s="49">
        <f t="shared" si="83"/>
        <v>0</v>
      </c>
      <c r="AD221" s="49">
        <f t="shared" si="84"/>
        <v>0</v>
      </c>
      <c r="AE221" s="49">
        <f t="shared" si="85"/>
        <v>0</v>
      </c>
      <c r="AF221" s="103">
        <f t="shared" si="86"/>
        <v>0</v>
      </c>
      <c r="AH221" s="49">
        <f t="shared" si="87"/>
        <v>0</v>
      </c>
      <c r="AI221" s="49">
        <f t="shared" si="88"/>
        <v>0</v>
      </c>
      <c r="AJ221" s="49">
        <f t="shared" si="89"/>
        <v>0</v>
      </c>
      <c r="AK221" s="49">
        <f t="shared" si="90"/>
        <v>0</v>
      </c>
      <c r="AL221" s="103">
        <f t="shared" si="91"/>
        <v>0</v>
      </c>
      <c r="AN221" s="53">
        <f t="shared" si="92"/>
        <v>0</v>
      </c>
      <c r="AO221" s="53">
        <f t="shared" si="93"/>
        <v>0</v>
      </c>
      <c r="AP221" s="53">
        <f t="shared" si="94"/>
        <v>0</v>
      </c>
      <c r="AQ221" s="53">
        <f t="shared" si="95"/>
        <v>0</v>
      </c>
      <c r="AR221" s="203">
        <f t="shared" si="96"/>
        <v>0</v>
      </c>
      <c r="AY221" s="3"/>
    </row>
    <row r="222" spans="1:51">
      <c r="A222" s="240"/>
      <c r="B222" s="43">
        <f>'13. Desinvesteringen'!B506</f>
        <v>487</v>
      </c>
      <c r="C222" s="54"/>
      <c r="D222" s="54"/>
      <c r="E222" s="54"/>
      <c r="F222" s="48">
        <f>'5. Input GAW-waarde desinv.'!D182</f>
        <v>0</v>
      </c>
      <c r="G222" s="187">
        <f>'13. Desinvesteringen'!D506</f>
        <v>1985</v>
      </c>
      <c r="H222" s="187">
        <f>'13. Desinvesteringen'!G506</f>
        <v>2023</v>
      </c>
      <c r="I222" s="43" t="str">
        <f>'13. Desinvesteringen'!C506</f>
        <v>17 Mengstations</v>
      </c>
      <c r="J222" s="176">
        <f>'13. Desinvesteringen'!F506</f>
        <v>0</v>
      </c>
      <c r="K222" s="44">
        <f>_xlfn.XLOOKUP(I222,'3. Input (des)investeringen '!$B$11:$B$81,'3. Input (des)investeringen '!$E$11:$E$81)</f>
        <v>0</v>
      </c>
      <c r="L222" s="54"/>
      <c r="M222" s="44">
        <f>_xlfn.XLOOKUP(I222,'3. Input (des)investeringen '!$B$11:$B$81,'3. Input (des)investeringen '!$D$11:$D$81,0)</f>
        <v>30</v>
      </c>
      <c r="N222" s="44">
        <f t="shared" si="76"/>
        <v>0</v>
      </c>
      <c r="P222" s="49">
        <f t="shared" si="97"/>
        <v>0</v>
      </c>
      <c r="Q222" s="49">
        <f t="shared" si="97"/>
        <v>0</v>
      </c>
      <c r="R222" s="49">
        <f t="shared" si="97"/>
        <v>0</v>
      </c>
      <c r="S222" s="49">
        <f t="shared" si="97"/>
        <v>0</v>
      </c>
      <c r="T222" s="103">
        <f t="shared" si="97"/>
        <v>0</v>
      </c>
      <c r="V222" s="49">
        <f t="shared" si="77"/>
        <v>0</v>
      </c>
      <c r="W222" s="49">
        <f t="shared" si="78"/>
        <v>0</v>
      </c>
      <c r="X222" s="49">
        <f t="shared" si="79"/>
        <v>0</v>
      </c>
      <c r="Y222" s="49">
        <f t="shared" si="80"/>
        <v>0</v>
      </c>
      <c r="Z222" s="103">
        <f t="shared" si="81"/>
        <v>0</v>
      </c>
      <c r="AB222" s="49">
        <f t="shared" si="82"/>
        <v>0</v>
      </c>
      <c r="AC222" s="49">
        <f t="shared" si="83"/>
        <v>0</v>
      </c>
      <c r="AD222" s="49">
        <f t="shared" si="84"/>
        <v>0</v>
      </c>
      <c r="AE222" s="49">
        <f t="shared" si="85"/>
        <v>0</v>
      </c>
      <c r="AF222" s="103">
        <f t="shared" si="86"/>
        <v>0</v>
      </c>
      <c r="AH222" s="49">
        <f t="shared" si="87"/>
        <v>0</v>
      </c>
      <c r="AI222" s="49">
        <f t="shared" si="88"/>
        <v>0</v>
      </c>
      <c r="AJ222" s="49">
        <f t="shared" si="89"/>
        <v>0</v>
      </c>
      <c r="AK222" s="49">
        <f t="shared" si="90"/>
        <v>0</v>
      </c>
      <c r="AL222" s="103">
        <f t="shared" si="91"/>
        <v>0</v>
      </c>
      <c r="AN222" s="53">
        <f t="shared" si="92"/>
        <v>0</v>
      </c>
      <c r="AO222" s="53">
        <f t="shared" si="93"/>
        <v>0</v>
      </c>
      <c r="AP222" s="53">
        <f t="shared" si="94"/>
        <v>0</v>
      </c>
      <c r="AQ222" s="53">
        <f t="shared" si="95"/>
        <v>0</v>
      </c>
      <c r="AR222" s="203">
        <f t="shared" si="96"/>
        <v>0</v>
      </c>
      <c r="AY222" s="3"/>
    </row>
    <row r="223" spans="1:51">
      <c r="A223" s="240"/>
      <c r="B223" s="43">
        <f>'13. Desinvesteringen'!B507</f>
        <v>488</v>
      </c>
      <c r="C223" s="54"/>
      <c r="D223" s="54"/>
      <c r="E223" s="54"/>
      <c r="F223" s="48">
        <f>'5. Input GAW-waarde desinv.'!D183</f>
        <v>0</v>
      </c>
      <c r="G223" s="187">
        <f>'13. Desinvesteringen'!D507</f>
        <v>1988</v>
      </c>
      <c r="H223" s="187">
        <f>'13. Desinvesteringen'!G507</f>
        <v>2023</v>
      </c>
      <c r="I223" s="43" t="str">
        <f>'13. Desinvesteringen'!C507</f>
        <v>17 Mengstations</v>
      </c>
      <c r="J223" s="176">
        <f>'13. Desinvesteringen'!F507</f>
        <v>0</v>
      </c>
      <c r="K223" s="44">
        <f>_xlfn.XLOOKUP(I223,'3. Input (des)investeringen '!$B$11:$B$81,'3. Input (des)investeringen '!$E$11:$E$81)</f>
        <v>0</v>
      </c>
      <c r="L223" s="54"/>
      <c r="M223" s="44">
        <f>_xlfn.XLOOKUP(I223,'3. Input (des)investeringen '!$B$11:$B$81,'3. Input (des)investeringen '!$D$11:$D$81,0)</f>
        <v>30</v>
      </c>
      <c r="N223" s="44">
        <f t="shared" si="76"/>
        <v>0</v>
      </c>
      <c r="P223" s="49">
        <f t="shared" si="97"/>
        <v>0</v>
      </c>
      <c r="Q223" s="49">
        <f t="shared" si="97"/>
        <v>0</v>
      </c>
      <c r="R223" s="49">
        <f t="shared" si="97"/>
        <v>0</v>
      </c>
      <c r="S223" s="49">
        <f t="shared" si="97"/>
        <v>0</v>
      </c>
      <c r="T223" s="103">
        <f t="shared" si="97"/>
        <v>0</v>
      </c>
      <c r="V223" s="49">
        <f t="shared" si="77"/>
        <v>0</v>
      </c>
      <c r="W223" s="49">
        <f t="shared" si="78"/>
        <v>0</v>
      </c>
      <c r="X223" s="49">
        <f t="shared" si="79"/>
        <v>0</v>
      </c>
      <c r="Y223" s="49">
        <f t="shared" si="80"/>
        <v>0</v>
      </c>
      <c r="Z223" s="103">
        <f t="shared" si="81"/>
        <v>0</v>
      </c>
      <c r="AB223" s="49">
        <f t="shared" si="82"/>
        <v>0</v>
      </c>
      <c r="AC223" s="49">
        <f t="shared" si="83"/>
        <v>0</v>
      </c>
      <c r="AD223" s="49">
        <f t="shared" si="84"/>
        <v>0</v>
      </c>
      <c r="AE223" s="49">
        <f t="shared" si="85"/>
        <v>0</v>
      </c>
      <c r="AF223" s="103">
        <f t="shared" si="86"/>
        <v>0</v>
      </c>
      <c r="AH223" s="49">
        <f t="shared" si="87"/>
        <v>0</v>
      </c>
      <c r="AI223" s="49">
        <f t="shared" si="88"/>
        <v>0</v>
      </c>
      <c r="AJ223" s="49">
        <f t="shared" si="89"/>
        <v>0</v>
      </c>
      <c r="AK223" s="49">
        <f t="shared" si="90"/>
        <v>0</v>
      </c>
      <c r="AL223" s="103">
        <f t="shared" si="91"/>
        <v>0</v>
      </c>
      <c r="AN223" s="53">
        <f t="shared" si="92"/>
        <v>0</v>
      </c>
      <c r="AO223" s="53">
        <f t="shared" si="93"/>
        <v>0</v>
      </c>
      <c r="AP223" s="53">
        <f t="shared" si="94"/>
        <v>0</v>
      </c>
      <c r="AQ223" s="53">
        <f t="shared" si="95"/>
        <v>0</v>
      </c>
      <c r="AR223" s="203">
        <f t="shared" si="96"/>
        <v>0</v>
      </c>
      <c r="AY223" s="3"/>
    </row>
    <row r="224" spans="1:51">
      <c r="A224" s="240"/>
      <c r="B224" s="43">
        <f>'13. Desinvesteringen'!B508</f>
        <v>489</v>
      </c>
      <c r="C224" s="54"/>
      <c r="D224" s="54"/>
      <c r="E224" s="54"/>
      <c r="F224" s="48">
        <f>'5. Input GAW-waarde desinv.'!D184</f>
        <v>0</v>
      </c>
      <c r="G224" s="187">
        <f>'13. Desinvesteringen'!D508</f>
        <v>1990</v>
      </c>
      <c r="H224" s="187">
        <f>'13. Desinvesteringen'!G508</f>
        <v>2023</v>
      </c>
      <c r="I224" s="43" t="str">
        <f>'13. Desinvesteringen'!C508</f>
        <v>17 Mengstations</v>
      </c>
      <c r="J224" s="176">
        <f>'13. Desinvesteringen'!F508</f>
        <v>0</v>
      </c>
      <c r="K224" s="44">
        <f>_xlfn.XLOOKUP(I224,'3. Input (des)investeringen '!$B$11:$B$81,'3. Input (des)investeringen '!$E$11:$E$81)</f>
        <v>0</v>
      </c>
      <c r="L224" s="54"/>
      <c r="M224" s="44">
        <f>_xlfn.XLOOKUP(I224,'3. Input (des)investeringen '!$B$11:$B$81,'3. Input (des)investeringen '!$D$11:$D$81,0)</f>
        <v>30</v>
      </c>
      <c r="N224" s="44">
        <f t="shared" si="76"/>
        <v>0</v>
      </c>
      <c r="P224" s="49">
        <f t="shared" si="97"/>
        <v>0</v>
      </c>
      <c r="Q224" s="49">
        <f t="shared" si="97"/>
        <v>0</v>
      </c>
      <c r="R224" s="49">
        <f t="shared" si="97"/>
        <v>0</v>
      </c>
      <c r="S224" s="49">
        <f t="shared" si="97"/>
        <v>0</v>
      </c>
      <c r="T224" s="103">
        <f t="shared" si="97"/>
        <v>0</v>
      </c>
      <c r="V224" s="49">
        <f t="shared" si="77"/>
        <v>0</v>
      </c>
      <c r="W224" s="49">
        <f t="shared" si="78"/>
        <v>0</v>
      </c>
      <c r="X224" s="49">
        <f t="shared" si="79"/>
        <v>0</v>
      </c>
      <c r="Y224" s="49">
        <f t="shared" si="80"/>
        <v>0</v>
      </c>
      <c r="Z224" s="103">
        <f t="shared" si="81"/>
        <v>0</v>
      </c>
      <c r="AB224" s="49">
        <f t="shared" si="82"/>
        <v>0</v>
      </c>
      <c r="AC224" s="49">
        <f t="shared" si="83"/>
        <v>0</v>
      </c>
      <c r="AD224" s="49">
        <f t="shared" si="84"/>
        <v>0</v>
      </c>
      <c r="AE224" s="49">
        <f t="shared" si="85"/>
        <v>0</v>
      </c>
      <c r="AF224" s="103">
        <f t="shared" si="86"/>
        <v>0</v>
      </c>
      <c r="AH224" s="49">
        <f t="shared" si="87"/>
        <v>0</v>
      </c>
      <c r="AI224" s="49">
        <f t="shared" si="88"/>
        <v>0</v>
      </c>
      <c r="AJ224" s="49">
        <f t="shared" si="89"/>
        <v>0</v>
      </c>
      <c r="AK224" s="49">
        <f t="shared" si="90"/>
        <v>0</v>
      </c>
      <c r="AL224" s="103">
        <f t="shared" si="91"/>
        <v>0</v>
      </c>
      <c r="AN224" s="53">
        <f t="shared" si="92"/>
        <v>0</v>
      </c>
      <c r="AO224" s="53">
        <f t="shared" si="93"/>
        <v>0</v>
      </c>
      <c r="AP224" s="53">
        <f t="shared" si="94"/>
        <v>0</v>
      </c>
      <c r="AQ224" s="53">
        <f t="shared" si="95"/>
        <v>0</v>
      </c>
      <c r="AR224" s="203">
        <f t="shared" si="96"/>
        <v>0</v>
      </c>
      <c r="AY224" s="3"/>
    </row>
    <row r="225" spans="1:51">
      <c r="A225" s="240"/>
      <c r="B225" s="43">
        <f>'13. Desinvesteringen'!B509</f>
        <v>490</v>
      </c>
      <c r="C225" s="54"/>
      <c r="D225" s="54"/>
      <c r="E225" s="54"/>
      <c r="F225" s="48">
        <f>'5. Input GAW-waarde desinv.'!D185</f>
        <v>165539.3694759488</v>
      </c>
      <c r="G225" s="187">
        <f>'13. Desinvesteringen'!D509</f>
        <v>1992</v>
      </c>
      <c r="H225" s="187">
        <f>'13. Desinvesteringen'!G509</f>
        <v>2023</v>
      </c>
      <c r="I225" s="43" t="str">
        <f>'13. Desinvesteringen'!C509</f>
        <v>17 Mengstations</v>
      </c>
      <c r="J225" s="176">
        <f>'13. Desinvesteringen'!F509</f>
        <v>0</v>
      </c>
      <c r="K225" s="44">
        <f>_xlfn.XLOOKUP(I225,'3. Input (des)investeringen '!$B$11:$B$81,'3. Input (des)investeringen '!$E$11:$E$81)</f>
        <v>0</v>
      </c>
      <c r="L225" s="54"/>
      <c r="M225" s="44">
        <f>_xlfn.XLOOKUP(I225,'3. Input (des)investeringen '!$B$11:$B$81,'3. Input (des)investeringen '!$D$11:$D$81,0)</f>
        <v>30</v>
      </c>
      <c r="N225" s="44">
        <f t="shared" si="76"/>
        <v>0.5</v>
      </c>
      <c r="P225" s="49">
        <f t="shared" si="97"/>
        <v>148985.43252835394</v>
      </c>
      <c r="Q225" s="49">
        <f t="shared" si="97"/>
        <v>0</v>
      </c>
      <c r="R225" s="49">
        <f t="shared" si="97"/>
        <v>0</v>
      </c>
      <c r="S225" s="49">
        <f t="shared" si="97"/>
        <v>0</v>
      </c>
      <c r="T225" s="103">
        <f t="shared" si="97"/>
        <v>0</v>
      </c>
      <c r="V225" s="49">
        <f t="shared" si="77"/>
        <v>16553.936947594881</v>
      </c>
      <c r="W225" s="49">
        <f t="shared" si="78"/>
        <v>0</v>
      </c>
      <c r="X225" s="49">
        <f t="shared" si="79"/>
        <v>0</v>
      </c>
      <c r="Y225" s="49">
        <f t="shared" si="80"/>
        <v>0</v>
      </c>
      <c r="Z225" s="103">
        <f t="shared" si="81"/>
        <v>0</v>
      </c>
      <c r="AB225" s="49">
        <f t="shared" si="82"/>
        <v>165539.36947594883</v>
      </c>
      <c r="AC225" s="49">
        <f t="shared" si="83"/>
        <v>0</v>
      </c>
      <c r="AD225" s="49">
        <f t="shared" si="84"/>
        <v>0</v>
      </c>
      <c r="AE225" s="49">
        <f t="shared" si="85"/>
        <v>0</v>
      </c>
      <c r="AF225" s="103">
        <f t="shared" si="86"/>
        <v>0</v>
      </c>
      <c r="AH225" s="49">
        <f t="shared" si="87"/>
        <v>0</v>
      </c>
      <c r="AI225" s="49">
        <f t="shared" si="88"/>
        <v>0</v>
      </c>
      <c r="AJ225" s="49">
        <f t="shared" si="89"/>
        <v>0</v>
      </c>
      <c r="AK225" s="49">
        <f t="shared" si="90"/>
        <v>0</v>
      </c>
      <c r="AL225" s="103">
        <f t="shared" si="91"/>
        <v>0</v>
      </c>
      <c r="AN225" s="53">
        <f t="shared" si="92"/>
        <v>165539.36947594883</v>
      </c>
      <c r="AO225" s="53">
        <f t="shared" si="93"/>
        <v>0</v>
      </c>
      <c r="AP225" s="53">
        <f t="shared" si="94"/>
        <v>0</v>
      </c>
      <c r="AQ225" s="53">
        <f t="shared" si="95"/>
        <v>0</v>
      </c>
      <c r="AR225" s="203">
        <f t="shared" si="96"/>
        <v>0</v>
      </c>
      <c r="AY225" s="3"/>
    </row>
    <row r="226" spans="1:51">
      <c r="A226" s="240"/>
      <c r="B226" s="43">
        <f>'13. Desinvesteringen'!B510</f>
        <v>491</v>
      </c>
      <c r="C226" s="54"/>
      <c r="D226" s="54"/>
      <c r="E226" s="54"/>
      <c r="F226" s="48">
        <f>'5. Input GAW-waarde desinv.'!D186</f>
        <v>487022.63956122473</v>
      </c>
      <c r="G226" s="187">
        <f>'13. Desinvesteringen'!D510</f>
        <v>1995</v>
      </c>
      <c r="H226" s="187">
        <f>'13. Desinvesteringen'!G510</f>
        <v>2023</v>
      </c>
      <c r="I226" s="43" t="str">
        <f>'13. Desinvesteringen'!C510</f>
        <v>17 Mengstations</v>
      </c>
      <c r="J226" s="176">
        <f>'13. Desinvesteringen'!F510</f>
        <v>0</v>
      </c>
      <c r="K226" s="44">
        <f>_xlfn.XLOOKUP(I226,'3. Input (des)investeringen '!$B$11:$B$81,'3. Input (des)investeringen '!$E$11:$E$81)</f>
        <v>0</v>
      </c>
      <c r="L226" s="54"/>
      <c r="M226" s="44">
        <f>_xlfn.XLOOKUP(I226,'3. Input (des)investeringen '!$B$11:$B$81,'3. Input (des)investeringen '!$D$11:$D$81,0)</f>
        <v>30</v>
      </c>
      <c r="N226" s="44">
        <f t="shared" si="76"/>
        <v>3.5</v>
      </c>
      <c r="P226" s="49">
        <f t="shared" si="97"/>
        <v>162804.71093903799</v>
      </c>
      <c r="Q226" s="49">
        <f t="shared" si="97"/>
        <v>110206.26586642572</v>
      </c>
      <c r="R226" s="49">
        <f t="shared" si="97"/>
        <v>110206.26586642572</v>
      </c>
      <c r="S226" s="49">
        <f t="shared" si="97"/>
        <v>55103.132933212859</v>
      </c>
      <c r="T226" s="103">
        <f t="shared" si="97"/>
        <v>0</v>
      </c>
      <c r="V226" s="49">
        <f t="shared" si="77"/>
        <v>13914.932558892135</v>
      </c>
      <c r="W226" s="49">
        <f t="shared" si="78"/>
        <v>13914.932558892138</v>
      </c>
      <c r="X226" s="49">
        <f t="shared" si="79"/>
        <v>13914.932558892138</v>
      </c>
      <c r="Y226" s="49">
        <f t="shared" si="80"/>
        <v>6957.4662794460692</v>
      </c>
      <c r="Z226" s="103">
        <f t="shared" si="81"/>
        <v>0</v>
      </c>
      <c r="AB226" s="49">
        <f t="shared" si="82"/>
        <v>176719.64349793014</v>
      </c>
      <c r="AC226" s="49">
        <f t="shared" si="83"/>
        <v>124121.19842531785</v>
      </c>
      <c r="AD226" s="49">
        <f t="shared" si="84"/>
        <v>124121.19842531785</v>
      </c>
      <c r="AE226" s="49">
        <f t="shared" si="85"/>
        <v>62060.599212658926</v>
      </c>
      <c r="AF226" s="103">
        <f t="shared" si="86"/>
        <v>0</v>
      </c>
      <c r="AH226" s="49">
        <f t="shared" si="87"/>
        <v>310302.99606329459</v>
      </c>
      <c r="AI226" s="49">
        <f t="shared" si="88"/>
        <v>186181.79763797674</v>
      </c>
      <c r="AJ226" s="49">
        <f t="shared" si="89"/>
        <v>62060.599212658883</v>
      </c>
      <c r="AK226" s="49">
        <f t="shared" si="90"/>
        <v>0</v>
      </c>
      <c r="AL226" s="103">
        <f t="shared" si="91"/>
        <v>0</v>
      </c>
      <c r="AN226" s="53">
        <f t="shared" si="92"/>
        <v>189442.06633652523</v>
      </c>
      <c r="AO226" s="53">
        <f t="shared" si="93"/>
        <v>133616.47010485467</v>
      </c>
      <c r="AP226" s="53">
        <f t="shared" si="94"/>
        <v>126479.50119539889</v>
      </c>
      <c r="AQ226" s="53">
        <f t="shared" si="95"/>
        <v>62060.599212658926</v>
      </c>
      <c r="AR226" s="203">
        <f t="shared" si="96"/>
        <v>0</v>
      </c>
      <c r="AY226" s="3"/>
    </row>
    <row r="227" spans="1:51">
      <c r="A227" s="240"/>
      <c r="B227" s="43">
        <f>'13. Desinvesteringen'!B511</f>
        <v>492</v>
      </c>
      <c r="C227" s="54"/>
      <c r="D227" s="54"/>
      <c r="E227" s="54"/>
      <c r="F227" s="48">
        <f>'5. Input GAW-waarde desinv.'!D187</f>
        <v>2791.7858330904492</v>
      </c>
      <c r="G227" s="187">
        <f>'13. Desinvesteringen'!D511</f>
        <v>1996</v>
      </c>
      <c r="H227" s="187">
        <f>'13. Desinvesteringen'!G511</f>
        <v>2023</v>
      </c>
      <c r="I227" s="43" t="str">
        <f>'13. Desinvesteringen'!C511</f>
        <v>17 Mengstations</v>
      </c>
      <c r="J227" s="176">
        <f>'13. Desinvesteringen'!F511</f>
        <v>0</v>
      </c>
      <c r="K227" s="44">
        <f>_xlfn.XLOOKUP(I227,'3. Input (des)investeringen '!$B$11:$B$81,'3. Input (des)investeringen '!$E$11:$E$81)</f>
        <v>0</v>
      </c>
      <c r="L227" s="54"/>
      <c r="M227" s="44">
        <f>_xlfn.XLOOKUP(I227,'3. Input (des)investeringen '!$B$11:$B$81,'3. Input (des)investeringen '!$D$11:$D$81,0)</f>
        <v>30</v>
      </c>
      <c r="N227" s="44">
        <f t="shared" si="76"/>
        <v>4.5</v>
      </c>
      <c r="P227" s="49">
        <f t="shared" si="97"/>
        <v>725.86431660351684</v>
      </c>
      <c r="Q227" s="49">
        <f t="shared" si="97"/>
        <v>516.17018069583412</v>
      </c>
      <c r="R227" s="49">
        <f t="shared" si="97"/>
        <v>508.22910099282126</v>
      </c>
      <c r="S227" s="49">
        <f t="shared" si="97"/>
        <v>508.22910099282126</v>
      </c>
      <c r="T227" s="103">
        <f t="shared" si="97"/>
        <v>254.11455049641063</v>
      </c>
      <c r="V227" s="49">
        <f t="shared" si="77"/>
        <v>62.039685179787767</v>
      </c>
      <c r="W227" s="49">
        <f t="shared" si="78"/>
        <v>62.039685179787767</v>
      </c>
      <c r="X227" s="49">
        <f t="shared" si="79"/>
        <v>62.039685179787767</v>
      </c>
      <c r="Y227" s="49">
        <f t="shared" si="80"/>
        <v>62.039685179787767</v>
      </c>
      <c r="Z227" s="103">
        <f t="shared" si="81"/>
        <v>31.019842589893884</v>
      </c>
      <c r="AB227" s="49">
        <f t="shared" si="82"/>
        <v>787.90400178330458</v>
      </c>
      <c r="AC227" s="49">
        <f t="shared" si="83"/>
        <v>578.20986587562186</v>
      </c>
      <c r="AD227" s="49">
        <f t="shared" si="84"/>
        <v>570.268786172609</v>
      </c>
      <c r="AE227" s="49">
        <f t="shared" si="85"/>
        <v>570.268786172609</v>
      </c>
      <c r="AF227" s="103">
        <f t="shared" si="86"/>
        <v>285.1343930863045</v>
      </c>
      <c r="AH227" s="49">
        <f t="shared" si="87"/>
        <v>2003.8818313071447</v>
      </c>
      <c r="AI227" s="49">
        <f t="shared" si="88"/>
        <v>1425.6719654315229</v>
      </c>
      <c r="AJ227" s="49">
        <f t="shared" si="89"/>
        <v>855.40317925891395</v>
      </c>
      <c r="AK227" s="49">
        <f t="shared" si="90"/>
        <v>285.13439308630495</v>
      </c>
      <c r="AL227" s="103">
        <f t="shared" si="91"/>
        <v>0</v>
      </c>
      <c r="AN227" s="53">
        <f t="shared" si="92"/>
        <v>870.06315686689754</v>
      </c>
      <c r="AO227" s="53">
        <f t="shared" si="93"/>
        <v>650.91913611262953</v>
      </c>
      <c r="AP227" s="53">
        <f t="shared" si="94"/>
        <v>602.77410698444771</v>
      </c>
      <c r="AQ227" s="53">
        <f t="shared" si="95"/>
        <v>581.10389310988853</v>
      </c>
      <c r="AR227" s="203">
        <f t="shared" si="96"/>
        <v>285.1343930863045</v>
      </c>
      <c r="AY227" s="3"/>
    </row>
    <row r="228" spans="1:51">
      <c r="A228" s="240"/>
      <c r="B228" s="43">
        <f>'13. Desinvesteringen'!B512</f>
        <v>493</v>
      </c>
      <c r="C228" s="54"/>
      <c r="D228" s="54"/>
      <c r="E228" s="54"/>
      <c r="F228" s="48">
        <f>'5. Input GAW-waarde desinv.'!D188</f>
        <v>9448.553239950219</v>
      </c>
      <c r="G228" s="187">
        <f>'13. Desinvesteringen'!D512</f>
        <v>1998</v>
      </c>
      <c r="H228" s="187">
        <f>'13. Desinvesteringen'!G512</f>
        <v>2023</v>
      </c>
      <c r="I228" s="43" t="str">
        <f>'13. Desinvesteringen'!C512</f>
        <v>17 Mengstations</v>
      </c>
      <c r="J228" s="176">
        <f>'13. Desinvesteringen'!F512</f>
        <v>0</v>
      </c>
      <c r="K228" s="44">
        <f>_xlfn.XLOOKUP(I228,'3. Input (des)investeringen '!$B$11:$B$81,'3. Input (des)investeringen '!$E$11:$E$81)</f>
        <v>0</v>
      </c>
      <c r="L228" s="54"/>
      <c r="M228" s="44">
        <f>_xlfn.XLOOKUP(I228,'3. Input (des)investeringen '!$B$11:$B$81,'3. Input (des)investeringen '!$D$11:$D$81,0)</f>
        <v>30</v>
      </c>
      <c r="N228" s="44">
        <f t="shared" si="76"/>
        <v>6.5</v>
      </c>
      <c r="P228" s="49">
        <f t="shared" si="97"/>
        <v>1700.7395831910396</v>
      </c>
      <c r="Q228" s="49">
        <f t="shared" si="97"/>
        <v>1360.5916665528316</v>
      </c>
      <c r="R228" s="49">
        <f t="shared" si="97"/>
        <v>1209.4148147136282</v>
      </c>
      <c r="S228" s="49">
        <f t="shared" si="97"/>
        <v>1209.4148147136282</v>
      </c>
      <c r="T228" s="103">
        <f t="shared" si="97"/>
        <v>1209.4148147136282</v>
      </c>
      <c r="V228" s="49">
        <f t="shared" si="77"/>
        <v>145.36235753769569</v>
      </c>
      <c r="W228" s="49">
        <f t="shared" si="78"/>
        <v>145.36235753769569</v>
      </c>
      <c r="X228" s="49">
        <f t="shared" si="79"/>
        <v>145.36235753769569</v>
      </c>
      <c r="Y228" s="49">
        <f t="shared" si="80"/>
        <v>145.36235753769569</v>
      </c>
      <c r="Z228" s="103">
        <f t="shared" si="81"/>
        <v>145.36235753769569</v>
      </c>
      <c r="AB228" s="49">
        <f t="shared" si="82"/>
        <v>1846.1019407287354</v>
      </c>
      <c r="AC228" s="49">
        <f t="shared" si="83"/>
        <v>1505.9540240905274</v>
      </c>
      <c r="AD228" s="49">
        <f t="shared" si="84"/>
        <v>1354.7771722513239</v>
      </c>
      <c r="AE228" s="49">
        <f t="shared" si="85"/>
        <v>1354.7771722513239</v>
      </c>
      <c r="AF228" s="103">
        <f t="shared" si="86"/>
        <v>1354.7771722513239</v>
      </c>
      <c r="AH228" s="49">
        <f t="shared" si="87"/>
        <v>7602.4512992214841</v>
      </c>
      <c r="AI228" s="49">
        <f t="shared" si="88"/>
        <v>6096.497275130957</v>
      </c>
      <c r="AJ228" s="49">
        <f t="shared" si="89"/>
        <v>4741.7201028796335</v>
      </c>
      <c r="AK228" s="49">
        <f t="shared" si="90"/>
        <v>3386.9429306283096</v>
      </c>
      <c r="AL228" s="103">
        <f t="shared" si="91"/>
        <v>2032.1657583769857</v>
      </c>
      <c r="AN228" s="53">
        <f t="shared" si="92"/>
        <v>2157.8024439968162</v>
      </c>
      <c r="AO228" s="53">
        <f t="shared" si="93"/>
        <v>1816.8753851222061</v>
      </c>
      <c r="AP228" s="53">
        <f t="shared" si="94"/>
        <v>1534.96253616075</v>
      </c>
      <c r="AQ228" s="53">
        <f t="shared" si="95"/>
        <v>1483.4810036151996</v>
      </c>
      <c r="AR228" s="203">
        <f t="shared" si="96"/>
        <v>1431.9994710696494</v>
      </c>
      <c r="AY228" s="3"/>
    </row>
    <row r="229" spans="1:51">
      <c r="A229" s="240"/>
      <c r="B229" s="43">
        <f>'13. Desinvesteringen'!B513</f>
        <v>494</v>
      </c>
      <c r="C229" s="54"/>
      <c r="D229" s="54"/>
      <c r="E229" s="54"/>
      <c r="F229" s="48">
        <f>'5. Input GAW-waarde desinv.'!D189</f>
        <v>124976.62709455805</v>
      </c>
      <c r="G229" s="187">
        <f>'13. Desinvesteringen'!D513</f>
        <v>2001</v>
      </c>
      <c r="H229" s="187">
        <f>'13. Desinvesteringen'!G513</f>
        <v>2023</v>
      </c>
      <c r="I229" s="43" t="str">
        <f>'13. Desinvesteringen'!C513</f>
        <v>17 Mengstations</v>
      </c>
      <c r="J229" s="176">
        <f>'13. Desinvesteringen'!F513</f>
        <v>0</v>
      </c>
      <c r="K229" s="44">
        <f>_xlfn.XLOOKUP(I229,'3. Input (des)investeringen '!$B$11:$B$81,'3. Input (des)investeringen '!$E$11:$E$81)</f>
        <v>0</v>
      </c>
      <c r="L229" s="54"/>
      <c r="M229" s="44">
        <f>_xlfn.XLOOKUP(I229,'3. Input (des)investeringen '!$B$11:$B$81,'3. Input (des)investeringen '!$D$11:$D$81,0)</f>
        <v>30</v>
      </c>
      <c r="N229" s="44">
        <f t="shared" si="76"/>
        <v>9.5</v>
      </c>
      <c r="P229" s="49">
        <f t="shared" si="97"/>
        <v>15391.85828427715</v>
      </c>
      <c r="Q229" s="49">
        <f t="shared" si="97"/>
        <v>13285.603992744487</v>
      </c>
      <c r="R229" s="49">
        <f t="shared" si="97"/>
        <v>11467.573972684715</v>
      </c>
      <c r="S229" s="49">
        <f t="shared" si="97"/>
        <v>11128.296636214753</v>
      </c>
      <c r="T229" s="103">
        <f t="shared" si="97"/>
        <v>11128.296636214753</v>
      </c>
      <c r="V229" s="49">
        <f t="shared" si="77"/>
        <v>1315.5434431006111</v>
      </c>
      <c r="W229" s="49">
        <f t="shared" si="78"/>
        <v>1315.5434431006111</v>
      </c>
      <c r="X229" s="49">
        <f t="shared" si="79"/>
        <v>1315.5434431006111</v>
      </c>
      <c r="Y229" s="49">
        <f t="shared" si="80"/>
        <v>1315.5434431006111</v>
      </c>
      <c r="Z229" s="103">
        <f t="shared" si="81"/>
        <v>1315.5434431006111</v>
      </c>
      <c r="AB229" s="49">
        <f t="shared" si="82"/>
        <v>16707.401727377761</v>
      </c>
      <c r="AC229" s="49">
        <f t="shared" si="83"/>
        <v>14601.147435845098</v>
      </c>
      <c r="AD229" s="49">
        <f t="shared" si="84"/>
        <v>12783.117415785326</v>
      </c>
      <c r="AE229" s="49">
        <f t="shared" si="85"/>
        <v>12443.840079315363</v>
      </c>
      <c r="AF229" s="103">
        <f t="shared" si="86"/>
        <v>12443.840079315363</v>
      </c>
      <c r="AH229" s="49">
        <f t="shared" si="87"/>
        <v>108269.22536718029</v>
      </c>
      <c r="AI229" s="49">
        <f t="shared" si="88"/>
        <v>93668.077931335196</v>
      </c>
      <c r="AJ229" s="49">
        <f t="shared" si="89"/>
        <v>80884.960515549872</v>
      </c>
      <c r="AK229" s="49">
        <f t="shared" si="90"/>
        <v>68441.120436234516</v>
      </c>
      <c r="AL229" s="103">
        <f t="shared" si="91"/>
        <v>55997.280356919153</v>
      </c>
      <c r="AN229" s="53">
        <f t="shared" si="92"/>
        <v>21146.439967432154</v>
      </c>
      <c r="AO229" s="53">
        <f t="shared" si="93"/>
        <v>19378.21941034319</v>
      </c>
      <c r="AP229" s="53">
        <f t="shared" si="94"/>
        <v>15856.745915376221</v>
      </c>
      <c r="AQ229" s="53">
        <f t="shared" si="95"/>
        <v>15044.602655892275</v>
      </c>
      <c r="AR229" s="203">
        <f t="shared" si="96"/>
        <v>14571.736732878291</v>
      </c>
      <c r="AY229" s="3"/>
    </row>
    <row r="230" spans="1:51">
      <c r="A230" s="240"/>
      <c r="B230" s="43">
        <f>'13. Desinvesteringen'!B514</f>
        <v>495</v>
      </c>
      <c r="C230" s="54"/>
      <c r="D230" s="54"/>
      <c r="E230" s="54"/>
      <c r="F230" s="48">
        <f>'5. Input GAW-waarde desinv.'!D190</f>
        <v>18067.471447845164</v>
      </c>
      <c r="G230" s="187">
        <f>'13. Desinvesteringen'!D514</f>
        <v>2003</v>
      </c>
      <c r="H230" s="187">
        <f>'13. Desinvesteringen'!G514</f>
        <v>2023</v>
      </c>
      <c r="I230" s="43" t="str">
        <f>'13. Desinvesteringen'!C514</f>
        <v>17 Mengstations</v>
      </c>
      <c r="J230" s="176">
        <f>'13. Desinvesteringen'!F514</f>
        <v>0</v>
      </c>
      <c r="K230" s="44">
        <f>_xlfn.XLOOKUP(I230,'3. Input (des)investeringen '!$B$11:$B$81,'3. Input (des)investeringen '!$E$11:$E$81)</f>
        <v>0</v>
      </c>
      <c r="L230" s="54"/>
      <c r="M230" s="44">
        <f>_xlfn.XLOOKUP(I230,'3. Input (des)investeringen '!$B$11:$B$81,'3. Input (des)investeringen '!$D$11:$D$81,0)</f>
        <v>30</v>
      </c>
      <c r="N230" s="44">
        <f t="shared" si="76"/>
        <v>11.5</v>
      </c>
      <c r="P230" s="49">
        <f t="shared" si="97"/>
        <v>1838.1688342590298</v>
      </c>
      <c r="Q230" s="49">
        <f t="shared" si="97"/>
        <v>1630.3758356036612</v>
      </c>
      <c r="R230" s="49">
        <f t="shared" si="97"/>
        <v>1446.0724802745515</v>
      </c>
      <c r="S230" s="49">
        <f t="shared" si="97"/>
        <v>1334.8361356380476</v>
      </c>
      <c r="T230" s="103">
        <f t="shared" si="97"/>
        <v>1334.8361356380476</v>
      </c>
      <c r="V230" s="49">
        <f t="shared" si="77"/>
        <v>157.10844737256664</v>
      </c>
      <c r="W230" s="49">
        <f t="shared" si="78"/>
        <v>157.10844737256664</v>
      </c>
      <c r="X230" s="49">
        <f t="shared" si="79"/>
        <v>157.10844737256664</v>
      </c>
      <c r="Y230" s="49">
        <f t="shared" si="80"/>
        <v>157.10844737256664</v>
      </c>
      <c r="Z230" s="103">
        <f t="shared" si="81"/>
        <v>157.10844737256664</v>
      </c>
      <c r="AB230" s="49">
        <f t="shared" si="82"/>
        <v>1995.2772816315965</v>
      </c>
      <c r="AC230" s="49">
        <f t="shared" si="83"/>
        <v>1787.4842829762279</v>
      </c>
      <c r="AD230" s="49">
        <f t="shared" si="84"/>
        <v>1603.1809276471181</v>
      </c>
      <c r="AE230" s="49">
        <f t="shared" si="85"/>
        <v>1491.9445830106142</v>
      </c>
      <c r="AF230" s="103">
        <f t="shared" si="86"/>
        <v>1491.9445830106142</v>
      </c>
      <c r="AH230" s="49">
        <f t="shared" si="87"/>
        <v>16072.194166213569</v>
      </c>
      <c r="AI230" s="49">
        <f t="shared" si="88"/>
        <v>14284.709883237341</v>
      </c>
      <c r="AJ230" s="49">
        <f t="shared" si="89"/>
        <v>12681.528955590224</v>
      </c>
      <c r="AK230" s="49">
        <f t="shared" si="90"/>
        <v>11189.584372579609</v>
      </c>
      <c r="AL230" s="103">
        <f t="shared" si="91"/>
        <v>9697.6397895689952</v>
      </c>
      <c r="AN230" s="53">
        <f t="shared" si="92"/>
        <v>2654.2372424463529</v>
      </c>
      <c r="AO230" s="53">
        <f t="shared" si="93"/>
        <v>2516.0044870213324</v>
      </c>
      <c r="AP230" s="53">
        <f t="shared" si="94"/>
        <v>2085.0790279595467</v>
      </c>
      <c r="AQ230" s="53">
        <f t="shared" si="95"/>
        <v>1917.1487891686393</v>
      </c>
      <c r="AR230" s="203">
        <f t="shared" si="96"/>
        <v>1860.4548950142362</v>
      </c>
      <c r="AY230" s="3"/>
    </row>
    <row r="231" spans="1:51">
      <c r="A231" s="240"/>
      <c r="B231" s="43">
        <f>'13. Desinvesteringen'!B515</f>
        <v>496</v>
      </c>
      <c r="C231" s="54"/>
      <c r="D231" s="54"/>
      <c r="E231" s="54"/>
      <c r="F231" s="48">
        <f>'5. Input GAW-waarde desinv.'!D191</f>
        <v>24745.075221292602</v>
      </c>
      <c r="G231" s="187">
        <f>'13. Desinvesteringen'!D515</f>
        <v>2004</v>
      </c>
      <c r="H231" s="187">
        <f>'13. Desinvesteringen'!G515</f>
        <v>2023</v>
      </c>
      <c r="I231" s="43" t="str">
        <f>'13. Desinvesteringen'!C515</f>
        <v>17 Mengstations</v>
      </c>
      <c r="J231" s="176">
        <f>'13. Desinvesteringen'!F515</f>
        <v>0</v>
      </c>
      <c r="K231" s="44">
        <f>_xlfn.XLOOKUP(I231,'3. Input (des)investeringen '!$B$11:$B$81,'3. Input (des)investeringen '!$E$11:$E$81)</f>
        <v>0</v>
      </c>
      <c r="L231" s="54"/>
      <c r="M231" s="44">
        <f>_xlfn.XLOOKUP(I231,'3. Input (des)investeringen '!$B$11:$B$81,'3. Input (des)investeringen '!$D$11:$D$81,0)</f>
        <v>30</v>
      </c>
      <c r="N231" s="44">
        <f t="shared" si="76"/>
        <v>12.5</v>
      </c>
      <c r="P231" s="49">
        <f t="shared" si="97"/>
        <v>2316.1390407129879</v>
      </c>
      <c r="Q231" s="49">
        <f t="shared" si="97"/>
        <v>2075.2605804788373</v>
      </c>
      <c r="R231" s="49">
        <f t="shared" si="97"/>
        <v>1859.4334801090379</v>
      </c>
      <c r="S231" s="49">
        <f t="shared" si="97"/>
        <v>1686.2878524065766</v>
      </c>
      <c r="T231" s="103">
        <f t="shared" si="97"/>
        <v>1686.2878524065766</v>
      </c>
      <c r="V231" s="49">
        <f t="shared" si="77"/>
        <v>197.96060177034084</v>
      </c>
      <c r="W231" s="49">
        <f t="shared" si="78"/>
        <v>197.96060177034082</v>
      </c>
      <c r="X231" s="49">
        <f t="shared" si="79"/>
        <v>197.96060177034082</v>
      </c>
      <c r="Y231" s="49">
        <f t="shared" si="80"/>
        <v>197.96060177034082</v>
      </c>
      <c r="Z231" s="103">
        <f t="shared" si="81"/>
        <v>197.96060177034082</v>
      </c>
      <c r="AB231" s="49">
        <f t="shared" si="82"/>
        <v>2514.0996424833288</v>
      </c>
      <c r="AC231" s="49">
        <f t="shared" si="83"/>
        <v>2273.2211822491781</v>
      </c>
      <c r="AD231" s="49">
        <f t="shared" si="84"/>
        <v>2057.3940818793785</v>
      </c>
      <c r="AE231" s="49">
        <f t="shared" si="85"/>
        <v>1884.2484541769174</v>
      </c>
      <c r="AF231" s="103">
        <f t="shared" si="86"/>
        <v>1884.2484541769174</v>
      </c>
      <c r="AH231" s="49">
        <f t="shared" si="87"/>
        <v>22230.975578809273</v>
      </c>
      <c r="AI231" s="49">
        <f t="shared" si="88"/>
        <v>19957.754396560096</v>
      </c>
      <c r="AJ231" s="49">
        <f t="shared" si="89"/>
        <v>17900.360314680718</v>
      </c>
      <c r="AK231" s="49">
        <f t="shared" si="90"/>
        <v>16016.111860503801</v>
      </c>
      <c r="AL231" s="103">
        <f t="shared" si="91"/>
        <v>14131.863406326884</v>
      </c>
      <c r="AN231" s="53">
        <f t="shared" si="92"/>
        <v>3425.5696412145089</v>
      </c>
      <c r="AO231" s="53">
        <f t="shared" si="93"/>
        <v>3291.066656473743</v>
      </c>
      <c r="AP231" s="53">
        <f t="shared" si="94"/>
        <v>2737.607773837246</v>
      </c>
      <c r="AQ231" s="53">
        <f t="shared" si="95"/>
        <v>2492.8607048760618</v>
      </c>
      <c r="AR231" s="203">
        <f t="shared" si="96"/>
        <v>2421.259263617339</v>
      </c>
      <c r="AY231" s="3"/>
    </row>
    <row r="232" spans="1:51">
      <c r="A232" s="240"/>
      <c r="B232" s="43">
        <f>'13. Desinvesteringen'!B516</f>
        <v>497</v>
      </c>
      <c r="C232" s="54"/>
      <c r="D232" s="54"/>
      <c r="E232" s="54"/>
      <c r="F232" s="48">
        <f>'5. Input GAW-waarde desinv.'!D192</f>
        <v>96007.434247363446</v>
      </c>
      <c r="G232" s="187">
        <f>'13. Desinvesteringen'!D516</f>
        <v>2005</v>
      </c>
      <c r="H232" s="187">
        <f>'13. Desinvesteringen'!G516</f>
        <v>2023</v>
      </c>
      <c r="I232" s="43" t="str">
        <f>'13. Desinvesteringen'!C516</f>
        <v>17 Mengstations</v>
      </c>
      <c r="J232" s="176">
        <f>'13. Desinvesteringen'!F516</f>
        <v>0</v>
      </c>
      <c r="K232" s="44">
        <f>_xlfn.XLOOKUP(I232,'3. Input (des)investeringen '!$B$11:$B$81,'3. Input (des)investeringen '!$E$11:$E$81)</f>
        <v>0</v>
      </c>
      <c r="L232" s="54"/>
      <c r="M232" s="44">
        <f>_xlfn.XLOOKUP(I232,'3. Input (des)investeringen '!$B$11:$B$81,'3. Input (des)investeringen '!$D$11:$D$81,0)</f>
        <v>30</v>
      </c>
      <c r="N232" s="44">
        <f t="shared" si="76"/>
        <v>13.5</v>
      </c>
      <c r="P232" s="49">
        <f t="shared" si="97"/>
        <v>8320.6443014381657</v>
      </c>
      <c r="Q232" s="49">
        <f t="shared" si="97"/>
        <v>7519.3970724107858</v>
      </c>
      <c r="R232" s="49">
        <f t="shared" si="97"/>
        <v>6795.306983956415</v>
      </c>
      <c r="S232" s="49">
        <f t="shared" si="97"/>
        <v>6140.9440892050561</v>
      </c>
      <c r="T232" s="103">
        <f t="shared" si="97"/>
        <v>6066.3577237491245</v>
      </c>
      <c r="V232" s="49">
        <f t="shared" si="77"/>
        <v>711.16617961009968</v>
      </c>
      <c r="W232" s="49">
        <f t="shared" si="78"/>
        <v>711.16617961009968</v>
      </c>
      <c r="X232" s="49">
        <f t="shared" si="79"/>
        <v>711.16617961009968</v>
      </c>
      <c r="Y232" s="49">
        <f t="shared" si="80"/>
        <v>711.16617961009968</v>
      </c>
      <c r="Z232" s="103">
        <f t="shared" si="81"/>
        <v>711.16617961009968</v>
      </c>
      <c r="AB232" s="49">
        <f t="shared" si="82"/>
        <v>9031.8104810482655</v>
      </c>
      <c r="AC232" s="49">
        <f t="shared" si="83"/>
        <v>8230.5632520208856</v>
      </c>
      <c r="AD232" s="49">
        <f t="shared" si="84"/>
        <v>7506.4731635665148</v>
      </c>
      <c r="AE232" s="49">
        <f t="shared" si="85"/>
        <v>6852.1102688151559</v>
      </c>
      <c r="AF232" s="103">
        <f t="shared" si="86"/>
        <v>6777.5239033592243</v>
      </c>
      <c r="AH232" s="49">
        <f t="shared" si="87"/>
        <v>86975.623766315184</v>
      </c>
      <c r="AI232" s="49">
        <f t="shared" si="88"/>
        <v>78745.060514294295</v>
      </c>
      <c r="AJ232" s="49">
        <f t="shared" si="89"/>
        <v>71238.587350727787</v>
      </c>
      <c r="AK232" s="49">
        <f t="shared" si="90"/>
        <v>64386.477081912628</v>
      </c>
      <c r="AL232" s="103">
        <f t="shared" si="91"/>
        <v>57608.953178553405</v>
      </c>
      <c r="AN232" s="53">
        <f t="shared" si="92"/>
        <v>12597.811055467188</v>
      </c>
      <c r="AO232" s="53">
        <f t="shared" si="93"/>
        <v>12246.561338249894</v>
      </c>
      <c r="AP232" s="53">
        <f t="shared" si="94"/>
        <v>10213.539482894172</v>
      </c>
      <c r="AQ232" s="53">
        <f t="shared" si="95"/>
        <v>9298.7963979278356</v>
      </c>
      <c r="AR232" s="203">
        <f t="shared" si="96"/>
        <v>8966.6641241442539</v>
      </c>
      <c r="AY232" s="3"/>
    </row>
    <row r="233" spans="1:51">
      <c r="A233" s="240"/>
      <c r="B233" s="43">
        <f>'13. Desinvesteringen'!B517</f>
        <v>498</v>
      </c>
      <c r="C233" s="54"/>
      <c r="D233" s="54"/>
      <c r="E233" s="54"/>
      <c r="F233" s="48">
        <f>'5. Input GAW-waarde desinv.'!D193</f>
        <v>256937.21086962681</v>
      </c>
      <c r="G233" s="187">
        <f>'13. Desinvesteringen'!D517</f>
        <v>2006</v>
      </c>
      <c r="H233" s="187">
        <f>'13. Desinvesteringen'!G517</f>
        <v>2023</v>
      </c>
      <c r="I233" s="43" t="str">
        <f>'13. Desinvesteringen'!C517</f>
        <v>17 Mengstations</v>
      </c>
      <c r="J233" s="176">
        <f>'13. Desinvesteringen'!F517</f>
        <v>0</v>
      </c>
      <c r="K233" s="44">
        <f>_xlfn.XLOOKUP(I233,'3. Input (des)investeringen '!$B$11:$B$81,'3. Input (des)investeringen '!$E$11:$E$81)</f>
        <v>0</v>
      </c>
      <c r="L233" s="54"/>
      <c r="M233" s="44">
        <f>_xlfn.XLOOKUP(I233,'3. Input (des)investeringen '!$B$11:$B$81,'3. Input (des)investeringen '!$D$11:$D$81,0)</f>
        <v>30</v>
      </c>
      <c r="N233" s="44">
        <f t="shared" si="76"/>
        <v>14.5</v>
      </c>
      <c r="P233" s="49">
        <f t="shared" si="97"/>
        <v>20732.174946031959</v>
      </c>
      <c r="Q233" s="49">
        <f t="shared" si="97"/>
        <v>18873.42822673254</v>
      </c>
      <c r="R233" s="49">
        <f t="shared" si="97"/>
        <v>17181.327765025486</v>
      </c>
      <c r="S233" s="49">
        <f t="shared" si="97"/>
        <v>15640.932861954232</v>
      </c>
      <c r="T233" s="103">
        <f t="shared" si="97"/>
        <v>15125.297712659039</v>
      </c>
      <c r="V233" s="49">
        <f t="shared" si="77"/>
        <v>1771.9807646181159</v>
      </c>
      <c r="W233" s="49">
        <f t="shared" si="78"/>
        <v>1771.9807646181159</v>
      </c>
      <c r="X233" s="49">
        <f t="shared" si="79"/>
        <v>1771.9807646181159</v>
      </c>
      <c r="Y233" s="49">
        <f t="shared" si="80"/>
        <v>1771.9807646181159</v>
      </c>
      <c r="Z233" s="103">
        <f t="shared" si="81"/>
        <v>1771.9807646181159</v>
      </c>
      <c r="AB233" s="49">
        <f t="shared" si="82"/>
        <v>22504.155710650073</v>
      </c>
      <c r="AC233" s="49">
        <f t="shared" si="83"/>
        <v>20645.408991350654</v>
      </c>
      <c r="AD233" s="49">
        <f t="shared" si="84"/>
        <v>18953.3085296436</v>
      </c>
      <c r="AE233" s="49">
        <f t="shared" si="85"/>
        <v>17412.913626572346</v>
      </c>
      <c r="AF233" s="103">
        <f t="shared" si="86"/>
        <v>16897.278477277156</v>
      </c>
      <c r="AH233" s="49">
        <f t="shared" si="87"/>
        <v>234433.05515897673</v>
      </c>
      <c r="AI233" s="49">
        <f t="shared" si="88"/>
        <v>213787.64616762608</v>
      </c>
      <c r="AJ233" s="49">
        <f t="shared" si="89"/>
        <v>194834.33763798248</v>
      </c>
      <c r="AK233" s="49">
        <f t="shared" si="90"/>
        <v>177421.42401141013</v>
      </c>
      <c r="AL233" s="103">
        <f t="shared" si="91"/>
        <v>160524.14553413296</v>
      </c>
      <c r="AN233" s="53">
        <f t="shared" si="92"/>
        <v>32115.91097216812</v>
      </c>
      <c r="AO233" s="53">
        <f t="shared" si="93"/>
        <v>31548.578945899586</v>
      </c>
      <c r="AP233" s="53">
        <f t="shared" si="94"/>
        <v>26357.013359886936</v>
      </c>
      <c r="AQ233" s="53">
        <f t="shared" si="95"/>
        <v>24154.927739005932</v>
      </c>
      <c r="AR233" s="203">
        <f t="shared" si="96"/>
        <v>22997.19600757421</v>
      </c>
      <c r="AY233" s="3"/>
    </row>
    <row r="234" spans="1:51">
      <c r="A234" s="240"/>
      <c r="B234" s="43">
        <f>'13. Desinvesteringen'!B518</f>
        <v>499</v>
      </c>
      <c r="C234" s="54"/>
      <c r="D234" s="54"/>
      <c r="E234" s="54"/>
      <c r="F234" s="48">
        <f>'5. Input GAW-waarde desinv.'!D194</f>
        <v>702049.39906389359</v>
      </c>
      <c r="G234" s="187">
        <f>'13. Desinvesteringen'!D518</f>
        <v>2007</v>
      </c>
      <c r="H234" s="187">
        <f>'13. Desinvesteringen'!G518</f>
        <v>2023</v>
      </c>
      <c r="I234" s="43" t="str">
        <f>'13. Desinvesteringen'!C518</f>
        <v>17 Mengstations</v>
      </c>
      <c r="J234" s="176">
        <f>'13. Desinvesteringen'!F518</f>
        <v>0</v>
      </c>
      <c r="K234" s="44">
        <f>_xlfn.XLOOKUP(I234,'3. Input (des)investeringen '!$B$11:$B$81,'3. Input (des)investeringen '!$E$11:$E$81)</f>
        <v>0</v>
      </c>
      <c r="L234" s="54"/>
      <c r="M234" s="44">
        <f>_xlfn.XLOOKUP(I234,'3. Input (des)investeringen '!$B$11:$B$81,'3. Input (des)investeringen '!$D$11:$D$81,0)</f>
        <v>30</v>
      </c>
      <c r="N234" s="44">
        <f t="shared" si="76"/>
        <v>15.5</v>
      </c>
      <c r="P234" s="49">
        <f t="shared" si="97"/>
        <v>52993.40625191971</v>
      </c>
      <c r="Q234" s="49">
        <f t="shared" si="97"/>
        <v>48548.797985629673</v>
      </c>
      <c r="R234" s="49">
        <f t="shared" si="97"/>
        <v>44476.963315867186</v>
      </c>
      <c r="S234" s="49">
        <f t="shared" si="97"/>
        <v>40746.637360342836</v>
      </c>
      <c r="T234" s="103">
        <f t="shared" si="97"/>
        <v>38702.491673369113</v>
      </c>
      <c r="V234" s="49">
        <f t="shared" si="77"/>
        <v>4529.3509617025402</v>
      </c>
      <c r="W234" s="49">
        <f t="shared" si="78"/>
        <v>4529.3509617025402</v>
      </c>
      <c r="X234" s="49">
        <f t="shared" si="79"/>
        <v>4529.3509617025402</v>
      </c>
      <c r="Y234" s="49">
        <f t="shared" si="80"/>
        <v>4529.3509617025402</v>
      </c>
      <c r="Z234" s="103">
        <f t="shared" si="81"/>
        <v>4529.3509617025402</v>
      </c>
      <c r="AB234" s="49">
        <f t="shared" si="82"/>
        <v>57522.757213622252</v>
      </c>
      <c r="AC234" s="49">
        <f t="shared" si="83"/>
        <v>53078.148947332214</v>
      </c>
      <c r="AD234" s="49">
        <f t="shared" si="84"/>
        <v>49006.314277569727</v>
      </c>
      <c r="AE234" s="49">
        <f t="shared" si="85"/>
        <v>45275.988322045378</v>
      </c>
      <c r="AF234" s="103">
        <f t="shared" si="86"/>
        <v>43231.842635071655</v>
      </c>
      <c r="AH234" s="49">
        <f t="shared" si="87"/>
        <v>644526.64185027138</v>
      </c>
      <c r="AI234" s="49">
        <f t="shared" si="88"/>
        <v>591448.49290293921</v>
      </c>
      <c r="AJ234" s="49">
        <f t="shared" si="89"/>
        <v>542442.17862536944</v>
      </c>
      <c r="AK234" s="49">
        <f t="shared" si="90"/>
        <v>497166.19030332408</v>
      </c>
      <c r="AL234" s="103">
        <f t="shared" si="91"/>
        <v>453934.34766825242</v>
      </c>
      <c r="AN234" s="53">
        <f t="shared" si="92"/>
        <v>83948.349529483385</v>
      </c>
      <c r="AO234" s="53">
        <f t="shared" si="93"/>
        <v>83242.022085382108</v>
      </c>
      <c r="AP234" s="53">
        <f t="shared" si="94"/>
        <v>69619.117065333761</v>
      </c>
      <c r="AQ234" s="53">
        <f t="shared" si="95"/>
        <v>64168.303553571692</v>
      </c>
      <c r="AR234" s="203">
        <f t="shared" si="96"/>
        <v>60481.347846465243</v>
      </c>
      <c r="AY234" s="3"/>
    </row>
    <row r="235" spans="1:51">
      <c r="A235" s="240"/>
      <c r="B235" s="43">
        <f>'13. Desinvesteringen'!B519</f>
        <v>500</v>
      </c>
      <c r="C235" s="54"/>
      <c r="D235" s="54"/>
      <c r="E235" s="54"/>
      <c r="F235" s="48">
        <f>'5. Input GAW-waarde desinv.'!D195</f>
        <v>1042957.4504958389</v>
      </c>
      <c r="G235" s="187">
        <f>'13. Desinvesteringen'!D519</f>
        <v>2008</v>
      </c>
      <c r="H235" s="187">
        <f>'13. Desinvesteringen'!G519</f>
        <v>2023</v>
      </c>
      <c r="I235" s="43" t="str">
        <f>'13. Desinvesteringen'!C519</f>
        <v>17 Mengstations</v>
      </c>
      <c r="J235" s="176">
        <f>'13. Desinvesteringen'!F519</f>
        <v>0</v>
      </c>
      <c r="K235" s="44">
        <f>_xlfn.XLOOKUP(I235,'3. Input (des)investeringen '!$B$11:$B$81,'3. Input (des)investeringen '!$E$11:$E$81)</f>
        <v>0</v>
      </c>
      <c r="L235" s="54"/>
      <c r="M235" s="44">
        <f>_xlfn.XLOOKUP(I235,'3. Input (des)investeringen '!$B$11:$B$81,'3. Input (des)investeringen '!$D$11:$D$81,0)</f>
        <v>30</v>
      </c>
      <c r="N235" s="44">
        <f t="shared" si="76"/>
        <v>16.5</v>
      </c>
      <c r="P235" s="49">
        <f t="shared" si="97"/>
        <v>73955.164671523133</v>
      </c>
      <c r="Q235" s="49">
        <f t="shared" si="97"/>
        <v>68128.394121645557</v>
      </c>
      <c r="R235" s="49">
        <f t="shared" si="97"/>
        <v>62760.702463576497</v>
      </c>
      <c r="S235" s="49">
        <f t="shared" si="97"/>
        <v>57815.919845234115</v>
      </c>
      <c r="T235" s="103">
        <f t="shared" si="97"/>
        <v>54080.121947542058</v>
      </c>
      <c r="V235" s="49">
        <f t="shared" si="77"/>
        <v>6320.9542454293269</v>
      </c>
      <c r="W235" s="49">
        <f t="shared" si="78"/>
        <v>6320.9542454293269</v>
      </c>
      <c r="X235" s="49">
        <f t="shared" si="79"/>
        <v>6320.9542454293269</v>
      </c>
      <c r="Y235" s="49">
        <f t="shared" si="80"/>
        <v>6320.9542454293269</v>
      </c>
      <c r="Z235" s="103">
        <f t="shared" si="81"/>
        <v>6320.9542454293269</v>
      </c>
      <c r="AB235" s="49">
        <f t="shared" si="82"/>
        <v>80276.118916952459</v>
      </c>
      <c r="AC235" s="49">
        <f t="shared" si="83"/>
        <v>74449.348367074883</v>
      </c>
      <c r="AD235" s="49">
        <f t="shared" si="84"/>
        <v>69081.656709005823</v>
      </c>
      <c r="AE235" s="49">
        <f t="shared" si="85"/>
        <v>64136.874090663441</v>
      </c>
      <c r="AF235" s="103">
        <f t="shared" si="86"/>
        <v>60401.076192971384</v>
      </c>
      <c r="AH235" s="49">
        <f t="shared" si="87"/>
        <v>962681.33157888637</v>
      </c>
      <c r="AI235" s="49">
        <f t="shared" si="88"/>
        <v>888231.98321181152</v>
      </c>
      <c r="AJ235" s="49">
        <f t="shared" si="89"/>
        <v>819150.32650280569</v>
      </c>
      <c r="AK235" s="49">
        <f t="shared" si="90"/>
        <v>755013.4524121423</v>
      </c>
      <c r="AL235" s="103">
        <f t="shared" si="91"/>
        <v>694612.37621917087</v>
      </c>
      <c r="AN235" s="53">
        <f t="shared" si="92"/>
        <v>119746.0535116868</v>
      </c>
      <c r="AO235" s="53">
        <f t="shared" si="93"/>
        <v>119749.17951087726</v>
      </c>
      <c r="AP235" s="53">
        <f t="shared" si="94"/>
        <v>100209.36911611244</v>
      </c>
      <c r="AQ235" s="53">
        <f t="shared" si="95"/>
        <v>92827.385282324845</v>
      </c>
      <c r="AR235" s="203">
        <f t="shared" si="96"/>
        <v>86796.346489299875</v>
      </c>
      <c r="AY235" s="3"/>
    </row>
    <row r="236" spans="1:51">
      <c r="A236" s="240"/>
      <c r="B236" s="43">
        <f>'13. Desinvesteringen'!B520</f>
        <v>501</v>
      </c>
      <c r="C236" s="54"/>
      <c r="D236" s="54"/>
      <c r="E236" s="54"/>
      <c r="F236" s="48">
        <f>'5. Input GAW-waarde desinv.'!D196</f>
        <v>70079.94837897965</v>
      </c>
      <c r="G236" s="187">
        <f>'13. Desinvesteringen'!D520</f>
        <v>2009</v>
      </c>
      <c r="H236" s="187">
        <f>'13. Desinvesteringen'!G520</f>
        <v>2023</v>
      </c>
      <c r="I236" s="43" t="str">
        <f>'13. Desinvesteringen'!C520</f>
        <v>17 Mengstations</v>
      </c>
      <c r="J236" s="176">
        <f>'13. Desinvesteringen'!F520</f>
        <v>0</v>
      </c>
      <c r="K236" s="44">
        <f>_xlfn.XLOOKUP(I236,'3. Input (des)investeringen '!$B$11:$B$81,'3. Input (des)investeringen '!$E$11:$E$81)</f>
        <v>0</v>
      </c>
      <c r="L236" s="54"/>
      <c r="M236" s="44">
        <f>_xlfn.XLOOKUP(I236,'3. Input (des)investeringen '!$B$11:$B$81,'3. Input (des)investeringen '!$D$11:$D$81,0)</f>
        <v>30</v>
      </c>
      <c r="N236" s="44">
        <f t="shared" si="76"/>
        <v>17.5</v>
      </c>
      <c r="P236" s="49">
        <f t="shared" si="97"/>
        <v>4685.34512019464</v>
      </c>
      <c r="Q236" s="49">
        <f t="shared" si="97"/>
        <v>4337.2909112658954</v>
      </c>
      <c r="R236" s="49">
        <f t="shared" si="97"/>
        <v>4015.0921578575717</v>
      </c>
      <c r="S236" s="49">
        <f t="shared" si="97"/>
        <v>3716.8281689881514</v>
      </c>
      <c r="T236" s="103">
        <f t="shared" si="97"/>
        <v>3440.7209335776029</v>
      </c>
      <c r="V236" s="49">
        <f t="shared" si="77"/>
        <v>400.45684787988375</v>
      </c>
      <c r="W236" s="49">
        <f t="shared" si="78"/>
        <v>400.4568478798837</v>
      </c>
      <c r="X236" s="49">
        <f t="shared" si="79"/>
        <v>400.4568478798837</v>
      </c>
      <c r="Y236" s="49">
        <f t="shared" si="80"/>
        <v>400.4568478798837</v>
      </c>
      <c r="Z236" s="103">
        <f t="shared" si="81"/>
        <v>400.4568478798837</v>
      </c>
      <c r="AB236" s="49">
        <f t="shared" si="82"/>
        <v>5085.8019680745238</v>
      </c>
      <c r="AC236" s="49">
        <f t="shared" si="83"/>
        <v>4737.7477591457791</v>
      </c>
      <c r="AD236" s="49">
        <f t="shared" si="84"/>
        <v>4415.5490057374554</v>
      </c>
      <c r="AE236" s="49">
        <f t="shared" si="85"/>
        <v>4117.2850168680352</v>
      </c>
      <c r="AF236" s="103">
        <f t="shared" si="86"/>
        <v>3841.1777814574866</v>
      </c>
      <c r="AH236" s="49">
        <f t="shared" si="87"/>
        <v>64994.14641090513</v>
      </c>
      <c r="AI236" s="49">
        <f t="shared" si="88"/>
        <v>60256.398651759351</v>
      </c>
      <c r="AJ236" s="49">
        <f t="shared" si="89"/>
        <v>55840.849646021896</v>
      </c>
      <c r="AK236" s="49">
        <f t="shared" si="90"/>
        <v>51723.564629153858</v>
      </c>
      <c r="AL236" s="103">
        <f t="shared" si="91"/>
        <v>47882.386847696369</v>
      </c>
      <c r="AN236" s="53">
        <f t="shared" si="92"/>
        <v>7750.5619709216344</v>
      </c>
      <c r="AO236" s="53">
        <f t="shared" si="93"/>
        <v>7810.8240903855058</v>
      </c>
      <c r="AP236" s="53">
        <f t="shared" si="94"/>
        <v>6537.5012922862879</v>
      </c>
      <c r="AQ236" s="53">
        <f t="shared" si="95"/>
        <v>6082.7804727758812</v>
      </c>
      <c r="AR236" s="203">
        <f t="shared" si="96"/>
        <v>5660.7084816699489</v>
      </c>
      <c r="AY236" s="3"/>
    </row>
    <row r="237" spans="1:51">
      <c r="A237" s="240"/>
      <c r="B237" s="43">
        <f>'13. Desinvesteringen'!B521</f>
        <v>502</v>
      </c>
      <c r="C237" s="54"/>
      <c r="D237" s="54"/>
      <c r="E237" s="54"/>
      <c r="F237" s="48">
        <f>'5. Input GAW-waarde desinv.'!D197</f>
        <v>704771.29332217178</v>
      </c>
      <c r="G237" s="187">
        <f>'13. Desinvesteringen'!D521</f>
        <v>2010</v>
      </c>
      <c r="H237" s="187">
        <f>'13. Desinvesteringen'!G521</f>
        <v>2023</v>
      </c>
      <c r="I237" s="43" t="str">
        <f>'13. Desinvesteringen'!C521</f>
        <v>17 Mengstations</v>
      </c>
      <c r="J237" s="176">
        <f>'13. Desinvesteringen'!F521</f>
        <v>0</v>
      </c>
      <c r="K237" s="44">
        <f>_xlfn.XLOOKUP(I237,'3. Input (des)investeringen '!$B$11:$B$81,'3. Input (des)investeringen '!$E$11:$E$81)</f>
        <v>0</v>
      </c>
      <c r="L237" s="54"/>
      <c r="M237" s="44">
        <f>_xlfn.XLOOKUP(I237,'3. Input (des)investeringen '!$B$11:$B$81,'3. Input (des)investeringen '!$D$11:$D$81,0)</f>
        <v>30</v>
      </c>
      <c r="N237" s="44">
        <f t="shared" si="76"/>
        <v>18.5</v>
      </c>
      <c r="P237" s="49">
        <f t="shared" si="97"/>
        <v>44572.022334429246</v>
      </c>
      <c r="Q237" s="49">
        <f t="shared" si="97"/>
        <v>41439.934278496374</v>
      </c>
      <c r="R237" s="49">
        <f t="shared" si="97"/>
        <v>38527.938896764193</v>
      </c>
      <c r="S237" s="49">
        <f t="shared" si="97"/>
        <v>35820.57021753212</v>
      </c>
      <c r="T237" s="103">
        <f t="shared" si="97"/>
        <v>33303.449067110945</v>
      </c>
      <c r="V237" s="49">
        <f t="shared" si="77"/>
        <v>3809.574558498226</v>
      </c>
      <c r="W237" s="49">
        <f t="shared" si="78"/>
        <v>3809.574558498226</v>
      </c>
      <c r="X237" s="49">
        <f t="shared" si="79"/>
        <v>3809.574558498226</v>
      </c>
      <c r="Y237" s="49">
        <f t="shared" si="80"/>
        <v>3809.574558498226</v>
      </c>
      <c r="Z237" s="103">
        <f t="shared" si="81"/>
        <v>3809.574558498226</v>
      </c>
      <c r="AB237" s="49">
        <f t="shared" si="82"/>
        <v>48381.596892927475</v>
      </c>
      <c r="AC237" s="49">
        <f t="shared" si="83"/>
        <v>45249.508836994602</v>
      </c>
      <c r="AD237" s="49">
        <f t="shared" si="84"/>
        <v>42337.513455262422</v>
      </c>
      <c r="AE237" s="49">
        <f t="shared" si="85"/>
        <v>39630.144776030349</v>
      </c>
      <c r="AF237" s="103">
        <f t="shared" si="86"/>
        <v>37113.023625609174</v>
      </c>
      <c r="AH237" s="49">
        <f t="shared" si="87"/>
        <v>656389.69642924436</v>
      </c>
      <c r="AI237" s="49">
        <f t="shared" si="88"/>
        <v>611140.18759224971</v>
      </c>
      <c r="AJ237" s="49">
        <f t="shared" si="89"/>
        <v>568802.67413698731</v>
      </c>
      <c r="AK237" s="49">
        <f t="shared" si="90"/>
        <v>529172.52936095698</v>
      </c>
      <c r="AL237" s="103">
        <f t="shared" si="91"/>
        <v>492059.5057353478</v>
      </c>
      <c r="AN237" s="53">
        <f t="shared" si="92"/>
        <v>75293.574446526502</v>
      </c>
      <c r="AO237" s="53">
        <f t="shared" si="93"/>
        <v>76417.658404199334</v>
      </c>
      <c r="AP237" s="53">
        <f t="shared" si="94"/>
        <v>63952.015072467941</v>
      </c>
      <c r="AQ237" s="53">
        <f t="shared" si="95"/>
        <v>59738.700891746717</v>
      </c>
      <c r="AR237" s="203">
        <f t="shared" si="96"/>
        <v>55811.284843552392</v>
      </c>
      <c r="AY237" s="3"/>
    </row>
    <row r="238" spans="1:51">
      <c r="A238" s="240"/>
      <c r="B238" s="43">
        <f>'13. Desinvesteringen'!B522</f>
        <v>503</v>
      </c>
      <c r="C238" s="54"/>
      <c r="D238" s="54"/>
      <c r="E238" s="54"/>
      <c r="F238" s="48">
        <f>'5. Input GAW-waarde desinv.'!D198</f>
        <v>1024239.4945113533</v>
      </c>
      <c r="G238" s="187">
        <f>'13. Desinvesteringen'!D522</f>
        <v>2011</v>
      </c>
      <c r="H238" s="187">
        <f>'13. Desinvesteringen'!G522</f>
        <v>2023</v>
      </c>
      <c r="I238" s="43" t="str">
        <f>'13. Desinvesteringen'!C522</f>
        <v>17 Mengstations</v>
      </c>
      <c r="J238" s="176">
        <f>'13. Desinvesteringen'!F522</f>
        <v>0</v>
      </c>
      <c r="K238" s="44">
        <f>_xlfn.XLOOKUP(I238,'3. Input (des)investeringen '!$B$11:$B$81,'3. Input (des)investeringen '!$E$11:$E$81)</f>
        <v>0</v>
      </c>
      <c r="L238" s="54"/>
      <c r="M238" s="44">
        <f>_xlfn.XLOOKUP(I238,'3. Input (des)investeringen '!$B$11:$B$81,'3. Input (des)investeringen '!$D$11:$D$81,0)</f>
        <v>30</v>
      </c>
      <c r="N238" s="44">
        <f t="shared" si="76"/>
        <v>19.5</v>
      </c>
      <c r="P238" s="49">
        <f t="shared" si="97"/>
        <v>61454.369670681204</v>
      </c>
      <c r="Q238" s="49">
        <f t="shared" si="97"/>
        <v>57357.411692635782</v>
      </c>
      <c r="R238" s="49">
        <f t="shared" si="97"/>
        <v>53533.584246460072</v>
      </c>
      <c r="S238" s="49">
        <f t="shared" si="97"/>
        <v>49964.678630029397</v>
      </c>
      <c r="T238" s="103">
        <f t="shared" si="97"/>
        <v>46633.700054694113</v>
      </c>
      <c r="V238" s="49">
        <f t="shared" si="77"/>
        <v>5252.5102282633507</v>
      </c>
      <c r="W238" s="49">
        <f t="shared" si="78"/>
        <v>5252.5102282633507</v>
      </c>
      <c r="X238" s="49">
        <f t="shared" si="79"/>
        <v>5252.5102282633507</v>
      </c>
      <c r="Y238" s="49">
        <f t="shared" si="80"/>
        <v>5252.5102282633507</v>
      </c>
      <c r="Z238" s="103">
        <f t="shared" si="81"/>
        <v>5252.5102282633507</v>
      </c>
      <c r="AB238" s="49">
        <f t="shared" si="82"/>
        <v>66706.879898944549</v>
      </c>
      <c r="AC238" s="49">
        <f t="shared" si="83"/>
        <v>62609.921920899134</v>
      </c>
      <c r="AD238" s="49">
        <f t="shared" si="84"/>
        <v>58786.094474723424</v>
      </c>
      <c r="AE238" s="49">
        <f t="shared" si="85"/>
        <v>55217.18885829275</v>
      </c>
      <c r="AF238" s="103">
        <f t="shared" si="86"/>
        <v>51886.210282957465</v>
      </c>
      <c r="AH238" s="49">
        <f t="shared" si="87"/>
        <v>957532.6146124088</v>
      </c>
      <c r="AI238" s="49">
        <f t="shared" si="88"/>
        <v>894922.69269150961</v>
      </c>
      <c r="AJ238" s="49">
        <f t="shared" si="89"/>
        <v>836136.59821678617</v>
      </c>
      <c r="AK238" s="49">
        <f t="shared" si="90"/>
        <v>780919.4093584934</v>
      </c>
      <c r="AL238" s="103">
        <f t="shared" si="91"/>
        <v>729033.19907553599</v>
      </c>
      <c r="AN238" s="53">
        <f t="shared" si="92"/>
        <v>105965.71709805331</v>
      </c>
      <c r="AO238" s="53">
        <f t="shared" si="93"/>
        <v>108250.97924816611</v>
      </c>
      <c r="AP238" s="53">
        <f t="shared" si="94"/>
        <v>90559.2852069613</v>
      </c>
      <c r="AQ238" s="53">
        <f t="shared" si="95"/>
        <v>84892.126413915496</v>
      </c>
      <c r="AR238" s="203">
        <f t="shared" si="96"/>
        <v>79589.471847827837</v>
      </c>
      <c r="AY238" s="3"/>
    </row>
    <row r="239" spans="1:51">
      <c r="A239" s="240"/>
      <c r="B239" s="43">
        <f>'13. Desinvesteringen'!B523</f>
        <v>504</v>
      </c>
      <c r="C239" s="54"/>
      <c r="D239" s="54"/>
      <c r="E239" s="54"/>
      <c r="F239" s="48">
        <f>'5. Input GAW-waarde desinv.'!D199</f>
        <v>376397.15055039537</v>
      </c>
      <c r="G239" s="187">
        <f>'13. Desinvesteringen'!D523</f>
        <v>2012</v>
      </c>
      <c r="H239" s="187">
        <f>'13. Desinvesteringen'!G523</f>
        <v>2023</v>
      </c>
      <c r="I239" s="43" t="str">
        <f>'13. Desinvesteringen'!C523</f>
        <v>17 Mengstations</v>
      </c>
      <c r="J239" s="176">
        <f>'13. Desinvesteringen'!F523</f>
        <v>0</v>
      </c>
      <c r="K239" s="44">
        <f>_xlfn.XLOOKUP(I239,'3. Input (des)investeringen '!$B$11:$B$81,'3. Input (des)investeringen '!$E$11:$E$81)</f>
        <v>0</v>
      </c>
      <c r="L239" s="54"/>
      <c r="M239" s="44">
        <f>_xlfn.XLOOKUP(I239,'3. Input (des)investeringen '!$B$11:$B$81,'3. Input (des)investeringen '!$D$11:$D$81,0)</f>
        <v>30</v>
      </c>
      <c r="N239" s="44">
        <f t="shared" si="76"/>
        <v>20.5</v>
      </c>
      <c r="P239" s="49">
        <f t="shared" si="97"/>
        <v>21482.178836290856</v>
      </c>
      <c r="Q239" s="49">
        <f t="shared" si="97"/>
        <v>20119.894324721194</v>
      </c>
      <c r="R239" s="49">
        <f t="shared" si="97"/>
        <v>18843.99858705595</v>
      </c>
      <c r="S239" s="49">
        <f t="shared" si="97"/>
        <v>17649.013310803621</v>
      </c>
      <c r="T239" s="103">
        <f t="shared" si="97"/>
        <v>16529.807588655094</v>
      </c>
      <c r="V239" s="49">
        <f t="shared" si="77"/>
        <v>1836.0836612214407</v>
      </c>
      <c r="W239" s="49">
        <f t="shared" si="78"/>
        <v>1836.0836612214412</v>
      </c>
      <c r="X239" s="49">
        <f t="shared" si="79"/>
        <v>1836.0836612214412</v>
      </c>
      <c r="Y239" s="49">
        <f t="shared" si="80"/>
        <v>1836.0836612214412</v>
      </c>
      <c r="Z239" s="103">
        <f t="shared" si="81"/>
        <v>1836.0836612214412</v>
      </c>
      <c r="AB239" s="49">
        <f t="shared" si="82"/>
        <v>23318.262497512296</v>
      </c>
      <c r="AC239" s="49">
        <f t="shared" si="83"/>
        <v>21955.977985942634</v>
      </c>
      <c r="AD239" s="49">
        <f t="shared" si="84"/>
        <v>20680.082248277391</v>
      </c>
      <c r="AE239" s="49">
        <f t="shared" si="85"/>
        <v>19485.096972025061</v>
      </c>
      <c r="AF239" s="103">
        <f t="shared" si="86"/>
        <v>18365.891249876535</v>
      </c>
      <c r="AH239" s="49">
        <f t="shared" si="87"/>
        <v>353078.88805288309</v>
      </c>
      <c r="AI239" s="49">
        <f t="shared" si="88"/>
        <v>331122.91006694047</v>
      </c>
      <c r="AJ239" s="49">
        <f t="shared" si="89"/>
        <v>310442.82781866309</v>
      </c>
      <c r="AK239" s="49">
        <f t="shared" si="90"/>
        <v>290957.73084663803</v>
      </c>
      <c r="AL239" s="103">
        <f t="shared" si="91"/>
        <v>272591.83959676151</v>
      </c>
      <c r="AN239" s="53">
        <f t="shared" si="92"/>
        <v>37794.496907680499</v>
      </c>
      <c r="AO239" s="53">
        <f t="shared" si="93"/>
        <v>38843.246399356598</v>
      </c>
      <c r="AP239" s="53">
        <f t="shared" si="94"/>
        <v>32476.909705386588</v>
      </c>
      <c r="AQ239" s="53">
        <f t="shared" si="95"/>
        <v>30541.490744197305</v>
      </c>
      <c r="AR239" s="203">
        <f t="shared" si="96"/>
        <v>28724.38115455347</v>
      </c>
      <c r="AY239" s="3"/>
    </row>
    <row r="240" spans="1:51">
      <c r="A240" s="240"/>
      <c r="B240" s="43">
        <f>'13. Desinvesteringen'!B524</f>
        <v>505</v>
      </c>
      <c r="C240" s="54"/>
      <c r="D240" s="54"/>
      <c r="E240" s="54"/>
      <c r="F240" s="48">
        <f>'5. Input GAW-waarde desinv.'!D200</f>
        <v>514916.23301467963</v>
      </c>
      <c r="G240" s="187">
        <f>'13. Desinvesteringen'!D524</f>
        <v>2013</v>
      </c>
      <c r="H240" s="187">
        <f>'13. Desinvesteringen'!G524</f>
        <v>2023</v>
      </c>
      <c r="I240" s="43" t="str">
        <f>'13. Desinvesteringen'!C524</f>
        <v>17 Mengstations</v>
      </c>
      <c r="J240" s="176">
        <f>'13. Desinvesteringen'!F524</f>
        <v>0</v>
      </c>
      <c r="K240" s="44">
        <f>_xlfn.XLOOKUP(I240,'3. Input (des)investeringen '!$B$11:$B$81,'3. Input (des)investeringen '!$E$11:$E$81)</f>
        <v>0</v>
      </c>
      <c r="L240" s="54"/>
      <c r="M240" s="44">
        <f>_xlfn.XLOOKUP(I240,'3. Input (des)investeringen '!$B$11:$B$81,'3. Input (des)investeringen '!$D$11:$D$81,0)</f>
        <v>30</v>
      </c>
      <c r="N240" s="44">
        <f t="shared" si="76"/>
        <v>21.5</v>
      </c>
      <c r="P240" s="49">
        <f t="shared" si="97"/>
        <v>28021.022912891869</v>
      </c>
      <c r="Q240" s="49">
        <f t="shared" si="97"/>
        <v>26326.728504205381</v>
      </c>
      <c r="R240" s="49">
        <f t="shared" si="97"/>
        <v>24734.879803951102</v>
      </c>
      <c r="S240" s="49">
        <f t="shared" si="97"/>
        <v>23239.282420456388</v>
      </c>
      <c r="T240" s="103">
        <f t="shared" si="97"/>
        <v>21834.116506661347</v>
      </c>
      <c r="V240" s="49">
        <f t="shared" si="77"/>
        <v>2394.9592233240915</v>
      </c>
      <c r="W240" s="49">
        <f t="shared" si="78"/>
        <v>2394.9592233240915</v>
      </c>
      <c r="X240" s="49">
        <f t="shared" si="79"/>
        <v>2394.9592233240915</v>
      </c>
      <c r="Y240" s="49">
        <f t="shared" si="80"/>
        <v>2394.9592233240915</v>
      </c>
      <c r="Z240" s="103">
        <f t="shared" si="81"/>
        <v>2394.9592233240915</v>
      </c>
      <c r="AB240" s="49">
        <f t="shared" si="82"/>
        <v>30415.98213621596</v>
      </c>
      <c r="AC240" s="49">
        <f t="shared" si="83"/>
        <v>28721.687727529472</v>
      </c>
      <c r="AD240" s="49">
        <f t="shared" si="84"/>
        <v>27129.839027275193</v>
      </c>
      <c r="AE240" s="49">
        <f t="shared" si="85"/>
        <v>25634.241643780479</v>
      </c>
      <c r="AF240" s="103">
        <f t="shared" si="86"/>
        <v>24229.075729985438</v>
      </c>
      <c r="AH240" s="49">
        <f t="shared" si="87"/>
        <v>484500.25087846367</v>
      </c>
      <c r="AI240" s="49">
        <f t="shared" si="88"/>
        <v>455778.56315093418</v>
      </c>
      <c r="AJ240" s="49">
        <f t="shared" si="89"/>
        <v>428648.72412365896</v>
      </c>
      <c r="AK240" s="49">
        <f t="shared" si="90"/>
        <v>403014.48247987847</v>
      </c>
      <c r="AL240" s="103">
        <f t="shared" si="91"/>
        <v>378785.40674989304</v>
      </c>
      <c r="AN240" s="53">
        <f t="shared" si="92"/>
        <v>50280.492422232972</v>
      </c>
      <c r="AO240" s="53">
        <f t="shared" si="93"/>
        <v>51966.394448227118</v>
      </c>
      <c r="AP240" s="53">
        <f t="shared" si="94"/>
        <v>43418.490543974229</v>
      </c>
      <c r="AQ240" s="53">
        <f t="shared" si="95"/>
        <v>40948.791978015863</v>
      </c>
      <c r="AR240" s="203">
        <f t="shared" si="96"/>
        <v>38622.92118648137</v>
      </c>
      <c r="AY240" s="3"/>
    </row>
    <row r="241" spans="1:51">
      <c r="A241" s="240"/>
      <c r="B241" s="43">
        <f>'13. Desinvesteringen'!B525</f>
        <v>506</v>
      </c>
      <c r="C241" s="54"/>
      <c r="D241" s="54"/>
      <c r="E241" s="54"/>
      <c r="F241" s="48">
        <f>'5. Input GAW-waarde desinv.'!D201</f>
        <v>1302.0888101333342</v>
      </c>
      <c r="G241" s="187">
        <f>'13. Desinvesteringen'!D525</f>
        <v>2014</v>
      </c>
      <c r="H241" s="187">
        <f>'13. Desinvesteringen'!G525</f>
        <v>2023</v>
      </c>
      <c r="I241" s="43" t="str">
        <f>'13. Desinvesteringen'!C525</f>
        <v>17 Mengstations</v>
      </c>
      <c r="J241" s="176">
        <f>'13. Desinvesteringen'!F525</f>
        <v>0</v>
      </c>
      <c r="K241" s="44">
        <f>_xlfn.XLOOKUP(I241,'3. Input (des)investeringen '!$B$11:$B$81,'3. Input (des)investeringen '!$E$11:$E$81)</f>
        <v>0</v>
      </c>
      <c r="L241" s="54"/>
      <c r="M241" s="44">
        <f>_xlfn.XLOOKUP(I241,'3. Input (des)investeringen '!$B$11:$B$81,'3. Input (des)investeringen '!$D$11:$D$81,0)</f>
        <v>30</v>
      </c>
      <c r="N241" s="44">
        <f t="shared" si="76"/>
        <v>22.5</v>
      </c>
      <c r="P241" s="49">
        <f t="shared" si="97"/>
        <v>67.708618126933374</v>
      </c>
      <c r="Q241" s="49">
        <f t="shared" si="97"/>
        <v>63.796564635155015</v>
      </c>
      <c r="R241" s="49">
        <f t="shared" si="97"/>
        <v>60.110540900679389</v>
      </c>
      <c r="S241" s="49">
        <f t="shared" si="97"/>
        <v>56.637487426417906</v>
      </c>
      <c r="T241" s="103">
        <f t="shared" si="97"/>
        <v>53.365099264002652</v>
      </c>
      <c r="V241" s="49">
        <f t="shared" si="77"/>
        <v>5.7870613783703746</v>
      </c>
      <c r="W241" s="49">
        <f t="shared" si="78"/>
        <v>5.7870613783703746</v>
      </c>
      <c r="X241" s="49">
        <f t="shared" si="79"/>
        <v>5.7870613783703746</v>
      </c>
      <c r="Y241" s="49">
        <f t="shared" si="80"/>
        <v>5.7870613783703746</v>
      </c>
      <c r="Z241" s="103">
        <f t="shared" si="81"/>
        <v>5.7870613783703746</v>
      </c>
      <c r="AB241" s="49">
        <f t="shared" si="82"/>
        <v>73.495679505303741</v>
      </c>
      <c r="AC241" s="49">
        <f t="shared" si="83"/>
        <v>69.583626013525389</v>
      </c>
      <c r="AD241" s="49">
        <f t="shared" si="84"/>
        <v>65.897602279049764</v>
      </c>
      <c r="AE241" s="49">
        <f t="shared" si="85"/>
        <v>62.42454880478828</v>
      </c>
      <c r="AF241" s="103">
        <f t="shared" si="86"/>
        <v>59.152160642373026</v>
      </c>
      <c r="AH241" s="49">
        <f t="shared" si="87"/>
        <v>1228.5931306280304</v>
      </c>
      <c r="AI241" s="49">
        <f t="shared" si="88"/>
        <v>1159.009504614505</v>
      </c>
      <c r="AJ241" s="49">
        <f t="shared" si="89"/>
        <v>1093.1119023354552</v>
      </c>
      <c r="AK241" s="49">
        <f t="shared" si="90"/>
        <v>1030.687353530667</v>
      </c>
      <c r="AL241" s="103">
        <f t="shared" si="91"/>
        <v>971.53519288829398</v>
      </c>
      <c r="AN241" s="53">
        <f t="shared" si="92"/>
        <v>123.867997861053</v>
      </c>
      <c r="AO241" s="53">
        <f t="shared" si="93"/>
        <v>128.69311074886514</v>
      </c>
      <c r="AP241" s="53">
        <f t="shared" si="94"/>
        <v>107.43585456779707</v>
      </c>
      <c r="AQ241" s="53">
        <f t="shared" si="95"/>
        <v>101.59066823895363</v>
      </c>
      <c r="AR241" s="203">
        <f t="shared" si="96"/>
        <v>96.070497972128194</v>
      </c>
      <c r="AY241" s="3"/>
    </row>
    <row r="242" spans="1:51">
      <c r="A242" s="240"/>
      <c r="B242" s="43">
        <f>'13. Desinvesteringen'!B526</f>
        <v>507</v>
      </c>
      <c r="C242" s="54"/>
      <c r="D242" s="54"/>
      <c r="E242" s="54"/>
      <c r="F242" s="48">
        <f>'5. Input GAW-waarde desinv.'!D202</f>
        <v>32369.723836884237</v>
      </c>
      <c r="G242" s="187">
        <f>'13. Desinvesteringen'!D526</f>
        <v>2016</v>
      </c>
      <c r="H242" s="187">
        <f>'13. Desinvesteringen'!G526</f>
        <v>2023</v>
      </c>
      <c r="I242" s="43" t="str">
        <f>'13. Desinvesteringen'!C526</f>
        <v>17 Mengstations</v>
      </c>
      <c r="J242" s="176">
        <f>'13. Desinvesteringen'!F526</f>
        <v>0</v>
      </c>
      <c r="K242" s="44">
        <f>_xlfn.XLOOKUP(I242,'3. Input (des)investeringen '!$B$11:$B$81,'3. Input (des)investeringen '!$E$11:$E$81)</f>
        <v>0</v>
      </c>
      <c r="L242" s="54"/>
      <c r="M242" s="44">
        <f>_xlfn.XLOOKUP(I242,'3. Input (des)investeringen '!$B$11:$B$81,'3. Input (des)investeringen '!$D$11:$D$81,0)</f>
        <v>30</v>
      </c>
      <c r="N242" s="44">
        <f t="shared" si="76"/>
        <v>24.5</v>
      </c>
      <c r="P242" s="49">
        <f t="shared" si="97"/>
        <v>1545.8194648634515</v>
      </c>
      <c r="Q242" s="49">
        <f t="shared" si="97"/>
        <v>1463.7963912176356</v>
      </c>
      <c r="R242" s="49">
        <f t="shared" si="97"/>
        <v>1386.1255622958836</v>
      </c>
      <c r="S242" s="49">
        <f t="shared" si="97"/>
        <v>1312.5760426638572</v>
      </c>
      <c r="T242" s="103">
        <f t="shared" si="97"/>
        <v>1242.9291506041425</v>
      </c>
      <c r="V242" s="49">
        <f t="shared" si="77"/>
        <v>132.12132178320095</v>
      </c>
      <c r="W242" s="49">
        <f t="shared" si="78"/>
        <v>132.12132178320095</v>
      </c>
      <c r="X242" s="49">
        <f t="shared" si="79"/>
        <v>132.12132178320095</v>
      </c>
      <c r="Y242" s="49">
        <f t="shared" si="80"/>
        <v>132.12132178320095</v>
      </c>
      <c r="Z242" s="103">
        <f t="shared" si="81"/>
        <v>132.12132178320095</v>
      </c>
      <c r="AB242" s="49">
        <f t="shared" si="82"/>
        <v>1677.9407866466524</v>
      </c>
      <c r="AC242" s="49">
        <f t="shared" si="83"/>
        <v>1595.9177130008366</v>
      </c>
      <c r="AD242" s="49">
        <f t="shared" si="84"/>
        <v>1518.2468840790846</v>
      </c>
      <c r="AE242" s="49">
        <f t="shared" si="85"/>
        <v>1444.6973644470581</v>
      </c>
      <c r="AF242" s="103">
        <f t="shared" si="86"/>
        <v>1375.0504723873435</v>
      </c>
      <c r="AH242" s="49">
        <f t="shared" si="87"/>
        <v>30691.783050237584</v>
      </c>
      <c r="AI242" s="49">
        <f t="shared" si="88"/>
        <v>29095.865337236748</v>
      </c>
      <c r="AJ242" s="49">
        <f t="shared" si="89"/>
        <v>27577.618453157662</v>
      </c>
      <c r="AK242" s="49">
        <f t="shared" si="90"/>
        <v>26132.921088710602</v>
      </c>
      <c r="AL242" s="103">
        <f t="shared" si="91"/>
        <v>24757.87061632326</v>
      </c>
      <c r="AN242" s="53">
        <f t="shared" si="92"/>
        <v>2936.3038917063932</v>
      </c>
      <c r="AO242" s="53">
        <f t="shared" si="93"/>
        <v>3079.8068451999106</v>
      </c>
      <c r="AP242" s="53">
        <f t="shared" si="94"/>
        <v>2566.1963852990757</v>
      </c>
      <c r="AQ242" s="53">
        <f t="shared" si="95"/>
        <v>2437.7483658180608</v>
      </c>
      <c r="AR242" s="203">
        <f t="shared" si="96"/>
        <v>2315.8495558076274</v>
      </c>
      <c r="AY242" s="3"/>
    </row>
    <row r="243" spans="1:51">
      <c r="A243" s="240"/>
      <c r="B243" s="43">
        <f>'13. Desinvesteringen'!B527</f>
        <v>508</v>
      </c>
      <c r="C243" s="54"/>
      <c r="D243" s="54"/>
      <c r="E243" s="54"/>
      <c r="F243" s="48">
        <f>'5. Input GAW-waarde desinv.'!D203</f>
        <v>0</v>
      </c>
      <c r="G243" s="187">
        <f>'13. Desinvesteringen'!D527</f>
        <v>1964</v>
      </c>
      <c r="H243" s="187">
        <f>'13. Desinvesteringen'!G527</f>
        <v>2023</v>
      </c>
      <c r="I243" s="43" t="str">
        <f>'13. Desinvesteringen'!C527</f>
        <v>21 Hoofdtransportleiding</v>
      </c>
      <c r="J243" s="176">
        <f>'13. Desinvesteringen'!F527</f>
        <v>0</v>
      </c>
      <c r="K243" s="44">
        <f>_xlfn.XLOOKUP(I243,'3. Input (des)investeringen '!$B$11:$B$81,'3. Input (des)investeringen '!$E$11:$E$81)</f>
        <v>1</v>
      </c>
      <c r="L243" s="54"/>
      <c r="M243" s="44">
        <f>_xlfn.XLOOKUP(I243,'3. Input (des)investeringen '!$B$11:$B$81,'3. Input (des)investeringen '!$D$11:$D$81,0)</f>
        <v>55</v>
      </c>
      <c r="N243" s="44">
        <f t="shared" si="76"/>
        <v>0</v>
      </c>
      <c r="P243" s="49">
        <f t="shared" si="97"/>
        <v>0</v>
      </c>
      <c r="Q243" s="49">
        <f t="shared" si="97"/>
        <v>0</v>
      </c>
      <c r="R243" s="49">
        <f t="shared" si="97"/>
        <v>0</v>
      </c>
      <c r="S243" s="49">
        <f t="shared" si="97"/>
        <v>0</v>
      </c>
      <c r="T243" s="103">
        <f t="shared" si="97"/>
        <v>0</v>
      </c>
      <c r="V243" s="49">
        <f t="shared" si="77"/>
        <v>0</v>
      </c>
      <c r="W243" s="49">
        <f t="shared" si="78"/>
        <v>0</v>
      </c>
      <c r="X243" s="49">
        <f t="shared" si="79"/>
        <v>0</v>
      </c>
      <c r="Y243" s="49">
        <f t="shared" si="80"/>
        <v>0</v>
      </c>
      <c r="Z243" s="103">
        <f t="shared" si="81"/>
        <v>0</v>
      </c>
      <c r="AB243" s="49">
        <f t="shared" si="82"/>
        <v>0</v>
      </c>
      <c r="AC243" s="49">
        <f t="shared" si="83"/>
        <v>0</v>
      </c>
      <c r="AD243" s="49">
        <f t="shared" si="84"/>
        <v>0</v>
      </c>
      <c r="AE243" s="49">
        <f t="shared" si="85"/>
        <v>0</v>
      </c>
      <c r="AF243" s="103">
        <f t="shared" si="86"/>
        <v>0</v>
      </c>
      <c r="AH243" s="49">
        <f t="shared" si="87"/>
        <v>0</v>
      </c>
      <c r="AI243" s="49">
        <f t="shared" si="88"/>
        <v>0</v>
      </c>
      <c r="AJ243" s="49">
        <f t="shared" si="89"/>
        <v>0</v>
      </c>
      <c r="AK243" s="49">
        <f t="shared" si="90"/>
        <v>0</v>
      </c>
      <c r="AL243" s="103">
        <f t="shared" si="91"/>
        <v>0</v>
      </c>
      <c r="AN243" s="53">
        <f t="shared" si="92"/>
        <v>0</v>
      </c>
      <c r="AO243" s="53">
        <f t="shared" si="93"/>
        <v>0</v>
      </c>
      <c r="AP243" s="53">
        <f t="shared" si="94"/>
        <v>0</v>
      </c>
      <c r="AQ243" s="53">
        <f t="shared" si="95"/>
        <v>0</v>
      </c>
      <c r="AR243" s="203">
        <f t="shared" si="96"/>
        <v>0</v>
      </c>
      <c r="AY243" s="3"/>
    </row>
    <row r="244" spans="1:51">
      <c r="A244" s="240"/>
      <c r="B244" s="43">
        <f>'13. Desinvesteringen'!B528</f>
        <v>509</v>
      </c>
      <c r="C244" s="54"/>
      <c r="D244" s="54"/>
      <c r="E244" s="54"/>
      <c r="F244" s="48">
        <f>'5. Input GAW-waarde desinv.'!D204</f>
        <v>0</v>
      </c>
      <c r="G244" s="187">
        <f>'13. Desinvesteringen'!D528</f>
        <v>1966</v>
      </c>
      <c r="H244" s="187">
        <f>'13. Desinvesteringen'!G528</f>
        <v>2023</v>
      </c>
      <c r="I244" s="43" t="str">
        <f>'13. Desinvesteringen'!C528</f>
        <v>21 Hoofdtransportleiding</v>
      </c>
      <c r="J244" s="176">
        <f>'13. Desinvesteringen'!F528</f>
        <v>0</v>
      </c>
      <c r="K244" s="44">
        <f>_xlfn.XLOOKUP(I244,'3. Input (des)investeringen '!$B$11:$B$81,'3. Input (des)investeringen '!$E$11:$E$81)</f>
        <v>1</v>
      </c>
      <c r="L244" s="54"/>
      <c r="M244" s="44">
        <f>_xlfn.XLOOKUP(I244,'3. Input (des)investeringen '!$B$11:$B$81,'3. Input (des)investeringen '!$D$11:$D$81,0)</f>
        <v>55</v>
      </c>
      <c r="N244" s="44">
        <f t="shared" si="76"/>
        <v>0</v>
      </c>
      <c r="P244" s="49">
        <f t="shared" si="97"/>
        <v>0</v>
      </c>
      <c r="Q244" s="49">
        <f t="shared" si="97"/>
        <v>0</v>
      </c>
      <c r="R244" s="49">
        <f t="shared" si="97"/>
        <v>0</v>
      </c>
      <c r="S244" s="49">
        <f t="shared" si="97"/>
        <v>0</v>
      </c>
      <c r="T244" s="103">
        <f t="shared" si="97"/>
        <v>0</v>
      </c>
      <c r="V244" s="49">
        <f t="shared" si="77"/>
        <v>0</v>
      </c>
      <c r="W244" s="49">
        <f t="shared" si="78"/>
        <v>0</v>
      </c>
      <c r="X244" s="49">
        <f t="shared" si="79"/>
        <v>0</v>
      </c>
      <c r="Y244" s="49">
        <f t="shared" si="80"/>
        <v>0</v>
      </c>
      <c r="Z244" s="103">
        <f t="shared" si="81"/>
        <v>0</v>
      </c>
      <c r="AB244" s="49">
        <f t="shared" si="82"/>
        <v>0</v>
      </c>
      <c r="AC244" s="49">
        <f t="shared" si="83"/>
        <v>0</v>
      </c>
      <c r="AD244" s="49">
        <f t="shared" si="84"/>
        <v>0</v>
      </c>
      <c r="AE244" s="49">
        <f t="shared" si="85"/>
        <v>0</v>
      </c>
      <c r="AF244" s="103">
        <f t="shared" si="86"/>
        <v>0</v>
      </c>
      <c r="AH244" s="49">
        <f t="shared" si="87"/>
        <v>0</v>
      </c>
      <c r="AI244" s="49">
        <f t="shared" si="88"/>
        <v>0</v>
      </c>
      <c r="AJ244" s="49">
        <f t="shared" si="89"/>
        <v>0</v>
      </c>
      <c r="AK244" s="49">
        <f t="shared" si="90"/>
        <v>0</v>
      </c>
      <c r="AL244" s="103">
        <f t="shared" si="91"/>
        <v>0</v>
      </c>
      <c r="AN244" s="53">
        <f t="shared" si="92"/>
        <v>0</v>
      </c>
      <c r="AO244" s="53">
        <f t="shared" si="93"/>
        <v>0</v>
      </c>
      <c r="AP244" s="53">
        <f t="shared" si="94"/>
        <v>0</v>
      </c>
      <c r="AQ244" s="53">
        <f t="shared" si="95"/>
        <v>0</v>
      </c>
      <c r="AR244" s="203">
        <f t="shared" si="96"/>
        <v>0</v>
      </c>
      <c r="AY244" s="3"/>
    </row>
    <row r="245" spans="1:51">
      <c r="A245" s="240"/>
      <c r="B245" s="43">
        <f>'13. Desinvesteringen'!B529</f>
        <v>510</v>
      </c>
      <c r="C245" s="54"/>
      <c r="D245" s="54"/>
      <c r="E245" s="54"/>
      <c r="F245" s="48">
        <f>'5. Input GAW-waarde desinv.'!D205</f>
        <v>391.2500930325707</v>
      </c>
      <c r="G245" s="187">
        <f>'13. Desinvesteringen'!D529</f>
        <v>1967</v>
      </c>
      <c r="H245" s="187">
        <f>'13. Desinvesteringen'!G529</f>
        <v>2023</v>
      </c>
      <c r="I245" s="43" t="str">
        <f>'13. Desinvesteringen'!C529</f>
        <v>21 Hoofdtransportleiding</v>
      </c>
      <c r="J245" s="176">
        <f>'13. Desinvesteringen'!F529</f>
        <v>0</v>
      </c>
      <c r="K245" s="44">
        <f>_xlfn.XLOOKUP(I245,'3. Input (des)investeringen '!$B$11:$B$81,'3. Input (des)investeringen '!$E$11:$E$81)</f>
        <v>1</v>
      </c>
      <c r="L245" s="54"/>
      <c r="M245" s="44">
        <f>_xlfn.XLOOKUP(I245,'3. Input (des)investeringen '!$B$11:$B$81,'3. Input (des)investeringen '!$D$11:$D$81,0)</f>
        <v>55</v>
      </c>
      <c r="N245" s="44">
        <f t="shared" si="76"/>
        <v>0.5</v>
      </c>
      <c r="P245" s="49">
        <f t="shared" si="97"/>
        <v>352.12508372931364</v>
      </c>
      <c r="Q245" s="49">
        <f t="shared" si="97"/>
        <v>0</v>
      </c>
      <c r="R245" s="49">
        <f t="shared" si="97"/>
        <v>0</v>
      </c>
      <c r="S245" s="49">
        <f t="shared" si="97"/>
        <v>0</v>
      </c>
      <c r="T245" s="103">
        <f t="shared" si="97"/>
        <v>0</v>
      </c>
      <c r="V245" s="49">
        <f t="shared" si="77"/>
        <v>39.125009303257073</v>
      </c>
      <c r="W245" s="49">
        <f t="shared" si="78"/>
        <v>0</v>
      </c>
      <c r="X245" s="49">
        <f t="shared" si="79"/>
        <v>0</v>
      </c>
      <c r="Y245" s="49">
        <f t="shared" si="80"/>
        <v>0</v>
      </c>
      <c r="Z245" s="103">
        <f t="shared" si="81"/>
        <v>0</v>
      </c>
      <c r="AB245" s="49">
        <f t="shared" si="82"/>
        <v>391.2500930325707</v>
      </c>
      <c r="AC245" s="49">
        <f t="shared" si="83"/>
        <v>0</v>
      </c>
      <c r="AD245" s="49">
        <f t="shared" si="84"/>
        <v>0</v>
      </c>
      <c r="AE245" s="49">
        <f t="shared" si="85"/>
        <v>0</v>
      </c>
      <c r="AF245" s="103">
        <f t="shared" si="86"/>
        <v>0</v>
      </c>
      <c r="AH245" s="49">
        <f t="shared" si="87"/>
        <v>0</v>
      </c>
      <c r="AI245" s="49">
        <f t="shared" si="88"/>
        <v>0</v>
      </c>
      <c r="AJ245" s="49">
        <f t="shared" si="89"/>
        <v>0</v>
      </c>
      <c r="AK245" s="49">
        <f t="shared" si="90"/>
        <v>0</v>
      </c>
      <c r="AL245" s="103">
        <f t="shared" si="91"/>
        <v>0</v>
      </c>
      <c r="AN245" s="53">
        <f t="shared" si="92"/>
        <v>391.2500930325707</v>
      </c>
      <c r="AO245" s="53">
        <f t="shared" si="93"/>
        <v>0</v>
      </c>
      <c r="AP245" s="53">
        <f t="shared" si="94"/>
        <v>0</v>
      </c>
      <c r="AQ245" s="53">
        <f t="shared" si="95"/>
        <v>0</v>
      </c>
      <c r="AR245" s="203">
        <f t="shared" si="96"/>
        <v>0</v>
      </c>
      <c r="AY245" s="3"/>
    </row>
    <row r="246" spans="1:51">
      <c r="A246" s="240"/>
      <c r="B246" s="43">
        <f>'13. Desinvesteringen'!B530</f>
        <v>511</v>
      </c>
      <c r="C246" s="54"/>
      <c r="D246" s="54"/>
      <c r="E246" s="54"/>
      <c r="F246" s="48">
        <f>'5. Input GAW-waarde desinv.'!D206</f>
        <v>5807.0127406390793</v>
      </c>
      <c r="G246" s="187">
        <f>'13. Desinvesteringen'!D530</f>
        <v>1970</v>
      </c>
      <c r="H246" s="187">
        <f>'13. Desinvesteringen'!G530</f>
        <v>2023</v>
      </c>
      <c r="I246" s="43" t="str">
        <f>'13. Desinvesteringen'!C530</f>
        <v>21 Hoofdtransportleiding</v>
      </c>
      <c r="J246" s="176">
        <f>'13. Desinvesteringen'!F530</f>
        <v>0</v>
      </c>
      <c r="K246" s="44">
        <f>_xlfn.XLOOKUP(I246,'3. Input (des)investeringen '!$B$11:$B$81,'3. Input (des)investeringen '!$E$11:$E$81)</f>
        <v>1</v>
      </c>
      <c r="L246" s="54"/>
      <c r="M246" s="44">
        <f>_xlfn.XLOOKUP(I246,'3. Input (des)investeringen '!$B$11:$B$81,'3. Input (des)investeringen '!$D$11:$D$81,0)</f>
        <v>55</v>
      </c>
      <c r="N246" s="44">
        <f t="shared" si="76"/>
        <v>3.5</v>
      </c>
      <c r="P246" s="49">
        <f t="shared" si="97"/>
        <v>1941.201401870778</v>
      </c>
      <c r="Q246" s="49">
        <f t="shared" si="97"/>
        <v>1314.0440258817573</v>
      </c>
      <c r="R246" s="49">
        <f t="shared" si="97"/>
        <v>1314.0440258817573</v>
      </c>
      <c r="S246" s="49">
        <f t="shared" si="97"/>
        <v>657.02201294087865</v>
      </c>
      <c r="T246" s="103">
        <f t="shared" si="97"/>
        <v>0</v>
      </c>
      <c r="V246" s="49">
        <f t="shared" si="77"/>
        <v>165.91464973254514</v>
      </c>
      <c r="W246" s="49">
        <f t="shared" si="78"/>
        <v>165.91464973254514</v>
      </c>
      <c r="X246" s="49">
        <f t="shared" si="79"/>
        <v>165.91464973254514</v>
      </c>
      <c r="Y246" s="49">
        <f t="shared" si="80"/>
        <v>82.957324866272572</v>
      </c>
      <c r="Z246" s="103">
        <f t="shared" si="81"/>
        <v>0</v>
      </c>
      <c r="AB246" s="49">
        <f t="shared" si="82"/>
        <v>2107.1160516033233</v>
      </c>
      <c r="AC246" s="49">
        <f t="shared" si="83"/>
        <v>1479.9586756143024</v>
      </c>
      <c r="AD246" s="49">
        <f t="shared" si="84"/>
        <v>1479.9586756143024</v>
      </c>
      <c r="AE246" s="49">
        <f t="shared" si="85"/>
        <v>739.97933780715118</v>
      </c>
      <c r="AF246" s="103">
        <f t="shared" si="86"/>
        <v>0</v>
      </c>
      <c r="AH246" s="49">
        <f t="shared" si="87"/>
        <v>3699.896689035756</v>
      </c>
      <c r="AI246" s="49">
        <f t="shared" si="88"/>
        <v>2219.9380134214534</v>
      </c>
      <c r="AJ246" s="49">
        <f t="shared" si="89"/>
        <v>739.97933780715107</v>
      </c>
      <c r="AK246" s="49">
        <f t="shared" si="90"/>
        <v>0</v>
      </c>
      <c r="AL246" s="103">
        <f t="shared" si="91"/>
        <v>0</v>
      </c>
      <c r="AN246" s="53">
        <f t="shared" si="92"/>
        <v>2258.8118158537891</v>
      </c>
      <c r="AO246" s="53">
        <f t="shared" si="93"/>
        <v>1593.1755142987965</v>
      </c>
      <c r="AP246" s="53">
        <f t="shared" si="94"/>
        <v>1508.0778904509741</v>
      </c>
      <c r="AQ246" s="53">
        <f t="shared" si="95"/>
        <v>739.97933780715118</v>
      </c>
      <c r="AR246" s="203">
        <f t="shared" si="96"/>
        <v>0</v>
      </c>
      <c r="AY246" s="3"/>
    </row>
    <row r="247" spans="1:51">
      <c r="A247" s="240"/>
      <c r="B247" s="43">
        <f>'13. Desinvesteringen'!B531</f>
        <v>512</v>
      </c>
      <c r="C247" s="54"/>
      <c r="D247" s="54"/>
      <c r="E247" s="54"/>
      <c r="F247" s="48">
        <f>'5. Input GAW-waarde desinv.'!D207</f>
        <v>3846.4772684956265</v>
      </c>
      <c r="G247" s="187">
        <f>'13. Desinvesteringen'!D531</f>
        <v>1971</v>
      </c>
      <c r="H247" s="187">
        <f>'13. Desinvesteringen'!G531</f>
        <v>2023</v>
      </c>
      <c r="I247" s="43" t="str">
        <f>'13. Desinvesteringen'!C531</f>
        <v>21 Hoofdtransportleiding</v>
      </c>
      <c r="J247" s="176">
        <f>'13. Desinvesteringen'!F531</f>
        <v>0</v>
      </c>
      <c r="K247" s="44">
        <f>_xlfn.XLOOKUP(I247,'3. Input (des)investeringen '!$B$11:$B$81,'3. Input (des)investeringen '!$E$11:$E$81)</f>
        <v>1</v>
      </c>
      <c r="L247" s="54"/>
      <c r="M247" s="44">
        <f>_xlfn.XLOOKUP(I247,'3. Input (des)investeringen '!$B$11:$B$81,'3. Input (des)investeringen '!$D$11:$D$81,0)</f>
        <v>55</v>
      </c>
      <c r="N247" s="44">
        <f t="shared" si="76"/>
        <v>4.5</v>
      </c>
      <c r="P247" s="49">
        <f t="shared" si="97"/>
        <v>1000.084089808863</v>
      </c>
      <c r="Q247" s="49">
        <f t="shared" si="97"/>
        <v>711.17090830852476</v>
      </c>
      <c r="R247" s="49">
        <f t="shared" si="97"/>
        <v>700.22981741147044</v>
      </c>
      <c r="S247" s="49">
        <f t="shared" si="97"/>
        <v>700.22981741147044</v>
      </c>
      <c r="T247" s="103">
        <f t="shared" si="97"/>
        <v>350.11490870573522</v>
      </c>
      <c r="V247" s="49">
        <f t="shared" si="77"/>
        <v>85.477272633236154</v>
      </c>
      <c r="W247" s="49">
        <f t="shared" si="78"/>
        <v>85.477272633236154</v>
      </c>
      <c r="X247" s="49">
        <f t="shared" si="79"/>
        <v>85.477272633236154</v>
      </c>
      <c r="Y247" s="49">
        <f t="shared" si="80"/>
        <v>85.477272633236154</v>
      </c>
      <c r="Z247" s="103">
        <f t="shared" si="81"/>
        <v>42.738636316618077</v>
      </c>
      <c r="AB247" s="49">
        <f t="shared" si="82"/>
        <v>1085.5613624420992</v>
      </c>
      <c r="AC247" s="49">
        <f t="shared" si="83"/>
        <v>796.64818094176087</v>
      </c>
      <c r="AD247" s="49">
        <f t="shared" si="84"/>
        <v>785.70709004470655</v>
      </c>
      <c r="AE247" s="49">
        <f t="shared" si="85"/>
        <v>785.70709004470655</v>
      </c>
      <c r="AF247" s="103">
        <f t="shared" si="86"/>
        <v>392.85354502235327</v>
      </c>
      <c r="AH247" s="49">
        <f t="shared" si="87"/>
        <v>2760.9159060535276</v>
      </c>
      <c r="AI247" s="49">
        <f t="shared" si="88"/>
        <v>1964.2677251117666</v>
      </c>
      <c r="AJ247" s="49">
        <f t="shared" si="89"/>
        <v>1178.56063506706</v>
      </c>
      <c r="AK247" s="49">
        <f t="shared" si="90"/>
        <v>392.8535450223535</v>
      </c>
      <c r="AL247" s="103">
        <f t="shared" si="91"/>
        <v>0</v>
      </c>
      <c r="AN247" s="53">
        <f t="shared" si="92"/>
        <v>1198.7589145902939</v>
      </c>
      <c r="AO247" s="53">
        <f t="shared" si="93"/>
        <v>896.8258349224609</v>
      </c>
      <c r="AP247" s="53">
        <f t="shared" si="94"/>
        <v>830.49239417725482</v>
      </c>
      <c r="AQ247" s="53">
        <f t="shared" si="95"/>
        <v>800.63552475555593</v>
      </c>
      <c r="AR247" s="203">
        <f t="shared" si="96"/>
        <v>392.85354502235327</v>
      </c>
      <c r="AY247" s="3"/>
    </row>
    <row r="248" spans="1:51">
      <c r="A248" s="240"/>
      <c r="B248" s="43">
        <f>'13. Desinvesteringen'!B532</f>
        <v>513</v>
      </c>
      <c r="C248" s="54"/>
      <c r="D248" s="54"/>
      <c r="E248" s="54"/>
      <c r="F248" s="48">
        <f>'5. Input GAW-waarde desinv.'!D208</f>
        <v>68227.138320870654</v>
      </c>
      <c r="G248" s="187">
        <f>'13. Desinvesteringen'!D532</f>
        <v>1975</v>
      </c>
      <c r="H248" s="187">
        <f>'13. Desinvesteringen'!G532</f>
        <v>2023</v>
      </c>
      <c r="I248" s="43" t="str">
        <f>'13. Desinvesteringen'!C532</f>
        <v>21 Hoofdtransportleiding</v>
      </c>
      <c r="J248" s="176">
        <f>'13. Desinvesteringen'!F532</f>
        <v>0</v>
      </c>
      <c r="K248" s="44">
        <f>_xlfn.XLOOKUP(I248,'3. Input (des)investeringen '!$B$11:$B$81,'3. Input (des)investeringen '!$E$11:$E$81)</f>
        <v>1</v>
      </c>
      <c r="L248" s="54"/>
      <c r="M248" s="44">
        <f>_xlfn.XLOOKUP(I248,'3. Input (des)investeringen '!$B$11:$B$81,'3. Input (des)investeringen '!$D$11:$D$81,0)</f>
        <v>55</v>
      </c>
      <c r="N248" s="44">
        <f t="shared" si="76"/>
        <v>8.5</v>
      </c>
      <c r="P248" s="49">
        <f t="shared" si="97"/>
        <v>9391.2649218139613</v>
      </c>
      <c r="Q248" s="49">
        <f t="shared" si="97"/>
        <v>7954.9538161247665</v>
      </c>
      <c r="R248" s="49">
        <f t="shared" si="97"/>
        <v>6778.1855001299782</v>
      </c>
      <c r="S248" s="49">
        <f t="shared" si="97"/>
        <v>6778.1855001299782</v>
      </c>
      <c r="T248" s="103">
        <f t="shared" si="97"/>
        <v>6778.1855001299782</v>
      </c>
      <c r="V248" s="49">
        <f t="shared" si="77"/>
        <v>802.67221553965476</v>
      </c>
      <c r="W248" s="49">
        <f t="shared" si="78"/>
        <v>802.67221553965476</v>
      </c>
      <c r="X248" s="49">
        <f t="shared" si="79"/>
        <v>802.67221553965476</v>
      </c>
      <c r="Y248" s="49">
        <f t="shared" si="80"/>
        <v>802.67221553965476</v>
      </c>
      <c r="Z248" s="103">
        <f t="shared" si="81"/>
        <v>802.67221553965476</v>
      </c>
      <c r="AB248" s="49">
        <f t="shared" si="82"/>
        <v>10193.937137353616</v>
      </c>
      <c r="AC248" s="49">
        <f t="shared" si="83"/>
        <v>8757.626031664422</v>
      </c>
      <c r="AD248" s="49">
        <f t="shared" si="84"/>
        <v>7580.8577156696329</v>
      </c>
      <c r="AE248" s="49">
        <f t="shared" si="85"/>
        <v>7580.8577156696329</v>
      </c>
      <c r="AF248" s="103">
        <f t="shared" si="86"/>
        <v>7580.8577156696329</v>
      </c>
      <c r="AH248" s="49">
        <f t="shared" si="87"/>
        <v>58033.201183517041</v>
      </c>
      <c r="AI248" s="49">
        <f t="shared" si="88"/>
        <v>49275.575151852623</v>
      </c>
      <c r="AJ248" s="49">
        <f t="shared" si="89"/>
        <v>41694.717436182989</v>
      </c>
      <c r="AK248" s="49">
        <f t="shared" si="90"/>
        <v>34113.859720513356</v>
      </c>
      <c r="AL248" s="103">
        <f t="shared" si="91"/>
        <v>26533.002004843722</v>
      </c>
      <c r="AN248" s="53">
        <f t="shared" si="92"/>
        <v>12573.298385877815</v>
      </c>
      <c r="AO248" s="53">
        <f t="shared" si="93"/>
        <v>11270.680364408905</v>
      </c>
      <c r="AP248" s="53">
        <f t="shared" si="94"/>
        <v>9165.2569782445862</v>
      </c>
      <c r="AQ248" s="53">
        <f t="shared" si="95"/>
        <v>8877.1843850491405</v>
      </c>
      <c r="AR248" s="203">
        <f t="shared" si="96"/>
        <v>8589.1117918536947</v>
      </c>
      <c r="AY248" s="3"/>
    </row>
    <row r="249" spans="1:51">
      <c r="A249" s="240"/>
      <c r="B249" s="43">
        <f>'13. Desinvesteringen'!B533</f>
        <v>514</v>
      </c>
      <c r="C249" s="54"/>
      <c r="D249" s="54"/>
      <c r="E249" s="54"/>
      <c r="F249" s="48">
        <f>'5. Input GAW-waarde desinv.'!D209</f>
        <v>18541.10836769961</v>
      </c>
      <c r="G249" s="187">
        <f>'13. Desinvesteringen'!D533</f>
        <v>1976</v>
      </c>
      <c r="H249" s="187">
        <f>'13. Desinvesteringen'!G533</f>
        <v>2023</v>
      </c>
      <c r="I249" s="43" t="str">
        <f>'13. Desinvesteringen'!C533</f>
        <v>21 Hoofdtransportleiding</v>
      </c>
      <c r="J249" s="176">
        <f>'13. Desinvesteringen'!F533</f>
        <v>0</v>
      </c>
      <c r="K249" s="44">
        <f>_xlfn.XLOOKUP(I249,'3. Input (des)investeringen '!$B$11:$B$81,'3. Input (des)investeringen '!$E$11:$E$81)</f>
        <v>1</v>
      </c>
      <c r="L249" s="54"/>
      <c r="M249" s="44">
        <f>_xlfn.XLOOKUP(I249,'3. Input (des)investeringen '!$B$11:$B$81,'3. Input (des)investeringen '!$D$11:$D$81,0)</f>
        <v>55</v>
      </c>
      <c r="N249" s="44">
        <f t="shared" si="76"/>
        <v>9.5</v>
      </c>
      <c r="P249" s="49">
        <f t="shared" si="97"/>
        <v>2283.4838726535313</v>
      </c>
      <c r="Q249" s="49">
        <f t="shared" si="97"/>
        <v>1971.0071321851531</v>
      </c>
      <c r="R249" s="49">
        <f t="shared" si="97"/>
        <v>1701.2903667282374</v>
      </c>
      <c r="S249" s="49">
        <f t="shared" si="97"/>
        <v>1650.9563322096503</v>
      </c>
      <c r="T249" s="103">
        <f t="shared" si="97"/>
        <v>1650.9563322096503</v>
      </c>
      <c r="V249" s="49">
        <f t="shared" si="77"/>
        <v>195.16956176525906</v>
      </c>
      <c r="W249" s="49">
        <f t="shared" si="78"/>
        <v>195.16956176525906</v>
      </c>
      <c r="X249" s="49">
        <f t="shared" si="79"/>
        <v>195.16956176525906</v>
      </c>
      <c r="Y249" s="49">
        <f t="shared" si="80"/>
        <v>195.16956176525906</v>
      </c>
      <c r="Z249" s="103">
        <f t="shared" si="81"/>
        <v>195.16956176525906</v>
      </c>
      <c r="AB249" s="49">
        <f t="shared" si="82"/>
        <v>2478.6534344187903</v>
      </c>
      <c r="AC249" s="49">
        <f t="shared" si="83"/>
        <v>2166.1766939504123</v>
      </c>
      <c r="AD249" s="49">
        <f t="shared" si="84"/>
        <v>1896.4599284934964</v>
      </c>
      <c r="AE249" s="49">
        <f t="shared" si="85"/>
        <v>1846.1258939749093</v>
      </c>
      <c r="AF249" s="103">
        <f t="shared" si="86"/>
        <v>1846.1258939749093</v>
      </c>
      <c r="AH249" s="49">
        <f t="shared" si="87"/>
        <v>16062.45493328082</v>
      </c>
      <c r="AI249" s="49">
        <f t="shared" si="88"/>
        <v>13896.278239330408</v>
      </c>
      <c r="AJ249" s="49">
        <f t="shared" si="89"/>
        <v>11999.818310836912</v>
      </c>
      <c r="AK249" s="49">
        <f t="shared" si="90"/>
        <v>10153.692416862003</v>
      </c>
      <c r="AL249" s="103">
        <f t="shared" si="91"/>
        <v>8307.566522887093</v>
      </c>
      <c r="AN249" s="53">
        <f t="shared" si="92"/>
        <v>3137.2140866833042</v>
      </c>
      <c r="AO249" s="53">
        <f t="shared" si="93"/>
        <v>2874.886884156263</v>
      </c>
      <c r="AP249" s="53">
        <f t="shared" si="94"/>
        <v>2352.4530243052991</v>
      </c>
      <c r="AQ249" s="53">
        <f t="shared" si="95"/>
        <v>2231.9662058156655</v>
      </c>
      <c r="AR249" s="203">
        <f t="shared" si="96"/>
        <v>2161.8134218446189</v>
      </c>
      <c r="AY249" s="3"/>
    </row>
    <row r="250" spans="1:51">
      <c r="A250" s="240"/>
      <c r="B250" s="43">
        <f>'13. Desinvesteringen'!B534</f>
        <v>515</v>
      </c>
      <c r="C250" s="54"/>
      <c r="D250" s="54"/>
      <c r="E250" s="54"/>
      <c r="F250" s="48">
        <f>'5. Input GAW-waarde desinv.'!D210</f>
        <v>9654.3986266756274</v>
      </c>
      <c r="G250" s="187">
        <f>'13. Desinvesteringen'!D534</f>
        <v>1978</v>
      </c>
      <c r="H250" s="187">
        <f>'13. Desinvesteringen'!G534</f>
        <v>2023</v>
      </c>
      <c r="I250" s="43" t="str">
        <f>'13. Desinvesteringen'!C534</f>
        <v>21 Hoofdtransportleiding</v>
      </c>
      <c r="J250" s="176">
        <f>'13. Desinvesteringen'!F534</f>
        <v>0</v>
      </c>
      <c r="K250" s="44">
        <f>_xlfn.XLOOKUP(I250,'3. Input (des)investeringen '!$B$11:$B$81,'3. Input (des)investeringen '!$E$11:$E$81)</f>
        <v>1</v>
      </c>
      <c r="L250" s="54"/>
      <c r="M250" s="44">
        <f>_xlfn.XLOOKUP(I250,'3. Input (des)investeringen '!$B$11:$B$81,'3. Input (des)investeringen '!$D$11:$D$81,0)</f>
        <v>55</v>
      </c>
      <c r="N250" s="44">
        <f t="shared" si="76"/>
        <v>11.5</v>
      </c>
      <c r="P250" s="49">
        <f t="shared" si="97"/>
        <v>982.23012114873779</v>
      </c>
      <c r="Q250" s="49">
        <f t="shared" si="97"/>
        <v>871.19541180148906</v>
      </c>
      <c r="R250" s="49">
        <f t="shared" si="97"/>
        <v>772.71245220653816</v>
      </c>
      <c r="S250" s="49">
        <f t="shared" si="97"/>
        <v>713.27303280603519</v>
      </c>
      <c r="T250" s="103">
        <f t="shared" si="97"/>
        <v>713.27303280603519</v>
      </c>
      <c r="V250" s="49">
        <f t="shared" si="77"/>
        <v>83.951292405875023</v>
      </c>
      <c r="W250" s="49">
        <f t="shared" si="78"/>
        <v>83.951292405875023</v>
      </c>
      <c r="X250" s="49">
        <f t="shared" si="79"/>
        <v>83.951292405875023</v>
      </c>
      <c r="Y250" s="49">
        <f t="shared" si="80"/>
        <v>83.951292405875023</v>
      </c>
      <c r="Z250" s="103">
        <f t="shared" si="81"/>
        <v>83.951292405875023</v>
      </c>
      <c r="AB250" s="49">
        <f t="shared" si="82"/>
        <v>1066.1814135546128</v>
      </c>
      <c r="AC250" s="49">
        <f t="shared" si="83"/>
        <v>955.14670420736411</v>
      </c>
      <c r="AD250" s="49">
        <f t="shared" si="84"/>
        <v>856.66374461241321</v>
      </c>
      <c r="AE250" s="49">
        <f t="shared" si="85"/>
        <v>797.22432521191024</v>
      </c>
      <c r="AF250" s="103">
        <f t="shared" si="86"/>
        <v>797.22432521191024</v>
      </c>
      <c r="AH250" s="49">
        <f t="shared" si="87"/>
        <v>8588.2172131210136</v>
      </c>
      <c r="AI250" s="49">
        <f t="shared" si="88"/>
        <v>7633.07050891365</v>
      </c>
      <c r="AJ250" s="49">
        <f t="shared" si="89"/>
        <v>6776.4067643012368</v>
      </c>
      <c r="AK250" s="49">
        <f t="shared" si="90"/>
        <v>5979.1824390893262</v>
      </c>
      <c r="AL250" s="103">
        <f t="shared" si="91"/>
        <v>5181.9581138774156</v>
      </c>
      <c r="AN250" s="53">
        <f t="shared" si="92"/>
        <v>1418.2983192925744</v>
      </c>
      <c r="AO250" s="53">
        <f t="shared" si="93"/>
        <v>1344.4333001619602</v>
      </c>
      <c r="AP250" s="53">
        <f t="shared" si="94"/>
        <v>1114.1672016558603</v>
      </c>
      <c r="AQ250" s="53">
        <f t="shared" si="95"/>
        <v>1024.4332578973047</v>
      </c>
      <c r="AR250" s="203">
        <f t="shared" si="96"/>
        <v>994.13873353925203</v>
      </c>
      <c r="AY250" s="3"/>
    </row>
    <row r="251" spans="1:51">
      <c r="A251" s="240"/>
      <c r="B251" s="43">
        <f>'13. Desinvesteringen'!B535</f>
        <v>516</v>
      </c>
      <c r="C251" s="54"/>
      <c r="D251" s="54"/>
      <c r="E251" s="54"/>
      <c r="F251" s="48">
        <f>'5. Input GAW-waarde desinv.'!D211</f>
        <v>11416.655239751346</v>
      </c>
      <c r="G251" s="187">
        <f>'13. Desinvesteringen'!D535</f>
        <v>1980</v>
      </c>
      <c r="H251" s="187">
        <f>'13. Desinvesteringen'!G535</f>
        <v>2023</v>
      </c>
      <c r="I251" s="43" t="str">
        <f>'13. Desinvesteringen'!C535</f>
        <v>21 Hoofdtransportleiding</v>
      </c>
      <c r="J251" s="176">
        <f>'13. Desinvesteringen'!F535</f>
        <v>0</v>
      </c>
      <c r="K251" s="44">
        <f>_xlfn.XLOOKUP(I251,'3. Input (des)investeringen '!$B$11:$B$81,'3. Input (des)investeringen '!$E$11:$E$81)</f>
        <v>1</v>
      </c>
      <c r="L251" s="54"/>
      <c r="M251" s="44">
        <f>_xlfn.XLOOKUP(I251,'3. Input (des)investeringen '!$B$11:$B$81,'3. Input (des)investeringen '!$D$11:$D$81,0)</f>
        <v>55</v>
      </c>
      <c r="N251" s="44">
        <f t="shared" si="76"/>
        <v>13.5</v>
      </c>
      <c r="P251" s="49">
        <f t="shared" si="97"/>
        <v>989.44345411178335</v>
      </c>
      <c r="Q251" s="49">
        <f t="shared" si="97"/>
        <v>894.1637140862041</v>
      </c>
      <c r="R251" s="49">
        <f t="shared" si="97"/>
        <v>808.05906013716231</v>
      </c>
      <c r="S251" s="49">
        <f t="shared" si="97"/>
        <v>730.24596545728741</v>
      </c>
      <c r="T251" s="103">
        <f t="shared" si="97"/>
        <v>721.37658126144981</v>
      </c>
      <c r="V251" s="49">
        <f t="shared" si="77"/>
        <v>84.567816590750724</v>
      </c>
      <c r="W251" s="49">
        <f t="shared" si="78"/>
        <v>84.567816590750724</v>
      </c>
      <c r="X251" s="49">
        <f t="shared" si="79"/>
        <v>84.567816590750724</v>
      </c>
      <c r="Y251" s="49">
        <f t="shared" si="80"/>
        <v>84.567816590750724</v>
      </c>
      <c r="Z251" s="103">
        <f t="shared" si="81"/>
        <v>84.567816590750724</v>
      </c>
      <c r="AB251" s="49">
        <f t="shared" si="82"/>
        <v>1074.0112707025341</v>
      </c>
      <c r="AC251" s="49">
        <f t="shared" si="83"/>
        <v>978.73153067695478</v>
      </c>
      <c r="AD251" s="49">
        <f t="shared" si="84"/>
        <v>892.62687672791299</v>
      </c>
      <c r="AE251" s="49">
        <f t="shared" si="85"/>
        <v>814.81378204803809</v>
      </c>
      <c r="AF251" s="103">
        <f t="shared" si="86"/>
        <v>805.9443978522005</v>
      </c>
      <c r="AH251" s="49">
        <f t="shared" si="87"/>
        <v>10342.643969048811</v>
      </c>
      <c r="AI251" s="49">
        <f t="shared" si="88"/>
        <v>9363.9124383718572</v>
      </c>
      <c r="AJ251" s="49">
        <f t="shared" si="89"/>
        <v>8471.2855616439447</v>
      </c>
      <c r="AK251" s="49">
        <f t="shared" si="90"/>
        <v>7656.4717795959068</v>
      </c>
      <c r="AL251" s="103">
        <f t="shared" si="91"/>
        <v>6850.5273817437064</v>
      </c>
      <c r="AN251" s="53">
        <f t="shared" si="92"/>
        <v>1498.0596734335354</v>
      </c>
      <c r="AO251" s="53">
        <f t="shared" si="93"/>
        <v>1456.2910650339195</v>
      </c>
      <c r="AP251" s="53">
        <f t="shared" si="94"/>
        <v>1214.5357280703829</v>
      </c>
      <c r="AQ251" s="53">
        <f t="shared" si="95"/>
        <v>1105.7597096726827</v>
      </c>
      <c r="AR251" s="203">
        <f t="shared" si="96"/>
        <v>1066.2644383584613</v>
      </c>
      <c r="AY251" s="3"/>
    </row>
    <row r="252" spans="1:51">
      <c r="A252" s="240"/>
      <c r="B252" s="43">
        <f>'13. Desinvesteringen'!B536</f>
        <v>517</v>
      </c>
      <c r="C252" s="54"/>
      <c r="D252" s="54"/>
      <c r="E252" s="54"/>
      <c r="F252" s="48">
        <f>'5. Input GAW-waarde desinv.'!D212</f>
        <v>17633.404807314058</v>
      </c>
      <c r="G252" s="187">
        <f>'13. Desinvesteringen'!D536</f>
        <v>1982</v>
      </c>
      <c r="H252" s="187">
        <f>'13. Desinvesteringen'!G536</f>
        <v>2023</v>
      </c>
      <c r="I252" s="43" t="str">
        <f>'13. Desinvesteringen'!C536</f>
        <v>21 Hoofdtransportleiding</v>
      </c>
      <c r="J252" s="176">
        <f>'13. Desinvesteringen'!F536</f>
        <v>0</v>
      </c>
      <c r="K252" s="44">
        <f>_xlfn.XLOOKUP(I252,'3. Input (des)investeringen '!$B$11:$B$81,'3. Input (des)investeringen '!$E$11:$E$81)</f>
        <v>1</v>
      </c>
      <c r="L252" s="54"/>
      <c r="M252" s="44">
        <f>_xlfn.XLOOKUP(I252,'3. Input (des)investeringen '!$B$11:$B$81,'3. Input (des)investeringen '!$D$11:$D$81,0)</f>
        <v>55</v>
      </c>
      <c r="N252" s="44">
        <f t="shared" si="76"/>
        <v>15.5</v>
      </c>
      <c r="P252" s="49">
        <f t="shared" si="97"/>
        <v>1331.0376531972547</v>
      </c>
      <c r="Q252" s="49">
        <f t="shared" si="97"/>
        <v>1219.4022371226463</v>
      </c>
      <c r="R252" s="49">
        <f t="shared" si="97"/>
        <v>1117.1297914284889</v>
      </c>
      <c r="S252" s="49">
        <f t="shared" si="97"/>
        <v>1023.4350347280349</v>
      </c>
      <c r="T252" s="103">
        <f t="shared" si="97"/>
        <v>972.09214000923726</v>
      </c>
      <c r="V252" s="49">
        <f t="shared" si="77"/>
        <v>113.76390198267134</v>
      </c>
      <c r="W252" s="49">
        <f t="shared" si="78"/>
        <v>113.76390198267134</v>
      </c>
      <c r="X252" s="49">
        <f t="shared" si="79"/>
        <v>113.76390198267134</v>
      </c>
      <c r="Y252" s="49">
        <f t="shared" si="80"/>
        <v>113.76390198267134</v>
      </c>
      <c r="Z252" s="103">
        <f t="shared" si="81"/>
        <v>113.76390198267134</v>
      </c>
      <c r="AB252" s="49">
        <f t="shared" si="82"/>
        <v>1444.801555179926</v>
      </c>
      <c r="AC252" s="49">
        <f t="shared" si="83"/>
        <v>1333.1661391053176</v>
      </c>
      <c r="AD252" s="49">
        <f t="shared" si="84"/>
        <v>1230.8936934111603</v>
      </c>
      <c r="AE252" s="49">
        <f t="shared" si="85"/>
        <v>1137.1989367107062</v>
      </c>
      <c r="AF252" s="103">
        <f t="shared" si="86"/>
        <v>1085.8560419919086</v>
      </c>
      <c r="AH252" s="49">
        <f t="shared" si="87"/>
        <v>16188.603252134133</v>
      </c>
      <c r="AI252" s="49">
        <f t="shared" si="88"/>
        <v>14855.437113028816</v>
      </c>
      <c r="AJ252" s="49">
        <f t="shared" si="89"/>
        <v>13624.543419617656</v>
      </c>
      <c r="AK252" s="49">
        <f t="shared" si="90"/>
        <v>12487.344482906949</v>
      </c>
      <c r="AL252" s="103">
        <f t="shared" si="91"/>
        <v>11401.48844091504</v>
      </c>
      <c r="AN252" s="53">
        <f t="shared" si="92"/>
        <v>2108.5342885174255</v>
      </c>
      <c r="AO252" s="53">
        <f t="shared" si="93"/>
        <v>2090.7934318697871</v>
      </c>
      <c r="AP252" s="53">
        <f t="shared" si="94"/>
        <v>1748.6263433566312</v>
      </c>
      <c r="AQ252" s="53">
        <f t="shared" si="95"/>
        <v>1611.7180270611702</v>
      </c>
      <c r="AR252" s="203">
        <f t="shared" si="96"/>
        <v>1519.1126027466801</v>
      </c>
      <c r="AY252" s="3"/>
    </row>
    <row r="253" spans="1:51">
      <c r="A253" s="240"/>
      <c r="B253" s="43">
        <f>'13. Desinvesteringen'!B537</f>
        <v>518</v>
      </c>
      <c r="C253" s="54"/>
      <c r="D253" s="54"/>
      <c r="E253" s="54"/>
      <c r="F253" s="48">
        <f>'5. Input GAW-waarde desinv.'!D213</f>
        <v>15300.61437397597</v>
      </c>
      <c r="G253" s="187">
        <f>'13. Desinvesteringen'!D537</f>
        <v>1986</v>
      </c>
      <c r="H253" s="187">
        <f>'13. Desinvesteringen'!G537</f>
        <v>2023</v>
      </c>
      <c r="I253" s="43" t="str">
        <f>'13. Desinvesteringen'!C537</f>
        <v>21 Hoofdtransportleiding</v>
      </c>
      <c r="J253" s="176">
        <f>'13. Desinvesteringen'!F537</f>
        <v>0</v>
      </c>
      <c r="K253" s="44">
        <f>_xlfn.XLOOKUP(I253,'3. Input (des)investeringen '!$B$11:$B$81,'3. Input (des)investeringen '!$E$11:$E$81)</f>
        <v>1</v>
      </c>
      <c r="L253" s="54"/>
      <c r="M253" s="44">
        <f>_xlfn.XLOOKUP(I253,'3. Input (des)investeringen '!$B$11:$B$81,'3. Input (des)investeringen '!$D$11:$D$81,0)</f>
        <v>55</v>
      </c>
      <c r="N253" s="44">
        <f t="shared" si="76"/>
        <v>19.5</v>
      </c>
      <c r="P253" s="49">
        <f t="shared" si="97"/>
        <v>918.03686243855816</v>
      </c>
      <c r="Q253" s="49">
        <f t="shared" si="97"/>
        <v>856.83440494265426</v>
      </c>
      <c r="R253" s="49">
        <f t="shared" si="97"/>
        <v>799.71211127981076</v>
      </c>
      <c r="S253" s="49">
        <f t="shared" si="97"/>
        <v>746.39797052782342</v>
      </c>
      <c r="T253" s="103">
        <f t="shared" si="97"/>
        <v>696.63810582596852</v>
      </c>
      <c r="V253" s="49">
        <f t="shared" si="77"/>
        <v>78.464689097312672</v>
      </c>
      <c r="W253" s="49">
        <f t="shared" si="78"/>
        <v>78.464689097312672</v>
      </c>
      <c r="X253" s="49">
        <f t="shared" si="79"/>
        <v>78.464689097312672</v>
      </c>
      <c r="Y253" s="49">
        <f t="shared" si="80"/>
        <v>78.464689097312672</v>
      </c>
      <c r="Z253" s="103">
        <f t="shared" si="81"/>
        <v>78.464689097312672</v>
      </c>
      <c r="AB253" s="49">
        <f t="shared" si="82"/>
        <v>996.50155153587082</v>
      </c>
      <c r="AC253" s="49">
        <f t="shared" si="83"/>
        <v>935.29909403996692</v>
      </c>
      <c r="AD253" s="49">
        <f t="shared" si="84"/>
        <v>878.17680037712341</v>
      </c>
      <c r="AE253" s="49">
        <f t="shared" si="85"/>
        <v>824.86265962513608</v>
      </c>
      <c r="AF253" s="103">
        <f t="shared" si="86"/>
        <v>775.10279492328118</v>
      </c>
      <c r="AH253" s="49">
        <f t="shared" si="87"/>
        <v>14304.1128224401</v>
      </c>
      <c r="AI253" s="49">
        <f t="shared" si="88"/>
        <v>13368.813728400133</v>
      </c>
      <c r="AJ253" s="49">
        <f t="shared" si="89"/>
        <v>12490.63692802301</v>
      </c>
      <c r="AK253" s="49">
        <f t="shared" si="90"/>
        <v>11665.774268397874</v>
      </c>
      <c r="AL253" s="103">
        <f t="shared" si="91"/>
        <v>10890.671473474593</v>
      </c>
      <c r="AN253" s="53">
        <f t="shared" si="92"/>
        <v>1582.9701772559149</v>
      </c>
      <c r="AO253" s="53">
        <f t="shared" si="93"/>
        <v>1617.1085941883737</v>
      </c>
      <c r="AP253" s="53">
        <f t="shared" si="94"/>
        <v>1352.8210036419978</v>
      </c>
      <c r="AQ253" s="53">
        <f t="shared" si="95"/>
        <v>1268.1620818242552</v>
      </c>
      <c r="AR253" s="203">
        <f t="shared" si="96"/>
        <v>1188.9483109153157</v>
      </c>
      <c r="AY253" s="3"/>
    </row>
    <row r="254" spans="1:51">
      <c r="A254" s="240"/>
      <c r="B254" s="43">
        <f>'13. Desinvesteringen'!B538</f>
        <v>519</v>
      </c>
      <c r="C254" s="54"/>
      <c r="D254" s="54"/>
      <c r="E254" s="54"/>
      <c r="F254" s="48">
        <f>'5. Input GAW-waarde desinv.'!D214</f>
        <v>16001.249643380297</v>
      </c>
      <c r="G254" s="187">
        <f>'13. Desinvesteringen'!D538</f>
        <v>1987</v>
      </c>
      <c r="H254" s="187">
        <f>'13. Desinvesteringen'!G538</f>
        <v>2023</v>
      </c>
      <c r="I254" s="43" t="str">
        <f>'13. Desinvesteringen'!C538</f>
        <v>21 Hoofdtransportleiding</v>
      </c>
      <c r="J254" s="176">
        <f>'13. Desinvesteringen'!F538</f>
        <v>0</v>
      </c>
      <c r="K254" s="44">
        <f>_xlfn.XLOOKUP(I254,'3. Input (des)investeringen '!$B$11:$B$81,'3. Input (des)investeringen '!$E$11:$E$81)</f>
        <v>1</v>
      </c>
      <c r="L254" s="54"/>
      <c r="M254" s="44">
        <f>_xlfn.XLOOKUP(I254,'3. Input (des)investeringen '!$B$11:$B$81,'3. Input (des)investeringen '!$D$11:$D$81,0)</f>
        <v>55</v>
      </c>
      <c r="N254" s="44">
        <f t="shared" si="76"/>
        <v>20.5</v>
      </c>
      <c r="P254" s="49">
        <f t="shared" si="97"/>
        <v>913.24205281731452</v>
      </c>
      <c r="Q254" s="49">
        <f t="shared" si="97"/>
        <v>855.32914215085066</v>
      </c>
      <c r="R254" s="49">
        <f t="shared" si="97"/>
        <v>801.08875752665028</v>
      </c>
      <c r="S254" s="49">
        <f t="shared" si="97"/>
        <v>750.28800704935065</v>
      </c>
      <c r="T254" s="103">
        <f t="shared" si="97"/>
        <v>702.70876757792826</v>
      </c>
      <c r="V254" s="49">
        <f t="shared" si="77"/>
        <v>78.054876309172187</v>
      </c>
      <c r="W254" s="49">
        <f t="shared" si="78"/>
        <v>78.054876309172187</v>
      </c>
      <c r="X254" s="49">
        <f t="shared" si="79"/>
        <v>78.054876309172187</v>
      </c>
      <c r="Y254" s="49">
        <f t="shared" si="80"/>
        <v>78.054876309172187</v>
      </c>
      <c r="Z254" s="103">
        <f t="shared" si="81"/>
        <v>78.054876309172187</v>
      </c>
      <c r="AB254" s="49">
        <f t="shared" si="82"/>
        <v>991.2969291264867</v>
      </c>
      <c r="AC254" s="49">
        <f t="shared" si="83"/>
        <v>933.38401846002284</v>
      </c>
      <c r="AD254" s="49">
        <f t="shared" si="84"/>
        <v>879.14363383582247</v>
      </c>
      <c r="AE254" s="49">
        <f t="shared" si="85"/>
        <v>828.34288335852284</v>
      </c>
      <c r="AF254" s="103">
        <f t="shared" si="86"/>
        <v>780.76364388710044</v>
      </c>
      <c r="AH254" s="49">
        <f t="shared" si="87"/>
        <v>15009.95271425381</v>
      </c>
      <c r="AI254" s="49">
        <f t="shared" si="88"/>
        <v>14076.568695793787</v>
      </c>
      <c r="AJ254" s="49">
        <f t="shared" si="89"/>
        <v>13197.425061957965</v>
      </c>
      <c r="AK254" s="49">
        <f t="shared" si="90"/>
        <v>12369.082178599443</v>
      </c>
      <c r="AL254" s="103">
        <f t="shared" si="91"/>
        <v>11588.318534712344</v>
      </c>
      <c r="AN254" s="53">
        <f t="shared" si="92"/>
        <v>1606.7049904108931</v>
      </c>
      <c r="AO254" s="53">
        <f t="shared" si="93"/>
        <v>1651.289021945506</v>
      </c>
      <c r="AP254" s="53">
        <f t="shared" si="94"/>
        <v>1380.6457861902252</v>
      </c>
      <c r="AQ254" s="53">
        <f t="shared" si="95"/>
        <v>1298.3680061453017</v>
      </c>
      <c r="AR254" s="203">
        <f t="shared" si="96"/>
        <v>1221.1197482061696</v>
      </c>
      <c r="AY254" s="3"/>
    </row>
    <row r="255" spans="1:51">
      <c r="A255" s="240"/>
      <c r="B255" s="43">
        <f>'13. Desinvesteringen'!B539</f>
        <v>520</v>
      </c>
      <c r="C255" s="54"/>
      <c r="D255" s="54"/>
      <c r="E255" s="54"/>
      <c r="F255" s="48">
        <f>'5. Input GAW-waarde desinv.'!D215</f>
        <v>20208.996722083291</v>
      </c>
      <c r="G255" s="187">
        <f>'13. Desinvesteringen'!D539</f>
        <v>1993</v>
      </c>
      <c r="H255" s="187">
        <f>'13. Desinvesteringen'!G539</f>
        <v>2023</v>
      </c>
      <c r="I255" s="43" t="str">
        <f>'13. Desinvesteringen'!C539</f>
        <v>21 Hoofdtransportleiding</v>
      </c>
      <c r="J255" s="176">
        <f>'13. Desinvesteringen'!F539</f>
        <v>0</v>
      </c>
      <c r="K255" s="44">
        <f>_xlfn.XLOOKUP(I255,'3. Input (des)investeringen '!$B$11:$B$81,'3. Input (des)investeringen '!$E$11:$E$81)</f>
        <v>1</v>
      </c>
      <c r="L255" s="54"/>
      <c r="M255" s="44">
        <f>_xlfn.XLOOKUP(I255,'3. Input (des)investeringen '!$B$11:$B$81,'3. Input (des)investeringen '!$D$11:$D$81,0)</f>
        <v>55</v>
      </c>
      <c r="N255" s="44">
        <f t="shared" si="76"/>
        <v>26.5</v>
      </c>
      <c r="P255" s="49">
        <f t="shared" si="97"/>
        <v>892.24627037122457</v>
      </c>
      <c r="Q255" s="49">
        <f t="shared" si="97"/>
        <v>848.47569861716443</v>
      </c>
      <c r="R255" s="49">
        <f t="shared" si="97"/>
        <v>806.85236245858664</v>
      </c>
      <c r="S255" s="49">
        <f t="shared" si="97"/>
        <v>767.27092580967485</v>
      </c>
      <c r="T255" s="103">
        <f t="shared" si="97"/>
        <v>729.631220015238</v>
      </c>
      <c r="V255" s="49">
        <f t="shared" si="77"/>
        <v>76.260364988993544</v>
      </c>
      <c r="W255" s="49">
        <f t="shared" si="78"/>
        <v>76.260364988993558</v>
      </c>
      <c r="X255" s="49">
        <f t="shared" si="79"/>
        <v>76.260364988993558</v>
      </c>
      <c r="Y255" s="49">
        <f t="shared" si="80"/>
        <v>76.260364988993558</v>
      </c>
      <c r="Z255" s="103">
        <f t="shared" si="81"/>
        <v>76.260364988993558</v>
      </c>
      <c r="AB255" s="49">
        <f t="shared" si="82"/>
        <v>968.50663536021807</v>
      </c>
      <c r="AC255" s="49">
        <f t="shared" si="83"/>
        <v>924.73606360615804</v>
      </c>
      <c r="AD255" s="49">
        <f t="shared" si="84"/>
        <v>883.11272744758026</v>
      </c>
      <c r="AE255" s="49">
        <f t="shared" si="85"/>
        <v>843.53129079866835</v>
      </c>
      <c r="AF255" s="103">
        <f t="shared" si="86"/>
        <v>805.8915850042315</v>
      </c>
      <c r="AH255" s="49">
        <f t="shared" si="87"/>
        <v>19240.490086723072</v>
      </c>
      <c r="AI255" s="49">
        <f t="shared" si="88"/>
        <v>18315.754023116915</v>
      </c>
      <c r="AJ255" s="49">
        <f t="shared" si="89"/>
        <v>17432.641295669335</v>
      </c>
      <c r="AK255" s="49">
        <f t="shared" si="90"/>
        <v>16589.110004870665</v>
      </c>
      <c r="AL255" s="103">
        <f t="shared" si="91"/>
        <v>15783.218419866433</v>
      </c>
      <c r="AN255" s="53">
        <f t="shared" si="92"/>
        <v>1757.3667289158641</v>
      </c>
      <c r="AO255" s="53">
        <f t="shared" si="93"/>
        <v>1858.8395187851206</v>
      </c>
      <c r="AP255" s="53">
        <f t="shared" si="94"/>
        <v>1545.5530966830149</v>
      </c>
      <c r="AQ255" s="53">
        <f t="shared" si="95"/>
        <v>1473.9174709837534</v>
      </c>
      <c r="AR255" s="203">
        <f t="shared" si="96"/>
        <v>1405.6538849591559</v>
      </c>
      <c r="AY255" s="3"/>
    </row>
    <row r="256" spans="1:51">
      <c r="A256" s="240"/>
      <c r="B256" s="43">
        <f>'13. Desinvesteringen'!B540</f>
        <v>521</v>
      </c>
      <c r="C256" s="54"/>
      <c r="D256" s="54"/>
      <c r="E256" s="54"/>
      <c r="F256" s="48">
        <f>'5. Input GAW-waarde desinv.'!D216</f>
        <v>58527.314744578129</v>
      </c>
      <c r="G256" s="187">
        <f>'13. Desinvesteringen'!D540</f>
        <v>1996</v>
      </c>
      <c r="H256" s="187">
        <f>'13. Desinvesteringen'!G540</f>
        <v>2023</v>
      </c>
      <c r="I256" s="43" t="str">
        <f>'13. Desinvesteringen'!C540</f>
        <v>21 Hoofdtransportleiding</v>
      </c>
      <c r="J256" s="176">
        <f>'13. Desinvesteringen'!F540</f>
        <v>0</v>
      </c>
      <c r="K256" s="44">
        <f>_xlfn.XLOOKUP(I256,'3. Input (des)investeringen '!$B$11:$B$81,'3. Input (des)investeringen '!$E$11:$E$81)</f>
        <v>1</v>
      </c>
      <c r="L256" s="54"/>
      <c r="M256" s="44">
        <f>_xlfn.XLOOKUP(I256,'3. Input (des)investeringen '!$B$11:$B$81,'3. Input (des)investeringen '!$D$11:$D$81,0)</f>
        <v>55</v>
      </c>
      <c r="N256" s="44">
        <f t="shared" si="76"/>
        <v>29.5</v>
      </c>
      <c r="P256" s="49">
        <f t="shared" si="97"/>
        <v>2321.2528220730987</v>
      </c>
      <c r="Q256" s="49">
        <f t="shared" si="97"/>
        <v>2218.9603248291992</v>
      </c>
      <c r="R256" s="49">
        <f t="shared" si="97"/>
        <v>2121.1756325485908</v>
      </c>
      <c r="S256" s="49">
        <f t="shared" si="97"/>
        <v>2027.7000961989918</v>
      </c>
      <c r="T256" s="103">
        <f t="shared" si="97"/>
        <v>1938.3438207732736</v>
      </c>
      <c r="V256" s="49">
        <f t="shared" si="77"/>
        <v>198.39767710026484</v>
      </c>
      <c r="W256" s="49">
        <f t="shared" si="78"/>
        <v>198.39767710026484</v>
      </c>
      <c r="X256" s="49">
        <f t="shared" si="79"/>
        <v>198.39767710026484</v>
      </c>
      <c r="Y256" s="49">
        <f t="shared" si="80"/>
        <v>198.39767710026484</v>
      </c>
      <c r="Z256" s="103">
        <f t="shared" si="81"/>
        <v>198.39767710026484</v>
      </c>
      <c r="AB256" s="49">
        <f t="shared" si="82"/>
        <v>2519.6504991733636</v>
      </c>
      <c r="AC256" s="49">
        <f t="shared" si="83"/>
        <v>2417.3580019294641</v>
      </c>
      <c r="AD256" s="49">
        <f t="shared" si="84"/>
        <v>2319.5733096488557</v>
      </c>
      <c r="AE256" s="49">
        <f t="shared" si="85"/>
        <v>2226.0977732992565</v>
      </c>
      <c r="AF256" s="103">
        <f t="shared" si="86"/>
        <v>2136.7414978735383</v>
      </c>
      <c r="AH256" s="49">
        <f t="shared" si="87"/>
        <v>56007.664245404769</v>
      </c>
      <c r="AI256" s="49">
        <f t="shared" si="88"/>
        <v>53590.306243475308</v>
      </c>
      <c r="AJ256" s="49">
        <f t="shared" si="89"/>
        <v>51270.732933826454</v>
      </c>
      <c r="AK256" s="49">
        <f t="shared" si="90"/>
        <v>49044.635160527199</v>
      </c>
      <c r="AL256" s="103">
        <f t="shared" si="91"/>
        <v>46907.89366265366</v>
      </c>
      <c r="AN256" s="53">
        <f t="shared" si="92"/>
        <v>4815.9647332349596</v>
      </c>
      <c r="AO256" s="53">
        <f t="shared" si="93"/>
        <v>5150.4636203467053</v>
      </c>
      <c r="AP256" s="53">
        <f t="shared" si="94"/>
        <v>4267.8611611342603</v>
      </c>
      <c r="AQ256" s="53">
        <f t="shared" si="95"/>
        <v>4089.79390939929</v>
      </c>
      <c r="AR256" s="203">
        <f t="shared" si="96"/>
        <v>3919.241457054377</v>
      </c>
      <c r="AY256" s="3"/>
    </row>
    <row r="257" spans="1:51">
      <c r="A257" s="240"/>
      <c r="B257" s="43">
        <f>'13. Desinvesteringen'!B541</f>
        <v>522</v>
      </c>
      <c r="C257" s="54"/>
      <c r="D257" s="54"/>
      <c r="E257" s="54"/>
      <c r="F257" s="48">
        <f>'5. Input GAW-waarde desinv.'!D217</f>
        <v>247531.06540005477</v>
      </c>
      <c r="G257" s="187">
        <f>'13. Desinvesteringen'!D541</f>
        <v>2002</v>
      </c>
      <c r="H257" s="187">
        <f>'13. Desinvesteringen'!G541</f>
        <v>2023</v>
      </c>
      <c r="I257" s="43" t="str">
        <f>'13. Desinvesteringen'!C541</f>
        <v>21 Hoofdtransportleiding</v>
      </c>
      <c r="J257" s="176">
        <f>'13. Desinvesteringen'!F541</f>
        <v>0</v>
      </c>
      <c r="K257" s="44">
        <f>_xlfn.XLOOKUP(I257,'3. Input (des)investeringen '!$B$11:$B$81,'3. Input (des)investeringen '!$E$11:$E$81)</f>
        <v>1</v>
      </c>
      <c r="L257" s="54"/>
      <c r="M257" s="44">
        <f>_xlfn.XLOOKUP(I257,'3. Input (des)investeringen '!$B$11:$B$81,'3. Input (des)investeringen '!$D$11:$D$81,0)</f>
        <v>55</v>
      </c>
      <c r="N257" s="44">
        <f t="shared" si="76"/>
        <v>35.5</v>
      </c>
      <c r="P257" s="49">
        <f t="shared" si="97"/>
        <v>8158.066099100397</v>
      </c>
      <c r="Q257" s="49">
        <f t="shared" si="97"/>
        <v>7859.3200165981289</v>
      </c>
      <c r="R257" s="49">
        <f t="shared" si="97"/>
        <v>7571.5139314832686</v>
      </c>
      <c r="S257" s="49">
        <f t="shared" si="97"/>
        <v>7294.247224133177</v>
      </c>
      <c r="T257" s="103">
        <f t="shared" si="97"/>
        <v>7027.1339455029474</v>
      </c>
      <c r="V257" s="49">
        <f t="shared" si="77"/>
        <v>697.27060676071778</v>
      </c>
      <c r="W257" s="49">
        <f t="shared" si="78"/>
        <v>697.27060676071767</v>
      </c>
      <c r="X257" s="49">
        <f t="shared" si="79"/>
        <v>697.27060676071767</v>
      </c>
      <c r="Y257" s="49">
        <f t="shared" si="80"/>
        <v>697.27060676071767</v>
      </c>
      <c r="Z257" s="103">
        <f t="shared" si="81"/>
        <v>697.27060676071767</v>
      </c>
      <c r="AB257" s="49">
        <f t="shared" si="82"/>
        <v>8855.3367058611148</v>
      </c>
      <c r="AC257" s="49">
        <f t="shared" si="83"/>
        <v>8556.5906233588466</v>
      </c>
      <c r="AD257" s="49">
        <f t="shared" si="84"/>
        <v>8268.7845382439864</v>
      </c>
      <c r="AE257" s="49">
        <f t="shared" si="85"/>
        <v>7991.5178308938948</v>
      </c>
      <c r="AF257" s="103">
        <f t="shared" si="86"/>
        <v>7724.4045522636652</v>
      </c>
      <c r="AH257" s="49">
        <f t="shared" si="87"/>
        <v>238675.72869419365</v>
      </c>
      <c r="AI257" s="49">
        <f t="shared" si="88"/>
        <v>230119.1380708348</v>
      </c>
      <c r="AJ257" s="49">
        <f t="shared" si="89"/>
        <v>221850.35353259082</v>
      </c>
      <c r="AK257" s="49">
        <f t="shared" si="90"/>
        <v>213858.83570169692</v>
      </c>
      <c r="AL257" s="103">
        <f t="shared" si="91"/>
        <v>206134.43114943325</v>
      </c>
      <c r="AN257" s="53">
        <f t="shared" si="92"/>
        <v>18641.041582323054</v>
      </c>
      <c r="AO257" s="53">
        <f t="shared" si="93"/>
        <v>20292.666664971421</v>
      </c>
      <c r="AP257" s="53">
        <f t="shared" si="94"/>
        <v>16699.097972482436</v>
      </c>
      <c r="AQ257" s="53">
        <f t="shared" si="95"/>
        <v>16118.153587558378</v>
      </c>
      <c r="AR257" s="203">
        <f t="shared" si="96"/>
        <v>15557.51293594213</v>
      </c>
      <c r="AY257" s="3"/>
    </row>
    <row r="258" spans="1:51">
      <c r="A258" s="240"/>
      <c r="B258" s="43">
        <f>'13. Desinvesteringen'!B542</f>
        <v>523</v>
      </c>
      <c r="C258" s="54"/>
      <c r="D258" s="54"/>
      <c r="E258" s="54"/>
      <c r="F258" s="48">
        <f>'5. Input GAW-waarde desinv.'!D218</f>
        <v>31800.173255745365</v>
      </c>
      <c r="G258" s="187">
        <f>'13. Desinvesteringen'!D542</f>
        <v>2008</v>
      </c>
      <c r="H258" s="187">
        <f>'13. Desinvesteringen'!G542</f>
        <v>2023</v>
      </c>
      <c r="I258" s="43" t="str">
        <f>'13. Desinvesteringen'!C542</f>
        <v>21 Hoofdtransportleiding</v>
      </c>
      <c r="J258" s="176">
        <f>'13. Desinvesteringen'!F542</f>
        <v>0</v>
      </c>
      <c r="K258" s="44">
        <f>_xlfn.XLOOKUP(I258,'3. Input (des)investeringen '!$B$11:$B$81,'3. Input (des)investeringen '!$E$11:$E$81)</f>
        <v>1</v>
      </c>
      <c r="L258" s="54"/>
      <c r="M258" s="44">
        <f>_xlfn.XLOOKUP(I258,'3. Input (des)investeringen '!$B$11:$B$81,'3. Input (des)investeringen '!$D$11:$D$81,0)</f>
        <v>55</v>
      </c>
      <c r="N258" s="44">
        <f t="shared" si="76"/>
        <v>41.5</v>
      </c>
      <c r="P258" s="49">
        <f t="shared" si="97"/>
        <v>896.53500504149588</v>
      </c>
      <c r="Q258" s="49">
        <f t="shared" si="97"/>
        <v>868.45077596790691</v>
      </c>
      <c r="R258" s="49">
        <f t="shared" si="97"/>
        <v>841.24629382915316</v>
      </c>
      <c r="S258" s="49">
        <f t="shared" si="97"/>
        <v>814.89400028751697</v>
      </c>
      <c r="T258" s="103">
        <f t="shared" si="97"/>
        <v>789.36720027851038</v>
      </c>
      <c r="V258" s="49">
        <f t="shared" si="77"/>
        <v>76.626923507820166</v>
      </c>
      <c r="W258" s="49">
        <f t="shared" si="78"/>
        <v>76.626923507820152</v>
      </c>
      <c r="X258" s="49">
        <f t="shared" si="79"/>
        <v>76.626923507820152</v>
      </c>
      <c r="Y258" s="49">
        <f t="shared" si="80"/>
        <v>76.626923507820152</v>
      </c>
      <c r="Z258" s="103">
        <f t="shared" si="81"/>
        <v>76.626923507820152</v>
      </c>
      <c r="AB258" s="49">
        <f t="shared" si="82"/>
        <v>973.16192854931603</v>
      </c>
      <c r="AC258" s="49">
        <f t="shared" si="83"/>
        <v>945.07769947572706</v>
      </c>
      <c r="AD258" s="49">
        <f t="shared" si="84"/>
        <v>917.87321733697331</v>
      </c>
      <c r="AE258" s="49">
        <f t="shared" si="85"/>
        <v>891.52092379533713</v>
      </c>
      <c r="AF258" s="103">
        <f t="shared" si="86"/>
        <v>865.99412378633053</v>
      </c>
      <c r="AH258" s="49">
        <f t="shared" si="87"/>
        <v>30827.011327196051</v>
      </c>
      <c r="AI258" s="49">
        <f t="shared" si="88"/>
        <v>29881.933627720326</v>
      </c>
      <c r="AJ258" s="49">
        <f t="shared" si="89"/>
        <v>28964.060410383354</v>
      </c>
      <c r="AK258" s="49">
        <f t="shared" si="90"/>
        <v>28072.539486588015</v>
      </c>
      <c r="AL258" s="103">
        <f t="shared" si="91"/>
        <v>27206.545362801684</v>
      </c>
      <c r="AN258" s="53">
        <f t="shared" si="92"/>
        <v>2237.0693929643544</v>
      </c>
      <c r="AO258" s="53">
        <f t="shared" si="93"/>
        <v>2469.0563144894636</v>
      </c>
      <c r="AP258" s="53">
        <f t="shared" si="94"/>
        <v>2018.5075129315408</v>
      </c>
      <c r="AQ258" s="53">
        <f t="shared" si="95"/>
        <v>1958.2774242856817</v>
      </c>
      <c r="AR258" s="203">
        <f t="shared" si="96"/>
        <v>1899.8428475727947</v>
      </c>
      <c r="AY258" s="3"/>
    </row>
    <row r="259" spans="1:51">
      <c r="A259" s="240"/>
      <c r="B259" s="43">
        <f>'13. Desinvesteringen'!B543</f>
        <v>524</v>
      </c>
      <c r="C259" s="54"/>
      <c r="D259" s="54"/>
      <c r="E259" s="54"/>
      <c r="F259" s="48">
        <f>'5. Input GAW-waarde desinv.'!D219</f>
        <v>0</v>
      </c>
      <c r="G259" s="187">
        <f>'13. Desinvesteringen'!D543</f>
        <v>1974</v>
      </c>
      <c r="H259" s="187">
        <f>'13. Desinvesteringen'!G543</f>
        <v>2023</v>
      </c>
      <c r="I259" s="43" t="str">
        <f>'13. Desinvesteringen'!C543</f>
        <v>32 M&amp;R stations</v>
      </c>
      <c r="J259" s="176">
        <f>'13. Desinvesteringen'!F543</f>
        <v>0</v>
      </c>
      <c r="K259" s="44">
        <f>_xlfn.XLOOKUP(I259,'3. Input (des)investeringen '!$B$11:$B$81,'3. Input (des)investeringen '!$E$11:$E$81)</f>
        <v>1</v>
      </c>
      <c r="L259" s="54"/>
      <c r="M259" s="44">
        <f>_xlfn.XLOOKUP(I259,'3. Input (des)investeringen '!$B$11:$B$81,'3. Input (des)investeringen '!$D$11:$D$81,0)</f>
        <v>30</v>
      </c>
      <c r="N259" s="44">
        <f t="shared" si="76"/>
        <v>0</v>
      </c>
      <c r="P259" s="49">
        <f t="shared" si="97"/>
        <v>0</v>
      </c>
      <c r="Q259" s="49">
        <f t="shared" si="97"/>
        <v>0</v>
      </c>
      <c r="R259" s="49">
        <f t="shared" si="97"/>
        <v>0</v>
      </c>
      <c r="S259" s="49">
        <f t="shared" si="97"/>
        <v>0</v>
      </c>
      <c r="T259" s="103">
        <f t="shared" si="97"/>
        <v>0</v>
      </c>
      <c r="V259" s="49">
        <f t="shared" si="77"/>
        <v>0</v>
      </c>
      <c r="W259" s="49">
        <f t="shared" si="78"/>
        <v>0</v>
      </c>
      <c r="X259" s="49">
        <f t="shared" si="79"/>
        <v>0</v>
      </c>
      <c r="Y259" s="49">
        <f t="shared" si="80"/>
        <v>0</v>
      </c>
      <c r="Z259" s="103">
        <f t="shared" si="81"/>
        <v>0</v>
      </c>
      <c r="AB259" s="49">
        <f t="shared" si="82"/>
        <v>0</v>
      </c>
      <c r="AC259" s="49">
        <f t="shared" si="83"/>
        <v>0</v>
      </c>
      <c r="AD259" s="49">
        <f t="shared" si="84"/>
        <v>0</v>
      </c>
      <c r="AE259" s="49">
        <f t="shared" si="85"/>
        <v>0</v>
      </c>
      <c r="AF259" s="103">
        <f t="shared" si="86"/>
        <v>0</v>
      </c>
      <c r="AH259" s="49">
        <f t="shared" si="87"/>
        <v>0</v>
      </c>
      <c r="AI259" s="49">
        <f t="shared" si="88"/>
        <v>0</v>
      </c>
      <c r="AJ259" s="49">
        <f t="shared" si="89"/>
        <v>0</v>
      </c>
      <c r="AK259" s="49">
        <f t="shared" si="90"/>
        <v>0</v>
      </c>
      <c r="AL259" s="103">
        <f t="shared" si="91"/>
        <v>0</v>
      </c>
      <c r="AN259" s="53">
        <f t="shared" si="92"/>
        <v>0</v>
      </c>
      <c r="AO259" s="53">
        <f t="shared" si="93"/>
        <v>0</v>
      </c>
      <c r="AP259" s="53">
        <f t="shared" si="94"/>
        <v>0</v>
      </c>
      <c r="AQ259" s="53">
        <f t="shared" si="95"/>
        <v>0</v>
      </c>
      <c r="AR259" s="203">
        <f t="shared" si="96"/>
        <v>0</v>
      </c>
      <c r="AY259" s="3"/>
    </row>
    <row r="260" spans="1:51">
      <c r="A260" s="240"/>
      <c r="B260" s="43">
        <f>'13. Desinvesteringen'!B544</f>
        <v>525</v>
      </c>
      <c r="C260" s="54"/>
      <c r="D260" s="54"/>
      <c r="E260" s="54"/>
      <c r="F260" s="48">
        <f>'5. Input GAW-waarde desinv.'!D220</f>
        <v>0</v>
      </c>
      <c r="G260" s="187">
        <f>'13. Desinvesteringen'!D544</f>
        <v>1966</v>
      </c>
      <c r="H260" s="187">
        <f>'13. Desinvesteringen'!G544</f>
        <v>2023</v>
      </c>
      <c r="I260" s="43" t="str">
        <f>'13. Desinvesteringen'!C544</f>
        <v>33 Exportstations</v>
      </c>
      <c r="J260" s="176">
        <f>'13. Desinvesteringen'!F544</f>
        <v>0</v>
      </c>
      <c r="K260" s="44">
        <f>_xlfn.XLOOKUP(I260,'3. Input (des)investeringen '!$B$11:$B$81,'3. Input (des)investeringen '!$E$11:$E$81)</f>
        <v>1</v>
      </c>
      <c r="L260" s="54"/>
      <c r="M260" s="44">
        <f>_xlfn.XLOOKUP(I260,'3. Input (des)investeringen '!$B$11:$B$81,'3. Input (des)investeringen '!$D$11:$D$81,0)</f>
        <v>30</v>
      </c>
      <c r="N260" s="44">
        <f t="shared" si="76"/>
        <v>0</v>
      </c>
      <c r="P260" s="49">
        <f t="shared" si="97"/>
        <v>0</v>
      </c>
      <c r="Q260" s="49">
        <f t="shared" si="97"/>
        <v>0</v>
      </c>
      <c r="R260" s="49">
        <f t="shared" si="97"/>
        <v>0</v>
      </c>
      <c r="S260" s="49">
        <f t="shared" si="97"/>
        <v>0</v>
      </c>
      <c r="T260" s="103">
        <f t="shared" si="97"/>
        <v>0</v>
      </c>
      <c r="V260" s="49">
        <f t="shared" si="77"/>
        <v>0</v>
      </c>
      <c r="W260" s="49">
        <f t="shared" si="78"/>
        <v>0</v>
      </c>
      <c r="X260" s="49">
        <f t="shared" si="79"/>
        <v>0</v>
      </c>
      <c r="Y260" s="49">
        <f t="shared" si="80"/>
        <v>0</v>
      </c>
      <c r="Z260" s="103">
        <f t="shared" si="81"/>
        <v>0</v>
      </c>
      <c r="AB260" s="49">
        <f t="shared" si="82"/>
        <v>0</v>
      </c>
      <c r="AC260" s="49">
        <f t="shared" si="83"/>
        <v>0</v>
      </c>
      <c r="AD260" s="49">
        <f t="shared" si="84"/>
        <v>0</v>
      </c>
      <c r="AE260" s="49">
        <f t="shared" si="85"/>
        <v>0</v>
      </c>
      <c r="AF260" s="103">
        <f t="shared" si="86"/>
        <v>0</v>
      </c>
      <c r="AH260" s="49">
        <f t="shared" si="87"/>
        <v>0</v>
      </c>
      <c r="AI260" s="49">
        <f t="shared" si="88"/>
        <v>0</v>
      </c>
      <c r="AJ260" s="49">
        <f t="shared" si="89"/>
        <v>0</v>
      </c>
      <c r="AK260" s="49">
        <f t="shared" si="90"/>
        <v>0</v>
      </c>
      <c r="AL260" s="103">
        <f t="shared" si="91"/>
        <v>0</v>
      </c>
      <c r="AN260" s="53">
        <f t="shared" si="92"/>
        <v>0</v>
      </c>
      <c r="AO260" s="53">
        <f t="shared" si="93"/>
        <v>0</v>
      </c>
      <c r="AP260" s="53">
        <f t="shared" si="94"/>
        <v>0</v>
      </c>
      <c r="AQ260" s="53">
        <f t="shared" si="95"/>
        <v>0</v>
      </c>
      <c r="AR260" s="203">
        <f t="shared" si="96"/>
        <v>0</v>
      </c>
      <c r="AY260" s="3"/>
    </row>
    <row r="261" spans="1:51">
      <c r="A261" s="240"/>
      <c r="B261" s="43">
        <f>'13. Desinvesteringen'!B545</f>
        <v>526</v>
      </c>
      <c r="C261" s="54"/>
      <c r="D261" s="54"/>
      <c r="E261" s="54"/>
      <c r="F261" s="48">
        <f>'5. Input GAW-waarde desinv.'!D221</f>
        <v>0</v>
      </c>
      <c r="G261" s="187">
        <f>'13. Desinvesteringen'!D545</f>
        <v>1967</v>
      </c>
      <c r="H261" s="187">
        <f>'13. Desinvesteringen'!G545</f>
        <v>2023</v>
      </c>
      <c r="I261" s="43" t="str">
        <f>'13. Desinvesteringen'!C545</f>
        <v>33 Exportstations</v>
      </c>
      <c r="J261" s="176">
        <f>'13. Desinvesteringen'!F545</f>
        <v>0</v>
      </c>
      <c r="K261" s="44">
        <f>_xlfn.XLOOKUP(I261,'3. Input (des)investeringen '!$B$11:$B$81,'3. Input (des)investeringen '!$E$11:$E$81)</f>
        <v>1</v>
      </c>
      <c r="L261" s="54"/>
      <c r="M261" s="44">
        <f>_xlfn.XLOOKUP(I261,'3. Input (des)investeringen '!$B$11:$B$81,'3. Input (des)investeringen '!$D$11:$D$81,0)</f>
        <v>30</v>
      </c>
      <c r="N261" s="44">
        <f t="shared" si="76"/>
        <v>0</v>
      </c>
      <c r="P261" s="49">
        <f t="shared" si="97"/>
        <v>0</v>
      </c>
      <c r="Q261" s="49">
        <f t="shared" si="97"/>
        <v>0</v>
      </c>
      <c r="R261" s="49">
        <f t="shared" si="97"/>
        <v>0</v>
      </c>
      <c r="S261" s="49">
        <f t="shared" si="97"/>
        <v>0</v>
      </c>
      <c r="T261" s="103">
        <f t="shared" si="97"/>
        <v>0</v>
      </c>
      <c r="V261" s="49">
        <f t="shared" si="77"/>
        <v>0</v>
      </c>
      <c r="W261" s="49">
        <f t="shared" si="78"/>
        <v>0</v>
      </c>
      <c r="X261" s="49">
        <f t="shared" si="79"/>
        <v>0</v>
      </c>
      <c r="Y261" s="49">
        <f t="shared" si="80"/>
        <v>0</v>
      </c>
      <c r="Z261" s="103">
        <f t="shared" si="81"/>
        <v>0</v>
      </c>
      <c r="AB261" s="49">
        <f t="shared" si="82"/>
        <v>0</v>
      </c>
      <c r="AC261" s="49">
        <f t="shared" si="83"/>
        <v>0</v>
      </c>
      <c r="AD261" s="49">
        <f t="shared" si="84"/>
        <v>0</v>
      </c>
      <c r="AE261" s="49">
        <f t="shared" si="85"/>
        <v>0</v>
      </c>
      <c r="AF261" s="103">
        <f t="shared" si="86"/>
        <v>0</v>
      </c>
      <c r="AH261" s="49">
        <f t="shared" si="87"/>
        <v>0</v>
      </c>
      <c r="AI261" s="49">
        <f t="shared" si="88"/>
        <v>0</v>
      </c>
      <c r="AJ261" s="49">
        <f t="shared" si="89"/>
        <v>0</v>
      </c>
      <c r="AK261" s="49">
        <f t="shared" si="90"/>
        <v>0</v>
      </c>
      <c r="AL261" s="103">
        <f t="shared" si="91"/>
        <v>0</v>
      </c>
      <c r="AN261" s="53">
        <f t="shared" si="92"/>
        <v>0</v>
      </c>
      <c r="AO261" s="53">
        <f t="shared" si="93"/>
        <v>0</v>
      </c>
      <c r="AP261" s="53">
        <f t="shared" si="94"/>
        <v>0</v>
      </c>
      <c r="AQ261" s="53">
        <f t="shared" si="95"/>
        <v>0</v>
      </c>
      <c r="AR261" s="203">
        <f t="shared" si="96"/>
        <v>0</v>
      </c>
      <c r="AY261" s="3"/>
    </row>
    <row r="262" spans="1:51">
      <c r="A262" s="240"/>
      <c r="B262" s="43">
        <f>'13. Desinvesteringen'!B546</f>
        <v>527</v>
      </c>
      <c r="C262" s="54"/>
      <c r="D262" s="54"/>
      <c r="E262" s="54"/>
      <c r="F262" s="48">
        <f>'5. Input GAW-waarde desinv.'!D222</f>
        <v>0</v>
      </c>
      <c r="G262" s="187">
        <f>'13. Desinvesteringen'!D546</f>
        <v>1972</v>
      </c>
      <c r="H262" s="187">
        <f>'13. Desinvesteringen'!G546</f>
        <v>2023</v>
      </c>
      <c r="I262" s="43" t="str">
        <f>'13. Desinvesteringen'!C546</f>
        <v>33 Exportstations</v>
      </c>
      <c r="J262" s="176">
        <f>'13. Desinvesteringen'!F546</f>
        <v>0</v>
      </c>
      <c r="K262" s="44">
        <f>_xlfn.XLOOKUP(I262,'3. Input (des)investeringen '!$B$11:$B$81,'3. Input (des)investeringen '!$E$11:$E$81)</f>
        <v>1</v>
      </c>
      <c r="L262" s="54"/>
      <c r="M262" s="44">
        <f>_xlfn.XLOOKUP(I262,'3. Input (des)investeringen '!$B$11:$B$81,'3. Input (des)investeringen '!$D$11:$D$81,0)</f>
        <v>30</v>
      </c>
      <c r="N262" s="44">
        <f t="shared" si="76"/>
        <v>0</v>
      </c>
      <c r="P262" s="49">
        <f t="shared" ref="P262:T266" si="98">IF($M262&gt;0, IF(OR($G262&gt;P$49,$G262+$M262&lt;P$49),0,
VDB($F262,0,$N262,MAX(0,P$49-2022),MIN($N262,P$49-2021),$F$22,FALSE))*(1-$F$25), 0)</f>
        <v>0</v>
      </c>
      <c r="Q262" s="49">
        <f t="shared" si="98"/>
        <v>0</v>
      </c>
      <c r="R262" s="49">
        <f t="shared" si="98"/>
        <v>0</v>
      </c>
      <c r="S262" s="49">
        <f t="shared" si="98"/>
        <v>0</v>
      </c>
      <c r="T262" s="103">
        <f t="shared" si="98"/>
        <v>0</v>
      </c>
      <c r="V262" s="49">
        <f t="shared" si="77"/>
        <v>0</v>
      </c>
      <c r="W262" s="49">
        <f t="shared" si="78"/>
        <v>0</v>
      </c>
      <c r="X262" s="49">
        <f t="shared" si="79"/>
        <v>0</v>
      </c>
      <c r="Y262" s="49">
        <f t="shared" si="80"/>
        <v>0</v>
      </c>
      <c r="Z262" s="103">
        <f t="shared" si="81"/>
        <v>0</v>
      </c>
      <c r="AB262" s="49">
        <f t="shared" si="82"/>
        <v>0</v>
      </c>
      <c r="AC262" s="49">
        <f t="shared" si="83"/>
        <v>0</v>
      </c>
      <c r="AD262" s="49">
        <f t="shared" si="84"/>
        <v>0</v>
      </c>
      <c r="AE262" s="49">
        <f t="shared" si="85"/>
        <v>0</v>
      </c>
      <c r="AF262" s="103">
        <f t="shared" si="86"/>
        <v>0</v>
      </c>
      <c r="AH262" s="49">
        <f t="shared" si="87"/>
        <v>0</v>
      </c>
      <c r="AI262" s="49">
        <f t="shared" si="88"/>
        <v>0</v>
      </c>
      <c r="AJ262" s="49">
        <f t="shared" si="89"/>
        <v>0</v>
      </c>
      <c r="AK262" s="49">
        <f t="shared" si="90"/>
        <v>0</v>
      </c>
      <c r="AL262" s="103">
        <f t="shared" si="91"/>
        <v>0</v>
      </c>
      <c r="AN262" s="53">
        <f t="shared" si="92"/>
        <v>0</v>
      </c>
      <c r="AO262" s="53">
        <f t="shared" si="93"/>
        <v>0</v>
      </c>
      <c r="AP262" s="53">
        <f t="shared" si="94"/>
        <v>0</v>
      </c>
      <c r="AQ262" s="53">
        <f t="shared" si="95"/>
        <v>0</v>
      </c>
      <c r="AR262" s="203">
        <f t="shared" si="96"/>
        <v>0</v>
      </c>
      <c r="AY262" s="3"/>
    </row>
    <row r="263" spans="1:51">
      <c r="A263" s="240"/>
      <c r="B263" s="43">
        <f>'13. Desinvesteringen'!B547</f>
        <v>528</v>
      </c>
      <c r="C263" s="54"/>
      <c r="D263" s="54"/>
      <c r="E263" s="54"/>
      <c r="F263" s="48">
        <f>'5. Input GAW-waarde desinv.'!D223</f>
        <v>0</v>
      </c>
      <c r="G263" s="187">
        <f>'13. Desinvesteringen'!D547</f>
        <v>1974</v>
      </c>
      <c r="H263" s="187">
        <f>'13. Desinvesteringen'!G547</f>
        <v>2023</v>
      </c>
      <c r="I263" s="43" t="str">
        <f>'13. Desinvesteringen'!C547</f>
        <v>33 Exportstations</v>
      </c>
      <c r="J263" s="176">
        <f>'13. Desinvesteringen'!F547</f>
        <v>0</v>
      </c>
      <c r="K263" s="44">
        <f>_xlfn.XLOOKUP(I263,'3. Input (des)investeringen '!$B$11:$B$81,'3. Input (des)investeringen '!$E$11:$E$81)</f>
        <v>1</v>
      </c>
      <c r="L263" s="54"/>
      <c r="M263" s="44">
        <f>_xlfn.XLOOKUP(I263,'3. Input (des)investeringen '!$B$11:$B$81,'3. Input (des)investeringen '!$D$11:$D$81,0)</f>
        <v>30</v>
      </c>
      <c r="N263" s="44">
        <f t="shared" si="76"/>
        <v>0</v>
      </c>
      <c r="P263" s="49">
        <f t="shared" si="98"/>
        <v>0</v>
      </c>
      <c r="Q263" s="49">
        <f t="shared" si="98"/>
        <v>0</v>
      </c>
      <c r="R263" s="49">
        <f t="shared" si="98"/>
        <v>0</v>
      </c>
      <c r="S263" s="49">
        <f t="shared" si="98"/>
        <v>0</v>
      </c>
      <c r="T263" s="103">
        <f t="shared" si="98"/>
        <v>0</v>
      </c>
      <c r="V263" s="49">
        <f t="shared" si="77"/>
        <v>0</v>
      </c>
      <c r="W263" s="49">
        <f t="shared" si="78"/>
        <v>0</v>
      </c>
      <c r="X263" s="49">
        <f t="shared" si="79"/>
        <v>0</v>
      </c>
      <c r="Y263" s="49">
        <f t="shared" si="80"/>
        <v>0</v>
      </c>
      <c r="Z263" s="103">
        <f t="shared" si="81"/>
        <v>0</v>
      </c>
      <c r="AB263" s="49">
        <f t="shared" si="82"/>
        <v>0</v>
      </c>
      <c r="AC263" s="49">
        <f t="shared" si="83"/>
        <v>0</v>
      </c>
      <c r="AD263" s="49">
        <f t="shared" si="84"/>
        <v>0</v>
      </c>
      <c r="AE263" s="49">
        <f t="shared" si="85"/>
        <v>0</v>
      </c>
      <c r="AF263" s="103">
        <f t="shared" si="86"/>
        <v>0</v>
      </c>
      <c r="AH263" s="49">
        <f t="shared" si="87"/>
        <v>0</v>
      </c>
      <c r="AI263" s="49">
        <f t="shared" si="88"/>
        <v>0</v>
      </c>
      <c r="AJ263" s="49">
        <f t="shared" si="89"/>
        <v>0</v>
      </c>
      <c r="AK263" s="49">
        <f t="shared" si="90"/>
        <v>0</v>
      </c>
      <c r="AL263" s="103">
        <f t="shared" si="91"/>
        <v>0</v>
      </c>
      <c r="AN263" s="53">
        <f t="shared" si="92"/>
        <v>0</v>
      </c>
      <c r="AO263" s="53">
        <f t="shared" si="93"/>
        <v>0</v>
      </c>
      <c r="AP263" s="53">
        <f t="shared" si="94"/>
        <v>0</v>
      </c>
      <c r="AQ263" s="53">
        <f t="shared" si="95"/>
        <v>0</v>
      </c>
      <c r="AR263" s="203">
        <f t="shared" si="96"/>
        <v>0</v>
      </c>
      <c r="AY263" s="3"/>
    </row>
    <row r="264" spans="1:51">
      <c r="A264" s="240"/>
      <c r="B264" s="43">
        <f>'13. Desinvesteringen'!B548</f>
        <v>529</v>
      </c>
      <c r="C264" s="54"/>
      <c r="D264" s="54"/>
      <c r="E264" s="54"/>
      <c r="F264" s="48">
        <f>'5. Input GAW-waarde desinv.'!D224</f>
        <v>0</v>
      </c>
      <c r="G264" s="187">
        <f>'13. Desinvesteringen'!D548</f>
        <v>1975</v>
      </c>
      <c r="H264" s="187">
        <f>'13. Desinvesteringen'!G548</f>
        <v>2023</v>
      </c>
      <c r="I264" s="43" t="str">
        <f>'13. Desinvesteringen'!C548</f>
        <v>33 Exportstations</v>
      </c>
      <c r="J264" s="176">
        <f>'13. Desinvesteringen'!F548</f>
        <v>0</v>
      </c>
      <c r="K264" s="44">
        <f>_xlfn.XLOOKUP(I264,'3. Input (des)investeringen '!$B$11:$B$81,'3. Input (des)investeringen '!$E$11:$E$81)</f>
        <v>1</v>
      </c>
      <c r="L264" s="54"/>
      <c r="M264" s="44">
        <f>_xlfn.XLOOKUP(I264,'3. Input (des)investeringen '!$B$11:$B$81,'3. Input (des)investeringen '!$D$11:$D$81,0)</f>
        <v>30</v>
      </c>
      <c r="N264" s="44">
        <f t="shared" si="76"/>
        <v>0</v>
      </c>
      <c r="P264" s="49">
        <f t="shared" si="98"/>
        <v>0</v>
      </c>
      <c r="Q264" s="49">
        <f t="shared" si="98"/>
        <v>0</v>
      </c>
      <c r="R264" s="49">
        <f t="shared" si="98"/>
        <v>0</v>
      </c>
      <c r="S264" s="49">
        <f t="shared" si="98"/>
        <v>0</v>
      </c>
      <c r="T264" s="103">
        <f t="shared" si="98"/>
        <v>0</v>
      </c>
      <c r="V264" s="49">
        <f t="shared" si="77"/>
        <v>0</v>
      </c>
      <c r="W264" s="49">
        <f t="shared" si="78"/>
        <v>0</v>
      </c>
      <c r="X264" s="49">
        <f t="shared" si="79"/>
        <v>0</v>
      </c>
      <c r="Y264" s="49">
        <f t="shared" si="80"/>
        <v>0</v>
      </c>
      <c r="Z264" s="103">
        <f t="shared" si="81"/>
        <v>0</v>
      </c>
      <c r="AB264" s="49">
        <f t="shared" si="82"/>
        <v>0</v>
      </c>
      <c r="AC264" s="49">
        <f t="shared" si="83"/>
        <v>0</v>
      </c>
      <c r="AD264" s="49">
        <f t="shared" si="84"/>
        <v>0</v>
      </c>
      <c r="AE264" s="49">
        <f t="shared" si="85"/>
        <v>0</v>
      </c>
      <c r="AF264" s="103">
        <f t="shared" si="86"/>
        <v>0</v>
      </c>
      <c r="AH264" s="49">
        <f t="shared" si="87"/>
        <v>0</v>
      </c>
      <c r="AI264" s="49">
        <f t="shared" si="88"/>
        <v>0</v>
      </c>
      <c r="AJ264" s="49">
        <f t="shared" si="89"/>
        <v>0</v>
      </c>
      <c r="AK264" s="49">
        <f t="shared" si="90"/>
        <v>0</v>
      </c>
      <c r="AL264" s="103">
        <f t="shared" si="91"/>
        <v>0</v>
      </c>
      <c r="AN264" s="53">
        <f t="shared" si="92"/>
        <v>0</v>
      </c>
      <c r="AO264" s="53">
        <f t="shared" si="93"/>
        <v>0</v>
      </c>
      <c r="AP264" s="53">
        <f t="shared" si="94"/>
        <v>0</v>
      </c>
      <c r="AQ264" s="53">
        <f t="shared" si="95"/>
        <v>0</v>
      </c>
      <c r="AR264" s="203">
        <f t="shared" si="96"/>
        <v>0</v>
      </c>
      <c r="AY264" s="3"/>
    </row>
    <row r="265" spans="1:51">
      <c r="A265" s="240"/>
      <c r="B265" s="43">
        <f>'13. Desinvesteringen'!B549</f>
        <v>530</v>
      </c>
      <c r="C265" s="54"/>
      <c r="D265" s="54"/>
      <c r="E265" s="54"/>
      <c r="F265" s="48">
        <f>'5. Input GAW-waarde desinv.'!D225</f>
        <v>0</v>
      </c>
      <c r="G265" s="187">
        <f>'13. Desinvesteringen'!D549</f>
        <v>1979</v>
      </c>
      <c r="H265" s="187">
        <f>'13. Desinvesteringen'!G549</f>
        <v>2023</v>
      </c>
      <c r="I265" s="43" t="str">
        <f>'13. Desinvesteringen'!C549</f>
        <v>32 M&amp;R stations</v>
      </c>
      <c r="J265" s="176">
        <f>'13. Desinvesteringen'!F549</f>
        <v>0</v>
      </c>
      <c r="K265" s="44">
        <f>_xlfn.XLOOKUP(I265,'3. Input (des)investeringen '!$B$11:$B$81,'3. Input (des)investeringen '!$E$11:$E$81)</f>
        <v>1</v>
      </c>
      <c r="L265" s="54"/>
      <c r="M265" s="44">
        <f>_xlfn.XLOOKUP(I265,'3. Input (des)investeringen '!$B$11:$B$81,'3. Input (des)investeringen '!$D$11:$D$81,0)</f>
        <v>30</v>
      </c>
      <c r="N265" s="44">
        <f t="shared" si="76"/>
        <v>0</v>
      </c>
      <c r="P265" s="49">
        <f t="shared" si="98"/>
        <v>0</v>
      </c>
      <c r="Q265" s="49">
        <f t="shared" si="98"/>
        <v>0</v>
      </c>
      <c r="R265" s="49">
        <f t="shared" si="98"/>
        <v>0</v>
      </c>
      <c r="S265" s="49">
        <f t="shared" si="98"/>
        <v>0</v>
      </c>
      <c r="T265" s="103">
        <f t="shared" si="98"/>
        <v>0</v>
      </c>
      <c r="V265" s="49">
        <f t="shared" si="77"/>
        <v>0</v>
      </c>
      <c r="W265" s="49">
        <f t="shared" si="78"/>
        <v>0</v>
      </c>
      <c r="X265" s="49">
        <f t="shared" si="79"/>
        <v>0</v>
      </c>
      <c r="Y265" s="49">
        <f t="shared" si="80"/>
        <v>0</v>
      </c>
      <c r="Z265" s="103">
        <f t="shared" si="81"/>
        <v>0</v>
      </c>
      <c r="AB265" s="49">
        <f t="shared" si="82"/>
        <v>0</v>
      </c>
      <c r="AC265" s="49">
        <f t="shared" si="83"/>
        <v>0</v>
      </c>
      <c r="AD265" s="49">
        <f t="shared" si="84"/>
        <v>0</v>
      </c>
      <c r="AE265" s="49">
        <f t="shared" si="85"/>
        <v>0</v>
      </c>
      <c r="AF265" s="103">
        <f t="shared" si="86"/>
        <v>0</v>
      </c>
      <c r="AH265" s="49">
        <f t="shared" si="87"/>
        <v>0</v>
      </c>
      <c r="AI265" s="49">
        <f t="shared" si="88"/>
        <v>0</v>
      </c>
      <c r="AJ265" s="49">
        <f t="shared" si="89"/>
        <v>0</v>
      </c>
      <c r="AK265" s="49">
        <f t="shared" si="90"/>
        <v>0</v>
      </c>
      <c r="AL265" s="103">
        <f t="shared" si="91"/>
        <v>0</v>
      </c>
      <c r="AN265" s="53">
        <f t="shared" si="92"/>
        <v>0</v>
      </c>
      <c r="AO265" s="53">
        <f t="shared" si="93"/>
        <v>0</v>
      </c>
      <c r="AP265" s="53">
        <f t="shared" si="94"/>
        <v>0</v>
      </c>
      <c r="AQ265" s="53">
        <f t="shared" si="95"/>
        <v>0</v>
      </c>
      <c r="AR265" s="203">
        <f t="shared" si="96"/>
        <v>0</v>
      </c>
      <c r="AY265" s="3"/>
    </row>
    <row r="266" spans="1:51">
      <c r="A266" s="240"/>
      <c r="B266" s="43">
        <f>'13. Desinvesteringen'!B550</f>
        <v>531</v>
      </c>
      <c r="C266" s="54"/>
      <c r="D266" s="54"/>
      <c r="E266" s="54"/>
      <c r="F266" s="48">
        <f>'5. Input GAW-waarde desinv.'!D226</f>
        <v>2913299.7564751511</v>
      </c>
      <c r="G266" s="187">
        <f>'13. Desinvesteringen'!D550</f>
        <v>2007</v>
      </c>
      <c r="H266" s="187">
        <f>'13. Desinvesteringen'!G550</f>
        <v>2023</v>
      </c>
      <c r="I266" s="43" t="str">
        <f>'13. Desinvesteringen'!C550</f>
        <v>36 Luchtscheidingsunit</v>
      </c>
      <c r="J266" s="176">
        <f>'13. Desinvesteringen'!F550</f>
        <v>0</v>
      </c>
      <c r="K266" s="44">
        <f>_xlfn.XLOOKUP(I266,'3. Input (des)investeringen '!$B$11:$B$81,'3. Input (des)investeringen '!$E$11:$E$81)</f>
        <v>0</v>
      </c>
      <c r="L266" s="54"/>
      <c r="M266" s="44">
        <f>_xlfn.XLOOKUP(I266,'3. Input (des)investeringen '!$B$11:$B$81,'3. Input (des)investeringen '!$D$11:$D$81,0)</f>
        <v>30</v>
      </c>
      <c r="N266" s="44">
        <f t="shared" si="76"/>
        <v>15.5</v>
      </c>
      <c r="P266" s="49">
        <f t="shared" si="98"/>
        <v>219907.14290812434</v>
      </c>
      <c r="Q266" s="49">
        <f t="shared" si="98"/>
        <v>201463.31801905585</v>
      </c>
      <c r="R266" s="49">
        <f t="shared" si="98"/>
        <v>184566.39457229633</v>
      </c>
      <c r="S266" s="49">
        <f t="shared" si="98"/>
        <v>169086.63244687792</v>
      </c>
      <c r="T266" s="103">
        <f t="shared" si="98"/>
        <v>160604.02546793755</v>
      </c>
      <c r="V266" s="49">
        <f t="shared" si="77"/>
        <v>18795.482299839685</v>
      </c>
      <c r="W266" s="49">
        <f t="shared" si="78"/>
        <v>18795.482299839681</v>
      </c>
      <c r="X266" s="49">
        <f t="shared" si="79"/>
        <v>18795.482299839681</v>
      </c>
      <c r="Y266" s="49">
        <f t="shared" si="80"/>
        <v>18795.482299839681</v>
      </c>
      <c r="Z266" s="103">
        <f t="shared" si="81"/>
        <v>18795.482299839681</v>
      </c>
      <c r="AB266" s="49">
        <f t="shared" si="82"/>
        <v>238702.62520796404</v>
      </c>
      <c r="AC266" s="49">
        <f t="shared" si="83"/>
        <v>220258.80031889552</v>
      </c>
      <c r="AD266" s="49">
        <f t="shared" si="84"/>
        <v>203361.876872136</v>
      </c>
      <c r="AE266" s="49">
        <f t="shared" si="85"/>
        <v>187882.11474671759</v>
      </c>
      <c r="AF266" s="103">
        <f t="shared" si="86"/>
        <v>179399.50776777722</v>
      </c>
      <c r="AH266" s="49">
        <f t="shared" si="87"/>
        <v>2674597.1312671872</v>
      </c>
      <c r="AI266" s="49">
        <f t="shared" si="88"/>
        <v>2454338.3309482918</v>
      </c>
      <c r="AJ266" s="49">
        <f t="shared" si="89"/>
        <v>2250976.454076156</v>
      </c>
      <c r="AK266" s="49">
        <f t="shared" si="90"/>
        <v>2063094.3393294385</v>
      </c>
      <c r="AL266" s="103">
        <f t="shared" si="91"/>
        <v>1883694.8315616613</v>
      </c>
      <c r="AN266" s="53">
        <f t="shared" si="92"/>
        <v>348361.10758991871</v>
      </c>
      <c r="AO266" s="53">
        <f t="shared" si="93"/>
        <v>345430.05519725836</v>
      </c>
      <c r="AP266" s="53">
        <f t="shared" si="94"/>
        <v>288898.98212702991</v>
      </c>
      <c r="AQ266" s="53">
        <f t="shared" si="95"/>
        <v>266279.69964123622</v>
      </c>
      <c r="AR266" s="203">
        <f t="shared" si="96"/>
        <v>250979.91136712034</v>
      </c>
      <c r="AY266" s="3"/>
    </row>
    <row r="267" spans="1:51">
      <c r="C267" s="54"/>
      <c r="E267" s="54"/>
      <c r="G267" s="54"/>
      <c r="M267" s="54"/>
      <c r="AS267" s="3"/>
    </row>
    <row r="268" spans="1:51" s="39" customFormat="1">
      <c r="A268" s="106"/>
      <c r="B268" s="39" t="s">
        <v>934</v>
      </c>
    </row>
    <row r="269" spans="1:51" s="40" customFormat="1">
      <c r="A269" s="107"/>
      <c r="B269" s="40" t="s">
        <v>158</v>
      </c>
      <c r="D269" s="40" t="s">
        <v>200</v>
      </c>
      <c r="H269" s="109">
        <v>2022</v>
      </c>
      <c r="I269" s="109">
        <v>2023</v>
      </c>
      <c r="J269" s="109">
        <v>2024</v>
      </c>
      <c r="K269" s="109">
        <v>2025</v>
      </c>
      <c r="L269" s="109">
        <v>2026</v>
      </c>
    </row>
    <row r="271" spans="1:51">
      <c r="B271" s="3" t="s">
        <v>935</v>
      </c>
      <c r="D271" s="3" t="s">
        <v>210</v>
      </c>
      <c r="H271" s="10"/>
      <c r="I271" s="53">
        <f>SUMIF($H51:$H266,2022,AO51:AO266)</f>
        <v>408005.86717868451</v>
      </c>
      <c r="J271" s="53">
        <f>SUMIF($H51:$H266,2022,AP51:AP266)</f>
        <v>338982.39627734275</v>
      </c>
      <c r="K271" s="53">
        <f>SUMIF($H51:$H266,2022,AQ51:AQ266)</f>
        <v>313866.18202920549</v>
      </c>
      <c r="L271" s="53">
        <f>SUMIF($H51:$H266,2022,AR51:AR266)</f>
        <v>292409.21892977547</v>
      </c>
    </row>
    <row r="272" spans="1:51">
      <c r="B272" s="3" t="s">
        <v>936</v>
      </c>
      <c r="D272" s="3" t="s">
        <v>210</v>
      </c>
      <c r="H272" s="10"/>
      <c r="I272" s="105"/>
      <c r="J272" s="53">
        <f>SUMIF($H52:$H266,2023,AP52:AP266)</f>
        <v>1928752.2152665451</v>
      </c>
      <c r="K272" s="53">
        <f>SUMIF($H52:$H266,2023,AQ52:AQ266)</f>
        <v>1729626.2434251113</v>
      </c>
      <c r="L272" s="53">
        <f>SUMIF($H52:$H266,2023,AR52:AR266)</f>
        <v>1561981.9729548893</v>
      </c>
    </row>
    <row r="273" spans="1:12">
      <c r="B273" s="3" t="s">
        <v>937</v>
      </c>
      <c r="D273" s="3" t="s">
        <v>210</v>
      </c>
      <c r="H273" s="49">
        <f>SUMIF($H51:$H266,H$269,AH$51:AH266)-SUMIF($H51:$H266,H$269,$J51:$J266)*$F$28</f>
        <v>2854373.1382739237</v>
      </c>
      <c r="I273" s="49">
        <f>SUMIF($H51:$H266,I$269,AI$51:AI266)-SUMIF($H51:$H266,I$269,$J51:$J266)*$F$28</f>
        <v>16950406.364588555</v>
      </c>
      <c r="J273" s="49">
        <f>SUMIF($H51:$H266,J$269,AJ$51:AJ266)-SUMIF($H51:$H266,J$269,$J51:$J266)*$F$28</f>
        <v>0</v>
      </c>
      <c r="K273" s="49">
        <f>SUMIF($H51:$H266,K$269,AK$51:AK266)-SUMIF($H51:$H266,K$269,$J51:$J266)*$F$28</f>
        <v>0</v>
      </c>
      <c r="L273" s="49">
        <f>SUMIF($H51:$H266,L$269,AL$51:AL266)-SUMIF($H51:$H266,L$269,$J51:$J266)*$F$28</f>
        <v>0</v>
      </c>
    </row>
    <row r="274" spans="1:12">
      <c r="A274" s="3" t="s">
        <v>938</v>
      </c>
      <c r="B274" s="3" t="s">
        <v>939</v>
      </c>
      <c r="D274" s="3" t="s">
        <v>210</v>
      </c>
      <c r="H274" s="10"/>
      <c r="I274" s="10"/>
      <c r="J274" s="10"/>
      <c r="K274" s="104">
        <f>I273*K35-J272*K36-SUM(K271:K272)</f>
        <v>14755154.906724626</v>
      </c>
      <c r="L274" s="10"/>
    </row>
    <row r="275" spans="1:12">
      <c r="K275" s="243"/>
    </row>
  </sheetData>
  <mergeCells count="3">
    <mergeCell ref="B5:D5"/>
    <mergeCell ref="B7:D7"/>
    <mergeCell ref="B8:D8"/>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9">
    <tabColor rgb="FFFFFFCC"/>
  </sheetPr>
  <dimension ref="A1:XFC1176"/>
  <sheetViews>
    <sheetView showGridLines="0" zoomScale="80" zoomScaleNormal="80" workbookViewId="0">
      <pane ySplit="9" topLeftCell="A10" activePane="bottomLeft" state="frozen"/>
      <selection pane="bottomLeft"/>
    </sheetView>
  </sheetViews>
  <sheetFormatPr defaultRowHeight="12.75"/>
  <cols>
    <col min="1" max="1" width="2.5703125" customWidth="1"/>
    <col min="2" max="2" width="30.42578125" customWidth="1"/>
    <col min="3" max="3" width="3.85546875" customWidth="1"/>
    <col min="4" max="4" width="52" customWidth="1"/>
    <col min="5" max="5" width="33.5703125" bestFit="1" customWidth="1"/>
    <col min="6" max="6" width="37.140625" bestFit="1" customWidth="1"/>
    <col min="7" max="7" width="30" customWidth="1"/>
    <col min="8" max="10" width="13.5703125" customWidth="1"/>
  </cols>
  <sheetData>
    <row r="1" spans="1:16383">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row>
    <row r="2" spans="1:16383" ht="18">
      <c r="A2" s="12"/>
      <c r="B2" s="12" t="s">
        <v>940</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c r="IM2" s="12"/>
      <c r="IN2" s="12"/>
      <c r="IO2" s="12"/>
      <c r="IP2" s="12"/>
      <c r="IQ2" s="12"/>
      <c r="IR2" s="12"/>
      <c r="IS2" s="12"/>
      <c r="IT2" s="12"/>
      <c r="IU2" s="12"/>
      <c r="IV2" s="12"/>
      <c r="IW2" s="12"/>
      <c r="IX2" s="12"/>
      <c r="IY2" s="12"/>
      <c r="IZ2" s="12"/>
      <c r="JA2" s="12"/>
      <c r="JB2" s="12"/>
      <c r="JC2" s="12"/>
      <c r="JD2" s="12"/>
      <c r="JE2" s="12"/>
      <c r="JF2" s="12"/>
      <c r="JG2" s="12"/>
      <c r="JH2" s="12"/>
      <c r="JI2" s="12"/>
      <c r="JJ2" s="12"/>
      <c r="JK2" s="12"/>
      <c r="JL2" s="12"/>
      <c r="JM2" s="12"/>
      <c r="JN2" s="12"/>
      <c r="JO2" s="12"/>
      <c r="JP2" s="12"/>
      <c r="JQ2" s="12"/>
      <c r="JR2" s="12"/>
      <c r="JS2" s="12"/>
      <c r="JT2" s="12"/>
      <c r="JU2" s="12"/>
      <c r="JV2" s="12"/>
      <c r="JW2" s="12"/>
      <c r="JX2" s="12"/>
      <c r="JY2" s="12"/>
      <c r="JZ2" s="12"/>
      <c r="KA2" s="12"/>
      <c r="KB2" s="12"/>
      <c r="KC2" s="12"/>
      <c r="KD2" s="12"/>
      <c r="KE2" s="12"/>
      <c r="KF2" s="12"/>
      <c r="KG2" s="12"/>
      <c r="KH2" s="12"/>
      <c r="KI2" s="12"/>
      <c r="KJ2" s="12"/>
      <c r="KK2" s="12"/>
      <c r="KL2" s="12"/>
      <c r="KM2" s="12"/>
      <c r="KN2" s="12"/>
      <c r="KO2" s="12"/>
      <c r="KP2" s="12"/>
      <c r="KQ2" s="12"/>
      <c r="KR2" s="12"/>
      <c r="KS2" s="12"/>
      <c r="KT2" s="12"/>
      <c r="KU2" s="12"/>
      <c r="KV2" s="12"/>
      <c r="KW2" s="12"/>
      <c r="KX2" s="12"/>
      <c r="KY2" s="12"/>
      <c r="KZ2" s="12"/>
      <c r="LA2" s="12"/>
      <c r="LB2" s="12"/>
      <c r="LC2" s="12"/>
      <c r="LD2" s="12"/>
      <c r="LE2" s="12"/>
      <c r="LF2" s="12"/>
      <c r="LG2" s="12"/>
      <c r="LH2" s="12"/>
      <c r="LI2" s="12"/>
      <c r="LJ2" s="12"/>
      <c r="LK2" s="12"/>
      <c r="LL2" s="12"/>
      <c r="LM2" s="12"/>
      <c r="LN2" s="12"/>
      <c r="LO2" s="12"/>
      <c r="LP2" s="12"/>
      <c r="LQ2" s="12"/>
      <c r="LR2" s="12"/>
      <c r="LS2" s="12"/>
      <c r="LT2" s="12"/>
      <c r="LU2" s="12"/>
      <c r="LV2" s="12"/>
      <c r="LW2" s="12"/>
      <c r="LX2" s="12"/>
      <c r="LY2" s="12"/>
      <c r="LZ2" s="12"/>
      <c r="MA2" s="12"/>
      <c r="MB2" s="12"/>
      <c r="MC2" s="12"/>
      <c r="MD2" s="12"/>
      <c r="ME2" s="12"/>
      <c r="MF2" s="12"/>
      <c r="MG2" s="12"/>
      <c r="MH2" s="12"/>
      <c r="MI2" s="12"/>
      <c r="MJ2" s="12"/>
      <c r="MK2" s="12"/>
      <c r="ML2" s="12"/>
      <c r="MM2" s="12"/>
      <c r="MN2" s="12"/>
      <c r="MO2" s="12"/>
      <c r="MP2" s="12"/>
      <c r="MQ2" s="12"/>
      <c r="MR2" s="12"/>
      <c r="MS2" s="12"/>
      <c r="MT2" s="12"/>
      <c r="MU2" s="12"/>
      <c r="MV2" s="12"/>
      <c r="MW2" s="12"/>
      <c r="MX2" s="12"/>
      <c r="MY2" s="12"/>
      <c r="MZ2" s="12"/>
      <c r="NA2" s="12"/>
      <c r="NB2" s="12"/>
      <c r="NC2" s="12"/>
      <c r="ND2" s="12"/>
      <c r="NE2" s="12"/>
      <c r="NF2" s="12"/>
      <c r="NG2" s="12"/>
      <c r="NH2" s="12"/>
      <c r="NI2" s="12"/>
      <c r="NJ2" s="12"/>
      <c r="NK2" s="12"/>
      <c r="NL2" s="12"/>
      <c r="NM2" s="12"/>
      <c r="NN2" s="12"/>
      <c r="NO2" s="12"/>
      <c r="NP2" s="12"/>
      <c r="NQ2" s="12"/>
      <c r="NR2" s="12"/>
      <c r="NS2" s="12"/>
      <c r="NT2" s="12"/>
      <c r="NU2" s="12"/>
      <c r="NV2" s="12"/>
      <c r="NW2" s="12"/>
      <c r="NX2" s="12"/>
      <c r="NY2" s="12"/>
      <c r="NZ2" s="12"/>
      <c r="OA2" s="12"/>
      <c r="OB2" s="12"/>
      <c r="OC2" s="12"/>
      <c r="OD2" s="12"/>
      <c r="OE2" s="12"/>
      <c r="OF2" s="12"/>
      <c r="OG2" s="12"/>
      <c r="OH2" s="12"/>
      <c r="OI2" s="12"/>
      <c r="OJ2" s="12"/>
      <c r="OK2" s="12"/>
      <c r="OL2" s="12"/>
      <c r="OM2" s="12"/>
      <c r="ON2" s="12"/>
      <c r="OO2" s="12"/>
      <c r="OP2" s="12"/>
      <c r="OQ2" s="12"/>
      <c r="OR2" s="12"/>
      <c r="OS2" s="12"/>
      <c r="OT2" s="12"/>
      <c r="OU2" s="12"/>
      <c r="OV2" s="12"/>
      <c r="OW2" s="12"/>
      <c r="OX2" s="12"/>
      <c r="OY2" s="12"/>
      <c r="OZ2" s="12"/>
      <c r="PA2" s="12"/>
      <c r="PB2" s="12"/>
      <c r="PC2" s="12"/>
      <c r="PD2" s="12"/>
      <c r="PE2" s="12"/>
      <c r="PF2" s="12"/>
      <c r="PG2" s="12"/>
      <c r="PH2" s="12"/>
      <c r="PI2" s="12"/>
      <c r="PJ2" s="12"/>
      <c r="PK2" s="12"/>
      <c r="PL2" s="12"/>
      <c r="PM2" s="12"/>
      <c r="PN2" s="12"/>
      <c r="PO2" s="12"/>
      <c r="PP2" s="12"/>
      <c r="PQ2" s="12"/>
      <c r="PR2" s="12"/>
      <c r="PS2" s="12"/>
      <c r="PT2" s="12"/>
      <c r="PU2" s="12"/>
      <c r="PV2" s="12"/>
      <c r="PW2" s="12"/>
      <c r="PX2" s="12"/>
      <c r="PY2" s="12"/>
      <c r="PZ2" s="12"/>
      <c r="QA2" s="12"/>
      <c r="QB2" s="12"/>
      <c r="QC2" s="12"/>
      <c r="QD2" s="12"/>
      <c r="QE2" s="12"/>
      <c r="QF2" s="12"/>
      <c r="QG2" s="12"/>
      <c r="QH2" s="12"/>
      <c r="QI2" s="12"/>
      <c r="QJ2" s="12"/>
      <c r="QK2" s="12"/>
      <c r="QL2" s="12"/>
      <c r="QM2" s="12"/>
      <c r="QN2" s="12"/>
      <c r="QO2" s="12"/>
      <c r="QP2" s="12"/>
      <c r="QQ2" s="12"/>
      <c r="QR2" s="12"/>
      <c r="QS2" s="12"/>
      <c r="QT2" s="12"/>
      <c r="QU2" s="12"/>
      <c r="QV2" s="12"/>
      <c r="QW2" s="12"/>
      <c r="QX2" s="12"/>
      <c r="QY2" s="12"/>
      <c r="QZ2" s="12"/>
      <c r="RA2" s="12"/>
      <c r="RB2" s="12"/>
      <c r="RC2" s="12"/>
      <c r="RD2" s="12"/>
      <c r="RE2" s="12"/>
      <c r="RF2" s="12"/>
      <c r="RG2" s="12"/>
      <c r="RH2" s="12"/>
      <c r="RI2" s="12"/>
      <c r="RJ2" s="12"/>
      <c r="RK2" s="12"/>
      <c r="RL2" s="12"/>
      <c r="RM2" s="12"/>
      <c r="RN2" s="12"/>
      <c r="RO2" s="12"/>
      <c r="RP2" s="12"/>
      <c r="RQ2" s="12"/>
      <c r="RR2" s="12"/>
      <c r="RS2" s="12"/>
      <c r="RT2" s="12"/>
      <c r="RU2" s="12"/>
      <c r="RV2" s="12"/>
      <c r="RW2" s="12"/>
      <c r="RX2" s="12"/>
      <c r="RY2" s="12"/>
      <c r="RZ2" s="12"/>
      <c r="SA2" s="12"/>
      <c r="SB2" s="12"/>
      <c r="SC2" s="12"/>
      <c r="SD2" s="12"/>
      <c r="SE2" s="12"/>
      <c r="SF2" s="12"/>
      <c r="SG2" s="12"/>
      <c r="SH2" s="12"/>
      <c r="SI2" s="12"/>
      <c r="SJ2" s="12"/>
      <c r="SK2" s="12"/>
      <c r="SL2" s="12"/>
      <c r="SM2" s="12"/>
      <c r="SN2" s="12"/>
      <c r="SO2" s="12"/>
      <c r="SP2" s="12"/>
      <c r="SQ2" s="12"/>
      <c r="SR2" s="12"/>
      <c r="SS2" s="12"/>
      <c r="ST2" s="12"/>
      <c r="SU2" s="12"/>
      <c r="SV2" s="12"/>
      <c r="SW2" s="12"/>
      <c r="SX2" s="12"/>
      <c r="SY2" s="12"/>
      <c r="SZ2" s="12"/>
      <c r="TA2" s="12"/>
      <c r="TB2" s="12"/>
      <c r="TC2" s="12"/>
      <c r="TD2" s="12"/>
      <c r="TE2" s="12"/>
      <c r="TF2" s="12"/>
      <c r="TG2" s="12"/>
      <c r="TH2" s="12"/>
      <c r="TI2" s="12"/>
      <c r="TJ2" s="12"/>
      <c r="TK2" s="12"/>
      <c r="TL2" s="12"/>
      <c r="TM2" s="12"/>
      <c r="TN2" s="12"/>
      <c r="TO2" s="12"/>
      <c r="TP2" s="12"/>
      <c r="TQ2" s="12"/>
      <c r="TR2" s="12"/>
      <c r="TS2" s="12"/>
      <c r="TT2" s="12"/>
      <c r="TU2" s="12"/>
      <c r="TV2" s="12"/>
      <c r="TW2" s="12"/>
      <c r="TX2" s="12"/>
      <c r="TY2" s="12"/>
      <c r="TZ2" s="12"/>
      <c r="UA2" s="12"/>
      <c r="UB2" s="12"/>
      <c r="UC2" s="12"/>
      <c r="UD2" s="12"/>
      <c r="UE2" s="12"/>
      <c r="UF2" s="12"/>
      <c r="UG2" s="12"/>
      <c r="UH2" s="12"/>
      <c r="UI2" s="12"/>
      <c r="UJ2" s="12"/>
      <c r="UK2" s="12"/>
      <c r="UL2" s="12"/>
      <c r="UM2" s="12"/>
      <c r="UN2" s="12"/>
      <c r="UO2" s="12"/>
      <c r="UP2" s="12"/>
      <c r="UQ2" s="12"/>
      <c r="UR2" s="12"/>
      <c r="US2" s="12"/>
      <c r="UT2" s="12"/>
      <c r="UU2" s="12"/>
      <c r="UV2" s="12"/>
      <c r="UW2" s="12"/>
      <c r="UX2" s="12"/>
      <c r="UY2" s="12"/>
      <c r="UZ2" s="12"/>
      <c r="VA2" s="12"/>
      <c r="VB2" s="12"/>
      <c r="VC2" s="12"/>
      <c r="VD2" s="12"/>
      <c r="VE2" s="12"/>
      <c r="VF2" s="12"/>
      <c r="VG2" s="12"/>
      <c r="VH2" s="12"/>
      <c r="VI2" s="12"/>
      <c r="VJ2" s="12"/>
      <c r="VK2" s="12"/>
      <c r="VL2" s="12"/>
      <c r="VM2" s="12"/>
      <c r="VN2" s="12"/>
      <c r="VO2" s="12"/>
      <c r="VP2" s="12"/>
      <c r="VQ2" s="12"/>
      <c r="VR2" s="12"/>
      <c r="VS2" s="12"/>
      <c r="VT2" s="12"/>
      <c r="VU2" s="12"/>
      <c r="VV2" s="12"/>
      <c r="VW2" s="12"/>
      <c r="VX2" s="12"/>
      <c r="VY2" s="12"/>
      <c r="VZ2" s="12"/>
      <c r="WA2" s="12"/>
      <c r="WB2" s="12"/>
      <c r="WC2" s="12"/>
      <c r="WD2" s="12"/>
      <c r="WE2" s="12"/>
      <c r="WF2" s="12"/>
      <c r="WG2" s="12"/>
      <c r="WH2" s="12"/>
      <c r="WI2" s="12"/>
      <c r="WJ2" s="12"/>
      <c r="WK2" s="12"/>
      <c r="WL2" s="12"/>
      <c r="WM2" s="12"/>
      <c r="WN2" s="12"/>
      <c r="WO2" s="12"/>
      <c r="WP2" s="12"/>
      <c r="WQ2" s="12"/>
      <c r="WR2" s="12"/>
      <c r="WS2" s="12"/>
      <c r="WT2" s="12"/>
      <c r="WU2" s="12"/>
      <c r="WV2" s="12"/>
      <c r="WW2" s="12"/>
      <c r="WX2" s="12"/>
      <c r="WY2" s="12"/>
      <c r="WZ2" s="12"/>
      <c r="XA2" s="12"/>
      <c r="XB2" s="12"/>
      <c r="XC2" s="12"/>
      <c r="XD2" s="12"/>
      <c r="XE2" s="12"/>
      <c r="XF2" s="12"/>
      <c r="XG2" s="12"/>
      <c r="XH2" s="12"/>
      <c r="XI2" s="12"/>
      <c r="XJ2" s="12"/>
      <c r="XK2" s="12"/>
      <c r="XL2" s="12"/>
      <c r="XM2" s="12"/>
      <c r="XN2" s="12"/>
      <c r="XO2" s="12"/>
      <c r="XP2" s="12"/>
      <c r="XQ2" s="12"/>
      <c r="XR2" s="12"/>
      <c r="XS2" s="12"/>
      <c r="XT2" s="12"/>
      <c r="XU2" s="12"/>
      <c r="XV2" s="12"/>
      <c r="XW2" s="12"/>
      <c r="XX2" s="12"/>
      <c r="XY2" s="12"/>
      <c r="XZ2" s="12"/>
      <c r="YA2" s="12"/>
      <c r="YB2" s="12"/>
      <c r="YC2" s="12"/>
      <c r="YD2" s="12"/>
      <c r="YE2" s="12"/>
      <c r="YF2" s="12"/>
      <c r="YG2" s="12"/>
      <c r="YH2" s="12"/>
      <c r="YI2" s="12"/>
      <c r="YJ2" s="12"/>
      <c r="YK2" s="12"/>
      <c r="YL2" s="12"/>
      <c r="YM2" s="12"/>
      <c r="YN2" s="12"/>
      <c r="YO2" s="12"/>
      <c r="YP2" s="12"/>
      <c r="YQ2" s="12"/>
      <c r="YR2" s="12"/>
      <c r="YS2" s="12"/>
      <c r="YT2" s="12"/>
      <c r="YU2" s="12"/>
      <c r="YV2" s="12"/>
      <c r="YW2" s="12"/>
      <c r="YX2" s="12"/>
      <c r="YY2" s="12"/>
      <c r="YZ2" s="12"/>
      <c r="ZA2" s="12"/>
      <c r="ZB2" s="12"/>
      <c r="ZC2" s="12"/>
      <c r="ZD2" s="12"/>
      <c r="ZE2" s="12"/>
      <c r="ZF2" s="12"/>
      <c r="ZG2" s="12"/>
      <c r="ZH2" s="12"/>
      <c r="ZI2" s="12"/>
      <c r="ZJ2" s="12"/>
      <c r="ZK2" s="12"/>
      <c r="ZL2" s="12"/>
      <c r="ZM2" s="12"/>
      <c r="ZN2" s="12"/>
      <c r="ZO2" s="12"/>
      <c r="ZP2" s="12"/>
      <c r="ZQ2" s="12"/>
      <c r="ZR2" s="12"/>
      <c r="ZS2" s="12"/>
      <c r="ZT2" s="12"/>
      <c r="ZU2" s="12"/>
      <c r="ZV2" s="12"/>
      <c r="ZW2" s="12"/>
      <c r="ZX2" s="12"/>
      <c r="ZY2" s="12"/>
      <c r="ZZ2" s="12"/>
      <c r="AAA2" s="12"/>
      <c r="AAB2" s="12"/>
      <c r="AAC2" s="12"/>
      <c r="AAD2" s="12"/>
      <c r="AAE2" s="12"/>
      <c r="AAF2" s="12"/>
      <c r="AAG2" s="12"/>
      <c r="AAH2" s="12"/>
      <c r="AAI2" s="12"/>
      <c r="AAJ2" s="12"/>
      <c r="AAK2" s="12"/>
      <c r="AAL2" s="12"/>
      <c r="AAM2" s="12"/>
      <c r="AAN2" s="12"/>
      <c r="AAO2" s="12"/>
      <c r="AAP2" s="12"/>
      <c r="AAQ2" s="12"/>
      <c r="AAR2" s="12"/>
      <c r="AAS2" s="12"/>
      <c r="AAT2" s="12"/>
      <c r="AAU2" s="12"/>
      <c r="AAV2" s="12"/>
      <c r="AAW2" s="12"/>
      <c r="AAX2" s="12"/>
      <c r="AAY2" s="12"/>
      <c r="AAZ2" s="12"/>
      <c r="ABA2" s="12"/>
      <c r="ABB2" s="12"/>
      <c r="ABC2" s="12"/>
      <c r="ABD2" s="12"/>
      <c r="ABE2" s="12"/>
      <c r="ABF2" s="12"/>
      <c r="ABG2" s="12"/>
      <c r="ABH2" s="12"/>
      <c r="ABI2" s="12"/>
      <c r="ABJ2" s="12"/>
      <c r="ABK2" s="12"/>
      <c r="ABL2" s="12"/>
      <c r="ABM2" s="12"/>
      <c r="ABN2" s="12"/>
      <c r="ABO2" s="12"/>
      <c r="ABP2" s="12"/>
      <c r="ABQ2" s="12"/>
      <c r="ABR2" s="12"/>
      <c r="ABS2" s="12"/>
      <c r="ABT2" s="12"/>
      <c r="ABU2" s="12"/>
      <c r="ABV2" s="12"/>
      <c r="ABW2" s="12"/>
      <c r="ABX2" s="12"/>
      <c r="ABY2" s="12"/>
      <c r="ABZ2" s="12"/>
      <c r="ACA2" s="12"/>
      <c r="ACB2" s="12"/>
      <c r="ACC2" s="12"/>
      <c r="ACD2" s="12"/>
      <c r="ACE2" s="12"/>
      <c r="ACF2" s="12"/>
      <c r="ACG2" s="12"/>
      <c r="ACH2" s="12"/>
      <c r="ACI2" s="12"/>
      <c r="ACJ2" s="12"/>
      <c r="ACK2" s="12"/>
      <c r="ACL2" s="12"/>
      <c r="ACM2" s="12"/>
      <c r="ACN2" s="12"/>
      <c r="ACO2" s="12"/>
      <c r="ACP2" s="12"/>
      <c r="ACQ2" s="12"/>
      <c r="ACR2" s="12"/>
      <c r="ACS2" s="12"/>
      <c r="ACT2" s="12"/>
      <c r="ACU2" s="12"/>
      <c r="ACV2" s="12"/>
      <c r="ACW2" s="12"/>
      <c r="ACX2" s="12"/>
      <c r="ACY2" s="12"/>
      <c r="ACZ2" s="12"/>
      <c r="ADA2" s="12"/>
      <c r="ADB2" s="12"/>
      <c r="ADC2" s="12"/>
      <c r="ADD2" s="12"/>
      <c r="ADE2" s="12"/>
      <c r="ADF2" s="12"/>
      <c r="ADG2" s="12"/>
      <c r="ADH2" s="12"/>
      <c r="ADI2" s="12"/>
      <c r="ADJ2" s="12"/>
      <c r="ADK2" s="12"/>
      <c r="ADL2" s="12"/>
      <c r="ADM2" s="12"/>
      <c r="ADN2" s="12"/>
      <c r="ADO2" s="12"/>
      <c r="ADP2" s="12"/>
      <c r="ADQ2" s="12"/>
      <c r="ADR2" s="12"/>
      <c r="ADS2" s="12"/>
      <c r="ADT2" s="12"/>
      <c r="ADU2" s="12"/>
      <c r="ADV2" s="12"/>
      <c r="ADW2" s="12"/>
      <c r="ADX2" s="12"/>
      <c r="ADY2" s="12"/>
      <c r="ADZ2" s="12"/>
      <c r="AEA2" s="12"/>
      <c r="AEB2" s="12"/>
      <c r="AEC2" s="12"/>
      <c r="AED2" s="12"/>
      <c r="AEE2" s="12"/>
      <c r="AEF2" s="12"/>
      <c r="AEG2" s="12"/>
      <c r="AEH2" s="12"/>
      <c r="AEI2" s="12"/>
      <c r="AEJ2" s="12"/>
      <c r="AEK2" s="12"/>
      <c r="AEL2" s="12"/>
      <c r="AEM2" s="12"/>
      <c r="AEN2" s="12"/>
      <c r="AEO2" s="12"/>
      <c r="AEP2" s="12"/>
      <c r="AEQ2" s="12"/>
      <c r="AER2" s="12"/>
      <c r="AES2" s="12"/>
      <c r="AET2" s="12"/>
      <c r="AEU2" s="12"/>
      <c r="AEV2" s="12"/>
      <c r="AEW2" s="12"/>
      <c r="AEX2" s="12"/>
      <c r="AEY2" s="12"/>
      <c r="AEZ2" s="12"/>
      <c r="AFA2" s="12"/>
      <c r="AFB2" s="12"/>
      <c r="AFC2" s="12"/>
      <c r="AFD2" s="12"/>
      <c r="AFE2" s="12"/>
      <c r="AFF2" s="12"/>
      <c r="AFG2" s="12"/>
      <c r="AFH2" s="12"/>
      <c r="AFI2" s="12"/>
      <c r="AFJ2" s="12"/>
      <c r="AFK2" s="12"/>
      <c r="AFL2" s="12"/>
      <c r="AFM2" s="12"/>
      <c r="AFN2" s="12"/>
      <c r="AFO2" s="12"/>
      <c r="AFP2" s="12"/>
      <c r="AFQ2" s="12"/>
      <c r="AFR2" s="12"/>
      <c r="AFS2" s="12"/>
      <c r="AFT2" s="12"/>
      <c r="AFU2" s="12"/>
      <c r="AFV2" s="12"/>
      <c r="AFW2" s="12"/>
      <c r="AFX2" s="12"/>
      <c r="AFY2" s="12"/>
      <c r="AFZ2" s="12"/>
      <c r="AGA2" s="12"/>
      <c r="AGB2" s="12"/>
      <c r="AGC2" s="12"/>
      <c r="AGD2" s="12"/>
      <c r="AGE2" s="12"/>
      <c r="AGF2" s="12"/>
      <c r="AGG2" s="12"/>
      <c r="AGH2" s="12"/>
      <c r="AGI2" s="12"/>
      <c r="AGJ2" s="12"/>
      <c r="AGK2" s="12"/>
      <c r="AGL2" s="12"/>
      <c r="AGM2" s="12"/>
      <c r="AGN2" s="12"/>
      <c r="AGO2" s="12"/>
      <c r="AGP2" s="12"/>
      <c r="AGQ2" s="12"/>
      <c r="AGR2" s="12"/>
      <c r="AGS2" s="12"/>
      <c r="AGT2" s="12"/>
      <c r="AGU2" s="12"/>
      <c r="AGV2" s="12"/>
      <c r="AGW2" s="12"/>
      <c r="AGX2" s="12"/>
      <c r="AGY2" s="12"/>
      <c r="AGZ2" s="12"/>
      <c r="AHA2" s="12"/>
      <c r="AHB2" s="12"/>
      <c r="AHC2" s="12"/>
      <c r="AHD2" s="12"/>
      <c r="AHE2" s="12"/>
      <c r="AHF2" s="12"/>
      <c r="AHG2" s="12"/>
      <c r="AHH2" s="12"/>
      <c r="AHI2" s="12"/>
      <c r="AHJ2" s="12"/>
      <c r="AHK2" s="12"/>
      <c r="AHL2" s="12"/>
      <c r="AHM2" s="12"/>
      <c r="AHN2" s="12"/>
      <c r="AHO2" s="12"/>
      <c r="AHP2" s="12"/>
      <c r="AHQ2" s="12"/>
      <c r="AHR2" s="12"/>
      <c r="AHS2" s="12"/>
      <c r="AHT2" s="12"/>
      <c r="AHU2" s="12"/>
      <c r="AHV2" s="12"/>
      <c r="AHW2" s="12"/>
      <c r="AHX2" s="12"/>
      <c r="AHY2" s="12"/>
      <c r="AHZ2" s="12"/>
      <c r="AIA2" s="12"/>
      <c r="AIB2" s="12"/>
      <c r="AIC2" s="12"/>
      <c r="AID2" s="12"/>
      <c r="AIE2" s="12"/>
      <c r="AIF2" s="12"/>
      <c r="AIG2" s="12"/>
      <c r="AIH2" s="12"/>
      <c r="AII2" s="12"/>
      <c r="AIJ2" s="12"/>
      <c r="AIK2" s="12"/>
      <c r="AIL2" s="12"/>
      <c r="AIM2" s="12"/>
      <c r="AIN2" s="12"/>
      <c r="AIO2" s="12"/>
      <c r="AIP2" s="12"/>
      <c r="AIQ2" s="12"/>
      <c r="AIR2" s="12"/>
      <c r="AIS2" s="12"/>
      <c r="AIT2" s="12"/>
      <c r="AIU2" s="12"/>
      <c r="AIV2" s="12"/>
      <c r="AIW2" s="12"/>
      <c r="AIX2" s="12"/>
      <c r="AIY2" s="12"/>
      <c r="AIZ2" s="12"/>
      <c r="AJA2" s="12"/>
      <c r="AJB2" s="12"/>
      <c r="AJC2" s="12"/>
      <c r="AJD2" s="12"/>
      <c r="AJE2" s="12"/>
      <c r="AJF2" s="12"/>
      <c r="AJG2" s="12"/>
      <c r="AJH2" s="12"/>
      <c r="AJI2" s="12"/>
      <c r="AJJ2" s="12"/>
      <c r="AJK2" s="12"/>
      <c r="AJL2" s="12"/>
      <c r="AJM2" s="12"/>
      <c r="AJN2" s="12"/>
      <c r="AJO2" s="12"/>
      <c r="AJP2" s="12"/>
      <c r="AJQ2" s="12"/>
      <c r="AJR2" s="12"/>
      <c r="AJS2" s="12"/>
      <c r="AJT2" s="12"/>
      <c r="AJU2" s="12"/>
      <c r="AJV2" s="12"/>
      <c r="AJW2" s="12"/>
      <c r="AJX2" s="12"/>
      <c r="AJY2" s="12"/>
      <c r="AJZ2" s="12"/>
      <c r="AKA2" s="12"/>
      <c r="AKB2" s="12"/>
      <c r="AKC2" s="12"/>
      <c r="AKD2" s="12"/>
      <c r="AKE2" s="12"/>
      <c r="AKF2" s="12"/>
      <c r="AKG2" s="12"/>
      <c r="AKH2" s="12"/>
      <c r="AKI2" s="12"/>
      <c r="AKJ2" s="12"/>
      <c r="AKK2" s="12"/>
      <c r="AKL2" s="12"/>
      <c r="AKM2" s="12"/>
      <c r="AKN2" s="12"/>
      <c r="AKO2" s="12"/>
      <c r="AKP2" s="12"/>
      <c r="AKQ2" s="12"/>
      <c r="AKR2" s="12"/>
      <c r="AKS2" s="12"/>
      <c r="AKT2" s="12"/>
      <c r="AKU2" s="12"/>
      <c r="AKV2" s="12"/>
      <c r="AKW2" s="12"/>
      <c r="AKX2" s="12"/>
      <c r="AKY2" s="12"/>
      <c r="AKZ2" s="12"/>
      <c r="ALA2" s="12"/>
      <c r="ALB2" s="12"/>
      <c r="ALC2" s="12"/>
      <c r="ALD2" s="12"/>
      <c r="ALE2" s="12"/>
      <c r="ALF2" s="12"/>
      <c r="ALG2" s="12"/>
      <c r="ALH2" s="12"/>
      <c r="ALI2" s="12"/>
      <c r="ALJ2" s="12"/>
      <c r="ALK2" s="12"/>
      <c r="ALL2" s="12"/>
      <c r="ALM2" s="12"/>
      <c r="ALN2" s="12"/>
      <c r="ALO2" s="12"/>
      <c r="ALP2" s="12"/>
      <c r="ALQ2" s="12"/>
      <c r="ALR2" s="12"/>
      <c r="ALS2" s="12"/>
      <c r="ALT2" s="12"/>
      <c r="ALU2" s="12"/>
      <c r="ALV2" s="12"/>
      <c r="ALW2" s="12"/>
      <c r="ALX2" s="12"/>
      <c r="ALY2" s="12"/>
      <c r="ALZ2" s="12"/>
      <c r="AMA2" s="12"/>
      <c r="AMB2" s="12"/>
      <c r="AMC2" s="12"/>
      <c r="AMD2" s="12"/>
      <c r="AME2" s="12"/>
      <c r="AMF2" s="12"/>
      <c r="AMG2" s="12"/>
      <c r="AMH2" s="12"/>
      <c r="AMI2" s="12"/>
      <c r="AMJ2" s="12"/>
      <c r="AMK2" s="12"/>
      <c r="AML2" s="12"/>
      <c r="AMM2" s="12"/>
      <c r="AMN2" s="12"/>
      <c r="AMO2" s="12"/>
      <c r="AMP2" s="12"/>
      <c r="AMQ2" s="12"/>
      <c r="AMR2" s="12"/>
      <c r="AMS2" s="12"/>
      <c r="AMT2" s="12"/>
      <c r="AMU2" s="12"/>
      <c r="AMV2" s="12"/>
      <c r="AMW2" s="12"/>
      <c r="AMX2" s="12"/>
      <c r="AMY2" s="12"/>
      <c r="AMZ2" s="12"/>
      <c r="ANA2" s="12"/>
      <c r="ANB2" s="12"/>
      <c r="ANC2" s="12"/>
      <c r="AND2" s="12"/>
      <c r="ANE2" s="12"/>
      <c r="ANF2" s="12"/>
      <c r="ANG2" s="12"/>
      <c r="ANH2" s="12"/>
      <c r="ANI2" s="12"/>
      <c r="ANJ2" s="12"/>
      <c r="ANK2" s="12"/>
      <c r="ANL2" s="12"/>
      <c r="ANM2" s="12"/>
      <c r="ANN2" s="12"/>
      <c r="ANO2" s="12"/>
      <c r="ANP2" s="12"/>
      <c r="ANQ2" s="12"/>
      <c r="ANR2" s="12"/>
      <c r="ANS2" s="12"/>
      <c r="ANT2" s="12"/>
      <c r="ANU2" s="12"/>
      <c r="ANV2" s="12"/>
      <c r="ANW2" s="12"/>
      <c r="ANX2" s="12"/>
      <c r="ANY2" s="12"/>
      <c r="ANZ2" s="12"/>
      <c r="AOA2" s="12"/>
      <c r="AOB2" s="12"/>
      <c r="AOC2" s="12"/>
      <c r="AOD2" s="12"/>
      <c r="AOE2" s="12"/>
      <c r="AOF2" s="12"/>
      <c r="AOG2" s="12"/>
      <c r="AOH2" s="12"/>
      <c r="AOI2" s="12"/>
      <c r="AOJ2" s="12"/>
      <c r="AOK2" s="12"/>
      <c r="AOL2" s="12"/>
      <c r="AOM2" s="12"/>
      <c r="AON2" s="12"/>
      <c r="AOO2" s="12"/>
      <c r="AOP2" s="12"/>
      <c r="AOQ2" s="12"/>
      <c r="AOR2" s="12"/>
      <c r="AOS2" s="12"/>
      <c r="AOT2" s="12"/>
      <c r="AOU2" s="12"/>
      <c r="AOV2" s="12"/>
      <c r="AOW2" s="12"/>
      <c r="AOX2" s="12"/>
      <c r="AOY2" s="12"/>
      <c r="AOZ2" s="12"/>
      <c r="APA2" s="12"/>
      <c r="APB2" s="12"/>
      <c r="APC2" s="12"/>
      <c r="APD2" s="12"/>
      <c r="APE2" s="12"/>
      <c r="APF2" s="12"/>
      <c r="APG2" s="12"/>
      <c r="APH2" s="12"/>
      <c r="API2" s="12"/>
      <c r="APJ2" s="12"/>
      <c r="APK2" s="12"/>
      <c r="APL2" s="12"/>
      <c r="APM2" s="12"/>
      <c r="APN2" s="12"/>
      <c r="APO2" s="12"/>
      <c r="APP2" s="12"/>
      <c r="APQ2" s="12"/>
      <c r="APR2" s="12"/>
      <c r="APS2" s="12"/>
      <c r="APT2" s="12"/>
      <c r="APU2" s="12"/>
      <c r="APV2" s="12"/>
      <c r="APW2" s="12"/>
      <c r="APX2" s="12"/>
      <c r="APY2" s="12"/>
      <c r="APZ2" s="12"/>
      <c r="AQA2" s="12"/>
      <c r="AQB2" s="12"/>
      <c r="AQC2" s="12"/>
      <c r="AQD2" s="12"/>
      <c r="AQE2" s="12"/>
      <c r="AQF2" s="12"/>
      <c r="AQG2" s="12"/>
      <c r="AQH2" s="12"/>
      <c r="AQI2" s="12"/>
      <c r="AQJ2" s="12"/>
      <c r="AQK2" s="12"/>
      <c r="AQL2" s="12"/>
      <c r="AQM2" s="12"/>
      <c r="AQN2" s="12"/>
      <c r="AQO2" s="12"/>
      <c r="AQP2" s="12"/>
      <c r="AQQ2" s="12"/>
      <c r="AQR2" s="12"/>
      <c r="AQS2" s="12"/>
      <c r="AQT2" s="12"/>
      <c r="AQU2" s="12"/>
      <c r="AQV2" s="12"/>
      <c r="AQW2" s="12"/>
      <c r="AQX2" s="12"/>
      <c r="AQY2" s="12"/>
      <c r="AQZ2" s="12"/>
      <c r="ARA2" s="12"/>
      <c r="ARB2" s="12"/>
      <c r="ARC2" s="12"/>
      <c r="ARD2" s="12"/>
      <c r="ARE2" s="12"/>
      <c r="ARF2" s="12"/>
      <c r="ARG2" s="12"/>
      <c r="ARH2" s="12"/>
      <c r="ARI2" s="12"/>
      <c r="ARJ2" s="12"/>
      <c r="ARK2" s="12"/>
      <c r="ARL2" s="12"/>
      <c r="ARM2" s="12"/>
      <c r="ARN2" s="12"/>
      <c r="ARO2" s="12"/>
      <c r="ARP2" s="12"/>
      <c r="ARQ2" s="12"/>
      <c r="ARR2" s="12"/>
      <c r="ARS2" s="12"/>
      <c r="ART2" s="12"/>
      <c r="ARU2" s="12"/>
      <c r="ARV2" s="12"/>
      <c r="ARW2" s="12"/>
      <c r="ARX2" s="12"/>
      <c r="ARY2" s="12"/>
      <c r="ARZ2" s="12"/>
      <c r="ASA2" s="12"/>
      <c r="ASB2" s="12"/>
      <c r="ASC2" s="12"/>
      <c r="ASD2" s="12"/>
      <c r="ASE2" s="12"/>
      <c r="ASF2" s="12"/>
      <c r="ASG2" s="12"/>
      <c r="ASH2" s="12"/>
      <c r="ASI2" s="12"/>
      <c r="ASJ2" s="12"/>
      <c r="ASK2" s="12"/>
      <c r="ASL2" s="12"/>
      <c r="ASM2" s="12"/>
      <c r="ASN2" s="12"/>
      <c r="ASO2" s="12"/>
      <c r="ASP2" s="12"/>
      <c r="ASQ2" s="12"/>
      <c r="ASR2" s="12"/>
      <c r="ASS2" s="12"/>
      <c r="AST2" s="12"/>
      <c r="ASU2" s="12"/>
      <c r="ASV2" s="12"/>
      <c r="ASW2" s="12"/>
      <c r="ASX2" s="12"/>
      <c r="ASY2" s="12"/>
      <c r="ASZ2" s="12"/>
      <c r="ATA2" s="12"/>
      <c r="ATB2" s="12"/>
      <c r="ATC2" s="12"/>
      <c r="ATD2" s="12"/>
      <c r="ATE2" s="12"/>
      <c r="ATF2" s="12"/>
      <c r="ATG2" s="12"/>
      <c r="ATH2" s="12"/>
      <c r="ATI2" s="12"/>
      <c r="ATJ2" s="12"/>
      <c r="ATK2" s="12"/>
      <c r="ATL2" s="12"/>
      <c r="ATM2" s="12"/>
      <c r="ATN2" s="12"/>
      <c r="ATO2" s="12"/>
      <c r="ATP2" s="12"/>
      <c r="ATQ2" s="12"/>
      <c r="ATR2" s="12"/>
      <c r="ATS2" s="12"/>
      <c r="ATT2" s="12"/>
      <c r="ATU2" s="12"/>
      <c r="ATV2" s="12"/>
      <c r="ATW2" s="12"/>
      <c r="ATX2" s="12"/>
      <c r="ATY2" s="12"/>
      <c r="ATZ2" s="12"/>
      <c r="AUA2" s="12"/>
      <c r="AUB2" s="12"/>
      <c r="AUC2" s="12"/>
      <c r="AUD2" s="12"/>
      <c r="AUE2" s="12"/>
      <c r="AUF2" s="12"/>
      <c r="AUG2" s="12"/>
      <c r="AUH2" s="12"/>
      <c r="AUI2" s="12"/>
      <c r="AUJ2" s="12"/>
      <c r="AUK2" s="12"/>
      <c r="AUL2" s="12"/>
      <c r="AUM2" s="12"/>
      <c r="AUN2" s="12"/>
      <c r="AUO2" s="12"/>
      <c r="AUP2" s="12"/>
      <c r="AUQ2" s="12"/>
      <c r="AUR2" s="12"/>
      <c r="AUS2" s="12"/>
      <c r="AUT2" s="12"/>
      <c r="AUU2" s="12"/>
      <c r="AUV2" s="12"/>
      <c r="AUW2" s="12"/>
      <c r="AUX2" s="12"/>
      <c r="AUY2" s="12"/>
      <c r="AUZ2" s="12"/>
      <c r="AVA2" s="12"/>
      <c r="AVB2" s="12"/>
      <c r="AVC2" s="12"/>
      <c r="AVD2" s="12"/>
      <c r="AVE2" s="12"/>
      <c r="AVF2" s="12"/>
      <c r="AVG2" s="12"/>
      <c r="AVH2" s="12"/>
      <c r="AVI2" s="12"/>
      <c r="AVJ2" s="12"/>
      <c r="AVK2" s="12"/>
      <c r="AVL2" s="12"/>
      <c r="AVM2" s="12"/>
      <c r="AVN2" s="12"/>
      <c r="AVO2" s="12"/>
      <c r="AVP2" s="12"/>
      <c r="AVQ2" s="12"/>
      <c r="AVR2" s="12"/>
      <c r="AVS2" s="12"/>
      <c r="AVT2" s="12"/>
      <c r="AVU2" s="12"/>
      <c r="AVV2" s="12"/>
      <c r="AVW2" s="12"/>
      <c r="AVX2" s="12"/>
      <c r="AVY2" s="12"/>
      <c r="AVZ2" s="12"/>
      <c r="AWA2" s="12"/>
      <c r="AWB2" s="12"/>
      <c r="AWC2" s="12"/>
      <c r="AWD2" s="12"/>
      <c r="AWE2" s="12"/>
      <c r="AWF2" s="12"/>
      <c r="AWG2" s="12"/>
      <c r="AWH2" s="12"/>
      <c r="AWI2" s="12"/>
      <c r="AWJ2" s="12"/>
      <c r="AWK2" s="12"/>
      <c r="AWL2" s="12"/>
      <c r="AWM2" s="12"/>
      <c r="AWN2" s="12"/>
      <c r="AWO2" s="12"/>
      <c r="AWP2" s="12"/>
      <c r="AWQ2" s="12"/>
      <c r="AWR2" s="12"/>
      <c r="AWS2" s="12"/>
      <c r="AWT2" s="12"/>
      <c r="AWU2" s="12"/>
      <c r="AWV2" s="12"/>
      <c r="AWW2" s="12"/>
      <c r="AWX2" s="12"/>
      <c r="AWY2" s="12"/>
      <c r="AWZ2" s="12"/>
      <c r="AXA2" s="12"/>
      <c r="AXB2" s="12"/>
      <c r="AXC2" s="12"/>
      <c r="AXD2" s="12"/>
      <c r="AXE2" s="12"/>
      <c r="AXF2" s="12"/>
      <c r="AXG2" s="12"/>
      <c r="AXH2" s="12"/>
      <c r="AXI2" s="12"/>
      <c r="AXJ2" s="12"/>
      <c r="AXK2" s="12"/>
      <c r="AXL2" s="12"/>
      <c r="AXM2" s="12"/>
      <c r="AXN2" s="12"/>
      <c r="AXO2" s="12"/>
      <c r="AXP2" s="12"/>
      <c r="AXQ2" s="12"/>
      <c r="AXR2" s="12"/>
      <c r="AXS2" s="12"/>
      <c r="AXT2" s="12"/>
      <c r="AXU2" s="12"/>
      <c r="AXV2" s="12"/>
      <c r="AXW2" s="12"/>
      <c r="AXX2" s="12"/>
      <c r="AXY2" s="12"/>
      <c r="AXZ2" s="12"/>
      <c r="AYA2" s="12"/>
      <c r="AYB2" s="12"/>
      <c r="AYC2" s="12"/>
      <c r="AYD2" s="12"/>
      <c r="AYE2" s="12"/>
      <c r="AYF2" s="12"/>
      <c r="AYG2" s="12"/>
      <c r="AYH2" s="12"/>
      <c r="AYI2" s="12"/>
      <c r="AYJ2" s="12"/>
      <c r="AYK2" s="12"/>
      <c r="AYL2" s="12"/>
      <c r="AYM2" s="12"/>
      <c r="AYN2" s="12"/>
      <c r="AYO2" s="12"/>
      <c r="AYP2" s="12"/>
      <c r="AYQ2" s="12"/>
      <c r="AYR2" s="12"/>
      <c r="AYS2" s="12"/>
      <c r="AYT2" s="12"/>
      <c r="AYU2" s="12"/>
      <c r="AYV2" s="12"/>
      <c r="AYW2" s="12"/>
      <c r="AYX2" s="12"/>
      <c r="AYY2" s="12"/>
      <c r="AYZ2" s="12"/>
      <c r="AZA2" s="12"/>
      <c r="AZB2" s="12"/>
      <c r="AZC2" s="12"/>
      <c r="AZD2" s="12"/>
      <c r="AZE2" s="12"/>
      <c r="AZF2" s="12"/>
      <c r="AZG2" s="12"/>
      <c r="AZH2" s="12"/>
      <c r="AZI2" s="12"/>
      <c r="AZJ2" s="12"/>
      <c r="AZK2" s="12"/>
      <c r="AZL2" s="12"/>
      <c r="AZM2" s="12"/>
      <c r="AZN2" s="12"/>
      <c r="AZO2" s="12"/>
      <c r="AZP2" s="12"/>
      <c r="AZQ2" s="12"/>
      <c r="AZR2" s="12"/>
      <c r="AZS2" s="12"/>
      <c r="AZT2" s="12"/>
      <c r="AZU2" s="12"/>
      <c r="AZV2" s="12"/>
      <c r="AZW2" s="12"/>
      <c r="AZX2" s="12"/>
      <c r="AZY2" s="12"/>
      <c r="AZZ2" s="12"/>
      <c r="BAA2" s="12"/>
      <c r="BAB2" s="12"/>
      <c r="BAC2" s="12"/>
      <c r="BAD2" s="12"/>
      <c r="BAE2" s="12"/>
      <c r="BAF2" s="12"/>
      <c r="BAG2" s="12"/>
      <c r="BAH2" s="12"/>
      <c r="BAI2" s="12"/>
      <c r="BAJ2" s="12"/>
      <c r="BAK2" s="12"/>
      <c r="BAL2" s="12"/>
      <c r="BAM2" s="12"/>
      <c r="BAN2" s="12"/>
      <c r="BAO2" s="12"/>
      <c r="BAP2" s="12"/>
      <c r="BAQ2" s="12"/>
      <c r="BAR2" s="12"/>
      <c r="BAS2" s="12"/>
      <c r="BAT2" s="12"/>
      <c r="BAU2" s="12"/>
      <c r="BAV2" s="12"/>
      <c r="BAW2" s="12"/>
      <c r="BAX2" s="12"/>
      <c r="BAY2" s="12"/>
      <c r="BAZ2" s="12"/>
      <c r="BBA2" s="12"/>
      <c r="BBB2" s="12"/>
      <c r="BBC2" s="12"/>
      <c r="BBD2" s="12"/>
      <c r="BBE2" s="12"/>
      <c r="BBF2" s="12"/>
      <c r="BBG2" s="12"/>
      <c r="BBH2" s="12"/>
      <c r="BBI2" s="12"/>
      <c r="BBJ2" s="12"/>
      <c r="BBK2" s="12"/>
      <c r="BBL2" s="12"/>
      <c r="BBM2" s="12"/>
      <c r="BBN2" s="12"/>
      <c r="BBO2" s="12"/>
      <c r="BBP2" s="12"/>
      <c r="BBQ2" s="12"/>
      <c r="BBR2" s="12"/>
      <c r="BBS2" s="12"/>
      <c r="BBT2" s="12"/>
      <c r="BBU2" s="12"/>
      <c r="BBV2" s="12"/>
      <c r="BBW2" s="12"/>
      <c r="BBX2" s="12"/>
      <c r="BBY2" s="12"/>
      <c r="BBZ2" s="12"/>
      <c r="BCA2" s="12"/>
      <c r="BCB2" s="12"/>
      <c r="BCC2" s="12"/>
      <c r="BCD2" s="12"/>
      <c r="BCE2" s="12"/>
      <c r="BCF2" s="12"/>
      <c r="BCG2" s="12"/>
      <c r="BCH2" s="12"/>
      <c r="BCI2" s="12"/>
      <c r="BCJ2" s="12"/>
      <c r="BCK2" s="12"/>
      <c r="BCL2" s="12"/>
      <c r="BCM2" s="12"/>
      <c r="BCN2" s="12"/>
      <c r="BCO2" s="12"/>
      <c r="BCP2" s="12"/>
      <c r="BCQ2" s="12"/>
      <c r="BCR2" s="12"/>
      <c r="BCS2" s="12"/>
      <c r="BCT2" s="12"/>
      <c r="BCU2" s="12"/>
      <c r="BCV2" s="12"/>
      <c r="BCW2" s="12"/>
      <c r="BCX2" s="12"/>
      <c r="BCY2" s="12"/>
      <c r="BCZ2" s="12"/>
      <c r="BDA2" s="12"/>
      <c r="BDB2" s="12"/>
      <c r="BDC2" s="12"/>
      <c r="BDD2" s="12"/>
      <c r="BDE2" s="12"/>
      <c r="BDF2" s="12"/>
      <c r="BDG2" s="12"/>
      <c r="BDH2" s="12"/>
      <c r="BDI2" s="12"/>
      <c r="BDJ2" s="12"/>
      <c r="BDK2" s="12"/>
      <c r="BDL2" s="12"/>
      <c r="BDM2" s="12"/>
      <c r="BDN2" s="12"/>
      <c r="BDO2" s="12"/>
      <c r="BDP2" s="12"/>
      <c r="BDQ2" s="12"/>
      <c r="BDR2" s="12"/>
      <c r="BDS2" s="12"/>
      <c r="BDT2" s="12"/>
      <c r="BDU2" s="12"/>
      <c r="BDV2" s="12"/>
      <c r="BDW2" s="12"/>
      <c r="BDX2" s="12"/>
      <c r="BDY2" s="12"/>
      <c r="BDZ2" s="12"/>
      <c r="BEA2" s="12"/>
      <c r="BEB2" s="12"/>
      <c r="BEC2" s="12"/>
      <c r="BED2" s="12"/>
      <c r="BEE2" s="12"/>
      <c r="BEF2" s="12"/>
      <c r="BEG2" s="12"/>
      <c r="BEH2" s="12"/>
      <c r="BEI2" s="12"/>
      <c r="BEJ2" s="12"/>
      <c r="BEK2" s="12"/>
      <c r="BEL2" s="12"/>
      <c r="BEM2" s="12"/>
      <c r="BEN2" s="12"/>
      <c r="BEO2" s="12"/>
      <c r="BEP2" s="12"/>
      <c r="BEQ2" s="12"/>
      <c r="BER2" s="12"/>
      <c r="BES2" s="12"/>
      <c r="BET2" s="12"/>
      <c r="BEU2" s="12"/>
      <c r="BEV2" s="12"/>
      <c r="BEW2" s="12"/>
      <c r="BEX2" s="12"/>
      <c r="BEY2" s="12"/>
      <c r="BEZ2" s="12"/>
      <c r="BFA2" s="12"/>
      <c r="BFB2" s="12"/>
      <c r="BFC2" s="12"/>
      <c r="BFD2" s="12"/>
      <c r="BFE2" s="12"/>
      <c r="BFF2" s="12"/>
      <c r="BFG2" s="12"/>
      <c r="BFH2" s="12"/>
      <c r="BFI2" s="12"/>
      <c r="BFJ2" s="12"/>
      <c r="BFK2" s="12"/>
      <c r="BFL2" s="12"/>
      <c r="BFM2" s="12"/>
      <c r="BFN2" s="12"/>
      <c r="BFO2" s="12"/>
      <c r="BFP2" s="12"/>
      <c r="BFQ2" s="12"/>
      <c r="BFR2" s="12"/>
      <c r="BFS2" s="12"/>
      <c r="BFT2" s="12"/>
      <c r="BFU2" s="12"/>
      <c r="BFV2" s="12"/>
      <c r="BFW2" s="12"/>
      <c r="BFX2" s="12"/>
      <c r="BFY2" s="12"/>
      <c r="BFZ2" s="12"/>
      <c r="BGA2" s="12"/>
      <c r="BGB2" s="12"/>
      <c r="BGC2" s="12"/>
      <c r="BGD2" s="12"/>
      <c r="BGE2" s="12"/>
      <c r="BGF2" s="12"/>
      <c r="BGG2" s="12"/>
      <c r="BGH2" s="12"/>
      <c r="BGI2" s="12"/>
      <c r="BGJ2" s="12"/>
      <c r="BGK2" s="12"/>
      <c r="BGL2" s="12"/>
      <c r="BGM2" s="12"/>
      <c r="BGN2" s="12"/>
      <c r="BGO2" s="12"/>
      <c r="BGP2" s="12"/>
      <c r="BGQ2" s="12"/>
      <c r="BGR2" s="12"/>
      <c r="BGS2" s="12"/>
      <c r="BGT2" s="12"/>
      <c r="BGU2" s="12"/>
      <c r="BGV2" s="12"/>
      <c r="BGW2" s="12"/>
      <c r="BGX2" s="12"/>
      <c r="BGY2" s="12"/>
      <c r="BGZ2" s="12"/>
      <c r="BHA2" s="12"/>
      <c r="BHB2" s="12"/>
      <c r="BHC2" s="12"/>
      <c r="BHD2" s="12"/>
      <c r="BHE2" s="12"/>
      <c r="BHF2" s="12"/>
      <c r="BHG2" s="12"/>
      <c r="BHH2" s="12"/>
      <c r="BHI2" s="12"/>
      <c r="BHJ2" s="12"/>
      <c r="BHK2" s="12"/>
      <c r="BHL2" s="12"/>
      <c r="BHM2" s="12"/>
      <c r="BHN2" s="12"/>
      <c r="BHO2" s="12"/>
      <c r="BHP2" s="12"/>
      <c r="BHQ2" s="12"/>
      <c r="BHR2" s="12"/>
      <c r="BHS2" s="12"/>
      <c r="BHT2" s="12"/>
      <c r="BHU2" s="12"/>
      <c r="BHV2" s="12"/>
      <c r="BHW2" s="12"/>
      <c r="BHX2" s="12"/>
      <c r="BHY2" s="12"/>
      <c r="BHZ2" s="12"/>
      <c r="BIA2" s="12"/>
      <c r="BIB2" s="12"/>
      <c r="BIC2" s="12"/>
      <c r="BID2" s="12"/>
      <c r="BIE2" s="12"/>
      <c r="BIF2" s="12"/>
      <c r="BIG2" s="12"/>
      <c r="BIH2" s="12"/>
      <c r="BII2" s="12"/>
      <c r="BIJ2" s="12"/>
      <c r="BIK2" s="12"/>
      <c r="BIL2" s="12"/>
      <c r="BIM2" s="12"/>
      <c r="BIN2" s="12"/>
      <c r="BIO2" s="12"/>
      <c r="BIP2" s="12"/>
      <c r="BIQ2" s="12"/>
      <c r="BIR2" s="12"/>
      <c r="BIS2" s="12"/>
      <c r="BIT2" s="12"/>
      <c r="BIU2" s="12"/>
      <c r="BIV2" s="12"/>
      <c r="BIW2" s="12"/>
      <c r="BIX2" s="12"/>
      <c r="BIY2" s="12"/>
      <c r="BIZ2" s="12"/>
      <c r="BJA2" s="12"/>
      <c r="BJB2" s="12"/>
      <c r="BJC2" s="12"/>
      <c r="BJD2" s="12"/>
      <c r="BJE2" s="12"/>
      <c r="BJF2" s="12"/>
      <c r="BJG2" s="12"/>
      <c r="BJH2" s="12"/>
      <c r="BJI2" s="12"/>
      <c r="BJJ2" s="12"/>
      <c r="BJK2" s="12"/>
      <c r="BJL2" s="12"/>
      <c r="BJM2" s="12"/>
      <c r="BJN2" s="12"/>
      <c r="BJO2" s="12"/>
      <c r="BJP2" s="12"/>
      <c r="BJQ2" s="12"/>
      <c r="BJR2" s="12"/>
      <c r="BJS2" s="12"/>
      <c r="BJT2" s="12"/>
      <c r="BJU2" s="12"/>
      <c r="BJV2" s="12"/>
      <c r="BJW2" s="12"/>
      <c r="BJX2" s="12"/>
      <c r="BJY2" s="12"/>
      <c r="BJZ2" s="12"/>
      <c r="BKA2" s="12"/>
      <c r="BKB2" s="12"/>
      <c r="BKC2" s="12"/>
      <c r="BKD2" s="12"/>
      <c r="BKE2" s="12"/>
      <c r="BKF2" s="12"/>
      <c r="BKG2" s="12"/>
      <c r="BKH2" s="12"/>
      <c r="BKI2" s="12"/>
      <c r="BKJ2" s="12"/>
      <c r="BKK2" s="12"/>
      <c r="BKL2" s="12"/>
      <c r="BKM2" s="12"/>
      <c r="BKN2" s="12"/>
      <c r="BKO2" s="12"/>
      <c r="BKP2" s="12"/>
      <c r="BKQ2" s="12"/>
      <c r="BKR2" s="12"/>
      <c r="BKS2" s="12"/>
      <c r="BKT2" s="12"/>
      <c r="BKU2" s="12"/>
      <c r="BKV2" s="12"/>
      <c r="BKW2" s="12"/>
      <c r="BKX2" s="12"/>
      <c r="BKY2" s="12"/>
      <c r="BKZ2" s="12"/>
      <c r="BLA2" s="12"/>
      <c r="BLB2" s="12"/>
      <c r="BLC2" s="12"/>
      <c r="BLD2" s="12"/>
      <c r="BLE2" s="12"/>
      <c r="BLF2" s="12"/>
      <c r="BLG2" s="12"/>
      <c r="BLH2" s="12"/>
      <c r="BLI2" s="12"/>
      <c r="BLJ2" s="12"/>
      <c r="BLK2" s="12"/>
      <c r="BLL2" s="12"/>
      <c r="BLM2" s="12"/>
      <c r="BLN2" s="12"/>
      <c r="BLO2" s="12"/>
      <c r="BLP2" s="12"/>
      <c r="BLQ2" s="12"/>
      <c r="BLR2" s="12"/>
      <c r="BLS2" s="12"/>
      <c r="BLT2" s="12"/>
      <c r="BLU2" s="12"/>
      <c r="BLV2" s="12"/>
      <c r="BLW2" s="12"/>
      <c r="BLX2" s="12"/>
      <c r="BLY2" s="12"/>
      <c r="BLZ2" s="12"/>
      <c r="BMA2" s="12"/>
      <c r="BMB2" s="12"/>
      <c r="BMC2" s="12"/>
      <c r="BMD2" s="12"/>
      <c r="BME2" s="12"/>
      <c r="BMF2" s="12"/>
      <c r="BMG2" s="12"/>
      <c r="BMH2" s="12"/>
      <c r="BMI2" s="12"/>
      <c r="BMJ2" s="12"/>
      <c r="BMK2" s="12"/>
      <c r="BML2" s="12"/>
      <c r="BMM2" s="12"/>
      <c r="BMN2" s="12"/>
      <c r="BMO2" s="12"/>
      <c r="BMP2" s="12"/>
      <c r="BMQ2" s="12"/>
      <c r="BMR2" s="12"/>
      <c r="BMS2" s="12"/>
      <c r="BMT2" s="12"/>
      <c r="BMU2" s="12"/>
      <c r="BMV2" s="12"/>
      <c r="BMW2" s="12"/>
      <c r="BMX2" s="12"/>
      <c r="BMY2" s="12"/>
      <c r="BMZ2" s="12"/>
      <c r="BNA2" s="12"/>
      <c r="BNB2" s="12"/>
      <c r="BNC2" s="12"/>
      <c r="BND2" s="12"/>
      <c r="BNE2" s="12"/>
      <c r="BNF2" s="12"/>
      <c r="BNG2" s="12"/>
      <c r="BNH2" s="12"/>
      <c r="BNI2" s="12"/>
      <c r="BNJ2" s="12"/>
      <c r="BNK2" s="12"/>
      <c r="BNL2" s="12"/>
      <c r="BNM2" s="12"/>
      <c r="BNN2" s="12"/>
      <c r="BNO2" s="12"/>
      <c r="BNP2" s="12"/>
      <c r="BNQ2" s="12"/>
      <c r="BNR2" s="12"/>
      <c r="BNS2" s="12"/>
      <c r="BNT2" s="12"/>
      <c r="BNU2" s="12"/>
      <c r="BNV2" s="12"/>
      <c r="BNW2" s="12"/>
      <c r="BNX2" s="12"/>
      <c r="BNY2" s="12"/>
      <c r="BNZ2" s="12"/>
      <c r="BOA2" s="12"/>
      <c r="BOB2" s="12"/>
      <c r="BOC2" s="12"/>
      <c r="BOD2" s="12"/>
      <c r="BOE2" s="12"/>
      <c r="BOF2" s="12"/>
      <c r="BOG2" s="12"/>
      <c r="BOH2" s="12"/>
      <c r="BOI2" s="12"/>
      <c r="BOJ2" s="12"/>
      <c r="BOK2" s="12"/>
      <c r="BOL2" s="12"/>
      <c r="BOM2" s="12"/>
      <c r="BON2" s="12"/>
      <c r="BOO2" s="12"/>
      <c r="BOP2" s="12"/>
      <c r="BOQ2" s="12"/>
      <c r="BOR2" s="12"/>
      <c r="BOS2" s="12"/>
      <c r="BOT2" s="12"/>
      <c r="BOU2" s="12"/>
      <c r="BOV2" s="12"/>
      <c r="BOW2" s="12"/>
      <c r="BOX2" s="12"/>
      <c r="BOY2" s="12"/>
      <c r="BOZ2" s="12"/>
      <c r="BPA2" s="12"/>
      <c r="BPB2" s="12"/>
      <c r="BPC2" s="12"/>
      <c r="BPD2" s="12"/>
      <c r="BPE2" s="12"/>
      <c r="BPF2" s="12"/>
      <c r="BPG2" s="12"/>
      <c r="BPH2" s="12"/>
      <c r="BPI2" s="12"/>
      <c r="BPJ2" s="12"/>
      <c r="BPK2" s="12"/>
      <c r="BPL2" s="12"/>
      <c r="BPM2" s="12"/>
      <c r="BPN2" s="12"/>
      <c r="BPO2" s="12"/>
      <c r="BPP2" s="12"/>
      <c r="BPQ2" s="12"/>
      <c r="BPR2" s="12"/>
      <c r="BPS2" s="12"/>
      <c r="BPT2" s="12"/>
      <c r="BPU2" s="12"/>
      <c r="BPV2" s="12"/>
      <c r="BPW2" s="12"/>
      <c r="BPX2" s="12"/>
      <c r="BPY2" s="12"/>
      <c r="BPZ2" s="12"/>
      <c r="BQA2" s="12"/>
      <c r="BQB2" s="12"/>
      <c r="BQC2" s="12"/>
      <c r="BQD2" s="12"/>
      <c r="BQE2" s="12"/>
      <c r="BQF2" s="12"/>
      <c r="BQG2" s="12"/>
      <c r="BQH2" s="12"/>
      <c r="BQI2" s="12"/>
      <c r="BQJ2" s="12"/>
      <c r="BQK2" s="12"/>
      <c r="BQL2" s="12"/>
      <c r="BQM2" s="12"/>
      <c r="BQN2" s="12"/>
      <c r="BQO2" s="12"/>
      <c r="BQP2" s="12"/>
      <c r="BQQ2" s="12"/>
      <c r="BQR2" s="12"/>
      <c r="BQS2" s="12"/>
      <c r="BQT2" s="12"/>
      <c r="BQU2" s="12"/>
      <c r="BQV2" s="12"/>
      <c r="BQW2" s="12"/>
      <c r="BQX2" s="12"/>
      <c r="BQY2" s="12"/>
      <c r="BQZ2" s="12"/>
      <c r="BRA2" s="12"/>
      <c r="BRB2" s="12"/>
      <c r="BRC2" s="12"/>
      <c r="BRD2" s="12"/>
      <c r="BRE2" s="12"/>
      <c r="BRF2" s="12"/>
      <c r="BRG2" s="12"/>
      <c r="BRH2" s="12"/>
      <c r="BRI2" s="12"/>
      <c r="BRJ2" s="12"/>
      <c r="BRK2" s="12"/>
      <c r="BRL2" s="12"/>
      <c r="BRM2" s="12"/>
      <c r="BRN2" s="12"/>
      <c r="BRO2" s="12"/>
      <c r="BRP2" s="12"/>
      <c r="BRQ2" s="12"/>
      <c r="BRR2" s="12"/>
      <c r="BRS2" s="12"/>
      <c r="BRT2" s="12"/>
      <c r="BRU2" s="12"/>
      <c r="BRV2" s="12"/>
      <c r="BRW2" s="12"/>
      <c r="BRX2" s="12"/>
      <c r="BRY2" s="12"/>
      <c r="BRZ2" s="12"/>
      <c r="BSA2" s="12"/>
      <c r="BSB2" s="12"/>
      <c r="BSC2" s="12"/>
      <c r="BSD2" s="12"/>
      <c r="BSE2" s="12"/>
      <c r="BSF2" s="12"/>
      <c r="BSG2" s="12"/>
      <c r="BSH2" s="12"/>
      <c r="BSI2" s="12"/>
      <c r="BSJ2" s="12"/>
      <c r="BSK2" s="12"/>
      <c r="BSL2" s="12"/>
      <c r="BSM2" s="12"/>
      <c r="BSN2" s="12"/>
      <c r="BSO2" s="12"/>
      <c r="BSP2" s="12"/>
      <c r="BSQ2" s="12"/>
      <c r="BSR2" s="12"/>
      <c r="BSS2" s="12"/>
      <c r="BST2" s="12"/>
      <c r="BSU2" s="12"/>
      <c r="BSV2" s="12"/>
      <c r="BSW2" s="12"/>
      <c r="BSX2" s="12"/>
      <c r="BSY2" s="12"/>
      <c r="BSZ2" s="12"/>
      <c r="BTA2" s="12"/>
      <c r="BTB2" s="12"/>
      <c r="BTC2" s="12"/>
      <c r="BTD2" s="12"/>
      <c r="BTE2" s="12"/>
      <c r="BTF2" s="12"/>
      <c r="BTG2" s="12"/>
      <c r="BTH2" s="12"/>
      <c r="BTI2" s="12"/>
      <c r="BTJ2" s="12"/>
      <c r="BTK2" s="12"/>
      <c r="BTL2" s="12"/>
      <c r="BTM2" s="12"/>
      <c r="BTN2" s="12"/>
      <c r="BTO2" s="12"/>
      <c r="BTP2" s="12"/>
      <c r="BTQ2" s="12"/>
      <c r="BTR2" s="12"/>
      <c r="BTS2" s="12"/>
      <c r="BTT2" s="12"/>
      <c r="BTU2" s="12"/>
      <c r="BTV2" s="12"/>
      <c r="BTW2" s="12"/>
      <c r="BTX2" s="12"/>
      <c r="BTY2" s="12"/>
      <c r="BTZ2" s="12"/>
      <c r="BUA2" s="12"/>
      <c r="BUB2" s="12"/>
      <c r="BUC2" s="12"/>
      <c r="BUD2" s="12"/>
      <c r="BUE2" s="12"/>
      <c r="BUF2" s="12"/>
      <c r="BUG2" s="12"/>
      <c r="BUH2" s="12"/>
      <c r="BUI2" s="12"/>
      <c r="BUJ2" s="12"/>
      <c r="BUK2" s="12"/>
      <c r="BUL2" s="12"/>
      <c r="BUM2" s="12"/>
      <c r="BUN2" s="12"/>
      <c r="BUO2" s="12"/>
      <c r="BUP2" s="12"/>
      <c r="BUQ2" s="12"/>
      <c r="BUR2" s="12"/>
      <c r="BUS2" s="12"/>
      <c r="BUT2" s="12"/>
      <c r="BUU2" s="12"/>
      <c r="BUV2" s="12"/>
      <c r="BUW2" s="12"/>
      <c r="BUX2" s="12"/>
      <c r="BUY2" s="12"/>
      <c r="BUZ2" s="12"/>
      <c r="BVA2" s="12"/>
      <c r="BVB2" s="12"/>
      <c r="BVC2" s="12"/>
      <c r="BVD2" s="12"/>
      <c r="BVE2" s="12"/>
      <c r="BVF2" s="12"/>
      <c r="BVG2" s="12"/>
      <c r="BVH2" s="12"/>
      <c r="BVI2" s="12"/>
      <c r="BVJ2" s="12"/>
      <c r="BVK2" s="12"/>
      <c r="BVL2" s="12"/>
      <c r="BVM2" s="12"/>
      <c r="BVN2" s="12"/>
      <c r="BVO2" s="12"/>
      <c r="BVP2" s="12"/>
      <c r="BVQ2" s="12"/>
      <c r="BVR2" s="12"/>
      <c r="BVS2" s="12"/>
      <c r="BVT2" s="12"/>
      <c r="BVU2" s="12"/>
      <c r="BVV2" s="12"/>
      <c r="BVW2" s="12"/>
      <c r="BVX2" s="12"/>
      <c r="BVY2" s="12"/>
      <c r="BVZ2" s="12"/>
      <c r="BWA2" s="12"/>
      <c r="BWB2" s="12"/>
      <c r="BWC2" s="12"/>
      <c r="BWD2" s="12"/>
      <c r="BWE2" s="12"/>
      <c r="BWF2" s="12"/>
      <c r="BWG2" s="12"/>
      <c r="BWH2" s="12"/>
      <c r="BWI2" s="12"/>
      <c r="BWJ2" s="12"/>
      <c r="BWK2" s="12"/>
      <c r="BWL2" s="12"/>
      <c r="BWM2" s="12"/>
      <c r="BWN2" s="12"/>
      <c r="BWO2" s="12"/>
      <c r="BWP2" s="12"/>
      <c r="BWQ2" s="12"/>
      <c r="BWR2" s="12"/>
      <c r="BWS2" s="12"/>
      <c r="BWT2" s="12"/>
      <c r="BWU2" s="12"/>
      <c r="BWV2" s="12"/>
      <c r="BWW2" s="12"/>
      <c r="BWX2" s="12"/>
      <c r="BWY2" s="12"/>
      <c r="BWZ2" s="12"/>
      <c r="BXA2" s="12"/>
      <c r="BXB2" s="12"/>
      <c r="BXC2" s="12"/>
      <c r="BXD2" s="12"/>
      <c r="BXE2" s="12"/>
      <c r="BXF2" s="12"/>
      <c r="BXG2" s="12"/>
      <c r="BXH2" s="12"/>
      <c r="BXI2" s="12"/>
      <c r="BXJ2" s="12"/>
      <c r="BXK2" s="12"/>
      <c r="BXL2" s="12"/>
      <c r="BXM2" s="12"/>
      <c r="BXN2" s="12"/>
      <c r="BXO2" s="12"/>
      <c r="BXP2" s="12"/>
      <c r="BXQ2" s="12"/>
      <c r="BXR2" s="12"/>
      <c r="BXS2" s="12"/>
      <c r="BXT2" s="12"/>
      <c r="BXU2" s="12"/>
      <c r="BXV2" s="12"/>
      <c r="BXW2" s="12"/>
      <c r="BXX2" s="12"/>
      <c r="BXY2" s="12"/>
      <c r="BXZ2" s="12"/>
      <c r="BYA2" s="12"/>
      <c r="BYB2" s="12"/>
      <c r="BYC2" s="12"/>
      <c r="BYD2" s="12"/>
      <c r="BYE2" s="12"/>
      <c r="BYF2" s="12"/>
      <c r="BYG2" s="12"/>
      <c r="BYH2" s="12"/>
      <c r="BYI2" s="12"/>
      <c r="BYJ2" s="12"/>
      <c r="BYK2" s="12"/>
      <c r="BYL2" s="12"/>
      <c r="BYM2" s="12"/>
      <c r="BYN2" s="12"/>
      <c r="BYO2" s="12"/>
      <c r="BYP2" s="12"/>
      <c r="BYQ2" s="12"/>
      <c r="BYR2" s="12"/>
      <c r="BYS2" s="12"/>
      <c r="BYT2" s="12"/>
      <c r="BYU2" s="12"/>
      <c r="BYV2" s="12"/>
      <c r="BYW2" s="12"/>
      <c r="BYX2" s="12"/>
      <c r="BYY2" s="12"/>
      <c r="BYZ2" s="12"/>
      <c r="BZA2" s="12"/>
      <c r="BZB2" s="12"/>
      <c r="BZC2" s="12"/>
      <c r="BZD2" s="12"/>
      <c r="BZE2" s="12"/>
      <c r="BZF2" s="12"/>
      <c r="BZG2" s="12"/>
      <c r="BZH2" s="12"/>
      <c r="BZI2" s="12"/>
      <c r="BZJ2" s="12"/>
      <c r="BZK2" s="12"/>
      <c r="BZL2" s="12"/>
      <c r="BZM2" s="12"/>
      <c r="BZN2" s="12"/>
      <c r="BZO2" s="12"/>
      <c r="BZP2" s="12"/>
      <c r="BZQ2" s="12"/>
      <c r="BZR2" s="12"/>
      <c r="BZS2" s="12"/>
      <c r="BZT2" s="12"/>
      <c r="BZU2" s="12"/>
      <c r="BZV2" s="12"/>
      <c r="BZW2" s="12"/>
      <c r="BZX2" s="12"/>
      <c r="BZY2" s="12"/>
      <c r="BZZ2" s="12"/>
      <c r="CAA2" s="12"/>
      <c r="CAB2" s="12"/>
      <c r="CAC2" s="12"/>
      <c r="CAD2" s="12"/>
      <c r="CAE2" s="12"/>
      <c r="CAF2" s="12"/>
      <c r="CAG2" s="12"/>
      <c r="CAH2" s="12"/>
      <c r="CAI2" s="12"/>
      <c r="CAJ2" s="12"/>
      <c r="CAK2" s="12"/>
      <c r="CAL2" s="12"/>
      <c r="CAM2" s="12"/>
      <c r="CAN2" s="12"/>
      <c r="CAO2" s="12"/>
      <c r="CAP2" s="12"/>
      <c r="CAQ2" s="12"/>
      <c r="CAR2" s="12"/>
      <c r="CAS2" s="12"/>
      <c r="CAT2" s="12"/>
      <c r="CAU2" s="12"/>
      <c r="CAV2" s="12"/>
      <c r="CAW2" s="12"/>
      <c r="CAX2" s="12"/>
      <c r="CAY2" s="12"/>
      <c r="CAZ2" s="12"/>
      <c r="CBA2" s="12"/>
      <c r="CBB2" s="12"/>
      <c r="CBC2" s="12"/>
      <c r="CBD2" s="12"/>
      <c r="CBE2" s="12"/>
      <c r="CBF2" s="12"/>
      <c r="CBG2" s="12"/>
      <c r="CBH2" s="12"/>
      <c r="CBI2" s="12"/>
      <c r="CBJ2" s="12"/>
      <c r="CBK2" s="12"/>
      <c r="CBL2" s="12"/>
      <c r="CBM2" s="12"/>
      <c r="CBN2" s="12"/>
      <c r="CBO2" s="12"/>
      <c r="CBP2" s="12"/>
      <c r="CBQ2" s="12"/>
      <c r="CBR2" s="12"/>
      <c r="CBS2" s="12"/>
      <c r="CBT2" s="12"/>
      <c r="CBU2" s="12"/>
      <c r="CBV2" s="12"/>
      <c r="CBW2" s="12"/>
      <c r="CBX2" s="12"/>
      <c r="CBY2" s="12"/>
      <c r="CBZ2" s="12"/>
      <c r="CCA2" s="12"/>
      <c r="CCB2" s="12"/>
      <c r="CCC2" s="12"/>
      <c r="CCD2" s="12"/>
      <c r="CCE2" s="12"/>
      <c r="CCF2" s="12"/>
      <c r="CCG2" s="12"/>
      <c r="CCH2" s="12"/>
      <c r="CCI2" s="12"/>
      <c r="CCJ2" s="12"/>
      <c r="CCK2" s="12"/>
      <c r="CCL2" s="12"/>
      <c r="CCM2" s="12"/>
      <c r="CCN2" s="12"/>
      <c r="CCO2" s="12"/>
      <c r="CCP2" s="12"/>
      <c r="CCQ2" s="12"/>
      <c r="CCR2" s="12"/>
      <c r="CCS2" s="12"/>
      <c r="CCT2" s="12"/>
      <c r="CCU2" s="12"/>
      <c r="CCV2" s="12"/>
      <c r="CCW2" s="12"/>
      <c r="CCX2" s="12"/>
      <c r="CCY2" s="12"/>
      <c r="CCZ2" s="12"/>
      <c r="CDA2" s="12"/>
      <c r="CDB2" s="12"/>
      <c r="CDC2" s="12"/>
      <c r="CDD2" s="12"/>
      <c r="CDE2" s="12"/>
      <c r="CDF2" s="12"/>
      <c r="CDG2" s="12"/>
      <c r="CDH2" s="12"/>
      <c r="CDI2" s="12"/>
      <c r="CDJ2" s="12"/>
      <c r="CDK2" s="12"/>
      <c r="CDL2" s="12"/>
      <c r="CDM2" s="12"/>
      <c r="CDN2" s="12"/>
      <c r="CDO2" s="12"/>
      <c r="CDP2" s="12"/>
      <c r="CDQ2" s="12"/>
      <c r="CDR2" s="12"/>
      <c r="CDS2" s="12"/>
      <c r="CDT2" s="12"/>
      <c r="CDU2" s="12"/>
      <c r="CDV2" s="12"/>
      <c r="CDW2" s="12"/>
      <c r="CDX2" s="12"/>
      <c r="CDY2" s="12"/>
      <c r="CDZ2" s="12"/>
      <c r="CEA2" s="12"/>
      <c r="CEB2" s="12"/>
      <c r="CEC2" s="12"/>
      <c r="CED2" s="12"/>
      <c r="CEE2" s="12"/>
      <c r="CEF2" s="12"/>
      <c r="CEG2" s="12"/>
      <c r="CEH2" s="12"/>
      <c r="CEI2" s="12"/>
      <c r="CEJ2" s="12"/>
      <c r="CEK2" s="12"/>
      <c r="CEL2" s="12"/>
      <c r="CEM2" s="12"/>
      <c r="CEN2" s="12"/>
      <c r="CEO2" s="12"/>
      <c r="CEP2" s="12"/>
      <c r="CEQ2" s="12"/>
      <c r="CER2" s="12"/>
      <c r="CES2" s="12"/>
      <c r="CET2" s="12"/>
      <c r="CEU2" s="12"/>
      <c r="CEV2" s="12"/>
      <c r="CEW2" s="12"/>
      <c r="CEX2" s="12"/>
      <c r="CEY2" s="12"/>
      <c r="CEZ2" s="12"/>
      <c r="CFA2" s="12"/>
      <c r="CFB2" s="12"/>
      <c r="CFC2" s="12"/>
      <c r="CFD2" s="12"/>
      <c r="CFE2" s="12"/>
      <c r="CFF2" s="12"/>
      <c r="CFG2" s="12"/>
      <c r="CFH2" s="12"/>
      <c r="CFI2" s="12"/>
      <c r="CFJ2" s="12"/>
      <c r="CFK2" s="12"/>
      <c r="CFL2" s="12"/>
      <c r="CFM2" s="12"/>
      <c r="CFN2" s="12"/>
      <c r="CFO2" s="12"/>
      <c r="CFP2" s="12"/>
      <c r="CFQ2" s="12"/>
      <c r="CFR2" s="12"/>
      <c r="CFS2" s="12"/>
      <c r="CFT2" s="12"/>
      <c r="CFU2" s="12"/>
      <c r="CFV2" s="12"/>
      <c r="CFW2" s="12"/>
      <c r="CFX2" s="12"/>
      <c r="CFY2" s="12"/>
      <c r="CFZ2" s="12"/>
      <c r="CGA2" s="12"/>
      <c r="CGB2" s="12"/>
      <c r="CGC2" s="12"/>
      <c r="CGD2" s="12"/>
      <c r="CGE2" s="12"/>
      <c r="CGF2" s="12"/>
      <c r="CGG2" s="12"/>
      <c r="CGH2" s="12"/>
      <c r="CGI2" s="12"/>
      <c r="CGJ2" s="12"/>
      <c r="CGK2" s="12"/>
      <c r="CGL2" s="12"/>
      <c r="CGM2" s="12"/>
      <c r="CGN2" s="12"/>
      <c r="CGO2" s="12"/>
      <c r="CGP2" s="12"/>
      <c r="CGQ2" s="12"/>
      <c r="CGR2" s="12"/>
      <c r="CGS2" s="12"/>
      <c r="CGT2" s="12"/>
      <c r="CGU2" s="12"/>
      <c r="CGV2" s="12"/>
      <c r="CGW2" s="12"/>
      <c r="CGX2" s="12"/>
      <c r="CGY2" s="12"/>
      <c r="CGZ2" s="12"/>
      <c r="CHA2" s="12"/>
      <c r="CHB2" s="12"/>
      <c r="CHC2" s="12"/>
      <c r="CHD2" s="12"/>
      <c r="CHE2" s="12"/>
      <c r="CHF2" s="12"/>
      <c r="CHG2" s="12"/>
      <c r="CHH2" s="12"/>
      <c r="CHI2" s="12"/>
      <c r="CHJ2" s="12"/>
      <c r="CHK2" s="12"/>
      <c r="CHL2" s="12"/>
      <c r="CHM2" s="12"/>
      <c r="CHN2" s="12"/>
      <c r="CHO2" s="12"/>
      <c r="CHP2" s="12"/>
      <c r="CHQ2" s="12"/>
      <c r="CHR2" s="12"/>
      <c r="CHS2" s="12"/>
      <c r="CHT2" s="12"/>
      <c r="CHU2" s="12"/>
      <c r="CHV2" s="12"/>
      <c r="CHW2" s="12"/>
      <c r="CHX2" s="12"/>
      <c r="CHY2" s="12"/>
      <c r="CHZ2" s="12"/>
      <c r="CIA2" s="12"/>
      <c r="CIB2" s="12"/>
      <c r="CIC2" s="12"/>
      <c r="CID2" s="12"/>
      <c r="CIE2" s="12"/>
      <c r="CIF2" s="12"/>
      <c r="CIG2" s="12"/>
      <c r="CIH2" s="12"/>
      <c r="CII2" s="12"/>
      <c r="CIJ2" s="12"/>
      <c r="CIK2" s="12"/>
      <c r="CIL2" s="12"/>
      <c r="CIM2" s="12"/>
      <c r="CIN2" s="12"/>
      <c r="CIO2" s="12"/>
      <c r="CIP2" s="12"/>
      <c r="CIQ2" s="12"/>
      <c r="CIR2" s="12"/>
      <c r="CIS2" s="12"/>
      <c r="CIT2" s="12"/>
      <c r="CIU2" s="12"/>
      <c r="CIV2" s="12"/>
      <c r="CIW2" s="12"/>
      <c r="CIX2" s="12"/>
      <c r="CIY2" s="12"/>
      <c r="CIZ2" s="12"/>
      <c r="CJA2" s="12"/>
      <c r="CJB2" s="12"/>
      <c r="CJC2" s="12"/>
      <c r="CJD2" s="12"/>
      <c r="CJE2" s="12"/>
      <c r="CJF2" s="12"/>
      <c r="CJG2" s="12"/>
      <c r="CJH2" s="12"/>
      <c r="CJI2" s="12"/>
      <c r="CJJ2" s="12"/>
      <c r="CJK2" s="12"/>
      <c r="CJL2" s="12"/>
      <c r="CJM2" s="12"/>
      <c r="CJN2" s="12"/>
      <c r="CJO2" s="12"/>
      <c r="CJP2" s="12"/>
      <c r="CJQ2" s="12"/>
      <c r="CJR2" s="12"/>
      <c r="CJS2" s="12"/>
      <c r="CJT2" s="12"/>
      <c r="CJU2" s="12"/>
      <c r="CJV2" s="12"/>
      <c r="CJW2" s="12"/>
      <c r="CJX2" s="12"/>
      <c r="CJY2" s="12"/>
      <c r="CJZ2" s="12"/>
      <c r="CKA2" s="12"/>
      <c r="CKB2" s="12"/>
      <c r="CKC2" s="12"/>
      <c r="CKD2" s="12"/>
      <c r="CKE2" s="12"/>
      <c r="CKF2" s="12"/>
      <c r="CKG2" s="12"/>
      <c r="CKH2" s="12"/>
      <c r="CKI2" s="12"/>
      <c r="CKJ2" s="12"/>
      <c r="CKK2" s="12"/>
      <c r="CKL2" s="12"/>
      <c r="CKM2" s="12"/>
      <c r="CKN2" s="12"/>
      <c r="CKO2" s="12"/>
      <c r="CKP2" s="12"/>
      <c r="CKQ2" s="12"/>
      <c r="CKR2" s="12"/>
      <c r="CKS2" s="12"/>
      <c r="CKT2" s="12"/>
      <c r="CKU2" s="12"/>
      <c r="CKV2" s="12"/>
      <c r="CKW2" s="12"/>
      <c r="CKX2" s="12"/>
      <c r="CKY2" s="12"/>
      <c r="CKZ2" s="12"/>
      <c r="CLA2" s="12"/>
      <c r="CLB2" s="12"/>
      <c r="CLC2" s="12"/>
      <c r="CLD2" s="12"/>
      <c r="CLE2" s="12"/>
      <c r="CLF2" s="12"/>
      <c r="CLG2" s="12"/>
      <c r="CLH2" s="12"/>
      <c r="CLI2" s="12"/>
      <c r="CLJ2" s="12"/>
      <c r="CLK2" s="12"/>
      <c r="CLL2" s="12"/>
      <c r="CLM2" s="12"/>
      <c r="CLN2" s="12"/>
      <c r="CLO2" s="12"/>
      <c r="CLP2" s="12"/>
      <c r="CLQ2" s="12"/>
      <c r="CLR2" s="12"/>
      <c r="CLS2" s="12"/>
      <c r="CLT2" s="12"/>
      <c r="CLU2" s="12"/>
      <c r="CLV2" s="12"/>
      <c r="CLW2" s="12"/>
      <c r="CLX2" s="12"/>
      <c r="CLY2" s="12"/>
      <c r="CLZ2" s="12"/>
      <c r="CMA2" s="12"/>
      <c r="CMB2" s="12"/>
      <c r="CMC2" s="12"/>
      <c r="CMD2" s="12"/>
      <c r="CME2" s="12"/>
      <c r="CMF2" s="12"/>
      <c r="CMG2" s="12"/>
      <c r="CMH2" s="12"/>
      <c r="CMI2" s="12"/>
      <c r="CMJ2" s="12"/>
      <c r="CMK2" s="12"/>
      <c r="CML2" s="12"/>
      <c r="CMM2" s="12"/>
      <c r="CMN2" s="12"/>
      <c r="CMO2" s="12"/>
      <c r="CMP2" s="12"/>
      <c r="CMQ2" s="12"/>
      <c r="CMR2" s="12"/>
      <c r="CMS2" s="12"/>
      <c r="CMT2" s="12"/>
      <c r="CMU2" s="12"/>
      <c r="CMV2" s="12"/>
      <c r="CMW2" s="12"/>
      <c r="CMX2" s="12"/>
      <c r="CMY2" s="12"/>
      <c r="CMZ2" s="12"/>
      <c r="CNA2" s="12"/>
      <c r="CNB2" s="12"/>
      <c r="CNC2" s="12"/>
      <c r="CND2" s="12"/>
      <c r="CNE2" s="12"/>
      <c r="CNF2" s="12"/>
      <c r="CNG2" s="12"/>
      <c r="CNH2" s="12"/>
      <c r="CNI2" s="12"/>
      <c r="CNJ2" s="12"/>
      <c r="CNK2" s="12"/>
      <c r="CNL2" s="12"/>
      <c r="CNM2" s="12"/>
      <c r="CNN2" s="12"/>
      <c r="CNO2" s="12"/>
      <c r="CNP2" s="12"/>
      <c r="CNQ2" s="12"/>
      <c r="CNR2" s="12"/>
      <c r="CNS2" s="12"/>
      <c r="CNT2" s="12"/>
      <c r="CNU2" s="12"/>
      <c r="CNV2" s="12"/>
      <c r="CNW2" s="12"/>
      <c r="CNX2" s="12"/>
      <c r="CNY2" s="12"/>
      <c r="CNZ2" s="12"/>
      <c r="COA2" s="12"/>
      <c r="COB2" s="12"/>
      <c r="COC2" s="12"/>
      <c r="COD2" s="12"/>
      <c r="COE2" s="12"/>
      <c r="COF2" s="12"/>
      <c r="COG2" s="12"/>
      <c r="COH2" s="12"/>
      <c r="COI2" s="12"/>
      <c r="COJ2" s="12"/>
      <c r="COK2" s="12"/>
      <c r="COL2" s="12"/>
      <c r="COM2" s="12"/>
      <c r="CON2" s="12"/>
      <c r="COO2" s="12"/>
      <c r="COP2" s="12"/>
      <c r="COQ2" s="12"/>
      <c r="COR2" s="12"/>
      <c r="COS2" s="12"/>
      <c r="COT2" s="12"/>
      <c r="COU2" s="12"/>
      <c r="COV2" s="12"/>
      <c r="COW2" s="12"/>
      <c r="COX2" s="12"/>
      <c r="COY2" s="12"/>
      <c r="COZ2" s="12"/>
      <c r="CPA2" s="12"/>
      <c r="CPB2" s="12"/>
      <c r="CPC2" s="12"/>
      <c r="CPD2" s="12"/>
      <c r="CPE2" s="12"/>
      <c r="CPF2" s="12"/>
      <c r="CPG2" s="12"/>
      <c r="CPH2" s="12"/>
      <c r="CPI2" s="12"/>
      <c r="CPJ2" s="12"/>
      <c r="CPK2" s="12"/>
      <c r="CPL2" s="12"/>
      <c r="CPM2" s="12"/>
      <c r="CPN2" s="12"/>
      <c r="CPO2" s="12"/>
      <c r="CPP2" s="12"/>
      <c r="CPQ2" s="12"/>
      <c r="CPR2" s="12"/>
      <c r="CPS2" s="12"/>
      <c r="CPT2" s="12"/>
      <c r="CPU2" s="12"/>
      <c r="CPV2" s="12"/>
      <c r="CPW2" s="12"/>
      <c r="CPX2" s="12"/>
      <c r="CPY2" s="12"/>
      <c r="CPZ2" s="12"/>
      <c r="CQA2" s="12"/>
      <c r="CQB2" s="12"/>
      <c r="CQC2" s="12"/>
      <c r="CQD2" s="12"/>
      <c r="CQE2" s="12"/>
      <c r="CQF2" s="12"/>
      <c r="CQG2" s="12"/>
      <c r="CQH2" s="12"/>
      <c r="CQI2" s="12"/>
      <c r="CQJ2" s="12"/>
      <c r="CQK2" s="12"/>
      <c r="CQL2" s="12"/>
      <c r="CQM2" s="12"/>
      <c r="CQN2" s="12"/>
      <c r="CQO2" s="12"/>
      <c r="CQP2" s="12"/>
      <c r="CQQ2" s="12"/>
      <c r="CQR2" s="12"/>
      <c r="CQS2" s="12"/>
      <c r="CQT2" s="12"/>
      <c r="CQU2" s="12"/>
      <c r="CQV2" s="12"/>
      <c r="CQW2" s="12"/>
      <c r="CQX2" s="12"/>
      <c r="CQY2" s="12"/>
      <c r="CQZ2" s="12"/>
      <c r="CRA2" s="12"/>
      <c r="CRB2" s="12"/>
      <c r="CRC2" s="12"/>
      <c r="CRD2" s="12"/>
      <c r="CRE2" s="12"/>
      <c r="CRF2" s="12"/>
      <c r="CRG2" s="12"/>
      <c r="CRH2" s="12"/>
      <c r="CRI2" s="12"/>
      <c r="CRJ2" s="12"/>
      <c r="CRK2" s="12"/>
      <c r="CRL2" s="12"/>
      <c r="CRM2" s="12"/>
      <c r="CRN2" s="12"/>
      <c r="CRO2" s="12"/>
      <c r="CRP2" s="12"/>
      <c r="CRQ2" s="12"/>
      <c r="CRR2" s="12"/>
      <c r="CRS2" s="12"/>
      <c r="CRT2" s="12"/>
      <c r="CRU2" s="12"/>
      <c r="CRV2" s="12"/>
      <c r="CRW2" s="12"/>
      <c r="CRX2" s="12"/>
      <c r="CRY2" s="12"/>
      <c r="CRZ2" s="12"/>
      <c r="CSA2" s="12"/>
      <c r="CSB2" s="12"/>
      <c r="CSC2" s="12"/>
      <c r="CSD2" s="12"/>
      <c r="CSE2" s="12"/>
      <c r="CSF2" s="12"/>
      <c r="CSG2" s="12"/>
      <c r="CSH2" s="12"/>
      <c r="CSI2" s="12"/>
      <c r="CSJ2" s="12"/>
      <c r="CSK2" s="12"/>
      <c r="CSL2" s="12"/>
      <c r="CSM2" s="12"/>
      <c r="CSN2" s="12"/>
      <c r="CSO2" s="12"/>
      <c r="CSP2" s="12"/>
      <c r="CSQ2" s="12"/>
      <c r="CSR2" s="12"/>
      <c r="CSS2" s="12"/>
      <c r="CST2" s="12"/>
      <c r="CSU2" s="12"/>
      <c r="CSV2" s="12"/>
      <c r="CSW2" s="12"/>
      <c r="CSX2" s="12"/>
      <c r="CSY2" s="12"/>
      <c r="CSZ2" s="12"/>
      <c r="CTA2" s="12"/>
      <c r="CTB2" s="12"/>
      <c r="CTC2" s="12"/>
      <c r="CTD2" s="12"/>
      <c r="CTE2" s="12"/>
      <c r="CTF2" s="12"/>
      <c r="CTG2" s="12"/>
      <c r="CTH2" s="12"/>
      <c r="CTI2" s="12"/>
      <c r="CTJ2" s="12"/>
      <c r="CTK2" s="12"/>
      <c r="CTL2" s="12"/>
      <c r="CTM2" s="12"/>
      <c r="CTN2" s="12"/>
      <c r="CTO2" s="12"/>
      <c r="CTP2" s="12"/>
      <c r="CTQ2" s="12"/>
      <c r="CTR2" s="12"/>
      <c r="CTS2" s="12"/>
      <c r="CTT2" s="12"/>
      <c r="CTU2" s="12"/>
      <c r="CTV2" s="12"/>
      <c r="CTW2" s="12"/>
      <c r="CTX2" s="12"/>
      <c r="CTY2" s="12"/>
      <c r="CTZ2" s="12"/>
      <c r="CUA2" s="12"/>
      <c r="CUB2" s="12"/>
      <c r="CUC2" s="12"/>
      <c r="CUD2" s="12"/>
      <c r="CUE2" s="12"/>
      <c r="CUF2" s="12"/>
      <c r="CUG2" s="12"/>
      <c r="CUH2" s="12"/>
      <c r="CUI2" s="12"/>
      <c r="CUJ2" s="12"/>
      <c r="CUK2" s="12"/>
      <c r="CUL2" s="12"/>
      <c r="CUM2" s="12"/>
      <c r="CUN2" s="12"/>
      <c r="CUO2" s="12"/>
      <c r="CUP2" s="12"/>
      <c r="CUQ2" s="12"/>
      <c r="CUR2" s="12"/>
      <c r="CUS2" s="12"/>
      <c r="CUT2" s="12"/>
      <c r="CUU2" s="12"/>
      <c r="CUV2" s="12"/>
      <c r="CUW2" s="12"/>
      <c r="CUX2" s="12"/>
      <c r="CUY2" s="12"/>
      <c r="CUZ2" s="12"/>
      <c r="CVA2" s="12"/>
      <c r="CVB2" s="12"/>
      <c r="CVC2" s="12"/>
      <c r="CVD2" s="12"/>
      <c r="CVE2" s="12"/>
      <c r="CVF2" s="12"/>
      <c r="CVG2" s="12"/>
      <c r="CVH2" s="12"/>
      <c r="CVI2" s="12"/>
      <c r="CVJ2" s="12"/>
      <c r="CVK2" s="12"/>
      <c r="CVL2" s="12"/>
      <c r="CVM2" s="12"/>
      <c r="CVN2" s="12"/>
      <c r="CVO2" s="12"/>
      <c r="CVP2" s="12"/>
      <c r="CVQ2" s="12"/>
      <c r="CVR2" s="12"/>
      <c r="CVS2" s="12"/>
      <c r="CVT2" s="12"/>
      <c r="CVU2" s="12"/>
      <c r="CVV2" s="12"/>
      <c r="CVW2" s="12"/>
      <c r="CVX2" s="12"/>
      <c r="CVY2" s="12"/>
      <c r="CVZ2" s="12"/>
      <c r="CWA2" s="12"/>
      <c r="CWB2" s="12"/>
      <c r="CWC2" s="12"/>
      <c r="CWD2" s="12"/>
      <c r="CWE2" s="12"/>
      <c r="CWF2" s="12"/>
      <c r="CWG2" s="12"/>
      <c r="CWH2" s="12"/>
      <c r="CWI2" s="12"/>
      <c r="CWJ2" s="12"/>
      <c r="CWK2" s="12"/>
      <c r="CWL2" s="12"/>
      <c r="CWM2" s="12"/>
      <c r="CWN2" s="12"/>
      <c r="CWO2" s="12"/>
      <c r="CWP2" s="12"/>
      <c r="CWQ2" s="12"/>
      <c r="CWR2" s="12"/>
      <c r="CWS2" s="12"/>
      <c r="CWT2" s="12"/>
      <c r="CWU2" s="12"/>
      <c r="CWV2" s="12"/>
      <c r="CWW2" s="12"/>
      <c r="CWX2" s="12"/>
      <c r="CWY2" s="12"/>
      <c r="CWZ2" s="12"/>
      <c r="CXA2" s="12"/>
      <c r="CXB2" s="12"/>
      <c r="CXC2" s="12"/>
      <c r="CXD2" s="12"/>
      <c r="CXE2" s="12"/>
      <c r="CXF2" s="12"/>
      <c r="CXG2" s="12"/>
      <c r="CXH2" s="12"/>
      <c r="CXI2" s="12"/>
      <c r="CXJ2" s="12"/>
      <c r="CXK2" s="12"/>
      <c r="CXL2" s="12"/>
      <c r="CXM2" s="12"/>
      <c r="CXN2" s="12"/>
      <c r="CXO2" s="12"/>
      <c r="CXP2" s="12"/>
      <c r="CXQ2" s="12"/>
      <c r="CXR2" s="12"/>
      <c r="CXS2" s="12"/>
      <c r="CXT2" s="12"/>
      <c r="CXU2" s="12"/>
      <c r="CXV2" s="12"/>
      <c r="CXW2" s="12"/>
      <c r="CXX2" s="12"/>
      <c r="CXY2" s="12"/>
      <c r="CXZ2" s="12"/>
      <c r="CYA2" s="12"/>
      <c r="CYB2" s="12"/>
      <c r="CYC2" s="12"/>
      <c r="CYD2" s="12"/>
      <c r="CYE2" s="12"/>
      <c r="CYF2" s="12"/>
      <c r="CYG2" s="12"/>
      <c r="CYH2" s="12"/>
      <c r="CYI2" s="12"/>
      <c r="CYJ2" s="12"/>
      <c r="CYK2" s="12"/>
      <c r="CYL2" s="12"/>
      <c r="CYM2" s="12"/>
      <c r="CYN2" s="12"/>
      <c r="CYO2" s="12"/>
      <c r="CYP2" s="12"/>
      <c r="CYQ2" s="12"/>
      <c r="CYR2" s="12"/>
      <c r="CYS2" s="12"/>
      <c r="CYT2" s="12"/>
      <c r="CYU2" s="12"/>
      <c r="CYV2" s="12"/>
      <c r="CYW2" s="12"/>
      <c r="CYX2" s="12"/>
      <c r="CYY2" s="12"/>
      <c r="CYZ2" s="12"/>
      <c r="CZA2" s="12"/>
      <c r="CZB2" s="12"/>
      <c r="CZC2" s="12"/>
      <c r="CZD2" s="12"/>
      <c r="CZE2" s="12"/>
      <c r="CZF2" s="12"/>
      <c r="CZG2" s="12"/>
      <c r="CZH2" s="12"/>
      <c r="CZI2" s="12"/>
      <c r="CZJ2" s="12"/>
      <c r="CZK2" s="12"/>
      <c r="CZL2" s="12"/>
      <c r="CZM2" s="12"/>
      <c r="CZN2" s="12"/>
      <c r="CZO2" s="12"/>
      <c r="CZP2" s="12"/>
      <c r="CZQ2" s="12"/>
      <c r="CZR2" s="12"/>
      <c r="CZS2" s="12"/>
      <c r="CZT2" s="12"/>
      <c r="CZU2" s="12"/>
      <c r="CZV2" s="12"/>
      <c r="CZW2" s="12"/>
      <c r="CZX2" s="12"/>
      <c r="CZY2" s="12"/>
      <c r="CZZ2" s="12"/>
      <c r="DAA2" s="12"/>
      <c r="DAB2" s="12"/>
      <c r="DAC2" s="12"/>
      <c r="DAD2" s="12"/>
      <c r="DAE2" s="12"/>
      <c r="DAF2" s="12"/>
      <c r="DAG2" s="12"/>
      <c r="DAH2" s="12"/>
      <c r="DAI2" s="12"/>
      <c r="DAJ2" s="12"/>
      <c r="DAK2" s="12"/>
      <c r="DAL2" s="12"/>
      <c r="DAM2" s="12"/>
      <c r="DAN2" s="12"/>
      <c r="DAO2" s="12"/>
      <c r="DAP2" s="12"/>
      <c r="DAQ2" s="12"/>
      <c r="DAR2" s="12"/>
      <c r="DAS2" s="12"/>
      <c r="DAT2" s="12"/>
      <c r="DAU2" s="12"/>
      <c r="DAV2" s="12"/>
      <c r="DAW2" s="12"/>
      <c r="DAX2" s="12"/>
      <c r="DAY2" s="12"/>
      <c r="DAZ2" s="12"/>
      <c r="DBA2" s="12"/>
      <c r="DBB2" s="12"/>
      <c r="DBC2" s="12"/>
      <c r="DBD2" s="12"/>
      <c r="DBE2" s="12"/>
      <c r="DBF2" s="12"/>
      <c r="DBG2" s="12"/>
      <c r="DBH2" s="12"/>
      <c r="DBI2" s="12"/>
      <c r="DBJ2" s="12"/>
      <c r="DBK2" s="12"/>
      <c r="DBL2" s="12"/>
      <c r="DBM2" s="12"/>
      <c r="DBN2" s="12"/>
      <c r="DBO2" s="12"/>
      <c r="DBP2" s="12"/>
      <c r="DBQ2" s="12"/>
      <c r="DBR2" s="12"/>
      <c r="DBS2" s="12"/>
      <c r="DBT2" s="12"/>
      <c r="DBU2" s="12"/>
      <c r="DBV2" s="12"/>
      <c r="DBW2" s="12"/>
      <c r="DBX2" s="12"/>
      <c r="DBY2" s="12"/>
      <c r="DBZ2" s="12"/>
      <c r="DCA2" s="12"/>
      <c r="DCB2" s="12"/>
      <c r="DCC2" s="12"/>
      <c r="DCD2" s="12"/>
      <c r="DCE2" s="12"/>
      <c r="DCF2" s="12"/>
      <c r="DCG2" s="12"/>
      <c r="DCH2" s="12"/>
      <c r="DCI2" s="12"/>
      <c r="DCJ2" s="12"/>
      <c r="DCK2" s="12"/>
      <c r="DCL2" s="12"/>
      <c r="DCM2" s="12"/>
      <c r="DCN2" s="12"/>
      <c r="DCO2" s="12"/>
      <c r="DCP2" s="12"/>
      <c r="DCQ2" s="12"/>
      <c r="DCR2" s="12"/>
      <c r="DCS2" s="12"/>
      <c r="DCT2" s="12"/>
      <c r="DCU2" s="12"/>
      <c r="DCV2" s="12"/>
      <c r="DCW2" s="12"/>
      <c r="DCX2" s="12"/>
      <c r="DCY2" s="12"/>
      <c r="DCZ2" s="12"/>
      <c r="DDA2" s="12"/>
      <c r="DDB2" s="12"/>
      <c r="DDC2" s="12"/>
      <c r="DDD2" s="12"/>
      <c r="DDE2" s="12"/>
      <c r="DDF2" s="12"/>
      <c r="DDG2" s="12"/>
      <c r="DDH2" s="12"/>
      <c r="DDI2" s="12"/>
      <c r="DDJ2" s="12"/>
      <c r="DDK2" s="12"/>
      <c r="DDL2" s="12"/>
      <c r="DDM2" s="12"/>
      <c r="DDN2" s="12"/>
      <c r="DDO2" s="12"/>
      <c r="DDP2" s="12"/>
      <c r="DDQ2" s="12"/>
      <c r="DDR2" s="12"/>
      <c r="DDS2" s="12"/>
      <c r="DDT2" s="12"/>
      <c r="DDU2" s="12"/>
      <c r="DDV2" s="12"/>
      <c r="DDW2" s="12"/>
      <c r="DDX2" s="12"/>
      <c r="DDY2" s="12"/>
      <c r="DDZ2" s="12"/>
      <c r="DEA2" s="12"/>
      <c r="DEB2" s="12"/>
      <c r="DEC2" s="12"/>
      <c r="DED2" s="12"/>
      <c r="DEE2" s="12"/>
      <c r="DEF2" s="12"/>
      <c r="DEG2" s="12"/>
      <c r="DEH2" s="12"/>
      <c r="DEI2" s="12"/>
      <c r="DEJ2" s="12"/>
      <c r="DEK2" s="12"/>
      <c r="DEL2" s="12"/>
      <c r="DEM2" s="12"/>
      <c r="DEN2" s="12"/>
      <c r="DEO2" s="12"/>
      <c r="DEP2" s="12"/>
      <c r="DEQ2" s="12"/>
      <c r="DER2" s="12"/>
      <c r="DES2" s="12"/>
      <c r="DET2" s="12"/>
      <c r="DEU2" s="12"/>
      <c r="DEV2" s="12"/>
      <c r="DEW2" s="12"/>
      <c r="DEX2" s="12"/>
      <c r="DEY2" s="12"/>
      <c r="DEZ2" s="12"/>
      <c r="DFA2" s="12"/>
      <c r="DFB2" s="12"/>
      <c r="DFC2" s="12"/>
      <c r="DFD2" s="12"/>
      <c r="DFE2" s="12"/>
      <c r="DFF2" s="12"/>
      <c r="DFG2" s="12"/>
      <c r="DFH2" s="12"/>
      <c r="DFI2" s="12"/>
      <c r="DFJ2" s="12"/>
      <c r="DFK2" s="12"/>
      <c r="DFL2" s="12"/>
      <c r="DFM2" s="12"/>
      <c r="DFN2" s="12"/>
      <c r="DFO2" s="12"/>
      <c r="DFP2" s="12"/>
      <c r="DFQ2" s="12"/>
      <c r="DFR2" s="12"/>
      <c r="DFS2" s="12"/>
      <c r="DFT2" s="12"/>
      <c r="DFU2" s="12"/>
      <c r="DFV2" s="12"/>
      <c r="DFW2" s="12"/>
      <c r="DFX2" s="12"/>
      <c r="DFY2" s="12"/>
      <c r="DFZ2" s="12"/>
      <c r="DGA2" s="12"/>
      <c r="DGB2" s="12"/>
      <c r="DGC2" s="12"/>
      <c r="DGD2" s="12"/>
      <c r="DGE2" s="12"/>
      <c r="DGF2" s="12"/>
      <c r="DGG2" s="12"/>
      <c r="DGH2" s="12"/>
      <c r="DGI2" s="12"/>
      <c r="DGJ2" s="12"/>
      <c r="DGK2" s="12"/>
      <c r="DGL2" s="12"/>
      <c r="DGM2" s="12"/>
      <c r="DGN2" s="12"/>
      <c r="DGO2" s="12"/>
      <c r="DGP2" s="12"/>
      <c r="DGQ2" s="12"/>
      <c r="DGR2" s="12"/>
      <c r="DGS2" s="12"/>
      <c r="DGT2" s="12"/>
      <c r="DGU2" s="12"/>
      <c r="DGV2" s="12"/>
      <c r="DGW2" s="12"/>
      <c r="DGX2" s="12"/>
      <c r="DGY2" s="12"/>
      <c r="DGZ2" s="12"/>
      <c r="DHA2" s="12"/>
      <c r="DHB2" s="12"/>
      <c r="DHC2" s="12"/>
      <c r="DHD2" s="12"/>
      <c r="DHE2" s="12"/>
      <c r="DHF2" s="12"/>
      <c r="DHG2" s="12"/>
      <c r="DHH2" s="12"/>
      <c r="DHI2" s="12"/>
      <c r="DHJ2" s="12"/>
      <c r="DHK2" s="12"/>
      <c r="DHL2" s="12"/>
      <c r="DHM2" s="12"/>
      <c r="DHN2" s="12"/>
      <c r="DHO2" s="12"/>
      <c r="DHP2" s="12"/>
      <c r="DHQ2" s="12"/>
      <c r="DHR2" s="12"/>
      <c r="DHS2" s="12"/>
      <c r="DHT2" s="12"/>
      <c r="DHU2" s="12"/>
      <c r="DHV2" s="12"/>
      <c r="DHW2" s="12"/>
      <c r="DHX2" s="12"/>
      <c r="DHY2" s="12"/>
      <c r="DHZ2" s="12"/>
      <c r="DIA2" s="12"/>
      <c r="DIB2" s="12"/>
      <c r="DIC2" s="12"/>
      <c r="DID2" s="12"/>
      <c r="DIE2" s="12"/>
      <c r="DIF2" s="12"/>
      <c r="DIG2" s="12"/>
      <c r="DIH2" s="12"/>
      <c r="DII2" s="12"/>
      <c r="DIJ2" s="12"/>
      <c r="DIK2" s="12"/>
      <c r="DIL2" s="12"/>
      <c r="DIM2" s="12"/>
      <c r="DIN2" s="12"/>
      <c r="DIO2" s="12"/>
      <c r="DIP2" s="12"/>
      <c r="DIQ2" s="12"/>
      <c r="DIR2" s="12"/>
      <c r="DIS2" s="12"/>
      <c r="DIT2" s="12"/>
      <c r="DIU2" s="12"/>
      <c r="DIV2" s="12"/>
      <c r="DIW2" s="12"/>
      <c r="DIX2" s="12"/>
      <c r="DIY2" s="12"/>
      <c r="DIZ2" s="12"/>
      <c r="DJA2" s="12"/>
      <c r="DJB2" s="12"/>
      <c r="DJC2" s="12"/>
      <c r="DJD2" s="12"/>
      <c r="DJE2" s="12"/>
      <c r="DJF2" s="12"/>
      <c r="DJG2" s="12"/>
      <c r="DJH2" s="12"/>
      <c r="DJI2" s="12"/>
      <c r="DJJ2" s="12"/>
      <c r="DJK2" s="12"/>
      <c r="DJL2" s="12"/>
      <c r="DJM2" s="12"/>
      <c r="DJN2" s="12"/>
      <c r="DJO2" s="12"/>
      <c r="DJP2" s="12"/>
      <c r="DJQ2" s="12"/>
      <c r="DJR2" s="12"/>
      <c r="DJS2" s="12"/>
      <c r="DJT2" s="12"/>
      <c r="DJU2" s="12"/>
      <c r="DJV2" s="12"/>
      <c r="DJW2" s="12"/>
      <c r="DJX2" s="12"/>
      <c r="DJY2" s="12"/>
      <c r="DJZ2" s="12"/>
      <c r="DKA2" s="12"/>
      <c r="DKB2" s="12"/>
      <c r="DKC2" s="12"/>
      <c r="DKD2" s="12"/>
      <c r="DKE2" s="12"/>
      <c r="DKF2" s="12"/>
      <c r="DKG2" s="12"/>
      <c r="DKH2" s="12"/>
      <c r="DKI2" s="12"/>
      <c r="DKJ2" s="12"/>
      <c r="DKK2" s="12"/>
      <c r="DKL2" s="12"/>
      <c r="DKM2" s="12"/>
      <c r="DKN2" s="12"/>
      <c r="DKO2" s="12"/>
      <c r="DKP2" s="12"/>
      <c r="DKQ2" s="12"/>
      <c r="DKR2" s="12"/>
      <c r="DKS2" s="12"/>
      <c r="DKT2" s="12"/>
      <c r="DKU2" s="12"/>
      <c r="DKV2" s="12"/>
      <c r="DKW2" s="12"/>
      <c r="DKX2" s="12"/>
      <c r="DKY2" s="12"/>
      <c r="DKZ2" s="12"/>
      <c r="DLA2" s="12"/>
      <c r="DLB2" s="12"/>
      <c r="DLC2" s="12"/>
      <c r="DLD2" s="12"/>
      <c r="DLE2" s="12"/>
      <c r="DLF2" s="12"/>
      <c r="DLG2" s="12"/>
      <c r="DLH2" s="12"/>
      <c r="DLI2" s="12"/>
      <c r="DLJ2" s="12"/>
      <c r="DLK2" s="12"/>
      <c r="DLL2" s="12"/>
      <c r="DLM2" s="12"/>
      <c r="DLN2" s="12"/>
      <c r="DLO2" s="12"/>
      <c r="DLP2" s="12"/>
      <c r="DLQ2" s="12"/>
      <c r="DLR2" s="12"/>
      <c r="DLS2" s="12"/>
      <c r="DLT2" s="12"/>
      <c r="DLU2" s="12"/>
      <c r="DLV2" s="12"/>
      <c r="DLW2" s="12"/>
      <c r="DLX2" s="12"/>
      <c r="DLY2" s="12"/>
      <c r="DLZ2" s="12"/>
      <c r="DMA2" s="12"/>
      <c r="DMB2" s="12"/>
      <c r="DMC2" s="12"/>
      <c r="DMD2" s="12"/>
      <c r="DME2" s="12"/>
      <c r="DMF2" s="12"/>
      <c r="DMG2" s="12"/>
      <c r="DMH2" s="12"/>
      <c r="DMI2" s="12"/>
      <c r="DMJ2" s="12"/>
      <c r="DMK2" s="12"/>
      <c r="DML2" s="12"/>
      <c r="DMM2" s="12"/>
      <c r="DMN2" s="12"/>
      <c r="DMO2" s="12"/>
      <c r="DMP2" s="12"/>
      <c r="DMQ2" s="12"/>
      <c r="DMR2" s="12"/>
      <c r="DMS2" s="12"/>
      <c r="DMT2" s="12"/>
      <c r="DMU2" s="12"/>
      <c r="DMV2" s="12"/>
      <c r="DMW2" s="12"/>
      <c r="DMX2" s="12"/>
      <c r="DMY2" s="12"/>
      <c r="DMZ2" s="12"/>
      <c r="DNA2" s="12"/>
      <c r="DNB2" s="12"/>
      <c r="DNC2" s="12"/>
      <c r="DND2" s="12"/>
      <c r="DNE2" s="12"/>
      <c r="DNF2" s="12"/>
      <c r="DNG2" s="12"/>
      <c r="DNH2" s="12"/>
      <c r="DNI2" s="12"/>
      <c r="DNJ2" s="12"/>
      <c r="DNK2" s="12"/>
      <c r="DNL2" s="12"/>
      <c r="DNM2" s="12"/>
      <c r="DNN2" s="12"/>
      <c r="DNO2" s="12"/>
      <c r="DNP2" s="12"/>
      <c r="DNQ2" s="12"/>
      <c r="DNR2" s="12"/>
      <c r="DNS2" s="12"/>
      <c r="DNT2" s="12"/>
      <c r="DNU2" s="12"/>
      <c r="DNV2" s="12"/>
      <c r="DNW2" s="12"/>
      <c r="DNX2" s="12"/>
      <c r="DNY2" s="12"/>
      <c r="DNZ2" s="12"/>
      <c r="DOA2" s="12"/>
      <c r="DOB2" s="12"/>
      <c r="DOC2" s="12"/>
      <c r="DOD2" s="12"/>
      <c r="DOE2" s="12"/>
      <c r="DOF2" s="12"/>
      <c r="DOG2" s="12"/>
      <c r="DOH2" s="12"/>
      <c r="DOI2" s="12"/>
      <c r="DOJ2" s="12"/>
      <c r="DOK2" s="12"/>
      <c r="DOL2" s="12"/>
      <c r="DOM2" s="12"/>
      <c r="DON2" s="12"/>
      <c r="DOO2" s="12"/>
      <c r="DOP2" s="12"/>
      <c r="DOQ2" s="12"/>
      <c r="DOR2" s="12"/>
      <c r="DOS2" s="12"/>
      <c r="DOT2" s="12"/>
      <c r="DOU2" s="12"/>
      <c r="DOV2" s="12"/>
      <c r="DOW2" s="12"/>
      <c r="DOX2" s="12"/>
      <c r="DOY2" s="12"/>
      <c r="DOZ2" s="12"/>
      <c r="DPA2" s="12"/>
      <c r="DPB2" s="12"/>
      <c r="DPC2" s="12"/>
      <c r="DPD2" s="12"/>
      <c r="DPE2" s="12"/>
      <c r="DPF2" s="12"/>
      <c r="DPG2" s="12"/>
      <c r="DPH2" s="12"/>
      <c r="DPI2" s="12"/>
      <c r="DPJ2" s="12"/>
      <c r="DPK2" s="12"/>
      <c r="DPL2" s="12"/>
      <c r="DPM2" s="12"/>
      <c r="DPN2" s="12"/>
      <c r="DPO2" s="12"/>
      <c r="DPP2" s="12"/>
      <c r="DPQ2" s="12"/>
      <c r="DPR2" s="12"/>
      <c r="DPS2" s="12"/>
      <c r="DPT2" s="12"/>
      <c r="DPU2" s="12"/>
      <c r="DPV2" s="12"/>
      <c r="DPW2" s="12"/>
      <c r="DPX2" s="12"/>
      <c r="DPY2" s="12"/>
      <c r="DPZ2" s="12"/>
      <c r="DQA2" s="12"/>
      <c r="DQB2" s="12"/>
      <c r="DQC2" s="12"/>
      <c r="DQD2" s="12"/>
      <c r="DQE2" s="12"/>
      <c r="DQF2" s="12"/>
      <c r="DQG2" s="12"/>
      <c r="DQH2" s="12"/>
      <c r="DQI2" s="12"/>
      <c r="DQJ2" s="12"/>
      <c r="DQK2" s="12"/>
      <c r="DQL2" s="12"/>
      <c r="DQM2" s="12"/>
      <c r="DQN2" s="12"/>
      <c r="DQO2" s="12"/>
      <c r="DQP2" s="12"/>
      <c r="DQQ2" s="12"/>
      <c r="DQR2" s="12"/>
      <c r="DQS2" s="12"/>
      <c r="DQT2" s="12"/>
      <c r="DQU2" s="12"/>
      <c r="DQV2" s="12"/>
      <c r="DQW2" s="12"/>
      <c r="DQX2" s="12"/>
      <c r="DQY2" s="12"/>
      <c r="DQZ2" s="12"/>
      <c r="DRA2" s="12"/>
      <c r="DRB2" s="12"/>
      <c r="DRC2" s="12"/>
      <c r="DRD2" s="12"/>
      <c r="DRE2" s="12"/>
      <c r="DRF2" s="12"/>
      <c r="DRG2" s="12"/>
      <c r="DRH2" s="12"/>
      <c r="DRI2" s="12"/>
      <c r="DRJ2" s="12"/>
      <c r="DRK2" s="12"/>
      <c r="DRL2" s="12"/>
      <c r="DRM2" s="12"/>
      <c r="DRN2" s="12"/>
      <c r="DRO2" s="12"/>
      <c r="DRP2" s="12"/>
      <c r="DRQ2" s="12"/>
      <c r="DRR2" s="12"/>
      <c r="DRS2" s="12"/>
      <c r="DRT2" s="12"/>
      <c r="DRU2" s="12"/>
      <c r="DRV2" s="12"/>
      <c r="DRW2" s="12"/>
      <c r="DRX2" s="12"/>
      <c r="DRY2" s="12"/>
      <c r="DRZ2" s="12"/>
      <c r="DSA2" s="12"/>
      <c r="DSB2" s="12"/>
      <c r="DSC2" s="12"/>
      <c r="DSD2" s="12"/>
      <c r="DSE2" s="12"/>
      <c r="DSF2" s="12"/>
      <c r="DSG2" s="12"/>
      <c r="DSH2" s="12"/>
      <c r="DSI2" s="12"/>
      <c r="DSJ2" s="12"/>
      <c r="DSK2" s="12"/>
      <c r="DSL2" s="12"/>
      <c r="DSM2" s="12"/>
      <c r="DSN2" s="12"/>
      <c r="DSO2" s="12"/>
      <c r="DSP2" s="12"/>
      <c r="DSQ2" s="12"/>
      <c r="DSR2" s="12"/>
      <c r="DSS2" s="12"/>
      <c r="DST2" s="12"/>
      <c r="DSU2" s="12"/>
      <c r="DSV2" s="12"/>
      <c r="DSW2" s="12"/>
      <c r="DSX2" s="12"/>
      <c r="DSY2" s="12"/>
      <c r="DSZ2" s="12"/>
      <c r="DTA2" s="12"/>
      <c r="DTB2" s="12"/>
      <c r="DTC2" s="12"/>
      <c r="DTD2" s="12"/>
      <c r="DTE2" s="12"/>
      <c r="DTF2" s="12"/>
      <c r="DTG2" s="12"/>
      <c r="DTH2" s="12"/>
      <c r="DTI2" s="12"/>
      <c r="DTJ2" s="12"/>
      <c r="DTK2" s="12"/>
      <c r="DTL2" s="12"/>
      <c r="DTM2" s="12"/>
      <c r="DTN2" s="12"/>
      <c r="DTO2" s="12"/>
      <c r="DTP2" s="12"/>
      <c r="DTQ2" s="12"/>
      <c r="DTR2" s="12"/>
      <c r="DTS2" s="12"/>
      <c r="DTT2" s="12"/>
      <c r="DTU2" s="12"/>
      <c r="DTV2" s="12"/>
      <c r="DTW2" s="12"/>
      <c r="DTX2" s="12"/>
      <c r="DTY2" s="12"/>
      <c r="DTZ2" s="12"/>
      <c r="DUA2" s="12"/>
      <c r="DUB2" s="12"/>
      <c r="DUC2" s="12"/>
      <c r="DUD2" s="12"/>
      <c r="DUE2" s="12"/>
      <c r="DUF2" s="12"/>
      <c r="DUG2" s="12"/>
      <c r="DUH2" s="12"/>
      <c r="DUI2" s="12"/>
      <c r="DUJ2" s="12"/>
      <c r="DUK2" s="12"/>
      <c r="DUL2" s="12"/>
      <c r="DUM2" s="12"/>
      <c r="DUN2" s="12"/>
      <c r="DUO2" s="12"/>
      <c r="DUP2" s="12"/>
      <c r="DUQ2" s="12"/>
      <c r="DUR2" s="12"/>
      <c r="DUS2" s="12"/>
      <c r="DUT2" s="12"/>
      <c r="DUU2" s="12"/>
      <c r="DUV2" s="12"/>
      <c r="DUW2" s="12"/>
      <c r="DUX2" s="12"/>
      <c r="DUY2" s="12"/>
      <c r="DUZ2" s="12"/>
      <c r="DVA2" s="12"/>
      <c r="DVB2" s="12"/>
      <c r="DVC2" s="12"/>
      <c r="DVD2" s="12"/>
      <c r="DVE2" s="12"/>
      <c r="DVF2" s="12"/>
      <c r="DVG2" s="12"/>
      <c r="DVH2" s="12"/>
      <c r="DVI2" s="12"/>
      <c r="DVJ2" s="12"/>
      <c r="DVK2" s="12"/>
      <c r="DVL2" s="12"/>
      <c r="DVM2" s="12"/>
      <c r="DVN2" s="12"/>
      <c r="DVO2" s="12"/>
      <c r="DVP2" s="12"/>
      <c r="DVQ2" s="12"/>
      <c r="DVR2" s="12"/>
      <c r="DVS2" s="12"/>
      <c r="DVT2" s="12"/>
      <c r="DVU2" s="12"/>
      <c r="DVV2" s="12"/>
      <c r="DVW2" s="12"/>
      <c r="DVX2" s="12"/>
      <c r="DVY2" s="12"/>
      <c r="DVZ2" s="12"/>
      <c r="DWA2" s="12"/>
      <c r="DWB2" s="12"/>
      <c r="DWC2" s="12"/>
      <c r="DWD2" s="12"/>
      <c r="DWE2" s="12"/>
      <c r="DWF2" s="12"/>
      <c r="DWG2" s="12"/>
      <c r="DWH2" s="12"/>
      <c r="DWI2" s="12"/>
      <c r="DWJ2" s="12"/>
      <c r="DWK2" s="12"/>
      <c r="DWL2" s="12"/>
      <c r="DWM2" s="12"/>
      <c r="DWN2" s="12"/>
      <c r="DWO2" s="12"/>
      <c r="DWP2" s="12"/>
      <c r="DWQ2" s="12"/>
      <c r="DWR2" s="12"/>
      <c r="DWS2" s="12"/>
      <c r="DWT2" s="12"/>
      <c r="DWU2" s="12"/>
      <c r="DWV2" s="12"/>
      <c r="DWW2" s="12"/>
      <c r="DWX2" s="12"/>
      <c r="DWY2" s="12"/>
      <c r="DWZ2" s="12"/>
      <c r="DXA2" s="12"/>
      <c r="DXB2" s="12"/>
      <c r="DXC2" s="12"/>
      <c r="DXD2" s="12"/>
      <c r="DXE2" s="12"/>
      <c r="DXF2" s="12"/>
      <c r="DXG2" s="12"/>
      <c r="DXH2" s="12"/>
      <c r="DXI2" s="12"/>
      <c r="DXJ2" s="12"/>
      <c r="DXK2" s="12"/>
      <c r="DXL2" s="12"/>
      <c r="DXM2" s="12"/>
      <c r="DXN2" s="12"/>
      <c r="DXO2" s="12"/>
      <c r="DXP2" s="12"/>
      <c r="DXQ2" s="12"/>
      <c r="DXR2" s="12"/>
      <c r="DXS2" s="12"/>
      <c r="DXT2" s="12"/>
      <c r="DXU2" s="12"/>
      <c r="DXV2" s="12"/>
      <c r="DXW2" s="12"/>
      <c r="DXX2" s="12"/>
      <c r="DXY2" s="12"/>
      <c r="DXZ2" s="12"/>
      <c r="DYA2" s="12"/>
      <c r="DYB2" s="12"/>
      <c r="DYC2" s="12"/>
      <c r="DYD2" s="12"/>
      <c r="DYE2" s="12"/>
      <c r="DYF2" s="12"/>
      <c r="DYG2" s="12"/>
      <c r="DYH2" s="12"/>
      <c r="DYI2" s="12"/>
      <c r="DYJ2" s="12"/>
      <c r="DYK2" s="12"/>
      <c r="DYL2" s="12"/>
      <c r="DYM2" s="12"/>
      <c r="DYN2" s="12"/>
      <c r="DYO2" s="12"/>
      <c r="DYP2" s="12"/>
      <c r="DYQ2" s="12"/>
      <c r="DYR2" s="12"/>
      <c r="DYS2" s="12"/>
      <c r="DYT2" s="12"/>
      <c r="DYU2" s="12"/>
      <c r="DYV2" s="12"/>
      <c r="DYW2" s="12"/>
      <c r="DYX2" s="12"/>
      <c r="DYY2" s="12"/>
      <c r="DYZ2" s="12"/>
      <c r="DZA2" s="12"/>
      <c r="DZB2" s="12"/>
      <c r="DZC2" s="12"/>
      <c r="DZD2" s="12"/>
      <c r="DZE2" s="12"/>
      <c r="DZF2" s="12"/>
      <c r="DZG2" s="12"/>
      <c r="DZH2" s="12"/>
      <c r="DZI2" s="12"/>
      <c r="DZJ2" s="12"/>
      <c r="DZK2" s="12"/>
      <c r="DZL2" s="12"/>
      <c r="DZM2" s="12"/>
      <c r="DZN2" s="12"/>
      <c r="DZO2" s="12"/>
      <c r="DZP2" s="12"/>
      <c r="DZQ2" s="12"/>
      <c r="DZR2" s="12"/>
      <c r="DZS2" s="12"/>
      <c r="DZT2" s="12"/>
      <c r="DZU2" s="12"/>
      <c r="DZV2" s="12"/>
      <c r="DZW2" s="12"/>
      <c r="DZX2" s="12"/>
      <c r="DZY2" s="12"/>
      <c r="DZZ2" s="12"/>
      <c r="EAA2" s="12"/>
      <c r="EAB2" s="12"/>
      <c r="EAC2" s="12"/>
      <c r="EAD2" s="12"/>
      <c r="EAE2" s="12"/>
      <c r="EAF2" s="12"/>
      <c r="EAG2" s="12"/>
      <c r="EAH2" s="12"/>
      <c r="EAI2" s="12"/>
      <c r="EAJ2" s="12"/>
      <c r="EAK2" s="12"/>
      <c r="EAL2" s="12"/>
      <c r="EAM2" s="12"/>
      <c r="EAN2" s="12"/>
      <c r="EAO2" s="12"/>
      <c r="EAP2" s="12"/>
      <c r="EAQ2" s="12"/>
      <c r="EAR2" s="12"/>
      <c r="EAS2" s="12"/>
      <c r="EAT2" s="12"/>
      <c r="EAU2" s="12"/>
      <c r="EAV2" s="12"/>
      <c r="EAW2" s="12"/>
      <c r="EAX2" s="12"/>
      <c r="EAY2" s="12"/>
      <c r="EAZ2" s="12"/>
      <c r="EBA2" s="12"/>
      <c r="EBB2" s="12"/>
      <c r="EBC2" s="12"/>
      <c r="EBD2" s="12"/>
      <c r="EBE2" s="12"/>
      <c r="EBF2" s="12"/>
      <c r="EBG2" s="12"/>
      <c r="EBH2" s="12"/>
      <c r="EBI2" s="12"/>
      <c r="EBJ2" s="12"/>
      <c r="EBK2" s="12"/>
      <c r="EBL2" s="12"/>
      <c r="EBM2" s="12"/>
      <c r="EBN2" s="12"/>
      <c r="EBO2" s="12"/>
      <c r="EBP2" s="12"/>
      <c r="EBQ2" s="12"/>
      <c r="EBR2" s="12"/>
      <c r="EBS2" s="12"/>
      <c r="EBT2" s="12"/>
      <c r="EBU2" s="12"/>
      <c r="EBV2" s="12"/>
      <c r="EBW2" s="12"/>
      <c r="EBX2" s="12"/>
      <c r="EBY2" s="12"/>
      <c r="EBZ2" s="12"/>
      <c r="ECA2" s="12"/>
      <c r="ECB2" s="12"/>
      <c r="ECC2" s="12"/>
      <c r="ECD2" s="12"/>
      <c r="ECE2" s="12"/>
      <c r="ECF2" s="12"/>
      <c r="ECG2" s="12"/>
      <c r="ECH2" s="12"/>
      <c r="ECI2" s="12"/>
      <c r="ECJ2" s="12"/>
      <c r="ECK2" s="12"/>
      <c r="ECL2" s="12"/>
      <c r="ECM2" s="12"/>
      <c r="ECN2" s="12"/>
      <c r="ECO2" s="12"/>
      <c r="ECP2" s="12"/>
      <c r="ECQ2" s="12"/>
      <c r="ECR2" s="12"/>
      <c r="ECS2" s="12"/>
      <c r="ECT2" s="12"/>
      <c r="ECU2" s="12"/>
      <c r="ECV2" s="12"/>
      <c r="ECW2" s="12"/>
      <c r="ECX2" s="12"/>
      <c r="ECY2" s="12"/>
      <c r="ECZ2" s="12"/>
      <c r="EDA2" s="12"/>
      <c r="EDB2" s="12"/>
      <c r="EDC2" s="12"/>
      <c r="EDD2" s="12"/>
      <c r="EDE2" s="12"/>
      <c r="EDF2" s="12"/>
      <c r="EDG2" s="12"/>
      <c r="EDH2" s="12"/>
      <c r="EDI2" s="12"/>
      <c r="EDJ2" s="12"/>
      <c r="EDK2" s="12"/>
      <c r="EDL2" s="12"/>
      <c r="EDM2" s="12"/>
      <c r="EDN2" s="12"/>
      <c r="EDO2" s="12"/>
      <c r="EDP2" s="12"/>
      <c r="EDQ2" s="12"/>
      <c r="EDR2" s="12"/>
      <c r="EDS2" s="12"/>
      <c r="EDT2" s="12"/>
      <c r="EDU2" s="12"/>
      <c r="EDV2" s="12"/>
      <c r="EDW2" s="12"/>
      <c r="EDX2" s="12"/>
      <c r="EDY2" s="12"/>
      <c r="EDZ2" s="12"/>
      <c r="EEA2" s="12"/>
      <c r="EEB2" s="12"/>
      <c r="EEC2" s="12"/>
      <c r="EED2" s="12"/>
      <c r="EEE2" s="12"/>
      <c r="EEF2" s="12"/>
      <c r="EEG2" s="12"/>
      <c r="EEH2" s="12"/>
      <c r="EEI2" s="12"/>
      <c r="EEJ2" s="12"/>
      <c r="EEK2" s="12"/>
      <c r="EEL2" s="12"/>
      <c r="EEM2" s="12"/>
      <c r="EEN2" s="12"/>
      <c r="EEO2" s="12"/>
      <c r="EEP2" s="12"/>
      <c r="EEQ2" s="12"/>
      <c r="EER2" s="12"/>
      <c r="EES2" s="12"/>
      <c r="EET2" s="12"/>
      <c r="EEU2" s="12"/>
      <c r="EEV2" s="12"/>
      <c r="EEW2" s="12"/>
      <c r="EEX2" s="12"/>
      <c r="EEY2" s="12"/>
      <c r="EEZ2" s="12"/>
      <c r="EFA2" s="12"/>
      <c r="EFB2" s="12"/>
      <c r="EFC2" s="12"/>
      <c r="EFD2" s="12"/>
      <c r="EFE2" s="12"/>
      <c r="EFF2" s="12"/>
      <c r="EFG2" s="12"/>
      <c r="EFH2" s="12"/>
      <c r="EFI2" s="12"/>
      <c r="EFJ2" s="12"/>
      <c r="EFK2" s="12"/>
      <c r="EFL2" s="12"/>
      <c r="EFM2" s="12"/>
      <c r="EFN2" s="12"/>
      <c r="EFO2" s="12"/>
      <c r="EFP2" s="12"/>
      <c r="EFQ2" s="12"/>
      <c r="EFR2" s="12"/>
      <c r="EFS2" s="12"/>
      <c r="EFT2" s="12"/>
      <c r="EFU2" s="12"/>
      <c r="EFV2" s="12"/>
      <c r="EFW2" s="12"/>
      <c r="EFX2" s="12"/>
      <c r="EFY2" s="12"/>
      <c r="EFZ2" s="12"/>
      <c r="EGA2" s="12"/>
      <c r="EGB2" s="12"/>
      <c r="EGC2" s="12"/>
      <c r="EGD2" s="12"/>
      <c r="EGE2" s="12"/>
      <c r="EGF2" s="12"/>
      <c r="EGG2" s="12"/>
      <c r="EGH2" s="12"/>
      <c r="EGI2" s="12"/>
      <c r="EGJ2" s="12"/>
      <c r="EGK2" s="12"/>
      <c r="EGL2" s="12"/>
      <c r="EGM2" s="12"/>
      <c r="EGN2" s="12"/>
      <c r="EGO2" s="12"/>
      <c r="EGP2" s="12"/>
      <c r="EGQ2" s="12"/>
      <c r="EGR2" s="12"/>
      <c r="EGS2" s="12"/>
      <c r="EGT2" s="12"/>
      <c r="EGU2" s="12"/>
      <c r="EGV2" s="12"/>
      <c r="EGW2" s="12"/>
      <c r="EGX2" s="12"/>
      <c r="EGY2" s="12"/>
      <c r="EGZ2" s="12"/>
      <c r="EHA2" s="12"/>
      <c r="EHB2" s="12"/>
      <c r="EHC2" s="12"/>
      <c r="EHD2" s="12"/>
      <c r="EHE2" s="12"/>
      <c r="EHF2" s="12"/>
      <c r="EHG2" s="12"/>
      <c r="EHH2" s="12"/>
      <c r="EHI2" s="12"/>
      <c r="EHJ2" s="12"/>
      <c r="EHK2" s="12"/>
      <c r="EHL2" s="12"/>
      <c r="EHM2" s="12"/>
      <c r="EHN2" s="12"/>
      <c r="EHO2" s="12"/>
      <c r="EHP2" s="12"/>
      <c r="EHQ2" s="12"/>
      <c r="EHR2" s="12"/>
      <c r="EHS2" s="12"/>
      <c r="EHT2" s="12"/>
      <c r="EHU2" s="12"/>
      <c r="EHV2" s="12"/>
      <c r="EHW2" s="12"/>
      <c r="EHX2" s="12"/>
      <c r="EHY2" s="12"/>
      <c r="EHZ2" s="12"/>
      <c r="EIA2" s="12"/>
      <c r="EIB2" s="12"/>
      <c r="EIC2" s="12"/>
      <c r="EID2" s="12"/>
      <c r="EIE2" s="12"/>
      <c r="EIF2" s="12"/>
      <c r="EIG2" s="12"/>
      <c r="EIH2" s="12"/>
      <c r="EII2" s="12"/>
      <c r="EIJ2" s="12"/>
      <c r="EIK2" s="12"/>
      <c r="EIL2" s="12"/>
      <c r="EIM2" s="12"/>
      <c r="EIN2" s="12"/>
      <c r="EIO2" s="12"/>
      <c r="EIP2" s="12"/>
      <c r="EIQ2" s="12"/>
      <c r="EIR2" s="12"/>
      <c r="EIS2" s="12"/>
      <c r="EIT2" s="12"/>
      <c r="EIU2" s="12"/>
      <c r="EIV2" s="12"/>
      <c r="EIW2" s="12"/>
      <c r="EIX2" s="12"/>
      <c r="EIY2" s="12"/>
      <c r="EIZ2" s="12"/>
      <c r="EJA2" s="12"/>
      <c r="EJB2" s="12"/>
      <c r="EJC2" s="12"/>
      <c r="EJD2" s="12"/>
      <c r="EJE2" s="12"/>
      <c r="EJF2" s="12"/>
      <c r="EJG2" s="12"/>
      <c r="EJH2" s="12"/>
      <c r="EJI2" s="12"/>
      <c r="EJJ2" s="12"/>
      <c r="EJK2" s="12"/>
      <c r="EJL2" s="12"/>
      <c r="EJM2" s="12"/>
      <c r="EJN2" s="12"/>
      <c r="EJO2" s="12"/>
      <c r="EJP2" s="12"/>
      <c r="EJQ2" s="12"/>
      <c r="EJR2" s="12"/>
      <c r="EJS2" s="12"/>
      <c r="EJT2" s="12"/>
      <c r="EJU2" s="12"/>
      <c r="EJV2" s="12"/>
      <c r="EJW2" s="12"/>
      <c r="EJX2" s="12"/>
      <c r="EJY2" s="12"/>
      <c r="EJZ2" s="12"/>
      <c r="EKA2" s="12"/>
      <c r="EKB2" s="12"/>
      <c r="EKC2" s="12"/>
      <c r="EKD2" s="12"/>
      <c r="EKE2" s="12"/>
      <c r="EKF2" s="12"/>
      <c r="EKG2" s="12"/>
      <c r="EKH2" s="12"/>
      <c r="EKI2" s="12"/>
      <c r="EKJ2" s="12"/>
      <c r="EKK2" s="12"/>
      <c r="EKL2" s="12"/>
      <c r="EKM2" s="12"/>
      <c r="EKN2" s="12"/>
      <c r="EKO2" s="12"/>
      <c r="EKP2" s="12"/>
      <c r="EKQ2" s="12"/>
      <c r="EKR2" s="12"/>
      <c r="EKS2" s="12"/>
      <c r="EKT2" s="12"/>
      <c r="EKU2" s="12"/>
      <c r="EKV2" s="12"/>
      <c r="EKW2" s="12"/>
      <c r="EKX2" s="12"/>
      <c r="EKY2" s="12"/>
      <c r="EKZ2" s="12"/>
      <c r="ELA2" s="12"/>
      <c r="ELB2" s="12"/>
      <c r="ELC2" s="12"/>
      <c r="ELD2" s="12"/>
      <c r="ELE2" s="12"/>
      <c r="ELF2" s="12"/>
      <c r="ELG2" s="12"/>
      <c r="ELH2" s="12"/>
      <c r="ELI2" s="12"/>
      <c r="ELJ2" s="12"/>
      <c r="ELK2" s="12"/>
      <c r="ELL2" s="12"/>
      <c r="ELM2" s="12"/>
      <c r="ELN2" s="12"/>
      <c r="ELO2" s="12"/>
      <c r="ELP2" s="12"/>
      <c r="ELQ2" s="12"/>
      <c r="ELR2" s="12"/>
      <c r="ELS2" s="12"/>
      <c r="ELT2" s="12"/>
      <c r="ELU2" s="12"/>
      <c r="ELV2" s="12"/>
      <c r="ELW2" s="12"/>
      <c r="ELX2" s="12"/>
      <c r="ELY2" s="12"/>
      <c r="ELZ2" s="12"/>
      <c r="EMA2" s="12"/>
      <c r="EMB2" s="12"/>
      <c r="EMC2" s="12"/>
      <c r="EMD2" s="12"/>
      <c r="EME2" s="12"/>
      <c r="EMF2" s="12"/>
      <c r="EMG2" s="12"/>
      <c r="EMH2" s="12"/>
      <c r="EMI2" s="12"/>
      <c r="EMJ2" s="12"/>
      <c r="EMK2" s="12"/>
      <c r="EML2" s="12"/>
      <c r="EMM2" s="12"/>
      <c r="EMN2" s="12"/>
      <c r="EMO2" s="12"/>
      <c r="EMP2" s="12"/>
      <c r="EMQ2" s="12"/>
      <c r="EMR2" s="12"/>
      <c r="EMS2" s="12"/>
      <c r="EMT2" s="12"/>
      <c r="EMU2" s="12"/>
      <c r="EMV2" s="12"/>
      <c r="EMW2" s="12"/>
      <c r="EMX2" s="12"/>
      <c r="EMY2" s="12"/>
      <c r="EMZ2" s="12"/>
      <c r="ENA2" s="12"/>
      <c r="ENB2" s="12"/>
      <c r="ENC2" s="12"/>
      <c r="END2" s="12"/>
      <c r="ENE2" s="12"/>
      <c r="ENF2" s="12"/>
      <c r="ENG2" s="12"/>
      <c r="ENH2" s="12"/>
      <c r="ENI2" s="12"/>
      <c r="ENJ2" s="12"/>
      <c r="ENK2" s="12"/>
      <c r="ENL2" s="12"/>
      <c r="ENM2" s="12"/>
      <c r="ENN2" s="12"/>
      <c r="ENO2" s="12"/>
      <c r="ENP2" s="12"/>
      <c r="ENQ2" s="12"/>
      <c r="ENR2" s="12"/>
      <c r="ENS2" s="12"/>
      <c r="ENT2" s="12"/>
      <c r="ENU2" s="12"/>
      <c r="ENV2" s="12"/>
      <c r="ENW2" s="12"/>
      <c r="ENX2" s="12"/>
      <c r="ENY2" s="12"/>
      <c r="ENZ2" s="12"/>
      <c r="EOA2" s="12"/>
      <c r="EOB2" s="12"/>
      <c r="EOC2" s="12"/>
      <c r="EOD2" s="12"/>
      <c r="EOE2" s="12"/>
      <c r="EOF2" s="12"/>
      <c r="EOG2" s="12"/>
      <c r="EOH2" s="12"/>
      <c r="EOI2" s="12"/>
      <c r="EOJ2" s="12"/>
      <c r="EOK2" s="12"/>
      <c r="EOL2" s="12"/>
      <c r="EOM2" s="12"/>
      <c r="EON2" s="12"/>
      <c r="EOO2" s="12"/>
      <c r="EOP2" s="12"/>
      <c r="EOQ2" s="12"/>
      <c r="EOR2" s="12"/>
      <c r="EOS2" s="12"/>
      <c r="EOT2" s="12"/>
      <c r="EOU2" s="12"/>
      <c r="EOV2" s="12"/>
      <c r="EOW2" s="12"/>
      <c r="EOX2" s="12"/>
      <c r="EOY2" s="12"/>
      <c r="EOZ2" s="12"/>
      <c r="EPA2" s="12"/>
      <c r="EPB2" s="12"/>
      <c r="EPC2" s="12"/>
      <c r="EPD2" s="12"/>
      <c r="EPE2" s="12"/>
      <c r="EPF2" s="12"/>
      <c r="EPG2" s="12"/>
      <c r="EPH2" s="12"/>
      <c r="EPI2" s="12"/>
      <c r="EPJ2" s="12"/>
      <c r="EPK2" s="12"/>
      <c r="EPL2" s="12"/>
      <c r="EPM2" s="12"/>
      <c r="EPN2" s="12"/>
      <c r="EPO2" s="12"/>
      <c r="EPP2" s="12"/>
      <c r="EPQ2" s="12"/>
      <c r="EPR2" s="12"/>
      <c r="EPS2" s="12"/>
      <c r="EPT2" s="12"/>
      <c r="EPU2" s="12"/>
      <c r="EPV2" s="12"/>
      <c r="EPW2" s="12"/>
      <c r="EPX2" s="12"/>
      <c r="EPY2" s="12"/>
      <c r="EPZ2" s="12"/>
      <c r="EQA2" s="12"/>
      <c r="EQB2" s="12"/>
      <c r="EQC2" s="12"/>
      <c r="EQD2" s="12"/>
      <c r="EQE2" s="12"/>
      <c r="EQF2" s="12"/>
      <c r="EQG2" s="12"/>
      <c r="EQH2" s="12"/>
      <c r="EQI2" s="12"/>
      <c r="EQJ2" s="12"/>
      <c r="EQK2" s="12"/>
      <c r="EQL2" s="12"/>
      <c r="EQM2" s="12"/>
      <c r="EQN2" s="12"/>
      <c r="EQO2" s="12"/>
      <c r="EQP2" s="12"/>
      <c r="EQQ2" s="12"/>
      <c r="EQR2" s="12"/>
      <c r="EQS2" s="12"/>
      <c r="EQT2" s="12"/>
      <c r="EQU2" s="12"/>
      <c r="EQV2" s="12"/>
      <c r="EQW2" s="12"/>
      <c r="EQX2" s="12"/>
      <c r="EQY2" s="12"/>
      <c r="EQZ2" s="12"/>
      <c r="ERA2" s="12"/>
      <c r="ERB2" s="12"/>
      <c r="ERC2" s="12"/>
      <c r="ERD2" s="12"/>
      <c r="ERE2" s="12"/>
      <c r="ERF2" s="12"/>
      <c r="ERG2" s="12"/>
      <c r="ERH2" s="12"/>
      <c r="ERI2" s="12"/>
      <c r="ERJ2" s="12"/>
      <c r="ERK2" s="12"/>
      <c r="ERL2" s="12"/>
      <c r="ERM2" s="12"/>
      <c r="ERN2" s="12"/>
      <c r="ERO2" s="12"/>
      <c r="ERP2" s="12"/>
      <c r="ERQ2" s="12"/>
      <c r="ERR2" s="12"/>
      <c r="ERS2" s="12"/>
      <c r="ERT2" s="12"/>
      <c r="ERU2" s="12"/>
      <c r="ERV2" s="12"/>
      <c r="ERW2" s="12"/>
      <c r="ERX2" s="12"/>
      <c r="ERY2" s="12"/>
      <c r="ERZ2" s="12"/>
      <c r="ESA2" s="12"/>
      <c r="ESB2" s="12"/>
      <c r="ESC2" s="12"/>
      <c r="ESD2" s="12"/>
      <c r="ESE2" s="12"/>
      <c r="ESF2" s="12"/>
      <c r="ESG2" s="12"/>
      <c r="ESH2" s="12"/>
      <c r="ESI2" s="12"/>
      <c r="ESJ2" s="12"/>
      <c r="ESK2" s="12"/>
      <c r="ESL2" s="12"/>
      <c r="ESM2" s="12"/>
      <c r="ESN2" s="12"/>
      <c r="ESO2" s="12"/>
      <c r="ESP2" s="12"/>
      <c r="ESQ2" s="12"/>
      <c r="ESR2" s="12"/>
      <c r="ESS2" s="12"/>
      <c r="EST2" s="12"/>
      <c r="ESU2" s="12"/>
      <c r="ESV2" s="12"/>
      <c r="ESW2" s="12"/>
      <c r="ESX2" s="12"/>
      <c r="ESY2" s="12"/>
      <c r="ESZ2" s="12"/>
      <c r="ETA2" s="12"/>
      <c r="ETB2" s="12"/>
      <c r="ETC2" s="12"/>
      <c r="ETD2" s="12"/>
      <c r="ETE2" s="12"/>
      <c r="ETF2" s="12"/>
      <c r="ETG2" s="12"/>
      <c r="ETH2" s="12"/>
      <c r="ETI2" s="12"/>
      <c r="ETJ2" s="12"/>
      <c r="ETK2" s="12"/>
      <c r="ETL2" s="12"/>
      <c r="ETM2" s="12"/>
      <c r="ETN2" s="12"/>
      <c r="ETO2" s="12"/>
      <c r="ETP2" s="12"/>
      <c r="ETQ2" s="12"/>
      <c r="ETR2" s="12"/>
      <c r="ETS2" s="12"/>
      <c r="ETT2" s="12"/>
      <c r="ETU2" s="12"/>
      <c r="ETV2" s="12"/>
      <c r="ETW2" s="12"/>
      <c r="ETX2" s="12"/>
      <c r="ETY2" s="12"/>
      <c r="ETZ2" s="12"/>
      <c r="EUA2" s="12"/>
      <c r="EUB2" s="12"/>
      <c r="EUC2" s="12"/>
      <c r="EUD2" s="12"/>
      <c r="EUE2" s="12"/>
      <c r="EUF2" s="12"/>
      <c r="EUG2" s="12"/>
      <c r="EUH2" s="12"/>
      <c r="EUI2" s="12"/>
      <c r="EUJ2" s="12"/>
      <c r="EUK2" s="12"/>
      <c r="EUL2" s="12"/>
      <c r="EUM2" s="12"/>
      <c r="EUN2" s="12"/>
      <c r="EUO2" s="12"/>
      <c r="EUP2" s="12"/>
      <c r="EUQ2" s="12"/>
      <c r="EUR2" s="12"/>
      <c r="EUS2" s="12"/>
      <c r="EUT2" s="12"/>
      <c r="EUU2" s="12"/>
      <c r="EUV2" s="12"/>
      <c r="EUW2" s="12"/>
      <c r="EUX2" s="12"/>
      <c r="EUY2" s="12"/>
      <c r="EUZ2" s="12"/>
      <c r="EVA2" s="12"/>
      <c r="EVB2" s="12"/>
      <c r="EVC2" s="12"/>
      <c r="EVD2" s="12"/>
      <c r="EVE2" s="12"/>
      <c r="EVF2" s="12"/>
      <c r="EVG2" s="12"/>
      <c r="EVH2" s="12"/>
      <c r="EVI2" s="12"/>
      <c r="EVJ2" s="12"/>
      <c r="EVK2" s="12"/>
      <c r="EVL2" s="12"/>
      <c r="EVM2" s="12"/>
      <c r="EVN2" s="12"/>
      <c r="EVO2" s="12"/>
      <c r="EVP2" s="12"/>
      <c r="EVQ2" s="12"/>
      <c r="EVR2" s="12"/>
      <c r="EVS2" s="12"/>
      <c r="EVT2" s="12"/>
      <c r="EVU2" s="12"/>
      <c r="EVV2" s="12"/>
      <c r="EVW2" s="12"/>
      <c r="EVX2" s="12"/>
      <c r="EVY2" s="12"/>
      <c r="EVZ2" s="12"/>
      <c r="EWA2" s="12"/>
      <c r="EWB2" s="12"/>
      <c r="EWC2" s="12"/>
      <c r="EWD2" s="12"/>
      <c r="EWE2" s="12"/>
      <c r="EWF2" s="12"/>
      <c r="EWG2" s="12"/>
      <c r="EWH2" s="12"/>
      <c r="EWI2" s="12"/>
      <c r="EWJ2" s="12"/>
      <c r="EWK2" s="12"/>
      <c r="EWL2" s="12"/>
      <c r="EWM2" s="12"/>
      <c r="EWN2" s="12"/>
      <c r="EWO2" s="12"/>
      <c r="EWP2" s="12"/>
      <c r="EWQ2" s="12"/>
      <c r="EWR2" s="12"/>
      <c r="EWS2" s="12"/>
      <c r="EWT2" s="12"/>
      <c r="EWU2" s="12"/>
      <c r="EWV2" s="12"/>
      <c r="EWW2" s="12"/>
      <c r="EWX2" s="12"/>
      <c r="EWY2" s="12"/>
      <c r="EWZ2" s="12"/>
      <c r="EXA2" s="12"/>
      <c r="EXB2" s="12"/>
      <c r="EXC2" s="12"/>
      <c r="EXD2" s="12"/>
      <c r="EXE2" s="12"/>
      <c r="EXF2" s="12"/>
      <c r="EXG2" s="12"/>
      <c r="EXH2" s="12"/>
      <c r="EXI2" s="12"/>
      <c r="EXJ2" s="12"/>
      <c r="EXK2" s="12"/>
      <c r="EXL2" s="12"/>
      <c r="EXM2" s="12"/>
      <c r="EXN2" s="12"/>
      <c r="EXO2" s="12"/>
      <c r="EXP2" s="12"/>
      <c r="EXQ2" s="12"/>
      <c r="EXR2" s="12"/>
      <c r="EXS2" s="12"/>
      <c r="EXT2" s="12"/>
      <c r="EXU2" s="12"/>
      <c r="EXV2" s="12"/>
      <c r="EXW2" s="12"/>
      <c r="EXX2" s="12"/>
      <c r="EXY2" s="12"/>
      <c r="EXZ2" s="12"/>
      <c r="EYA2" s="12"/>
      <c r="EYB2" s="12"/>
      <c r="EYC2" s="12"/>
      <c r="EYD2" s="12"/>
      <c r="EYE2" s="12"/>
      <c r="EYF2" s="12"/>
      <c r="EYG2" s="12"/>
      <c r="EYH2" s="12"/>
      <c r="EYI2" s="12"/>
      <c r="EYJ2" s="12"/>
      <c r="EYK2" s="12"/>
      <c r="EYL2" s="12"/>
      <c r="EYM2" s="12"/>
      <c r="EYN2" s="12"/>
      <c r="EYO2" s="12"/>
      <c r="EYP2" s="12"/>
      <c r="EYQ2" s="12"/>
      <c r="EYR2" s="12"/>
      <c r="EYS2" s="12"/>
      <c r="EYT2" s="12"/>
      <c r="EYU2" s="12"/>
      <c r="EYV2" s="12"/>
      <c r="EYW2" s="12"/>
      <c r="EYX2" s="12"/>
      <c r="EYY2" s="12"/>
      <c r="EYZ2" s="12"/>
      <c r="EZA2" s="12"/>
      <c r="EZB2" s="12"/>
      <c r="EZC2" s="12"/>
      <c r="EZD2" s="12"/>
      <c r="EZE2" s="12"/>
      <c r="EZF2" s="12"/>
      <c r="EZG2" s="12"/>
      <c r="EZH2" s="12"/>
      <c r="EZI2" s="12"/>
      <c r="EZJ2" s="12"/>
      <c r="EZK2" s="12"/>
      <c r="EZL2" s="12"/>
      <c r="EZM2" s="12"/>
      <c r="EZN2" s="12"/>
      <c r="EZO2" s="12"/>
      <c r="EZP2" s="12"/>
      <c r="EZQ2" s="12"/>
      <c r="EZR2" s="12"/>
      <c r="EZS2" s="12"/>
      <c r="EZT2" s="12"/>
      <c r="EZU2" s="12"/>
      <c r="EZV2" s="12"/>
      <c r="EZW2" s="12"/>
      <c r="EZX2" s="12"/>
      <c r="EZY2" s="12"/>
      <c r="EZZ2" s="12"/>
      <c r="FAA2" s="12"/>
      <c r="FAB2" s="12"/>
      <c r="FAC2" s="12"/>
      <c r="FAD2" s="12"/>
      <c r="FAE2" s="12"/>
      <c r="FAF2" s="12"/>
      <c r="FAG2" s="12"/>
      <c r="FAH2" s="12"/>
      <c r="FAI2" s="12"/>
      <c r="FAJ2" s="12"/>
      <c r="FAK2" s="12"/>
      <c r="FAL2" s="12"/>
      <c r="FAM2" s="12"/>
      <c r="FAN2" s="12"/>
      <c r="FAO2" s="12"/>
      <c r="FAP2" s="12"/>
      <c r="FAQ2" s="12"/>
      <c r="FAR2" s="12"/>
      <c r="FAS2" s="12"/>
      <c r="FAT2" s="12"/>
      <c r="FAU2" s="12"/>
      <c r="FAV2" s="12"/>
      <c r="FAW2" s="12"/>
      <c r="FAX2" s="12"/>
      <c r="FAY2" s="12"/>
      <c r="FAZ2" s="12"/>
      <c r="FBA2" s="12"/>
      <c r="FBB2" s="12"/>
      <c r="FBC2" s="12"/>
      <c r="FBD2" s="12"/>
      <c r="FBE2" s="12"/>
      <c r="FBF2" s="12"/>
      <c r="FBG2" s="12"/>
      <c r="FBH2" s="12"/>
      <c r="FBI2" s="12"/>
      <c r="FBJ2" s="12"/>
      <c r="FBK2" s="12"/>
      <c r="FBL2" s="12"/>
      <c r="FBM2" s="12"/>
      <c r="FBN2" s="12"/>
      <c r="FBO2" s="12"/>
      <c r="FBP2" s="12"/>
      <c r="FBQ2" s="12"/>
      <c r="FBR2" s="12"/>
      <c r="FBS2" s="12"/>
      <c r="FBT2" s="12"/>
      <c r="FBU2" s="12"/>
      <c r="FBV2" s="12"/>
      <c r="FBW2" s="12"/>
      <c r="FBX2" s="12"/>
      <c r="FBY2" s="12"/>
      <c r="FBZ2" s="12"/>
      <c r="FCA2" s="12"/>
      <c r="FCB2" s="12"/>
      <c r="FCC2" s="12"/>
      <c r="FCD2" s="12"/>
      <c r="FCE2" s="12"/>
      <c r="FCF2" s="12"/>
      <c r="FCG2" s="12"/>
      <c r="FCH2" s="12"/>
      <c r="FCI2" s="12"/>
      <c r="FCJ2" s="12"/>
      <c r="FCK2" s="12"/>
      <c r="FCL2" s="12"/>
      <c r="FCM2" s="12"/>
      <c r="FCN2" s="12"/>
      <c r="FCO2" s="12"/>
      <c r="FCP2" s="12"/>
      <c r="FCQ2" s="12"/>
      <c r="FCR2" s="12"/>
      <c r="FCS2" s="12"/>
      <c r="FCT2" s="12"/>
      <c r="FCU2" s="12"/>
      <c r="FCV2" s="12"/>
      <c r="FCW2" s="12"/>
      <c r="FCX2" s="12"/>
      <c r="FCY2" s="12"/>
      <c r="FCZ2" s="12"/>
      <c r="FDA2" s="12"/>
      <c r="FDB2" s="12"/>
      <c r="FDC2" s="12"/>
      <c r="FDD2" s="12"/>
      <c r="FDE2" s="12"/>
      <c r="FDF2" s="12"/>
      <c r="FDG2" s="12"/>
      <c r="FDH2" s="12"/>
      <c r="FDI2" s="12"/>
      <c r="FDJ2" s="12"/>
      <c r="FDK2" s="12"/>
      <c r="FDL2" s="12"/>
      <c r="FDM2" s="12"/>
      <c r="FDN2" s="12"/>
      <c r="FDO2" s="12"/>
      <c r="FDP2" s="12"/>
      <c r="FDQ2" s="12"/>
      <c r="FDR2" s="12"/>
      <c r="FDS2" s="12"/>
      <c r="FDT2" s="12"/>
      <c r="FDU2" s="12"/>
      <c r="FDV2" s="12"/>
      <c r="FDW2" s="12"/>
      <c r="FDX2" s="12"/>
      <c r="FDY2" s="12"/>
      <c r="FDZ2" s="12"/>
      <c r="FEA2" s="12"/>
      <c r="FEB2" s="12"/>
      <c r="FEC2" s="12"/>
      <c r="FED2" s="12"/>
      <c r="FEE2" s="12"/>
      <c r="FEF2" s="12"/>
      <c r="FEG2" s="12"/>
      <c r="FEH2" s="12"/>
      <c r="FEI2" s="12"/>
      <c r="FEJ2" s="12"/>
      <c r="FEK2" s="12"/>
      <c r="FEL2" s="12"/>
      <c r="FEM2" s="12"/>
      <c r="FEN2" s="12"/>
      <c r="FEO2" s="12"/>
      <c r="FEP2" s="12"/>
      <c r="FEQ2" s="12"/>
      <c r="FER2" s="12"/>
      <c r="FES2" s="12"/>
      <c r="FET2" s="12"/>
      <c r="FEU2" s="12"/>
      <c r="FEV2" s="12"/>
      <c r="FEW2" s="12"/>
      <c r="FEX2" s="12"/>
      <c r="FEY2" s="12"/>
      <c r="FEZ2" s="12"/>
      <c r="FFA2" s="12"/>
      <c r="FFB2" s="12"/>
      <c r="FFC2" s="12"/>
      <c r="FFD2" s="12"/>
      <c r="FFE2" s="12"/>
      <c r="FFF2" s="12"/>
      <c r="FFG2" s="12"/>
      <c r="FFH2" s="12"/>
      <c r="FFI2" s="12"/>
      <c r="FFJ2" s="12"/>
      <c r="FFK2" s="12"/>
      <c r="FFL2" s="12"/>
      <c r="FFM2" s="12"/>
      <c r="FFN2" s="12"/>
      <c r="FFO2" s="12"/>
      <c r="FFP2" s="12"/>
      <c r="FFQ2" s="12"/>
      <c r="FFR2" s="12"/>
      <c r="FFS2" s="12"/>
      <c r="FFT2" s="12"/>
      <c r="FFU2" s="12"/>
      <c r="FFV2" s="12"/>
      <c r="FFW2" s="12"/>
      <c r="FFX2" s="12"/>
      <c r="FFY2" s="12"/>
      <c r="FFZ2" s="12"/>
      <c r="FGA2" s="12"/>
      <c r="FGB2" s="12"/>
      <c r="FGC2" s="12"/>
      <c r="FGD2" s="12"/>
      <c r="FGE2" s="12"/>
      <c r="FGF2" s="12"/>
      <c r="FGG2" s="12"/>
      <c r="FGH2" s="12"/>
      <c r="FGI2" s="12"/>
      <c r="FGJ2" s="12"/>
      <c r="FGK2" s="12"/>
      <c r="FGL2" s="12"/>
      <c r="FGM2" s="12"/>
      <c r="FGN2" s="12"/>
      <c r="FGO2" s="12"/>
      <c r="FGP2" s="12"/>
      <c r="FGQ2" s="12"/>
      <c r="FGR2" s="12"/>
      <c r="FGS2" s="12"/>
      <c r="FGT2" s="12"/>
      <c r="FGU2" s="12"/>
      <c r="FGV2" s="12"/>
      <c r="FGW2" s="12"/>
      <c r="FGX2" s="12"/>
      <c r="FGY2" s="12"/>
      <c r="FGZ2" s="12"/>
      <c r="FHA2" s="12"/>
      <c r="FHB2" s="12"/>
      <c r="FHC2" s="12"/>
      <c r="FHD2" s="12"/>
      <c r="FHE2" s="12"/>
      <c r="FHF2" s="12"/>
      <c r="FHG2" s="12"/>
      <c r="FHH2" s="12"/>
      <c r="FHI2" s="12"/>
      <c r="FHJ2" s="12"/>
      <c r="FHK2" s="12"/>
      <c r="FHL2" s="12"/>
      <c r="FHM2" s="12"/>
      <c r="FHN2" s="12"/>
      <c r="FHO2" s="12"/>
      <c r="FHP2" s="12"/>
      <c r="FHQ2" s="12"/>
      <c r="FHR2" s="12"/>
      <c r="FHS2" s="12"/>
      <c r="FHT2" s="12"/>
      <c r="FHU2" s="12"/>
      <c r="FHV2" s="12"/>
      <c r="FHW2" s="12"/>
      <c r="FHX2" s="12"/>
      <c r="FHY2" s="12"/>
      <c r="FHZ2" s="12"/>
      <c r="FIA2" s="12"/>
      <c r="FIB2" s="12"/>
      <c r="FIC2" s="12"/>
      <c r="FID2" s="12"/>
      <c r="FIE2" s="12"/>
      <c r="FIF2" s="12"/>
      <c r="FIG2" s="12"/>
      <c r="FIH2" s="12"/>
      <c r="FII2" s="12"/>
      <c r="FIJ2" s="12"/>
      <c r="FIK2" s="12"/>
      <c r="FIL2" s="12"/>
      <c r="FIM2" s="12"/>
      <c r="FIN2" s="12"/>
      <c r="FIO2" s="12"/>
      <c r="FIP2" s="12"/>
      <c r="FIQ2" s="12"/>
      <c r="FIR2" s="12"/>
      <c r="FIS2" s="12"/>
      <c r="FIT2" s="12"/>
      <c r="FIU2" s="12"/>
      <c r="FIV2" s="12"/>
      <c r="FIW2" s="12"/>
      <c r="FIX2" s="12"/>
      <c r="FIY2" s="12"/>
      <c r="FIZ2" s="12"/>
      <c r="FJA2" s="12"/>
      <c r="FJB2" s="12"/>
      <c r="FJC2" s="12"/>
      <c r="FJD2" s="12"/>
      <c r="FJE2" s="12"/>
      <c r="FJF2" s="12"/>
      <c r="FJG2" s="12"/>
      <c r="FJH2" s="12"/>
      <c r="FJI2" s="12"/>
      <c r="FJJ2" s="12"/>
      <c r="FJK2" s="12"/>
      <c r="FJL2" s="12"/>
      <c r="FJM2" s="12"/>
      <c r="FJN2" s="12"/>
      <c r="FJO2" s="12"/>
      <c r="FJP2" s="12"/>
      <c r="FJQ2" s="12"/>
      <c r="FJR2" s="12"/>
      <c r="FJS2" s="12"/>
      <c r="FJT2" s="12"/>
      <c r="FJU2" s="12"/>
      <c r="FJV2" s="12"/>
      <c r="FJW2" s="12"/>
      <c r="FJX2" s="12"/>
      <c r="FJY2" s="12"/>
      <c r="FJZ2" s="12"/>
      <c r="FKA2" s="12"/>
      <c r="FKB2" s="12"/>
      <c r="FKC2" s="12"/>
      <c r="FKD2" s="12"/>
      <c r="FKE2" s="12"/>
      <c r="FKF2" s="12"/>
      <c r="FKG2" s="12"/>
      <c r="FKH2" s="12"/>
      <c r="FKI2" s="12"/>
      <c r="FKJ2" s="12"/>
      <c r="FKK2" s="12"/>
      <c r="FKL2" s="12"/>
      <c r="FKM2" s="12"/>
      <c r="FKN2" s="12"/>
      <c r="FKO2" s="12"/>
      <c r="FKP2" s="12"/>
      <c r="FKQ2" s="12"/>
      <c r="FKR2" s="12"/>
      <c r="FKS2" s="12"/>
      <c r="FKT2" s="12"/>
      <c r="FKU2" s="12"/>
      <c r="FKV2" s="12"/>
      <c r="FKW2" s="12"/>
      <c r="FKX2" s="12"/>
      <c r="FKY2" s="12"/>
      <c r="FKZ2" s="12"/>
      <c r="FLA2" s="12"/>
      <c r="FLB2" s="12"/>
      <c r="FLC2" s="12"/>
      <c r="FLD2" s="12"/>
      <c r="FLE2" s="12"/>
      <c r="FLF2" s="12"/>
      <c r="FLG2" s="12"/>
      <c r="FLH2" s="12"/>
      <c r="FLI2" s="12"/>
      <c r="FLJ2" s="12"/>
      <c r="FLK2" s="12"/>
      <c r="FLL2" s="12"/>
      <c r="FLM2" s="12"/>
      <c r="FLN2" s="12"/>
      <c r="FLO2" s="12"/>
      <c r="FLP2" s="12"/>
      <c r="FLQ2" s="12"/>
      <c r="FLR2" s="12"/>
      <c r="FLS2" s="12"/>
      <c r="FLT2" s="12"/>
      <c r="FLU2" s="12"/>
      <c r="FLV2" s="12"/>
      <c r="FLW2" s="12"/>
      <c r="FLX2" s="12"/>
      <c r="FLY2" s="12"/>
      <c r="FLZ2" s="12"/>
      <c r="FMA2" s="12"/>
      <c r="FMB2" s="12"/>
      <c r="FMC2" s="12"/>
      <c r="FMD2" s="12"/>
      <c r="FME2" s="12"/>
      <c r="FMF2" s="12"/>
      <c r="FMG2" s="12"/>
      <c r="FMH2" s="12"/>
      <c r="FMI2" s="12"/>
      <c r="FMJ2" s="12"/>
      <c r="FMK2" s="12"/>
      <c r="FML2" s="12"/>
      <c r="FMM2" s="12"/>
      <c r="FMN2" s="12"/>
      <c r="FMO2" s="12"/>
      <c r="FMP2" s="12"/>
      <c r="FMQ2" s="12"/>
      <c r="FMR2" s="12"/>
      <c r="FMS2" s="12"/>
      <c r="FMT2" s="12"/>
      <c r="FMU2" s="12"/>
      <c r="FMV2" s="12"/>
      <c r="FMW2" s="12"/>
      <c r="FMX2" s="12"/>
      <c r="FMY2" s="12"/>
      <c r="FMZ2" s="12"/>
      <c r="FNA2" s="12"/>
      <c r="FNB2" s="12"/>
      <c r="FNC2" s="12"/>
      <c r="FND2" s="12"/>
      <c r="FNE2" s="12"/>
      <c r="FNF2" s="12"/>
      <c r="FNG2" s="12"/>
      <c r="FNH2" s="12"/>
      <c r="FNI2" s="12"/>
      <c r="FNJ2" s="12"/>
      <c r="FNK2" s="12"/>
      <c r="FNL2" s="12"/>
      <c r="FNM2" s="12"/>
      <c r="FNN2" s="12"/>
      <c r="FNO2" s="12"/>
      <c r="FNP2" s="12"/>
      <c r="FNQ2" s="12"/>
      <c r="FNR2" s="12"/>
      <c r="FNS2" s="12"/>
      <c r="FNT2" s="12"/>
      <c r="FNU2" s="12"/>
      <c r="FNV2" s="12"/>
      <c r="FNW2" s="12"/>
      <c r="FNX2" s="12"/>
      <c r="FNY2" s="12"/>
      <c r="FNZ2" s="12"/>
      <c r="FOA2" s="12"/>
      <c r="FOB2" s="12"/>
      <c r="FOC2" s="12"/>
      <c r="FOD2" s="12"/>
      <c r="FOE2" s="12"/>
      <c r="FOF2" s="12"/>
      <c r="FOG2" s="12"/>
      <c r="FOH2" s="12"/>
      <c r="FOI2" s="12"/>
      <c r="FOJ2" s="12"/>
      <c r="FOK2" s="12"/>
      <c r="FOL2" s="12"/>
      <c r="FOM2" s="12"/>
      <c r="FON2" s="12"/>
      <c r="FOO2" s="12"/>
      <c r="FOP2" s="12"/>
      <c r="FOQ2" s="12"/>
      <c r="FOR2" s="12"/>
      <c r="FOS2" s="12"/>
      <c r="FOT2" s="12"/>
      <c r="FOU2" s="12"/>
      <c r="FOV2" s="12"/>
      <c r="FOW2" s="12"/>
      <c r="FOX2" s="12"/>
      <c r="FOY2" s="12"/>
      <c r="FOZ2" s="12"/>
      <c r="FPA2" s="12"/>
      <c r="FPB2" s="12"/>
      <c r="FPC2" s="12"/>
      <c r="FPD2" s="12"/>
      <c r="FPE2" s="12"/>
      <c r="FPF2" s="12"/>
      <c r="FPG2" s="12"/>
      <c r="FPH2" s="12"/>
      <c r="FPI2" s="12"/>
      <c r="FPJ2" s="12"/>
      <c r="FPK2" s="12"/>
      <c r="FPL2" s="12"/>
      <c r="FPM2" s="12"/>
      <c r="FPN2" s="12"/>
      <c r="FPO2" s="12"/>
      <c r="FPP2" s="12"/>
      <c r="FPQ2" s="12"/>
      <c r="FPR2" s="12"/>
      <c r="FPS2" s="12"/>
      <c r="FPT2" s="12"/>
      <c r="FPU2" s="12"/>
      <c r="FPV2" s="12"/>
      <c r="FPW2" s="12"/>
      <c r="FPX2" s="12"/>
      <c r="FPY2" s="12"/>
      <c r="FPZ2" s="12"/>
      <c r="FQA2" s="12"/>
      <c r="FQB2" s="12"/>
      <c r="FQC2" s="12"/>
      <c r="FQD2" s="12"/>
      <c r="FQE2" s="12"/>
      <c r="FQF2" s="12"/>
      <c r="FQG2" s="12"/>
      <c r="FQH2" s="12"/>
      <c r="FQI2" s="12"/>
      <c r="FQJ2" s="12"/>
      <c r="FQK2" s="12"/>
      <c r="FQL2" s="12"/>
      <c r="FQM2" s="12"/>
      <c r="FQN2" s="12"/>
      <c r="FQO2" s="12"/>
      <c r="FQP2" s="12"/>
      <c r="FQQ2" s="12"/>
      <c r="FQR2" s="12"/>
      <c r="FQS2" s="12"/>
      <c r="FQT2" s="12"/>
      <c r="FQU2" s="12"/>
      <c r="FQV2" s="12"/>
      <c r="FQW2" s="12"/>
      <c r="FQX2" s="12"/>
      <c r="FQY2" s="12"/>
      <c r="FQZ2" s="12"/>
      <c r="FRA2" s="12"/>
      <c r="FRB2" s="12"/>
      <c r="FRC2" s="12"/>
      <c r="FRD2" s="12"/>
      <c r="FRE2" s="12"/>
      <c r="FRF2" s="12"/>
      <c r="FRG2" s="12"/>
      <c r="FRH2" s="12"/>
      <c r="FRI2" s="12"/>
      <c r="FRJ2" s="12"/>
      <c r="FRK2" s="12"/>
      <c r="FRL2" s="12"/>
      <c r="FRM2" s="12"/>
      <c r="FRN2" s="12"/>
      <c r="FRO2" s="12"/>
      <c r="FRP2" s="12"/>
      <c r="FRQ2" s="12"/>
      <c r="FRR2" s="12"/>
      <c r="FRS2" s="12"/>
      <c r="FRT2" s="12"/>
      <c r="FRU2" s="12"/>
      <c r="FRV2" s="12"/>
      <c r="FRW2" s="12"/>
      <c r="FRX2" s="12"/>
      <c r="FRY2" s="12"/>
      <c r="FRZ2" s="12"/>
      <c r="FSA2" s="12"/>
      <c r="FSB2" s="12"/>
      <c r="FSC2" s="12"/>
      <c r="FSD2" s="12"/>
      <c r="FSE2" s="12"/>
      <c r="FSF2" s="12"/>
      <c r="FSG2" s="12"/>
      <c r="FSH2" s="12"/>
      <c r="FSI2" s="12"/>
      <c r="FSJ2" s="12"/>
      <c r="FSK2" s="12"/>
      <c r="FSL2" s="12"/>
      <c r="FSM2" s="12"/>
      <c r="FSN2" s="12"/>
      <c r="FSO2" s="12"/>
      <c r="FSP2" s="12"/>
      <c r="FSQ2" s="12"/>
      <c r="FSR2" s="12"/>
      <c r="FSS2" s="12"/>
      <c r="FST2" s="12"/>
      <c r="FSU2" s="12"/>
      <c r="FSV2" s="12"/>
      <c r="FSW2" s="12"/>
      <c r="FSX2" s="12"/>
      <c r="FSY2" s="12"/>
      <c r="FSZ2" s="12"/>
      <c r="FTA2" s="12"/>
      <c r="FTB2" s="12"/>
      <c r="FTC2" s="12"/>
      <c r="FTD2" s="12"/>
      <c r="FTE2" s="12"/>
      <c r="FTF2" s="12"/>
      <c r="FTG2" s="12"/>
      <c r="FTH2" s="12"/>
      <c r="FTI2" s="12"/>
      <c r="FTJ2" s="12"/>
      <c r="FTK2" s="12"/>
      <c r="FTL2" s="12"/>
      <c r="FTM2" s="12"/>
      <c r="FTN2" s="12"/>
      <c r="FTO2" s="12"/>
      <c r="FTP2" s="12"/>
      <c r="FTQ2" s="12"/>
      <c r="FTR2" s="12"/>
      <c r="FTS2" s="12"/>
      <c r="FTT2" s="12"/>
      <c r="FTU2" s="12"/>
      <c r="FTV2" s="12"/>
      <c r="FTW2" s="12"/>
      <c r="FTX2" s="12"/>
      <c r="FTY2" s="12"/>
      <c r="FTZ2" s="12"/>
      <c r="FUA2" s="12"/>
      <c r="FUB2" s="12"/>
      <c r="FUC2" s="12"/>
      <c r="FUD2" s="12"/>
      <c r="FUE2" s="12"/>
      <c r="FUF2" s="12"/>
      <c r="FUG2" s="12"/>
      <c r="FUH2" s="12"/>
      <c r="FUI2" s="12"/>
      <c r="FUJ2" s="12"/>
      <c r="FUK2" s="12"/>
      <c r="FUL2" s="12"/>
      <c r="FUM2" s="12"/>
      <c r="FUN2" s="12"/>
      <c r="FUO2" s="12"/>
      <c r="FUP2" s="12"/>
      <c r="FUQ2" s="12"/>
      <c r="FUR2" s="12"/>
      <c r="FUS2" s="12"/>
      <c r="FUT2" s="12"/>
      <c r="FUU2" s="12"/>
      <c r="FUV2" s="12"/>
      <c r="FUW2" s="12"/>
      <c r="FUX2" s="12"/>
      <c r="FUY2" s="12"/>
      <c r="FUZ2" s="12"/>
      <c r="FVA2" s="12"/>
      <c r="FVB2" s="12"/>
      <c r="FVC2" s="12"/>
      <c r="FVD2" s="12"/>
      <c r="FVE2" s="12"/>
      <c r="FVF2" s="12"/>
      <c r="FVG2" s="12"/>
      <c r="FVH2" s="12"/>
      <c r="FVI2" s="12"/>
      <c r="FVJ2" s="12"/>
      <c r="FVK2" s="12"/>
      <c r="FVL2" s="12"/>
      <c r="FVM2" s="12"/>
      <c r="FVN2" s="12"/>
      <c r="FVO2" s="12"/>
      <c r="FVP2" s="12"/>
      <c r="FVQ2" s="12"/>
      <c r="FVR2" s="12"/>
      <c r="FVS2" s="12"/>
      <c r="FVT2" s="12"/>
      <c r="FVU2" s="12"/>
      <c r="FVV2" s="12"/>
      <c r="FVW2" s="12"/>
      <c r="FVX2" s="12"/>
      <c r="FVY2" s="12"/>
      <c r="FVZ2" s="12"/>
      <c r="FWA2" s="12"/>
      <c r="FWB2" s="12"/>
      <c r="FWC2" s="12"/>
      <c r="FWD2" s="12"/>
      <c r="FWE2" s="12"/>
      <c r="FWF2" s="12"/>
      <c r="FWG2" s="12"/>
      <c r="FWH2" s="12"/>
      <c r="FWI2" s="12"/>
      <c r="FWJ2" s="12"/>
      <c r="FWK2" s="12"/>
      <c r="FWL2" s="12"/>
      <c r="FWM2" s="12"/>
      <c r="FWN2" s="12"/>
      <c r="FWO2" s="12"/>
      <c r="FWP2" s="12"/>
      <c r="FWQ2" s="12"/>
      <c r="FWR2" s="12"/>
      <c r="FWS2" s="12"/>
      <c r="FWT2" s="12"/>
      <c r="FWU2" s="12"/>
      <c r="FWV2" s="12"/>
      <c r="FWW2" s="12"/>
      <c r="FWX2" s="12"/>
      <c r="FWY2" s="12"/>
      <c r="FWZ2" s="12"/>
      <c r="FXA2" s="12"/>
      <c r="FXB2" s="12"/>
      <c r="FXC2" s="12"/>
      <c r="FXD2" s="12"/>
      <c r="FXE2" s="12"/>
      <c r="FXF2" s="12"/>
      <c r="FXG2" s="12"/>
      <c r="FXH2" s="12"/>
      <c r="FXI2" s="12"/>
      <c r="FXJ2" s="12"/>
      <c r="FXK2" s="12"/>
      <c r="FXL2" s="12"/>
      <c r="FXM2" s="12"/>
      <c r="FXN2" s="12"/>
      <c r="FXO2" s="12"/>
      <c r="FXP2" s="12"/>
      <c r="FXQ2" s="12"/>
      <c r="FXR2" s="12"/>
      <c r="FXS2" s="12"/>
      <c r="FXT2" s="12"/>
      <c r="FXU2" s="12"/>
      <c r="FXV2" s="12"/>
      <c r="FXW2" s="12"/>
      <c r="FXX2" s="12"/>
      <c r="FXY2" s="12"/>
      <c r="FXZ2" s="12"/>
      <c r="FYA2" s="12"/>
      <c r="FYB2" s="12"/>
      <c r="FYC2" s="12"/>
      <c r="FYD2" s="12"/>
      <c r="FYE2" s="12"/>
      <c r="FYF2" s="12"/>
      <c r="FYG2" s="12"/>
      <c r="FYH2" s="12"/>
      <c r="FYI2" s="12"/>
      <c r="FYJ2" s="12"/>
      <c r="FYK2" s="12"/>
      <c r="FYL2" s="12"/>
      <c r="FYM2" s="12"/>
      <c r="FYN2" s="12"/>
      <c r="FYO2" s="12"/>
      <c r="FYP2" s="12"/>
      <c r="FYQ2" s="12"/>
      <c r="FYR2" s="12"/>
      <c r="FYS2" s="12"/>
      <c r="FYT2" s="12"/>
      <c r="FYU2" s="12"/>
      <c r="FYV2" s="12"/>
      <c r="FYW2" s="12"/>
      <c r="FYX2" s="12"/>
      <c r="FYY2" s="12"/>
      <c r="FYZ2" s="12"/>
      <c r="FZA2" s="12"/>
      <c r="FZB2" s="12"/>
      <c r="FZC2" s="12"/>
      <c r="FZD2" s="12"/>
      <c r="FZE2" s="12"/>
      <c r="FZF2" s="12"/>
      <c r="FZG2" s="12"/>
      <c r="FZH2" s="12"/>
      <c r="FZI2" s="12"/>
      <c r="FZJ2" s="12"/>
      <c r="FZK2" s="12"/>
      <c r="FZL2" s="12"/>
      <c r="FZM2" s="12"/>
      <c r="FZN2" s="12"/>
      <c r="FZO2" s="12"/>
      <c r="FZP2" s="12"/>
      <c r="FZQ2" s="12"/>
      <c r="FZR2" s="12"/>
      <c r="FZS2" s="12"/>
      <c r="FZT2" s="12"/>
      <c r="FZU2" s="12"/>
      <c r="FZV2" s="12"/>
      <c r="FZW2" s="12"/>
      <c r="FZX2" s="12"/>
      <c r="FZY2" s="12"/>
      <c r="FZZ2" s="12"/>
      <c r="GAA2" s="12"/>
      <c r="GAB2" s="12"/>
      <c r="GAC2" s="12"/>
      <c r="GAD2" s="12"/>
      <c r="GAE2" s="12"/>
      <c r="GAF2" s="12"/>
      <c r="GAG2" s="12"/>
      <c r="GAH2" s="12"/>
      <c r="GAI2" s="12"/>
      <c r="GAJ2" s="12"/>
      <c r="GAK2" s="12"/>
      <c r="GAL2" s="12"/>
      <c r="GAM2" s="12"/>
      <c r="GAN2" s="12"/>
      <c r="GAO2" s="12"/>
      <c r="GAP2" s="12"/>
      <c r="GAQ2" s="12"/>
      <c r="GAR2" s="12"/>
      <c r="GAS2" s="12"/>
      <c r="GAT2" s="12"/>
      <c r="GAU2" s="12"/>
      <c r="GAV2" s="12"/>
      <c r="GAW2" s="12"/>
      <c r="GAX2" s="12"/>
      <c r="GAY2" s="12"/>
      <c r="GAZ2" s="12"/>
      <c r="GBA2" s="12"/>
      <c r="GBB2" s="12"/>
      <c r="GBC2" s="12"/>
      <c r="GBD2" s="12"/>
      <c r="GBE2" s="12"/>
      <c r="GBF2" s="12"/>
      <c r="GBG2" s="12"/>
      <c r="GBH2" s="12"/>
      <c r="GBI2" s="12"/>
      <c r="GBJ2" s="12"/>
      <c r="GBK2" s="12"/>
      <c r="GBL2" s="12"/>
      <c r="GBM2" s="12"/>
      <c r="GBN2" s="12"/>
      <c r="GBO2" s="12"/>
      <c r="GBP2" s="12"/>
      <c r="GBQ2" s="12"/>
      <c r="GBR2" s="12"/>
      <c r="GBS2" s="12"/>
      <c r="GBT2" s="12"/>
      <c r="GBU2" s="12"/>
      <c r="GBV2" s="12"/>
      <c r="GBW2" s="12"/>
      <c r="GBX2" s="12"/>
      <c r="GBY2" s="12"/>
      <c r="GBZ2" s="12"/>
      <c r="GCA2" s="12"/>
      <c r="GCB2" s="12"/>
      <c r="GCC2" s="12"/>
      <c r="GCD2" s="12"/>
      <c r="GCE2" s="12"/>
      <c r="GCF2" s="12"/>
      <c r="GCG2" s="12"/>
      <c r="GCH2" s="12"/>
      <c r="GCI2" s="12"/>
      <c r="GCJ2" s="12"/>
      <c r="GCK2" s="12"/>
      <c r="GCL2" s="12"/>
      <c r="GCM2" s="12"/>
      <c r="GCN2" s="12"/>
      <c r="GCO2" s="12"/>
      <c r="GCP2" s="12"/>
      <c r="GCQ2" s="12"/>
      <c r="GCR2" s="12"/>
      <c r="GCS2" s="12"/>
      <c r="GCT2" s="12"/>
      <c r="GCU2" s="12"/>
      <c r="GCV2" s="12"/>
      <c r="GCW2" s="12"/>
      <c r="GCX2" s="12"/>
      <c r="GCY2" s="12"/>
      <c r="GCZ2" s="12"/>
      <c r="GDA2" s="12"/>
      <c r="GDB2" s="12"/>
      <c r="GDC2" s="12"/>
      <c r="GDD2" s="12"/>
      <c r="GDE2" s="12"/>
      <c r="GDF2" s="12"/>
      <c r="GDG2" s="12"/>
      <c r="GDH2" s="12"/>
      <c r="GDI2" s="12"/>
      <c r="GDJ2" s="12"/>
      <c r="GDK2" s="12"/>
      <c r="GDL2" s="12"/>
      <c r="GDM2" s="12"/>
      <c r="GDN2" s="12"/>
      <c r="GDO2" s="12"/>
      <c r="GDP2" s="12"/>
      <c r="GDQ2" s="12"/>
      <c r="GDR2" s="12"/>
      <c r="GDS2" s="12"/>
      <c r="GDT2" s="12"/>
      <c r="GDU2" s="12"/>
      <c r="GDV2" s="12"/>
      <c r="GDW2" s="12"/>
      <c r="GDX2" s="12"/>
      <c r="GDY2" s="12"/>
      <c r="GDZ2" s="12"/>
      <c r="GEA2" s="12"/>
      <c r="GEB2" s="12"/>
      <c r="GEC2" s="12"/>
      <c r="GED2" s="12"/>
      <c r="GEE2" s="12"/>
      <c r="GEF2" s="12"/>
      <c r="GEG2" s="12"/>
      <c r="GEH2" s="12"/>
      <c r="GEI2" s="12"/>
      <c r="GEJ2" s="12"/>
      <c r="GEK2" s="12"/>
      <c r="GEL2" s="12"/>
      <c r="GEM2" s="12"/>
      <c r="GEN2" s="12"/>
      <c r="GEO2" s="12"/>
      <c r="GEP2" s="12"/>
      <c r="GEQ2" s="12"/>
      <c r="GER2" s="12"/>
      <c r="GES2" s="12"/>
      <c r="GET2" s="12"/>
      <c r="GEU2" s="12"/>
      <c r="GEV2" s="12"/>
      <c r="GEW2" s="12"/>
      <c r="GEX2" s="12"/>
      <c r="GEY2" s="12"/>
      <c r="GEZ2" s="12"/>
      <c r="GFA2" s="12"/>
      <c r="GFB2" s="12"/>
      <c r="GFC2" s="12"/>
      <c r="GFD2" s="12"/>
      <c r="GFE2" s="12"/>
      <c r="GFF2" s="12"/>
      <c r="GFG2" s="12"/>
      <c r="GFH2" s="12"/>
      <c r="GFI2" s="12"/>
      <c r="GFJ2" s="12"/>
      <c r="GFK2" s="12"/>
      <c r="GFL2" s="12"/>
      <c r="GFM2" s="12"/>
      <c r="GFN2" s="12"/>
      <c r="GFO2" s="12"/>
      <c r="GFP2" s="12"/>
      <c r="GFQ2" s="12"/>
      <c r="GFR2" s="12"/>
      <c r="GFS2" s="12"/>
      <c r="GFT2" s="12"/>
      <c r="GFU2" s="12"/>
      <c r="GFV2" s="12"/>
      <c r="GFW2" s="12"/>
      <c r="GFX2" s="12"/>
      <c r="GFY2" s="12"/>
      <c r="GFZ2" s="12"/>
      <c r="GGA2" s="12"/>
      <c r="GGB2" s="12"/>
      <c r="GGC2" s="12"/>
      <c r="GGD2" s="12"/>
      <c r="GGE2" s="12"/>
      <c r="GGF2" s="12"/>
      <c r="GGG2" s="12"/>
      <c r="GGH2" s="12"/>
      <c r="GGI2" s="12"/>
      <c r="GGJ2" s="12"/>
      <c r="GGK2" s="12"/>
      <c r="GGL2" s="12"/>
      <c r="GGM2" s="12"/>
      <c r="GGN2" s="12"/>
      <c r="GGO2" s="12"/>
      <c r="GGP2" s="12"/>
      <c r="GGQ2" s="12"/>
      <c r="GGR2" s="12"/>
      <c r="GGS2" s="12"/>
      <c r="GGT2" s="12"/>
      <c r="GGU2" s="12"/>
      <c r="GGV2" s="12"/>
      <c r="GGW2" s="12"/>
      <c r="GGX2" s="12"/>
      <c r="GGY2" s="12"/>
      <c r="GGZ2" s="12"/>
      <c r="GHA2" s="12"/>
      <c r="GHB2" s="12"/>
      <c r="GHC2" s="12"/>
      <c r="GHD2" s="12"/>
      <c r="GHE2" s="12"/>
      <c r="GHF2" s="12"/>
      <c r="GHG2" s="12"/>
      <c r="GHH2" s="12"/>
      <c r="GHI2" s="12"/>
      <c r="GHJ2" s="12"/>
      <c r="GHK2" s="12"/>
      <c r="GHL2" s="12"/>
      <c r="GHM2" s="12"/>
      <c r="GHN2" s="12"/>
      <c r="GHO2" s="12"/>
      <c r="GHP2" s="12"/>
      <c r="GHQ2" s="12"/>
      <c r="GHR2" s="12"/>
      <c r="GHS2" s="12"/>
      <c r="GHT2" s="12"/>
      <c r="GHU2" s="12"/>
      <c r="GHV2" s="12"/>
      <c r="GHW2" s="12"/>
      <c r="GHX2" s="12"/>
      <c r="GHY2" s="12"/>
      <c r="GHZ2" s="12"/>
      <c r="GIA2" s="12"/>
      <c r="GIB2" s="12"/>
      <c r="GIC2" s="12"/>
      <c r="GID2" s="12"/>
      <c r="GIE2" s="12"/>
      <c r="GIF2" s="12"/>
      <c r="GIG2" s="12"/>
      <c r="GIH2" s="12"/>
      <c r="GII2" s="12"/>
      <c r="GIJ2" s="12"/>
      <c r="GIK2" s="12"/>
      <c r="GIL2" s="12"/>
      <c r="GIM2" s="12"/>
      <c r="GIN2" s="12"/>
      <c r="GIO2" s="12"/>
      <c r="GIP2" s="12"/>
      <c r="GIQ2" s="12"/>
      <c r="GIR2" s="12"/>
      <c r="GIS2" s="12"/>
      <c r="GIT2" s="12"/>
      <c r="GIU2" s="12"/>
      <c r="GIV2" s="12"/>
      <c r="GIW2" s="12"/>
      <c r="GIX2" s="12"/>
      <c r="GIY2" s="12"/>
      <c r="GIZ2" s="12"/>
      <c r="GJA2" s="12"/>
      <c r="GJB2" s="12"/>
      <c r="GJC2" s="12"/>
      <c r="GJD2" s="12"/>
      <c r="GJE2" s="12"/>
      <c r="GJF2" s="12"/>
      <c r="GJG2" s="12"/>
      <c r="GJH2" s="12"/>
      <c r="GJI2" s="12"/>
      <c r="GJJ2" s="12"/>
      <c r="GJK2" s="12"/>
      <c r="GJL2" s="12"/>
      <c r="GJM2" s="12"/>
      <c r="GJN2" s="12"/>
      <c r="GJO2" s="12"/>
      <c r="GJP2" s="12"/>
      <c r="GJQ2" s="12"/>
      <c r="GJR2" s="12"/>
      <c r="GJS2" s="12"/>
      <c r="GJT2" s="12"/>
      <c r="GJU2" s="12"/>
      <c r="GJV2" s="12"/>
      <c r="GJW2" s="12"/>
      <c r="GJX2" s="12"/>
      <c r="GJY2" s="12"/>
      <c r="GJZ2" s="12"/>
      <c r="GKA2" s="12"/>
      <c r="GKB2" s="12"/>
      <c r="GKC2" s="12"/>
      <c r="GKD2" s="12"/>
      <c r="GKE2" s="12"/>
      <c r="GKF2" s="12"/>
      <c r="GKG2" s="12"/>
      <c r="GKH2" s="12"/>
      <c r="GKI2" s="12"/>
      <c r="GKJ2" s="12"/>
      <c r="GKK2" s="12"/>
      <c r="GKL2" s="12"/>
      <c r="GKM2" s="12"/>
      <c r="GKN2" s="12"/>
      <c r="GKO2" s="12"/>
      <c r="GKP2" s="12"/>
      <c r="GKQ2" s="12"/>
      <c r="GKR2" s="12"/>
      <c r="GKS2" s="12"/>
      <c r="GKT2" s="12"/>
      <c r="GKU2" s="12"/>
      <c r="GKV2" s="12"/>
      <c r="GKW2" s="12"/>
      <c r="GKX2" s="12"/>
      <c r="GKY2" s="12"/>
      <c r="GKZ2" s="12"/>
      <c r="GLA2" s="12"/>
      <c r="GLB2" s="12"/>
      <c r="GLC2" s="12"/>
      <c r="GLD2" s="12"/>
      <c r="GLE2" s="12"/>
      <c r="GLF2" s="12"/>
      <c r="GLG2" s="12"/>
      <c r="GLH2" s="12"/>
      <c r="GLI2" s="12"/>
      <c r="GLJ2" s="12"/>
      <c r="GLK2" s="12"/>
      <c r="GLL2" s="12"/>
      <c r="GLM2" s="12"/>
      <c r="GLN2" s="12"/>
      <c r="GLO2" s="12"/>
      <c r="GLP2" s="12"/>
      <c r="GLQ2" s="12"/>
      <c r="GLR2" s="12"/>
      <c r="GLS2" s="12"/>
      <c r="GLT2" s="12"/>
      <c r="GLU2" s="12"/>
      <c r="GLV2" s="12"/>
      <c r="GLW2" s="12"/>
      <c r="GLX2" s="12"/>
      <c r="GLY2" s="12"/>
      <c r="GLZ2" s="12"/>
      <c r="GMA2" s="12"/>
      <c r="GMB2" s="12"/>
      <c r="GMC2" s="12"/>
      <c r="GMD2" s="12"/>
      <c r="GME2" s="12"/>
      <c r="GMF2" s="12"/>
      <c r="GMG2" s="12"/>
      <c r="GMH2" s="12"/>
      <c r="GMI2" s="12"/>
      <c r="GMJ2" s="12"/>
      <c r="GMK2" s="12"/>
      <c r="GML2" s="12"/>
      <c r="GMM2" s="12"/>
      <c r="GMN2" s="12"/>
      <c r="GMO2" s="12"/>
      <c r="GMP2" s="12"/>
      <c r="GMQ2" s="12"/>
      <c r="GMR2" s="12"/>
      <c r="GMS2" s="12"/>
      <c r="GMT2" s="12"/>
      <c r="GMU2" s="12"/>
      <c r="GMV2" s="12"/>
      <c r="GMW2" s="12"/>
      <c r="GMX2" s="12"/>
      <c r="GMY2" s="12"/>
      <c r="GMZ2" s="12"/>
      <c r="GNA2" s="12"/>
      <c r="GNB2" s="12"/>
      <c r="GNC2" s="12"/>
      <c r="GND2" s="12"/>
      <c r="GNE2" s="12"/>
      <c r="GNF2" s="12"/>
      <c r="GNG2" s="12"/>
      <c r="GNH2" s="12"/>
      <c r="GNI2" s="12"/>
      <c r="GNJ2" s="12"/>
      <c r="GNK2" s="12"/>
      <c r="GNL2" s="12"/>
      <c r="GNM2" s="12"/>
      <c r="GNN2" s="12"/>
      <c r="GNO2" s="12"/>
      <c r="GNP2" s="12"/>
      <c r="GNQ2" s="12"/>
      <c r="GNR2" s="12"/>
      <c r="GNS2" s="12"/>
      <c r="GNT2" s="12"/>
      <c r="GNU2" s="12"/>
      <c r="GNV2" s="12"/>
      <c r="GNW2" s="12"/>
      <c r="GNX2" s="12"/>
      <c r="GNY2" s="12"/>
      <c r="GNZ2" s="12"/>
      <c r="GOA2" s="12"/>
      <c r="GOB2" s="12"/>
      <c r="GOC2" s="12"/>
      <c r="GOD2" s="12"/>
      <c r="GOE2" s="12"/>
      <c r="GOF2" s="12"/>
      <c r="GOG2" s="12"/>
      <c r="GOH2" s="12"/>
      <c r="GOI2" s="12"/>
      <c r="GOJ2" s="12"/>
      <c r="GOK2" s="12"/>
      <c r="GOL2" s="12"/>
      <c r="GOM2" s="12"/>
      <c r="GON2" s="12"/>
      <c r="GOO2" s="12"/>
      <c r="GOP2" s="12"/>
      <c r="GOQ2" s="12"/>
      <c r="GOR2" s="12"/>
      <c r="GOS2" s="12"/>
      <c r="GOT2" s="12"/>
      <c r="GOU2" s="12"/>
      <c r="GOV2" s="12"/>
      <c r="GOW2" s="12"/>
      <c r="GOX2" s="12"/>
      <c r="GOY2" s="12"/>
      <c r="GOZ2" s="12"/>
      <c r="GPA2" s="12"/>
      <c r="GPB2" s="12"/>
      <c r="GPC2" s="12"/>
      <c r="GPD2" s="12"/>
      <c r="GPE2" s="12"/>
      <c r="GPF2" s="12"/>
      <c r="GPG2" s="12"/>
      <c r="GPH2" s="12"/>
      <c r="GPI2" s="12"/>
      <c r="GPJ2" s="12"/>
      <c r="GPK2" s="12"/>
      <c r="GPL2" s="12"/>
      <c r="GPM2" s="12"/>
      <c r="GPN2" s="12"/>
      <c r="GPO2" s="12"/>
      <c r="GPP2" s="12"/>
      <c r="GPQ2" s="12"/>
      <c r="GPR2" s="12"/>
      <c r="GPS2" s="12"/>
      <c r="GPT2" s="12"/>
      <c r="GPU2" s="12"/>
      <c r="GPV2" s="12"/>
      <c r="GPW2" s="12"/>
      <c r="GPX2" s="12"/>
      <c r="GPY2" s="12"/>
      <c r="GPZ2" s="12"/>
      <c r="GQA2" s="12"/>
      <c r="GQB2" s="12"/>
      <c r="GQC2" s="12"/>
      <c r="GQD2" s="12"/>
      <c r="GQE2" s="12"/>
      <c r="GQF2" s="12"/>
      <c r="GQG2" s="12"/>
      <c r="GQH2" s="12"/>
      <c r="GQI2" s="12"/>
      <c r="GQJ2" s="12"/>
      <c r="GQK2" s="12"/>
      <c r="GQL2" s="12"/>
      <c r="GQM2" s="12"/>
      <c r="GQN2" s="12"/>
      <c r="GQO2" s="12"/>
      <c r="GQP2" s="12"/>
      <c r="GQQ2" s="12"/>
      <c r="GQR2" s="12"/>
      <c r="GQS2" s="12"/>
      <c r="GQT2" s="12"/>
      <c r="GQU2" s="12"/>
      <c r="GQV2" s="12"/>
      <c r="GQW2" s="12"/>
      <c r="GQX2" s="12"/>
      <c r="GQY2" s="12"/>
      <c r="GQZ2" s="12"/>
      <c r="GRA2" s="12"/>
      <c r="GRB2" s="12"/>
      <c r="GRC2" s="12"/>
      <c r="GRD2" s="12"/>
      <c r="GRE2" s="12"/>
      <c r="GRF2" s="12"/>
      <c r="GRG2" s="12"/>
      <c r="GRH2" s="12"/>
      <c r="GRI2" s="12"/>
      <c r="GRJ2" s="12"/>
      <c r="GRK2" s="12"/>
      <c r="GRL2" s="12"/>
      <c r="GRM2" s="12"/>
      <c r="GRN2" s="12"/>
      <c r="GRO2" s="12"/>
      <c r="GRP2" s="12"/>
      <c r="GRQ2" s="12"/>
      <c r="GRR2" s="12"/>
      <c r="GRS2" s="12"/>
      <c r="GRT2" s="12"/>
      <c r="GRU2" s="12"/>
      <c r="GRV2" s="12"/>
      <c r="GRW2" s="12"/>
      <c r="GRX2" s="12"/>
      <c r="GRY2" s="12"/>
      <c r="GRZ2" s="12"/>
      <c r="GSA2" s="12"/>
      <c r="GSB2" s="12"/>
      <c r="GSC2" s="12"/>
      <c r="GSD2" s="12"/>
      <c r="GSE2" s="12"/>
      <c r="GSF2" s="12"/>
      <c r="GSG2" s="12"/>
      <c r="GSH2" s="12"/>
      <c r="GSI2" s="12"/>
      <c r="GSJ2" s="12"/>
      <c r="GSK2" s="12"/>
      <c r="GSL2" s="12"/>
      <c r="GSM2" s="12"/>
      <c r="GSN2" s="12"/>
      <c r="GSO2" s="12"/>
      <c r="GSP2" s="12"/>
      <c r="GSQ2" s="12"/>
      <c r="GSR2" s="12"/>
      <c r="GSS2" s="12"/>
      <c r="GST2" s="12"/>
      <c r="GSU2" s="12"/>
      <c r="GSV2" s="12"/>
      <c r="GSW2" s="12"/>
      <c r="GSX2" s="12"/>
      <c r="GSY2" s="12"/>
      <c r="GSZ2" s="12"/>
      <c r="GTA2" s="12"/>
      <c r="GTB2" s="12"/>
      <c r="GTC2" s="12"/>
      <c r="GTD2" s="12"/>
      <c r="GTE2" s="12"/>
      <c r="GTF2" s="12"/>
      <c r="GTG2" s="12"/>
      <c r="GTH2" s="12"/>
      <c r="GTI2" s="12"/>
      <c r="GTJ2" s="12"/>
      <c r="GTK2" s="12"/>
      <c r="GTL2" s="12"/>
      <c r="GTM2" s="12"/>
      <c r="GTN2" s="12"/>
      <c r="GTO2" s="12"/>
      <c r="GTP2" s="12"/>
      <c r="GTQ2" s="12"/>
      <c r="GTR2" s="12"/>
      <c r="GTS2" s="12"/>
      <c r="GTT2" s="12"/>
      <c r="GTU2" s="12"/>
      <c r="GTV2" s="12"/>
      <c r="GTW2" s="12"/>
      <c r="GTX2" s="12"/>
      <c r="GTY2" s="12"/>
      <c r="GTZ2" s="12"/>
      <c r="GUA2" s="12"/>
      <c r="GUB2" s="12"/>
      <c r="GUC2" s="12"/>
      <c r="GUD2" s="12"/>
      <c r="GUE2" s="12"/>
      <c r="GUF2" s="12"/>
      <c r="GUG2" s="12"/>
      <c r="GUH2" s="12"/>
      <c r="GUI2" s="12"/>
      <c r="GUJ2" s="12"/>
      <c r="GUK2" s="12"/>
      <c r="GUL2" s="12"/>
      <c r="GUM2" s="12"/>
      <c r="GUN2" s="12"/>
      <c r="GUO2" s="12"/>
      <c r="GUP2" s="12"/>
      <c r="GUQ2" s="12"/>
      <c r="GUR2" s="12"/>
      <c r="GUS2" s="12"/>
      <c r="GUT2" s="12"/>
      <c r="GUU2" s="12"/>
      <c r="GUV2" s="12"/>
      <c r="GUW2" s="12"/>
      <c r="GUX2" s="12"/>
      <c r="GUY2" s="12"/>
      <c r="GUZ2" s="12"/>
      <c r="GVA2" s="12"/>
      <c r="GVB2" s="12"/>
      <c r="GVC2" s="12"/>
      <c r="GVD2" s="12"/>
      <c r="GVE2" s="12"/>
      <c r="GVF2" s="12"/>
      <c r="GVG2" s="12"/>
      <c r="GVH2" s="12"/>
      <c r="GVI2" s="12"/>
      <c r="GVJ2" s="12"/>
      <c r="GVK2" s="12"/>
      <c r="GVL2" s="12"/>
      <c r="GVM2" s="12"/>
      <c r="GVN2" s="12"/>
      <c r="GVO2" s="12"/>
      <c r="GVP2" s="12"/>
      <c r="GVQ2" s="12"/>
      <c r="GVR2" s="12"/>
      <c r="GVS2" s="12"/>
      <c r="GVT2" s="12"/>
      <c r="GVU2" s="12"/>
      <c r="GVV2" s="12"/>
      <c r="GVW2" s="12"/>
      <c r="GVX2" s="12"/>
      <c r="GVY2" s="12"/>
      <c r="GVZ2" s="12"/>
      <c r="GWA2" s="12"/>
      <c r="GWB2" s="12"/>
      <c r="GWC2" s="12"/>
      <c r="GWD2" s="12"/>
      <c r="GWE2" s="12"/>
      <c r="GWF2" s="12"/>
      <c r="GWG2" s="12"/>
      <c r="GWH2" s="12"/>
      <c r="GWI2" s="12"/>
      <c r="GWJ2" s="12"/>
      <c r="GWK2" s="12"/>
      <c r="GWL2" s="12"/>
      <c r="GWM2" s="12"/>
      <c r="GWN2" s="12"/>
      <c r="GWO2" s="12"/>
      <c r="GWP2" s="12"/>
      <c r="GWQ2" s="12"/>
      <c r="GWR2" s="12"/>
      <c r="GWS2" s="12"/>
      <c r="GWT2" s="12"/>
      <c r="GWU2" s="12"/>
      <c r="GWV2" s="12"/>
      <c r="GWW2" s="12"/>
      <c r="GWX2" s="12"/>
      <c r="GWY2" s="12"/>
      <c r="GWZ2" s="12"/>
      <c r="GXA2" s="12"/>
      <c r="GXB2" s="12"/>
      <c r="GXC2" s="12"/>
      <c r="GXD2" s="12"/>
      <c r="GXE2" s="12"/>
      <c r="GXF2" s="12"/>
      <c r="GXG2" s="12"/>
      <c r="GXH2" s="12"/>
      <c r="GXI2" s="12"/>
      <c r="GXJ2" s="12"/>
      <c r="GXK2" s="12"/>
      <c r="GXL2" s="12"/>
      <c r="GXM2" s="12"/>
      <c r="GXN2" s="12"/>
      <c r="GXO2" s="12"/>
      <c r="GXP2" s="12"/>
      <c r="GXQ2" s="12"/>
      <c r="GXR2" s="12"/>
      <c r="GXS2" s="12"/>
      <c r="GXT2" s="12"/>
      <c r="GXU2" s="12"/>
      <c r="GXV2" s="12"/>
      <c r="GXW2" s="12"/>
      <c r="GXX2" s="12"/>
      <c r="GXY2" s="12"/>
      <c r="GXZ2" s="12"/>
      <c r="GYA2" s="12"/>
      <c r="GYB2" s="12"/>
      <c r="GYC2" s="12"/>
      <c r="GYD2" s="12"/>
      <c r="GYE2" s="12"/>
      <c r="GYF2" s="12"/>
      <c r="GYG2" s="12"/>
      <c r="GYH2" s="12"/>
      <c r="GYI2" s="12"/>
      <c r="GYJ2" s="12"/>
      <c r="GYK2" s="12"/>
      <c r="GYL2" s="12"/>
      <c r="GYM2" s="12"/>
      <c r="GYN2" s="12"/>
      <c r="GYO2" s="12"/>
      <c r="GYP2" s="12"/>
      <c r="GYQ2" s="12"/>
      <c r="GYR2" s="12"/>
      <c r="GYS2" s="12"/>
      <c r="GYT2" s="12"/>
      <c r="GYU2" s="12"/>
      <c r="GYV2" s="12"/>
      <c r="GYW2" s="12"/>
      <c r="GYX2" s="12"/>
      <c r="GYY2" s="12"/>
      <c r="GYZ2" s="12"/>
      <c r="GZA2" s="12"/>
      <c r="GZB2" s="12"/>
      <c r="GZC2" s="12"/>
      <c r="GZD2" s="12"/>
      <c r="GZE2" s="12"/>
      <c r="GZF2" s="12"/>
      <c r="GZG2" s="12"/>
      <c r="GZH2" s="12"/>
      <c r="GZI2" s="12"/>
      <c r="GZJ2" s="12"/>
      <c r="GZK2" s="12"/>
      <c r="GZL2" s="12"/>
      <c r="GZM2" s="12"/>
      <c r="GZN2" s="12"/>
      <c r="GZO2" s="12"/>
      <c r="GZP2" s="12"/>
      <c r="GZQ2" s="12"/>
      <c r="GZR2" s="12"/>
      <c r="GZS2" s="12"/>
      <c r="GZT2" s="12"/>
      <c r="GZU2" s="12"/>
      <c r="GZV2" s="12"/>
      <c r="GZW2" s="12"/>
      <c r="GZX2" s="12"/>
      <c r="GZY2" s="12"/>
      <c r="GZZ2" s="12"/>
      <c r="HAA2" s="12"/>
      <c r="HAB2" s="12"/>
      <c r="HAC2" s="12"/>
      <c r="HAD2" s="12"/>
      <c r="HAE2" s="12"/>
      <c r="HAF2" s="12"/>
      <c r="HAG2" s="12"/>
      <c r="HAH2" s="12"/>
      <c r="HAI2" s="12"/>
      <c r="HAJ2" s="12"/>
      <c r="HAK2" s="12"/>
      <c r="HAL2" s="12"/>
      <c r="HAM2" s="12"/>
      <c r="HAN2" s="12"/>
      <c r="HAO2" s="12"/>
      <c r="HAP2" s="12"/>
      <c r="HAQ2" s="12"/>
      <c r="HAR2" s="12"/>
      <c r="HAS2" s="12"/>
      <c r="HAT2" s="12"/>
      <c r="HAU2" s="12"/>
      <c r="HAV2" s="12"/>
      <c r="HAW2" s="12"/>
      <c r="HAX2" s="12"/>
      <c r="HAY2" s="12"/>
      <c r="HAZ2" s="12"/>
      <c r="HBA2" s="12"/>
      <c r="HBB2" s="12"/>
      <c r="HBC2" s="12"/>
      <c r="HBD2" s="12"/>
      <c r="HBE2" s="12"/>
      <c r="HBF2" s="12"/>
      <c r="HBG2" s="12"/>
      <c r="HBH2" s="12"/>
      <c r="HBI2" s="12"/>
      <c r="HBJ2" s="12"/>
      <c r="HBK2" s="12"/>
      <c r="HBL2" s="12"/>
      <c r="HBM2" s="12"/>
      <c r="HBN2" s="12"/>
      <c r="HBO2" s="12"/>
      <c r="HBP2" s="12"/>
      <c r="HBQ2" s="12"/>
      <c r="HBR2" s="12"/>
      <c r="HBS2" s="12"/>
      <c r="HBT2" s="12"/>
      <c r="HBU2" s="12"/>
      <c r="HBV2" s="12"/>
      <c r="HBW2" s="12"/>
      <c r="HBX2" s="12"/>
      <c r="HBY2" s="12"/>
      <c r="HBZ2" s="12"/>
      <c r="HCA2" s="12"/>
      <c r="HCB2" s="12"/>
      <c r="HCC2" s="12"/>
      <c r="HCD2" s="12"/>
      <c r="HCE2" s="12"/>
      <c r="HCF2" s="12"/>
      <c r="HCG2" s="12"/>
      <c r="HCH2" s="12"/>
      <c r="HCI2" s="12"/>
      <c r="HCJ2" s="12"/>
      <c r="HCK2" s="12"/>
      <c r="HCL2" s="12"/>
      <c r="HCM2" s="12"/>
      <c r="HCN2" s="12"/>
      <c r="HCO2" s="12"/>
      <c r="HCP2" s="12"/>
      <c r="HCQ2" s="12"/>
      <c r="HCR2" s="12"/>
      <c r="HCS2" s="12"/>
      <c r="HCT2" s="12"/>
      <c r="HCU2" s="12"/>
      <c r="HCV2" s="12"/>
      <c r="HCW2" s="12"/>
      <c r="HCX2" s="12"/>
      <c r="HCY2" s="12"/>
      <c r="HCZ2" s="12"/>
      <c r="HDA2" s="12"/>
      <c r="HDB2" s="12"/>
      <c r="HDC2" s="12"/>
      <c r="HDD2" s="12"/>
      <c r="HDE2" s="12"/>
      <c r="HDF2" s="12"/>
      <c r="HDG2" s="12"/>
      <c r="HDH2" s="12"/>
      <c r="HDI2" s="12"/>
      <c r="HDJ2" s="12"/>
      <c r="HDK2" s="12"/>
      <c r="HDL2" s="12"/>
      <c r="HDM2" s="12"/>
      <c r="HDN2" s="12"/>
      <c r="HDO2" s="12"/>
      <c r="HDP2" s="12"/>
      <c r="HDQ2" s="12"/>
      <c r="HDR2" s="12"/>
      <c r="HDS2" s="12"/>
      <c r="HDT2" s="12"/>
      <c r="HDU2" s="12"/>
      <c r="HDV2" s="12"/>
      <c r="HDW2" s="12"/>
      <c r="HDX2" s="12"/>
      <c r="HDY2" s="12"/>
      <c r="HDZ2" s="12"/>
      <c r="HEA2" s="12"/>
      <c r="HEB2" s="12"/>
      <c r="HEC2" s="12"/>
      <c r="HED2" s="12"/>
      <c r="HEE2" s="12"/>
      <c r="HEF2" s="12"/>
      <c r="HEG2" s="12"/>
      <c r="HEH2" s="12"/>
      <c r="HEI2" s="12"/>
      <c r="HEJ2" s="12"/>
      <c r="HEK2" s="12"/>
      <c r="HEL2" s="12"/>
      <c r="HEM2" s="12"/>
      <c r="HEN2" s="12"/>
      <c r="HEO2" s="12"/>
      <c r="HEP2" s="12"/>
      <c r="HEQ2" s="12"/>
      <c r="HER2" s="12"/>
      <c r="HES2" s="12"/>
      <c r="HET2" s="12"/>
      <c r="HEU2" s="12"/>
      <c r="HEV2" s="12"/>
      <c r="HEW2" s="12"/>
      <c r="HEX2" s="12"/>
      <c r="HEY2" s="12"/>
      <c r="HEZ2" s="12"/>
      <c r="HFA2" s="12"/>
      <c r="HFB2" s="12"/>
      <c r="HFC2" s="12"/>
      <c r="HFD2" s="12"/>
      <c r="HFE2" s="12"/>
      <c r="HFF2" s="12"/>
      <c r="HFG2" s="12"/>
      <c r="HFH2" s="12"/>
      <c r="HFI2" s="12"/>
      <c r="HFJ2" s="12"/>
      <c r="HFK2" s="12"/>
      <c r="HFL2" s="12"/>
      <c r="HFM2" s="12"/>
      <c r="HFN2" s="12"/>
      <c r="HFO2" s="12"/>
      <c r="HFP2" s="12"/>
      <c r="HFQ2" s="12"/>
      <c r="HFR2" s="12"/>
      <c r="HFS2" s="12"/>
      <c r="HFT2" s="12"/>
      <c r="HFU2" s="12"/>
      <c r="HFV2" s="12"/>
      <c r="HFW2" s="12"/>
      <c r="HFX2" s="12"/>
      <c r="HFY2" s="12"/>
      <c r="HFZ2" s="12"/>
      <c r="HGA2" s="12"/>
      <c r="HGB2" s="12"/>
      <c r="HGC2" s="12"/>
      <c r="HGD2" s="12"/>
      <c r="HGE2" s="12"/>
      <c r="HGF2" s="12"/>
      <c r="HGG2" s="12"/>
      <c r="HGH2" s="12"/>
      <c r="HGI2" s="12"/>
      <c r="HGJ2" s="12"/>
      <c r="HGK2" s="12"/>
      <c r="HGL2" s="12"/>
      <c r="HGM2" s="12"/>
      <c r="HGN2" s="12"/>
      <c r="HGO2" s="12"/>
      <c r="HGP2" s="12"/>
      <c r="HGQ2" s="12"/>
      <c r="HGR2" s="12"/>
      <c r="HGS2" s="12"/>
      <c r="HGT2" s="12"/>
      <c r="HGU2" s="12"/>
      <c r="HGV2" s="12"/>
      <c r="HGW2" s="12"/>
      <c r="HGX2" s="12"/>
      <c r="HGY2" s="12"/>
      <c r="HGZ2" s="12"/>
      <c r="HHA2" s="12"/>
      <c r="HHB2" s="12"/>
      <c r="HHC2" s="12"/>
      <c r="HHD2" s="12"/>
      <c r="HHE2" s="12"/>
      <c r="HHF2" s="12"/>
      <c r="HHG2" s="12"/>
      <c r="HHH2" s="12"/>
      <c r="HHI2" s="12"/>
      <c r="HHJ2" s="12"/>
      <c r="HHK2" s="12"/>
      <c r="HHL2" s="12"/>
      <c r="HHM2" s="12"/>
      <c r="HHN2" s="12"/>
      <c r="HHO2" s="12"/>
      <c r="HHP2" s="12"/>
      <c r="HHQ2" s="12"/>
      <c r="HHR2" s="12"/>
      <c r="HHS2" s="12"/>
      <c r="HHT2" s="12"/>
      <c r="HHU2" s="12"/>
      <c r="HHV2" s="12"/>
      <c r="HHW2" s="12"/>
      <c r="HHX2" s="12"/>
      <c r="HHY2" s="12"/>
      <c r="HHZ2" s="12"/>
      <c r="HIA2" s="12"/>
      <c r="HIB2" s="12"/>
      <c r="HIC2" s="12"/>
      <c r="HID2" s="12"/>
      <c r="HIE2" s="12"/>
      <c r="HIF2" s="12"/>
      <c r="HIG2" s="12"/>
      <c r="HIH2" s="12"/>
      <c r="HII2" s="12"/>
      <c r="HIJ2" s="12"/>
      <c r="HIK2" s="12"/>
      <c r="HIL2" s="12"/>
      <c r="HIM2" s="12"/>
      <c r="HIN2" s="12"/>
      <c r="HIO2" s="12"/>
      <c r="HIP2" s="12"/>
      <c r="HIQ2" s="12"/>
      <c r="HIR2" s="12"/>
      <c r="HIS2" s="12"/>
      <c r="HIT2" s="12"/>
      <c r="HIU2" s="12"/>
      <c r="HIV2" s="12"/>
      <c r="HIW2" s="12"/>
      <c r="HIX2" s="12"/>
      <c r="HIY2" s="12"/>
      <c r="HIZ2" s="12"/>
      <c r="HJA2" s="12"/>
      <c r="HJB2" s="12"/>
      <c r="HJC2" s="12"/>
      <c r="HJD2" s="12"/>
      <c r="HJE2" s="12"/>
      <c r="HJF2" s="12"/>
      <c r="HJG2" s="12"/>
      <c r="HJH2" s="12"/>
      <c r="HJI2" s="12"/>
      <c r="HJJ2" s="12"/>
      <c r="HJK2" s="12"/>
      <c r="HJL2" s="12"/>
      <c r="HJM2" s="12"/>
      <c r="HJN2" s="12"/>
      <c r="HJO2" s="12"/>
      <c r="HJP2" s="12"/>
      <c r="HJQ2" s="12"/>
      <c r="HJR2" s="12"/>
      <c r="HJS2" s="12"/>
      <c r="HJT2" s="12"/>
      <c r="HJU2" s="12"/>
      <c r="HJV2" s="12"/>
      <c r="HJW2" s="12"/>
      <c r="HJX2" s="12"/>
      <c r="HJY2" s="12"/>
      <c r="HJZ2" s="12"/>
      <c r="HKA2" s="12"/>
      <c r="HKB2" s="12"/>
      <c r="HKC2" s="12"/>
      <c r="HKD2" s="12"/>
      <c r="HKE2" s="12"/>
      <c r="HKF2" s="12"/>
      <c r="HKG2" s="12"/>
      <c r="HKH2" s="12"/>
      <c r="HKI2" s="12"/>
      <c r="HKJ2" s="12"/>
      <c r="HKK2" s="12"/>
      <c r="HKL2" s="12"/>
      <c r="HKM2" s="12"/>
      <c r="HKN2" s="12"/>
      <c r="HKO2" s="12"/>
      <c r="HKP2" s="12"/>
      <c r="HKQ2" s="12"/>
      <c r="HKR2" s="12"/>
      <c r="HKS2" s="12"/>
      <c r="HKT2" s="12"/>
      <c r="HKU2" s="12"/>
      <c r="HKV2" s="12"/>
      <c r="HKW2" s="12"/>
      <c r="HKX2" s="12"/>
      <c r="HKY2" s="12"/>
      <c r="HKZ2" s="12"/>
      <c r="HLA2" s="12"/>
      <c r="HLB2" s="12"/>
      <c r="HLC2" s="12"/>
      <c r="HLD2" s="12"/>
      <c r="HLE2" s="12"/>
      <c r="HLF2" s="12"/>
      <c r="HLG2" s="12"/>
      <c r="HLH2" s="12"/>
      <c r="HLI2" s="12"/>
      <c r="HLJ2" s="12"/>
      <c r="HLK2" s="12"/>
      <c r="HLL2" s="12"/>
      <c r="HLM2" s="12"/>
      <c r="HLN2" s="12"/>
      <c r="HLO2" s="12"/>
      <c r="HLP2" s="12"/>
      <c r="HLQ2" s="12"/>
      <c r="HLR2" s="12"/>
      <c r="HLS2" s="12"/>
      <c r="HLT2" s="12"/>
      <c r="HLU2" s="12"/>
      <c r="HLV2" s="12"/>
      <c r="HLW2" s="12"/>
      <c r="HLX2" s="12"/>
      <c r="HLY2" s="12"/>
      <c r="HLZ2" s="12"/>
      <c r="HMA2" s="12"/>
      <c r="HMB2" s="12"/>
      <c r="HMC2" s="12"/>
      <c r="HMD2" s="12"/>
      <c r="HME2" s="12"/>
      <c r="HMF2" s="12"/>
      <c r="HMG2" s="12"/>
      <c r="HMH2" s="12"/>
      <c r="HMI2" s="12"/>
      <c r="HMJ2" s="12"/>
      <c r="HMK2" s="12"/>
      <c r="HML2" s="12"/>
      <c r="HMM2" s="12"/>
      <c r="HMN2" s="12"/>
      <c r="HMO2" s="12"/>
      <c r="HMP2" s="12"/>
      <c r="HMQ2" s="12"/>
      <c r="HMR2" s="12"/>
      <c r="HMS2" s="12"/>
      <c r="HMT2" s="12"/>
      <c r="HMU2" s="12"/>
      <c r="HMV2" s="12"/>
      <c r="HMW2" s="12"/>
      <c r="HMX2" s="12"/>
      <c r="HMY2" s="12"/>
      <c r="HMZ2" s="12"/>
      <c r="HNA2" s="12"/>
      <c r="HNB2" s="12"/>
      <c r="HNC2" s="12"/>
      <c r="HND2" s="12"/>
      <c r="HNE2" s="12"/>
      <c r="HNF2" s="12"/>
      <c r="HNG2" s="12"/>
      <c r="HNH2" s="12"/>
      <c r="HNI2" s="12"/>
      <c r="HNJ2" s="12"/>
      <c r="HNK2" s="12"/>
      <c r="HNL2" s="12"/>
      <c r="HNM2" s="12"/>
      <c r="HNN2" s="12"/>
      <c r="HNO2" s="12"/>
      <c r="HNP2" s="12"/>
      <c r="HNQ2" s="12"/>
      <c r="HNR2" s="12"/>
      <c r="HNS2" s="12"/>
      <c r="HNT2" s="12"/>
      <c r="HNU2" s="12"/>
      <c r="HNV2" s="12"/>
      <c r="HNW2" s="12"/>
      <c r="HNX2" s="12"/>
      <c r="HNY2" s="12"/>
      <c r="HNZ2" s="12"/>
      <c r="HOA2" s="12"/>
      <c r="HOB2" s="12"/>
      <c r="HOC2" s="12"/>
      <c r="HOD2" s="12"/>
      <c r="HOE2" s="12"/>
      <c r="HOF2" s="12"/>
      <c r="HOG2" s="12"/>
      <c r="HOH2" s="12"/>
      <c r="HOI2" s="12"/>
      <c r="HOJ2" s="12"/>
      <c r="HOK2" s="12"/>
      <c r="HOL2" s="12"/>
      <c r="HOM2" s="12"/>
      <c r="HON2" s="12"/>
      <c r="HOO2" s="12"/>
      <c r="HOP2" s="12"/>
      <c r="HOQ2" s="12"/>
      <c r="HOR2" s="12"/>
      <c r="HOS2" s="12"/>
      <c r="HOT2" s="12"/>
      <c r="HOU2" s="12"/>
      <c r="HOV2" s="12"/>
      <c r="HOW2" s="12"/>
      <c r="HOX2" s="12"/>
      <c r="HOY2" s="12"/>
      <c r="HOZ2" s="12"/>
      <c r="HPA2" s="12"/>
      <c r="HPB2" s="12"/>
      <c r="HPC2" s="12"/>
      <c r="HPD2" s="12"/>
      <c r="HPE2" s="12"/>
      <c r="HPF2" s="12"/>
      <c r="HPG2" s="12"/>
      <c r="HPH2" s="12"/>
      <c r="HPI2" s="12"/>
      <c r="HPJ2" s="12"/>
      <c r="HPK2" s="12"/>
      <c r="HPL2" s="12"/>
      <c r="HPM2" s="12"/>
      <c r="HPN2" s="12"/>
      <c r="HPO2" s="12"/>
      <c r="HPP2" s="12"/>
      <c r="HPQ2" s="12"/>
      <c r="HPR2" s="12"/>
      <c r="HPS2" s="12"/>
      <c r="HPT2" s="12"/>
      <c r="HPU2" s="12"/>
      <c r="HPV2" s="12"/>
      <c r="HPW2" s="12"/>
      <c r="HPX2" s="12"/>
      <c r="HPY2" s="12"/>
      <c r="HPZ2" s="12"/>
      <c r="HQA2" s="12"/>
      <c r="HQB2" s="12"/>
      <c r="HQC2" s="12"/>
      <c r="HQD2" s="12"/>
      <c r="HQE2" s="12"/>
      <c r="HQF2" s="12"/>
      <c r="HQG2" s="12"/>
      <c r="HQH2" s="12"/>
      <c r="HQI2" s="12"/>
      <c r="HQJ2" s="12"/>
      <c r="HQK2" s="12"/>
      <c r="HQL2" s="12"/>
      <c r="HQM2" s="12"/>
      <c r="HQN2" s="12"/>
      <c r="HQO2" s="12"/>
      <c r="HQP2" s="12"/>
      <c r="HQQ2" s="12"/>
      <c r="HQR2" s="12"/>
      <c r="HQS2" s="12"/>
      <c r="HQT2" s="12"/>
      <c r="HQU2" s="12"/>
      <c r="HQV2" s="12"/>
      <c r="HQW2" s="12"/>
      <c r="HQX2" s="12"/>
      <c r="HQY2" s="12"/>
      <c r="HQZ2" s="12"/>
      <c r="HRA2" s="12"/>
      <c r="HRB2" s="12"/>
      <c r="HRC2" s="12"/>
      <c r="HRD2" s="12"/>
      <c r="HRE2" s="12"/>
      <c r="HRF2" s="12"/>
      <c r="HRG2" s="12"/>
      <c r="HRH2" s="12"/>
      <c r="HRI2" s="12"/>
      <c r="HRJ2" s="12"/>
      <c r="HRK2" s="12"/>
      <c r="HRL2" s="12"/>
      <c r="HRM2" s="12"/>
      <c r="HRN2" s="12"/>
      <c r="HRO2" s="12"/>
      <c r="HRP2" s="12"/>
      <c r="HRQ2" s="12"/>
      <c r="HRR2" s="12"/>
      <c r="HRS2" s="12"/>
      <c r="HRT2" s="12"/>
      <c r="HRU2" s="12"/>
      <c r="HRV2" s="12"/>
      <c r="HRW2" s="12"/>
      <c r="HRX2" s="12"/>
      <c r="HRY2" s="12"/>
      <c r="HRZ2" s="12"/>
      <c r="HSA2" s="12"/>
      <c r="HSB2" s="12"/>
      <c r="HSC2" s="12"/>
      <c r="HSD2" s="12"/>
      <c r="HSE2" s="12"/>
      <c r="HSF2" s="12"/>
      <c r="HSG2" s="12"/>
      <c r="HSH2" s="12"/>
      <c r="HSI2" s="12"/>
      <c r="HSJ2" s="12"/>
      <c r="HSK2" s="12"/>
      <c r="HSL2" s="12"/>
      <c r="HSM2" s="12"/>
      <c r="HSN2" s="12"/>
      <c r="HSO2" s="12"/>
      <c r="HSP2" s="12"/>
      <c r="HSQ2" s="12"/>
      <c r="HSR2" s="12"/>
      <c r="HSS2" s="12"/>
      <c r="HST2" s="12"/>
      <c r="HSU2" s="12"/>
      <c r="HSV2" s="12"/>
      <c r="HSW2" s="12"/>
      <c r="HSX2" s="12"/>
      <c r="HSY2" s="12"/>
      <c r="HSZ2" s="12"/>
      <c r="HTA2" s="12"/>
      <c r="HTB2" s="12"/>
      <c r="HTC2" s="12"/>
      <c r="HTD2" s="12"/>
      <c r="HTE2" s="12"/>
      <c r="HTF2" s="12"/>
      <c r="HTG2" s="12"/>
      <c r="HTH2" s="12"/>
      <c r="HTI2" s="12"/>
      <c r="HTJ2" s="12"/>
      <c r="HTK2" s="12"/>
      <c r="HTL2" s="12"/>
      <c r="HTM2" s="12"/>
      <c r="HTN2" s="12"/>
      <c r="HTO2" s="12"/>
      <c r="HTP2" s="12"/>
      <c r="HTQ2" s="12"/>
      <c r="HTR2" s="12"/>
      <c r="HTS2" s="12"/>
      <c r="HTT2" s="12"/>
      <c r="HTU2" s="12"/>
      <c r="HTV2" s="12"/>
      <c r="HTW2" s="12"/>
      <c r="HTX2" s="12"/>
      <c r="HTY2" s="12"/>
      <c r="HTZ2" s="12"/>
      <c r="HUA2" s="12"/>
      <c r="HUB2" s="12"/>
      <c r="HUC2" s="12"/>
      <c r="HUD2" s="12"/>
      <c r="HUE2" s="12"/>
      <c r="HUF2" s="12"/>
      <c r="HUG2" s="12"/>
      <c r="HUH2" s="12"/>
      <c r="HUI2" s="12"/>
      <c r="HUJ2" s="12"/>
      <c r="HUK2" s="12"/>
      <c r="HUL2" s="12"/>
      <c r="HUM2" s="12"/>
      <c r="HUN2" s="12"/>
      <c r="HUO2" s="12"/>
      <c r="HUP2" s="12"/>
      <c r="HUQ2" s="12"/>
      <c r="HUR2" s="12"/>
      <c r="HUS2" s="12"/>
      <c r="HUT2" s="12"/>
      <c r="HUU2" s="12"/>
      <c r="HUV2" s="12"/>
      <c r="HUW2" s="12"/>
      <c r="HUX2" s="12"/>
      <c r="HUY2" s="12"/>
      <c r="HUZ2" s="12"/>
      <c r="HVA2" s="12"/>
      <c r="HVB2" s="12"/>
      <c r="HVC2" s="12"/>
      <c r="HVD2" s="12"/>
      <c r="HVE2" s="12"/>
      <c r="HVF2" s="12"/>
      <c r="HVG2" s="12"/>
      <c r="HVH2" s="12"/>
      <c r="HVI2" s="12"/>
      <c r="HVJ2" s="12"/>
      <c r="HVK2" s="12"/>
      <c r="HVL2" s="12"/>
      <c r="HVM2" s="12"/>
      <c r="HVN2" s="12"/>
      <c r="HVO2" s="12"/>
      <c r="HVP2" s="12"/>
      <c r="HVQ2" s="12"/>
      <c r="HVR2" s="12"/>
      <c r="HVS2" s="12"/>
      <c r="HVT2" s="12"/>
      <c r="HVU2" s="12"/>
      <c r="HVV2" s="12"/>
      <c r="HVW2" s="12"/>
      <c r="HVX2" s="12"/>
      <c r="HVY2" s="12"/>
      <c r="HVZ2" s="12"/>
      <c r="HWA2" s="12"/>
      <c r="HWB2" s="12"/>
      <c r="HWC2" s="12"/>
      <c r="HWD2" s="12"/>
      <c r="HWE2" s="12"/>
      <c r="HWF2" s="12"/>
      <c r="HWG2" s="12"/>
      <c r="HWH2" s="12"/>
      <c r="HWI2" s="12"/>
      <c r="HWJ2" s="12"/>
      <c r="HWK2" s="12"/>
      <c r="HWL2" s="12"/>
      <c r="HWM2" s="12"/>
      <c r="HWN2" s="12"/>
      <c r="HWO2" s="12"/>
      <c r="HWP2" s="12"/>
      <c r="HWQ2" s="12"/>
      <c r="HWR2" s="12"/>
      <c r="HWS2" s="12"/>
      <c r="HWT2" s="12"/>
      <c r="HWU2" s="12"/>
      <c r="HWV2" s="12"/>
      <c r="HWW2" s="12"/>
      <c r="HWX2" s="12"/>
      <c r="HWY2" s="12"/>
      <c r="HWZ2" s="12"/>
      <c r="HXA2" s="12"/>
      <c r="HXB2" s="12"/>
      <c r="HXC2" s="12"/>
      <c r="HXD2" s="12"/>
      <c r="HXE2" s="12"/>
      <c r="HXF2" s="12"/>
      <c r="HXG2" s="12"/>
      <c r="HXH2" s="12"/>
      <c r="HXI2" s="12"/>
      <c r="HXJ2" s="12"/>
      <c r="HXK2" s="12"/>
      <c r="HXL2" s="12"/>
      <c r="HXM2" s="12"/>
      <c r="HXN2" s="12"/>
      <c r="HXO2" s="12"/>
      <c r="HXP2" s="12"/>
      <c r="HXQ2" s="12"/>
      <c r="HXR2" s="12"/>
      <c r="HXS2" s="12"/>
      <c r="HXT2" s="12"/>
      <c r="HXU2" s="12"/>
      <c r="HXV2" s="12"/>
      <c r="HXW2" s="12"/>
      <c r="HXX2" s="12"/>
      <c r="HXY2" s="12"/>
      <c r="HXZ2" s="12"/>
      <c r="HYA2" s="12"/>
      <c r="HYB2" s="12"/>
      <c r="HYC2" s="12"/>
      <c r="HYD2" s="12"/>
      <c r="HYE2" s="12"/>
      <c r="HYF2" s="12"/>
      <c r="HYG2" s="12"/>
      <c r="HYH2" s="12"/>
      <c r="HYI2" s="12"/>
      <c r="HYJ2" s="12"/>
      <c r="HYK2" s="12"/>
      <c r="HYL2" s="12"/>
      <c r="HYM2" s="12"/>
      <c r="HYN2" s="12"/>
      <c r="HYO2" s="12"/>
      <c r="HYP2" s="12"/>
      <c r="HYQ2" s="12"/>
      <c r="HYR2" s="12"/>
      <c r="HYS2" s="12"/>
      <c r="HYT2" s="12"/>
      <c r="HYU2" s="12"/>
      <c r="HYV2" s="12"/>
      <c r="HYW2" s="12"/>
      <c r="HYX2" s="12"/>
      <c r="HYY2" s="12"/>
      <c r="HYZ2" s="12"/>
      <c r="HZA2" s="12"/>
      <c r="HZB2" s="12"/>
      <c r="HZC2" s="12"/>
      <c r="HZD2" s="12"/>
      <c r="HZE2" s="12"/>
      <c r="HZF2" s="12"/>
      <c r="HZG2" s="12"/>
      <c r="HZH2" s="12"/>
      <c r="HZI2" s="12"/>
      <c r="HZJ2" s="12"/>
      <c r="HZK2" s="12"/>
      <c r="HZL2" s="12"/>
      <c r="HZM2" s="12"/>
      <c r="HZN2" s="12"/>
      <c r="HZO2" s="12"/>
      <c r="HZP2" s="12"/>
      <c r="HZQ2" s="12"/>
      <c r="HZR2" s="12"/>
      <c r="HZS2" s="12"/>
      <c r="HZT2" s="12"/>
      <c r="HZU2" s="12"/>
      <c r="HZV2" s="12"/>
      <c r="HZW2" s="12"/>
      <c r="HZX2" s="12"/>
      <c r="HZY2" s="12"/>
      <c r="HZZ2" s="12"/>
      <c r="IAA2" s="12"/>
      <c r="IAB2" s="12"/>
      <c r="IAC2" s="12"/>
      <c r="IAD2" s="12"/>
      <c r="IAE2" s="12"/>
      <c r="IAF2" s="12"/>
      <c r="IAG2" s="12"/>
      <c r="IAH2" s="12"/>
      <c r="IAI2" s="12"/>
      <c r="IAJ2" s="12"/>
      <c r="IAK2" s="12"/>
      <c r="IAL2" s="12"/>
      <c r="IAM2" s="12"/>
      <c r="IAN2" s="12"/>
      <c r="IAO2" s="12"/>
      <c r="IAP2" s="12"/>
      <c r="IAQ2" s="12"/>
      <c r="IAR2" s="12"/>
      <c r="IAS2" s="12"/>
      <c r="IAT2" s="12"/>
      <c r="IAU2" s="12"/>
      <c r="IAV2" s="12"/>
      <c r="IAW2" s="12"/>
      <c r="IAX2" s="12"/>
      <c r="IAY2" s="12"/>
      <c r="IAZ2" s="12"/>
      <c r="IBA2" s="12"/>
      <c r="IBB2" s="12"/>
      <c r="IBC2" s="12"/>
      <c r="IBD2" s="12"/>
      <c r="IBE2" s="12"/>
      <c r="IBF2" s="12"/>
      <c r="IBG2" s="12"/>
      <c r="IBH2" s="12"/>
      <c r="IBI2" s="12"/>
      <c r="IBJ2" s="12"/>
      <c r="IBK2" s="12"/>
      <c r="IBL2" s="12"/>
      <c r="IBM2" s="12"/>
      <c r="IBN2" s="12"/>
      <c r="IBO2" s="12"/>
      <c r="IBP2" s="12"/>
      <c r="IBQ2" s="12"/>
      <c r="IBR2" s="12"/>
      <c r="IBS2" s="12"/>
      <c r="IBT2" s="12"/>
      <c r="IBU2" s="12"/>
      <c r="IBV2" s="12"/>
      <c r="IBW2" s="12"/>
      <c r="IBX2" s="12"/>
      <c r="IBY2" s="12"/>
      <c r="IBZ2" s="12"/>
      <c r="ICA2" s="12"/>
      <c r="ICB2" s="12"/>
      <c r="ICC2" s="12"/>
      <c r="ICD2" s="12"/>
      <c r="ICE2" s="12"/>
      <c r="ICF2" s="12"/>
      <c r="ICG2" s="12"/>
      <c r="ICH2" s="12"/>
      <c r="ICI2" s="12"/>
      <c r="ICJ2" s="12"/>
      <c r="ICK2" s="12"/>
      <c r="ICL2" s="12"/>
      <c r="ICM2" s="12"/>
      <c r="ICN2" s="12"/>
      <c r="ICO2" s="12"/>
      <c r="ICP2" s="12"/>
      <c r="ICQ2" s="12"/>
      <c r="ICR2" s="12"/>
      <c r="ICS2" s="12"/>
      <c r="ICT2" s="12"/>
      <c r="ICU2" s="12"/>
      <c r="ICV2" s="12"/>
      <c r="ICW2" s="12"/>
      <c r="ICX2" s="12"/>
      <c r="ICY2" s="12"/>
      <c r="ICZ2" s="12"/>
      <c r="IDA2" s="12"/>
      <c r="IDB2" s="12"/>
      <c r="IDC2" s="12"/>
      <c r="IDD2" s="12"/>
      <c r="IDE2" s="12"/>
      <c r="IDF2" s="12"/>
      <c r="IDG2" s="12"/>
      <c r="IDH2" s="12"/>
      <c r="IDI2" s="12"/>
      <c r="IDJ2" s="12"/>
      <c r="IDK2" s="12"/>
      <c r="IDL2" s="12"/>
      <c r="IDM2" s="12"/>
      <c r="IDN2" s="12"/>
      <c r="IDO2" s="12"/>
      <c r="IDP2" s="12"/>
      <c r="IDQ2" s="12"/>
      <c r="IDR2" s="12"/>
      <c r="IDS2" s="12"/>
      <c r="IDT2" s="12"/>
      <c r="IDU2" s="12"/>
      <c r="IDV2" s="12"/>
      <c r="IDW2" s="12"/>
      <c r="IDX2" s="12"/>
      <c r="IDY2" s="12"/>
      <c r="IDZ2" s="12"/>
      <c r="IEA2" s="12"/>
      <c r="IEB2" s="12"/>
      <c r="IEC2" s="12"/>
      <c r="IED2" s="12"/>
      <c r="IEE2" s="12"/>
      <c r="IEF2" s="12"/>
      <c r="IEG2" s="12"/>
      <c r="IEH2" s="12"/>
      <c r="IEI2" s="12"/>
      <c r="IEJ2" s="12"/>
      <c r="IEK2" s="12"/>
      <c r="IEL2" s="12"/>
      <c r="IEM2" s="12"/>
      <c r="IEN2" s="12"/>
      <c r="IEO2" s="12"/>
      <c r="IEP2" s="12"/>
      <c r="IEQ2" s="12"/>
      <c r="IER2" s="12"/>
      <c r="IES2" s="12"/>
      <c r="IET2" s="12"/>
      <c r="IEU2" s="12"/>
      <c r="IEV2" s="12"/>
      <c r="IEW2" s="12"/>
      <c r="IEX2" s="12"/>
      <c r="IEY2" s="12"/>
      <c r="IEZ2" s="12"/>
      <c r="IFA2" s="12"/>
      <c r="IFB2" s="12"/>
      <c r="IFC2" s="12"/>
      <c r="IFD2" s="12"/>
      <c r="IFE2" s="12"/>
      <c r="IFF2" s="12"/>
      <c r="IFG2" s="12"/>
      <c r="IFH2" s="12"/>
      <c r="IFI2" s="12"/>
      <c r="IFJ2" s="12"/>
      <c r="IFK2" s="12"/>
      <c r="IFL2" s="12"/>
      <c r="IFM2" s="12"/>
      <c r="IFN2" s="12"/>
      <c r="IFO2" s="12"/>
      <c r="IFP2" s="12"/>
      <c r="IFQ2" s="12"/>
      <c r="IFR2" s="12"/>
      <c r="IFS2" s="12"/>
      <c r="IFT2" s="12"/>
      <c r="IFU2" s="12"/>
      <c r="IFV2" s="12"/>
      <c r="IFW2" s="12"/>
      <c r="IFX2" s="12"/>
      <c r="IFY2" s="12"/>
      <c r="IFZ2" s="12"/>
      <c r="IGA2" s="12"/>
      <c r="IGB2" s="12"/>
      <c r="IGC2" s="12"/>
      <c r="IGD2" s="12"/>
      <c r="IGE2" s="12"/>
      <c r="IGF2" s="12"/>
      <c r="IGG2" s="12"/>
      <c r="IGH2" s="12"/>
      <c r="IGI2" s="12"/>
      <c r="IGJ2" s="12"/>
      <c r="IGK2" s="12"/>
      <c r="IGL2" s="12"/>
      <c r="IGM2" s="12"/>
      <c r="IGN2" s="12"/>
      <c r="IGO2" s="12"/>
      <c r="IGP2" s="12"/>
      <c r="IGQ2" s="12"/>
      <c r="IGR2" s="12"/>
      <c r="IGS2" s="12"/>
      <c r="IGT2" s="12"/>
      <c r="IGU2" s="12"/>
      <c r="IGV2" s="12"/>
      <c r="IGW2" s="12"/>
      <c r="IGX2" s="12"/>
      <c r="IGY2" s="12"/>
      <c r="IGZ2" s="12"/>
      <c r="IHA2" s="12"/>
      <c r="IHB2" s="12"/>
      <c r="IHC2" s="12"/>
      <c r="IHD2" s="12"/>
      <c r="IHE2" s="12"/>
      <c r="IHF2" s="12"/>
      <c r="IHG2" s="12"/>
      <c r="IHH2" s="12"/>
      <c r="IHI2" s="12"/>
      <c r="IHJ2" s="12"/>
      <c r="IHK2" s="12"/>
      <c r="IHL2" s="12"/>
      <c r="IHM2" s="12"/>
      <c r="IHN2" s="12"/>
      <c r="IHO2" s="12"/>
      <c r="IHP2" s="12"/>
      <c r="IHQ2" s="12"/>
      <c r="IHR2" s="12"/>
      <c r="IHS2" s="12"/>
      <c r="IHT2" s="12"/>
      <c r="IHU2" s="12"/>
      <c r="IHV2" s="12"/>
      <c r="IHW2" s="12"/>
      <c r="IHX2" s="12"/>
      <c r="IHY2" s="12"/>
      <c r="IHZ2" s="12"/>
      <c r="IIA2" s="12"/>
      <c r="IIB2" s="12"/>
      <c r="IIC2" s="12"/>
      <c r="IID2" s="12"/>
      <c r="IIE2" s="12"/>
      <c r="IIF2" s="12"/>
      <c r="IIG2" s="12"/>
      <c r="IIH2" s="12"/>
      <c r="III2" s="12"/>
      <c r="IIJ2" s="12"/>
      <c r="IIK2" s="12"/>
      <c r="IIL2" s="12"/>
      <c r="IIM2" s="12"/>
      <c r="IIN2" s="12"/>
      <c r="IIO2" s="12"/>
      <c r="IIP2" s="12"/>
      <c r="IIQ2" s="12"/>
      <c r="IIR2" s="12"/>
      <c r="IIS2" s="12"/>
      <c r="IIT2" s="12"/>
      <c r="IIU2" s="12"/>
      <c r="IIV2" s="12"/>
      <c r="IIW2" s="12"/>
      <c r="IIX2" s="12"/>
      <c r="IIY2" s="12"/>
      <c r="IIZ2" s="12"/>
      <c r="IJA2" s="12"/>
      <c r="IJB2" s="12"/>
      <c r="IJC2" s="12"/>
      <c r="IJD2" s="12"/>
      <c r="IJE2" s="12"/>
      <c r="IJF2" s="12"/>
      <c r="IJG2" s="12"/>
      <c r="IJH2" s="12"/>
      <c r="IJI2" s="12"/>
      <c r="IJJ2" s="12"/>
      <c r="IJK2" s="12"/>
      <c r="IJL2" s="12"/>
      <c r="IJM2" s="12"/>
      <c r="IJN2" s="12"/>
      <c r="IJO2" s="12"/>
      <c r="IJP2" s="12"/>
      <c r="IJQ2" s="12"/>
      <c r="IJR2" s="12"/>
      <c r="IJS2" s="12"/>
      <c r="IJT2" s="12"/>
      <c r="IJU2" s="12"/>
      <c r="IJV2" s="12"/>
      <c r="IJW2" s="12"/>
      <c r="IJX2" s="12"/>
      <c r="IJY2" s="12"/>
      <c r="IJZ2" s="12"/>
      <c r="IKA2" s="12"/>
      <c r="IKB2" s="12"/>
      <c r="IKC2" s="12"/>
      <c r="IKD2" s="12"/>
      <c r="IKE2" s="12"/>
      <c r="IKF2" s="12"/>
      <c r="IKG2" s="12"/>
      <c r="IKH2" s="12"/>
      <c r="IKI2" s="12"/>
      <c r="IKJ2" s="12"/>
      <c r="IKK2" s="12"/>
      <c r="IKL2" s="12"/>
      <c r="IKM2" s="12"/>
      <c r="IKN2" s="12"/>
      <c r="IKO2" s="12"/>
      <c r="IKP2" s="12"/>
      <c r="IKQ2" s="12"/>
      <c r="IKR2" s="12"/>
      <c r="IKS2" s="12"/>
      <c r="IKT2" s="12"/>
      <c r="IKU2" s="12"/>
      <c r="IKV2" s="12"/>
      <c r="IKW2" s="12"/>
      <c r="IKX2" s="12"/>
      <c r="IKY2" s="12"/>
      <c r="IKZ2" s="12"/>
      <c r="ILA2" s="12"/>
      <c r="ILB2" s="12"/>
      <c r="ILC2" s="12"/>
      <c r="ILD2" s="12"/>
      <c r="ILE2" s="12"/>
      <c r="ILF2" s="12"/>
      <c r="ILG2" s="12"/>
      <c r="ILH2" s="12"/>
      <c r="ILI2" s="12"/>
      <c r="ILJ2" s="12"/>
      <c r="ILK2" s="12"/>
      <c r="ILL2" s="12"/>
      <c r="ILM2" s="12"/>
      <c r="ILN2" s="12"/>
      <c r="ILO2" s="12"/>
      <c r="ILP2" s="12"/>
      <c r="ILQ2" s="12"/>
      <c r="ILR2" s="12"/>
      <c r="ILS2" s="12"/>
      <c r="ILT2" s="12"/>
      <c r="ILU2" s="12"/>
      <c r="ILV2" s="12"/>
      <c r="ILW2" s="12"/>
      <c r="ILX2" s="12"/>
      <c r="ILY2" s="12"/>
      <c r="ILZ2" s="12"/>
      <c r="IMA2" s="12"/>
      <c r="IMB2" s="12"/>
      <c r="IMC2" s="12"/>
      <c r="IMD2" s="12"/>
      <c r="IME2" s="12"/>
      <c r="IMF2" s="12"/>
      <c r="IMG2" s="12"/>
      <c r="IMH2" s="12"/>
      <c r="IMI2" s="12"/>
      <c r="IMJ2" s="12"/>
      <c r="IMK2" s="12"/>
      <c r="IML2" s="12"/>
      <c r="IMM2" s="12"/>
      <c r="IMN2" s="12"/>
      <c r="IMO2" s="12"/>
      <c r="IMP2" s="12"/>
      <c r="IMQ2" s="12"/>
      <c r="IMR2" s="12"/>
      <c r="IMS2" s="12"/>
      <c r="IMT2" s="12"/>
      <c r="IMU2" s="12"/>
      <c r="IMV2" s="12"/>
      <c r="IMW2" s="12"/>
      <c r="IMX2" s="12"/>
      <c r="IMY2" s="12"/>
      <c r="IMZ2" s="12"/>
      <c r="INA2" s="12"/>
      <c r="INB2" s="12"/>
      <c r="INC2" s="12"/>
      <c r="IND2" s="12"/>
      <c r="INE2" s="12"/>
      <c r="INF2" s="12"/>
      <c r="ING2" s="12"/>
      <c r="INH2" s="12"/>
      <c r="INI2" s="12"/>
      <c r="INJ2" s="12"/>
      <c r="INK2" s="12"/>
      <c r="INL2" s="12"/>
      <c r="INM2" s="12"/>
      <c r="INN2" s="12"/>
      <c r="INO2" s="12"/>
      <c r="INP2" s="12"/>
      <c r="INQ2" s="12"/>
      <c r="INR2" s="12"/>
      <c r="INS2" s="12"/>
      <c r="INT2" s="12"/>
      <c r="INU2" s="12"/>
      <c r="INV2" s="12"/>
      <c r="INW2" s="12"/>
      <c r="INX2" s="12"/>
      <c r="INY2" s="12"/>
      <c r="INZ2" s="12"/>
      <c r="IOA2" s="12"/>
      <c r="IOB2" s="12"/>
      <c r="IOC2" s="12"/>
      <c r="IOD2" s="12"/>
      <c r="IOE2" s="12"/>
      <c r="IOF2" s="12"/>
      <c r="IOG2" s="12"/>
      <c r="IOH2" s="12"/>
      <c r="IOI2" s="12"/>
      <c r="IOJ2" s="12"/>
      <c r="IOK2" s="12"/>
      <c r="IOL2" s="12"/>
      <c r="IOM2" s="12"/>
      <c r="ION2" s="12"/>
      <c r="IOO2" s="12"/>
      <c r="IOP2" s="12"/>
      <c r="IOQ2" s="12"/>
      <c r="IOR2" s="12"/>
      <c r="IOS2" s="12"/>
      <c r="IOT2" s="12"/>
      <c r="IOU2" s="12"/>
      <c r="IOV2" s="12"/>
      <c r="IOW2" s="12"/>
      <c r="IOX2" s="12"/>
      <c r="IOY2" s="12"/>
      <c r="IOZ2" s="12"/>
      <c r="IPA2" s="12"/>
      <c r="IPB2" s="12"/>
      <c r="IPC2" s="12"/>
      <c r="IPD2" s="12"/>
      <c r="IPE2" s="12"/>
      <c r="IPF2" s="12"/>
      <c r="IPG2" s="12"/>
      <c r="IPH2" s="12"/>
      <c r="IPI2" s="12"/>
      <c r="IPJ2" s="12"/>
      <c r="IPK2" s="12"/>
      <c r="IPL2" s="12"/>
      <c r="IPM2" s="12"/>
      <c r="IPN2" s="12"/>
      <c r="IPO2" s="12"/>
      <c r="IPP2" s="12"/>
      <c r="IPQ2" s="12"/>
      <c r="IPR2" s="12"/>
      <c r="IPS2" s="12"/>
      <c r="IPT2" s="12"/>
      <c r="IPU2" s="12"/>
      <c r="IPV2" s="12"/>
      <c r="IPW2" s="12"/>
      <c r="IPX2" s="12"/>
      <c r="IPY2" s="12"/>
      <c r="IPZ2" s="12"/>
      <c r="IQA2" s="12"/>
      <c r="IQB2" s="12"/>
      <c r="IQC2" s="12"/>
      <c r="IQD2" s="12"/>
      <c r="IQE2" s="12"/>
      <c r="IQF2" s="12"/>
      <c r="IQG2" s="12"/>
      <c r="IQH2" s="12"/>
      <c r="IQI2" s="12"/>
      <c r="IQJ2" s="12"/>
      <c r="IQK2" s="12"/>
      <c r="IQL2" s="12"/>
      <c r="IQM2" s="12"/>
      <c r="IQN2" s="12"/>
      <c r="IQO2" s="12"/>
      <c r="IQP2" s="12"/>
      <c r="IQQ2" s="12"/>
      <c r="IQR2" s="12"/>
      <c r="IQS2" s="12"/>
      <c r="IQT2" s="12"/>
      <c r="IQU2" s="12"/>
      <c r="IQV2" s="12"/>
      <c r="IQW2" s="12"/>
      <c r="IQX2" s="12"/>
      <c r="IQY2" s="12"/>
      <c r="IQZ2" s="12"/>
      <c r="IRA2" s="12"/>
      <c r="IRB2" s="12"/>
      <c r="IRC2" s="12"/>
      <c r="IRD2" s="12"/>
      <c r="IRE2" s="12"/>
      <c r="IRF2" s="12"/>
      <c r="IRG2" s="12"/>
      <c r="IRH2" s="12"/>
      <c r="IRI2" s="12"/>
      <c r="IRJ2" s="12"/>
      <c r="IRK2" s="12"/>
      <c r="IRL2" s="12"/>
      <c r="IRM2" s="12"/>
      <c r="IRN2" s="12"/>
      <c r="IRO2" s="12"/>
      <c r="IRP2" s="12"/>
      <c r="IRQ2" s="12"/>
      <c r="IRR2" s="12"/>
      <c r="IRS2" s="12"/>
      <c r="IRT2" s="12"/>
      <c r="IRU2" s="12"/>
      <c r="IRV2" s="12"/>
      <c r="IRW2" s="12"/>
      <c r="IRX2" s="12"/>
      <c r="IRY2" s="12"/>
      <c r="IRZ2" s="12"/>
      <c r="ISA2" s="12"/>
      <c r="ISB2" s="12"/>
      <c r="ISC2" s="12"/>
      <c r="ISD2" s="12"/>
      <c r="ISE2" s="12"/>
      <c r="ISF2" s="12"/>
      <c r="ISG2" s="12"/>
      <c r="ISH2" s="12"/>
      <c r="ISI2" s="12"/>
      <c r="ISJ2" s="12"/>
      <c r="ISK2" s="12"/>
      <c r="ISL2" s="12"/>
      <c r="ISM2" s="12"/>
      <c r="ISN2" s="12"/>
      <c r="ISO2" s="12"/>
      <c r="ISP2" s="12"/>
      <c r="ISQ2" s="12"/>
      <c r="ISR2" s="12"/>
      <c r="ISS2" s="12"/>
      <c r="IST2" s="12"/>
      <c r="ISU2" s="12"/>
      <c r="ISV2" s="12"/>
      <c r="ISW2" s="12"/>
      <c r="ISX2" s="12"/>
      <c r="ISY2" s="12"/>
      <c r="ISZ2" s="12"/>
      <c r="ITA2" s="12"/>
      <c r="ITB2" s="12"/>
      <c r="ITC2" s="12"/>
      <c r="ITD2" s="12"/>
      <c r="ITE2" s="12"/>
      <c r="ITF2" s="12"/>
      <c r="ITG2" s="12"/>
      <c r="ITH2" s="12"/>
      <c r="ITI2" s="12"/>
      <c r="ITJ2" s="12"/>
      <c r="ITK2" s="12"/>
      <c r="ITL2" s="12"/>
      <c r="ITM2" s="12"/>
      <c r="ITN2" s="12"/>
      <c r="ITO2" s="12"/>
      <c r="ITP2" s="12"/>
      <c r="ITQ2" s="12"/>
      <c r="ITR2" s="12"/>
      <c r="ITS2" s="12"/>
      <c r="ITT2" s="12"/>
      <c r="ITU2" s="12"/>
      <c r="ITV2" s="12"/>
      <c r="ITW2" s="12"/>
      <c r="ITX2" s="12"/>
      <c r="ITY2" s="12"/>
      <c r="ITZ2" s="12"/>
      <c r="IUA2" s="12"/>
      <c r="IUB2" s="12"/>
      <c r="IUC2" s="12"/>
      <c r="IUD2" s="12"/>
      <c r="IUE2" s="12"/>
      <c r="IUF2" s="12"/>
      <c r="IUG2" s="12"/>
      <c r="IUH2" s="12"/>
      <c r="IUI2" s="12"/>
      <c r="IUJ2" s="12"/>
      <c r="IUK2" s="12"/>
      <c r="IUL2" s="12"/>
      <c r="IUM2" s="12"/>
      <c r="IUN2" s="12"/>
      <c r="IUO2" s="12"/>
      <c r="IUP2" s="12"/>
      <c r="IUQ2" s="12"/>
      <c r="IUR2" s="12"/>
      <c r="IUS2" s="12"/>
      <c r="IUT2" s="12"/>
      <c r="IUU2" s="12"/>
      <c r="IUV2" s="12"/>
      <c r="IUW2" s="12"/>
      <c r="IUX2" s="12"/>
      <c r="IUY2" s="12"/>
      <c r="IUZ2" s="12"/>
      <c r="IVA2" s="12"/>
      <c r="IVB2" s="12"/>
      <c r="IVC2" s="12"/>
      <c r="IVD2" s="12"/>
      <c r="IVE2" s="12"/>
      <c r="IVF2" s="12"/>
      <c r="IVG2" s="12"/>
      <c r="IVH2" s="12"/>
      <c r="IVI2" s="12"/>
      <c r="IVJ2" s="12"/>
      <c r="IVK2" s="12"/>
      <c r="IVL2" s="12"/>
      <c r="IVM2" s="12"/>
      <c r="IVN2" s="12"/>
      <c r="IVO2" s="12"/>
      <c r="IVP2" s="12"/>
      <c r="IVQ2" s="12"/>
      <c r="IVR2" s="12"/>
      <c r="IVS2" s="12"/>
      <c r="IVT2" s="12"/>
      <c r="IVU2" s="12"/>
      <c r="IVV2" s="12"/>
      <c r="IVW2" s="12"/>
      <c r="IVX2" s="12"/>
      <c r="IVY2" s="12"/>
      <c r="IVZ2" s="12"/>
      <c r="IWA2" s="12"/>
      <c r="IWB2" s="12"/>
      <c r="IWC2" s="12"/>
      <c r="IWD2" s="12"/>
      <c r="IWE2" s="12"/>
      <c r="IWF2" s="12"/>
      <c r="IWG2" s="12"/>
      <c r="IWH2" s="12"/>
      <c r="IWI2" s="12"/>
      <c r="IWJ2" s="12"/>
      <c r="IWK2" s="12"/>
      <c r="IWL2" s="12"/>
      <c r="IWM2" s="12"/>
      <c r="IWN2" s="12"/>
      <c r="IWO2" s="12"/>
      <c r="IWP2" s="12"/>
      <c r="IWQ2" s="12"/>
      <c r="IWR2" s="12"/>
      <c r="IWS2" s="12"/>
      <c r="IWT2" s="12"/>
      <c r="IWU2" s="12"/>
      <c r="IWV2" s="12"/>
      <c r="IWW2" s="12"/>
      <c r="IWX2" s="12"/>
      <c r="IWY2" s="12"/>
      <c r="IWZ2" s="12"/>
      <c r="IXA2" s="12"/>
      <c r="IXB2" s="12"/>
      <c r="IXC2" s="12"/>
      <c r="IXD2" s="12"/>
      <c r="IXE2" s="12"/>
      <c r="IXF2" s="12"/>
      <c r="IXG2" s="12"/>
      <c r="IXH2" s="12"/>
      <c r="IXI2" s="12"/>
      <c r="IXJ2" s="12"/>
      <c r="IXK2" s="12"/>
      <c r="IXL2" s="12"/>
      <c r="IXM2" s="12"/>
      <c r="IXN2" s="12"/>
      <c r="IXO2" s="12"/>
      <c r="IXP2" s="12"/>
      <c r="IXQ2" s="12"/>
      <c r="IXR2" s="12"/>
      <c r="IXS2" s="12"/>
      <c r="IXT2" s="12"/>
      <c r="IXU2" s="12"/>
      <c r="IXV2" s="12"/>
      <c r="IXW2" s="12"/>
      <c r="IXX2" s="12"/>
      <c r="IXY2" s="12"/>
      <c r="IXZ2" s="12"/>
      <c r="IYA2" s="12"/>
      <c r="IYB2" s="12"/>
      <c r="IYC2" s="12"/>
      <c r="IYD2" s="12"/>
      <c r="IYE2" s="12"/>
      <c r="IYF2" s="12"/>
      <c r="IYG2" s="12"/>
      <c r="IYH2" s="12"/>
      <c r="IYI2" s="12"/>
      <c r="IYJ2" s="12"/>
      <c r="IYK2" s="12"/>
      <c r="IYL2" s="12"/>
      <c r="IYM2" s="12"/>
      <c r="IYN2" s="12"/>
      <c r="IYO2" s="12"/>
      <c r="IYP2" s="12"/>
      <c r="IYQ2" s="12"/>
      <c r="IYR2" s="12"/>
      <c r="IYS2" s="12"/>
      <c r="IYT2" s="12"/>
      <c r="IYU2" s="12"/>
      <c r="IYV2" s="12"/>
      <c r="IYW2" s="12"/>
      <c r="IYX2" s="12"/>
      <c r="IYY2" s="12"/>
      <c r="IYZ2" s="12"/>
      <c r="IZA2" s="12"/>
      <c r="IZB2" s="12"/>
      <c r="IZC2" s="12"/>
      <c r="IZD2" s="12"/>
      <c r="IZE2" s="12"/>
      <c r="IZF2" s="12"/>
      <c r="IZG2" s="12"/>
      <c r="IZH2" s="12"/>
      <c r="IZI2" s="12"/>
      <c r="IZJ2" s="12"/>
      <c r="IZK2" s="12"/>
      <c r="IZL2" s="12"/>
      <c r="IZM2" s="12"/>
      <c r="IZN2" s="12"/>
      <c r="IZO2" s="12"/>
      <c r="IZP2" s="12"/>
      <c r="IZQ2" s="12"/>
      <c r="IZR2" s="12"/>
      <c r="IZS2" s="12"/>
      <c r="IZT2" s="12"/>
      <c r="IZU2" s="12"/>
      <c r="IZV2" s="12"/>
      <c r="IZW2" s="12"/>
      <c r="IZX2" s="12"/>
      <c r="IZY2" s="12"/>
      <c r="IZZ2" s="12"/>
      <c r="JAA2" s="12"/>
      <c r="JAB2" s="12"/>
      <c r="JAC2" s="12"/>
      <c r="JAD2" s="12"/>
      <c r="JAE2" s="12"/>
      <c r="JAF2" s="12"/>
      <c r="JAG2" s="12"/>
      <c r="JAH2" s="12"/>
      <c r="JAI2" s="12"/>
      <c r="JAJ2" s="12"/>
      <c r="JAK2" s="12"/>
      <c r="JAL2" s="12"/>
      <c r="JAM2" s="12"/>
      <c r="JAN2" s="12"/>
      <c r="JAO2" s="12"/>
      <c r="JAP2" s="12"/>
      <c r="JAQ2" s="12"/>
      <c r="JAR2" s="12"/>
      <c r="JAS2" s="12"/>
      <c r="JAT2" s="12"/>
      <c r="JAU2" s="12"/>
      <c r="JAV2" s="12"/>
      <c r="JAW2" s="12"/>
      <c r="JAX2" s="12"/>
      <c r="JAY2" s="12"/>
      <c r="JAZ2" s="12"/>
      <c r="JBA2" s="12"/>
      <c r="JBB2" s="12"/>
      <c r="JBC2" s="12"/>
      <c r="JBD2" s="12"/>
      <c r="JBE2" s="12"/>
      <c r="JBF2" s="12"/>
      <c r="JBG2" s="12"/>
      <c r="JBH2" s="12"/>
      <c r="JBI2" s="12"/>
      <c r="JBJ2" s="12"/>
      <c r="JBK2" s="12"/>
      <c r="JBL2" s="12"/>
      <c r="JBM2" s="12"/>
      <c r="JBN2" s="12"/>
      <c r="JBO2" s="12"/>
      <c r="JBP2" s="12"/>
      <c r="JBQ2" s="12"/>
      <c r="JBR2" s="12"/>
      <c r="JBS2" s="12"/>
      <c r="JBT2" s="12"/>
      <c r="JBU2" s="12"/>
      <c r="JBV2" s="12"/>
      <c r="JBW2" s="12"/>
      <c r="JBX2" s="12"/>
      <c r="JBY2" s="12"/>
      <c r="JBZ2" s="12"/>
      <c r="JCA2" s="12"/>
      <c r="JCB2" s="12"/>
      <c r="JCC2" s="12"/>
      <c r="JCD2" s="12"/>
      <c r="JCE2" s="12"/>
      <c r="JCF2" s="12"/>
      <c r="JCG2" s="12"/>
      <c r="JCH2" s="12"/>
      <c r="JCI2" s="12"/>
      <c r="JCJ2" s="12"/>
      <c r="JCK2" s="12"/>
      <c r="JCL2" s="12"/>
      <c r="JCM2" s="12"/>
      <c r="JCN2" s="12"/>
      <c r="JCO2" s="12"/>
      <c r="JCP2" s="12"/>
      <c r="JCQ2" s="12"/>
      <c r="JCR2" s="12"/>
      <c r="JCS2" s="12"/>
      <c r="JCT2" s="12"/>
      <c r="JCU2" s="12"/>
      <c r="JCV2" s="12"/>
      <c r="JCW2" s="12"/>
      <c r="JCX2" s="12"/>
      <c r="JCY2" s="12"/>
      <c r="JCZ2" s="12"/>
      <c r="JDA2" s="12"/>
      <c r="JDB2" s="12"/>
      <c r="JDC2" s="12"/>
      <c r="JDD2" s="12"/>
      <c r="JDE2" s="12"/>
      <c r="JDF2" s="12"/>
      <c r="JDG2" s="12"/>
      <c r="JDH2" s="12"/>
      <c r="JDI2" s="12"/>
      <c r="JDJ2" s="12"/>
      <c r="JDK2" s="12"/>
      <c r="JDL2" s="12"/>
      <c r="JDM2" s="12"/>
      <c r="JDN2" s="12"/>
      <c r="JDO2" s="12"/>
      <c r="JDP2" s="12"/>
      <c r="JDQ2" s="12"/>
      <c r="JDR2" s="12"/>
      <c r="JDS2" s="12"/>
      <c r="JDT2" s="12"/>
      <c r="JDU2" s="12"/>
      <c r="JDV2" s="12"/>
      <c r="JDW2" s="12"/>
      <c r="JDX2" s="12"/>
      <c r="JDY2" s="12"/>
      <c r="JDZ2" s="12"/>
      <c r="JEA2" s="12"/>
      <c r="JEB2" s="12"/>
      <c r="JEC2" s="12"/>
      <c r="JED2" s="12"/>
      <c r="JEE2" s="12"/>
      <c r="JEF2" s="12"/>
      <c r="JEG2" s="12"/>
      <c r="JEH2" s="12"/>
      <c r="JEI2" s="12"/>
      <c r="JEJ2" s="12"/>
      <c r="JEK2" s="12"/>
      <c r="JEL2" s="12"/>
      <c r="JEM2" s="12"/>
      <c r="JEN2" s="12"/>
      <c r="JEO2" s="12"/>
      <c r="JEP2" s="12"/>
      <c r="JEQ2" s="12"/>
      <c r="JER2" s="12"/>
      <c r="JES2" s="12"/>
      <c r="JET2" s="12"/>
      <c r="JEU2" s="12"/>
      <c r="JEV2" s="12"/>
      <c r="JEW2" s="12"/>
      <c r="JEX2" s="12"/>
      <c r="JEY2" s="12"/>
      <c r="JEZ2" s="12"/>
      <c r="JFA2" s="12"/>
      <c r="JFB2" s="12"/>
      <c r="JFC2" s="12"/>
      <c r="JFD2" s="12"/>
      <c r="JFE2" s="12"/>
      <c r="JFF2" s="12"/>
      <c r="JFG2" s="12"/>
      <c r="JFH2" s="12"/>
      <c r="JFI2" s="12"/>
      <c r="JFJ2" s="12"/>
      <c r="JFK2" s="12"/>
      <c r="JFL2" s="12"/>
      <c r="JFM2" s="12"/>
      <c r="JFN2" s="12"/>
      <c r="JFO2" s="12"/>
      <c r="JFP2" s="12"/>
      <c r="JFQ2" s="12"/>
      <c r="JFR2" s="12"/>
      <c r="JFS2" s="12"/>
      <c r="JFT2" s="12"/>
      <c r="JFU2" s="12"/>
      <c r="JFV2" s="12"/>
      <c r="JFW2" s="12"/>
      <c r="JFX2" s="12"/>
      <c r="JFY2" s="12"/>
      <c r="JFZ2" s="12"/>
      <c r="JGA2" s="12"/>
      <c r="JGB2" s="12"/>
      <c r="JGC2" s="12"/>
      <c r="JGD2" s="12"/>
      <c r="JGE2" s="12"/>
      <c r="JGF2" s="12"/>
      <c r="JGG2" s="12"/>
      <c r="JGH2" s="12"/>
      <c r="JGI2" s="12"/>
      <c r="JGJ2" s="12"/>
      <c r="JGK2" s="12"/>
      <c r="JGL2" s="12"/>
      <c r="JGM2" s="12"/>
      <c r="JGN2" s="12"/>
      <c r="JGO2" s="12"/>
      <c r="JGP2" s="12"/>
      <c r="JGQ2" s="12"/>
      <c r="JGR2" s="12"/>
      <c r="JGS2" s="12"/>
      <c r="JGT2" s="12"/>
      <c r="JGU2" s="12"/>
      <c r="JGV2" s="12"/>
      <c r="JGW2" s="12"/>
      <c r="JGX2" s="12"/>
      <c r="JGY2" s="12"/>
      <c r="JGZ2" s="12"/>
      <c r="JHA2" s="12"/>
      <c r="JHB2" s="12"/>
      <c r="JHC2" s="12"/>
      <c r="JHD2" s="12"/>
      <c r="JHE2" s="12"/>
      <c r="JHF2" s="12"/>
      <c r="JHG2" s="12"/>
      <c r="JHH2" s="12"/>
      <c r="JHI2" s="12"/>
      <c r="JHJ2" s="12"/>
      <c r="JHK2" s="12"/>
      <c r="JHL2" s="12"/>
      <c r="JHM2" s="12"/>
      <c r="JHN2" s="12"/>
      <c r="JHO2" s="12"/>
      <c r="JHP2" s="12"/>
      <c r="JHQ2" s="12"/>
      <c r="JHR2" s="12"/>
      <c r="JHS2" s="12"/>
      <c r="JHT2" s="12"/>
      <c r="JHU2" s="12"/>
      <c r="JHV2" s="12"/>
      <c r="JHW2" s="12"/>
      <c r="JHX2" s="12"/>
      <c r="JHY2" s="12"/>
      <c r="JHZ2" s="12"/>
      <c r="JIA2" s="12"/>
      <c r="JIB2" s="12"/>
      <c r="JIC2" s="12"/>
      <c r="JID2" s="12"/>
      <c r="JIE2" s="12"/>
      <c r="JIF2" s="12"/>
      <c r="JIG2" s="12"/>
      <c r="JIH2" s="12"/>
      <c r="JII2" s="12"/>
      <c r="JIJ2" s="12"/>
      <c r="JIK2" s="12"/>
      <c r="JIL2" s="12"/>
      <c r="JIM2" s="12"/>
      <c r="JIN2" s="12"/>
      <c r="JIO2" s="12"/>
      <c r="JIP2" s="12"/>
      <c r="JIQ2" s="12"/>
      <c r="JIR2" s="12"/>
      <c r="JIS2" s="12"/>
      <c r="JIT2" s="12"/>
      <c r="JIU2" s="12"/>
      <c r="JIV2" s="12"/>
      <c r="JIW2" s="12"/>
      <c r="JIX2" s="12"/>
      <c r="JIY2" s="12"/>
      <c r="JIZ2" s="12"/>
      <c r="JJA2" s="12"/>
      <c r="JJB2" s="12"/>
      <c r="JJC2" s="12"/>
      <c r="JJD2" s="12"/>
      <c r="JJE2" s="12"/>
      <c r="JJF2" s="12"/>
      <c r="JJG2" s="12"/>
      <c r="JJH2" s="12"/>
      <c r="JJI2" s="12"/>
      <c r="JJJ2" s="12"/>
      <c r="JJK2" s="12"/>
      <c r="JJL2" s="12"/>
      <c r="JJM2" s="12"/>
      <c r="JJN2" s="12"/>
      <c r="JJO2" s="12"/>
      <c r="JJP2" s="12"/>
      <c r="JJQ2" s="12"/>
      <c r="JJR2" s="12"/>
      <c r="JJS2" s="12"/>
      <c r="JJT2" s="12"/>
      <c r="JJU2" s="12"/>
      <c r="JJV2" s="12"/>
      <c r="JJW2" s="12"/>
      <c r="JJX2" s="12"/>
      <c r="JJY2" s="12"/>
      <c r="JJZ2" s="12"/>
      <c r="JKA2" s="12"/>
      <c r="JKB2" s="12"/>
      <c r="JKC2" s="12"/>
      <c r="JKD2" s="12"/>
      <c r="JKE2" s="12"/>
      <c r="JKF2" s="12"/>
      <c r="JKG2" s="12"/>
      <c r="JKH2" s="12"/>
      <c r="JKI2" s="12"/>
      <c r="JKJ2" s="12"/>
      <c r="JKK2" s="12"/>
      <c r="JKL2" s="12"/>
      <c r="JKM2" s="12"/>
      <c r="JKN2" s="12"/>
      <c r="JKO2" s="12"/>
      <c r="JKP2" s="12"/>
      <c r="JKQ2" s="12"/>
      <c r="JKR2" s="12"/>
      <c r="JKS2" s="12"/>
      <c r="JKT2" s="12"/>
      <c r="JKU2" s="12"/>
      <c r="JKV2" s="12"/>
      <c r="JKW2" s="12"/>
      <c r="JKX2" s="12"/>
      <c r="JKY2" s="12"/>
      <c r="JKZ2" s="12"/>
      <c r="JLA2" s="12"/>
      <c r="JLB2" s="12"/>
      <c r="JLC2" s="12"/>
      <c r="JLD2" s="12"/>
      <c r="JLE2" s="12"/>
      <c r="JLF2" s="12"/>
      <c r="JLG2" s="12"/>
      <c r="JLH2" s="12"/>
      <c r="JLI2" s="12"/>
      <c r="JLJ2" s="12"/>
      <c r="JLK2" s="12"/>
      <c r="JLL2" s="12"/>
      <c r="JLM2" s="12"/>
      <c r="JLN2" s="12"/>
      <c r="JLO2" s="12"/>
      <c r="JLP2" s="12"/>
      <c r="JLQ2" s="12"/>
      <c r="JLR2" s="12"/>
      <c r="JLS2" s="12"/>
      <c r="JLT2" s="12"/>
      <c r="JLU2" s="12"/>
      <c r="JLV2" s="12"/>
      <c r="JLW2" s="12"/>
      <c r="JLX2" s="12"/>
      <c r="JLY2" s="12"/>
      <c r="JLZ2" s="12"/>
      <c r="JMA2" s="12"/>
      <c r="JMB2" s="12"/>
      <c r="JMC2" s="12"/>
      <c r="JMD2" s="12"/>
      <c r="JME2" s="12"/>
      <c r="JMF2" s="12"/>
      <c r="JMG2" s="12"/>
      <c r="JMH2" s="12"/>
      <c r="JMI2" s="12"/>
      <c r="JMJ2" s="12"/>
      <c r="JMK2" s="12"/>
      <c r="JML2" s="12"/>
      <c r="JMM2" s="12"/>
      <c r="JMN2" s="12"/>
      <c r="JMO2" s="12"/>
      <c r="JMP2" s="12"/>
      <c r="JMQ2" s="12"/>
      <c r="JMR2" s="12"/>
      <c r="JMS2" s="12"/>
      <c r="JMT2" s="12"/>
      <c r="JMU2" s="12"/>
      <c r="JMV2" s="12"/>
      <c r="JMW2" s="12"/>
      <c r="JMX2" s="12"/>
      <c r="JMY2" s="12"/>
      <c r="JMZ2" s="12"/>
      <c r="JNA2" s="12"/>
      <c r="JNB2" s="12"/>
      <c r="JNC2" s="12"/>
      <c r="JND2" s="12"/>
      <c r="JNE2" s="12"/>
      <c r="JNF2" s="12"/>
      <c r="JNG2" s="12"/>
      <c r="JNH2" s="12"/>
      <c r="JNI2" s="12"/>
      <c r="JNJ2" s="12"/>
      <c r="JNK2" s="12"/>
      <c r="JNL2" s="12"/>
      <c r="JNM2" s="12"/>
      <c r="JNN2" s="12"/>
      <c r="JNO2" s="12"/>
      <c r="JNP2" s="12"/>
      <c r="JNQ2" s="12"/>
      <c r="JNR2" s="12"/>
      <c r="JNS2" s="12"/>
      <c r="JNT2" s="12"/>
      <c r="JNU2" s="12"/>
      <c r="JNV2" s="12"/>
      <c r="JNW2" s="12"/>
      <c r="JNX2" s="12"/>
      <c r="JNY2" s="12"/>
      <c r="JNZ2" s="12"/>
      <c r="JOA2" s="12"/>
      <c r="JOB2" s="12"/>
      <c r="JOC2" s="12"/>
      <c r="JOD2" s="12"/>
      <c r="JOE2" s="12"/>
      <c r="JOF2" s="12"/>
      <c r="JOG2" s="12"/>
      <c r="JOH2" s="12"/>
      <c r="JOI2" s="12"/>
      <c r="JOJ2" s="12"/>
      <c r="JOK2" s="12"/>
      <c r="JOL2" s="12"/>
      <c r="JOM2" s="12"/>
      <c r="JON2" s="12"/>
      <c r="JOO2" s="12"/>
      <c r="JOP2" s="12"/>
      <c r="JOQ2" s="12"/>
      <c r="JOR2" s="12"/>
      <c r="JOS2" s="12"/>
      <c r="JOT2" s="12"/>
      <c r="JOU2" s="12"/>
      <c r="JOV2" s="12"/>
      <c r="JOW2" s="12"/>
      <c r="JOX2" s="12"/>
      <c r="JOY2" s="12"/>
      <c r="JOZ2" s="12"/>
      <c r="JPA2" s="12"/>
      <c r="JPB2" s="12"/>
      <c r="JPC2" s="12"/>
      <c r="JPD2" s="12"/>
      <c r="JPE2" s="12"/>
      <c r="JPF2" s="12"/>
      <c r="JPG2" s="12"/>
      <c r="JPH2" s="12"/>
      <c r="JPI2" s="12"/>
      <c r="JPJ2" s="12"/>
      <c r="JPK2" s="12"/>
      <c r="JPL2" s="12"/>
      <c r="JPM2" s="12"/>
      <c r="JPN2" s="12"/>
      <c r="JPO2" s="12"/>
      <c r="JPP2" s="12"/>
      <c r="JPQ2" s="12"/>
      <c r="JPR2" s="12"/>
      <c r="JPS2" s="12"/>
      <c r="JPT2" s="12"/>
      <c r="JPU2" s="12"/>
      <c r="JPV2" s="12"/>
      <c r="JPW2" s="12"/>
      <c r="JPX2" s="12"/>
      <c r="JPY2" s="12"/>
      <c r="JPZ2" s="12"/>
      <c r="JQA2" s="12"/>
      <c r="JQB2" s="12"/>
      <c r="JQC2" s="12"/>
      <c r="JQD2" s="12"/>
      <c r="JQE2" s="12"/>
      <c r="JQF2" s="12"/>
      <c r="JQG2" s="12"/>
      <c r="JQH2" s="12"/>
      <c r="JQI2" s="12"/>
      <c r="JQJ2" s="12"/>
      <c r="JQK2" s="12"/>
      <c r="JQL2" s="12"/>
      <c r="JQM2" s="12"/>
      <c r="JQN2" s="12"/>
      <c r="JQO2" s="12"/>
      <c r="JQP2" s="12"/>
      <c r="JQQ2" s="12"/>
      <c r="JQR2" s="12"/>
      <c r="JQS2" s="12"/>
      <c r="JQT2" s="12"/>
      <c r="JQU2" s="12"/>
      <c r="JQV2" s="12"/>
      <c r="JQW2" s="12"/>
      <c r="JQX2" s="12"/>
      <c r="JQY2" s="12"/>
      <c r="JQZ2" s="12"/>
      <c r="JRA2" s="12"/>
      <c r="JRB2" s="12"/>
      <c r="JRC2" s="12"/>
      <c r="JRD2" s="12"/>
      <c r="JRE2" s="12"/>
      <c r="JRF2" s="12"/>
      <c r="JRG2" s="12"/>
      <c r="JRH2" s="12"/>
      <c r="JRI2" s="12"/>
      <c r="JRJ2" s="12"/>
      <c r="JRK2" s="12"/>
      <c r="JRL2" s="12"/>
      <c r="JRM2" s="12"/>
      <c r="JRN2" s="12"/>
      <c r="JRO2" s="12"/>
      <c r="JRP2" s="12"/>
      <c r="JRQ2" s="12"/>
      <c r="JRR2" s="12"/>
      <c r="JRS2" s="12"/>
      <c r="JRT2" s="12"/>
      <c r="JRU2" s="12"/>
      <c r="JRV2" s="12"/>
      <c r="JRW2" s="12"/>
      <c r="JRX2" s="12"/>
      <c r="JRY2" s="12"/>
      <c r="JRZ2" s="12"/>
      <c r="JSA2" s="12"/>
      <c r="JSB2" s="12"/>
      <c r="JSC2" s="12"/>
      <c r="JSD2" s="12"/>
      <c r="JSE2" s="12"/>
      <c r="JSF2" s="12"/>
      <c r="JSG2" s="12"/>
      <c r="JSH2" s="12"/>
      <c r="JSI2" s="12"/>
      <c r="JSJ2" s="12"/>
      <c r="JSK2" s="12"/>
      <c r="JSL2" s="12"/>
      <c r="JSM2" s="12"/>
      <c r="JSN2" s="12"/>
      <c r="JSO2" s="12"/>
      <c r="JSP2" s="12"/>
      <c r="JSQ2" s="12"/>
      <c r="JSR2" s="12"/>
      <c r="JSS2" s="12"/>
      <c r="JST2" s="12"/>
      <c r="JSU2" s="12"/>
      <c r="JSV2" s="12"/>
      <c r="JSW2" s="12"/>
      <c r="JSX2" s="12"/>
      <c r="JSY2" s="12"/>
      <c r="JSZ2" s="12"/>
      <c r="JTA2" s="12"/>
      <c r="JTB2" s="12"/>
      <c r="JTC2" s="12"/>
      <c r="JTD2" s="12"/>
      <c r="JTE2" s="12"/>
      <c r="JTF2" s="12"/>
      <c r="JTG2" s="12"/>
      <c r="JTH2" s="12"/>
      <c r="JTI2" s="12"/>
      <c r="JTJ2" s="12"/>
      <c r="JTK2" s="12"/>
      <c r="JTL2" s="12"/>
      <c r="JTM2" s="12"/>
      <c r="JTN2" s="12"/>
      <c r="JTO2" s="12"/>
      <c r="JTP2" s="12"/>
      <c r="JTQ2" s="12"/>
      <c r="JTR2" s="12"/>
      <c r="JTS2" s="12"/>
      <c r="JTT2" s="12"/>
      <c r="JTU2" s="12"/>
      <c r="JTV2" s="12"/>
      <c r="JTW2" s="12"/>
      <c r="JTX2" s="12"/>
      <c r="JTY2" s="12"/>
      <c r="JTZ2" s="12"/>
      <c r="JUA2" s="12"/>
      <c r="JUB2" s="12"/>
      <c r="JUC2" s="12"/>
      <c r="JUD2" s="12"/>
      <c r="JUE2" s="12"/>
      <c r="JUF2" s="12"/>
      <c r="JUG2" s="12"/>
      <c r="JUH2" s="12"/>
      <c r="JUI2" s="12"/>
      <c r="JUJ2" s="12"/>
      <c r="JUK2" s="12"/>
      <c r="JUL2" s="12"/>
      <c r="JUM2" s="12"/>
      <c r="JUN2" s="12"/>
      <c r="JUO2" s="12"/>
      <c r="JUP2" s="12"/>
      <c r="JUQ2" s="12"/>
      <c r="JUR2" s="12"/>
      <c r="JUS2" s="12"/>
      <c r="JUT2" s="12"/>
      <c r="JUU2" s="12"/>
      <c r="JUV2" s="12"/>
      <c r="JUW2" s="12"/>
      <c r="JUX2" s="12"/>
      <c r="JUY2" s="12"/>
      <c r="JUZ2" s="12"/>
      <c r="JVA2" s="12"/>
      <c r="JVB2" s="12"/>
      <c r="JVC2" s="12"/>
      <c r="JVD2" s="12"/>
      <c r="JVE2" s="12"/>
      <c r="JVF2" s="12"/>
      <c r="JVG2" s="12"/>
      <c r="JVH2" s="12"/>
      <c r="JVI2" s="12"/>
      <c r="JVJ2" s="12"/>
      <c r="JVK2" s="12"/>
      <c r="JVL2" s="12"/>
      <c r="JVM2" s="12"/>
      <c r="JVN2" s="12"/>
      <c r="JVO2" s="12"/>
      <c r="JVP2" s="12"/>
      <c r="JVQ2" s="12"/>
      <c r="JVR2" s="12"/>
      <c r="JVS2" s="12"/>
      <c r="JVT2" s="12"/>
      <c r="JVU2" s="12"/>
      <c r="JVV2" s="12"/>
      <c r="JVW2" s="12"/>
      <c r="JVX2" s="12"/>
      <c r="JVY2" s="12"/>
      <c r="JVZ2" s="12"/>
      <c r="JWA2" s="12"/>
      <c r="JWB2" s="12"/>
      <c r="JWC2" s="12"/>
      <c r="JWD2" s="12"/>
      <c r="JWE2" s="12"/>
      <c r="JWF2" s="12"/>
      <c r="JWG2" s="12"/>
      <c r="JWH2" s="12"/>
      <c r="JWI2" s="12"/>
      <c r="JWJ2" s="12"/>
      <c r="JWK2" s="12"/>
      <c r="JWL2" s="12"/>
      <c r="JWM2" s="12"/>
      <c r="JWN2" s="12"/>
      <c r="JWO2" s="12"/>
      <c r="JWP2" s="12"/>
      <c r="JWQ2" s="12"/>
      <c r="JWR2" s="12"/>
      <c r="JWS2" s="12"/>
      <c r="JWT2" s="12"/>
      <c r="JWU2" s="12"/>
      <c r="JWV2" s="12"/>
      <c r="JWW2" s="12"/>
      <c r="JWX2" s="12"/>
      <c r="JWY2" s="12"/>
      <c r="JWZ2" s="12"/>
      <c r="JXA2" s="12"/>
      <c r="JXB2" s="12"/>
      <c r="JXC2" s="12"/>
      <c r="JXD2" s="12"/>
      <c r="JXE2" s="12"/>
      <c r="JXF2" s="12"/>
      <c r="JXG2" s="12"/>
      <c r="JXH2" s="12"/>
      <c r="JXI2" s="12"/>
      <c r="JXJ2" s="12"/>
      <c r="JXK2" s="12"/>
      <c r="JXL2" s="12"/>
      <c r="JXM2" s="12"/>
      <c r="JXN2" s="12"/>
      <c r="JXO2" s="12"/>
      <c r="JXP2" s="12"/>
      <c r="JXQ2" s="12"/>
      <c r="JXR2" s="12"/>
      <c r="JXS2" s="12"/>
      <c r="JXT2" s="12"/>
      <c r="JXU2" s="12"/>
      <c r="JXV2" s="12"/>
      <c r="JXW2" s="12"/>
      <c r="JXX2" s="12"/>
      <c r="JXY2" s="12"/>
      <c r="JXZ2" s="12"/>
      <c r="JYA2" s="12"/>
      <c r="JYB2" s="12"/>
      <c r="JYC2" s="12"/>
      <c r="JYD2" s="12"/>
      <c r="JYE2" s="12"/>
      <c r="JYF2" s="12"/>
      <c r="JYG2" s="12"/>
      <c r="JYH2" s="12"/>
      <c r="JYI2" s="12"/>
      <c r="JYJ2" s="12"/>
      <c r="JYK2" s="12"/>
      <c r="JYL2" s="12"/>
      <c r="JYM2" s="12"/>
      <c r="JYN2" s="12"/>
      <c r="JYO2" s="12"/>
      <c r="JYP2" s="12"/>
      <c r="JYQ2" s="12"/>
      <c r="JYR2" s="12"/>
      <c r="JYS2" s="12"/>
      <c r="JYT2" s="12"/>
      <c r="JYU2" s="12"/>
      <c r="JYV2" s="12"/>
      <c r="JYW2" s="12"/>
      <c r="JYX2" s="12"/>
      <c r="JYY2" s="12"/>
      <c r="JYZ2" s="12"/>
      <c r="JZA2" s="12"/>
      <c r="JZB2" s="12"/>
      <c r="JZC2" s="12"/>
      <c r="JZD2" s="12"/>
      <c r="JZE2" s="12"/>
      <c r="JZF2" s="12"/>
      <c r="JZG2" s="12"/>
      <c r="JZH2" s="12"/>
      <c r="JZI2" s="12"/>
      <c r="JZJ2" s="12"/>
      <c r="JZK2" s="12"/>
      <c r="JZL2" s="12"/>
      <c r="JZM2" s="12"/>
      <c r="JZN2" s="12"/>
      <c r="JZO2" s="12"/>
      <c r="JZP2" s="12"/>
      <c r="JZQ2" s="12"/>
      <c r="JZR2" s="12"/>
      <c r="JZS2" s="12"/>
      <c r="JZT2" s="12"/>
      <c r="JZU2" s="12"/>
      <c r="JZV2" s="12"/>
      <c r="JZW2" s="12"/>
      <c r="JZX2" s="12"/>
      <c r="JZY2" s="12"/>
      <c r="JZZ2" s="12"/>
      <c r="KAA2" s="12"/>
      <c r="KAB2" s="12"/>
      <c r="KAC2" s="12"/>
      <c r="KAD2" s="12"/>
      <c r="KAE2" s="12"/>
      <c r="KAF2" s="12"/>
      <c r="KAG2" s="12"/>
      <c r="KAH2" s="12"/>
      <c r="KAI2" s="12"/>
      <c r="KAJ2" s="12"/>
      <c r="KAK2" s="12"/>
      <c r="KAL2" s="12"/>
      <c r="KAM2" s="12"/>
      <c r="KAN2" s="12"/>
      <c r="KAO2" s="12"/>
      <c r="KAP2" s="12"/>
      <c r="KAQ2" s="12"/>
      <c r="KAR2" s="12"/>
      <c r="KAS2" s="12"/>
      <c r="KAT2" s="12"/>
      <c r="KAU2" s="12"/>
      <c r="KAV2" s="12"/>
      <c r="KAW2" s="12"/>
      <c r="KAX2" s="12"/>
      <c r="KAY2" s="12"/>
      <c r="KAZ2" s="12"/>
      <c r="KBA2" s="12"/>
      <c r="KBB2" s="12"/>
      <c r="KBC2" s="12"/>
      <c r="KBD2" s="12"/>
      <c r="KBE2" s="12"/>
      <c r="KBF2" s="12"/>
      <c r="KBG2" s="12"/>
      <c r="KBH2" s="12"/>
      <c r="KBI2" s="12"/>
      <c r="KBJ2" s="12"/>
      <c r="KBK2" s="12"/>
      <c r="KBL2" s="12"/>
      <c r="KBM2" s="12"/>
      <c r="KBN2" s="12"/>
      <c r="KBO2" s="12"/>
      <c r="KBP2" s="12"/>
      <c r="KBQ2" s="12"/>
      <c r="KBR2" s="12"/>
      <c r="KBS2" s="12"/>
      <c r="KBT2" s="12"/>
      <c r="KBU2" s="12"/>
      <c r="KBV2" s="12"/>
      <c r="KBW2" s="12"/>
      <c r="KBX2" s="12"/>
      <c r="KBY2" s="12"/>
      <c r="KBZ2" s="12"/>
      <c r="KCA2" s="12"/>
      <c r="KCB2" s="12"/>
      <c r="KCC2" s="12"/>
      <c r="KCD2" s="12"/>
      <c r="KCE2" s="12"/>
      <c r="KCF2" s="12"/>
      <c r="KCG2" s="12"/>
      <c r="KCH2" s="12"/>
      <c r="KCI2" s="12"/>
      <c r="KCJ2" s="12"/>
      <c r="KCK2" s="12"/>
      <c r="KCL2" s="12"/>
      <c r="KCM2" s="12"/>
      <c r="KCN2" s="12"/>
      <c r="KCO2" s="12"/>
      <c r="KCP2" s="12"/>
      <c r="KCQ2" s="12"/>
      <c r="KCR2" s="12"/>
      <c r="KCS2" s="12"/>
      <c r="KCT2" s="12"/>
      <c r="KCU2" s="12"/>
      <c r="KCV2" s="12"/>
      <c r="KCW2" s="12"/>
      <c r="KCX2" s="12"/>
      <c r="KCY2" s="12"/>
      <c r="KCZ2" s="12"/>
      <c r="KDA2" s="12"/>
      <c r="KDB2" s="12"/>
      <c r="KDC2" s="12"/>
      <c r="KDD2" s="12"/>
      <c r="KDE2" s="12"/>
      <c r="KDF2" s="12"/>
      <c r="KDG2" s="12"/>
      <c r="KDH2" s="12"/>
      <c r="KDI2" s="12"/>
      <c r="KDJ2" s="12"/>
      <c r="KDK2" s="12"/>
      <c r="KDL2" s="12"/>
      <c r="KDM2" s="12"/>
      <c r="KDN2" s="12"/>
      <c r="KDO2" s="12"/>
      <c r="KDP2" s="12"/>
      <c r="KDQ2" s="12"/>
      <c r="KDR2" s="12"/>
      <c r="KDS2" s="12"/>
      <c r="KDT2" s="12"/>
      <c r="KDU2" s="12"/>
      <c r="KDV2" s="12"/>
      <c r="KDW2" s="12"/>
      <c r="KDX2" s="12"/>
      <c r="KDY2" s="12"/>
      <c r="KDZ2" s="12"/>
      <c r="KEA2" s="12"/>
      <c r="KEB2" s="12"/>
      <c r="KEC2" s="12"/>
      <c r="KED2" s="12"/>
      <c r="KEE2" s="12"/>
      <c r="KEF2" s="12"/>
      <c r="KEG2" s="12"/>
      <c r="KEH2" s="12"/>
      <c r="KEI2" s="12"/>
      <c r="KEJ2" s="12"/>
      <c r="KEK2" s="12"/>
      <c r="KEL2" s="12"/>
      <c r="KEM2" s="12"/>
      <c r="KEN2" s="12"/>
      <c r="KEO2" s="12"/>
      <c r="KEP2" s="12"/>
      <c r="KEQ2" s="12"/>
      <c r="KER2" s="12"/>
      <c r="KES2" s="12"/>
      <c r="KET2" s="12"/>
      <c r="KEU2" s="12"/>
      <c r="KEV2" s="12"/>
      <c r="KEW2" s="12"/>
      <c r="KEX2" s="12"/>
      <c r="KEY2" s="12"/>
      <c r="KEZ2" s="12"/>
      <c r="KFA2" s="12"/>
      <c r="KFB2" s="12"/>
      <c r="KFC2" s="12"/>
      <c r="KFD2" s="12"/>
      <c r="KFE2" s="12"/>
      <c r="KFF2" s="12"/>
      <c r="KFG2" s="12"/>
      <c r="KFH2" s="12"/>
      <c r="KFI2" s="12"/>
      <c r="KFJ2" s="12"/>
      <c r="KFK2" s="12"/>
      <c r="KFL2" s="12"/>
      <c r="KFM2" s="12"/>
      <c r="KFN2" s="12"/>
      <c r="KFO2" s="12"/>
      <c r="KFP2" s="12"/>
      <c r="KFQ2" s="12"/>
      <c r="KFR2" s="12"/>
      <c r="KFS2" s="12"/>
      <c r="KFT2" s="12"/>
      <c r="KFU2" s="12"/>
      <c r="KFV2" s="12"/>
      <c r="KFW2" s="12"/>
      <c r="KFX2" s="12"/>
      <c r="KFY2" s="12"/>
      <c r="KFZ2" s="12"/>
      <c r="KGA2" s="12"/>
      <c r="KGB2" s="12"/>
      <c r="KGC2" s="12"/>
      <c r="KGD2" s="12"/>
      <c r="KGE2" s="12"/>
      <c r="KGF2" s="12"/>
      <c r="KGG2" s="12"/>
      <c r="KGH2" s="12"/>
      <c r="KGI2" s="12"/>
      <c r="KGJ2" s="12"/>
      <c r="KGK2" s="12"/>
      <c r="KGL2" s="12"/>
      <c r="KGM2" s="12"/>
      <c r="KGN2" s="12"/>
      <c r="KGO2" s="12"/>
      <c r="KGP2" s="12"/>
      <c r="KGQ2" s="12"/>
      <c r="KGR2" s="12"/>
      <c r="KGS2" s="12"/>
      <c r="KGT2" s="12"/>
      <c r="KGU2" s="12"/>
      <c r="KGV2" s="12"/>
      <c r="KGW2" s="12"/>
      <c r="KGX2" s="12"/>
      <c r="KGY2" s="12"/>
      <c r="KGZ2" s="12"/>
      <c r="KHA2" s="12"/>
      <c r="KHB2" s="12"/>
      <c r="KHC2" s="12"/>
      <c r="KHD2" s="12"/>
      <c r="KHE2" s="12"/>
      <c r="KHF2" s="12"/>
      <c r="KHG2" s="12"/>
      <c r="KHH2" s="12"/>
      <c r="KHI2" s="12"/>
      <c r="KHJ2" s="12"/>
      <c r="KHK2" s="12"/>
      <c r="KHL2" s="12"/>
      <c r="KHM2" s="12"/>
      <c r="KHN2" s="12"/>
      <c r="KHO2" s="12"/>
      <c r="KHP2" s="12"/>
      <c r="KHQ2" s="12"/>
      <c r="KHR2" s="12"/>
      <c r="KHS2" s="12"/>
      <c r="KHT2" s="12"/>
      <c r="KHU2" s="12"/>
      <c r="KHV2" s="12"/>
      <c r="KHW2" s="12"/>
      <c r="KHX2" s="12"/>
      <c r="KHY2" s="12"/>
      <c r="KHZ2" s="12"/>
      <c r="KIA2" s="12"/>
      <c r="KIB2" s="12"/>
      <c r="KIC2" s="12"/>
      <c r="KID2" s="12"/>
      <c r="KIE2" s="12"/>
      <c r="KIF2" s="12"/>
      <c r="KIG2" s="12"/>
      <c r="KIH2" s="12"/>
      <c r="KII2" s="12"/>
      <c r="KIJ2" s="12"/>
      <c r="KIK2" s="12"/>
      <c r="KIL2" s="12"/>
      <c r="KIM2" s="12"/>
      <c r="KIN2" s="12"/>
      <c r="KIO2" s="12"/>
      <c r="KIP2" s="12"/>
      <c r="KIQ2" s="12"/>
      <c r="KIR2" s="12"/>
      <c r="KIS2" s="12"/>
      <c r="KIT2" s="12"/>
      <c r="KIU2" s="12"/>
      <c r="KIV2" s="12"/>
      <c r="KIW2" s="12"/>
      <c r="KIX2" s="12"/>
      <c r="KIY2" s="12"/>
      <c r="KIZ2" s="12"/>
      <c r="KJA2" s="12"/>
      <c r="KJB2" s="12"/>
      <c r="KJC2" s="12"/>
      <c r="KJD2" s="12"/>
      <c r="KJE2" s="12"/>
      <c r="KJF2" s="12"/>
      <c r="KJG2" s="12"/>
      <c r="KJH2" s="12"/>
      <c r="KJI2" s="12"/>
      <c r="KJJ2" s="12"/>
      <c r="KJK2" s="12"/>
      <c r="KJL2" s="12"/>
      <c r="KJM2" s="12"/>
      <c r="KJN2" s="12"/>
      <c r="KJO2" s="12"/>
      <c r="KJP2" s="12"/>
      <c r="KJQ2" s="12"/>
      <c r="KJR2" s="12"/>
      <c r="KJS2" s="12"/>
      <c r="KJT2" s="12"/>
      <c r="KJU2" s="12"/>
      <c r="KJV2" s="12"/>
      <c r="KJW2" s="12"/>
      <c r="KJX2" s="12"/>
      <c r="KJY2" s="12"/>
      <c r="KJZ2" s="12"/>
      <c r="KKA2" s="12"/>
      <c r="KKB2" s="12"/>
      <c r="KKC2" s="12"/>
      <c r="KKD2" s="12"/>
      <c r="KKE2" s="12"/>
      <c r="KKF2" s="12"/>
      <c r="KKG2" s="12"/>
      <c r="KKH2" s="12"/>
      <c r="KKI2" s="12"/>
      <c r="KKJ2" s="12"/>
      <c r="KKK2" s="12"/>
      <c r="KKL2" s="12"/>
      <c r="KKM2" s="12"/>
      <c r="KKN2" s="12"/>
      <c r="KKO2" s="12"/>
      <c r="KKP2" s="12"/>
      <c r="KKQ2" s="12"/>
      <c r="KKR2" s="12"/>
      <c r="KKS2" s="12"/>
      <c r="KKT2" s="12"/>
      <c r="KKU2" s="12"/>
      <c r="KKV2" s="12"/>
      <c r="KKW2" s="12"/>
      <c r="KKX2" s="12"/>
      <c r="KKY2" s="12"/>
      <c r="KKZ2" s="12"/>
      <c r="KLA2" s="12"/>
      <c r="KLB2" s="12"/>
      <c r="KLC2" s="12"/>
      <c r="KLD2" s="12"/>
      <c r="KLE2" s="12"/>
      <c r="KLF2" s="12"/>
      <c r="KLG2" s="12"/>
      <c r="KLH2" s="12"/>
      <c r="KLI2" s="12"/>
      <c r="KLJ2" s="12"/>
      <c r="KLK2" s="12"/>
      <c r="KLL2" s="12"/>
      <c r="KLM2" s="12"/>
      <c r="KLN2" s="12"/>
      <c r="KLO2" s="12"/>
      <c r="KLP2" s="12"/>
      <c r="KLQ2" s="12"/>
      <c r="KLR2" s="12"/>
      <c r="KLS2" s="12"/>
      <c r="KLT2" s="12"/>
      <c r="KLU2" s="12"/>
      <c r="KLV2" s="12"/>
      <c r="KLW2" s="12"/>
      <c r="KLX2" s="12"/>
      <c r="KLY2" s="12"/>
      <c r="KLZ2" s="12"/>
      <c r="KMA2" s="12"/>
      <c r="KMB2" s="12"/>
      <c r="KMC2" s="12"/>
      <c r="KMD2" s="12"/>
      <c r="KME2" s="12"/>
      <c r="KMF2" s="12"/>
      <c r="KMG2" s="12"/>
      <c r="KMH2" s="12"/>
      <c r="KMI2" s="12"/>
      <c r="KMJ2" s="12"/>
      <c r="KMK2" s="12"/>
      <c r="KML2" s="12"/>
      <c r="KMM2" s="12"/>
      <c r="KMN2" s="12"/>
      <c r="KMO2" s="12"/>
      <c r="KMP2" s="12"/>
      <c r="KMQ2" s="12"/>
      <c r="KMR2" s="12"/>
      <c r="KMS2" s="12"/>
      <c r="KMT2" s="12"/>
      <c r="KMU2" s="12"/>
      <c r="KMV2" s="12"/>
      <c r="KMW2" s="12"/>
      <c r="KMX2" s="12"/>
      <c r="KMY2" s="12"/>
      <c r="KMZ2" s="12"/>
      <c r="KNA2" s="12"/>
      <c r="KNB2" s="12"/>
      <c r="KNC2" s="12"/>
      <c r="KND2" s="12"/>
      <c r="KNE2" s="12"/>
      <c r="KNF2" s="12"/>
      <c r="KNG2" s="12"/>
      <c r="KNH2" s="12"/>
      <c r="KNI2" s="12"/>
      <c r="KNJ2" s="12"/>
      <c r="KNK2" s="12"/>
      <c r="KNL2" s="12"/>
      <c r="KNM2" s="12"/>
      <c r="KNN2" s="12"/>
      <c r="KNO2" s="12"/>
      <c r="KNP2" s="12"/>
      <c r="KNQ2" s="12"/>
      <c r="KNR2" s="12"/>
      <c r="KNS2" s="12"/>
      <c r="KNT2" s="12"/>
      <c r="KNU2" s="12"/>
      <c r="KNV2" s="12"/>
      <c r="KNW2" s="12"/>
      <c r="KNX2" s="12"/>
      <c r="KNY2" s="12"/>
      <c r="KNZ2" s="12"/>
      <c r="KOA2" s="12"/>
      <c r="KOB2" s="12"/>
      <c r="KOC2" s="12"/>
      <c r="KOD2" s="12"/>
      <c r="KOE2" s="12"/>
      <c r="KOF2" s="12"/>
      <c r="KOG2" s="12"/>
      <c r="KOH2" s="12"/>
      <c r="KOI2" s="12"/>
      <c r="KOJ2" s="12"/>
      <c r="KOK2" s="12"/>
      <c r="KOL2" s="12"/>
      <c r="KOM2" s="12"/>
      <c r="KON2" s="12"/>
      <c r="KOO2" s="12"/>
      <c r="KOP2" s="12"/>
      <c r="KOQ2" s="12"/>
      <c r="KOR2" s="12"/>
      <c r="KOS2" s="12"/>
      <c r="KOT2" s="12"/>
      <c r="KOU2" s="12"/>
      <c r="KOV2" s="12"/>
      <c r="KOW2" s="12"/>
      <c r="KOX2" s="12"/>
      <c r="KOY2" s="12"/>
      <c r="KOZ2" s="12"/>
      <c r="KPA2" s="12"/>
      <c r="KPB2" s="12"/>
      <c r="KPC2" s="12"/>
      <c r="KPD2" s="12"/>
      <c r="KPE2" s="12"/>
      <c r="KPF2" s="12"/>
      <c r="KPG2" s="12"/>
      <c r="KPH2" s="12"/>
      <c r="KPI2" s="12"/>
      <c r="KPJ2" s="12"/>
      <c r="KPK2" s="12"/>
      <c r="KPL2" s="12"/>
      <c r="KPM2" s="12"/>
      <c r="KPN2" s="12"/>
      <c r="KPO2" s="12"/>
      <c r="KPP2" s="12"/>
      <c r="KPQ2" s="12"/>
      <c r="KPR2" s="12"/>
      <c r="KPS2" s="12"/>
      <c r="KPT2" s="12"/>
      <c r="KPU2" s="12"/>
      <c r="KPV2" s="12"/>
      <c r="KPW2" s="12"/>
      <c r="KPX2" s="12"/>
      <c r="KPY2" s="12"/>
      <c r="KPZ2" s="12"/>
      <c r="KQA2" s="12"/>
      <c r="KQB2" s="12"/>
      <c r="KQC2" s="12"/>
      <c r="KQD2" s="12"/>
      <c r="KQE2" s="12"/>
      <c r="KQF2" s="12"/>
      <c r="KQG2" s="12"/>
      <c r="KQH2" s="12"/>
      <c r="KQI2" s="12"/>
      <c r="KQJ2" s="12"/>
      <c r="KQK2" s="12"/>
      <c r="KQL2" s="12"/>
      <c r="KQM2" s="12"/>
      <c r="KQN2" s="12"/>
      <c r="KQO2" s="12"/>
      <c r="KQP2" s="12"/>
      <c r="KQQ2" s="12"/>
      <c r="KQR2" s="12"/>
      <c r="KQS2" s="12"/>
      <c r="KQT2" s="12"/>
      <c r="KQU2" s="12"/>
      <c r="KQV2" s="12"/>
      <c r="KQW2" s="12"/>
      <c r="KQX2" s="12"/>
      <c r="KQY2" s="12"/>
      <c r="KQZ2" s="12"/>
      <c r="KRA2" s="12"/>
      <c r="KRB2" s="12"/>
      <c r="KRC2" s="12"/>
      <c r="KRD2" s="12"/>
      <c r="KRE2" s="12"/>
      <c r="KRF2" s="12"/>
      <c r="KRG2" s="12"/>
      <c r="KRH2" s="12"/>
      <c r="KRI2" s="12"/>
      <c r="KRJ2" s="12"/>
      <c r="KRK2" s="12"/>
      <c r="KRL2" s="12"/>
      <c r="KRM2" s="12"/>
      <c r="KRN2" s="12"/>
      <c r="KRO2" s="12"/>
      <c r="KRP2" s="12"/>
      <c r="KRQ2" s="12"/>
      <c r="KRR2" s="12"/>
      <c r="KRS2" s="12"/>
      <c r="KRT2" s="12"/>
      <c r="KRU2" s="12"/>
      <c r="KRV2" s="12"/>
      <c r="KRW2" s="12"/>
      <c r="KRX2" s="12"/>
      <c r="KRY2" s="12"/>
      <c r="KRZ2" s="12"/>
      <c r="KSA2" s="12"/>
      <c r="KSB2" s="12"/>
      <c r="KSC2" s="12"/>
      <c r="KSD2" s="12"/>
      <c r="KSE2" s="12"/>
      <c r="KSF2" s="12"/>
      <c r="KSG2" s="12"/>
      <c r="KSH2" s="12"/>
      <c r="KSI2" s="12"/>
      <c r="KSJ2" s="12"/>
      <c r="KSK2" s="12"/>
      <c r="KSL2" s="12"/>
      <c r="KSM2" s="12"/>
      <c r="KSN2" s="12"/>
      <c r="KSO2" s="12"/>
      <c r="KSP2" s="12"/>
      <c r="KSQ2" s="12"/>
      <c r="KSR2" s="12"/>
      <c r="KSS2" s="12"/>
      <c r="KST2" s="12"/>
      <c r="KSU2" s="12"/>
      <c r="KSV2" s="12"/>
      <c r="KSW2" s="12"/>
      <c r="KSX2" s="12"/>
      <c r="KSY2" s="12"/>
      <c r="KSZ2" s="12"/>
      <c r="KTA2" s="12"/>
      <c r="KTB2" s="12"/>
      <c r="KTC2" s="12"/>
      <c r="KTD2" s="12"/>
      <c r="KTE2" s="12"/>
      <c r="KTF2" s="12"/>
      <c r="KTG2" s="12"/>
      <c r="KTH2" s="12"/>
      <c r="KTI2" s="12"/>
      <c r="KTJ2" s="12"/>
      <c r="KTK2" s="12"/>
      <c r="KTL2" s="12"/>
      <c r="KTM2" s="12"/>
      <c r="KTN2" s="12"/>
      <c r="KTO2" s="12"/>
      <c r="KTP2" s="12"/>
      <c r="KTQ2" s="12"/>
      <c r="KTR2" s="12"/>
      <c r="KTS2" s="12"/>
      <c r="KTT2" s="12"/>
      <c r="KTU2" s="12"/>
      <c r="KTV2" s="12"/>
      <c r="KTW2" s="12"/>
      <c r="KTX2" s="12"/>
      <c r="KTY2" s="12"/>
      <c r="KTZ2" s="12"/>
      <c r="KUA2" s="12"/>
      <c r="KUB2" s="12"/>
      <c r="KUC2" s="12"/>
      <c r="KUD2" s="12"/>
      <c r="KUE2" s="12"/>
      <c r="KUF2" s="12"/>
      <c r="KUG2" s="12"/>
      <c r="KUH2" s="12"/>
      <c r="KUI2" s="12"/>
      <c r="KUJ2" s="12"/>
      <c r="KUK2" s="12"/>
      <c r="KUL2" s="12"/>
      <c r="KUM2" s="12"/>
      <c r="KUN2" s="12"/>
      <c r="KUO2" s="12"/>
      <c r="KUP2" s="12"/>
      <c r="KUQ2" s="12"/>
      <c r="KUR2" s="12"/>
      <c r="KUS2" s="12"/>
      <c r="KUT2" s="12"/>
      <c r="KUU2" s="12"/>
      <c r="KUV2" s="12"/>
      <c r="KUW2" s="12"/>
      <c r="KUX2" s="12"/>
      <c r="KUY2" s="12"/>
      <c r="KUZ2" s="12"/>
      <c r="KVA2" s="12"/>
      <c r="KVB2" s="12"/>
      <c r="KVC2" s="12"/>
      <c r="KVD2" s="12"/>
      <c r="KVE2" s="12"/>
      <c r="KVF2" s="12"/>
      <c r="KVG2" s="12"/>
      <c r="KVH2" s="12"/>
      <c r="KVI2" s="12"/>
      <c r="KVJ2" s="12"/>
      <c r="KVK2" s="12"/>
      <c r="KVL2" s="12"/>
      <c r="KVM2" s="12"/>
      <c r="KVN2" s="12"/>
      <c r="KVO2" s="12"/>
      <c r="KVP2" s="12"/>
      <c r="KVQ2" s="12"/>
      <c r="KVR2" s="12"/>
      <c r="KVS2" s="12"/>
      <c r="KVT2" s="12"/>
      <c r="KVU2" s="12"/>
      <c r="KVV2" s="12"/>
      <c r="KVW2" s="12"/>
      <c r="KVX2" s="12"/>
      <c r="KVY2" s="12"/>
      <c r="KVZ2" s="12"/>
      <c r="KWA2" s="12"/>
      <c r="KWB2" s="12"/>
      <c r="KWC2" s="12"/>
      <c r="KWD2" s="12"/>
      <c r="KWE2" s="12"/>
      <c r="KWF2" s="12"/>
      <c r="KWG2" s="12"/>
      <c r="KWH2" s="12"/>
      <c r="KWI2" s="12"/>
      <c r="KWJ2" s="12"/>
      <c r="KWK2" s="12"/>
      <c r="KWL2" s="12"/>
      <c r="KWM2" s="12"/>
      <c r="KWN2" s="12"/>
      <c r="KWO2" s="12"/>
      <c r="KWP2" s="12"/>
      <c r="KWQ2" s="12"/>
      <c r="KWR2" s="12"/>
      <c r="KWS2" s="12"/>
      <c r="KWT2" s="12"/>
      <c r="KWU2" s="12"/>
      <c r="KWV2" s="12"/>
      <c r="KWW2" s="12"/>
      <c r="KWX2" s="12"/>
      <c r="KWY2" s="12"/>
      <c r="KWZ2" s="12"/>
      <c r="KXA2" s="12"/>
      <c r="KXB2" s="12"/>
      <c r="KXC2" s="12"/>
      <c r="KXD2" s="12"/>
      <c r="KXE2" s="12"/>
      <c r="KXF2" s="12"/>
      <c r="KXG2" s="12"/>
      <c r="KXH2" s="12"/>
      <c r="KXI2" s="12"/>
      <c r="KXJ2" s="12"/>
      <c r="KXK2" s="12"/>
      <c r="KXL2" s="12"/>
      <c r="KXM2" s="12"/>
      <c r="KXN2" s="12"/>
      <c r="KXO2" s="12"/>
      <c r="KXP2" s="12"/>
      <c r="KXQ2" s="12"/>
      <c r="KXR2" s="12"/>
      <c r="KXS2" s="12"/>
      <c r="KXT2" s="12"/>
      <c r="KXU2" s="12"/>
      <c r="KXV2" s="12"/>
      <c r="KXW2" s="12"/>
      <c r="KXX2" s="12"/>
      <c r="KXY2" s="12"/>
      <c r="KXZ2" s="12"/>
      <c r="KYA2" s="12"/>
      <c r="KYB2" s="12"/>
      <c r="KYC2" s="12"/>
      <c r="KYD2" s="12"/>
      <c r="KYE2" s="12"/>
      <c r="KYF2" s="12"/>
      <c r="KYG2" s="12"/>
      <c r="KYH2" s="12"/>
      <c r="KYI2" s="12"/>
      <c r="KYJ2" s="12"/>
      <c r="KYK2" s="12"/>
      <c r="KYL2" s="12"/>
      <c r="KYM2" s="12"/>
      <c r="KYN2" s="12"/>
      <c r="KYO2" s="12"/>
      <c r="KYP2" s="12"/>
      <c r="KYQ2" s="12"/>
      <c r="KYR2" s="12"/>
      <c r="KYS2" s="12"/>
      <c r="KYT2" s="12"/>
      <c r="KYU2" s="12"/>
      <c r="KYV2" s="12"/>
      <c r="KYW2" s="12"/>
      <c r="KYX2" s="12"/>
      <c r="KYY2" s="12"/>
      <c r="KYZ2" s="12"/>
      <c r="KZA2" s="12"/>
      <c r="KZB2" s="12"/>
      <c r="KZC2" s="12"/>
      <c r="KZD2" s="12"/>
      <c r="KZE2" s="12"/>
      <c r="KZF2" s="12"/>
      <c r="KZG2" s="12"/>
      <c r="KZH2" s="12"/>
      <c r="KZI2" s="12"/>
      <c r="KZJ2" s="12"/>
      <c r="KZK2" s="12"/>
      <c r="KZL2" s="12"/>
      <c r="KZM2" s="12"/>
      <c r="KZN2" s="12"/>
      <c r="KZO2" s="12"/>
      <c r="KZP2" s="12"/>
      <c r="KZQ2" s="12"/>
      <c r="KZR2" s="12"/>
      <c r="KZS2" s="12"/>
      <c r="KZT2" s="12"/>
      <c r="KZU2" s="12"/>
      <c r="KZV2" s="12"/>
      <c r="KZW2" s="12"/>
      <c r="KZX2" s="12"/>
      <c r="KZY2" s="12"/>
      <c r="KZZ2" s="12"/>
      <c r="LAA2" s="12"/>
      <c r="LAB2" s="12"/>
      <c r="LAC2" s="12"/>
      <c r="LAD2" s="12"/>
      <c r="LAE2" s="12"/>
      <c r="LAF2" s="12"/>
      <c r="LAG2" s="12"/>
      <c r="LAH2" s="12"/>
      <c r="LAI2" s="12"/>
      <c r="LAJ2" s="12"/>
      <c r="LAK2" s="12"/>
      <c r="LAL2" s="12"/>
      <c r="LAM2" s="12"/>
      <c r="LAN2" s="12"/>
      <c r="LAO2" s="12"/>
      <c r="LAP2" s="12"/>
      <c r="LAQ2" s="12"/>
      <c r="LAR2" s="12"/>
      <c r="LAS2" s="12"/>
      <c r="LAT2" s="12"/>
      <c r="LAU2" s="12"/>
      <c r="LAV2" s="12"/>
      <c r="LAW2" s="12"/>
      <c r="LAX2" s="12"/>
      <c r="LAY2" s="12"/>
      <c r="LAZ2" s="12"/>
      <c r="LBA2" s="12"/>
      <c r="LBB2" s="12"/>
      <c r="LBC2" s="12"/>
      <c r="LBD2" s="12"/>
      <c r="LBE2" s="12"/>
      <c r="LBF2" s="12"/>
      <c r="LBG2" s="12"/>
      <c r="LBH2" s="12"/>
      <c r="LBI2" s="12"/>
      <c r="LBJ2" s="12"/>
      <c r="LBK2" s="12"/>
      <c r="LBL2" s="12"/>
      <c r="LBM2" s="12"/>
      <c r="LBN2" s="12"/>
      <c r="LBO2" s="12"/>
      <c r="LBP2" s="12"/>
      <c r="LBQ2" s="12"/>
      <c r="LBR2" s="12"/>
      <c r="LBS2" s="12"/>
      <c r="LBT2" s="12"/>
      <c r="LBU2" s="12"/>
      <c r="LBV2" s="12"/>
      <c r="LBW2" s="12"/>
      <c r="LBX2" s="12"/>
      <c r="LBY2" s="12"/>
      <c r="LBZ2" s="12"/>
      <c r="LCA2" s="12"/>
      <c r="LCB2" s="12"/>
      <c r="LCC2" s="12"/>
      <c r="LCD2" s="12"/>
      <c r="LCE2" s="12"/>
      <c r="LCF2" s="12"/>
      <c r="LCG2" s="12"/>
      <c r="LCH2" s="12"/>
      <c r="LCI2" s="12"/>
      <c r="LCJ2" s="12"/>
      <c r="LCK2" s="12"/>
      <c r="LCL2" s="12"/>
      <c r="LCM2" s="12"/>
      <c r="LCN2" s="12"/>
      <c r="LCO2" s="12"/>
      <c r="LCP2" s="12"/>
      <c r="LCQ2" s="12"/>
      <c r="LCR2" s="12"/>
      <c r="LCS2" s="12"/>
      <c r="LCT2" s="12"/>
      <c r="LCU2" s="12"/>
      <c r="LCV2" s="12"/>
      <c r="LCW2" s="12"/>
      <c r="LCX2" s="12"/>
      <c r="LCY2" s="12"/>
      <c r="LCZ2" s="12"/>
      <c r="LDA2" s="12"/>
      <c r="LDB2" s="12"/>
      <c r="LDC2" s="12"/>
      <c r="LDD2" s="12"/>
      <c r="LDE2" s="12"/>
      <c r="LDF2" s="12"/>
      <c r="LDG2" s="12"/>
      <c r="LDH2" s="12"/>
      <c r="LDI2" s="12"/>
      <c r="LDJ2" s="12"/>
      <c r="LDK2" s="12"/>
      <c r="LDL2" s="12"/>
      <c r="LDM2" s="12"/>
      <c r="LDN2" s="12"/>
      <c r="LDO2" s="12"/>
      <c r="LDP2" s="12"/>
      <c r="LDQ2" s="12"/>
      <c r="LDR2" s="12"/>
      <c r="LDS2" s="12"/>
      <c r="LDT2" s="12"/>
      <c r="LDU2" s="12"/>
      <c r="LDV2" s="12"/>
      <c r="LDW2" s="12"/>
      <c r="LDX2" s="12"/>
      <c r="LDY2" s="12"/>
      <c r="LDZ2" s="12"/>
      <c r="LEA2" s="12"/>
      <c r="LEB2" s="12"/>
      <c r="LEC2" s="12"/>
      <c r="LED2" s="12"/>
      <c r="LEE2" s="12"/>
      <c r="LEF2" s="12"/>
      <c r="LEG2" s="12"/>
      <c r="LEH2" s="12"/>
      <c r="LEI2" s="12"/>
      <c r="LEJ2" s="12"/>
      <c r="LEK2" s="12"/>
      <c r="LEL2" s="12"/>
      <c r="LEM2" s="12"/>
      <c r="LEN2" s="12"/>
      <c r="LEO2" s="12"/>
      <c r="LEP2" s="12"/>
      <c r="LEQ2" s="12"/>
      <c r="LER2" s="12"/>
      <c r="LES2" s="12"/>
      <c r="LET2" s="12"/>
      <c r="LEU2" s="12"/>
      <c r="LEV2" s="12"/>
      <c r="LEW2" s="12"/>
      <c r="LEX2" s="12"/>
      <c r="LEY2" s="12"/>
      <c r="LEZ2" s="12"/>
      <c r="LFA2" s="12"/>
      <c r="LFB2" s="12"/>
      <c r="LFC2" s="12"/>
      <c r="LFD2" s="12"/>
      <c r="LFE2" s="12"/>
      <c r="LFF2" s="12"/>
      <c r="LFG2" s="12"/>
      <c r="LFH2" s="12"/>
      <c r="LFI2" s="12"/>
      <c r="LFJ2" s="12"/>
      <c r="LFK2" s="12"/>
      <c r="LFL2" s="12"/>
      <c r="LFM2" s="12"/>
      <c r="LFN2" s="12"/>
      <c r="LFO2" s="12"/>
      <c r="LFP2" s="12"/>
      <c r="LFQ2" s="12"/>
      <c r="LFR2" s="12"/>
      <c r="LFS2" s="12"/>
      <c r="LFT2" s="12"/>
      <c r="LFU2" s="12"/>
      <c r="LFV2" s="12"/>
      <c r="LFW2" s="12"/>
      <c r="LFX2" s="12"/>
      <c r="LFY2" s="12"/>
      <c r="LFZ2" s="12"/>
      <c r="LGA2" s="12"/>
      <c r="LGB2" s="12"/>
      <c r="LGC2" s="12"/>
      <c r="LGD2" s="12"/>
      <c r="LGE2" s="12"/>
      <c r="LGF2" s="12"/>
      <c r="LGG2" s="12"/>
      <c r="LGH2" s="12"/>
      <c r="LGI2" s="12"/>
      <c r="LGJ2" s="12"/>
      <c r="LGK2" s="12"/>
      <c r="LGL2" s="12"/>
      <c r="LGM2" s="12"/>
      <c r="LGN2" s="12"/>
      <c r="LGO2" s="12"/>
      <c r="LGP2" s="12"/>
      <c r="LGQ2" s="12"/>
      <c r="LGR2" s="12"/>
      <c r="LGS2" s="12"/>
      <c r="LGT2" s="12"/>
      <c r="LGU2" s="12"/>
      <c r="LGV2" s="12"/>
      <c r="LGW2" s="12"/>
      <c r="LGX2" s="12"/>
      <c r="LGY2" s="12"/>
      <c r="LGZ2" s="12"/>
      <c r="LHA2" s="12"/>
      <c r="LHB2" s="12"/>
      <c r="LHC2" s="12"/>
      <c r="LHD2" s="12"/>
      <c r="LHE2" s="12"/>
      <c r="LHF2" s="12"/>
      <c r="LHG2" s="12"/>
      <c r="LHH2" s="12"/>
      <c r="LHI2" s="12"/>
      <c r="LHJ2" s="12"/>
      <c r="LHK2" s="12"/>
      <c r="LHL2" s="12"/>
      <c r="LHM2" s="12"/>
      <c r="LHN2" s="12"/>
      <c r="LHO2" s="12"/>
      <c r="LHP2" s="12"/>
      <c r="LHQ2" s="12"/>
      <c r="LHR2" s="12"/>
      <c r="LHS2" s="12"/>
      <c r="LHT2" s="12"/>
      <c r="LHU2" s="12"/>
      <c r="LHV2" s="12"/>
      <c r="LHW2" s="12"/>
      <c r="LHX2" s="12"/>
      <c r="LHY2" s="12"/>
      <c r="LHZ2" s="12"/>
      <c r="LIA2" s="12"/>
      <c r="LIB2" s="12"/>
      <c r="LIC2" s="12"/>
      <c r="LID2" s="12"/>
      <c r="LIE2" s="12"/>
      <c r="LIF2" s="12"/>
      <c r="LIG2" s="12"/>
      <c r="LIH2" s="12"/>
      <c r="LII2" s="12"/>
      <c r="LIJ2" s="12"/>
      <c r="LIK2" s="12"/>
      <c r="LIL2" s="12"/>
      <c r="LIM2" s="12"/>
      <c r="LIN2" s="12"/>
      <c r="LIO2" s="12"/>
      <c r="LIP2" s="12"/>
      <c r="LIQ2" s="12"/>
      <c r="LIR2" s="12"/>
      <c r="LIS2" s="12"/>
      <c r="LIT2" s="12"/>
      <c r="LIU2" s="12"/>
      <c r="LIV2" s="12"/>
      <c r="LIW2" s="12"/>
      <c r="LIX2" s="12"/>
      <c r="LIY2" s="12"/>
      <c r="LIZ2" s="12"/>
      <c r="LJA2" s="12"/>
      <c r="LJB2" s="12"/>
      <c r="LJC2" s="12"/>
      <c r="LJD2" s="12"/>
      <c r="LJE2" s="12"/>
      <c r="LJF2" s="12"/>
      <c r="LJG2" s="12"/>
      <c r="LJH2" s="12"/>
      <c r="LJI2" s="12"/>
      <c r="LJJ2" s="12"/>
      <c r="LJK2" s="12"/>
      <c r="LJL2" s="12"/>
      <c r="LJM2" s="12"/>
      <c r="LJN2" s="12"/>
      <c r="LJO2" s="12"/>
      <c r="LJP2" s="12"/>
      <c r="LJQ2" s="12"/>
      <c r="LJR2" s="12"/>
      <c r="LJS2" s="12"/>
      <c r="LJT2" s="12"/>
      <c r="LJU2" s="12"/>
      <c r="LJV2" s="12"/>
      <c r="LJW2" s="12"/>
      <c r="LJX2" s="12"/>
      <c r="LJY2" s="12"/>
      <c r="LJZ2" s="12"/>
      <c r="LKA2" s="12"/>
      <c r="LKB2" s="12"/>
      <c r="LKC2" s="12"/>
      <c r="LKD2" s="12"/>
      <c r="LKE2" s="12"/>
      <c r="LKF2" s="12"/>
      <c r="LKG2" s="12"/>
      <c r="LKH2" s="12"/>
      <c r="LKI2" s="12"/>
      <c r="LKJ2" s="12"/>
      <c r="LKK2" s="12"/>
      <c r="LKL2" s="12"/>
      <c r="LKM2" s="12"/>
      <c r="LKN2" s="12"/>
      <c r="LKO2" s="12"/>
      <c r="LKP2" s="12"/>
      <c r="LKQ2" s="12"/>
      <c r="LKR2" s="12"/>
      <c r="LKS2" s="12"/>
      <c r="LKT2" s="12"/>
      <c r="LKU2" s="12"/>
      <c r="LKV2" s="12"/>
      <c r="LKW2" s="12"/>
      <c r="LKX2" s="12"/>
      <c r="LKY2" s="12"/>
      <c r="LKZ2" s="12"/>
      <c r="LLA2" s="12"/>
      <c r="LLB2" s="12"/>
      <c r="LLC2" s="12"/>
      <c r="LLD2" s="12"/>
      <c r="LLE2" s="12"/>
      <c r="LLF2" s="12"/>
      <c r="LLG2" s="12"/>
      <c r="LLH2" s="12"/>
      <c r="LLI2" s="12"/>
      <c r="LLJ2" s="12"/>
      <c r="LLK2" s="12"/>
      <c r="LLL2" s="12"/>
      <c r="LLM2" s="12"/>
      <c r="LLN2" s="12"/>
      <c r="LLO2" s="12"/>
      <c r="LLP2" s="12"/>
      <c r="LLQ2" s="12"/>
      <c r="LLR2" s="12"/>
      <c r="LLS2" s="12"/>
      <c r="LLT2" s="12"/>
      <c r="LLU2" s="12"/>
      <c r="LLV2" s="12"/>
      <c r="LLW2" s="12"/>
      <c r="LLX2" s="12"/>
      <c r="LLY2" s="12"/>
      <c r="LLZ2" s="12"/>
      <c r="LMA2" s="12"/>
      <c r="LMB2" s="12"/>
      <c r="LMC2" s="12"/>
      <c r="LMD2" s="12"/>
      <c r="LME2" s="12"/>
      <c r="LMF2" s="12"/>
      <c r="LMG2" s="12"/>
      <c r="LMH2" s="12"/>
      <c r="LMI2" s="12"/>
      <c r="LMJ2" s="12"/>
      <c r="LMK2" s="12"/>
      <c r="LML2" s="12"/>
      <c r="LMM2" s="12"/>
      <c r="LMN2" s="12"/>
      <c r="LMO2" s="12"/>
      <c r="LMP2" s="12"/>
      <c r="LMQ2" s="12"/>
      <c r="LMR2" s="12"/>
      <c r="LMS2" s="12"/>
      <c r="LMT2" s="12"/>
      <c r="LMU2" s="12"/>
      <c r="LMV2" s="12"/>
      <c r="LMW2" s="12"/>
      <c r="LMX2" s="12"/>
      <c r="LMY2" s="12"/>
      <c r="LMZ2" s="12"/>
      <c r="LNA2" s="12"/>
      <c r="LNB2" s="12"/>
      <c r="LNC2" s="12"/>
      <c r="LND2" s="12"/>
      <c r="LNE2" s="12"/>
      <c r="LNF2" s="12"/>
      <c r="LNG2" s="12"/>
      <c r="LNH2" s="12"/>
      <c r="LNI2" s="12"/>
      <c r="LNJ2" s="12"/>
      <c r="LNK2" s="12"/>
      <c r="LNL2" s="12"/>
      <c r="LNM2" s="12"/>
      <c r="LNN2" s="12"/>
      <c r="LNO2" s="12"/>
      <c r="LNP2" s="12"/>
      <c r="LNQ2" s="12"/>
      <c r="LNR2" s="12"/>
      <c r="LNS2" s="12"/>
      <c r="LNT2" s="12"/>
      <c r="LNU2" s="12"/>
      <c r="LNV2" s="12"/>
      <c r="LNW2" s="12"/>
      <c r="LNX2" s="12"/>
      <c r="LNY2" s="12"/>
      <c r="LNZ2" s="12"/>
      <c r="LOA2" s="12"/>
      <c r="LOB2" s="12"/>
      <c r="LOC2" s="12"/>
      <c r="LOD2" s="12"/>
      <c r="LOE2" s="12"/>
      <c r="LOF2" s="12"/>
      <c r="LOG2" s="12"/>
      <c r="LOH2" s="12"/>
      <c r="LOI2" s="12"/>
      <c r="LOJ2" s="12"/>
      <c r="LOK2" s="12"/>
      <c r="LOL2" s="12"/>
      <c r="LOM2" s="12"/>
      <c r="LON2" s="12"/>
      <c r="LOO2" s="12"/>
      <c r="LOP2" s="12"/>
      <c r="LOQ2" s="12"/>
      <c r="LOR2" s="12"/>
      <c r="LOS2" s="12"/>
      <c r="LOT2" s="12"/>
      <c r="LOU2" s="12"/>
      <c r="LOV2" s="12"/>
      <c r="LOW2" s="12"/>
      <c r="LOX2" s="12"/>
      <c r="LOY2" s="12"/>
      <c r="LOZ2" s="12"/>
      <c r="LPA2" s="12"/>
      <c r="LPB2" s="12"/>
      <c r="LPC2" s="12"/>
      <c r="LPD2" s="12"/>
      <c r="LPE2" s="12"/>
      <c r="LPF2" s="12"/>
      <c r="LPG2" s="12"/>
      <c r="LPH2" s="12"/>
      <c r="LPI2" s="12"/>
      <c r="LPJ2" s="12"/>
      <c r="LPK2" s="12"/>
      <c r="LPL2" s="12"/>
      <c r="LPM2" s="12"/>
      <c r="LPN2" s="12"/>
      <c r="LPO2" s="12"/>
      <c r="LPP2" s="12"/>
      <c r="LPQ2" s="12"/>
      <c r="LPR2" s="12"/>
      <c r="LPS2" s="12"/>
      <c r="LPT2" s="12"/>
      <c r="LPU2" s="12"/>
      <c r="LPV2" s="12"/>
      <c r="LPW2" s="12"/>
      <c r="LPX2" s="12"/>
      <c r="LPY2" s="12"/>
      <c r="LPZ2" s="12"/>
      <c r="LQA2" s="12"/>
      <c r="LQB2" s="12"/>
      <c r="LQC2" s="12"/>
      <c r="LQD2" s="12"/>
      <c r="LQE2" s="12"/>
      <c r="LQF2" s="12"/>
      <c r="LQG2" s="12"/>
      <c r="LQH2" s="12"/>
      <c r="LQI2" s="12"/>
      <c r="LQJ2" s="12"/>
      <c r="LQK2" s="12"/>
      <c r="LQL2" s="12"/>
      <c r="LQM2" s="12"/>
      <c r="LQN2" s="12"/>
      <c r="LQO2" s="12"/>
      <c r="LQP2" s="12"/>
      <c r="LQQ2" s="12"/>
      <c r="LQR2" s="12"/>
      <c r="LQS2" s="12"/>
      <c r="LQT2" s="12"/>
      <c r="LQU2" s="12"/>
      <c r="LQV2" s="12"/>
      <c r="LQW2" s="12"/>
      <c r="LQX2" s="12"/>
      <c r="LQY2" s="12"/>
      <c r="LQZ2" s="12"/>
      <c r="LRA2" s="12"/>
      <c r="LRB2" s="12"/>
      <c r="LRC2" s="12"/>
      <c r="LRD2" s="12"/>
      <c r="LRE2" s="12"/>
      <c r="LRF2" s="12"/>
      <c r="LRG2" s="12"/>
      <c r="LRH2" s="12"/>
      <c r="LRI2" s="12"/>
      <c r="LRJ2" s="12"/>
      <c r="LRK2" s="12"/>
      <c r="LRL2" s="12"/>
      <c r="LRM2" s="12"/>
      <c r="LRN2" s="12"/>
      <c r="LRO2" s="12"/>
      <c r="LRP2" s="12"/>
      <c r="LRQ2" s="12"/>
      <c r="LRR2" s="12"/>
      <c r="LRS2" s="12"/>
      <c r="LRT2" s="12"/>
      <c r="LRU2" s="12"/>
      <c r="LRV2" s="12"/>
      <c r="LRW2" s="12"/>
      <c r="LRX2" s="12"/>
      <c r="LRY2" s="12"/>
      <c r="LRZ2" s="12"/>
      <c r="LSA2" s="12"/>
      <c r="LSB2" s="12"/>
      <c r="LSC2" s="12"/>
      <c r="LSD2" s="12"/>
      <c r="LSE2" s="12"/>
      <c r="LSF2" s="12"/>
      <c r="LSG2" s="12"/>
      <c r="LSH2" s="12"/>
      <c r="LSI2" s="12"/>
      <c r="LSJ2" s="12"/>
      <c r="LSK2" s="12"/>
      <c r="LSL2" s="12"/>
      <c r="LSM2" s="12"/>
      <c r="LSN2" s="12"/>
      <c r="LSO2" s="12"/>
      <c r="LSP2" s="12"/>
      <c r="LSQ2" s="12"/>
      <c r="LSR2" s="12"/>
      <c r="LSS2" s="12"/>
      <c r="LST2" s="12"/>
      <c r="LSU2" s="12"/>
      <c r="LSV2" s="12"/>
      <c r="LSW2" s="12"/>
      <c r="LSX2" s="12"/>
      <c r="LSY2" s="12"/>
      <c r="LSZ2" s="12"/>
      <c r="LTA2" s="12"/>
      <c r="LTB2" s="12"/>
      <c r="LTC2" s="12"/>
      <c r="LTD2" s="12"/>
      <c r="LTE2" s="12"/>
      <c r="LTF2" s="12"/>
      <c r="LTG2" s="12"/>
      <c r="LTH2" s="12"/>
      <c r="LTI2" s="12"/>
      <c r="LTJ2" s="12"/>
      <c r="LTK2" s="12"/>
      <c r="LTL2" s="12"/>
      <c r="LTM2" s="12"/>
      <c r="LTN2" s="12"/>
      <c r="LTO2" s="12"/>
      <c r="LTP2" s="12"/>
      <c r="LTQ2" s="12"/>
      <c r="LTR2" s="12"/>
      <c r="LTS2" s="12"/>
      <c r="LTT2" s="12"/>
      <c r="LTU2" s="12"/>
      <c r="LTV2" s="12"/>
      <c r="LTW2" s="12"/>
      <c r="LTX2" s="12"/>
      <c r="LTY2" s="12"/>
      <c r="LTZ2" s="12"/>
      <c r="LUA2" s="12"/>
      <c r="LUB2" s="12"/>
      <c r="LUC2" s="12"/>
      <c r="LUD2" s="12"/>
      <c r="LUE2" s="12"/>
      <c r="LUF2" s="12"/>
      <c r="LUG2" s="12"/>
      <c r="LUH2" s="12"/>
      <c r="LUI2" s="12"/>
      <c r="LUJ2" s="12"/>
      <c r="LUK2" s="12"/>
      <c r="LUL2" s="12"/>
      <c r="LUM2" s="12"/>
      <c r="LUN2" s="12"/>
      <c r="LUO2" s="12"/>
      <c r="LUP2" s="12"/>
      <c r="LUQ2" s="12"/>
      <c r="LUR2" s="12"/>
      <c r="LUS2" s="12"/>
      <c r="LUT2" s="12"/>
      <c r="LUU2" s="12"/>
      <c r="LUV2" s="12"/>
      <c r="LUW2" s="12"/>
      <c r="LUX2" s="12"/>
      <c r="LUY2" s="12"/>
      <c r="LUZ2" s="12"/>
      <c r="LVA2" s="12"/>
      <c r="LVB2" s="12"/>
      <c r="LVC2" s="12"/>
      <c r="LVD2" s="12"/>
      <c r="LVE2" s="12"/>
      <c r="LVF2" s="12"/>
      <c r="LVG2" s="12"/>
      <c r="LVH2" s="12"/>
      <c r="LVI2" s="12"/>
      <c r="LVJ2" s="12"/>
      <c r="LVK2" s="12"/>
      <c r="LVL2" s="12"/>
      <c r="LVM2" s="12"/>
      <c r="LVN2" s="12"/>
      <c r="LVO2" s="12"/>
      <c r="LVP2" s="12"/>
      <c r="LVQ2" s="12"/>
      <c r="LVR2" s="12"/>
      <c r="LVS2" s="12"/>
      <c r="LVT2" s="12"/>
      <c r="LVU2" s="12"/>
      <c r="LVV2" s="12"/>
      <c r="LVW2" s="12"/>
      <c r="LVX2" s="12"/>
      <c r="LVY2" s="12"/>
      <c r="LVZ2" s="12"/>
      <c r="LWA2" s="12"/>
      <c r="LWB2" s="12"/>
      <c r="LWC2" s="12"/>
      <c r="LWD2" s="12"/>
      <c r="LWE2" s="12"/>
      <c r="LWF2" s="12"/>
      <c r="LWG2" s="12"/>
      <c r="LWH2" s="12"/>
      <c r="LWI2" s="12"/>
      <c r="LWJ2" s="12"/>
      <c r="LWK2" s="12"/>
      <c r="LWL2" s="12"/>
      <c r="LWM2" s="12"/>
      <c r="LWN2" s="12"/>
      <c r="LWO2" s="12"/>
      <c r="LWP2" s="12"/>
      <c r="LWQ2" s="12"/>
      <c r="LWR2" s="12"/>
      <c r="LWS2" s="12"/>
      <c r="LWT2" s="12"/>
      <c r="LWU2" s="12"/>
      <c r="LWV2" s="12"/>
      <c r="LWW2" s="12"/>
      <c r="LWX2" s="12"/>
      <c r="LWY2" s="12"/>
      <c r="LWZ2" s="12"/>
      <c r="LXA2" s="12"/>
      <c r="LXB2" s="12"/>
      <c r="LXC2" s="12"/>
      <c r="LXD2" s="12"/>
      <c r="LXE2" s="12"/>
      <c r="LXF2" s="12"/>
      <c r="LXG2" s="12"/>
      <c r="LXH2" s="12"/>
      <c r="LXI2" s="12"/>
      <c r="LXJ2" s="12"/>
      <c r="LXK2" s="12"/>
      <c r="LXL2" s="12"/>
      <c r="LXM2" s="12"/>
      <c r="LXN2" s="12"/>
      <c r="LXO2" s="12"/>
      <c r="LXP2" s="12"/>
      <c r="LXQ2" s="12"/>
      <c r="LXR2" s="12"/>
      <c r="LXS2" s="12"/>
      <c r="LXT2" s="12"/>
      <c r="LXU2" s="12"/>
      <c r="LXV2" s="12"/>
      <c r="LXW2" s="12"/>
      <c r="LXX2" s="12"/>
      <c r="LXY2" s="12"/>
      <c r="LXZ2" s="12"/>
      <c r="LYA2" s="12"/>
      <c r="LYB2" s="12"/>
      <c r="LYC2" s="12"/>
      <c r="LYD2" s="12"/>
      <c r="LYE2" s="12"/>
      <c r="LYF2" s="12"/>
      <c r="LYG2" s="12"/>
      <c r="LYH2" s="12"/>
      <c r="LYI2" s="12"/>
      <c r="LYJ2" s="12"/>
      <c r="LYK2" s="12"/>
      <c r="LYL2" s="12"/>
      <c r="LYM2" s="12"/>
      <c r="LYN2" s="12"/>
      <c r="LYO2" s="12"/>
      <c r="LYP2" s="12"/>
      <c r="LYQ2" s="12"/>
      <c r="LYR2" s="12"/>
      <c r="LYS2" s="12"/>
      <c r="LYT2" s="12"/>
      <c r="LYU2" s="12"/>
      <c r="LYV2" s="12"/>
      <c r="LYW2" s="12"/>
      <c r="LYX2" s="12"/>
      <c r="LYY2" s="12"/>
      <c r="LYZ2" s="12"/>
      <c r="LZA2" s="12"/>
      <c r="LZB2" s="12"/>
      <c r="LZC2" s="12"/>
      <c r="LZD2" s="12"/>
      <c r="LZE2" s="12"/>
      <c r="LZF2" s="12"/>
      <c r="LZG2" s="12"/>
      <c r="LZH2" s="12"/>
      <c r="LZI2" s="12"/>
      <c r="LZJ2" s="12"/>
      <c r="LZK2" s="12"/>
      <c r="LZL2" s="12"/>
      <c r="LZM2" s="12"/>
      <c r="LZN2" s="12"/>
      <c r="LZO2" s="12"/>
      <c r="LZP2" s="12"/>
      <c r="LZQ2" s="12"/>
      <c r="LZR2" s="12"/>
      <c r="LZS2" s="12"/>
      <c r="LZT2" s="12"/>
      <c r="LZU2" s="12"/>
      <c r="LZV2" s="12"/>
      <c r="LZW2" s="12"/>
      <c r="LZX2" s="12"/>
      <c r="LZY2" s="12"/>
      <c r="LZZ2" s="12"/>
      <c r="MAA2" s="12"/>
      <c r="MAB2" s="12"/>
      <c r="MAC2" s="12"/>
      <c r="MAD2" s="12"/>
      <c r="MAE2" s="12"/>
      <c r="MAF2" s="12"/>
      <c r="MAG2" s="12"/>
      <c r="MAH2" s="12"/>
      <c r="MAI2" s="12"/>
      <c r="MAJ2" s="12"/>
      <c r="MAK2" s="12"/>
      <c r="MAL2" s="12"/>
      <c r="MAM2" s="12"/>
      <c r="MAN2" s="12"/>
      <c r="MAO2" s="12"/>
      <c r="MAP2" s="12"/>
      <c r="MAQ2" s="12"/>
      <c r="MAR2" s="12"/>
      <c r="MAS2" s="12"/>
      <c r="MAT2" s="12"/>
      <c r="MAU2" s="12"/>
      <c r="MAV2" s="12"/>
      <c r="MAW2" s="12"/>
      <c r="MAX2" s="12"/>
      <c r="MAY2" s="12"/>
      <c r="MAZ2" s="12"/>
      <c r="MBA2" s="12"/>
      <c r="MBB2" s="12"/>
      <c r="MBC2" s="12"/>
      <c r="MBD2" s="12"/>
      <c r="MBE2" s="12"/>
      <c r="MBF2" s="12"/>
      <c r="MBG2" s="12"/>
      <c r="MBH2" s="12"/>
      <c r="MBI2" s="12"/>
      <c r="MBJ2" s="12"/>
      <c r="MBK2" s="12"/>
      <c r="MBL2" s="12"/>
      <c r="MBM2" s="12"/>
      <c r="MBN2" s="12"/>
      <c r="MBO2" s="12"/>
      <c r="MBP2" s="12"/>
      <c r="MBQ2" s="12"/>
      <c r="MBR2" s="12"/>
      <c r="MBS2" s="12"/>
      <c r="MBT2" s="12"/>
      <c r="MBU2" s="12"/>
      <c r="MBV2" s="12"/>
      <c r="MBW2" s="12"/>
      <c r="MBX2" s="12"/>
      <c r="MBY2" s="12"/>
      <c r="MBZ2" s="12"/>
      <c r="MCA2" s="12"/>
      <c r="MCB2" s="12"/>
      <c r="MCC2" s="12"/>
      <c r="MCD2" s="12"/>
      <c r="MCE2" s="12"/>
      <c r="MCF2" s="12"/>
      <c r="MCG2" s="12"/>
      <c r="MCH2" s="12"/>
      <c r="MCI2" s="12"/>
      <c r="MCJ2" s="12"/>
      <c r="MCK2" s="12"/>
      <c r="MCL2" s="12"/>
      <c r="MCM2" s="12"/>
      <c r="MCN2" s="12"/>
      <c r="MCO2" s="12"/>
      <c r="MCP2" s="12"/>
      <c r="MCQ2" s="12"/>
      <c r="MCR2" s="12"/>
      <c r="MCS2" s="12"/>
      <c r="MCT2" s="12"/>
      <c r="MCU2" s="12"/>
      <c r="MCV2" s="12"/>
      <c r="MCW2" s="12"/>
      <c r="MCX2" s="12"/>
      <c r="MCY2" s="12"/>
      <c r="MCZ2" s="12"/>
      <c r="MDA2" s="12"/>
      <c r="MDB2" s="12"/>
      <c r="MDC2" s="12"/>
      <c r="MDD2" s="12"/>
      <c r="MDE2" s="12"/>
      <c r="MDF2" s="12"/>
      <c r="MDG2" s="12"/>
      <c r="MDH2" s="12"/>
      <c r="MDI2" s="12"/>
      <c r="MDJ2" s="12"/>
      <c r="MDK2" s="12"/>
      <c r="MDL2" s="12"/>
      <c r="MDM2" s="12"/>
      <c r="MDN2" s="12"/>
      <c r="MDO2" s="12"/>
      <c r="MDP2" s="12"/>
      <c r="MDQ2" s="12"/>
      <c r="MDR2" s="12"/>
      <c r="MDS2" s="12"/>
      <c r="MDT2" s="12"/>
      <c r="MDU2" s="12"/>
      <c r="MDV2" s="12"/>
      <c r="MDW2" s="12"/>
      <c r="MDX2" s="12"/>
      <c r="MDY2" s="12"/>
      <c r="MDZ2" s="12"/>
      <c r="MEA2" s="12"/>
      <c r="MEB2" s="12"/>
      <c r="MEC2" s="12"/>
      <c r="MED2" s="12"/>
      <c r="MEE2" s="12"/>
      <c r="MEF2" s="12"/>
      <c r="MEG2" s="12"/>
      <c r="MEH2" s="12"/>
      <c r="MEI2" s="12"/>
      <c r="MEJ2" s="12"/>
      <c r="MEK2" s="12"/>
      <c r="MEL2" s="12"/>
      <c r="MEM2" s="12"/>
      <c r="MEN2" s="12"/>
      <c r="MEO2" s="12"/>
      <c r="MEP2" s="12"/>
      <c r="MEQ2" s="12"/>
      <c r="MER2" s="12"/>
      <c r="MES2" s="12"/>
      <c r="MET2" s="12"/>
      <c r="MEU2" s="12"/>
      <c r="MEV2" s="12"/>
      <c r="MEW2" s="12"/>
      <c r="MEX2" s="12"/>
      <c r="MEY2" s="12"/>
      <c r="MEZ2" s="12"/>
      <c r="MFA2" s="12"/>
      <c r="MFB2" s="12"/>
      <c r="MFC2" s="12"/>
      <c r="MFD2" s="12"/>
      <c r="MFE2" s="12"/>
      <c r="MFF2" s="12"/>
      <c r="MFG2" s="12"/>
      <c r="MFH2" s="12"/>
      <c r="MFI2" s="12"/>
      <c r="MFJ2" s="12"/>
      <c r="MFK2" s="12"/>
      <c r="MFL2" s="12"/>
      <c r="MFM2" s="12"/>
      <c r="MFN2" s="12"/>
      <c r="MFO2" s="12"/>
      <c r="MFP2" s="12"/>
      <c r="MFQ2" s="12"/>
      <c r="MFR2" s="12"/>
      <c r="MFS2" s="12"/>
      <c r="MFT2" s="12"/>
      <c r="MFU2" s="12"/>
      <c r="MFV2" s="12"/>
      <c r="MFW2" s="12"/>
      <c r="MFX2" s="12"/>
      <c r="MFY2" s="12"/>
      <c r="MFZ2" s="12"/>
      <c r="MGA2" s="12"/>
      <c r="MGB2" s="12"/>
      <c r="MGC2" s="12"/>
      <c r="MGD2" s="12"/>
      <c r="MGE2" s="12"/>
      <c r="MGF2" s="12"/>
      <c r="MGG2" s="12"/>
      <c r="MGH2" s="12"/>
      <c r="MGI2" s="12"/>
      <c r="MGJ2" s="12"/>
      <c r="MGK2" s="12"/>
      <c r="MGL2" s="12"/>
      <c r="MGM2" s="12"/>
      <c r="MGN2" s="12"/>
      <c r="MGO2" s="12"/>
      <c r="MGP2" s="12"/>
      <c r="MGQ2" s="12"/>
      <c r="MGR2" s="12"/>
      <c r="MGS2" s="12"/>
      <c r="MGT2" s="12"/>
      <c r="MGU2" s="12"/>
      <c r="MGV2" s="12"/>
      <c r="MGW2" s="12"/>
      <c r="MGX2" s="12"/>
      <c r="MGY2" s="12"/>
      <c r="MGZ2" s="12"/>
      <c r="MHA2" s="12"/>
      <c r="MHB2" s="12"/>
      <c r="MHC2" s="12"/>
      <c r="MHD2" s="12"/>
      <c r="MHE2" s="12"/>
      <c r="MHF2" s="12"/>
      <c r="MHG2" s="12"/>
      <c r="MHH2" s="12"/>
      <c r="MHI2" s="12"/>
      <c r="MHJ2" s="12"/>
      <c r="MHK2" s="12"/>
      <c r="MHL2" s="12"/>
      <c r="MHM2" s="12"/>
      <c r="MHN2" s="12"/>
      <c r="MHO2" s="12"/>
      <c r="MHP2" s="12"/>
      <c r="MHQ2" s="12"/>
      <c r="MHR2" s="12"/>
      <c r="MHS2" s="12"/>
      <c r="MHT2" s="12"/>
      <c r="MHU2" s="12"/>
      <c r="MHV2" s="12"/>
      <c r="MHW2" s="12"/>
      <c r="MHX2" s="12"/>
      <c r="MHY2" s="12"/>
      <c r="MHZ2" s="12"/>
      <c r="MIA2" s="12"/>
      <c r="MIB2" s="12"/>
      <c r="MIC2" s="12"/>
      <c r="MID2" s="12"/>
      <c r="MIE2" s="12"/>
      <c r="MIF2" s="12"/>
      <c r="MIG2" s="12"/>
      <c r="MIH2" s="12"/>
      <c r="MII2" s="12"/>
      <c r="MIJ2" s="12"/>
      <c r="MIK2" s="12"/>
      <c r="MIL2" s="12"/>
      <c r="MIM2" s="12"/>
      <c r="MIN2" s="12"/>
      <c r="MIO2" s="12"/>
      <c r="MIP2" s="12"/>
      <c r="MIQ2" s="12"/>
      <c r="MIR2" s="12"/>
      <c r="MIS2" s="12"/>
      <c r="MIT2" s="12"/>
      <c r="MIU2" s="12"/>
      <c r="MIV2" s="12"/>
      <c r="MIW2" s="12"/>
      <c r="MIX2" s="12"/>
      <c r="MIY2" s="12"/>
      <c r="MIZ2" s="12"/>
      <c r="MJA2" s="12"/>
      <c r="MJB2" s="12"/>
      <c r="MJC2" s="12"/>
      <c r="MJD2" s="12"/>
      <c r="MJE2" s="12"/>
      <c r="MJF2" s="12"/>
      <c r="MJG2" s="12"/>
      <c r="MJH2" s="12"/>
      <c r="MJI2" s="12"/>
      <c r="MJJ2" s="12"/>
      <c r="MJK2" s="12"/>
      <c r="MJL2" s="12"/>
      <c r="MJM2" s="12"/>
      <c r="MJN2" s="12"/>
      <c r="MJO2" s="12"/>
      <c r="MJP2" s="12"/>
      <c r="MJQ2" s="12"/>
      <c r="MJR2" s="12"/>
      <c r="MJS2" s="12"/>
      <c r="MJT2" s="12"/>
      <c r="MJU2" s="12"/>
      <c r="MJV2" s="12"/>
      <c r="MJW2" s="12"/>
      <c r="MJX2" s="12"/>
      <c r="MJY2" s="12"/>
      <c r="MJZ2" s="12"/>
      <c r="MKA2" s="12"/>
      <c r="MKB2" s="12"/>
      <c r="MKC2" s="12"/>
      <c r="MKD2" s="12"/>
      <c r="MKE2" s="12"/>
      <c r="MKF2" s="12"/>
      <c r="MKG2" s="12"/>
      <c r="MKH2" s="12"/>
      <c r="MKI2" s="12"/>
      <c r="MKJ2" s="12"/>
      <c r="MKK2" s="12"/>
      <c r="MKL2" s="12"/>
      <c r="MKM2" s="12"/>
      <c r="MKN2" s="12"/>
      <c r="MKO2" s="12"/>
      <c r="MKP2" s="12"/>
      <c r="MKQ2" s="12"/>
      <c r="MKR2" s="12"/>
      <c r="MKS2" s="12"/>
      <c r="MKT2" s="12"/>
      <c r="MKU2" s="12"/>
      <c r="MKV2" s="12"/>
      <c r="MKW2" s="12"/>
      <c r="MKX2" s="12"/>
      <c r="MKY2" s="12"/>
      <c r="MKZ2" s="12"/>
      <c r="MLA2" s="12"/>
      <c r="MLB2" s="12"/>
      <c r="MLC2" s="12"/>
      <c r="MLD2" s="12"/>
      <c r="MLE2" s="12"/>
      <c r="MLF2" s="12"/>
      <c r="MLG2" s="12"/>
      <c r="MLH2" s="12"/>
      <c r="MLI2" s="12"/>
      <c r="MLJ2" s="12"/>
      <c r="MLK2" s="12"/>
      <c r="MLL2" s="12"/>
      <c r="MLM2" s="12"/>
      <c r="MLN2" s="12"/>
      <c r="MLO2" s="12"/>
      <c r="MLP2" s="12"/>
      <c r="MLQ2" s="12"/>
      <c r="MLR2" s="12"/>
      <c r="MLS2" s="12"/>
      <c r="MLT2" s="12"/>
      <c r="MLU2" s="12"/>
      <c r="MLV2" s="12"/>
      <c r="MLW2" s="12"/>
      <c r="MLX2" s="12"/>
      <c r="MLY2" s="12"/>
      <c r="MLZ2" s="12"/>
      <c r="MMA2" s="12"/>
      <c r="MMB2" s="12"/>
      <c r="MMC2" s="12"/>
      <c r="MMD2" s="12"/>
      <c r="MME2" s="12"/>
      <c r="MMF2" s="12"/>
      <c r="MMG2" s="12"/>
      <c r="MMH2" s="12"/>
      <c r="MMI2" s="12"/>
      <c r="MMJ2" s="12"/>
      <c r="MMK2" s="12"/>
      <c r="MML2" s="12"/>
      <c r="MMM2" s="12"/>
      <c r="MMN2" s="12"/>
      <c r="MMO2" s="12"/>
      <c r="MMP2" s="12"/>
      <c r="MMQ2" s="12"/>
      <c r="MMR2" s="12"/>
      <c r="MMS2" s="12"/>
      <c r="MMT2" s="12"/>
      <c r="MMU2" s="12"/>
      <c r="MMV2" s="12"/>
      <c r="MMW2" s="12"/>
      <c r="MMX2" s="12"/>
      <c r="MMY2" s="12"/>
      <c r="MMZ2" s="12"/>
      <c r="MNA2" s="12"/>
      <c r="MNB2" s="12"/>
      <c r="MNC2" s="12"/>
      <c r="MND2" s="12"/>
      <c r="MNE2" s="12"/>
      <c r="MNF2" s="12"/>
      <c r="MNG2" s="12"/>
      <c r="MNH2" s="12"/>
      <c r="MNI2" s="12"/>
      <c r="MNJ2" s="12"/>
      <c r="MNK2" s="12"/>
      <c r="MNL2" s="12"/>
      <c r="MNM2" s="12"/>
      <c r="MNN2" s="12"/>
      <c r="MNO2" s="12"/>
      <c r="MNP2" s="12"/>
      <c r="MNQ2" s="12"/>
      <c r="MNR2" s="12"/>
      <c r="MNS2" s="12"/>
      <c r="MNT2" s="12"/>
      <c r="MNU2" s="12"/>
      <c r="MNV2" s="12"/>
      <c r="MNW2" s="12"/>
      <c r="MNX2" s="12"/>
      <c r="MNY2" s="12"/>
      <c r="MNZ2" s="12"/>
      <c r="MOA2" s="12"/>
      <c r="MOB2" s="12"/>
      <c r="MOC2" s="12"/>
      <c r="MOD2" s="12"/>
      <c r="MOE2" s="12"/>
      <c r="MOF2" s="12"/>
      <c r="MOG2" s="12"/>
      <c r="MOH2" s="12"/>
      <c r="MOI2" s="12"/>
      <c r="MOJ2" s="12"/>
      <c r="MOK2" s="12"/>
      <c r="MOL2" s="12"/>
      <c r="MOM2" s="12"/>
      <c r="MON2" s="12"/>
      <c r="MOO2" s="12"/>
      <c r="MOP2" s="12"/>
      <c r="MOQ2" s="12"/>
      <c r="MOR2" s="12"/>
      <c r="MOS2" s="12"/>
      <c r="MOT2" s="12"/>
      <c r="MOU2" s="12"/>
      <c r="MOV2" s="12"/>
      <c r="MOW2" s="12"/>
      <c r="MOX2" s="12"/>
      <c r="MOY2" s="12"/>
      <c r="MOZ2" s="12"/>
      <c r="MPA2" s="12"/>
      <c r="MPB2" s="12"/>
      <c r="MPC2" s="12"/>
      <c r="MPD2" s="12"/>
      <c r="MPE2" s="12"/>
      <c r="MPF2" s="12"/>
      <c r="MPG2" s="12"/>
      <c r="MPH2" s="12"/>
      <c r="MPI2" s="12"/>
      <c r="MPJ2" s="12"/>
      <c r="MPK2" s="12"/>
      <c r="MPL2" s="12"/>
      <c r="MPM2" s="12"/>
      <c r="MPN2" s="12"/>
      <c r="MPO2" s="12"/>
      <c r="MPP2" s="12"/>
      <c r="MPQ2" s="12"/>
      <c r="MPR2" s="12"/>
      <c r="MPS2" s="12"/>
      <c r="MPT2" s="12"/>
      <c r="MPU2" s="12"/>
      <c r="MPV2" s="12"/>
      <c r="MPW2" s="12"/>
      <c r="MPX2" s="12"/>
      <c r="MPY2" s="12"/>
      <c r="MPZ2" s="12"/>
      <c r="MQA2" s="12"/>
      <c r="MQB2" s="12"/>
      <c r="MQC2" s="12"/>
      <c r="MQD2" s="12"/>
      <c r="MQE2" s="12"/>
      <c r="MQF2" s="12"/>
      <c r="MQG2" s="12"/>
      <c r="MQH2" s="12"/>
      <c r="MQI2" s="12"/>
      <c r="MQJ2" s="12"/>
      <c r="MQK2" s="12"/>
      <c r="MQL2" s="12"/>
      <c r="MQM2" s="12"/>
      <c r="MQN2" s="12"/>
      <c r="MQO2" s="12"/>
      <c r="MQP2" s="12"/>
      <c r="MQQ2" s="12"/>
      <c r="MQR2" s="12"/>
      <c r="MQS2" s="12"/>
      <c r="MQT2" s="12"/>
      <c r="MQU2" s="12"/>
      <c r="MQV2" s="12"/>
      <c r="MQW2" s="12"/>
      <c r="MQX2" s="12"/>
      <c r="MQY2" s="12"/>
      <c r="MQZ2" s="12"/>
      <c r="MRA2" s="12"/>
      <c r="MRB2" s="12"/>
      <c r="MRC2" s="12"/>
      <c r="MRD2" s="12"/>
      <c r="MRE2" s="12"/>
      <c r="MRF2" s="12"/>
      <c r="MRG2" s="12"/>
      <c r="MRH2" s="12"/>
      <c r="MRI2" s="12"/>
      <c r="MRJ2" s="12"/>
      <c r="MRK2" s="12"/>
      <c r="MRL2" s="12"/>
      <c r="MRM2" s="12"/>
      <c r="MRN2" s="12"/>
      <c r="MRO2" s="12"/>
      <c r="MRP2" s="12"/>
      <c r="MRQ2" s="12"/>
      <c r="MRR2" s="12"/>
      <c r="MRS2" s="12"/>
      <c r="MRT2" s="12"/>
      <c r="MRU2" s="12"/>
      <c r="MRV2" s="12"/>
      <c r="MRW2" s="12"/>
      <c r="MRX2" s="12"/>
      <c r="MRY2" s="12"/>
      <c r="MRZ2" s="12"/>
      <c r="MSA2" s="12"/>
      <c r="MSB2" s="12"/>
      <c r="MSC2" s="12"/>
      <c r="MSD2" s="12"/>
      <c r="MSE2" s="12"/>
      <c r="MSF2" s="12"/>
      <c r="MSG2" s="12"/>
      <c r="MSH2" s="12"/>
      <c r="MSI2" s="12"/>
      <c r="MSJ2" s="12"/>
      <c r="MSK2" s="12"/>
      <c r="MSL2" s="12"/>
      <c r="MSM2" s="12"/>
      <c r="MSN2" s="12"/>
      <c r="MSO2" s="12"/>
      <c r="MSP2" s="12"/>
      <c r="MSQ2" s="12"/>
      <c r="MSR2" s="12"/>
      <c r="MSS2" s="12"/>
      <c r="MST2" s="12"/>
      <c r="MSU2" s="12"/>
      <c r="MSV2" s="12"/>
      <c r="MSW2" s="12"/>
      <c r="MSX2" s="12"/>
      <c r="MSY2" s="12"/>
      <c r="MSZ2" s="12"/>
      <c r="MTA2" s="12"/>
      <c r="MTB2" s="12"/>
      <c r="MTC2" s="12"/>
      <c r="MTD2" s="12"/>
      <c r="MTE2" s="12"/>
      <c r="MTF2" s="12"/>
      <c r="MTG2" s="12"/>
      <c r="MTH2" s="12"/>
      <c r="MTI2" s="12"/>
      <c r="MTJ2" s="12"/>
      <c r="MTK2" s="12"/>
      <c r="MTL2" s="12"/>
      <c r="MTM2" s="12"/>
      <c r="MTN2" s="12"/>
      <c r="MTO2" s="12"/>
      <c r="MTP2" s="12"/>
      <c r="MTQ2" s="12"/>
      <c r="MTR2" s="12"/>
      <c r="MTS2" s="12"/>
      <c r="MTT2" s="12"/>
      <c r="MTU2" s="12"/>
      <c r="MTV2" s="12"/>
      <c r="MTW2" s="12"/>
      <c r="MTX2" s="12"/>
      <c r="MTY2" s="12"/>
      <c r="MTZ2" s="12"/>
      <c r="MUA2" s="12"/>
      <c r="MUB2" s="12"/>
      <c r="MUC2" s="12"/>
      <c r="MUD2" s="12"/>
      <c r="MUE2" s="12"/>
      <c r="MUF2" s="12"/>
      <c r="MUG2" s="12"/>
      <c r="MUH2" s="12"/>
      <c r="MUI2" s="12"/>
      <c r="MUJ2" s="12"/>
      <c r="MUK2" s="12"/>
      <c r="MUL2" s="12"/>
      <c r="MUM2" s="12"/>
      <c r="MUN2" s="12"/>
      <c r="MUO2" s="12"/>
      <c r="MUP2" s="12"/>
      <c r="MUQ2" s="12"/>
      <c r="MUR2" s="12"/>
      <c r="MUS2" s="12"/>
      <c r="MUT2" s="12"/>
      <c r="MUU2" s="12"/>
      <c r="MUV2" s="12"/>
      <c r="MUW2" s="12"/>
      <c r="MUX2" s="12"/>
      <c r="MUY2" s="12"/>
      <c r="MUZ2" s="12"/>
      <c r="MVA2" s="12"/>
      <c r="MVB2" s="12"/>
      <c r="MVC2" s="12"/>
      <c r="MVD2" s="12"/>
      <c r="MVE2" s="12"/>
      <c r="MVF2" s="12"/>
      <c r="MVG2" s="12"/>
      <c r="MVH2" s="12"/>
      <c r="MVI2" s="12"/>
      <c r="MVJ2" s="12"/>
      <c r="MVK2" s="12"/>
      <c r="MVL2" s="12"/>
      <c r="MVM2" s="12"/>
      <c r="MVN2" s="12"/>
      <c r="MVO2" s="12"/>
      <c r="MVP2" s="12"/>
      <c r="MVQ2" s="12"/>
      <c r="MVR2" s="12"/>
      <c r="MVS2" s="12"/>
      <c r="MVT2" s="12"/>
      <c r="MVU2" s="12"/>
      <c r="MVV2" s="12"/>
      <c r="MVW2" s="12"/>
      <c r="MVX2" s="12"/>
      <c r="MVY2" s="12"/>
      <c r="MVZ2" s="12"/>
      <c r="MWA2" s="12"/>
      <c r="MWB2" s="12"/>
      <c r="MWC2" s="12"/>
      <c r="MWD2" s="12"/>
      <c r="MWE2" s="12"/>
      <c r="MWF2" s="12"/>
      <c r="MWG2" s="12"/>
      <c r="MWH2" s="12"/>
      <c r="MWI2" s="12"/>
      <c r="MWJ2" s="12"/>
      <c r="MWK2" s="12"/>
      <c r="MWL2" s="12"/>
      <c r="MWM2" s="12"/>
      <c r="MWN2" s="12"/>
      <c r="MWO2" s="12"/>
      <c r="MWP2" s="12"/>
      <c r="MWQ2" s="12"/>
      <c r="MWR2" s="12"/>
      <c r="MWS2" s="12"/>
      <c r="MWT2" s="12"/>
      <c r="MWU2" s="12"/>
      <c r="MWV2" s="12"/>
      <c r="MWW2" s="12"/>
      <c r="MWX2" s="12"/>
      <c r="MWY2" s="12"/>
      <c r="MWZ2" s="12"/>
      <c r="MXA2" s="12"/>
      <c r="MXB2" s="12"/>
      <c r="MXC2" s="12"/>
      <c r="MXD2" s="12"/>
      <c r="MXE2" s="12"/>
      <c r="MXF2" s="12"/>
      <c r="MXG2" s="12"/>
      <c r="MXH2" s="12"/>
      <c r="MXI2" s="12"/>
      <c r="MXJ2" s="12"/>
      <c r="MXK2" s="12"/>
      <c r="MXL2" s="12"/>
      <c r="MXM2" s="12"/>
      <c r="MXN2" s="12"/>
      <c r="MXO2" s="12"/>
      <c r="MXP2" s="12"/>
      <c r="MXQ2" s="12"/>
      <c r="MXR2" s="12"/>
      <c r="MXS2" s="12"/>
      <c r="MXT2" s="12"/>
      <c r="MXU2" s="12"/>
      <c r="MXV2" s="12"/>
      <c r="MXW2" s="12"/>
      <c r="MXX2" s="12"/>
      <c r="MXY2" s="12"/>
      <c r="MXZ2" s="12"/>
      <c r="MYA2" s="12"/>
      <c r="MYB2" s="12"/>
      <c r="MYC2" s="12"/>
      <c r="MYD2" s="12"/>
      <c r="MYE2" s="12"/>
      <c r="MYF2" s="12"/>
      <c r="MYG2" s="12"/>
      <c r="MYH2" s="12"/>
      <c r="MYI2" s="12"/>
      <c r="MYJ2" s="12"/>
      <c r="MYK2" s="12"/>
      <c r="MYL2" s="12"/>
      <c r="MYM2" s="12"/>
      <c r="MYN2" s="12"/>
      <c r="MYO2" s="12"/>
      <c r="MYP2" s="12"/>
      <c r="MYQ2" s="12"/>
      <c r="MYR2" s="12"/>
      <c r="MYS2" s="12"/>
      <c r="MYT2" s="12"/>
      <c r="MYU2" s="12"/>
      <c r="MYV2" s="12"/>
      <c r="MYW2" s="12"/>
      <c r="MYX2" s="12"/>
      <c r="MYY2" s="12"/>
      <c r="MYZ2" s="12"/>
      <c r="MZA2" s="12"/>
      <c r="MZB2" s="12"/>
      <c r="MZC2" s="12"/>
      <c r="MZD2" s="12"/>
      <c r="MZE2" s="12"/>
      <c r="MZF2" s="12"/>
      <c r="MZG2" s="12"/>
      <c r="MZH2" s="12"/>
      <c r="MZI2" s="12"/>
      <c r="MZJ2" s="12"/>
      <c r="MZK2" s="12"/>
      <c r="MZL2" s="12"/>
      <c r="MZM2" s="12"/>
      <c r="MZN2" s="12"/>
      <c r="MZO2" s="12"/>
      <c r="MZP2" s="12"/>
      <c r="MZQ2" s="12"/>
      <c r="MZR2" s="12"/>
      <c r="MZS2" s="12"/>
      <c r="MZT2" s="12"/>
      <c r="MZU2" s="12"/>
      <c r="MZV2" s="12"/>
      <c r="MZW2" s="12"/>
      <c r="MZX2" s="12"/>
      <c r="MZY2" s="12"/>
      <c r="MZZ2" s="12"/>
      <c r="NAA2" s="12"/>
      <c r="NAB2" s="12"/>
      <c r="NAC2" s="12"/>
      <c r="NAD2" s="12"/>
      <c r="NAE2" s="12"/>
      <c r="NAF2" s="12"/>
      <c r="NAG2" s="12"/>
      <c r="NAH2" s="12"/>
      <c r="NAI2" s="12"/>
      <c r="NAJ2" s="12"/>
      <c r="NAK2" s="12"/>
      <c r="NAL2" s="12"/>
      <c r="NAM2" s="12"/>
      <c r="NAN2" s="12"/>
      <c r="NAO2" s="12"/>
      <c r="NAP2" s="12"/>
      <c r="NAQ2" s="12"/>
      <c r="NAR2" s="12"/>
      <c r="NAS2" s="12"/>
      <c r="NAT2" s="12"/>
      <c r="NAU2" s="12"/>
      <c r="NAV2" s="12"/>
      <c r="NAW2" s="12"/>
      <c r="NAX2" s="12"/>
      <c r="NAY2" s="12"/>
      <c r="NAZ2" s="12"/>
      <c r="NBA2" s="12"/>
      <c r="NBB2" s="12"/>
      <c r="NBC2" s="12"/>
      <c r="NBD2" s="12"/>
      <c r="NBE2" s="12"/>
      <c r="NBF2" s="12"/>
      <c r="NBG2" s="12"/>
      <c r="NBH2" s="12"/>
      <c r="NBI2" s="12"/>
      <c r="NBJ2" s="12"/>
      <c r="NBK2" s="12"/>
      <c r="NBL2" s="12"/>
      <c r="NBM2" s="12"/>
      <c r="NBN2" s="12"/>
      <c r="NBO2" s="12"/>
      <c r="NBP2" s="12"/>
      <c r="NBQ2" s="12"/>
      <c r="NBR2" s="12"/>
      <c r="NBS2" s="12"/>
      <c r="NBT2" s="12"/>
      <c r="NBU2" s="12"/>
      <c r="NBV2" s="12"/>
      <c r="NBW2" s="12"/>
      <c r="NBX2" s="12"/>
      <c r="NBY2" s="12"/>
      <c r="NBZ2" s="12"/>
      <c r="NCA2" s="12"/>
      <c r="NCB2" s="12"/>
      <c r="NCC2" s="12"/>
      <c r="NCD2" s="12"/>
      <c r="NCE2" s="12"/>
      <c r="NCF2" s="12"/>
      <c r="NCG2" s="12"/>
      <c r="NCH2" s="12"/>
      <c r="NCI2" s="12"/>
      <c r="NCJ2" s="12"/>
      <c r="NCK2" s="12"/>
      <c r="NCL2" s="12"/>
      <c r="NCM2" s="12"/>
      <c r="NCN2" s="12"/>
      <c r="NCO2" s="12"/>
      <c r="NCP2" s="12"/>
      <c r="NCQ2" s="12"/>
      <c r="NCR2" s="12"/>
      <c r="NCS2" s="12"/>
      <c r="NCT2" s="12"/>
      <c r="NCU2" s="12"/>
      <c r="NCV2" s="12"/>
      <c r="NCW2" s="12"/>
      <c r="NCX2" s="12"/>
      <c r="NCY2" s="12"/>
      <c r="NCZ2" s="12"/>
      <c r="NDA2" s="12"/>
      <c r="NDB2" s="12"/>
      <c r="NDC2" s="12"/>
      <c r="NDD2" s="12"/>
      <c r="NDE2" s="12"/>
      <c r="NDF2" s="12"/>
      <c r="NDG2" s="12"/>
      <c r="NDH2" s="12"/>
      <c r="NDI2" s="12"/>
      <c r="NDJ2" s="12"/>
      <c r="NDK2" s="12"/>
      <c r="NDL2" s="12"/>
      <c r="NDM2" s="12"/>
      <c r="NDN2" s="12"/>
      <c r="NDO2" s="12"/>
      <c r="NDP2" s="12"/>
      <c r="NDQ2" s="12"/>
      <c r="NDR2" s="12"/>
      <c r="NDS2" s="12"/>
      <c r="NDT2" s="12"/>
      <c r="NDU2" s="12"/>
      <c r="NDV2" s="12"/>
      <c r="NDW2" s="12"/>
      <c r="NDX2" s="12"/>
      <c r="NDY2" s="12"/>
      <c r="NDZ2" s="12"/>
      <c r="NEA2" s="12"/>
      <c r="NEB2" s="12"/>
      <c r="NEC2" s="12"/>
      <c r="NED2" s="12"/>
      <c r="NEE2" s="12"/>
      <c r="NEF2" s="12"/>
      <c r="NEG2" s="12"/>
      <c r="NEH2" s="12"/>
      <c r="NEI2" s="12"/>
      <c r="NEJ2" s="12"/>
      <c r="NEK2" s="12"/>
      <c r="NEL2" s="12"/>
      <c r="NEM2" s="12"/>
      <c r="NEN2" s="12"/>
      <c r="NEO2" s="12"/>
      <c r="NEP2" s="12"/>
      <c r="NEQ2" s="12"/>
      <c r="NER2" s="12"/>
      <c r="NES2" s="12"/>
      <c r="NET2" s="12"/>
      <c r="NEU2" s="12"/>
      <c r="NEV2" s="12"/>
      <c r="NEW2" s="12"/>
      <c r="NEX2" s="12"/>
      <c r="NEY2" s="12"/>
      <c r="NEZ2" s="12"/>
      <c r="NFA2" s="12"/>
      <c r="NFB2" s="12"/>
      <c r="NFC2" s="12"/>
      <c r="NFD2" s="12"/>
      <c r="NFE2" s="12"/>
      <c r="NFF2" s="12"/>
      <c r="NFG2" s="12"/>
      <c r="NFH2" s="12"/>
      <c r="NFI2" s="12"/>
      <c r="NFJ2" s="12"/>
      <c r="NFK2" s="12"/>
      <c r="NFL2" s="12"/>
      <c r="NFM2" s="12"/>
      <c r="NFN2" s="12"/>
      <c r="NFO2" s="12"/>
      <c r="NFP2" s="12"/>
      <c r="NFQ2" s="12"/>
      <c r="NFR2" s="12"/>
      <c r="NFS2" s="12"/>
      <c r="NFT2" s="12"/>
      <c r="NFU2" s="12"/>
      <c r="NFV2" s="12"/>
      <c r="NFW2" s="12"/>
      <c r="NFX2" s="12"/>
      <c r="NFY2" s="12"/>
      <c r="NFZ2" s="12"/>
      <c r="NGA2" s="12"/>
      <c r="NGB2" s="12"/>
      <c r="NGC2" s="12"/>
      <c r="NGD2" s="12"/>
      <c r="NGE2" s="12"/>
      <c r="NGF2" s="12"/>
      <c r="NGG2" s="12"/>
      <c r="NGH2" s="12"/>
      <c r="NGI2" s="12"/>
      <c r="NGJ2" s="12"/>
      <c r="NGK2" s="12"/>
      <c r="NGL2" s="12"/>
      <c r="NGM2" s="12"/>
      <c r="NGN2" s="12"/>
      <c r="NGO2" s="12"/>
      <c r="NGP2" s="12"/>
      <c r="NGQ2" s="12"/>
      <c r="NGR2" s="12"/>
      <c r="NGS2" s="12"/>
      <c r="NGT2" s="12"/>
      <c r="NGU2" s="12"/>
      <c r="NGV2" s="12"/>
      <c r="NGW2" s="12"/>
      <c r="NGX2" s="12"/>
      <c r="NGY2" s="12"/>
      <c r="NGZ2" s="12"/>
      <c r="NHA2" s="12"/>
      <c r="NHB2" s="12"/>
      <c r="NHC2" s="12"/>
      <c r="NHD2" s="12"/>
      <c r="NHE2" s="12"/>
      <c r="NHF2" s="12"/>
      <c r="NHG2" s="12"/>
      <c r="NHH2" s="12"/>
      <c r="NHI2" s="12"/>
      <c r="NHJ2" s="12"/>
      <c r="NHK2" s="12"/>
      <c r="NHL2" s="12"/>
      <c r="NHM2" s="12"/>
      <c r="NHN2" s="12"/>
      <c r="NHO2" s="12"/>
      <c r="NHP2" s="12"/>
      <c r="NHQ2" s="12"/>
      <c r="NHR2" s="12"/>
      <c r="NHS2" s="12"/>
      <c r="NHT2" s="12"/>
      <c r="NHU2" s="12"/>
      <c r="NHV2" s="12"/>
      <c r="NHW2" s="12"/>
      <c r="NHX2" s="12"/>
      <c r="NHY2" s="12"/>
      <c r="NHZ2" s="12"/>
      <c r="NIA2" s="12"/>
      <c r="NIB2" s="12"/>
      <c r="NIC2" s="12"/>
      <c r="NID2" s="12"/>
      <c r="NIE2" s="12"/>
      <c r="NIF2" s="12"/>
      <c r="NIG2" s="12"/>
      <c r="NIH2" s="12"/>
      <c r="NII2" s="12"/>
      <c r="NIJ2" s="12"/>
      <c r="NIK2" s="12"/>
      <c r="NIL2" s="12"/>
      <c r="NIM2" s="12"/>
      <c r="NIN2" s="12"/>
      <c r="NIO2" s="12"/>
      <c r="NIP2" s="12"/>
      <c r="NIQ2" s="12"/>
      <c r="NIR2" s="12"/>
      <c r="NIS2" s="12"/>
      <c r="NIT2" s="12"/>
      <c r="NIU2" s="12"/>
      <c r="NIV2" s="12"/>
      <c r="NIW2" s="12"/>
      <c r="NIX2" s="12"/>
      <c r="NIY2" s="12"/>
      <c r="NIZ2" s="12"/>
      <c r="NJA2" s="12"/>
      <c r="NJB2" s="12"/>
      <c r="NJC2" s="12"/>
      <c r="NJD2" s="12"/>
      <c r="NJE2" s="12"/>
      <c r="NJF2" s="12"/>
      <c r="NJG2" s="12"/>
      <c r="NJH2" s="12"/>
      <c r="NJI2" s="12"/>
      <c r="NJJ2" s="12"/>
      <c r="NJK2" s="12"/>
      <c r="NJL2" s="12"/>
      <c r="NJM2" s="12"/>
      <c r="NJN2" s="12"/>
      <c r="NJO2" s="12"/>
      <c r="NJP2" s="12"/>
      <c r="NJQ2" s="12"/>
      <c r="NJR2" s="12"/>
      <c r="NJS2" s="12"/>
      <c r="NJT2" s="12"/>
      <c r="NJU2" s="12"/>
      <c r="NJV2" s="12"/>
      <c r="NJW2" s="12"/>
      <c r="NJX2" s="12"/>
      <c r="NJY2" s="12"/>
      <c r="NJZ2" s="12"/>
      <c r="NKA2" s="12"/>
      <c r="NKB2" s="12"/>
      <c r="NKC2" s="12"/>
      <c r="NKD2" s="12"/>
      <c r="NKE2" s="12"/>
      <c r="NKF2" s="12"/>
      <c r="NKG2" s="12"/>
      <c r="NKH2" s="12"/>
      <c r="NKI2" s="12"/>
      <c r="NKJ2" s="12"/>
      <c r="NKK2" s="12"/>
      <c r="NKL2" s="12"/>
      <c r="NKM2" s="12"/>
      <c r="NKN2" s="12"/>
      <c r="NKO2" s="12"/>
      <c r="NKP2" s="12"/>
      <c r="NKQ2" s="12"/>
      <c r="NKR2" s="12"/>
      <c r="NKS2" s="12"/>
      <c r="NKT2" s="12"/>
      <c r="NKU2" s="12"/>
      <c r="NKV2" s="12"/>
      <c r="NKW2" s="12"/>
      <c r="NKX2" s="12"/>
      <c r="NKY2" s="12"/>
      <c r="NKZ2" s="12"/>
      <c r="NLA2" s="12"/>
      <c r="NLB2" s="12"/>
      <c r="NLC2" s="12"/>
      <c r="NLD2" s="12"/>
      <c r="NLE2" s="12"/>
      <c r="NLF2" s="12"/>
      <c r="NLG2" s="12"/>
      <c r="NLH2" s="12"/>
      <c r="NLI2" s="12"/>
      <c r="NLJ2" s="12"/>
      <c r="NLK2" s="12"/>
      <c r="NLL2" s="12"/>
      <c r="NLM2" s="12"/>
      <c r="NLN2" s="12"/>
      <c r="NLO2" s="12"/>
      <c r="NLP2" s="12"/>
      <c r="NLQ2" s="12"/>
      <c r="NLR2" s="12"/>
      <c r="NLS2" s="12"/>
      <c r="NLT2" s="12"/>
      <c r="NLU2" s="12"/>
      <c r="NLV2" s="12"/>
      <c r="NLW2" s="12"/>
      <c r="NLX2" s="12"/>
      <c r="NLY2" s="12"/>
      <c r="NLZ2" s="12"/>
      <c r="NMA2" s="12"/>
      <c r="NMB2" s="12"/>
      <c r="NMC2" s="12"/>
      <c r="NMD2" s="12"/>
      <c r="NME2" s="12"/>
      <c r="NMF2" s="12"/>
      <c r="NMG2" s="12"/>
      <c r="NMH2" s="12"/>
      <c r="NMI2" s="12"/>
      <c r="NMJ2" s="12"/>
      <c r="NMK2" s="12"/>
      <c r="NML2" s="12"/>
      <c r="NMM2" s="12"/>
      <c r="NMN2" s="12"/>
      <c r="NMO2" s="12"/>
      <c r="NMP2" s="12"/>
      <c r="NMQ2" s="12"/>
      <c r="NMR2" s="12"/>
      <c r="NMS2" s="12"/>
      <c r="NMT2" s="12"/>
      <c r="NMU2" s="12"/>
      <c r="NMV2" s="12"/>
      <c r="NMW2" s="12"/>
      <c r="NMX2" s="12"/>
      <c r="NMY2" s="12"/>
      <c r="NMZ2" s="12"/>
      <c r="NNA2" s="12"/>
      <c r="NNB2" s="12"/>
      <c r="NNC2" s="12"/>
      <c r="NND2" s="12"/>
      <c r="NNE2" s="12"/>
      <c r="NNF2" s="12"/>
      <c r="NNG2" s="12"/>
      <c r="NNH2" s="12"/>
      <c r="NNI2" s="12"/>
      <c r="NNJ2" s="12"/>
      <c r="NNK2" s="12"/>
      <c r="NNL2" s="12"/>
      <c r="NNM2" s="12"/>
      <c r="NNN2" s="12"/>
      <c r="NNO2" s="12"/>
      <c r="NNP2" s="12"/>
      <c r="NNQ2" s="12"/>
      <c r="NNR2" s="12"/>
      <c r="NNS2" s="12"/>
      <c r="NNT2" s="12"/>
      <c r="NNU2" s="12"/>
      <c r="NNV2" s="12"/>
      <c r="NNW2" s="12"/>
      <c r="NNX2" s="12"/>
      <c r="NNY2" s="12"/>
      <c r="NNZ2" s="12"/>
      <c r="NOA2" s="12"/>
      <c r="NOB2" s="12"/>
      <c r="NOC2" s="12"/>
      <c r="NOD2" s="12"/>
      <c r="NOE2" s="12"/>
      <c r="NOF2" s="12"/>
      <c r="NOG2" s="12"/>
      <c r="NOH2" s="12"/>
      <c r="NOI2" s="12"/>
      <c r="NOJ2" s="12"/>
      <c r="NOK2" s="12"/>
      <c r="NOL2" s="12"/>
      <c r="NOM2" s="12"/>
      <c r="NON2" s="12"/>
      <c r="NOO2" s="12"/>
      <c r="NOP2" s="12"/>
      <c r="NOQ2" s="12"/>
      <c r="NOR2" s="12"/>
      <c r="NOS2" s="12"/>
      <c r="NOT2" s="12"/>
      <c r="NOU2" s="12"/>
      <c r="NOV2" s="12"/>
      <c r="NOW2" s="12"/>
      <c r="NOX2" s="12"/>
      <c r="NOY2" s="12"/>
      <c r="NOZ2" s="12"/>
      <c r="NPA2" s="12"/>
      <c r="NPB2" s="12"/>
      <c r="NPC2" s="12"/>
      <c r="NPD2" s="12"/>
      <c r="NPE2" s="12"/>
      <c r="NPF2" s="12"/>
      <c r="NPG2" s="12"/>
      <c r="NPH2" s="12"/>
      <c r="NPI2" s="12"/>
      <c r="NPJ2" s="12"/>
      <c r="NPK2" s="12"/>
      <c r="NPL2" s="12"/>
      <c r="NPM2" s="12"/>
      <c r="NPN2" s="12"/>
      <c r="NPO2" s="12"/>
      <c r="NPP2" s="12"/>
      <c r="NPQ2" s="12"/>
      <c r="NPR2" s="12"/>
      <c r="NPS2" s="12"/>
      <c r="NPT2" s="12"/>
      <c r="NPU2" s="12"/>
      <c r="NPV2" s="12"/>
      <c r="NPW2" s="12"/>
      <c r="NPX2" s="12"/>
      <c r="NPY2" s="12"/>
      <c r="NPZ2" s="12"/>
      <c r="NQA2" s="12"/>
      <c r="NQB2" s="12"/>
      <c r="NQC2" s="12"/>
      <c r="NQD2" s="12"/>
      <c r="NQE2" s="12"/>
      <c r="NQF2" s="12"/>
      <c r="NQG2" s="12"/>
      <c r="NQH2" s="12"/>
      <c r="NQI2" s="12"/>
      <c r="NQJ2" s="12"/>
      <c r="NQK2" s="12"/>
      <c r="NQL2" s="12"/>
      <c r="NQM2" s="12"/>
      <c r="NQN2" s="12"/>
      <c r="NQO2" s="12"/>
      <c r="NQP2" s="12"/>
      <c r="NQQ2" s="12"/>
      <c r="NQR2" s="12"/>
      <c r="NQS2" s="12"/>
      <c r="NQT2" s="12"/>
      <c r="NQU2" s="12"/>
      <c r="NQV2" s="12"/>
      <c r="NQW2" s="12"/>
      <c r="NQX2" s="12"/>
      <c r="NQY2" s="12"/>
      <c r="NQZ2" s="12"/>
      <c r="NRA2" s="12"/>
      <c r="NRB2" s="12"/>
      <c r="NRC2" s="12"/>
      <c r="NRD2" s="12"/>
      <c r="NRE2" s="12"/>
      <c r="NRF2" s="12"/>
      <c r="NRG2" s="12"/>
      <c r="NRH2" s="12"/>
      <c r="NRI2" s="12"/>
      <c r="NRJ2" s="12"/>
      <c r="NRK2" s="12"/>
      <c r="NRL2" s="12"/>
      <c r="NRM2" s="12"/>
      <c r="NRN2" s="12"/>
      <c r="NRO2" s="12"/>
      <c r="NRP2" s="12"/>
      <c r="NRQ2" s="12"/>
      <c r="NRR2" s="12"/>
      <c r="NRS2" s="12"/>
      <c r="NRT2" s="12"/>
      <c r="NRU2" s="12"/>
      <c r="NRV2" s="12"/>
      <c r="NRW2" s="12"/>
      <c r="NRX2" s="12"/>
      <c r="NRY2" s="12"/>
      <c r="NRZ2" s="12"/>
      <c r="NSA2" s="12"/>
      <c r="NSB2" s="12"/>
      <c r="NSC2" s="12"/>
      <c r="NSD2" s="12"/>
      <c r="NSE2" s="12"/>
      <c r="NSF2" s="12"/>
      <c r="NSG2" s="12"/>
      <c r="NSH2" s="12"/>
      <c r="NSI2" s="12"/>
      <c r="NSJ2" s="12"/>
      <c r="NSK2" s="12"/>
      <c r="NSL2" s="12"/>
      <c r="NSM2" s="12"/>
      <c r="NSN2" s="12"/>
      <c r="NSO2" s="12"/>
      <c r="NSP2" s="12"/>
      <c r="NSQ2" s="12"/>
      <c r="NSR2" s="12"/>
      <c r="NSS2" s="12"/>
      <c r="NST2" s="12"/>
      <c r="NSU2" s="12"/>
      <c r="NSV2" s="12"/>
      <c r="NSW2" s="12"/>
      <c r="NSX2" s="12"/>
      <c r="NSY2" s="12"/>
      <c r="NSZ2" s="12"/>
      <c r="NTA2" s="12"/>
      <c r="NTB2" s="12"/>
      <c r="NTC2" s="12"/>
      <c r="NTD2" s="12"/>
      <c r="NTE2" s="12"/>
      <c r="NTF2" s="12"/>
      <c r="NTG2" s="12"/>
      <c r="NTH2" s="12"/>
      <c r="NTI2" s="12"/>
      <c r="NTJ2" s="12"/>
      <c r="NTK2" s="12"/>
      <c r="NTL2" s="12"/>
      <c r="NTM2" s="12"/>
      <c r="NTN2" s="12"/>
      <c r="NTO2" s="12"/>
      <c r="NTP2" s="12"/>
      <c r="NTQ2" s="12"/>
      <c r="NTR2" s="12"/>
      <c r="NTS2" s="12"/>
      <c r="NTT2" s="12"/>
      <c r="NTU2" s="12"/>
      <c r="NTV2" s="12"/>
      <c r="NTW2" s="12"/>
      <c r="NTX2" s="12"/>
      <c r="NTY2" s="12"/>
      <c r="NTZ2" s="12"/>
      <c r="NUA2" s="12"/>
      <c r="NUB2" s="12"/>
      <c r="NUC2" s="12"/>
      <c r="NUD2" s="12"/>
      <c r="NUE2" s="12"/>
      <c r="NUF2" s="12"/>
      <c r="NUG2" s="12"/>
      <c r="NUH2" s="12"/>
      <c r="NUI2" s="12"/>
      <c r="NUJ2" s="12"/>
      <c r="NUK2" s="12"/>
      <c r="NUL2" s="12"/>
      <c r="NUM2" s="12"/>
      <c r="NUN2" s="12"/>
      <c r="NUO2" s="12"/>
      <c r="NUP2" s="12"/>
      <c r="NUQ2" s="12"/>
      <c r="NUR2" s="12"/>
      <c r="NUS2" s="12"/>
      <c r="NUT2" s="12"/>
      <c r="NUU2" s="12"/>
      <c r="NUV2" s="12"/>
      <c r="NUW2" s="12"/>
      <c r="NUX2" s="12"/>
      <c r="NUY2" s="12"/>
      <c r="NUZ2" s="12"/>
      <c r="NVA2" s="12"/>
      <c r="NVB2" s="12"/>
      <c r="NVC2" s="12"/>
      <c r="NVD2" s="12"/>
      <c r="NVE2" s="12"/>
      <c r="NVF2" s="12"/>
      <c r="NVG2" s="12"/>
      <c r="NVH2" s="12"/>
      <c r="NVI2" s="12"/>
      <c r="NVJ2" s="12"/>
      <c r="NVK2" s="12"/>
      <c r="NVL2" s="12"/>
      <c r="NVM2" s="12"/>
      <c r="NVN2" s="12"/>
      <c r="NVO2" s="12"/>
      <c r="NVP2" s="12"/>
      <c r="NVQ2" s="12"/>
      <c r="NVR2" s="12"/>
      <c r="NVS2" s="12"/>
      <c r="NVT2" s="12"/>
      <c r="NVU2" s="12"/>
      <c r="NVV2" s="12"/>
      <c r="NVW2" s="12"/>
      <c r="NVX2" s="12"/>
      <c r="NVY2" s="12"/>
      <c r="NVZ2" s="12"/>
      <c r="NWA2" s="12"/>
      <c r="NWB2" s="12"/>
      <c r="NWC2" s="12"/>
      <c r="NWD2" s="12"/>
      <c r="NWE2" s="12"/>
      <c r="NWF2" s="12"/>
      <c r="NWG2" s="12"/>
      <c r="NWH2" s="12"/>
      <c r="NWI2" s="12"/>
      <c r="NWJ2" s="12"/>
      <c r="NWK2" s="12"/>
      <c r="NWL2" s="12"/>
      <c r="NWM2" s="12"/>
      <c r="NWN2" s="12"/>
      <c r="NWO2" s="12"/>
      <c r="NWP2" s="12"/>
      <c r="NWQ2" s="12"/>
      <c r="NWR2" s="12"/>
      <c r="NWS2" s="12"/>
      <c r="NWT2" s="12"/>
      <c r="NWU2" s="12"/>
      <c r="NWV2" s="12"/>
      <c r="NWW2" s="12"/>
      <c r="NWX2" s="12"/>
      <c r="NWY2" s="12"/>
      <c r="NWZ2" s="12"/>
      <c r="NXA2" s="12"/>
      <c r="NXB2" s="12"/>
      <c r="NXC2" s="12"/>
      <c r="NXD2" s="12"/>
      <c r="NXE2" s="12"/>
      <c r="NXF2" s="12"/>
      <c r="NXG2" s="12"/>
      <c r="NXH2" s="12"/>
      <c r="NXI2" s="12"/>
      <c r="NXJ2" s="12"/>
      <c r="NXK2" s="12"/>
      <c r="NXL2" s="12"/>
      <c r="NXM2" s="12"/>
      <c r="NXN2" s="12"/>
      <c r="NXO2" s="12"/>
      <c r="NXP2" s="12"/>
      <c r="NXQ2" s="12"/>
      <c r="NXR2" s="12"/>
      <c r="NXS2" s="12"/>
      <c r="NXT2" s="12"/>
      <c r="NXU2" s="12"/>
      <c r="NXV2" s="12"/>
      <c r="NXW2" s="12"/>
      <c r="NXX2" s="12"/>
      <c r="NXY2" s="12"/>
      <c r="NXZ2" s="12"/>
      <c r="NYA2" s="12"/>
      <c r="NYB2" s="12"/>
      <c r="NYC2" s="12"/>
      <c r="NYD2" s="12"/>
      <c r="NYE2" s="12"/>
      <c r="NYF2" s="12"/>
      <c r="NYG2" s="12"/>
      <c r="NYH2" s="12"/>
      <c r="NYI2" s="12"/>
      <c r="NYJ2" s="12"/>
      <c r="NYK2" s="12"/>
      <c r="NYL2" s="12"/>
      <c r="NYM2" s="12"/>
      <c r="NYN2" s="12"/>
      <c r="NYO2" s="12"/>
      <c r="NYP2" s="12"/>
      <c r="NYQ2" s="12"/>
      <c r="NYR2" s="12"/>
      <c r="NYS2" s="12"/>
      <c r="NYT2" s="12"/>
      <c r="NYU2" s="12"/>
      <c r="NYV2" s="12"/>
      <c r="NYW2" s="12"/>
      <c r="NYX2" s="12"/>
      <c r="NYY2" s="12"/>
      <c r="NYZ2" s="12"/>
      <c r="NZA2" s="12"/>
      <c r="NZB2" s="12"/>
      <c r="NZC2" s="12"/>
      <c r="NZD2" s="12"/>
      <c r="NZE2" s="12"/>
      <c r="NZF2" s="12"/>
      <c r="NZG2" s="12"/>
      <c r="NZH2" s="12"/>
      <c r="NZI2" s="12"/>
      <c r="NZJ2" s="12"/>
      <c r="NZK2" s="12"/>
      <c r="NZL2" s="12"/>
      <c r="NZM2" s="12"/>
      <c r="NZN2" s="12"/>
      <c r="NZO2" s="12"/>
      <c r="NZP2" s="12"/>
      <c r="NZQ2" s="12"/>
      <c r="NZR2" s="12"/>
      <c r="NZS2" s="12"/>
      <c r="NZT2" s="12"/>
      <c r="NZU2" s="12"/>
      <c r="NZV2" s="12"/>
      <c r="NZW2" s="12"/>
      <c r="NZX2" s="12"/>
      <c r="NZY2" s="12"/>
      <c r="NZZ2" s="12"/>
      <c r="OAA2" s="12"/>
      <c r="OAB2" s="12"/>
      <c r="OAC2" s="12"/>
      <c r="OAD2" s="12"/>
      <c r="OAE2" s="12"/>
      <c r="OAF2" s="12"/>
      <c r="OAG2" s="12"/>
      <c r="OAH2" s="12"/>
      <c r="OAI2" s="12"/>
      <c r="OAJ2" s="12"/>
      <c r="OAK2" s="12"/>
      <c r="OAL2" s="12"/>
      <c r="OAM2" s="12"/>
      <c r="OAN2" s="12"/>
      <c r="OAO2" s="12"/>
      <c r="OAP2" s="12"/>
      <c r="OAQ2" s="12"/>
      <c r="OAR2" s="12"/>
      <c r="OAS2" s="12"/>
      <c r="OAT2" s="12"/>
      <c r="OAU2" s="12"/>
      <c r="OAV2" s="12"/>
      <c r="OAW2" s="12"/>
      <c r="OAX2" s="12"/>
      <c r="OAY2" s="12"/>
      <c r="OAZ2" s="12"/>
      <c r="OBA2" s="12"/>
      <c r="OBB2" s="12"/>
      <c r="OBC2" s="12"/>
      <c r="OBD2" s="12"/>
      <c r="OBE2" s="12"/>
      <c r="OBF2" s="12"/>
      <c r="OBG2" s="12"/>
      <c r="OBH2" s="12"/>
      <c r="OBI2" s="12"/>
      <c r="OBJ2" s="12"/>
      <c r="OBK2" s="12"/>
      <c r="OBL2" s="12"/>
      <c r="OBM2" s="12"/>
      <c r="OBN2" s="12"/>
      <c r="OBO2" s="12"/>
      <c r="OBP2" s="12"/>
      <c r="OBQ2" s="12"/>
      <c r="OBR2" s="12"/>
      <c r="OBS2" s="12"/>
      <c r="OBT2" s="12"/>
      <c r="OBU2" s="12"/>
      <c r="OBV2" s="12"/>
      <c r="OBW2" s="12"/>
      <c r="OBX2" s="12"/>
      <c r="OBY2" s="12"/>
      <c r="OBZ2" s="12"/>
      <c r="OCA2" s="12"/>
      <c r="OCB2" s="12"/>
      <c r="OCC2" s="12"/>
      <c r="OCD2" s="12"/>
      <c r="OCE2" s="12"/>
      <c r="OCF2" s="12"/>
      <c r="OCG2" s="12"/>
      <c r="OCH2" s="12"/>
      <c r="OCI2" s="12"/>
      <c r="OCJ2" s="12"/>
      <c r="OCK2" s="12"/>
      <c r="OCL2" s="12"/>
      <c r="OCM2" s="12"/>
      <c r="OCN2" s="12"/>
      <c r="OCO2" s="12"/>
      <c r="OCP2" s="12"/>
      <c r="OCQ2" s="12"/>
      <c r="OCR2" s="12"/>
      <c r="OCS2" s="12"/>
      <c r="OCT2" s="12"/>
      <c r="OCU2" s="12"/>
      <c r="OCV2" s="12"/>
      <c r="OCW2" s="12"/>
      <c r="OCX2" s="12"/>
      <c r="OCY2" s="12"/>
      <c r="OCZ2" s="12"/>
      <c r="ODA2" s="12"/>
      <c r="ODB2" s="12"/>
      <c r="ODC2" s="12"/>
      <c r="ODD2" s="12"/>
      <c r="ODE2" s="12"/>
      <c r="ODF2" s="12"/>
      <c r="ODG2" s="12"/>
      <c r="ODH2" s="12"/>
      <c r="ODI2" s="12"/>
      <c r="ODJ2" s="12"/>
      <c r="ODK2" s="12"/>
      <c r="ODL2" s="12"/>
      <c r="ODM2" s="12"/>
      <c r="ODN2" s="12"/>
      <c r="ODO2" s="12"/>
      <c r="ODP2" s="12"/>
      <c r="ODQ2" s="12"/>
      <c r="ODR2" s="12"/>
      <c r="ODS2" s="12"/>
      <c r="ODT2" s="12"/>
      <c r="ODU2" s="12"/>
      <c r="ODV2" s="12"/>
      <c r="ODW2" s="12"/>
      <c r="ODX2" s="12"/>
      <c r="ODY2" s="12"/>
      <c r="ODZ2" s="12"/>
      <c r="OEA2" s="12"/>
      <c r="OEB2" s="12"/>
      <c r="OEC2" s="12"/>
      <c r="OED2" s="12"/>
      <c r="OEE2" s="12"/>
      <c r="OEF2" s="12"/>
      <c r="OEG2" s="12"/>
      <c r="OEH2" s="12"/>
      <c r="OEI2" s="12"/>
      <c r="OEJ2" s="12"/>
      <c r="OEK2" s="12"/>
      <c r="OEL2" s="12"/>
      <c r="OEM2" s="12"/>
      <c r="OEN2" s="12"/>
      <c r="OEO2" s="12"/>
      <c r="OEP2" s="12"/>
      <c r="OEQ2" s="12"/>
      <c r="OER2" s="12"/>
      <c r="OES2" s="12"/>
      <c r="OET2" s="12"/>
      <c r="OEU2" s="12"/>
      <c r="OEV2" s="12"/>
      <c r="OEW2" s="12"/>
      <c r="OEX2" s="12"/>
      <c r="OEY2" s="12"/>
      <c r="OEZ2" s="12"/>
      <c r="OFA2" s="12"/>
      <c r="OFB2" s="12"/>
      <c r="OFC2" s="12"/>
      <c r="OFD2" s="12"/>
      <c r="OFE2" s="12"/>
      <c r="OFF2" s="12"/>
      <c r="OFG2" s="12"/>
      <c r="OFH2" s="12"/>
      <c r="OFI2" s="12"/>
      <c r="OFJ2" s="12"/>
      <c r="OFK2" s="12"/>
      <c r="OFL2" s="12"/>
      <c r="OFM2" s="12"/>
      <c r="OFN2" s="12"/>
      <c r="OFO2" s="12"/>
      <c r="OFP2" s="12"/>
      <c r="OFQ2" s="12"/>
      <c r="OFR2" s="12"/>
      <c r="OFS2" s="12"/>
      <c r="OFT2" s="12"/>
      <c r="OFU2" s="12"/>
      <c r="OFV2" s="12"/>
      <c r="OFW2" s="12"/>
      <c r="OFX2" s="12"/>
      <c r="OFY2" s="12"/>
      <c r="OFZ2" s="12"/>
      <c r="OGA2" s="12"/>
      <c r="OGB2" s="12"/>
      <c r="OGC2" s="12"/>
      <c r="OGD2" s="12"/>
      <c r="OGE2" s="12"/>
      <c r="OGF2" s="12"/>
      <c r="OGG2" s="12"/>
      <c r="OGH2" s="12"/>
      <c r="OGI2" s="12"/>
      <c r="OGJ2" s="12"/>
      <c r="OGK2" s="12"/>
      <c r="OGL2" s="12"/>
      <c r="OGM2" s="12"/>
      <c r="OGN2" s="12"/>
      <c r="OGO2" s="12"/>
      <c r="OGP2" s="12"/>
      <c r="OGQ2" s="12"/>
      <c r="OGR2" s="12"/>
      <c r="OGS2" s="12"/>
      <c r="OGT2" s="12"/>
      <c r="OGU2" s="12"/>
      <c r="OGV2" s="12"/>
      <c r="OGW2" s="12"/>
      <c r="OGX2" s="12"/>
      <c r="OGY2" s="12"/>
      <c r="OGZ2" s="12"/>
      <c r="OHA2" s="12"/>
      <c r="OHB2" s="12"/>
      <c r="OHC2" s="12"/>
      <c r="OHD2" s="12"/>
      <c r="OHE2" s="12"/>
      <c r="OHF2" s="12"/>
      <c r="OHG2" s="12"/>
      <c r="OHH2" s="12"/>
      <c r="OHI2" s="12"/>
      <c r="OHJ2" s="12"/>
      <c r="OHK2" s="12"/>
      <c r="OHL2" s="12"/>
      <c r="OHM2" s="12"/>
      <c r="OHN2" s="12"/>
      <c r="OHO2" s="12"/>
      <c r="OHP2" s="12"/>
      <c r="OHQ2" s="12"/>
      <c r="OHR2" s="12"/>
      <c r="OHS2" s="12"/>
      <c r="OHT2" s="12"/>
      <c r="OHU2" s="12"/>
      <c r="OHV2" s="12"/>
      <c r="OHW2" s="12"/>
      <c r="OHX2" s="12"/>
      <c r="OHY2" s="12"/>
      <c r="OHZ2" s="12"/>
      <c r="OIA2" s="12"/>
      <c r="OIB2" s="12"/>
      <c r="OIC2" s="12"/>
      <c r="OID2" s="12"/>
      <c r="OIE2" s="12"/>
      <c r="OIF2" s="12"/>
      <c r="OIG2" s="12"/>
      <c r="OIH2" s="12"/>
      <c r="OII2" s="12"/>
      <c r="OIJ2" s="12"/>
      <c r="OIK2" s="12"/>
      <c r="OIL2" s="12"/>
      <c r="OIM2" s="12"/>
      <c r="OIN2" s="12"/>
      <c r="OIO2" s="12"/>
      <c r="OIP2" s="12"/>
      <c r="OIQ2" s="12"/>
      <c r="OIR2" s="12"/>
      <c r="OIS2" s="12"/>
      <c r="OIT2" s="12"/>
      <c r="OIU2" s="12"/>
      <c r="OIV2" s="12"/>
      <c r="OIW2" s="12"/>
      <c r="OIX2" s="12"/>
      <c r="OIY2" s="12"/>
      <c r="OIZ2" s="12"/>
      <c r="OJA2" s="12"/>
      <c r="OJB2" s="12"/>
      <c r="OJC2" s="12"/>
      <c r="OJD2" s="12"/>
      <c r="OJE2" s="12"/>
      <c r="OJF2" s="12"/>
      <c r="OJG2" s="12"/>
      <c r="OJH2" s="12"/>
      <c r="OJI2" s="12"/>
      <c r="OJJ2" s="12"/>
      <c r="OJK2" s="12"/>
      <c r="OJL2" s="12"/>
      <c r="OJM2" s="12"/>
      <c r="OJN2" s="12"/>
      <c r="OJO2" s="12"/>
      <c r="OJP2" s="12"/>
      <c r="OJQ2" s="12"/>
      <c r="OJR2" s="12"/>
      <c r="OJS2" s="12"/>
      <c r="OJT2" s="12"/>
      <c r="OJU2" s="12"/>
      <c r="OJV2" s="12"/>
      <c r="OJW2" s="12"/>
      <c r="OJX2" s="12"/>
      <c r="OJY2" s="12"/>
      <c r="OJZ2" s="12"/>
      <c r="OKA2" s="12"/>
      <c r="OKB2" s="12"/>
      <c r="OKC2" s="12"/>
      <c r="OKD2" s="12"/>
      <c r="OKE2" s="12"/>
      <c r="OKF2" s="12"/>
      <c r="OKG2" s="12"/>
      <c r="OKH2" s="12"/>
      <c r="OKI2" s="12"/>
      <c r="OKJ2" s="12"/>
      <c r="OKK2" s="12"/>
      <c r="OKL2" s="12"/>
      <c r="OKM2" s="12"/>
      <c r="OKN2" s="12"/>
      <c r="OKO2" s="12"/>
      <c r="OKP2" s="12"/>
      <c r="OKQ2" s="12"/>
      <c r="OKR2" s="12"/>
      <c r="OKS2" s="12"/>
      <c r="OKT2" s="12"/>
      <c r="OKU2" s="12"/>
      <c r="OKV2" s="12"/>
      <c r="OKW2" s="12"/>
      <c r="OKX2" s="12"/>
      <c r="OKY2" s="12"/>
      <c r="OKZ2" s="12"/>
      <c r="OLA2" s="12"/>
      <c r="OLB2" s="12"/>
      <c r="OLC2" s="12"/>
      <c r="OLD2" s="12"/>
      <c r="OLE2" s="12"/>
      <c r="OLF2" s="12"/>
      <c r="OLG2" s="12"/>
      <c r="OLH2" s="12"/>
      <c r="OLI2" s="12"/>
      <c r="OLJ2" s="12"/>
      <c r="OLK2" s="12"/>
      <c r="OLL2" s="12"/>
      <c r="OLM2" s="12"/>
      <c r="OLN2" s="12"/>
      <c r="OLO2" s="12"/>
      <c r="OLP2" s="12"/>
      <c r="OLQ2" s="12"/>
      <c r="OLR2" s="12"/>
      <c r="OLS2" s="12"/>
      <c r="OLT2" s="12"/>
      <c r="OLU2" s="12"/>
      <c r="OLV2" s="12"/>
      <c r="OLW2" s="12"/>
      <c r="OLX2" s="12"/>
      <c r="OLY2" s="12"/>
      <c r="OLZ2" s="12"/>
      <c r="OMA2" s="12"/>
      <c r="OMB2" s="12"/>
      <c r="OMC2" s="12"/>
      <c r="OMD2" s="12"/>
      <c r="OME2" s="12"/>
      <c r="OMF2" s="12"/>
      <c r="OMG2" s="12"/>
      <c r="OMH2" s="12"/>
      <c r="OMI2" s="12"/>
      <c r="OMJ2" s="12"/>
      <c r="OMK2" s="12"/>
      <c r="OML2" s="12"/>
      <c r="OMM2" s="12"/>
      <c r="OMN2" s="12"/>
      <c r="OMO2" s="12"/>
      <c r="OMP2" s="12"/>
      <c r="OMQ2" s="12"/>
      <c r="OMR2" s="12"/>
      <c r="OMS2" s="12"/>
      <c r="OMT2" s="12"/>
      <c r="OMU2" s="12"/>
      <c r="OMV2" s="12"/>
      <c r="OMW2" s="12"/>
      <c r="OMX2" s="12"/>
      <c r="OMY2" s="12"/>
      <c r="OMZ2" s="12"/>
      <c r="ONA2" s="12"/>
      <c r="ONB2" s="12"/>
      <c r="ONC2" s="12"/>
      <c r="OND2" s="12"/>
      <c r="ONE2" s="12"/>
      <c r="ONF2" s="12"/>
      <c r="ONG2" s="12"/>
      <c r="ONH2" s="12"/>
      <c r="ONI2" s="12"/>
      <c r="ONJ2" s="12"/>
      <c r="ONK2" s="12"/>
      <c r="ONL2" s="12"/>
      <c r="ONM2" s="12"/>
      <c r="ONN2" s="12"/>
      <c r="ONO2" s="12"/>
      <c r="ONP2" s="12"/>
      <c r="ONQ2" s="12"/>
      <c r="ONR2" s="12"/>
      <c r="ONS2" s="12"/>
      <c r="ONT2" s="12"/>
      <c r="ONU2" s="12"/>
      <c r="ONV2" s="12"/>
      <c r="ONW2" s="12"/>
      <c r="ONX2" s="12"/>
      <c r="ONY2" s="12"/>
      <c r="ONZ2" s="12"/>
      <c r="OOA2" s="12"/>
      <c r="OOB2" s="12"/>
      <c r="OOC2" s="12"/>
      <c r="OOD2" s="12"/>
      <c r="OOE2" s="12"/>
      <c r="OOF2" s="12"/>
      <c r="OOG2" s="12"/>
      <c r="OOH2" s="12"/>
      <c r="OOI2" s="12"/>
      <c r="OOJ2" s="12"/>
      <c r="OOK2" s="12"/>
      <c r="OOL2" s="12"/>
      <c r="OOM2" s="12"/>
      <c r="OON2" s="12"/>
      <c r="OOO2" s="12"/>
      <c r="OOP2" s="12"/>
      <c r="OOQ2" s="12"/>
      <c r="OOR2" s="12"/>
      <c r="OOS2" s="12"/>
      <c r="OOT2" s="12"/>
      <c r="OOU2" s="12"/>
      <c r="OOV2" s="12"/>
      <c r="OOW2" s="12"/>
      <c r="OOX2" s="12"/>
      <c r="OOY2" s="12"/>
      <c r="OOZ2" s="12"/>
      <c r="OPA2" s="12"/>
      <c r="OPB2" s="12"/>
      <c r="OPC2" s="12"/>
      <c r="OPD2" s="12"/>
      <c r="OPE2" s="12"/>
      <c r="OPF2" s="12"/>
      <c r="OPG2" s="12"/>
      <c r="OPH2" s="12"/>
      <c r="OPI2" s="12"/>
      <c r="OPJ2" s="12"/>
      <c r="OPK2" s="12"/>
      <c r="OPL2" s="12"/>
      <c r="OPM2" s="12"/>
      <c r="OPN2" s="12"/>
      <c r="OPO2" s="12"/>
      <c r="OPP2" s="12"/>
      <c r="OPQ2" s="12"/>
      <c r="OPR2" s="12"/>
      <c r="OPS2" s="12"/>
      <c r="OPT2" s="12"/>
      <c r="OPU2" s="12"/>
      <c r="OPV2" s="12"/>
      <c r="OPW2" s="12"/>
      <c r="OPX2" s="12"/>
      <c r="OPY2" s="12"/>
      <c r="OPZ2" s="12"/>
      <c r="OQA2" s="12"/>
      <c r="OQB2" s="12"/>
      <c r="OQC2" s="12"/>
      <c r="OQD2" s="12"/>
      <c r="OQE2" s="12"/>
      <c r="OQF2" s="12"/>
      <c r="OQG2" s="12"/>
      <c r="OQH2" s="12"/>
      <c r="OQI2" s="12"/>
      <c r="OQJ2" s="12"/>
      <c r="OQK2" s="12"/>
      <c r="OQL2" s="12"/>
      <c r="OQM2" s="12"/>
      <c r="OQN2" s="12"/>
      <c r="OQO2" s="12"/>
      <c r="OQP2" s="12"/>
      <c r="OQQ2" s="12"/>
      <c r="OQR2" s="12"/>
      <c r="OQS2" s="12"/>
      <c r="OQT2" s="12"/>
      <c r="OQU2" s="12"/>
      <c r="OQV2" s="12"/>
      <c r="OQW2" s="12"/>
      <c r="OQX2" s="12"/>
      <c r="OQY2" s="12"/>
      <c r="OQZ2" s="12"/>
      <c r="ORA2" s="12"/>
      <c r="ORB2" s="12"/>
      <c r="ORC2" s="12"/>
      <c r="ORD2" s="12"/>
      <c r="ORE2" s="12"/>
      <c r="ORF2" s="12"/>
      <c r="ORG2" s="12"/>
      <c r="ORH2" s="12"/>
      <c r="ORI2" s="12"/>
      <c r="ORJ2" s="12"/>
      <c r="ORK2" s="12"/>
      <c r="ORL2" s="12"/>
      <c r="ORM2" s="12"/>
      <c r="ORN2" s="12"/>
      <c r="ORO2" s="12"/>
      <c r="ORP2" s="12"/>
      <c r="ORQ2" s="12"/>
      <c r="ORR2" s="12"/>
      <c r="ORS2" s="12"/>
      <c r="ORT2" s="12"/>
      <c r="ORU2" s="12"/>
      <c r="ORV2" s="12"/>
      <c r="ORW2" s="12"/>
      <c r="ORX2" s="12"/>
      <c r="ORY2" s="12"/>
      <c r="ORZ2" s="12"/>
      <c r="OSA2" s="12"/>
      <c r="OSB2" s="12"/>
      <c r="OSC2" s="12"/>
      <c r="OSD2" s="12"/>
      <c r="OSE2" s="12"/>
      <c r="OSF2" s="12"/>
      <c r="OSG2" s="12"/>
      <c r="OSH2" s="12"/>
      <c r="OSI2" s="12"/>
      <c r="OSJ2" s="12"/>
      <c r="OSK2" s="12"/>
      <c r="OSL2" s="12"/>
      <c r="OSM2" s="12"/>
      <c r="OSN2" s="12"/>
      <c r="OSO2" s="12"/>
      <c r="OSP2" s="12"/>
      <c r="OSQ2" s="12"/>
      <c r="OSR2" s="12"/>
      <c r="OSS2" s="12"/>
      <c r="OST2" s="12"/>
      <c r="OSU2" s="12"/>
      <c r="OSV2" s="12"/>
      <c r="OSW2" s="12"/>
      <c r="OSX2" s="12"/>
      <c r="OSY2" s="12"/>
      <c r="OSZ2" s="12"/>
      <c r="OTA2" s="12"/>
      <c r="OTB2" s="12"/>
      <c r="OTC2" s="12"/>
      <c r="OTD2" s="12"/>
      <c r="OTE2" s="12"/>
      <c r="OTF2" s="12"/>
      <c r="OTG2" s="12"/>
      <c r="OTH2" s="12"/>
      <c r="OTI2" s="12"/>
      <c r="OTJ2" s="12"/>
      <c r="OTK2" s="12"/>
      <c r="OTL2" s="12"/>
      <c r="OTM2" s="12"/>
      <c r="OTN2" s="12"/>
      <c r="OTO2" s="12"/>
      <c r="OTP2" s="12"/>
      <c r="OTQ2" s="12"/>
      <c r="OTR2" s="12"/>
      <c r="OTS2" s="12"/>
      <c r="OTT2" s="12"/>
      <c r="OTU2" s="12"/>
      <c r="OTV2" s="12"/>
      <c r="OTW2" s="12"/>
      <c r="OTX2" s="12"/>
      <c r="OTY2" s="12"/>
      <c r="OTZ2" s="12"/>
      <c r="OUA2" s="12"/>
      <c r="OUB2" s="12"/>
      <c r="OUC2" s="12"/>
      <c r="OUD2" s="12"/>
      <c r="OUE2" s="12"/>
      <c r="OUF2" s="12"/>
      <c r="OUG2" s="12"/>
      <c r="OUH2" s="12"/>
      <c r="OUI2" s="12"/>
      <c r="OUJ2" s="12"/>
      <c r="OUK2" s="12"/>
      <c r="OUL2" s="12"/>
      <c r="OUM2" s="12"/>
      <c r="OUN2" s="12"/>
      <c r="OUO2" s="12"/>
      <c r="OUP2" s="12"/>
      <c r="OUQ2" s="12"/>
      <c r="OUR2" s="12"/>
      <c r="OUS2" s="12"/>
      <c r="OUT2" s="12"/>
      <c r="OUU2" s="12"/>
      <c r="OUV2" s="12"/>
      <c r="OUW2" s="12"/>
      <c r="OUX2" s="12"/>
      <c r="OUY2" s="12"/>
      <c r="OUZ2" s="12"/>
      <c r="OVA2" s="12"/>
      <c r="OVB2" s="12"/>
      <c r="OVC2" s="12"/>
      <c r="OVD2" s="12"/>
      <c r="OVE2" s="12"/>
      <c r="OVF2" s="12"/>
      <c r="OVG2" s="12"/>
      <c r="OVH2" s="12"/>
      <c r="OVI2" s="12"/>
      <c r="OVJ2" s="12"/>
      <c r="OVK2" s="12"/>
      <c r="OVL2" s="12"/>
      <c r="OVM2" s="12"/>
      <c r="OVN2" s="12"/>
      <c r="OVO2" s="12"/>
      <c r="OVP2" s="12"/>
      <c r="OVQ2" s="12"/>
      <c r="OVR2" s="12"/>
      <c r="OVS2" s="12"/>
      <c r="OVT2" s="12"/>
      <c r="OVU2" s="12"/>
      <c r="OVV2" s="12"/>
      <c r="OVW2" s="12"/>
      <c r="OVX2" s="12"/>
      <c r="OVY2" s="12"/>
      <c r="OVZ2" s="12"/>
      <c r="OWA2" s="12"/>
      <c r="OWB2" s="12"/>
      <c r="OWC2" s="12"/>
      <c r="OWD2" s="12"/>
      <c r="OWE2" s="12"/>
      <c r="OWF2" s="12"/>
      <c r="OWG2" s="12"/>
      <c r="OWH2" s="12"/>
      <c r="OWI2" s="12"/>
      <c r="OWJ2" s="12"/>
      <c r="OWK2" s="12"/>
      <c r="OWL2" s="12"/>
      <c r="OWM2" s="12"/>
      <c r="OWN2" s="12"/>
      <c r="OWO2" s="12"/>
      <c r="OWP2" s="12"/>
      <c r="OWQ2" s="12"/>
      <c r="OWR2" s="12"/>
      <c r="OWS2" s="12"/>
      <c r="OWT2" s="12"/>
      <c r="OWU2" s="12"/>
      <c r="OWV2" s="12"/>
      <c r="OWW2" s="12"/>
      <c r="OWX2" s="12"/>
      <c r="OWY2" s="12"/>
      <c r="OWZ2" s="12"/>
      <c r="OXA2" s="12"/>
      <c r="OXB2" s="12"/>
      <c r="OXC2" s="12"/>
      <c r="OXD2" s="12"/>
      <c r="OXE2" s="12"/>
      <c r="OXF2" s="12"/>
      <c r="OXG2" s="12"/>
      <c r="OXH2" s="12"/>
      <c r="OXI2" s="12"/>
      <c r="OXJ2" s="12"/>
      <c r="OXK2" s="12"/>
      <c r="OXL2" s="12"/>
      <c r="OXM2" s="12"/>
      <c r="OXN2" s="12"/>
      <c r="OXO2" s="12"/>
      <c r="OXP2" s="12"/>
      <c r="OXQ2" s="12"/>
      <c r="OXR2" s="12"/>
      <c r="OXS2" s="12"/>
      <c r="OXT2" s="12"/>
      <c r="OXU2" s="12"/>
      <c r="OXV2" s="12"/>
      <c r="OXW2" s="12"/>
      <c r="OXX2" s="12"/>
      <c r="OXY2" s="12"/>
      <c r="OXZ2" s="12"/>
      <c r="OYA2" s="12"/>
      <c r="OYB2" s="12"/>
      <c r="OYC2" s="12"/>
      <c r="OYD2" s="12"/>
      <c r="OYE2" s="12"/>
      <c r="OYF2" s="12"/>
      <c r="OYG2" s="12"/>
      <c r="OYH2" s="12"/>
      <c r="OYI2" s="12"/>
      <c r="OYJ2" s="12"/>
      <c r="OYK2" s="12"/>
      <c r="OYL2" s="12"/>
      <c r="OYM2" s="12"/>
      <c r="OYN2" s="12"/>
      <c r="OYO2" s="12"/>
      <c r="OYP2" s="12"/>
      <c r="OYQ2" s="12"/>
      <c r="OYR2" s="12"/>
      <c r="OYS2" s="12"/>
      <c r="OYT2" s="12"/>
      <c r="OYU2" s="12"/>
      <c r="OYV2" s="12"/>
      <c r="OYW2" s="12"/>
      <c r="OYX2" s="12"/>
      <c r="OYY2" s="12"/>
      <c r="OYZ2" s="12"/>
      <c r="OZA2" s="12"/>
      <c r="OZB2" s="12"/>
      <c r="OZC2" s="12"/>
      <c r="OZD2" s="12"/>
      <c r="OZE2" s="12"/>
      <c r="OZF2" s="12"/>
      <c r="OZG2" s="12"/>
      <c r="OZH2" s="12"/>
      <c r="OZI2" s="12"/>
      <c r="OZJ2" s="12"/>
      <c r="OZK2" s="12"/>
      <c r="OZL2" s="12"/>
      <c r="OZM2" s="12"/>
      <c r="OZN2" s="12"/>
      <c r="OZO2" s="12"/>
      <c r="OZP2" s="12"/>
      <c r="OZQ2" s="12"/>
      <c r="OZR2" s="12"/>
      <c r="OZS2" s="12"/>
      <c r="OZT2" s="12"/>
      <c r="OZU2" s="12"/>
      <c r="OZV2" s="12"/>
      <c r="OZW2" s="12"/>
      <c r="OZX2" s="12"/>
      <c r="OZY2" s="12"/>
      <c r="OZZ2" s="12"/>
      <c r="PAA2" s="12"/>
      <c r="PAB2" s="12"/>
      <c r="PAC2" s="12"/>
      <c r="PAD2" s="12"/>
      <c r="PAE2" s="12"/>
      <c r="PAF2" s="12"/>
      <c r="PAG2" s="12"/>
      <c r="PAH2" s="12"/>
      <c r="PAI2" s="12"/>
      <c r="PAJ2" s="12"/>
      <c r="PAK2" s="12"/>
      <c r="PAL2" s="12"/>
      <c r="PAM2" s="12"/>
      <c r="PAN2" s="12"/>
      <c r="PAO2" s="12"/>
      <c r="PAP2" s="12"/>
      <c r="PAQ2" s="12"/>
      <c r="PAR2" s="12"/>
      <c r="PAS2" s="12"/>
      <c r="PAT2" s="12"/>
      <c r="PAU2" s="12"/>
      <c r="PAV2" s="12"/>
      <c r="PAW2" s="12"/>
      <c r="PAX2" s="12"/>
      <c r="PAY2" s="12"/>
      <c r="PAZ2" s="12"/>
      <c r="PBA2" s="12"/>
      <c r="PBB2" s="12"/>
      <c r="PBC2" s="12"/>
      <c r="PBD2" s="12"/>
      <c r="PBE2" s="12"/>
      <c r="PBF2" s="12"/>
      <c r="PBG2" s="12"/>
      <c r="PBH2" s="12"/>
      <c r="PBI2" s="12"/>
      <c r="PBJ2" s="12"/>
      <c r="PBK2" s="12"/>
      <c r="PBL2" s="12"/>
      <c r="PBM2" s="12"/>
      <c r="PBN2" s="12"/>
      <c r="PBO2" s="12"/>
      <c r="PBP2" s="12"/>
      <c r="PBQ2" s="12"/>
      <c r="PBR2" s="12"/>
      <c r="PBS2" s="12"/>
      <c r="PBT2" s="12"/>
      <c r="PBU2" s="12"/>
      <c r="PBV2" s="12"/>
      <c r="PBW2" s="12"/>
      <c r="PBX2" s="12"/>
      <c r="PBY2" s="12"/>
      <c r="PBZ2" s="12"/>
      <c r="PCA2" s="12"/>
      <c r="PCB2" s="12"/>
      <c r="PCC2" s="12"/>
      <c r="PCD2" s="12"/>
      <c r="PCE2" s="12"/>
      <c r="PCF2" s="12"/>
      <c r="PCG2" s="12"/>
      <c r="PCH2" s="12"/>
      <c r="PCI2" s="12"/>
      <c r="PCJ2" s="12"/>
      <c r="PCK2" s="12"/>
      <c r="PCL2" s="12"/>
      <c r="PCM2" s="12"/>
      <c r="PCN2" s="12"/>
      <c r="PCO2" s="12"/>
      <c r="PCP2" s="12"/>
      <c r="PCQ2" s="12"/>
      <c r="PCR2" s="12"/>
      <c r="PCS2" s="12"/>
      <c r="PCT2" s="12"/>
      <c r="PCU2" s="12"/>
      <c r="PCV2" s="12"/>
      <c r="PCW2" s="12"/>
      <c r="PCX2" s="12"/>
      <c r="PCY2" s="12"/>
      <c r="PCZ2" s="12"/>
      <c r="PDA2" s="12"/>
      <c r="PDB2" s="12"/>
      <c r="PDC2" s="12"/>
      <c r="PDD2" s="12"/>
      <c r="PDE2" s="12"/>
      <c r="PDF2" s="12"/>
      <c r="PDG2" s="12"/>
      <c r="PDH2" s="12"/>
      <c r="PDI2" s="12"/>
      <c r="PDJ2" s="12"/>
      <c r="PDK2" s="12"/>
      <c r="PDL2" s="12"/>
      <c r="PDM2" s="12"/>
      <c r="PDN2" s="12"/>
      <c r="PDO2" s="12"/>
      <c r="PDP2" s="12"/>
      <c r="PDQ2" s="12"/>
      <c r="PDR2" s="12"/>
      <c r="PDS2" s="12"/>
      <c r="PDT2" s="12"/>
      <c r="PDU2" s="12"/>
      <c r="PDV2" s="12"/>
      <c r="PDW2" s="12"/>
      <c r="PDX2" s="12"/>
      <c r="PDY2" s="12"/>
      <c r="PDZ2" s="12"/>
      <c r="PEA2" s="12"/>
      <c r="PEB2" s="12"/>
      <c r="PEC2" s="12"/>
      <c r="PED2" s="12"/>
      <c r="PEE2" s="12"/>
      <c r="PEF2" s="12"/>
      <c r="PEG2" s="12"/>
      <c r="PEH2" s="12"/>
      <c r="PEI2" s="12"/>
      <c r="PEJ2" s="12"/>
      <c r="PEK2" s="12"/>
      <c r="PEL2" s="12"/>
      <c r="PEM2" s="12"/>
      <c r="PEN2" s="12"/>
      <c r="PEO2" s="12"/>
      <c r="PEP2" s="12"/>
      <c r="PEQ2" s="12"/>
      <c r="PER2" s="12"/>
      <c r="PES2" s="12"/>
      <c r="PET2" s="12"/>
      <c r="PEU2" s="12"/>
      <c r="PEV2" s="12"/>
      <c r="PEW2" s="12"/>
      <c r="PEX2" s="12"/>
      <c r="PEY2" s="12"/>
      <c r="PEZ2" s="12"/>
      <c r="PFA2" s="12"/>
      <c r="PFB2" s="12"/>
      <c r="PFC2" s="12"/>
      <c r="PFD2" s="12"/>
      <c r="PFE2" s="12"/>
      <c r="PFF2" s="12"/>
      <c r="PFG2" s="12"/>
      <c r="PFH2" s="12"/>
      <c r="PFI2" s="12"/>
      <c r="PFJ2" s="12"/>
      <c r="PFK2" s="12"/>
      <c r="PFL2" s="12"/>
      <c r="PFM2" s="12"/>
      <c r="PFN2" s="12"/>
      <c r="PFO2" s="12"/>
      <c r="PFP2" s="12"/>
      <c r="PFQ2" s="12"/>
      <c r="PFR2" s="12"/>
      <c r="PFS2" s="12"/>
      <c r="PFT2" s="12"/>
      <c r="PFU2" s="12"/>
      <c r="PFV2" s="12"/>
      <c r="PFW2" s="12"/>
      <c r="PFX2" s="12"/>
      <c r="PFY2" s="12"/>
      <c r="PFZ2" s="12"/>
      <c r="PGA2" s="12"/>
      <c r="PGB2" s="12"/>
      <c r="PGC2" s="12"/>
      <c r="PGD2" s="12"/>
      <c r="PGE2" s="12"/>
      <c r="PGF2" s="12"/>
      <c r="PGG2" s="12"/>
      <c r="PGH2" s="12"/>
      <c r="PGI2" s="12"/>
      <c r="PGJ2" s="12"/>
      <c r="PGK2" s="12"/>
      <c r="PGL2" s="12"/>
      <c r="PGM2" s="12"/>
      <c r="PGN2" s="12"/>
      <c r="PGO2" s="12"/>
      <c r="PGP2" s="12"/>
      <c r="PGQ2" s="12"/>
      <c r="PGR2" s="12"/>
      <c r="PGS2" s="12"/>
      <c r="PGT2" s="12"/>
      <c r="PGU2" s="12"/>
      <c r="PGV2" s="12"/>
      <c r="PGW2" s="12"/>
      <c r="PGX2" s="12"/>
      <c r="PGY2" s="12"/>
      <c r="PGZ2" s="12"/>
      <c r="PHA2" s="12"/>
      <c r="PHB2" s="12"/>
      <c r="PHC2" s="12"/>
      <c r="PHD2" s="12"/>
      <c r="PHE2" s="12"/>
      <c r="PHF2" s="12"/>
      <c r="PHG2" s="12"/>
      <c r="PHH2" s="12"/>
      <c r="PHI2" s="12"/>
      <c r="PHJ2" s="12"/>
      <c r="PHK2" s="12"/>
      <c r="PHL2" s="12"/>
      <c r="PHM2" s="12"/>
      <c r="PHN2" s="12"/>
      <c r="PHO2" s="12"/>
      <c r="PHP2" s="12"/>
      <c r="PHQ2" s="12"/>
      <c r="PHR2" s="12"/>
      <c r="PHS2" s="12"/>
      <c r="PHT2" s="12"/>
      <c r="PHU2" s="12"/>
      <c r="PHV2" s="12"/>
      <c r="PHW2" s="12"/>
      <c r="PHX2" s="12"/>
      <c r="PHY2" s="12"/>
      <c r="PHZ2" s="12"/>
      <c r="PIA2" s="12"/>
      <c r="PIB2" s="12"/>
      <c r="PIC2" s="12"/>
      <c r="PID2" s="12"/>
      <c r="PIE2" s="12"/>
      <c r="PIF2" s="12"/>
      <c r="PIG2" s="12"/>
      <c r="PIH2" s="12"/>
      <c r="PII2" s="12"/>
      <c r="PIJ2" s="12"/>
      <c r="PIK2" s="12"/>
      <c r="PIL2" s="12"/>
      <c r="PIM2" s="12"/>
      <c r="PIN2" s="12"/>
      <c r="PIO2" s="12"/>
      <c r="PIP2" s="12"/>
      <c r="PIQ2" s="12"/>
      <c r="PIR2" s="12"/>
      <c r="PIS2" s="12"/>
      <c r="PIT2" s="12"/>
      <c r="PIU2" s="12"/>
      <c r="PIV2" s="12"/>
      <c r="PIW2" s="12"/>
      <c r="PIX2" s="12"/>
      <c r="PIY2" s="12"/>
      <c r="PIZ2" s="12"/>
      <c r="PJA2" s="12"/>
      <c r="PJB2" s="12"/>
      <c r="PJC2" s="12"/>
      <c r="PJD2" s="12"/>
      <c r="PJE2" s="12"/>
      <c r="PJF2" s="12"/>
      <c r="PJG2" s="12"/>
      <c r="PJH2" s="12"/>
      <c r="PJI2" s="12"/>
      <c r="PJJ2" s="12"/>
      <c r="PJK2" s="12"/>
      <c r="PJL2" s="12"/>
      <c r="PJM2" s="12"/>
      <c r="PJN2" s="12"/>
      <c r="PJO2" s="12"/>
      <c r="PJP2" s="12"/>
      <c r="PJQ2" s="12"/>
      <c r="PJR2" s="12"/>
      <c r="PJS2" s="12"/>
      <c r="PJT2" s="12"/>
      <c r="PJU2" s="12"/>
      <c r="PJV2" s="12"/>
      <c r="PJW2" s="12"/>
      <c r="PJX2" s="12"/>
      <c r="PJY2" s="12"/>
      <c r="PJZ2" s="12"/>
      <c r="PKA2" s="12"/>
      <c r="PKB2" s="12"/>
      <c r="PKC2" s="12"/>
      <c r="PKD2" s="12"/>
      <c r="PKE2" s="12"/>
      <c r="PKF2" s="12"/>
      <c r="PKG2" s="12"/>
      <c r="PKH2" s="12"/>
      <c r="PKI2" s="12"/>
      <c r="PKJ2" s="12"/>
      <c r="PKK2" s="12"/>
      <c r="PKL2" s="12"/>
      <c r="PKM2" s="12"/>
      <c r="PKN2" s="12"/>
      <c r="PKO2" s="12"/>
      <c r="PKP2" s="12"/>
      <c r="PKQ2" s="12"/>
      <c r="PKR2" s="12"/>
      <c r="PKS2" s="12"/>
      <c r="PKT2" s="12"/>
      <c r="PKU2" s="12"/>
      <c r="PKV2" s="12"/>
      <c r="PKW2" s="12"/>
      <c r="PKX2" s="12"/>
      <c r="PKY2" s="12"/>
      <c r="PKZ2" s="12"/>
      <c r="PLA2" s="12"/>
      <c r="PLB2" s="12"/>
      <c r="PLC2" s="12"/>
      <c r="PLD2" s="12"/>
      <c r="PLE2" s="12"/>
      <c r="PLF2" s="12"/>
      <c r="PLG2" s="12"/>
      <c r="PLH2" s="12"/>
      <c r="PLI2" s="12"/>
      <c r="PLJ2" s="12"/>
      <c r="PLK2" s="12"/>
      <c r="PLL2" s="12"/>
      <c r="PLM2" s="12"/>
      <c r="PLN2" s="12"/>
      <c r="PLO2" s="12"/>
      <c r="PLP2" s="12"/>
      <c r="PLQ2" s="12"/>
      <c r="PLR2" s="12"/>
      <c r="PLS2" s="12"/>
      <c r="PLT2" s="12"/>
      <c r="PLU2" s="12"/>
      <c r="PLV2" s="12"/>
      <c r="PLW2" s="12"/>
      <c r="PLX2" s="12"/>
      <c r="PLY2" s="12"/>
      <c r="PLZ2" s="12"/>
      <c r="PMA2" s="12"/>
      <c r="PMB2" s="12"/>
      <c r="PMC2" s="12"/>
      <c r="PMD2" s="12"/>
      <c r="PME2" s="12"/>
      <c r="PMF2" s="12"/>
      <c r="PMG2" s="12"/>
      <c r="PMH2" s="12"/>
      <c r="PMI2" s="12"/>
      <c r="PMJ2" s="12"/>
      <c r="PMK2" s="12"/>
      <c r="PML2" s="12"/>
      <c r="PMM2" s="12"/>
      <c r="PMN2" s="12"/>
      <c r="PMO2" s="12"/>
      <c r="PMP2" s="12"/>
      <c r="PMQ2" s="12"/>
      <c r="PMR2" s="12"/>
      <c r="PMS2" s="12"/>
      <c r="PMT2" s="12"/>
      <c r="PMU2" s="12"/>
      <c r="PMV2" s="12"/>
      <c r="PMW2" s="12"/>
      <c r="PMX2" s="12"/>
      <c r="PMY2" s="12"/>
      <c r="PMZ2" s="12"/>
      <c r="PNA2" s="12"/>
      <c r="PNB2" s="12"/>
      <c r="PNC2" s="12"/>
      <c r="PND2" s="12"/>
      <c r="PNE2" s="12"/>
      <c r="PNF2" s="12"/>
      <c r="PNG2" s="12"/>
      <c r="PNH2" s="12"/>
      <c r="PNI2" s="12"/>
      <c r="PNJ2" s="12"/>
      <c r="PNK2" s="12"/>
      <c r="PNL2" s="12"/>
      <c r="PNM2" s="12"/>
      <c r="PNN2" s="12"/>
      <c r="PNO2" s="12"/>
      <c r="PNP2" s="12"/>
      <c r="PNQ2" s="12"/>
      <c r="PNR2" s="12"/>
      <c r="PNS2" s="12"/>
      <c r="PNT2" s="12"/>
      <c r="PNU2" s="12"/>
      <c r="PNV2" s="12"/>
      <c r="PNW2" s="12"/>
      <c r="PNX2" s="12"/>
      <c r="PNY2" s="12"/>
      <c r="PNZ2" s="12"/>
      <c r="POA2" s="12"/>
      <c r="POB2" s="12"/>
      <c r="POC2" s="12"/>
      <c r="POD2" s="12"/>
      <c r="POE2" s="12"/>
      <c r="POF2" s="12"/>
      <c r="POG2" s="12"/>
      <c r="POH2" s="12"/>
      <c r="POI2" s="12"/>
      <c r="POJ2" s="12"/>
      <c r="POK2" s="12"/>
      <c r="POL2" s="12"/>
      <c r="POM2" s="12"/>
      <c r="PON2" s="12"/>
      <c r="POO2" s="12"/>
      <c r="POP2" s="12"/>
      <c r="POQ2" s="12"/>
      <c r="POR2" s="12"/>
      <c r="POS2" s="12"/>
      <c r="POT2" s="12"/>
      <c r="POU2" s="12"/>
      <c r="POV2" s="12"/>
      <c r="POW2" s="12"/>
      <c r="POX2" s="12"/>
      <c r="POY2" s="12"/>
      <c r="POZ2" s="12"/>
      <c r="PPA2" s="12"/>
      <c r="PPB2" s="12"/>
      <c r="PPC2" s="12"/>
      <c r="PPD2" s="12"/>
      <c r="PPE2" s="12"/>
      <c r="PPF2" s="12"/>
      <c r="PPG2" s="12"/>
      <c r="PPH2" s="12"/>
      <c r="PPI2" s="12"/>
      <c r="PPJ2" s="12"/>
      <c r="PPK2" s="12"/>
      <c r="PPL2" s="12"/>
      <c r="PPM2" s="12"/>
      <c r="PPN2" s="12"/>
      <c r="PPO2" s="12"/>
      <c r="PPP2" s="12"/>
      <c r="PPQ2" s="12"/>
      <c r="PPR2" s="12"/>
      <c r="PPS2" s="12"/>
      <c r="PPT2" s="12"/>
      <c r="PPU2" s="12"/>
      <c r="PPV2" s="12"/>
      <c r="PPW2" s="12"/>
      <c r="PPX2" s="12"/>
      <c r="PPY2" s="12"/>
      <c r="PPZ2" s="12"/>
      <c r="PQA2" s="12"/>
      <c r="PQB2" s="12"/>
      <c r="PQC2" s="12"/>
      <c r="PQD2" s="12"/>
      <c r="PQE2" s="12"/>
      <c r="PQF2" s="12"/>
      <c r="PQG2" s="12"/>
      <c r="PQH2" s="12"/>
      <c r="PQI2" s="12"/>
      <c r="PQJ2" s="12"/>
      <c r="PQK2" s="12"/>
      <c r="PQL2" s="12"/>
      <c r="PQM2" s="12"/>
      <c r="PQN2" s="12"/>
      <c r="PQO2" s="12"/>
      <c r="PQP2" s="12"/>
      <c r="PQQ2" s="12"/>
      <c r="PQR2" s="12"/>
      <c r="PQS2" s="12"/>
      <c r="PQT2" s="12"/>
      <c r="PQU2" s="12"/>
      <c r="PQV2" s="12"/>
      <c r="PQW2" s="12"/>
      <c r="PQX2" s="12"/>
      <c r="PQY2" s="12"/>
      <c r="PQZ2" s="12"/>
      <c r="PRA2" s="12"/>
      <c r="PRB2" s="12"/>
      <c r="PRC2" s="12"/>
      <c r="PRD2" s="12"/>
      <c r="PRE2" s="12"/>
      <c r="PRF2" s="12"/>
      <c r="PRG2" s="12"/>
      <c r="PRH2" s="12"/>
      <c r="PRI2" s="12"/>
      <c r="PRJ2" s="12"/>
      <c r="PRK2" s="12"/>
      <c r="PRL2" s="12"/>
      <c r="PRM2" s="12"/>
      <c r="PRN2" s="12"/>
      <c r="PRO2" s="12"/>
      <c r="PRP2" s="12"/>
      <c r="PRQ2" s="12"/>
      <c r="PRR2" s="12"/>
      <c r="PRS2" s="12"/>
      <c r="PRT2" s="12"/>
      <c r="PRU2" s="12"/>
      <c r="PRV2" s="12"/>
      <c r="PRW2" s="12"/>
      <c r="PRX2" s="12"/>
      <c r="PRY2" s="12"/>
      <c r="PRZ2" s="12"/>
      <c r="PSA2" s="12"/>
      <c r="PSB2" s="12"/>
      <c r="PSC2" s="12"/>
      <c r="PSD2" s="12"/>
      <c r="PSE2" s="12"/>
      <c r="PSF2" s="12"/>
      <c r="PSG2" s="12"/>
      <c r="PSH2" s="12"/>
      <c r="PSI2" s="12"/>
      <c r="PSJ2" s="12"/>
      <c r="PSK2" s="12"/>
      <c r="PSL2" s="12"/>
      <c r="PSM2" s="12"/>
      <c r="PSN2" s="12"/>
      <c r="PSO2" s="12"/>
      <c r="PSP2" s="12"/>
      <c r="PSQ2" s="12"/>
      <c r="PSR2" s="12"/>
      <c r="PSS2" s="12"/>
      <c r="PST2" s="12"/>
      <c r="PSU2" s="12"/>
      <c r="PSV2" s="12"/>
      <c r="PSW2" s="12"/>
      <c r="PSX2" s="12"/>
      <c r="PSY2" s="12"/>
      <c r="PSZ2" s="12"/>
      <c r="PTA2" s="12"/>
      <c r="PTB2" s="12"/>
      <c r="PTC2" s="12"/>
      <c r="PTD2" s="12"/>
      <c r="PTE2" s="12"/>
      <c r="PTF2" s="12"/>
      <c r="PTG2" s="12"/>
      <c r="PTH2" s="12"/>
      <c r="PTI2" s="12"/>
      <c r="PTJ2" s="12"/>
      <c r="PTK2" s="12"/>
      <c r="PTL2" s="12"/>
      <c r="PTM2" s="12"/>
      <c r="PTN2" s="12"/>
      <c r="PTO2" s="12"/>
      <c r="PTP2" s="12"/>
      <c r="PTQ2" s="12"/>
      <c r="PTR2" s="12"/>
      <c r="PTS2" s="12"/>
      <c r="PTT2" s="12"/>
      <c r="PTU2" s="12"/>
      <c r="PTV2" s="12"/>
      <c r="PTW2" s="12"/>
      <c r="PTX2" s="12"/>
      <c r="PTY2" s="12"/>
      <c r="PTZ2" s="12"/>
      <c r="PUA2" s="12"/>
      <c r="PUB2" s="12"/>
      <c r="PUC2" s="12"/>
      <c r="PUD2" s="12"/>
      <c r="PUE2" s="12"/>
      <c r="PUF2" s="12"/>
      <c r="PUG2" s="12"/>
      <c r="PUH2" s="12"/>
      <c r="PUI2" s="12"/>
      <c r="PUJ2" s="12"/>
      <c r="PUK2" s="12"/>
      <c r="PUL2" s="12"/>
      <c r="PUM2" s="12"/>
      <c r="PUN2" s="12"/>
      <c r="PUO2" s="12"/>
      <c r="PUP2" s="12"/>
      <c r="PUQ2" s="12"/>
      <c r="PUR2" s="12"/>
      <c r="PUS2" s="12"/>
      <c r="PUT2" s="12"/>
      <c r="PUU2" s="12"/>
      <c r="PUV2" s="12"/>
      <c r="PUW2" s="12"/>
      <c r="PUX2" s="12"/>
      <c r="PUY2" s="12"/>
      <c r="PUZ2" s="12"/>
      <c r="PVA2" s="12"/>
      <c r="PVB2" s="12"/>
      <c r="PVC2" s="12"/>
      <c r="PVD2" s="12"/>
      <c r="PVE2" s="12"/>
      <c r="PVF2" s="12"/>
      <c r="PVG2" s="12"/>
      <c r="PVH2" s="12"/>
      <c r="PVI2" s="12"/>
      <c r="PVJ2" s="12"/>
      <c r="PVK2" s="12"/>
      <c r="PVL2" s="12"/>
      <c r="PVM2" s="12"/>
      <c r="PVN2" s="12"/>
      <c r="PVO2" s="12"/>
      <c r="PVP2" s="12"/>
      <c r="PVQ2" s="12"/>
      <c r="PVR2" s="12"/>
      <c r="PVS2" s="12"/>
      <c r="PVT2" s="12"/>
      <c r="PVU2" s="12"/>
      <c r="PVV2" s="12"/>
      <c r="PVW2" s="12"/>
      <c r="PVX2" s="12"/>
      <c r="PVY2" s="12"/>
      <c r="PVZ2" s="12"/>
      <c r="PWA2" s="12"/>
      <c r="PWB2" s="12"/>
      <c r="PWC2" s="12"/>
      <c r="PWD2" s="12"/>
      <c r="PWE2" s="12"/>
      <c r="PWF2" s="12"/>
      <c r="PWG2" s="12"/>
      <c r="PWH2" s="12"/>
      <c r="PWI2" s="12"/>
      <c r="PWJ2" s="12"/>
      <c r="PWK2" s="12"/>
      <c r="PWL2" s="12"/>
      <c r="PWM2" s="12"/>
      <c r="PWN2" s="12"/>
      <c r="PWO2" s="12"/>
      <c r="PWP2" s="12"/>
      <c r="PWQ2" s="12"/>
      <c r="PWR2" s="12"/>
      <c r="PWS2" s="12"/>
      <c r="PWT2" s="12"/>
      <c r="PWU2" s="12"/>
      <c r="PWV2" s="12"/>
      <c r="PWW2" s="12"/>
      <c r="PWX2" s="12"/>
      <c r="PWY2" s="12"/>
      <c r="PWZ2" s="12"/>
      <c r="PXA2" s="12"/>
      <c r="PXB2" s="12"/>
      <c r="PXC2" s="12"/>
      <c r="PXD2" s="12"/>
      <c r="PXE2" s="12"/>
      <c r="PXF2" s="12"/>
      <c r="PXG2" s="12"/>
      <c r="PXH2" s="12"/>
      <c r="PXI2" s="12"/>
      <c r="PXJ2" s="12"/>
      <c r="PXK2" s="12"/>
      <c r="PXL2" s="12"/>
      <c r="PXM2" s="12"/>
      <c r="PXN2" s="12"/>
      <c r="PXO2" s="12"/>
      <c r="PXP2" s="12"/>
      <c r="PXQ2" s="12"/>
      <c r="PXR2" s="12"/>
      <c r="PXS2" s="12"/>
      <c r="PXT2" s="12"/>
      <c r="PXU2" s="12"/>
      <c r="PXV2" s="12"/>
      <c r="PXW2" s="12"/>
      <c r="PXX2" s="12"/>
      <c r="PXY2" s="12"/>
      <c r="PXZ2" s="12"/>
      <c r="PYA2" s="12"/>
      <c r="PYB2" s="12"/>
      <c r="PYC2" s="12"/>
      <c r="PYD2" s="12"/>
      <c r="PYE2" s="12"/>
      <c r="PYF2" s="12"/>
      <c r="PYG2" s="12"/>
      <c r="PYH2" s="12"/>
      <c r="PYI2" s="12"/>
      <c r="PYJ2" s="12"/>
      <c r="PYK2" s="12"/>
      <c r="PYL2" s="12"/>
      <c r="PYM2" s="12"/>
      <c r="PYN2" s="12"/>
      <c r="PYO2" s="12"/>
      <c r="PYP2" s="12"/>
      <c r="PYQ2" s="12"/>
      <c r="PYR2" s="12"/>
      <c r="PYS2" s="12"/>
      <c r="PYT2" s="12"/>
      <c r="PYU2" s="12"/>
      <c r="PYV2" s="12"/>
      <c r="PYW2" s="12"/>
      <c r="PYX2" s="12"/>
      <c r="PYY2" s="12"/>
      <c r="PYZ2" s="12"/>
      <c r="PZA2" s="12"/>
      <c r="PZB2" s="12"/>
      <c r="PZC2" s="12"/>
      <c r="PZD2" s="12"/>
      <c r="PZE2" s="12"/>
      <c r="PZF2" s="12"/>
      <c r="PZG2" s="12"/>
      <c r="PZH2" s="12"/>
      <c r="PZI2" s="12"/>
      <c r="PZJ2" s="12"/>
      <c r="PZK2" s="12"/>
      <c r="PZL2" s="12"/>
      <c r="PZM2" s="12"/>
      <c r="PZN2" s="12"/>
      <c r="PZO2" s="12"/>
      <c r="PZP2" s="12"/>
      <c r="PZQ2" s="12"/>
      <c r="PZR2" s="12"/>
      <c r="PZS2" s="12"/>
      <c r="PZT2" s="12"/>
      <c r="PZU2" s="12"/>
      <c r="PZV2" s="12"/>
      <c r="PZW2" s="12"/>
      <c r="PZX2" s="12"/>
      <c r="PZY2" s="12"/>
      <c r="PZZ2" s="12"/>
      <c r="QAA2" s="12"/>
      <c r="QAB2" s="12"/>
      <c r="QAC2" s="12"/>
      <c r="QAD2" s="12"/>
      <c r="QAE2" s="12"/>
      <c r="QAF2" s="12"/>
      <c r="QAG2" s="12"/>
      <c r="QAH2" s="12"/>
      <c r="QAI2" s="12"/>
      <c r="QAJ2" s="12"/>
      <c r="QAK2" s="12"/>
      <c r="QAL2" s="12"/>
      <c r="QAM2" s="12"/>
      <c r="QAN2" s="12"/>
      <c r="QAO2" s="12"/>
      <c r="QAP2" s="12"/>
      <c r="QAQ2" s="12"/>
      <c r="QAR2" s="12"/>
      <c r="QAS2" s="12"/>
      <c r="QAT2" s="12"/>
      <c r="QAU2" s="12"/>
      <c r="QAV2" s="12"/>
      <c r="QAW2" s="12"/>
      <c r="QAX2" s="12"/>
      <c r="QAY2" s="12"/>
      <c r="QAZ2" s="12"/>
      <c r="QBA2" s="12"/>
      <c r="QBB2" s="12"/>
      <c r="QBC2" s="12"/>
      <c r="QBD2" s="12"/>
      <c r="QBE2" s="12"/>
      <c r="QBF2" s="12"/>
      <c r="QBG2" s="12"/>
      <c r="QBH2" s="12"/>
      <c r="QBI2" s="12"/>
      <c r="QBJ2" s="12"/>
      <c r="QBK2" s="12"/>
      <c r="QBL2" s="12"/>
      <c r="QBM2" s="12"/>
      <c r="QBN2" s="12"/>
      <c r="QBO2" s="12"/>
      <c r="QBP2" s="12"/>
      <c r="QBQ2" s="12"/>
      <c r="QBR2" s="12"/>
      <c r="QBS2" s="12"/>
      <c r="QBT2" s="12"/>
      <c r="QBU2" s="12"/>
      <c r="QBV2" s="12"/>
      <c r="QBW2" s="12"/>
      <c r="QBX2" s="12"/>
      <c r="QBY2" s="12"/>
      <c r="QBZ2" s="12"/>
      <c r="QCA2" s="12"/>
      <c r="QCB2" s="12"/>
      <c r="QCC2" s="12"/>
      <c r="QCD2" s="12"/>
      <c r="QCE2" s="12"/>
      <c r="QCF2" s="12"/>
      <c r="QCG2" s="12"/>
      <c r="QCH2" s="12"/>
      <c r="QCI2" s="12"/>
      <c r="QCJ2" s="12"/>
      <c r="QCK2" s="12"/>
      <c r="QCL2" s="12"/>
      <c r="QCM2" s="12"/>
      <c r="QCN2" s="12"/>
      <c r="QCO2" s="12"/>
      <c r="QCP2" s="12"/>
      <c r="QCQ2" s="12"/>
      <c r="QCR2" s="12"/>
      <c r="QCS2" s="12"/>
      <c r="QCT2" s="12"/>
      <c r="QCU2" s="12"/>
      <c r="QCV2" s="12"/>
      <c r="QCW2" s="12"/>
      <c r="QCX2" s="12"/>
      <c r="QCY2" s="12"/>
      <c r="QCZ2" s="12"/>
      <c r="QDA2" s="12"/>
      <c r="QDB2" s="12"/>
      <c r="QDC2" s="12"/>
      <c r="QDD2" s="12"/>
      <c r="QDE2" s="12"/>
      <c r="QDF2" s="12"/>
      <c r="QDG2" s="12"/>
      <c r="QDH2" s="12"/>
      <c r="QDI2" s="12"/>
      <c r="QDJ2" s="12"/>
      <c r="QDK2" s="12"/>
      <c r="QDL2" s="12"/>
      <c r="QDM2" s="12"/>
      <c r="QDN2" s="12"/>
      <c r="QDO2" s="12"/>
      <c r="QDP2" s="12"/>
      <c r="QDQ2" s="12"/>
      <c r="QDR2" s="12"/>
      <c r="QDS2" s="12"/>
      <c r="QDT2" s="12"/>
      <c r="QDU2" s="12"/>
      <c r="QDV2" s="12"/>
      <c r="QDW2" s="12"/>
      <c r="QDX2" s="12"/>
      <c r="QDY2" s="12"/>
      <c r="QDZ2" s="12"/>
      <c r="QEA2" s="12"/>
      <c r="QEB2" s="12"/>
      <c r="QEC2" s="12"/>
      <c r="QED2" s="12"/>
      <c r="QEE2" s="12"/>
      <c r="QEF2" s="12"/>
      <c r="QEG2" s="12"/>
      <c r="QEH2" s="12"/>
      <c r="QEI2" s="12"/>
      <c r="QEJ2" s="12"/>
      <c r="QEK2" s="12"/>
      <c r="QEL2" s="12"/>
      <c r="QEM2" s="12"/>
      <c r="QEN2" s="12"/>
      <c r="QEO2" s="12"/>
      <c r="QEP2" s="12"/>
      <c r="QEQ2" s="12"/>
      <c r="QER2" s="12"/>
      <c r="QES2" s="12"/>
      <c r="QET2" s="12"/>
      <c r="QEU2" s="12"/>
      <c r="QEV2" s="12"/>
      <c r="QEW2" s="12"/>
      <c r="QEX2" s="12"/>
      <c r="QEY2" s="12"/>
      <c r="QEZ2" s="12"/>
      <c r="QFA2" s="12"/>
      <c r="QFB2" s="12"/>
      <c r="QFC2" s="12"/>
      <c r="QFD2" s="12"/>
      <c r="QFE2" s="12"/>
      <c r="QFF2" s="12"/>
      <c r="QFG2" s="12"/>
      <c r="QFH2" s="12"/>
      <c r="QFI2" s="12"/>
      <c r="QFJ2" s="12"/>
      <c r="QFK2" s="12"/>
      <c r="QFL2" s="12"/>
      <c r="QFM2" s="12"/>
      <c r="QFN2" s="12"/>
      <c r="QFO2" s="12"/>
      <c r="QFP2" s="12"/>
      <c r="QFQ2" s="12"/>
      <c r="QFR2" s="12"/>
      <c r="QFS2" s="12"/>
      <c r="QFT2" s="12"/>
      <c r="QFU2" s="12"/>
      <c r="QFV2" s="12"/>
      <c r="QFW2" s="12"/>
      <c r="QFX2" s="12"/>
      <c r="QFY2" s="12"/>
      <c r="QFZ2" s="12"/>
      <c r="QGA2" s="12"/>
      <c r="QGB2" s="12"/>
      <c r="QGC2" s="12"/>
      <c r="QGD2" s="12"/>
      <c r="QGE2" s="12"/>
      <c r="QGF2" s="12"/>
      <c r="QGG2" s="12"/>
      <c r="QGH2" s="12"/>
      <c r="QGI2" s="12"/>
      <c r="QGJ2" s="12"/>
      <c r="QGK2" s="12"/>
      <c r="QGL2" s="12"/>
      <c r="QGM2" s="12"/>
      <c r="QGN2" s="12"/>
      <c r="QGO2" s="12"/>
      <c r="QGP2" s="12"/>
      <c r="QGQ2" s="12"/>
      <c r="QGR2" s="12"/>
      <c r="QGS2" s="12"/>
      <c r="QGT2" s="12"/>
      <c r="QGU2" s="12"/>
      <c r="QGV2" s="12"/>
      <c r="QGW2" s="12"/>
      <c r="QGX2" s="12"/>
      <c r="QGY2" s="12"/>
      <c r="QGZ2" s="12"/>
      <c r="QHA2" s="12"/>
      <c r="QHB2" s="12"/>
      <c r="QHC2" s="12"/>
      <c r="QHD2" s="12"/>
      <c r="QHE2" s="12"/>
      <c r="QHF2" s="12"/>
      <c r="QHG2" s="12"/>
      <c r="QHH2" s="12"/>
      <c r="QHI2" s="12"/>
      <c r="QHJ2" s="12"/>
      <c r="QHK2" s="12"/>
      <c r="QHL2" s="12"/>
      <c r="QHM2" s="12"/>
      <c r="QHN2" s="12"/>
      <c r="QHO2" s="12"/>
      <c r="QHP2" s="12"/>
      <c r="QHQ2" s="12"/>
      <c r="QHR2" s="12"/>
      <c r="QHS2" s="12"/>
      <c r="QHT2" s="12"/>
      <c r="QHU2" s="12"/>
      <c r="QHV2" s="12"/>
      <c r="QHW2" s="12"/>
      <c r="QHX2" s="12"/>
      <c r="QHY2" s="12"/>
      <c r="QHZ2" s="12"/>
      <c r="QIA2" s="12"/>
      <c r="QIB2" s="12"/>
      <c r="QIC2" s="12"/>
      <c r="QID2" s="12"/>
      <c r="QIE2" s="12"/>
      <c r="QIF2" s="12"/>
      <c r="QIG2" s="12"/>
      <c r="QIH2" s="12"/>
      <c r="QII2" s="12"/>
      <c r="QIJ2" s="12"/>
      <c r="QIK2" s="12"/>
      <c r="QIL2" s="12"/>
      <c r="QIM2" s="12"/>
      <c r="QIN2" s="12"/>
      <c r="QIO2" s="12"/>
      <c r="QIP2" s="12"/>
      <c r="QIQ2" s="12"/>
      <c r="QIR2" s="12"/>
      <c r="QIS2" s="12"/>
      <c r="QIT2" s="12"/>
      <c r="QIU2" s="12"/>
      <c r="QIV2" s="12"/>
      <c r="QIW2" s="12"/>
      <c r="QIX2" s="12"/>
      <c r="QIY2" s="12"/>
      <c r="QIZ2" s="12"/>
      <c r="QJA2" s="12"/>
      <c r="QJB2" s="12"/>
      <c r="QJC2" s="12"/>
      <c r="QJD2" s="12"/>
      <c r="QJE2" s="12"/>
      <c r="QJF2" s="12"/>
      <c r="QJG2" s="12"/>
      <c r="QJH2" s="12"/>
      <c r="QJI2" s="12"/>
      <c r="QJJ2" s="12"/>
      <c r="QJK2" s="12"/>
      <c r="QJL2" s="12"/>
      <c r="QJM2" s="12"/>
      <c r="QJN2" s="12"/>
      <c r="QJO2" s="12"/>
      <c r="QJP2" s="12"/>
      <c r="QJQ2" s="12"/>
      <c r="QJR2" s="12"/>
      <c r="QJS2" s="12"/>
      <c r="QJT2" s="12"/>
      <c r="QJU2" s="12"/>
      <c r="QJV2" s="12"/>
      <c r="QJW2" s="12"/>
      <c r="QJX2" s="12"/>
      <c r="QJY2" s="12"/>
      <c r="QJZ2" s="12"/>
      <c r="QKA2" s="12"/>
      <c r="QKB2" s="12"/>
      <c r="QKC2" s="12"/>
      <c r="QKD2" s="12"/>
      <c r="QKE2" s="12"/>
      <c r="QKF2" s="12"/>
      <c r="QKG2" s="12"/>
      <c r="QKH2" s="12"/>
      <c r="QKI2" s="12"/>
      <c r="QKJ2" s="12"/>
      <c r="QKK2" s="12"/>
      <c r="QKL2" s="12"/>
      <c r="QKM2" s="12"/>
      <c r="QKN2" s="12"/>
      <c r="QKO2" s="12"/>
      <c r="QKP2" s="12"/>
      <c r="QKQ2" s="12"/>
      <c r="QKR2" s="12"/>
      <c r="QKS2" s="12"/>
      <c r="QKT2" s="12"/>
      <c r="QKU2" s="12"/>
      <c r="QKV2" s="12"/>
      <c r="QKW2" s="12"/>
      <c r="QKX2" s="12"/>
      <c r="QKY2" s="12"/>
      <c r="QKZ2" s="12"/>
      <c r="QLA2" s="12"/>
      <c r="QLB2" s="12"/>
      <c r="QLC2" s="12"/>
      <c r="QLD2" s="12"/>
      <c r="QLE2" s="12"/>
      <c r="QLF2" s="12"/>
      <c r="QLG2" s="12"/>
      <c r="QLH2" s="12"/>
      <c r="QLI2" s="12"/>
      <c r="QLJ2" s="12"/>
      <c r="QLK2" s="12"/>
      <c r="QLL2" s="12"/>
      <c r="QLM2" s="12"/>
      <c r="QLN2" s="12"/>
      <c r="QLO2" s="12"/>
      <c r="QLP2" s="12"/>
      <c r="QLQ2" s="12"/>
      <c r="QLR2" s="12"/>
      <c r="QLS2" s="12"/>
      <c r="QLT2" s="12"/>
      <c r="QLU2" s="12"/>
      <c r="QLV2" s="12"/>
      <c r="QLW2" s="12"/>
      <c r="QLX2" s="12"/>
      <c r="QLY2" s="12"/>
      <c r="QLZ2" s="12"/>
      <c r="QMA2" s="12"/>
      <c r="QMB2" s="12"/>
      <c r="QMC2" s="12"/>
      <c r="QMD2" s="12"/>
      <c r="QME2" s="12"/>
      <c r="QMF2" s="12"/>
      <c r="QMG2" s="12"/>
      <c r="QMH2" s="12"/>
      <c r="QMI2" s="12"/>
      <c r="QMJ2" s="12"/>
      <c r="QMK2" s="12"/>
      <c r="QML2" s="12"/>
      <c r="QMM2" s="12"/>
      <c r="QMN2" s="12"/>
      <c r="QMO2" s="12"/>
      <c r="QMP2" s="12"/>
      <c r="QMQ2" s="12"/>
      <c r="QMR2" s="12"/>
      <c r="QMS2" s="12"/>
      <c r="QMT2" s="12"/>
      <c r="QMU2" s="12"/>
      <c r="QMV2" s="12"/>
      <c r="QMW2" s="12"/>
      <c r="QMX2" s="12"/>
      <c r="QMY2" s="12"/>
      <c r="QMZ2" s="12"/>
      <c r="QNA2" s="12"/>
      <c r="QNB2" s="12"/>
      <c r="QNC2" s="12"/>
      <c r="QND2" s="12"/>
      <c r="QNE2" s="12"/>
      <c r="QNF2" s="12"/>
      <c r="QNG2" s="12"/>
      <c r="QNH2" s="12"/>
      <c r="QNI2" s="12"/>
      <c r="QNJ2" s="12"/>
      <c r="QNK2" s="12"/>
      <c r="QNL2" s="12"/>
      <c r="QNM2" s="12"/>
      <c r="QNN2" s="12"/>
      <c r="QNO2" s="12"/>
      <c r="QNP2" s="12"/>
      <c r="QNQ2" s="12"/>
      <c r="QNR2" s="12"/>
      <c r="QNS2" s="12"/>
      <c r="QNT2" s="12"/>
      <c r="QNU2" s="12"/>
      <c r="QNV2" s="12"/>
      <c r="QNW2" s="12"/>
      <c r="QNX2" s="12"/>
      <c r="QNY2" s="12"/>
      <c r="QNZ2" s="12"/>
      <c r="QOA2" s="12"/>
      <c r="QOB2" s="12"/>
      <c r="QOC2" s="12"/>
      <c r="QOD2" s="12"/>
      <c r="QOE2" s="12"/>
      <c r="QOF2" s="12"/>
      <c r="QOG2" s="12"/>
      <c r="QOH2" s="12"/>
      <c r="QOI2" s="12"/>
      <c r="QOJ2" s="12"/>
      <c r="QOK2" s="12"/>
      <c r="QOL2" s="12"/>
      <c r="QOM2" s="12"/>
      <c r="QON2" s="12"/>
      <c r="QOO2" s="12"/>
      <c r="QOP2" s="12"/>
      <c r="QOQ2" s="12"/>
      <c r="QOR2" s="12"/>
      <c r="QOS2" s="12"/>
      <c r="QOT2" s="12"/>
      <c r="QOU2" s="12"/>
      <c r="QOV2" s="12"/>
      <c r="QOW2" s="12"/>
      <c r="QOX2" s="12"/>
      <c r="QOY2" s="12"/>
      <c r="QOZ2" s="12"/>
      <c r="QPA2" s="12"/>
      <c r="QPB2" s="12"/>
      <c r="QPC2" s="12"/>
      <c r="QPD2" s="12"/>
      <c r="QPE2" s="12"/>
      <c r="QPF2" s="12"/>
      <c r="QPG2" s="12"/>
      <c r="QPH2" s="12"/>
      <c r="QPI2" s="12"/>
      <c r="QPJ2" s="12"/>
      <c r="QPK2" s="12"/>
      <c r="QPL2" s="12"/>
      <c r="QPM2" s="12"/>
      <c r="QPN2" s="12"/>
      <c r="QPO2" s="12"/>
      <c r="QPP2" s="12"/>
      <c r="QPQ2" s="12"/>
      <c r="QPR2" s="12"/>
      <c r="QPS2" s="12"/>
      <c r="QPT2" s="12"/>
      <c r="QPU2" s="12"/>
      <c r="QPV2" s="12"/>
      <c r="QPW2" s="12"/>
      <c r="QPX2" s="12"/>
      <c r="QPY2" s="12"/>
      <c r="QPZ2" s="12"/>
      <c r="QQA2" s="12"/>
      <c r="QQB2" s="12"/>
      <c r="QQC2" s="12"/>
      <c r="QQD2" s="12"/>
      <c r="QQE2" s="12"/>
      <c r="QQF2" s="12"/>
      <c r="QQG2" s="12"/>
      <c r="QQH2" s="12"/>
      <c r="QQI2" s="12"/>
      <c r="QQJ2" s="12"/>
      <c r="QQK2" s="12"/>
      <c r="QQL2" s="12"/>
      <c r="QQM2" s="12"/>
      <c r="QQN2" s="12"/>
      <c r="QQO2" s="12"/>
      <c r="QQP2" s="12"/>
      <c r="QQQ2" s="12"/>
      <c r="QQR2" s="12"/>
      <c r="QQS2" s="12"/>
      <c r="QQT2" s="12"/>
      <c r="QQU2" s="12"/>
      <c r="QQV2" s="12"/>
      <c r="QQW2" s="12"/>
      <c r="QQX2" s="12"/>
      <c r="QQY2" s="12"/>
      <c r="QQZ2" s="12"/>
      <c r="QRA2" s="12"/>
      <c r="QRB2" s="12"/>
      <c r="QRC2" s="12"/>
      <c r="QRD2" s="12"/>
      <c r="QRE2" s="12"/>
      <c r="QRF2" s="12"/>
      <c r="QRG2" s="12"/>
      <c r="QRH2" s="12"/>
      <c r="QRI2" s="12"/>
      <c r="QRJ2" s="12"/>
      <c r="QRK2" s="12"/>
      <c r="QRL2" s="12"/>
      <c r="QRM2" s="12"/>
      <c r="QRN2" s="12"/>
      <c r="QRO2" s="12"/>
      <c r="QRP2" s="12"/>
      <c r="QRQ2" s="12"/>
      <c r="QRR2" s="12"/>
      <c r="QRS2" s="12"/>
      <c r="QRT2" s="12"/>
      <c r="QRU2" s="12"/>
      <c r="QRV2" s="12"/>
      <c r="QRW2" s="12"/>
      <c r="QRX2" s="12"/>
      <c r="QRY2" s="12"/>
      <c r="QRZ2" s="12"/>
      <c r="QSA2" s="12"/>
      <c r="QSB2" s="12"/>
      <c r="QSC2" s="12"/>
      <c r="QSD2" s="12"/>
      <c r="QSE2" s="12"/>
      <c r="QSF2" s="12"/>
      <c r="QSG2" s="12"/>
      <c r="QSH2" s="12"/>
      <c r="QSI2" s="12"/>
      <c r="QSJ2" s="12"/>
      <c r="QSK2" s="12"/>
      <c r="QSL2" s="12"/>
      <c r="QSM2" s="12"/>
      <c r="QSN2" s="12"/>
      <c r="QSO2" s="12"/>
      <c r="QSP2" s="12"/>
      <c r="QSQ2" s="12"/>
      <c r="QSR2" s="12"/>
      <c r="QSS2" s="12"/>
      <c r="QST2" s="12"/>
      <c r="QSU2" s="12"/>
      <c r="QSV2" s="12"/>
      <c r="QSW2" s="12"/>
      <c r="QSX2" s="12"/>
      <c r="QSY2" s="12"/>
      <c r="QSZ2" s="12"/>
      <c r="QTA2" s="12"/>
      <c r="QTB2" s="12"/>
      <c r="QTC2" s="12"/>
      <c r="QTD2" s="12"/>
      <c r="QTE2" s="12"/>
      <c r="QTF2" s="12"/>
      <c r="QTG2" s="12"/>
      <c r="QTH2" s="12"/>
      <c r="QTI2" s="12"/>
      <c r="QTJ2" s="12"/>
      <c r="QTK2" s="12"/>
      <c r="QTL2" s="12"/>
      <c r="QTM2" s="12"/>
      <c r="QTN2" s="12"/>
      <c r="QTO2" s="12"/>
      <c r="QTP2" s="12"/>
      <c r="QTQ2" s="12"/>
      <c r="QTR2" s="12"/>
      <c r="QTS2" s="12"/>
      <c r="QTT2" s="12"/>
      <c r="QTU2" s="12"/>
      <c r="QTV2" s="12"/>
      <c r="QTW2" s="12"/>
      <c r="QTX2" s="12"/>
      <c r="QTY2" s="12"/>
      <c r="QTZ2" s="12"/>
      <c r="QUA2" s="12"/>
      <c r="QUB2" s="12"/>
      <c r="QUC2" s="12"/>
      <c r="QUD2" s="12"/>
      <c r="QUE2" s="12"/>
      <c r="QUF2" s="12"/>
      <c r="QUG2" s="12"/>
      <c r="QUH2" s="12"/>
      <c r="QUI2" s="12"/>
      <c r="QUJ2" s="12"/>
      <c r="QUK2" s="12"/>
      <c r="QUL2" s="12"/>
      <c r="QUM2" s="12"/>
      <c r="QUN2" s="12"/>
      <c r="QUO2" s="12"/>
      <c r="QUP2" s="12"/>
      <c r="QUQ2" s="12"/>
      <c r="QUR2" s="12"/>
      <c r="QUS2" s="12"/>
      <c r="QUT2" s="12"/>
      <c r="QUU2" s="12"/>
      <c r="QUV2" s="12"/>
      <c r="QUW2" s="12"/>
      <c r="QUX2" s="12"/>
      <c r="QUY2" s="12"/>
      <c r="QUZ2" s="12"/>
      <c r="QVA2" s="12"/>
      <c r="QVB2" s="12"/>
      <c r="QVC2" s="12"/>
      <c r="QVD2" s="12"/>
      <c r="QVE2" s="12"/>
      <c r="QVF2" s="12"/>
      <c r="QVG2" s="12"/>
      <c r="QVH2" s="12"/>
      <c r="QVI2" s="12"/>
      <c r="QVJ2" s="12"/>
      <c r="QVK2" s="12"/>
      <c r="QVL2" s="12"/>
      <c r="QVM2" s="12"/>
      <c r="QVN2" s="12"/>
      <c r="QVO2" s="12"/>
      <c r="QVP2" s="12"/>
      <c r="QVQ2" s="12"/>
      <c r="QVR2" s="12"/>
      <c r="QVS2" s="12"/>
      <c r="QVT2" s="12"/>
      <c r="QVU2" s="12"/>
      <c r="QVV2" s="12"/>
      <c r="QVW2" s="12"/>
      <c r="QVX2" s="12"/>
      <c r="QVY2" s="12"/>
      <c r="QVZ2" s="12"/>
      <c r="QWA2" s="12"/>
      <c r="QWB2" s="12"/>
      <c r="QWC2" s="12"/>
      <c r="QWD2" s="12"/>
      <c r="QWE2" s="12"/>
      <c r="QWF2" s="12"/>
      <c r="QWG2" s="12"/>
      <c r="QWH2" s="12"/>
      <c r="QWI2" s="12"/>
      <c r="QWJ2" s="12"/>
      <c r="QWK2" s="12"/>
      <c r="QWL2" s="12"/>
      <c r="QWM2" s="12"/>
      <c r="QWN2" s="12"/>
      <c r="QWO2" s="12"/>
      <c r="QWP2" s="12"/>
      <c r="QWQ2" s="12"/>
      <c r="QWR2" s="12"/>
      <c r="QWS2" s="12"/>
      <c r="QWT2" s="12"/>
      <c r="QWU2" s="12"/>
      <c r="QWV2" s="12"/>
      <c r="QWW2" s="12"/>
      <c r="QWX2" s="12"/>
      <c r="QWY2" s="12"/>
      <c r="QWZ2" s="12"/>
      <c r="QXA2" s="12"/>
      <c r="QXB2" s="12"/>
      <c r="QXC2" s="12"/>
      <c r="QXD2" s="12"/>
      <c r="QXE2" s="12"/>
      <c r="QXF2" s="12"/>
      <c r="QXG2" s="12"/>
      <c r="QXH2" s="12"/>
      <c r="QXI2" s="12"/>
      <c r="QXJ2" s="12"/>
      <c r="QXK2" s="12"/>
      <c r="QXL2" s="12"/>
      <c r="QXM2" s="12"/>
      <c r="QXN2" s="12"/>
      <c r="QXO2" s="12"/>
      <c r="QXP2" s="12"/>
      <c r="QXQ2" s="12"/>
      <c r="QXR2" s="12"/>
      <c r="QXS2" s="12"/>
      <c r="QXT2" s="12"/>
      <c r="QXU2" s="12"/>
      <c r="QXV2" s="12"/>
      <c r="QXW2" s="12"/>
      <c r="QXX2" s="12"/>
      <c r="QXY2" s="12"/>
      <c r="QXZ2" s="12"/>
      <c r="QYA2" s="12"/>
      <c r="QYB2" s="12"/>
      <c r="QYC2" s="12"/>
      <c r="QYD2" s="12"/>
      <c r="QYE2" s="12"/>
      <c r="QYF2" s="12"/>
      <c r="QYG2" s="12"/>
      <c r="QYH2" s="12"/>
      <c r="QYI2" s="12"/>
      <c r="QYJ2" s="12"/>
      <c r="QYK2" s="12"/>
      <c r="QYL2" s="12"/>
      <c r="QYM2" s="12"/>
      <c r="QYN2" s="12"/>
      <c r="QYO2" s="12"/>
      <c r="QYP2" s="12"/>
      <c r="QYQ2" s="12"/>
      <c r="QYR2" s="12"/>
      <c r="QYS2" s="12"/>
      <c r="QYT2" s="12"/>
      <c r="QYU2" s="12"/>
      <c r="QYV2" s="12"/>
      <c r="QYW2" s="12"/>
      <c r="QYX2" s="12"/>
      <c r="QYY2" s="12"/>
      <c r="QYZ2" s="12"/>
      <c r="QZA2" s="12"/>
      <c r="QZB2" s="12"/>
      <c r="QZC2" s="12"/>
      <c r="QZD2" s="12"/>
      <c r="QZE2" s="12"/>
      <c r="QZF2" s="12"/>
      <c r="QZG2" s="12"/>
      <c r="QZH2" s="12"/>
      <c r="QZI2" s="12"/>
      <c r="QZJ2" s="12"/>
      <c r="QZK2" s="12"/>
      <c r="QZL2" s="12"/>
      <c r="QZM2" s="12"/>
      <c r="QZN2" s="12"/>
      <c r="QZO2" s="12"/>
      <c r="QZP2" s="12"/>
      <c r="QZQ2" s="12"/>
      <c r="QZR2" s="12"/>
      <c r="QZS2" s="12"/>
      <c r="QZT2" s="12"/>
      <c r="QZU2" s="12"/>
      <c r="QZV2" s="12"/>
      <c r="QZW2" s="12"/>
      <c r="QZX2" s="12"/>
      <c r="QZY2" s="12"/>
      <c r="QZZ2" s="12"/>
      <c r="RAA2" s="12"/>
      <c r="RAB2" s="12"/>
      <c r="RAC2" s="12"/>
      <c r="RAD2" s="12"/>
      <c r="RAE2" s="12"/>
      <c r="RAF2" s="12"/>
      <c r="RAG2" s="12"/>
      <c r="RAH2" s="12"/>
      <c r="RAI2" s="12"/>
      <c r="RAJ2" s="12"/>
      <c r="RAK2" s="12"/>
      <c r="RAL2" s="12"/>
      <c r="RAM2" s="12"/>
      <c r="RAN2" s="12"/>
      <c r="RAO2" s="12"/>
      <c r="RAP2" s="12"/>
      <c r="RAQ2" s="12"/>
      <c r="RAR2" s="12"/>
      <c r="RAS2" s="12"/>
      <c r="RAT2" s="12"/>
      <c r="RAU2" s="12"/>
      <c r="RAV2" s="12"/>
      <c r="RAW2" s="12"/>
      <c r="RAX2" s="12"/>
      <c r="RAY2" s="12"/>
      <c r="RAZ2" s="12"/>
      <c r="RBA2" s="12"/>
      <c r="RBB2" s="12"/>
      <c r="RBC2" s="12"/>
      <c r="RBD2" s="12"/>
      <c r="RBE2" s="12"/>
      <c r="RBF2" s="12"/>
      <c r="RBG2" s="12"/>
      <c r="RBH2" s="12"/>
      <c r="RBI2" s="12"/>
      <c r="RBJ2" s="12"/>
      <c r="RBK2" s="12"/>
      <c r="RBL2" s="12"/>
      <c r="RBM2" s="12"/>
      <c r="RBN2" s="12"/>
      <c r="RBO2" s="12"/>
      <c r="RBP2" s="12"/>
      <c r="RBQ2" s="12"/>
      <c r="RBR2" s="12"/>
      <c r="RBS2" s="12"/>
      <c r="RBT2" s="12"/>
      <c r="RBU2" s="12"/>
      <c r="RBV2" s="12"/>
      <c r="RBW2" s="12"/>
      <c r="RBX2" s="12"/>
      <c r="RBY2" s="12"/>
      <c r="RBZ2" s="12"/>
      <c r="RCA2" s="12"/>
      <c r="RCB2" s="12"/>
      <c r="RCC2" s="12"/>
      <c r="RCD2" s="12"/>
      <c r="RCE2" s="12"/>
      <c r="RCF2" s="12"/>
      <c r="RCG2" s="12"/>
      <c r="RCH2" s="12"/>
      <c r="RCI2" s="12"/>
      <c r="RCJ2" s="12"/>
      <c r="RCK2" s="12"/>
      <c r="RCL2" s="12"/>
      <c r="RCM2" s="12"/>
      <c r="RCN2" s="12"/>
      <c r="RCO2" s="12"/>
      <c r="RCP2" s="12"/>
      <c r="RCQ2" s="12"/>
      <c r="RCR2" s="12"/>
      <c r="RCS2" s="12"/>
      <c r="RCT2" s="12"/>
      <c r="RCU2" s="12"/>
      <c r="RCV2" s="12"/>
      <c r="RCW2" s="12"/>
      <c r="RCX2" s="12"/>
      <c r="RCY2" s="12"/>
      <c r="RCZ2" s="12"/>
      <c r="RDA2" s="12"/>
      <c r="RDB2" s="12"/>
      <c r="RDC2" s="12"/>
      <c r="RDD2" s="12"/>
      <c r="RDE2" s="12"/>
      <c r="RDF2" s="12"/>
      <c r="RDG2" s="12"/>
      <c r="RDH2" s="12"/>
      <c r="RDI2" s="12"/>
      <c r="RDJ2" s="12"/>
      <c r="RDK2" s="12"/>
      <c r="RDL2" s="12"/>
      <c r="RDM2" s="12"/>
      <c r="RDN2" s="12"/>
      <c r="RDO2" s="12"/>
      <c r="RDP2" s="12"/>
      <c r="RDQ2" s="12"/>
      <c r="RDR2" s="12"/>
      <c r="RDS2" s="12"/>
      <c r="RDT2" s="12"/>
      <c r="RDU2" s="12"/>
      <c r="RDV2" s="12"/>
      <c r="RDW2" s="12"/>
      <c r="RDX2" s="12"/>
      <c r="RDY2" s="12"/>
      <c r="RDZ2" s="12"/>
      <c r="REA2" s="12"/>
      <c r="REB2" s="12"/>
      <c r="REC2" s="12"/>
      <c r="RED2" s="12"/>
      <c r="REE2" s="12"/>
      <c r="REF2" s="12"/>
      <c r="REG2" s="12"/>
      <c r="REH2" s="12"/>
      <c r="REI2" s="12"/>
      <c r="REJ2" s="12"/>
      <c r="REK2" s="12"/>
      <c r="REL2" s="12"/>
      <c r="REM2" s="12"/>
      <c r="REN2" s="12"/>
      <c r="REO2" s="12"/>
      <c r="REP2" s="12"/>
      <c r="REQ2" s="12"/>
      <c r="RER2" s="12"/>
      <c r="RES2" s="12"/>
      <c r="RET2" s="12"/>
      <c r="REU2" s="12"/>
      <c r="REV2" s="12"/>
      <c r="REW2" s="12"/>
      <c r="REX2" s="12"/>
      <c r="REY2" s="12"/>
      <c r="REZ2" s="12"/>
      <c r="RFA2" s="12"/>
      <c r="RFB2" s="12"/>
      <c r="RFC2" s="12"/>
      <c r="RFD2" s="12"/>
      <c r="RFE2" s="12"/>
      <c r="RFF2" s="12"/>
      <c r="RFG2" s="12"/>
      <c r="RFH2" s="12"/>
      <c r="RFI2" s="12"/>
      <c r="RFJ2" s="12"/>
      <c r="RFK2" s="12"/>
      <c r="RFL2" s="12"/>
      <c r="RFM2" s="12"/>
      <c r="RFN2" s="12"/>
      <c r="RFO2" s="12"/>
      <c r="RFP2" s="12"/>
      <c r="RFQ2" s="12"/>
      <c r="RFR2" s="12"/>
      <c r="RFS2" s="12"/>
      <c r="RFT2" s="12"/>
      <c r="RFU2" s="12"/>
      <c r="RFV2" s="12"/>
      <c r="RFW2" s="12"/>
      <c r="RFX2" s="12"/>
      <c r="RFY2" s="12"/>
      <c r="RFZ2" s="12"/>
      <c r="RGA2" s="12"/>
      <c r="RGB2" s="12"/>
      <c r="RGC2" s="12"/>
      <c r="RGD2" s="12"/>
      <c r="RGE2" s="12"/>
      <c r="RGF2" s="12"/>
      <c r="RGG2" s="12"/>
      <c r="RGH2" s="12"/>
      <c r="RGI2" s="12"/>
      <c r="RGJ2" s="12"/>
      <c r="RGK2" s="12"/>
      <c r="RGL2" s="12"/>
      <c r="RGM2" s="12"/>
      <c r="RGN2" s="12"/>
      <c r="RGO2" s="12"/>
      <c r="RGP2" s="12"/>
      <c r="RGQ2" s="12"/>
      <c r="RGR2" s="12"/>
      <c r="RGS2" s="12"/>
      <c r="RGT2" s="12"/>
      <c r="RGU2" s="12"/>
      <c r="RGV2" s="12"/>
      <c r="RGW2" s="12"/>
      <c r="RGX2" s="12"/>
      <c r="RGY2" s="12"/>
      <c r="RGZ2" s="12"/>
      <c r="RHA2" s="12"/>
      <c r="RHB2" s="12"/>
      <c r="RHC2" s="12"/>
      <c r="RHD2" s="12"/>
      <c r="RHE2" s="12"/>
      <c r="RHF2" s="12"/>
      <c r="RHG2" s="12"/>
      <c r="RHH2" s="12"/>
      <c r="RHI2" s="12"/>
      <c r="RHJ2" s="12"/>
      <c r="RHK2" s="12"/>
      <c r="RHL2" s="12"/>
      <c r="RHM2" s="12"/>
      <c r="RHN2" s="12"/>
      <c r="RHO2" s="12"/>
      <c r="RHP2" s="12"/>
      <c r="RHQ2" s="12"/>
      <c r="RHR2" s="12"/>
      <c r="RHS2" s="12"/>
      <c r="RHT2" s="12"/>
      <c r="RHU2" s="12"/>
      <c r="RHV2" s="12"/>
      <c r="RHW2" s="12"/>
      <c r="RHX2" s="12"/>
      <c r="RHY2" s="12"/>
      <c r="RHZ2" s="12"/>
      <c r="RIA2" s="12"/>
      <c r="RIB2" s="12"/>
      <c r="RIC2" s="12"/>
      <c r="RID2" s="12"/>
      <c r="RIE2" s="12"/>
      <c r="RIF2" s="12"/>
      <c r="RIG2" s="12"/>
      <c r="RIH2" s="12"/>
      <c r="RII2" s="12"/>
      <c r="RIJ2" s="12"/>
      <c r="RIK2" s="12"/>
      <c r="RIL2" s="12"/>
      <c r="RIM2" s="12"/>
      <c r="RIN2" s="12"/>
      <c r="RIO2" s="12"/>
      <c r="RIP2" s="12"/>
      <c r="RIQ2" s="12"/>
      <c r="RIR2" s="12"/>
      <c r="RIS2" s="12"/>
      <c r="RIT2" s="12"/>
      <c r="RIU2" s="12"/>
      <c r="RIV2" s="12"/>
      <c r="RIW2" s="12"/>
      <c r="RIX2" s="12"/>
      <c r="RIY2" s="12"/>
      <c r="RIZ2" s="12"/>
      <c r="RJA2" s="12"/>
      <c r="RJB2" s="12"/>
      <c r="RJC2" s="12"/>
      <c r="RJD2" s="12"/>
      <c r="RJE2" s="12"/>
      <c r="RJF2" s="12"/>
      <c r="RJG2" s="12"/>
      <c r="RJH2" s="12"/>
      <c r="RJI2" s="12"/>
      <c r="RJJ2" s="12"/>
      <c r="RJK2" s="12"/>
      <c r="RJL2" s="12"/>
      <c r="RJM2" s="12"/>
      <c r="RJN2" s="12"/>
      <c r="RJO2" s="12"/>
      <c r="RJP2" s="12"/>
      <c r="RJQ2" s="12"/>
      <c r="RJR2" s="12"/>
      <c r="RJS2" s="12"/>
      <c r="RJT2" s="12"/>
      <c r="RJU2" s="12"/>
      <c r="RJV2" s="12"/>
      <c r="RJW2" s="12"/>
      <c r="RJX2" s="12"/>
      <c r="RJY2" s="12"/>
      <c r="RJZ2" s="12"/>
      <c r="RKA2" s="12"/>
      <c r="RKB2" s="12"/>
      <c r="RKC2" s="12"/>
      <c r="RKD2" s="12"/>
      <c r="RKE2" s="12"/>
      <c r="RKF2" s="12"/>
      <c r="RKG2" s="12"/>
      <c r="RKH2" s="12"/>
      <c r="RKI2" s="12"/>
      <c r="RKJ2" s="12"/>
      <c r="RKK2" s="12"/>
      <c r="RKL2" s="12"/>
      <c r="RKM2" s="12"/>
      <c r="RKN2" s="12"/>
      <c r="RKO2" s="12"/>
      <c r="RKP2" s="12"/>
      <c r="RKQ2" s="12"/>
      <c r="RKR2" s="12"/>
      <c r="RKS2" s="12"/>
      <c r="RKT2" s="12"/>
      <c r="RKU2" s="12"/>
      <c r="RKV2" s="12"/>
      <c r="RKW2" s="12"/>
      <c r="RKX2" s="12"/>
      <c r="RKY2" s="12"/>
      <c r="RKZ2" s="12"/>
      <c r="RLA2" s="12"/>
      <c r="RLB2" s="12"/>
      <c r="RLC2" s="12"/>
      <c r="RLD2" s="12"/>
      <c r="RLE2" s="12"/>
      <c r="RLF2" s="12"/>
      <c r="RLG2" s="12"/>
      <c r="RLH2" s="12"/>
      <c r="RLI2" s="12"/>
      <c r="RLJ2" s="12"/>
      <c r="RLK2" s="12"/>
      <c r="RLL2" s="12"/>
      <c r="RLM2" s="12"/>
      <c r="RLN2" s="12"/>
      <c r="RLO2" s="12"/>
      <c r="RLP2" s="12"/>
      <c r="RLQ2" s="12"/>
      <c r="RLR2" s="12"/>
      <c r="RLS2" s="12"/>
      <c r="RLT2" s="12"/>
      <c r="RLU2" s="12"/>
      <c r="RLV2" s="12"/>
      <c r="RLW2" s="12"/>
      <c r="RLX2" s="12"/>
      <c r="RLY2" s="12"/>
      <c r="RLZ2" s="12"/>
      <c r="RMA2" s="12"/>
      <c r="RMB2" s="12"/>
      <c r="RMC2" s="12"/>
      <c r="RMD2" s="12"/>
      <c r="RME2" s="12"/>
      <c r="RMF2" s="12"/>
      <c r="RMG2" s="12"/>
      <c r="RMH2" s="12"/>
      <c r="RMI2" s="12"/>
      <c r="RMJ2" s="12"/>
      <c r="RMK2" s="12"/>
      <c r="RML2" s="12"/>
      <c r="RMM2" s="12"/>
      <c r="RMN2" s="12"/>
      <c r="RMO2" s="12"/>
      <c r="RMP2" s="12"/>
      <c r="RMQ2" s="12"/>
      <c r="RMR2" s="12"/>
      <c r="RMS2" s="12"/>
      <c r="RMT2" s="12"/>
      <c r="RMU2" s="12"/>
      <c r="RMV2" s="12"/>
      <c r="RMW2" s="12"/>
      <c r="RMX2" s="12"/>
      <c r="RMY2" s="12"/>
      <c r="RMZ2" s="12"/>
      <c r="RNA2" s="12"/>
      <c r="RNB2" s="12"/>
      <c r="RNC2" s="12"/>
      <c r="RND2" s="12"/>
      <c r="RNE2" s="12"/>
      <c r="RNF2" s="12"/>
      <c r="RNG2" s="12"/>
      <c r="RNH2" s="12"/>
      <c r="RNI2" s="12"/>
      <c r="RNJ2" s="12"/>
      <c r="RNK2" s="12"/>
      <c r="RNL2" s="12"/>
      <c r="RNM2" s="12"/>
      <c r="RNN2" s="12"/>
      <c r="RNO2" s="12"/>
      <c r="RNP2" s="12"/>
      <c r="RNQ2" s="12"/>
      <c r="RNR2" s="12"/>
      <c r="RNS2" s="12"/>
      <c r="RNT2" s="12"/>
      <c r="RNU2" s="12"/>
      <c r="RNV2" s="12"/>
      <c r="RNW2" s="12"/>
      <c r="RNX2" s="12"/>
      <c r="RNY2" s="12"/>
      <c r="RNZ2" s="12"/>
      <c r="ROA2" s="12"/>
      <c r="ROB2" s="12"/>
      <c r="ROC2" s="12"/>
      <c r="ROD2" s="12"/>
      <c r="ROE2" s="12"/>
      <c r="ROF2" s="12"/>
      <c r="ROG2" s="12"/>
      <c r="ROH2" s="12"/>
      <c r="ROI2" s="12"/>
      <c r="ROJ2" s="12"/>
      <c r="ROK2" s="12"/>
      <c r="ROL2" s="12"/>
      <c r="ROM2" s="12"/>
      <c r="RON2" s="12"/>
      <c r="ROO2" s="12"/>
      <c r="ROP2" s="12"/>
      <c r="ROQ2" s="12"/>
      <c r="ROR2" s="12"/>
      <c r="ROS2" s="12"/>
      <c r="ROT2" s="12"/>
      <c r="ROU2" s="12"/>
      <c r="ROV2" s="12"/>
      <c r="ROW2" s="12"/>
      <c r="ROX2" s="12"/>
      <c r="ROY2" s="12"/>
      <c r="ROZ2" s="12"/>
      <c r="RPA2" s="12"/>
      <c r="RPB2" s="12"/>
      <c r="RPC2" s="12"/>
      <c r="RPD2" s="12"/>
      <c r="RPE2" s="12"/>
      <c r="RPF2" s="12"/>
      <c r="RPG2" s="12"/>
      <c r="RPH2" s="12"/>
      <c r="RPI2" s="12"/>
      <c r="RPJ2" s="12"/>
      <c r="RPK2" s="12"/>
      <c r="RPL2" s="12"/>
      <c r="RPM2" s="12"/>
      <c r="RPN2" s="12"/>
      <c r="RPO2" s="12"/>
      <c r="RPP2" s="12"/>
      <c r="RPQ2" s="12"/>
      <c r="RPR2" s="12"/>
      <c r="RPS2" s="12"/>
      <c r="RPT2" s="12"/>
      <c r="RPU2" s="12"/>
      <c r="RPV2" s="12"/>
      <c r="RPW2" s="12"/>
      <c r="RPX2" s="12"/>
      <c r="RPY2" s="12"/>
      <c r="RPZ2" s="12"/>
      <c r="RQA2" s="12"/>
      <c r="RQB2" s="12"/>
      <c r="RQC2" s="12"/>
      <c r="RQD2" s="12"/>
      <c r="RQE2" s="12"/>
      <c r="RQF2" s="12"/>
      <c r="RQG2" s="12"/>
      <c r="RQH2" s="12"/>
      <c r="RQI2" s="12"/>
      <c r="RQJ2" s="12"/>
      <c r="RQK2" s="12"/>
      <c r="RQL2" s="12"/>
      <c r="RQM2" s="12"/>
      <c r="RQN2" s="12"/>
      <c r="RQO2" s="12"/>
      <c r="RQP2" s="12"/>
      <c r="RQQ2" s="12"/>
      <c r="RQR2" s="12"/>
      <c r="RQS2" s="12"/>
      <c r="RQT2" s="12"/>
      <c r="RQU2" s="12"/>
      <c r="RQV2" s="12"/>
      <c r="RQW2" s="12"/>
      <c r="RQX2" s="12"/>
      <c r="RQY2" s="12"/>
      <c r="RQZ2" s="12"/>
      <c r="RRA2" s="12"/>
      <c r="RRB2" s="12"/>
      <c r="RRC2" s="12"/>
      <c r="RRD2" s="12"/>
      <c r="RRE2" s="12"/>
      <c r="RRF2" s="12"/>
      <c r="RRG2" s="12"/>
      <c r="RRH2" s="12"/>
      <c r="RRI2" s="12"/>
      <c r="RRJ2" s="12"/>
      <c r="RRK2" s="12"/>
      <c r="RRL2" s="12"/>
      <c r="RRM2" s="12"/>
      <c r="RRN2" s="12"/>
      <c r="RRO2" s="12"/>
      <c r="RRP2" s="12"/>
      <c r="RRQ2" s="12"/>
      <c r="RRR2" s="12"/>
      <c r="RRS2" s="12"/>
      <c r="RRT2" s="12"/>
      <c r="RRU2" s="12"/>
      <c r="RRV2" s="12"/>
      <c r="RRW2" s="12"/>
      <c r="RRX2" s="12"/>
      <c r="RRY2" s="12"/>
      <c r="RRZ2" s="12"/>
      <c r="RSA2" s="12"/>
      <c r="RSB2" s="12"/>
      <c r="RSC2" s="12"/>
      <c r="RSD2" s="12"/>
      <c r="RSE2" s="12"/>
      <c r="RSF2" s="12"/>
      <c r="RSG2" s="12"/>
      <c r="RSH2" s="12"/>
      <c r="RSI2" s="12"/>
      <c r="RSJ2" s="12"/>
      <c r="RSK2" s="12"/>
      <c r="RSL2" s="12"/>
      <c r="RSM2" s="12"/>
      <c r="RSN2" s="12"/>
      <c r="RSO2" s="12"/>
      <c r="RSP2" s="12"/>
      <c r="RSQ2" s="12"/>
      <c r="RSR2" s="12"/>
      <c r="RSS2" s="12"/>
      <c r="RST2" s="12"/>
      <c r="RSU2" s="12"/>
      <c r="RSV2" s="12"/>
      <c r="RSW2" s="12"/>
      <c r="RSX2" s="12"/>
      <c r="RSY2" s="12"/>
      <c r="RSZ2" s="12"/>
      <c r="RTA2" s="12"/>
      <c r="RTB2" s="12"/>
      <c r="RTC2" s="12"/>
      <c r="RTD2" s="12"/>
      <c r="RTE2" s="12"/>
      <c r="RTF2" s="12"/>
      <c r="RTG2" s="12"/>
      <c r="RTH2" s="12"/>
      <c r="RTI2" s="12"/>
      <c r="RTJ2" s="12"/>
      <c r="RTK2" s="12"/>
      <c r="RTL2" s="12"/>
      <c r="RTM2" s="12"/>
      <c r="RTN2" s="12"/>
      <c r="RTO2" s="12"/>
      <c r="RTP2" s="12"/>
      <c r="RTQ2" s="12"/>
      <c r="RTR2" s="12"/>
      <c r="RTS2" s="12"/>
      <c r="RTT2" s="12"/>
      <c r="RTU2" s="12"/>
      <c r="RTV2" s="12"/>
      <c r="RTW2" s="12"/>
      <c r="RTX2" s="12"/>
      <c r="RTY2" s="12"/>
      <c r="RTZ2" s="12"/>
      <c r="RUA2" s="12"/>
      <c r="RUB2" s="12"/>
      <c r="RUC2" s="12"/>
      <c r="RUD2" s="12"/>
      <c r="RUE2" s="12"/>
      <c r="RUF2" s="12"/>
      <c r="RUG2" s="12"/>
      <c r="RUH2" s="12"/>
      <c r="RUI2" s="12"/>
      <c r="RUJ2" s="12"/>
      <c r="RUK2" s="12"/>
      <c r="RUL2" s="12"/>
      <c r="RUM2" s="12"/>
      <c r="RUN2" s="12"/>
      <c r="RUO2" s="12"/>
      <c r="RUP2" s="12"/>
      <c r="RUQ2" s="12"/>
      <c r="RUR2" s="12"/>
      <c r="RUS2" s="12"/>
      <c r="RUT2" s="12"/>
      <c r="RUU2" s="12"/>
      <c r="RUV2" s="12"/>
      <c r="RUW2" s="12"/>
      <c r="RUX2" s="12"/>
      <c r="RUY2" s="12"/>
      <c r="RUZ2" s="12"/>
      <c r="RVA2" s="12"/>
      <c r="RVB2" s="12"/>
      <c r="RVC2" s="12"/>
      <c r="RVD2" s="12"/>
      <c r="RVE2" s="12"/>
      <c r="RVF2" s="12"/>
      <c r="RVG2" s="12"/>
      <c r="RVH2" s="12"/>
      <c r="RVI2" s="12"/>
      <c r="RVJ2" s="12"/>
      <c r="RVK2" s="12"/>
      <c r="RVL2" s="12"/>
      <c r="RVM2" s="12"/>
      <c r="RVN2" s="12"/>
      <c r="RVO2" s="12"/>
      <c r="RVP2" s="12"/>
      <c r="RVQ2" s="12"/>
      <c r="RVR2" s="12"/>
      <c r="RVS2" s="12"/>
      <c r="RVT2" s="12"/>
      <c r="RVU2" s="12"/>
      <c r="RVV2" s="12"/>
      <c r="RVW2" s="12"/>
      <c r="RVX2" s="12"/>
      <c r="RVY2" s="12"/>
      <c r="RVZ2" s="12"/>
      <c r="RWA2" s="12"/>
      <c r="RWB2" s="12"/>
      <c r="RWC2" s="12"/>
      <c r="RWD2" s="12"/>
      <c r="RWE2" s="12"/>
      <c r="RWF2" s="12"/>
      <c r="RWG2" s="12"/>
      <c r="RWH2" s="12"/>
      <c r="RWI2" s="12"/>
      <c r="RWJ2" s="12"/>
      <c r="RWK2" s="12"/>
      <c r="RWL2" s="12"/>
      <c r="RWM2" s="12"/>
      <c r="RWN2" s="12"/>
      <c r="RWO2" s="12"/>
      <c r="RWP2" s="12"/>
      <c r="RWQ2" s="12"/>
      <c r="RWR2" s="12"/>
      <c r="RWS2" s="12"/>
      <c r="RWT2" s="12"/>
      <c r="RWU2" s="12"/>
      <c r="RWV2" s="12"/>
      <c r="RWW2" s="12"/>
      <c r="RWX2" s="12"/>
      <c r="RWY2" s="12"/>
      <c r="RWZ2" s="12"/>
      <c r="RXA2" s="12"/>
      <c r="RXB2" s="12"/>
      <c r="RXC2" s="12"/>
      <c r="RXD2" s="12"/>
      <c r="RXE2" s="12"/>
      <c r="RXF2" s="12"/>
      <c r="RXG2" s="12"/>
      <c r="RXH2" s="12"/>
      <c r="RXI2" s="12"/>
      <c r="RXJ2" s="12"/>
      <c r="RXK2" s="12"/>
      <c r="RXL2" s="12"/>
      <c r="RXM2" s="12"/>
      <c r="RXN2" s="12"/>
      <c r="RXO2" s="12"/>
      <c r="RXP2" s="12"/>
      <c r="RXQ2" s="12"/>
      <c r="RXR2" s="12"/>
      <c r="RXS2" s="12"/>
      <c r="RXT2" s="12"/>
      <c r="RXU2" s="12"/>
      <c r="RXV2" s="12"/>
      <c r="RXW2" s="12"/>
      <c r="RXX2" s="12"/>
      <c r="RXY2" s="12"/>
      <c r="RXZ2" s="12"/>
      <c r="RYA2" s="12"/>
      <c r="RYB2" s="12"/>
      <c r="RYC2" s="12"/>
      <c r="RYD2" s="12"/>
      <c r="RYE2" s="12"/>
      <c r="RYF2" s="12"/>
      <c r="RYG2" s="12"/>
      <c r="RYH2" s="12"/>
      <c r="RYI2" s="12"/>
      <c r="RYJ2" s="12"/>
      <c r="RYK2" s="12"/>
      <c r="RYL2" s="12"/>
      <c r="RYM2" s="12"/>
      <c r="RYN2" s="12"/>
      <c r="RYO2" s="12"/>
      <c r="RYP2" s="12"/>
      <c r="RYQ2" s="12"/>
      <c r="RYR2" s="12"/>
      <c r="RYS2" s="12"/>
      <c r="RYT2" s="12"/>
      <c r="RYU2" s="12"/>
      <c r="RYV2" s="12"/>
      <c r="RYW2" s="12"/>
      <c r="RYX2" s="12"/>
      <c r="RYY2" s="12"/>
      <c r="RYZ2" s="12"/>
      <c r="RZA2" s="12"/>
      <c r="RZB2" s="12"/>
      <c r="RZC2" s="12"/>
      <c r="RZD2" s="12"/>
      <c r="RZE2" s="12"/>
      <c r="RZF2" s="12"/>
      <c r="RZG2" s="12"/>
      <c r="RZH2" s="12"/>
      <c r="RZI2" s="12"/>
      <c r="RZJ2" s="12"/>
      <c r="RZK2" s="12"/>
      <c r="RZL2" s="12"/>
      <c r="RZM2" s="12"/>
      <c r="RZN2" s="12"/>
      <c r="RZO2" s="12"/>
      <c r="RZP2" s="12"/>
      <c r="RZQ2" s="12"/>
      <c r="RZR2" s="12"/>
      <c r="RZS2" s="12"/>
      <c r="RZT2" s="12"/>
      <c r="RZU2" s="12"/>
      <c r="RZV2" s="12"/>
      <c r="RZW2" s="12"/>
      <c r="RZX2" s="12"/>
      <c r="RZY2" s="12"/>
      <c r="RZZ2" s="12"/>
      <c r="SAA2" s="12"/>
      <c r="SAB2" s="12"/>
      <c r="SAC2" s="12"/>
      <c r="SAD2" s="12"/>
      <c r="SAE2" s="12"/>
      <c r="SAF2" s="12"/>
      <c r="SAG2" s="12"/>
      <c r="SAH2" s="12"/>
      <c r="SAI2" s="12"/>
      <c r="SAJ2" s="12"/>
      <c r="SAK2" s="12"/>
      <c r="SAL2" s="12"/>
      <c r="SAM2" s="12"/>
      <c r="SAN2" s="12"/>
      <c r="SAO2" s="12"/>
      <c r="SAP2" s="12"/>
      <c r="SAQ2" s="12"/>
      <c r="SAR2" s="12"/>
      <c r="SAS2" s="12"/>
      <c r="SAT2" s="12"/>
      <c r="SAU2" s="12"/>
      <c r="SAV2" s="12"/>
      <c r="SAW2" s="12"/>
      <c r="SAX2" s="12"/>
      <c r="SAY2" s="12"/>
      <c r="SAZ2" s="12"/>
      <c r="SBA2" s="12"/>
      <c r="SBB2" s="12"/>
      <c r="SBC2" s="12"/>
      <c r="SBD2" s="12"/>
      <c r="SBE2" s="12"/>
      <c r="SBF2" s="12"/>
      <c r="SBG2" s="12"/>
      <c r="SBH2" s="12"/>
      <c r="SBI2" s="12"/>
      <c r="SBJ2" s="12"/>
      <c r="SBK2" s="12"/>
      <c r="SBL2" s="12"/>
      <c r="SBM2" s="12"/>
      <c r="SBN2" s="12"/>
      <c r="SBO2" s="12"/>
      <c r="SBP2" s="12"/>
      <c r="SBQ2" s="12"/>
      <c r="SBR2" s="12"/>
      <c r="SBS2" s="12"/>
      <c r="SBT2" s="12"/>
      <c r="SBU2" s="12"/>
      <c r="SBV2" s="12"/>
      <c r="SBW2" s="12"/>
      <c r="SBX2" s="12"/>
      <c r="SBY2" s="12"/>
      <c r="SBZ2" s="12"/>
      <c r="SCA2" s="12"/>
      <c r="SCB2" s="12"/>
      <c r="SCC2" s="12"/>
      <c r="SCD2" s="12"/>
      <c r="SCE2" s="12"/>
      <c r="SCF2" s="12"/>
      <c r="SCG2" s="12"/>
      <c r="SCH2" s="12"/>
      <c r="SCI2" s="12"/>
      <c r="SCJ2" s="12"/>
      <c r="SCK2" s="12"/>
      <c r="SCL2" s="12"/>
      <c r="SCM2" s="12"/>
      <c r="SCN2" s="12"/>
      <c r="SCO2" s="12"/>
      <c r="SCP2" s="12"/>
      <c r="SCQ2" s="12"/>
      <c r="SCR2" s="12"/>
      <c r="SCS2" s="12"/>
      <c r="SCT2" s="12"/>
      <c r="SCU2" s="12"/>
      <c r="SCV2" s="12"/>
      <c r="SCW2" s="12"/>
      <c r="SCX2" s="12"/>
      <c r="SCY2" s="12"/>
      <c r="SCZ2" s="12"/>
      <c r="SDA2" s="12"/>
      <c r="SDB2" s="12"/>
      <c r="SDC2" s="12"/>
      <c r="SDD2" s="12"/>
      <c r="SDE2" s="12"/>
      <c r="SDF2" s="12"/>
      <c r="SDG2" s="12"/>
      <c r="SDH2" s="12"/>
      <c r="SDI2" s="12"/>
      <c r="SDJ2" s="12"/>
      <c r="SDK2" s="12"/>
      <c r="SDL2" s="12"/>
      <c r="SDM2" s="12"/>
      <c r="SDN2" s="12"/>
      <c r="SDO2" s="12"/>
      <c r="SDP2" s="12"/>
      <c r="SDQ2" s="12"/>
      <c r="SDR2" s="12"/>
      <c r="SDS2" s="12"/>
      <c r="SDT2" s="12"/>
      <c r="SDU2" s="12"/>
      <c r="SDV2" s="12"/>
      <c r="SDW2" s="12"/>
      <c r="SDX2" s="12"/>
      <c r="SDY2" s="12"/>
      <c r="SDZ2" s="12"/>
      <c r="SEA2" s="12"/>
      <c r="SEB2" s="12"/>
      <c r="SEC2" s="12"/>
      <c r="SED2" s="12"/>
      <c r="SEE2" s="12"/>
      <c r="SEF2" s="12"/>
      <c r="SEG2" s="12"/>
      <c r="SEH2" s="12"/>
      <c r="SEI2" s="12"/>
      <c r="SEJ2" s="12"/>
      <c r="SEK2" s="12"/>
      <c r="SEL2" s="12"/>
      <c r="SEM2" s="12"/>
      <c r="SEN2" s="12"/>
      <c r="SEO2" s="12"/>
      <c r="SEP2" s="12"/>
      <c r="SEQ2" s="12"/>
      <c r="SER2" s="12"/>
      <c r="SES2" s="12"/>
      <c r="SET2" s="12"/>
      <c r="SEU2" s="12"/>
      <c r="SEV2" s="12"/>
      <c r="SEW2" s="12"/>
      <c r="SEX2" s="12"/>
      <c r="SEY2" s="12"/>
      <c r="SEZ2" s="12"/>
      <c r="SFA2" s="12"/>
      <c r="SFB2" s="12"/>
      <c r="SFC2" s="12"/>
      <c r="SFD2" s="12"/>
      <c r="SFE2" s="12"/>
      <c r="SFF2" s="12"/>
      <c r="SFG2" s="12"/>
      <c r="SFH2" s="12"/>
      <c r="SFI2" s="12"/>
      <c r="SFJ2" s="12"/>
      <c r="SFK2" s="12"/>
      <c r="SFL2" s="12"/>
      <c r="SFM2" s="12"/>
      <c r="SFN2" s="12"/>
      <c r="SFO2" s="12"/>
      <c r="SFP2" s="12"/>
      <c r="SFQ2" s="12"/>
      <c r="SFR2" s="12"/>
      <c r="SFS2" s="12"/>
      <c r="SFT2" s="12"/>
      <c r="SFU2" s="12"/>
      <c r="SFV2" s="12"/>
      <c r="SFW2" s="12"/>
      <c r="SFX2" s="12"/>
      <c r="SFY2" s="12"/>
      <c r="SFZ2" s="12"/>
      <c r="SGA2" s="12"/>
      <c r="SGB2" s="12"/>
      <c r="SGC2" s="12"/>
      <c r="SGD2" s="12"/>
      <c r="SGE2" s="12"/>
      <c r="SGF2" s="12"/>
      <c r="SGG2" s="12"/>
      <c r="SGH2" s="12"/>
      <c r="SGI2" s="12"/>
      <c r="SGJ2" s="12"/>
      <c r="SGK2" s="12"/>
      <c r="SGL2" s="12"/>
      <c r="SGM2" s="12"/>
      <c r="SGN2" s="12"/>
      <c r="SGO2" s="12"/>
      <c r="SGP2" s="12"/>
      <c r="SGQ2" s="12"/>
      <c r="SGR2" s="12"/>
      <c r="SGS2" s="12"/>
      <c r="SGT2" s="12"/>
      <c r="SGU2" s="12"/>
      <c r="SGV2" s="12"/>
      <c r="SGW2" s="12"/>
      <c r="SGX2" s="12"/>
      <c r="SGY2" s="12"/>
      <c r="SGZ2" s="12"/>
      <c r="SHA2" s="12"/>
      <c r="SHB2" s="12"/>
      <c r="SHC2" s="12"/>
      <c r="SHD2" s="12"/>
      <c r="SHE2" s="12"/>
      <c r="SHF2" s="12"/>
      <c r="SHG2" s="12"/>
      <c r="SHH2" s="12"/>
      <c r="SHI2" s="12"/>
      <c r="SHJ2" s="12"/>
      <c r="SHK2" s="12"/>
      <c r="SHL2" s="12"/>
      <c r="SHM2" s="12"/>
      <c r="SHN2" s="12"/>
      <c r="SHO2" s="12"/>
      <c r="SHP2" s="12"/>
      <c r="SHQ2" s="12"/>
      <c r="SHR2" s="12"/>
      <c r="SHS2" s="12"/>
      <c r="SHT2" s="12"/>
      <c r="SHU2" s="12"/>
      <c r="SHV2" s="12"/>
      <c r="SHW2" s="12"/>
      <c r="SHX2" s="12"/>
      <c r="SHY2" s="12"/>
      <c r="SHZ2" s="12"/>
      <c r="SIA2" s="12"/>
      <c r="SIB2" s="12"/>
      <c r="SIC2" s="12"/>
      <c r="SID2" s="12"/>
      <c r="SIE2" s="12"/>
      <c r="SIF2" s="12"/>
      <c r="SIG2" s="12"/>
      <c r="SIH2" s="12"/>
      <c r="SII2" s="12"/>
      <c r="SIJ2" s="12"/>
      <c r="SIK2" s="12"/>
      <c r="SIL2" s="12"/>
      <c r="SIM2" s="12"/>
      <c r="SIN2" s="12"/>
      <c r="SIO2" s="12"/>
      <c r="SIP2" s="12"/>
      <c r="SIQ2" s="12"/>
      <c r="SIR2" s="12"/>
      <c r="SIS2" s="12"/>
      <c r="SIT2" s="12"/>
      <c r="SIU2" s="12"/>
      <c r="SIV2" s="12"/>
      <c r="SIW2" s="12"/>
      <c r="SIX2" s="12"/>
      <c r="SIY2" s="12"/>
      <c r="SIZ2" s="12"/>
      <c r="SJA2" s="12"/>
      <c r="SJB2" s="12"/>
      <c r="SJC2" s="12"/>
      <c r="SJD2" s="12"/>
      <c r="SJE2" s="12"/>
      <c r="SJF2" s="12"/>
      <c r="SJG2" s="12"/>
      <c r="SJH2" s="12"/>
      <c r="SJI2" s="12"/>
      <c r="SJJ2" s="12"/>
      <c r="SJK2" s="12"/>
      <c r="SJL2" s="12"/>
      <c r="SJM2" s="12"/>
      <c r="SJN2" s="12"/>
      <c r="SJO2" s="12"/>
      <c r="SJP2" s="12"/>
      <c r="SJQ2" s="12"/>
      <c r="SJR2" s="12"/>
      <c r="SJS2" s="12"/>
      <c r="SJT2" s="12"/>
      <c r="SJU2" s="12"/>
      <c r="SJV2" s="12"/>
      <c r="SJW2" s="12"/>
      <c r="SJX2" s="12"/>
      <c r="SJY2" s="12"/>
      <c r="SJZ2" s="12"/>
      <c r="SKA2" s="12"/>
      <c r="SKB2" s="12"/>
      <c r="SKC2" s="12"/>
      <c r="SKD2" s="12"/>
      <c r="SKE2" s="12"/>
      <c r="SKF2" s="12"/>
      <c r="SKG2" s="12"/>
      <c r="SKH2" s="12"/>
      <c r="SKI2" s="12"/>
      <c r="SKJ2" s="12"/>
      <c r="SKK2" s="12"/>
      <c r="SKL2" s="12"/>
      <c r="SKM2" s="12"/>
      <c r="SKN2" s="12"/>
      <c r="SKO2" s="12"/>
      <c r="SKP2" s="12"/>
      <c r="SKQ2" s="12"/>
      <c r="SKR2" s="12"/>
      <c r="SKS2" s="12"/>
      <c r="SKT2" s="12"/>
      <c r="SKU2" s="12"/>
      <c r="SKV2" s="12"/>
      <c r="SKW2" s="12"/>
      <c r="SKX2" s="12"/>
      <c r="SKY2" s="12"/>
      <c r="SKZ2" s="12"/>
      <c r="SLA2" s="12"/>
      <c r="SLB2" s="12"/>
      <c r="SLC2" s="12"/>
      <c r="SLD2" s="12"/>
      <c r="SLE2" s="12"/>
      <c r="SLF2" s="12"/>
      <c r="SLG2" s="12"/>
      <c r="SLH2" s="12"/>
      <c r="SLI2" s="12"/>
      <c r="SLJ2" s="12"/>
      <c r="SLK2" s="12"/>
      <c r="SLL2" s="12"/>
      <c r="SLM2" s="12"/>
      <c r="SLN2" s="12"/>
      <c r="SLO2" s="12"/>
      <c r="SLP2" s="12"/>
      <c r="SLQ2" s="12"/>
      <c r="SLR2" s="12"/>
      <c r="SLS2" s="12"/>
      <c r="SLT2" s="12"/>
      <c r="SLU2" s="12"/>
      <c r="SLV2" s="12"/>
      <c r="SLW2" s="12"/>
      <c r="SLX2" s="12"/>
      <c r="SLY2" s="12"/>
      <c r="SLZ2" s="12"/>
      <c r="SMA2" s="12"/>
      <c r="SMB2" s="12"/>
      <c r="SMC2" s="12"/>
      <c r="SMD2" s="12"/>
      <c r="SME2" s="12"/>
      <c r="SMF2" s="12"/>
      <c r="SMG2" s="12"/>
      <c r="SMH2" s="12"/>
      <c r="SMI2" s="12"/>
      <c r="SMJ2" s="12"/>
      <c r="SMK2" s="12"/>
      <c r="SML2" s="12"/>
      <c r="SMM2" s="12"/>
      <c r="SMN2" s="12"/>
      <c r="SMO2" s="12"/>
      <c r="SMP2" s="12"/>
      <c r="SMQ2" s="12"/>
      <c r="SMR2" s="12"/>
      <c r="SMS2" s="12"/>
      <c r="SMT2" s="12"/>
      <c r="SMU2" s="12"/>
      <c r="SMV2" s="12"/>
      <c r="SMW2" s="12"/>
      <c r="SMX2" s="12"/>
      <c r="SMY2" s="12"/>
      <c r="SMZ2" s="12"/>
      <c r="SNA2" s="12"/>
      <c r="SNB2" s="12"/>
      <c r="SNC2" s="12"/>
      <c r="SND2" s="12"/>
      <c r="SNE2" s="12"/>
      <c r="SNF2" s="12"/>
      <c r="SNG2" s="12"/>
      <c r="SNH2" s="12"/>
      <c r="SNI2" s="12"/>
      <c r="SNJ2" s="12"/>
      <c r="SNK2" s="12"/>
      <c r="SNL2" s="12"/>
      <c r="SNM2" s="12"/>
      <c r="SNN2" s="12"/>
      <c r="SNO2" s="12"/>
      <c r="SNP2" s="12"/>
      <c r="SNQ2" s="12"/>
      <c r="SNR2" s="12"/>
      <c r="SNS2" s="12"/>
      <c r="SNT2" s="12"/>
      <c r="SNU2" s="12"/>
      <c r="SNV2" s="12"/>
      <c r="SNW2" s="12"/>
      <c r="SNX2" s="12"/>
      <c r="SNY2" s="12"/>
      <c r="SNZ2" s="12"/>
      <c r="SOA2" s="12"/>
      <c r="SOB2" s="12"/>
      <c r="SOC2" s="12"/>
      <c r="SOD2" s="12"/>
      <c r="SOE2" s="12"/>
      <c r="SOF2" s="12"/>
      <c r="SOG2" s="12"/>
      <c r="SOH2" s="12"/>
      <c r="SOI2" s="12"/>
      <c r="SOJ2" s="12"/>
      <c r="SOK2" s="12"/>
      <c r="SOL2" s="12"/>
      <c r="SOM2" s="12"/>
      <c r="SON2" s="12"/>
      <c r="SOO2" s="12"/>
      <c r="SOP2" s="12"/>
      <c r="SOQ2" s="12"/>
      <c r="SOR2" s="12"/>
      <c r="SOS2" s="12"/>
      <c r="SOT2" s="12"/>
      <c r="SOU2" s="12"/>
      <c r="SOV2" s="12"/>
      <c r="SOW2" s="12"/>
      <c r="SOX2" s="12"/>
      <c r="SOY2" s="12"/>
      <c r="SOZ2" s="12"/>
      <c r="SPA2" s="12"/>
      <c r="SPB2" s="12"/>
      <c r="SPC2" s="12"/>
      <c r="SPD2" s="12"/>
      <c r="SPE2" s="12"/>
      <c r="SPF2" s="12"/>
      <c r="SPG2" s="12"/>
      <c r="SPH2" s="12"/>
      <c r="SPI2" s="12"/>
      <c r="SPJ2" s="12"/>
      <c r="SPK2" s="12"/>
      <c r="SPL2" s="12"/>
      <c r="SPM2" s="12"/>
      <c r="SPN2" s="12"/>
      <c r="SPO2" s="12"/>
      <c r="SPP2" s="12"/>
      <c r="SPQ2" s="12"/>
      <c r="SPR2" s="12"/>
      <c r="SPS2" s="12"/>
      <c r="SPT2" s="12"/>
      <c r="SPU2" s="12"/>
      <c r="SPV2" s="12"/>
      <c r="SPW2" s="12"/>
      <c r="SPX2" s="12"/>
      <c r="SPY2" s="12"/>
      <c r="SPZ2" s="12"/>
      <c r="SQA2" s="12"/>
      <c r="SQB2" s="12"/>
      <c r="SQC2" s="12"/>
      <c r="SQD2" s="12"/>
      <c r="SQE2" s="12"/>
      <c r="SQF2" s="12"/>
      <c r="SQG2" s="12"/>
      <c r="SQH2" s="12"/>
      <c r="SQI2" s="12"/>
      <c r="SQJ2" s="12"/>
      <c r="SQK2" s="12"/>
      <c r="SQL2" s="12"/>
      <c r="SQM2" s="12"/>
      <c r="SQN2" s="12"/>
      <c r="SQO2" s="12"/>
      <c r="SQP2" s="12"/>
      <c r="SQQ2" s="12"/>
      <c r="SQR2" s="12"/>
      <c r="SQS2" s="12"/>
      <c r="SQT2" s="12"/>
      <c r="SQU2" s="12"/>
      <c r="SQV2" s="12"/>
      <c r="SQW2" s="12"/>
      <c r="SQX2" s="12"/>
      <c r="SQY2" s="12"/>
      <c r="SQZ2" s="12"/>
      <c r="SRA2" s="12"/>
      <c r="SRB2" s="12"/>
      <c r="SRC2" s="12"/>
      <c r="SRD2" s="12"/>
      <c r="SRE2" s="12"/>
      <c r="SRF2" s="12"/>
      <c r="SRG2" s="12"/>
      <c r="SRH2" s="12"/>
      <c r="SRI2" s="12"/>
      <c r="SRJ2" s="12"/>
      <c r="SRK2" s="12"/>
      <c r="SRL2" s="12"/>
      <c r="SRM2" s="12"/>
      <c r="SRN2" s="12"/>
      <c r="SRO2" s="12"/>
      <c r="SRP2" s="12"/>
      <c r="SRQ2" s="12"/>
      <c r="SRR2" s="12"/>
      <c r="SRS2" s="12"/>
      <c r="SRT2" s="12"/>
      <c r="SRU2" s="12"/>
      <c r="SRV2" s="12"/>
      <c r="SRW2" s="12"/>
      <c r="SRX2" s="12"/>
      <c r="SRY2" s="12"/>
      <c r="SRZ2" s="12"/>
      <c r="SSA2" s="12"/>
      <c r="SSB2" s="12"/>
      <c r="SSC2" s="12"/>
      <c r="SSD2" s="12"/>
      <c r="SSE2" s="12"/>
      <c r="SSF2" s="12"/>
      <c r="SSG2" s="12"/>
      <c r="SSH2" s="12"/>
      <c r="SSI2" s="12"/>
      <c r="SSJ2" s="12"/>
      <c r="SSK2" s="12"/>
      <c r="SSL2" s="12"/>
      <c r="SSM2" s="12"/>
      <c r="SSN2" s="12"/>
      <c r="SSO2" s="12"/>
      <c r="SSP2" s="12"/>
      <c r="SSQ2" s="12"/>
      <c r="SSR2" s="12"/>
      <c r="SSS2" s="12"/>
      <c r="SST2" s="12"/>
      <c r="SSU2" s="12"/>
      <c r="SSV2" s="12"/>
      <c r="SSW2" s="12"/>
      <c r="SSX2" s="12"/>
      <c r="SSY2" s="12"/>
      <c r="SSZ2" s="12"/>
      <c r="STA2" s="12"/>
      <c r="STB2" s="12"/>
      <c r="STC2" s="12"/>
      <c r="STD2" s="12"/>
      <c r="STE2" s="12"/>
      <c r="STF2" s="12"/>
      <c r="STG2" s="12"/>
      <c r="STH2" s="12"/>
      <c r="STI2" s="12"/>
      <c r="STJ2" s="12"/>
      <c r="STK2" s="12"/>
      <c r="STL2" s="12"/>
      <c r="STM2" s="12"/>
      <c r="STN2" s="12"/>
      <c r="STO2" s="12"/>
      <c r="STP2" s="12"/>
      <c r="STQ2" s="12"/>
      <c r="STR2" s="12"/>
      <c r="STS2" s="12"/>
      <c r="STT2" s="12"/>
      <c r="STU2" s="12"/>
      <c r="STV2" s="12"/>
      <c r="STW2" s="12"/>
      <c r="STX2" s="12"/>
      <c r="STY2" s="12"/>
      <c r="STZ2" s="12"/>
      <c r="SUA2" s="12"/>
      <c r="SUB2" s="12"/>
      <c r="SUC2" s="12"/>
      <c r="SUD2" s="12"/>
      <c r="SUE2" s="12"/>
      <c r="SUF2" s="12"/>
      <c r="SUG2" s="12"/>
      <c r="SUH2" s="12"/>
      <c r="SUI2" s="12"/>
      <c r="SUJ2" s="12"/>
      <c r="SUK2" s="12"/>
      <c r="SUL2" s="12"/>
      <c r="SUM2" s="12"/>
      <c r="SUN2" s="12"/>
      <c r="SUO2" s="12"/>
      <c r="SUP2" s="12"/>
      <c r="SUQ2" s="12"/>
      <c r="SUR2" s="12"/>
      <c r="SUS2" s="12"/>
      <c r="SUT2" s="12"/>
      <c r="SUU2" s="12"/>
      <c r="SUV2" s="12"/>
      <c r="SUW2" s="12"/>
      <c r="SUX2" s="12"/>
      <c r="SUY2" s="12"/>
      <c r="SUZ2" s="12"/>
      <c r="SVA2" s="12"/>
      <c r="SVB2" s="12"/>
      <c r="SVC2" s="12"/>
      <c r="SVD2" s="12"/>
      <c r="SVE2" s="12"/>
      <c r="SVF2" s="12"/>
      <c r="SVG2" s="12"/>
      <c r="SVH2" s="12"/>
      <c r="SVI2" s="12"/>
      <c r="SVJ2" s="12"/>
      <c r="SVK2" s="12"/>
      <c r="SVL2" s="12"/>
      <c r="SVM2" s="12"/>
      <c r="SVN2" s="12"/>
      <c r="SVO2" s="12"/>
      <c r="SVP2" s="12"/>
      <c r="SVQ2" s="12"/>
      <c r="SVR2" s="12"/>
      <c r="SVS2" s="12"/>
      <c r="SVT2" s="12"/>
      <c r="SVU2" s="12"/>
      <c r="SVV2" s="12"/>
      <c r="SVW2" s="12"/>
      <c r="SVX2" s="12"/>
      <c r="SVY2" s="12"/>
      <c r="SVZ2" s="12"/>
      <c r="SWA2" s="12"/>
      <c r="SWB2" s="12"/>
      <c r="SWC2" s="12"/>
      <c r="SWD2" s="12"/>
      <c r="SWE2" s="12"/>
      <c r="SWF2" s="12"/>
      <c r="SWG2" s="12"/>
      <c r="SWH2" s="12"/>
      <c r="SWI2" s="12"/>
      <c r="SWJ2" s="12"/>
      <c r="SWK2" s="12"/>
      <c r="SWL2" s="12"/>
      <c r="SWM2" s="12"/>
      <c r="SWN2" s="12"/>
      <c r="SWO2" s="12"/>
      <c r="SWP2" s="12"/>
      <c r="SWQ2" s="12"/>
      <c r="SWR2" s="12"/>
      <c r="SWS2" s="12"/>
      <c r="SWT2" s="12"/>
      <c r="SWU2" s="12"/>
      <c r="SWV2" s="12"/>
      <c r="SWW2" s="12"/>
      <c r="SWX2" s="12"/>
      <c r="SWY2" s="12"/>
      <c r="SWZ2" s="12"/>
      <c r="SXA2" s="12"/>
      <c r="SXB2" s="12"/>
      <c r="SXC2" s="12"/>
      <c r="SXD2" s="12"/>
      <c r="SXE2" s="12"/>
      <c r="SXF2" s="12"/>
      <c r="SXG2" s="12"/>
      <c r="SXH2" s="12"/>
      <c r="SXI2" s="12"/>
      <c r="SXJ2" s="12"/>
      <c r="SXK2" s="12"/>
      <c r="SXL2" s="12"/>
      <c r="SXM2" s="12"/>
      <c r="SXN2" s="12"/>
      <c r="SXO2" s="12"/>
      <c r="SXP2" s="12"/>
      <c r="SXQ2" s="12"/>
      <c r="SXR2" s="12"/>
      <c r="SXS2" s="12"/>
      <c r="SXT2" s="12"/>
      <c r="SXU2" s="12"/>
      <c r="SXV2" s="12"/>
      <c r="SXW2" s="12"/>
      <c r="SXX2" s="12"/>
      <c r="SXY2" s="12"/>
      <c r="SXZ2" s="12"/>
      <c r="SYA2" s="12"/>
      <c r="SYB2" s="12"/>
      <c r="SYC2" s="12"/>
      <c r="SYD2" s="12"/>
      <c r="SYE2" s="12"/>
      <c r="SYF2" s="12"/>
      <c r="SYG2" s="12"/>
      <c r="SYH2" s="12"/>
      <c r="SYI2" s="12"/>
      <c r="SYJ2" s="12"/>
      <c r="SYK2" s="12"/>
      <c r="SYL2" s="12"/>
      <c r="SYM2" s="12"/>
      <c r="SYN2" s="12"/>
      <c r="SYO2" s="12"/>
      <c r="SYP2" s="12"/>
      <c r="SYQ2" s="12"/>
      <c r="SYR2" s="12"/>
      <c r="SYS2" s="12"/>
      <c r="SYT2" s="12"/>
      <c r="SYU2" s="12"/>
      <c r="SYV2" s="12"/>
      <c r="SYW2" s="12"/>
      <c r="SYX2" s="12"/>
      <c r="SYY2" s="12"/>
      <c r="SYZ2" s="12"/>
      <c r="SZA2" s="12"/>
      <c r="SZB2" s="12"/>
      <c r="SZC2" s="12"/>
      <c r="SZD2" s="12"/>
      <c r="SZE2" s="12"/>
      <c r="SZF2" s="12"/>
      <c r="SZG2" s="12"/>
      <c r="SZH2" s="12"/>
      <c r="SZI2" s="12"/>
      <c r="SZJ2" s="12"/>
      <c r="SZK2" s="12"/>
      <c r="SZL2" s="12"/>
      <c r="SZM2" s="12"/>
      <c r="SZN2" s="12"/>
      <c r="SZO2" s="12"/>
      <c r="SZP2" s="12"/>
      <c r="SZQ2" s="12"/>
      <c r="SZR2" s="12"/>
      <c r="SZS2" s="12"/>
      <c r="SZT2" s="12"/>
      <c r="SZU2" s="12"/>
      <c r="SZV2" s="12"/>
      <c r="SZW2" s="12"/>
      <c r="SZX2" s="12"/>
      <c r="SZY2" s="12"/>
      <c r="SZZ2" s="12"/>
      <c r="TAA2" s="12"/>
      <c r="TAB2" s="12"/>
      <c r="TAC2" s="12"/>
      <c r="TAD2" s="12"/>
      <c r="TAE2" s="12"/>
      <c r="TAF2" s="12"/>
      <c r="TAG2" s="12"/>
      <c r="TAH2" s="12"/>
      <c r="TAI2" s="12"/>
      <c r="TAJ2" s="12"/>
      <c r="TAK2" s="12"/>
      <c r="TAL2" s="12"/>
      <c r="TAM2" s="12"/>
      <c r="TAN2" s="12"/>
      <c r="TAO2" s="12"/>
      <c r="TAP2" s="12"/>
      <c r="TAQ2" s="12"/>
      <c r="TAR2" s="12"/>
      <c r="TAS2" s="12"/>
      <c r="TAT2" s="12"/>
      <c r="TAU2" s="12"/>
      <c r="TAV2" s="12"/>
      <c r="TAW2" s="12"/>
      <c r="TAX2" s="12"/>
      <c r="TAY2" s="12"/>
      <c r="TAZ2" s="12"/>
      <c r="TBA2" s="12"/>
      <c r="TBB2" s="12"/>
      <c r="TBC2" s="12"/>
      <c r="TBD2" s="12"/>
      <c r="TBE2" s="12"/>
      <c r="TBF2" s="12"/>
      <c r="TBG2" s="12"/>
      <c r="TBH2" s="12"/>
      <c r="TBI2" s="12"/>
      <c r="TBJ2" s="12"/>
      <c r="TBK2" s="12"/>
      <c r="TBL2" s="12"/>
      <c r="TBM2" s="12"/>
      <c r="TBN2" s="12"/>
      <c r="TBO2" s="12"/>
      <c r="TBP2" s="12"/>
      <c r="TBQ2" s="12"/>
      <c r="TBR2" s="12"/>
      <c r="TBS2" s="12"/>
      <c r="TBT2" s="12"/>
      <c r="TBU2" s="12"/>
      <c r="TBV2" s="12"/>
      <c r="TBW2" s="12"/>
      <c r="TBX2" s="12"/>
      <c r="TBY2" s="12"/>
      <c r="TBZ2" s="12"/>
      <c r="TCA2" s="12"/>
      <c r="TCB2" s="12"/>
      <c r="TCC2" s="12"/>
      <c r="TCD2" s="12"/>
      <c r="TCE2" s="12"/>
      <c r="TCF2" s="12"/>
      <c r="TCG2" s="12"/>
      <c r="TCH2" s="12"/>
      <c r="TCI2" s="12"/>
      <c r="TCJ2" s="12"/>
      <c r="TCK2" s="12"/>
      <c r="TCL2" s="12"/>
      <c r="TCM2" s="12"/>
      <c r="TCN2" s="12"/>
      <c r="TCO2" s="12"/>
      <c r="TCP2" s="12"/>
      <c r="TCQ2" s="12"/>
      <c r="TCR2" s="12"/>
      <c r="TCS2" s="12"/>
      <c r="TCT2" s="12"/>
      <c r="TCU2" s="12"/>
      <c r="TCV2" s="12"/>
      <c r="TCW2" s="12"/>
      <c r="TCX2" s="12"/>
      <c r="TCY2" s="12"/>
      <c r="TCZ2" s="12"/>
      <c r="TDA2" s="12"/>
      <c r="TDB2" s="12"/>
      <c r="TDC2" s="12"/>
      <c r="TDD2" s="12"/>
      <c r="TDE2" s="12"/>
      <c r="TDF2" s="12"/>
      <c r="TDG2" s="12"/>
      <c r="TDH2" s="12"/>
      <c r="TDI2" s="12"/>
      <c r="TDJ2" s="12"/>
      <c r="TDK2" s="12"/>
      <c r="TDL2" s="12"/>
      <c r="TDM2" s="12"/>
      <c r="TDN2" s="12"/>
      <c r="TDO2" s="12"/>
      <c r="TDP2" s="12"/>
      <c r="TDQ2" s="12"/>
      <c r="TDR2" s="12"/>
      <c r="TDS2" s="12"/>
      <c r="TDT2" s="12"/>
      <c r="TDU2" s="12"/>
      <c r="TDV2" s="12"/>
      <c r="TDW2" s="12"/>
      <c r="TDX2" s="12"/>
      <c r="TDY2" s="12"/>
      <c r="TDZ2" s="12"/>
      <c r="TEA2" s="12"/>
      <c r="TEB2" s="12"/>
      <c r="TEC2" s="12"/>
      <c r="TED2" s="12"/>
      <c r="TEE2" s="12"/>
      <c r="TEF2" s="12"/>
      <c r="TEG2" s="12"/>
      <c r="TEH2" s="12"/>
      <c r="TEI2" s="12"/>
      <c r="TEJ2" s="12"/>
      <c r="TEK2" s="12"/>
      <c r="TEL2" s="12"/>
      <c r="TEM2" s="12"/>
      <c r="TEN2" s="12"/>
      <c r="TEO2" s="12"/>
      <c r="TEP2" s="12"/>
      <c r="TEQ2" s="12"/>
      <c r="TER2" s="12"/>
      <c r="TES2" s="12"/>
      <c r="TET2" s="12"/>
      <c r="TEU2" s="12"/>
      <c r="TEV2" s="12"/>
      <c r="TEW2" s="12"/>
      <c r="TEX2" s="12"/>
      <c r="TEY2" s="12"/>
      <c r="TEZ2" s="12"/>
      <c r="TFA2" s="12"/>
      <c r="TFB2" s="12"/>
      <c r="TFC2" s="12"/>
      <c r="TFD2" s="12"/>
      <c r="TFE2" s="12"/>
      <c r="TFF2" s="12"/>
      <c r="TFG2" s="12"/>
      <c r="TFH2" s="12"/>
      <c r="TFI2" s="12"/>
      <c r="TFJ2" s="12"/>
      <c r="TFK2" s="12"/>
      <c r="TFL2" s="12"/>
      <c r="TFM2" s="12"/>
      <c r="TFN2" s="12"/>
      <c r="TFO2" s="12"/>
      <c r="TFP2" s="12"/>
      <c r="TFQ2" s="12"/>
      <c r="TFR2" s="12"/>
      <c r="TFS2" s="12"/>
      <c r="TFT2" s="12"/>
      <c r="TFU2" s="12"/>
      <c r="TFV2" s="12"/>
      <c r="TFW2" s="12"/>
      <c r="TFX2" s="12"/>
      <c r="TFY2" s="12"/>
      <c r="TFZ2" s="12"/>
      <c r="TGA2" s="12"/>
      <c r="TGB2" s="12"/>
      <c r="TGC2" s="12"/>
      <c r="TGD2" s="12"/>
      <c r="TGE2" s="12"/>
      <c r="TGF2" s="12"/>
      <c r="TGG2" s="12"/>
      <c r="TGH2" s="12"/>
      <c r="TGI2" s="12"/>
      <c r="TGJ2" s="12"/>
      <c r="TGK2" s="12"/>
      <c r="TGL2" s="12"/>
      <c r="TGM2" s="12"/>
      <c r="TGN2" s="12"/>
      <c r="TGO2" s="12"/>
      <c r="TGP2" s="12"/>
      <c r="TGQ2" s="12"/>
      <c r="TGR2" s="12"/>
      <c r="TGS2" s="12"/>
      <c r="TGT2" s="12"/>
      <c r="TGU2" s="12"/>
      <c r="TGV2" s="12"/>
      <c r="TGW2" s="12"/>
      <c r="TGX2" s="12"/>
      <c r="TGY2" s="12"/>
      <c r="TGZ2" s="12"/>
      <c r="THA2" s="12"/>
      <c r="THB2" s="12"/>
      <c r="THC2" s="12"/>
      <c r="THD2" s="12"/>
      <c r="THE2" s="12"/>
      <c r="THF2" s="12"/>
      <c r="THG2" s="12"/>
      <c r="THH2" s="12"/>
      <c r="THI2" s="12"/>
      <c r="THJ2" s="12"/>
      <c r="THK2" s="12"/>
      <c r="THL2" s="12"/>
      <c r="THM2" s="12"/>
      <c r="THN2" s="12"/>
      <c r="THO2" s="12"/>
      <c r="THP2" s="12"/>
      <c r="THQ2" s="12"/>
      <c r="THR2" s="12"/>
      <c r="THS2" s="12"/>
      <c r="THT2" s="12"/>
      <c r="THU2" s="12"/>
      <c r="THV2" s="12"/>
      <c r="THW2" s="12"/>
      <c r="THX2" s="12"/>
      <c r="THY2" s="12"/>
      <c r="THZ2" s="12"/>
      <c r="TIA2" s="12"/>
      <c r="TIB2" s="12"/>
      <c r="TIC2" s="12"/>
      <c r="TID2" s="12"/>
      <c r="TIE2" s="12"/>
      <c r="TIF2" s="12"/>
      <c r="TIG2" s="12"/>
      <c r="TIH2" s="12"/>
      <c r="TII2" s="12"/>
      <c r="TIJ2" s="12"/>
      <c r="TIK2" s="12"/>
      <c r="TIL2" s="12"/>
      <c r="TIM2" s="12"/>
      <c r="TIN2" s="12"/>
      <c r="TIO2" s="12"/>
      <c r="TIP2" s="12"/>
      <c r="TIQ2" s="12"/>
      <c r="TIR2" s="12"/>
      <c r="TIS2" s="12"/>
      <c r="TIT2" s="12"/>
      <c r="TIU2" s="12"/>
      <c r="TIV2" s="12"/>
      <c r="TIW2" s="12"/>
      <c r="TIX2" s="12"/>
      <c r="TIY2" s="12"/>
      <c r="TIZ2" s="12"/>
      <c r="TJA2" s="12"/>
      <c r="TJB2" s="12"/>
      <c r="TJC2" s="12"/>
      <c r="TJD2" s="12"/>
      <c r="TJE2" s="12"/>
      <c r="TJF2" s="12"/>
      <c r="TJG2" s="12"/>
      <c r="TJH2" s="12"/>
      <c r="TJI2" s="12"/>
      <c r="TJJ2" s="12"/>
      <c r="TJK2" s="12"/>
      <c r="TJL2" s="12"/>
      <c r="TJM2" s="12"/>
      <c r="TJN2" s="12"/>
      <c r="TJO2" s="12"/>
      <c r="TJP2" s="12"/>
      <c r="TJQ2" s="12"/>
      <c r="TJR2" s="12"/>
      <c r="TJS2" s="12"/>
      <c r="TJT2" s="12"/>
      <c r="TJU2" s="12"/>
      <c r="TJV2" s="12"/>
      <c r="TJW2" s="12"/>
      <c r="TJX2" s="12"/>
      <c r="TJY2" s="12"/>
      <c r="TJZ2" s="12"/>
      <c r="TKA2" s="12"/>
      <c r="TKB2" s="12"/>
      <c r="TKC2" s="12"/>
      <c r="TKD2" s="12"/>
      <c r="TKE2" s="12"/>
      <c r="TKF2" s="12"/>
      <c r="TKG2" s="12"/>
      <c r="TKH2" s="12"/>
      <c r="TKI2" s="12"/>
      <c r="TKJ2" s="12"/>
      <c r="TKK2" s="12"/>
      <c r="TKL2" s="12"/>
      <c r="TKM2" s="12"/>
      <c r="TKN2" s="12"/>
      <c r="TKO2" s="12"/>
      <c r="TKP2" s="12"/>
      <c r="TKQ2" s="12"/>
      <c r="TKR2" s="12"/>
      <c r="TKS2" s="12"/>
      <c r="TKT2" s="12"/>
      <c r="TKU2" s="12"/>
      <c r="TKV2" s="12"/>
      <c r="TKW2" s="12"/>
      <c r="TKX2" s="12"/>
      <c r="TKY2" s="12"/>
      <c r="TKZ2" s="12"/>
      <c r="TLA2" s="12"/>
      <c r="TLB2" s="12"/>
      <c r="TLC2" s="12"/>
      <c r="TLD2" s="12"/>
      <c r="TLE2" s="12"/>
      <c r="TLF2" s="12"/>
      <c r="TLG2" s="12"/>
      <c r="TLH2" s="12"/>
      <c r="TLI2" s="12"/>
      <c r="TLJ2" s="12"/>
      <c r="TLK2" s="12"/>
      <c r="TLL2" s="12"/>
      <c r="TLM2" s="12"/>
      <c r="TLN2" s="12"/>
      <c r="TLO2" s="12"/>
      <c r="TLP2" s="12"/>
      <c r="TLQ2" s="12"/>
      <c r="TLR2" s="12"/>
      <c r="TLS2" s="12"/>
      <c r="TLT2" s="12"/>
      <c r="TLU2" s="12"/>
      <c r="TLV2" s="12"/>
      <c r="TLW2" s="12"/>
      <c r="TLX2" s="12"/>
      <c r="TLY2" s="12"/>
      <c r="TLZ2" s="12"/>
      <c r="TMA2" s="12"/>
      <c r="TMB2" s="12"/>
      <c r="TMC2" s="12"/>
      <c r="TMD2" s="12"/>
      <c r="TME2" s="12"/>
      <c r="TMF2" s="12"/>
      <c r="TMG2" s="12"/>
      <c r="TMH2" s="12"/>
      <c r="TMI2" s="12"/>
      <c r="TMJ2" s="12"/>
      <c r="TMK2" s="12"/>
      <c r="TML2" s="12"/>
      <c r="TMM2" s="12"/>
      <c r="TMN2" s="12"/>
      <c r="TMO2" s="12"/>
      <c r="TMP2" s="12"/>
      <c r="TMQ2" s="12"/>
      <c r="TMR2" s="12"/>
      <c r="TMS2" s="12"/>
      <c r="TMT2" s="12"/>
      <c r="TMU2" s="12"/>
      <c r="TMV2" s="12"/>
      <c r="TMW2" s="12"/>
      <c r="TMX2" s="12"/>
      <c r="TMY2" s="12"/>
      <c r="TMZ2" s="12"/>
      <c r="TNA2" s="12"/>
      <c r="TNB2" s="12"/>
      <c r="TNC2" s="12"/>
      <c r="TND2" s="12"/>
      <c r="TNE2" s="12"/>
      <c r="TNF2" s="12"/>
      <c r="TNG2" s="12"/>
      <c r="TNH2" s="12"/>
      <c r="TNI2" s="12"/>
      <c r="TNJ2" s="12"/>
      <c r="TNK2" s="12"/>
      <c r="TNL2" s="12"/>
      <c r="TNM2" s="12"/>
      <c r="TNN2" s="12"/>
      <c r="TNO2" s="12"/>
      <c r="TNP2" s="12"/>
      <c r="TNQ2" s="12"/>
      <c r="TNR2" s="12"/>
      <c r="TNS2" s="12"/>
      <c r="TNT2" s="12"/>
      <c r="TNU2" s="12"/>
      <c r="TNV2" s="12"/>
      <c r="TNW2" s="12"/>
      <c r="TNX2" s="12"/>
      <c r="TNY2" s="12"/>
      <c r="TNZ2" s="12"/>
      <c r="TOA2" s="12"/>
      <c r="TOB2" s="12"/>
      <c r="TOC2" s="12"/>
      <c r="TOD2" s="12"/>
      <c r="TOE2" s="12"/>
      <c r="TOF2" s="12"/>
      <c r="TOG2" s="12"/>
      <c r="TOH2" s="12"/>
      <c r="TOI2" s="12"/>
      <c r="TOJ2" s="12"/>
      <c r="TOK2" s="12"/>
      <c r="TOL2" s="12"/>
      <c r="TOM2" s="12"/>
      <c r="TON2" s="12"/>
      <c r="TOO2" s="12"/>
      <c r="TOP2" s="12"/>
      <c r="TOQ2" s="12"/>
      <c r="TOR2" s="12"/>
      <c r="TOS2" s="12"/>
      <c r="TOT2" s="12"/>
      <c r="TOU2" s="12"/>
      <c r="TOV2" s="12"/>
      <c r="TOW2" s="12"/>
      <c r="TOX2" s="12"/>
      <c r="TOY2" s="12"/>
      <c r="TOZ2" s="12"/>
      <c r="TPA2" s="12"/>
      <c r="TPB2" s="12"/>
      <c r="TPC2" s="12"/>
      <c r="TPD2" s="12"/>
      <c r="TPE2" s="12"/>
      <c r="TPF2" s="12"/>
      <c r="TPG2" s="12"/>
      <c r="TPH2" s="12"/>
      <c r="TPI2" s="12"/>
      <c r="TPJ2" s="12"/>
      <c r="TPK2" s="12"/>
      <c r="TPL2" s="12"/>
      <c r="TPM2" s="12"/>
      <c r="TPN2" s="12"/>
      <c r="TPO2" s="12"/>
      <c r="TPP2" s="12"/>
      <c r="TPQ2" s="12"/>
      <c r="TPR2" s="12"/>
      <c r="TPS2" s="12"/>
      <c r="TPT2" s="12"/>
      <c r="TPU2" s="12"/>
      <c r="TPV2" s="12"/>
      <c r="TPW2" s="12"/>
      <c r="TPX2" s="12"/>
      <c r="TPY2" s="12"/>
      <c r="TPZ2" s="12"/>
      <c r="TQA2" s="12"/>
      <c r="TQB2" s="12"/>
      <c r="TQC2" s="12"/>
      <c r="TQD2" s="12"/>
      <c r="TQE2" s="12"/>
      <c r="TQF2" s="12"/>
      <c r="TQG2" s="12"/>
      <c r="TQH2" s="12"/>
      <c r="TQI2" s="12"/>
      <c r="TQJ2" s="12"/>
      <c r="TQK2" s="12"/>
      <c r="TQL2" s="12"/>
      <c r="TQM2" s="12"/>
      <c r="TQN2" s="12"/>
      <c r="TQO2" s="12"/>
      <c r="TQP2" s="12"/>
      <c r="TQQ2" s="12"/>
      <c r="TQR2" s="12"/>
      <c r="TQS2" s="12"/>
      <c r="TQT2" s="12"/>
      <c r="TQU2" s="12"/>
      <c r="TQV2" s="12"/>
      <c r="TQW2" s="12"/>
      <c r="TQX2" s="12"/>
      <c r="TQY2" s="12"/>
      <c r="TQZ2" s="12"/>
      <c r="TRA2" s="12"/>
      <c r="TRB2" s="12"/>
      <c r="TRC2" s="12"/>
      <c r="TRD2" s="12"/>
      <c r="TRE2" s="12"/>
      <c r="TRF2" s="12"/>
      <c r="TRG2" s="12"/>
      <c r="TRH2" s="12"/>
      <c r="TRI2" s="12"/>
      <c r="TRJ2" s="12"/>
      <c r="TRK2" s="12"/>
      <c r="TRL2" s="12"/>
      <c r="TRM2" s="12"/>
      <c r="TRN2" s="12"/>
      <c r="TRO2" s="12"/>
      <c r="TRP2" s="12"/>
      <c r="TRQ2" s="12"/>
      <c r="TRR2" s="12"/>
      <c r="TRS2" s="12"/>
      <c r="TRT2" s="12"/>
      <c r="TRU2" s="12"/>
      <c r="TRV2" s="12"/>
      <c r="TRW2" s="12"/>
      <c r="TRX2" s="12"/>
      <c r="TRY2" s="12"/>
      <c r="TRZ2" s="12"/>
      <c r="TSA2" s="12"/>
      <c r="TSB2" s="12"/>
      <c r="TSC2" s="12"/>
      <c r="TSD2" s="12"/>
      <c r="TSE2" s="12"/>
      <c r="TSF2" s="12"/>
      <c r="TSG2" s="12"/>
      <c r="TSH2" s="12"/>
      <c r="TSI2" s="12"/>
      <c r="TSJ2" s="12"/>
      <c r="TSK2" s="12"/>
      <c r="TSL2" s="12"/>
      <c r="TSM2" s="12"/>
      <c r="TSN2" s="12"/>
      <c r="TSO2" s="12"/>
      <c r="TSP2" s="12"/>
      <c r="TSQ2" s="12"/>
      <c r="TSR2" s="12"/>
      <c r="TSS2" s="12"/>
      <c r="TST2" s="12"/>
      <c r="TSU2" s="12"/>
      <c r="TSV2" s="12"/>
      <c r="TSW2" s="12"/>
      <c r="TSX2" s="12"/>
      <c r="TSY2" s="12"/>
      <c r="TSZ2" s="12"/>
      <c r="TTA2" s="12"/>
      <c r="TTB2" s="12"/>
      <c r="TTC2" s="12"/>
      <c r="TTD2" s="12"/>
      <c r="TTE2" s="12"/>
      <c r="TTF2" s="12"/>
      <c r="TTG2" s="12"/>
      <c r="TTH2" s="12"/>
      <c r="TTI2" s="12"/>
      <c r="TTJ2" s="12"/>
      <c r="TTK2" s="12"/>
      <c r="TTL2" s="12"/>
      <c r="TTM2" s="12"/>
      <c r="TTN2" s="12"/>
      <c r="TTO2" s="12"/>
      <c r="TTP2" s="12"/>
      <c r="TTQ2" s="12"/>
      <c r="TTR2" s="12"/>
      <c r="TTS2" s="12"/>
      <c r="TTT2" s="12"/>
      <c r="TTU2" s="12"/>
      <c r="TTV2" s="12"/>
      <c r="TTW2" s="12"/>
      <c r="TTX2" s="12"/>
      <c r="TTY2" s="12"/>
      <c r="TTZ2" s="12"/>
      <c r="TUA2" s="12"/>
      <c r="TUB2" s="12"/>
      <c r="TUC2" s="12"/>
      <c r="TUD2" s="12"/>
      <c r="TUE2" s="12"/>
      <c r="TUF2" s="12"/>
      <c r="TUG2" s="12"/>
      <c r="TUH2" s="12"/>
      <c r="TUI2" s="12"/>
      <c r="TUJ2" s="12"/>
      <c r="TUK2" s="12"/>
      <c r="TUL2" s="12"/>
      <c r="TUM2" s="12"/>
      <c r="TUN2" s="12"/>
      <c r="TUO2" s="12"/>
      <c r="TUP2" s="12"/>
      <c r="TUQ2" s="12"/>
      <c r="TUR2" s="12"/>
      <c r="TUS2" s="12"/>
      <c r="TUT2" s="12"/>
      <c r="TUU2" s="12"/>
      <c r="TUV2" s="12"/>
      <c r="TUW2" s="12"/>
      <c r="TUX2" s="12"/>
      <c r="TUY2" s="12"/>
      <c r="TUZ2" s="12"/>
      <c r="TVA2" s="12"/>
      <c r="TVB2" s="12"/>
      <c r="TVC2" s="12"/>
      <c r="TVD2" s="12"/>
      <c r="TVE2" s="12"/>
      <c r="TVF2" s="12"/>
      <c r="TVG2" s="12"/>
      <c r="TVH2" s="12"/>
      <c r="TVI2" s="12"/>
      <c r="TVJ2" s="12"/>
      <c r="TVK2" s="12"/>
      <c r="TVL2" s="12"/>
      <c r="TVM2" s="12"/>
      <c r="TVN2" s="12"/>
      <c r="TVO2" s="12"/>
      <c r="TVP2" s="12"/>
      <c r="TVQ2" s="12"/>
      <c r="TVR2" s="12"/>
      <c r="TVS2" s="12"/>
      <c r="TVT2" s="12"/>
      <c r="TVU2" s="12"/>
      <c r="TVV2" s="12"/>
      <c r="TVW2" s="12"/>
      <c r="TVX2" s="12"/>
      <c r="TVY2" s="12"/>
      <c r="TVZ2" s="12"/>
      <c r="TWA2" s="12"/>
      <c r="TWB2" s="12"/>
      <c r="TWC2" s="12"/>
      <c r="TWD2" s="12"/>
      <c r="TWE2" s="12"/>
      <c r="TWF2" s="12"/>
      <c r="TWG2" s="12"/>
      <c r="TWH2" s="12"/>
      <c r="TWI2" s="12"/>
      <c r="TWJ2" s="12"/>
      <c r="TWK2" s="12"/>
      <c r="TWL2" s="12"/>
      <c r="TWM2" s="12"/>
      <c r="TWN2" s="12"/>
      <c r="TWO2" s="12"/>
      <c r="TWP2" s="12"/>
      <c r="TWQ2" s="12"/>
      <c r="TWR2" s="12"/>
      <c r="TWS2" s="12"/>
      <c r="TWT2" s="12"/>
      <c r="TWU2" s="12"/>
      <c r="TWV2" s="12"/>
      <c r="TWW2" s="12"/>
      <c r="TWX2" s="12"/>
      <c r="TWY2" s="12"/>
      <c r="TWZ2" s="12"/>
      <c r="TXA2" s="12"/>
      <c r="TXB2" s="12"/>
      <c r="TXC2" s="12"/>
      <c r="TXD2" s="12"/>
      <c r="TXE2" s="12"/>
      <c r="TXF2" s="12"/>
      <c r="TXG2" s="12"/>
      <c r="TXH2" s="12"/>
      <c r="TXI2" s="12"/>
      <c r="TXJ2" s="12"/>
      <c r="TXK2" s="12"/>
      <c r="TXL2" s="12"/>
      <c r="TXM2" s="12"/>
      <c r="TXN2" s="12"/>
      <c r="TXO2" s="12"/>
      <c r="TXP2" s="12"/>
      <c r="TXQ2" s="12"/>
      <c r="TXR2" s="12"/>
      <c r="TXS2" s="12"/>
      <c r="TXT2" s="12"/>
      <c r="TXU2" s="12"/>
      <c r="TXV2" s="12"/>
      <c r="TXW2" s="12"/>
      <c r="TXX2" s="12"/>
      <c r="TXY2" s="12"/>
      <c r="TXZ2" s="12"/>
      <c r="TYA2" s="12"/>
      <c r="TYB2" s="12"/>
      <c r="TYC2" s="12"/>
      <c r="TYD2" s="12"/>
      <c r="TYE2" s="12"/>
      <c r="TYF2" s="12"/>
      <c r="TYG2" s="12"/>
      <c r="TYH2" s="12"/>
      <c r="TYI2" s="12"/>
      <c r="TYJ2" s="12"/>
      <c r="TYK2" s="12"/>
      <c r="TYL2" s="12"/>
      <c r="TYM2" s="12"/>
      <c r="TYN2" s="12"/>
      <c r="TYO2" s="12"/>
      <c r="TYP2" s="12"/>
      <c r="TYQ2" s="12"/>
      <c r="TYR2" s="12"/>
      <c r="TYS2" s="12"/>
      <c r="TYT2" s="12"/>
      <c r="TYU2" s="12"/>
      <c r="TYV2" s="12"/>
      <c r="TYW2" s="12"/>
      <c r="TYX2" s="12"/>
      <c r="TYY2" s="12"/>
      <c r="TYZ2" s="12"/>
      <c r="TZA2" s="12"/>
      <c r="TZB2" s="12"/>
      <c r="TZC2" s="12"/>
      <c r="TZD2" s="12"/>
      <c r="TZE2" s="12"/>
      <c r="TZF2" s="12"/>
      <c r="TZG2" s="12"/>
      <c r="TZH2" s="12"/>
      <c r="TZI2" s="12"/>
      <c r="TZJ2" s="12"/>
      <c r="TZK2" s="12"/>
      <c r="TZL2" s="12"/>
      <c r="TZM2" s="12"/>
      <c r="TZN2" s="12"/>
      <c r="TZO2" s="12"/>
      <c r="TZP2" s="12"/>
      <c r="TZQ2" s="12"/>
      <c r="TZR2" s="12"/>
      <c r="TZS2" s="12"/>
      <c r="TZT2" s="12"/>
      <c r="TZU2" s="12"/>
      <c r="TZV2" s="12"/>
      <c r="TZW2" s="12"/>
      <c r="TZX2" s="12"/>
      <c r="TZY2" s="12"/>
      <c r="TZZ2" s="12"/>
      <c r="UAA2" s="12"/>
      <c r="UAB2" s="12"/>
      <c r="UAC2" s="12"/>
      <c r="UAD2" s="12"/>
      <c r="UAE2" s="12"/>
      <c r="UAF2" s="12"/>
      <c r="UAG2" s="12"/>
      <c r="UAH2" s="12"/>
      <c r="UAI2" s="12"/>
      <c r="UAJ2" s="12"/>
      <c r="UAK2" s="12"/>
      <c r="UAL2" s="12"/>
      <c r="UAM2" s="12"/>
      <c r="UAN2" s="12"/>
      <c r="UAO2" s="12"/>
      <c r="UAP2" s="12"/>
      <c r="UAQ2" s="12"/>
      <c r="UAR2" s="12"/>
      <c r="UAS2" s="12"/>
      <c r="UAT2" s="12"/>
      <c r="UAU2" s="12"/>
      <c r="UAV2" s="12"/>
      <c r="UAW2" s="12"/>
      <c r="UAX2" s="12"/>
      <c r="UAY2" s="12"/>
      <c r="UAZ2" s="12"/>
      <c r="UBA2" s="12"/>
      <c r="UBB2" s="12"/>
      <c r="UBC2" s="12"/>
      <c r="UBD2" s="12"/>
      <c r="UBE2" s="12"/>
      <c r="UBF2" s="12"/>
      <c r="UBG2" s="12"/>
      <c r="UBH2" s="12"/>
      <c r="UBI2" s="12"/>
      <c r="UBJ2" s="12"/>
      <c r="UBK2" s="12"/>
      <c r="UBL2" s="12"/>
      <c r="UBM2" s="12"/>
      <c r="UBN2" s="12"/>
      <c r="UBO2" s="12"/>
      <c r="UBP2" s="12"/>
      <c r="UBQ2" s="12"/>
      <c r="UBR2" s="12"/>
      <c r="UBS2" s="12"/>
      <c r="UBT2" s="12"/>
      <c r="UBU2" s="12"/>
      <c r="UBV2" s="12"/>
      <c r="UBW2" s="12"/>
      <c r="UBX2" s="12"/>
      <c r="UBY2" s="12"/>
      <c r="UBZ2" s="12"/>
      <c r="UCA2" s="12"/>
      <c r="UCB2" s="12"/>
      <c r="UCC2" s="12"/>
      <c r="UCD2" s="12"/>
      <c r="UCE2" s="12"/>
      <c r="UCF2" s="12"/>
      <c r="UCG2" s="12"/>
      <c r="UCH2" s="12"/>
      <c r="UCI2" s="12"/>
      <c r="UCJ2" s="12"/>
      <c r="UCK2" s="12"/>
      <c r="UCL2" s="12"/>
      <c r="UCM2" s="12"/>
      <c r="UCN2" s="12"/>
      <c r="UCO2" s="12"/>
      <c r="UCP2" s="12"/>
      <c r="UCQ2" s="12"/>
      <c r="UCR2" s="12"/>
      <c r="UCS2" s="12"/>
      <c r="UCT2" s="12"/>
      <c r="UCU2" s="12"/>
      <c r="UCV2" s="12"/>
      <c r="UCW2" s="12"/>
      <c r="UCX2" s="12"/>
      <c r="UCY2" s="12"/>
      <c r="UCZ2" s="12"/>
      <c r="UDA2" s="12"/>
      <c r="UDB2" s="12"/>
      <c r="UDC2" s="12"/>
      <c r="UDD2" s="12"/>
      <c r="UDE2" s="12"/>
      <c r="UDF2" s="12"/>
      <c r="UDG2" s="12"/>
      <c r="UDH2" s="12"/>
      <c r="UDI2" s="12"/>
      <c r="UDJ2" s="12"/>
      <c r="UDK2" s="12"/>
      <c r="UDL2" s="12"/>
      <c r="UDM2" s="12"/>
      <c r="UDN2" s="12"/>
      <c r="UDO2" s="12"/>
      <c r="UDP2" s="12"/>
      <c r="UDQ2" s="12"/>
      <c r="UDR2" s="12"/>
      <c r="UDS2" s="12"/>
      <c r="UDT2" s="12"/>
      <c r="UDU2" s="12"/>
      <c r="UDV2" s="12"/>
      <c r="UDW2" s="12"/>
      <c r="UDX2" s="12"/>
      <c r="UDY2" s="12"/>
      <c r="UDZ2" s="12"/>
      <c r="UEA2" s="12"/>
      <c r="UEB2" s="12"/>
      <c r="UEC2" s="12"/>
      <c r="UED2" s="12"/>
      <c r="UEE2" s="12"/>
      <c r="UEF2" s="12"/>
      <c r="UEG2" s="12"/>
      <c r="UEH2" s="12"/>
      <c r="UEI2" s="12"/>
      <c r="UEJ2" s="12"/>
      <c r="UEK2" s="12"/>
      <c r="UEL2" s="12"/>
      <c r="UEM2" s="12"/>
      <c r="UEN2" s="12"/>
      <c r="UEO2" s="12"/>
      <c r="UEP2" s="12"/>
      <c r="UEQ2" s="12"/>
      <c r="UER2" s="12"/>
      <c r="UES2" s="12"/>
      <c r="UET2" s="12"/>
      <c r="UEU2" s="12"/>
      <c r="UEV2" s="12"/>
      <c r="UEW2" s="12"/>
      <c r="UEX2" s="12"/>
      <c r="UEY2" s="12"/>
      <c r="UEZ2" s="12"/>
      <c r="UFA2" s="12"/>
      <c r="UFB2" s="12"/>
      <c r="UFC2" s="12"/>
      <c r="UFD2" s="12"/>
      <c r="UFE2" s="12"/>
      <c r="UFF2" s="12"/>
      <c r="UFG2" s="12"/>
      <c r="UFH2" s="12"/>
      <c r="UFI2" s="12"/>
      <c r="UFJ2" s="12"/>
      <c r="UFK2" s="12"/>
      <c r="UFL2" s="12"/>
      <c r="UFM2" s="12"/>
      <c r="UFN2" s="12"/>
      <c r="UFO2" s="12"/>
      <c r="UFP2" s="12"/>
      <c r="UFQ2" s="12"/>
      <c r="UFR2" s="12"/>
      <c r="UFS2" s="12"/>
      <c r="UFT2" s="12"/>
      <c r="UFU2" s="12"/>
      <c r="UFV2" s="12"/>
      <c r="UFW2" s="12"/>
      <c r="UFX2" s="12"/>
      <c r="UFY2" s="12"/>
      <c r="UFZ2" s="12"/>
      <c r="UGA2" s="12"/>
      <c r="UGB2" s="12"/>
      <c r="UGC2" s="12"/>
      <c r="UGD2" s="12"/>
      <c r="UGE2" s="12"/>
      <c r="UGF2" s="12"/>
      <c r="UGG2" s="12"/>
      <c r="UGH2" s="12"/>
      <c r="UGI2" s="12"/>
      <c r="UGJ2" s="12"/>
      <c r="UGK2" s="12"/>
      <c r="UGL2" s="12"/>
      <c r="UGM2" s="12"/>
      <c r="UGN2" s="12"/>
      <c r="UGO2" s="12"/>
      <c r="UGP2" s="12"/>
      <c r="UGQ2" s="12"/>
      <c r="UGR2" s="12"/>
      <c r="UGS2" s="12"/>
      <c r="UGT2" s="12"/>
      <c r="UGU2" s="12"/>
      <c r="UGV2" s="12"/>
      <c r="UGW2" s="12"/>
      <c r="UGX2" s="12"/>
      <c r="UGY2" s="12"/>
      <c r="UGZ2" s="12"/>
      <c r="UHA2" s="12"/>
      <c r="UHB2" s="12"/>
      <c r="UHC2" s="12"/>
      <c r="UHD2" s="12"/>
      <c r="UHE2" s="12"/>
      <c r="UHF2" s="12"/>
      <c r="UHG2" s="12"/>
      <c r="UHH2" s="12"/>
      <c r="UHI2" s="12"/>
      <c r="UHJ2" s="12"/>
      <c r="UHK2" s="12"/>
      <c r="UHL2" s="12"/>
      <c r="UHM2" s="12"/>
      <c r="UHN2" s="12"/>
      <c r="UHO2" s="12"/>
      <c r="UHP2" s="12"/>
      <c r="UHQ2" s="12"/>
      <c r="UHR2" s="12"/>
      <c r="UHS2" s="12"/>
      <c r="UHT2" s="12"/>
      <c r="UHU2" s="12"/>
      <c r="UHV2" s="12"/>
      <c r="UHW2" s="12"/>
      <c r="UHX2" s="12"/>
      <c r="UHY2" s="12"/>
      <c r="UHZ2" s="12"/>
      <c r="UIA2" s="12"/>
      <c r="UIB2" s="12"/>
      <c r="UIC2" s="12"/>
      <c r="UID2" s="12"/>
      <c r="UIE2" s="12"/>
      <c r="UIF2" s="12"/>
      <c r="UIG2" s="12"/>
      <c r="UIH2" s="12"/>
      <c r="UII2" s="12"/>
      <c r="UIJ2" s="12"/>
      <c r="UIK2" s="12"/>
      <c r="UIL2" s="12"/>
      <c r="UIM2" s="12"/>
      <c r="UIN2" s="12"/>
      <c r="UIO2" s="12"/>
      <c r="UIP2" s="12"/>
      <c r="UIQ2" s="12"/>
      <c r="UIR2" s="12"/>
      <c r="UIS2" s="12"/>
      <c r="UIT2" s="12"/>
      <c r="UIU2" s="12"/>
      <c r="UIV2" s="12"/>
      <c r="UIW2" s="12"/>
      <c r="UIX2" s="12"/>
      <c r="UIY2" s="12"/>
      <c r="UIZ2" s="12"/>
      <c r="UJA2" s="12"/>
      <c r="UJB2" s="12"/>
      <c r="UJC2" s="12"/>
      <c r="UJD2" s="12"/>
      <c r="UJE2" s="12"/>
      <c r="UJF2" s="12"/>
      <c r="UJG2" s="12"/>
      <c r="UJH2" s="12"/>
      <c r="UJI2" s="12"/>
      <c r="UJJ2" s="12"/>
      <c r="UJK2" s="12"/>
      <c r="UJL2" s="12"/>
      <c r="UJM2" s="12"/>
      <c r="UJN2" s="12"/>
      <c r="UJO2" s="12"/>
      <c r="UJP2" s="12"/>
      <c r="UJQ2" s="12"/>
      <c r="UJR2" s="12"/>
      <c r="UJS2" s="12"/>
      <c r="UJT2" s="12"/>
      <c r="UJU2" s="12"/>
      <c r="UJV2" s="12"/>
      <c r="UJW2" s="12"/>
      <c r="UJX2" s="12"/>
      <c r="UJY2" s="12"/>
      <c r="UJZ2" s="12"/>
      <c r="UKA2" s="12"/>
      <c r="UKB2" s="12"/>
      <c r="UKC2" s="12"/>
      <c r="UKD2" s="12"/>
      <c r="UKE2" s="12"/>
      <c r="UKF2" s="12"/>
      <c r="UKG2" s="12"/>
      <c r="UKH2" s="12"/>
      <c r="UKI2" s="12"/>
      <c r="UKJ2" s="12"/>
      <c r="UKK2" s="12"/>
      <c r="UKL2" s="12"/>
      <c r="UKM2" s="12"/>
      <c r="UKN2" s="12"/>
      <c r="UKO2" s="12"/>
      <c r="UKP2" s="12"/>
      <c r="UKQ2" s="12"/>
      <c r="UKR2" s="12"/>
      <c r="UKS2" s="12"/>
      <c r="UKT2" s="12"/>
      <c r="UKU2" s="12"/>
      <c r="UKV2" s="12"/>
      <c r="UKW2" s="12"/>
      <c r="UKX2" s="12"/>
      <c r="UKY2" s="12"/>
      <c r="UKZ2" s="12"/>
      <c r="ULA2" s="12"/>
      <c r="ULB2" s="12"/>
      <c r="ULC2" s="12"/>
      <c r="ULD2" s="12"/>
      <c r="ULE2" s="12"/>
      <c r="ULF2" s="12"/>
      <c r="ULG2" s="12"/>
      <c r="ULH2" s="12"/>
      <c r="ULI2" s="12"/>
      <c r="ULJ2" s="12"/>
      <c r="ULK2" s="12"/>
      <c r="ULL2" s="12"/>
      <c r="ULM2" s="12"/>
      <c r="ULN2" s="12"/>
      <c r="ULO2" s="12"/>
      <c r="ULP2" s="12"/>
      <c r="ULQ2" s="12"/>
      <c r="ULR2" s="12"/>
      <c r="ULS2" s="12"/>
      <c r="ULT2" s="12"/>
      <c r="ULU2" s="12"/>
      <c r="ULV2" s="12"/>
      <c r="ULW2" s="12"/>
      <c r="ULX2" s="12"/>
      <c r="ULY2" s="12"/>
      <c r="ULZ2" s="12"/>
      <c r="UMA2" s="12"/>
      <c r="UMB2" s="12"/>
      <c r="UMC2" s="12"/>
      <c r="UMD2" s="12"/>
      <c r="UME2" s="12"/>
      <c r="UMF2" s="12"/>
      <c r="UMG2" s="12"/>
      <c r="UMH2" s="12"/>
      <c r="UMI2" s="12"/>
      <c r="UMJ2" s="12"/>
      <c r="UMK2" s="12"/>
      <c r="UML2" s="12"/>
      <c r="UMM2" s="12"/>
      <c r="UMN2" s="12"/>
      <c r="UMO2" s="12"/>
      <c r="UMP2" s="12"/>
      <c r="UMQ2" s="12"/>
      <c r="UMR2" s="12"/>
      <c r="UMS2" s="12"/>
      <c r="UMT2" s="12"/>
      <c r="UMU2" s="12"/>
      <c r="UMV2" s="12"/>
      <c r="UMW2" s="12"/>
      <c r="UMX2" s="12"/>
      <c r="UMY2" s="12"/>
      <c r="UMZ2" s="12"/>
      <c r="UNA2" s="12"/>
      <c r="UNB2" s="12"/>
      <c r="UNC2" s="12"/>
      <c r="UND2" s="12"/>
      <c r="UNE2" s="12"/>
      <c r="UNF2" s="12"/>
      <c r="UNG2" s="12"/>
      <c r="UNH2" s="12"/>
      <c r="UNI2" s="12"/>
      <c r="UNJ2" s="12"/>
      <c r="UNK2" s="12"/>
      <c r="UNL2" s="12"/>
      <c r="UNM2" s="12"/>
      <c r="UNN2" s="12"/>
      <c r="UNO2" s="12"/>
      <c r="UNP2" s="12"/>
      <c r="UNQ2" s="12"/>
      <c r="UNR2" s="12"/>
      <c r="UNS2" s="12"/>
      <c r="UNT2" s="12"/>
      <c r="UNU2" s="12"/>
      <c r="UNV2" s="12"/>
      <c r="UNW2" s="12"/>
      <c r="UNX2" s="12"/>
      <c r="UNY2" s="12"/>
      <c r="UNZ2" s="12"/>
      <c r="UOA2" s="12"/>
      <c r="UOB2" s="12"/>
      <c r="UOC2" s="12"/>
      <c r="UOD2" s="12"/>
      <c r="UOE2" s="12"/>
      <c r="UOF2" s="12"/>
      <c r="UOG2" s="12"/>
      <c r="UOH2" s="12"/>
      <c r="UOI2" s="12"/>
      <c r="UOJ2" s="12"/>
      <c r="UOK2" s="12"/>
      <c r="UOL2" s="12"/>
      <c r="UOM2" s="12"/>
      <c r="UON2" s="12"/>
      <c r="UOO2" s="12"/>
      <c r="UOP2" s="12"/>
      <c r="UOQ2" s="12"/>
      <c r="UOR2" s="12"/>
      <c r="UOS2" s="12"/>
      <c r="UOT2" s="12"/>
      <c r="UOU2" s="12"/>
      <c r="UOV2" s="12"/>
      <c r="UOW2" s="12"/>
      <c r="UOX2" s="12"/>
      <c r="UOY2" s="12"/>
      <c r="UOZ2" s="12"/>
      <c r="UPA2" s="12"/>
      <c r="UPB2" s="12"/>
      <c r="UPC2" s="12"/>
      <c r="UPD2" s="12"/>
      <c r="UPE2" s="12"/>
      <c r="UPF2" s="12"/>
      <c r="UPG2" s="12"/>
      <c r="UPH2" s="12"/>
      <c r="UPI2" s="12"/>
      <c r="UPJ2" s="12"/>
      <c r="UPK2" s="12"/>
      <c r="UPL2" s="12"/>
      <c r="UPM2" s="12"/>
      <c r="UPN2" s="12"/>
      <c r="UPO2" s="12"/>
      <c r="UPP2" s="12"/>
      <c r="UPQ2" s="12"/>
      <c r="UPR2" s="12"/>
      <c r="UPS2" s="12"/>
      <c r="UPT2" s="12"/>
      <c r="UPU2" s="12"/>
      <c r="UPV2" s="12"/>
      <c r="UPW2" s="12"/>
      <c r="UPX2" s="12"/>
      <c r="UPY2" s="12"/>
      <c r="UPZ2" s="12"/>
      <c r="UQA2" s="12"/>
      <c r="UQB2" s="12"/>
      <c r="UQC2" s="12"/>
      <c r="UQD2" s="12"/>
      <c r="UQE2" s="12"/>
      <c r="UQF2" s="12"/>
      <c r="UQG2" s="12"/>
      <c r="UQH2" s="12"/>
      <c r="UQI2" s="12"/>
      <c r="UQJ2" s="12"/>
      <c r="UQK2" s="12"/>
      <c r="UQL2" s="12"/>
      <c r="UQM2" s="12"/>
      <c r="UQN2" s="12"/>
      <c r="UQO2" s="12"/>
      <c r="UQP2" s="12"/>
      <c r="UQQ2" s="12"/>
      <c r="UQR2" s="12"/>
      <c r="UQS2" s="12"/>
      <c r="UQT2" s="12"/>
      <c r="UQU2" s="12"/>
      <c r="UQV2" s="12"/>
      <c r="UQW2" s="12"/>
      <c r="UQX2" s="12"/>
      <c r="UQY2" s="12"/>
      <c r="UQZ2" s="12"/>
      <c r="URA2" s="12"/>
      <c r="URB2" s="12"/>
      <c r="URC2" s="12"/>
      <c r="URD2" s="12"/>
      <c r="URE2" s="12"/>
      <c r="URF2" s="12"/>
      <c r="URG2" s="12"/>
      <c r="URH2" s="12"/>
      <c r="URI2" s="12"/>
      <c r="URJ2" s="12"/>
      <c r="URK2" s="12"/>
      <c r="URL2" s="12"/>
      <c r="URM2" s="12"/>
      <c r="URN2" s="12"/>
      <c r="URO2" s="12"/>
      <c r="URP2" s="12"/>
      <c r="URQ2" s="12"/>
      <c r="URR2" s="12"/>
      <c r="URS2" s="12"/>
      <c r="URT2" s="12"/>
      <c r="URU2" s="12"/>
      <c r="URV2" s="12"/>
      <c r="URW2" s="12"/>
      <c r="URX2" s="12"/>
      <c r="URY2" s="12"/>
      <c r="URZ2" s="12"/>
      <c r="USA2" s="12"/>
      <c r="USB2" s="12"/>
      <c r="USC2" s="12"/>
      <c r="USD2" s="12"/>
      <c r="USE2" s="12"/>
      <c r="USF2" s="12"/>
      <c r="USG2" s="12"/>
      <c r="USH2" s="12"/>
      <c r="USI2" s="12"/>
      <c r="USJ2" s="12"/>
      <c r="USK2" s="12"/>
      <c r="USL2" s="12"/>
      <c r="USM2" s="12"/>
      <c r="USN2" s="12"/>
      <c r="USO2" s="12"/>
      <c r="USP2" s="12"/>
      <c r="USQ2" s="12"/>
      <c r="USR2" s="12"/>
      <c r="USS2" s="12"/>
      <c r="UST2" s="12"/>
      <c r="USU2" s="12"/>
      <c r="USV2" s="12"/>
      <c r="USW2" s="12"/>
      <c r="USX2" s="12"/>
      <c r="USY2" s="12"/>
      <c r="USZ2" s="12"/>
      <c r="UTA2" s="12"/>
      <c r="UTB2" s="12"/>
      <c r="UTC2" s="12"/>
      <c r="UTD2" s="12"/>
      <c r="UTE2" s="12"/>
      <c r="UTF2" s="12"/>
      <c r="UTG2" s="12"/>
      <c r="UTH2" s="12"/>
      <c r="UTI2" s="12"/>
      <c r="UTJ2" s="12"/>
      <c r="UTK2" s="12"/>
      <c r="UTL2" s="12"/>
      <c r="UTM2" s="12"/>
      <c r="UTN2" s="12"/>
      <c r="UTO2" s="12"/>
      <c r="UTP2" s="12"/>
      <c r="UTQ2" s="12"/>
      <c r="UTR2" s="12"/>
      <c r="UTS2" s="12"/>
      <c r="UTT2" s="12"/>
      <c r="UTU2" s="12"/>
      <c r="UTV2" s="12"/>
      <c r="UTW2" s="12"/>
      <c r="UTX2" s="12"/>
      <c r="UTY2" s="12"/>
      <c r="UTZ2" s="12"/>
      <c r="UUA2" s="12"/>
      <c r="UUB2" s="12"/>
      <c r="UUC2" s="12"/>
      <c r="UUD2" s="12"/>
      <c r="UUE2" s="12"/>
      <c r="UUF2" s="12"/>
      <c r="UUG2" s="12"/>
      <c r="UUH2" s="12"/>
      <c r="UUI2" s="12"/>
      <c r="UUJ2" s="12"/>
      <c r="UUK2" s="12"/>
      <c r="UUL2" s="12"/>
      <c r="UUM2" s="12"/>
      <c r="UUN2" s="12"/>
      <c r="UUO2" s="12"/>
      <c r="UUP2" s="12"/>
      <c r="UUQ2" s="12"/>
      <c r="UUR2" s="12"/>
      <c r="UUS2" s="12"/>
      <c r="UUT2" s="12"/>
      <c r="UUU2" s="12"/>
      <c r="UUV2" s="12"/>
      <c r="UUW2" s="12"/>
      <c r="UUX2" s="12"/>
      <c r="UUY2" s="12"/>
      <c r="UUZ2" s="12"/>
      <c r="UVA2" s="12"/>
      <c r="UVB2" s="12"/>
      <c r="UVC2" s="12"/>
      <c r="UVD2" s="12"/>
      <c r="UVE2" s="12"/>
      <c r="UVF2" s="12"/>
      <c r="UVG2" s="12"/>
      <c r="UVH2" s="12"/>
      <c r="UVI2" s="12"/>
      <c r="UVJ2" s="12"/>
      <c r="UVK2" s="12"/>
      <c r="UVL2" s="12"/>
      <c r="UVM2" s="12"/>
      <c r="UVN2" s="12"/>
      <c r="UVO2" s="12"/>
      <c r="UVP2" s="12"/>
      <c r="UVQ2" s="12"/>
      <c r="UVR2" s="12"/>
      <c r="UVS2" s="12"/>
      <c r="UVT2" s="12"/>
      <c r="UVU2" s="12"/>
      <c r="UVV2" s="12"/>
      <c r="UVW2" s="12"/>
      <c r="UVX2" s="12"/>
      <c r="UVY2" s="12"/>
      <c r="UVZ2" s="12"/>
      <c r="UWA2" s="12"/>
      <c r="UWB2" s="12"/>
      <c r="UWC2" s="12"/>
      <c r="UWD2" s="12"/>
      <c r="UWE2" s="12"/>
      <c r="UWF2" s="12"/>
      <c r="UWG2" s="12"/>
      <c r="UWH2" s="12"/>
      <c r="UWI2" s="12"/>
      <c r="UWJ2" s="12"/>
      <c r="UWK2" s="12"/>
      <c r="UWL2" s="12"/>
      <c r="UWM2" s="12"/>
      <c r="UWN2" s="12"/>
      <c r="UWO2" s="12"/>
      <c r="UWP2" s="12"/>
      <c r="UWQ2" s="12"/>
      <c r="UWR2" s="12"/>
      <c r="UWS2" s="12"/>
      <c r="UWT2" s="12"/>
      <c r="UWU2" s="12"/>
      <c r="UWV2" s="12"/>
      <c r="UWW2" s="12"/>
      <c r="UWX2" s="12"/>
      <c r="UWY2" s="12"/>
      <c r="UWZ2" s="12"/>
      <c r="UXA2" s="12"/>
      <c r="UXB2" s="12"/>
      <c r="UXC2" s="12"/>
      <c r="UXD2" s="12"/>
      <c r="UXE2" s="12"/>
      <c r="UXF2" s="12"/>
      <c r="UXG2" s="12"/>
      <c r="UXH2" s="12"/>
      <c r="UXI2" s="12"/>
      <c r="UXJ2" s="12"/>
      <c r="UXK2" s="12"/>
      <c r="UXL2" s="12"/>
      <c r="UXM2" s="12"/>
      <c r="UXN2" s="12"/>
      <c r="UXO2" s="12"/>
      <c r="UXP2" s="12"/>
      <c r="UXQ2" s="12"/>
      <c r="UXR2" s="12"/>
      <c r="UXS2" s="12"/>
      <c r="UXT2" s="12"/>
      <c r="UXU2" s="12"/>
      <c r="UXV2" s="12"/>
      <c r="UXW2" s="12"/>
      <c r="UXX2" s="12"/>
      <c r="UXY2" s="12"/>
      <c r="UXZ2" s="12"/>
      <c r="UYA2" s="12"/>
      <c r="UYB2" s="12"/>
      <c r="UYC2" s="12"/>
      <c r="UYD2" s="12"/>
      <c r="UYE2" s="12"/>
      <c r="UYF2" s="12"/>
      <c r="UYG2" s="12"/>
      <c r="UYH2" s="12"/>
      <c r="UYI2" s="12"/>
      <c r="UYJ2" s="12"/>
      <c r="UYK2" s="12"/>
      <c r="UYL2" s="12"/>
      <c r="UYM2" s="12"/>
      <c r="UYN2" s="12"/>
      <c r="UYO2" s="12"/>
      <c r="UYP2" s="12"/>
      <c r="UYQ2" s="12"/>
      <c r="UYR2" s="12"/>
      <c r="UYS2" s="12"/>
      <c r="UYT2" s="12"/>
      <c r="UYU2" s="12"/>
      <c r="UYV2" s="12"/>
      <c r="UYW2" s="12"/>
      <c r="UYX2" s="12"/>
      <c r="UYY2" s="12"/>
      <c r="UYZ2" s="12"/>
      <c r="UZA2" s="12"/>
      <c r="UZB2" s="12"/>
      <c r="UZC2" s="12"/>
      <c r="UZD2" s="12"/>
      <c r="UZE2" s="12"/>
      <c r="UZF2" s="12"/>
      <c r="UZG2" s="12"/>
      <c r="UZH2" s="12"/>
      <c r="UZI2" s="12"/>
      <c r="UZJ2" s="12"/>
      <c r="UZK2" s="12"/>
      <c r="UZL2" s="12"/>
      <c r="UZM2" s="12"/>
      <c r="UZN2" s="12"/>
      <c r="UZO2" s="12"/>
      <c r="UZP2" s="12"/>
      <c r="UZQ2" s="12"/>
      <c r="UZR2" s="12"/>
      <c r="UZS2" s="12"/>
      <c r="UZT2" s="12"/>
      <c r="UZU2" s="12"/>
      <c r="UZV2" s="12"/>
      <c r="UZW2" s="12"/>
      <c r="UZX2" s="12"/>
      <c r="UZY2" s="12"/>
      <c r="UZZ2" s="12"/>
      <c r="VAA2" s="12"/>
      <c r="VAB2" s="12"/>
      <c r="VAC2" s="12"/>
      <c r="VAD2" s="12"/>
      <c r="VAE2" s="12"/>
      <c r="VAF2" s="12"/>
      <c r="VAG2" s="12"/>
      <c r="VAH2" s="12"/>
      <c r="VAI2" s="12"/>
      <c r="VAJ2" s="12"/>
      <c r="VAK2" s="12"/>
      <c r="VAL2" s="12"/>
      <c r="VAM2" s="12"/>
      <c r="VAN2" s="12"/>
      <c r="VAO2" s="12"/>
      <c r="VAP2" s="12"/>
      <c r="VAQ2" s="12"/>
      <c r="VAR2" s="12"/>
      <c r="VAS2" s="12"/>
      <c r="VAT2" s="12"/>
      <c r="VAU2" s="12"/>
      <c r="VAV2" s="12"/>
      <c r="VAW2" s="12"/>
      <c r="VAX2" s="12"/>
      <c r="VAY2" s="12"/>
      <c r="VAZ2" s="12"/>
      <c r="VBA2" s="12"/>
      <c r="VBB2" s="12"/>
      <c r="VBC2" s="12"/>
      <c r="VBD2" s="12"/>
      <c r="VBE2" s="12"/>
      <c r="VBF2" s="12"/>
      <c r="VBG2" s="12"/>
      <c r="VBH2" s="12"/>
      <c r="VBI2" s="12"/>
      <c r="VBJ2" s="12"/>
      <c r="VBK2" s="12"/>
      <c r="VBL2" s="12"/>
      <c r="VBM2" s="12"/>
      <c r="VBN2" s="12"/>
      <c r="VBO2" s="12"/>
      <c r="VBP2" s="12"/>
      <c r="VBQ2" s="12"/>
      <c r="VBR2" s="12"/>
      <c r="VBS2" s="12"/>
      <c r="VBT2" s="12"/>
      <c r="VBU2" s="12"/>
      <c r="VBV2" s="12"/>
      <c r="VBW2" s="12"/>
      <c r="VBX2" s="12"/>
      <c r="VBY2" s="12"/>
      <c r="VBZ2" s="12"/>
      <c r="VCA2" s="12"/>
      <c r="VCB2" s="12"/>
      <c r="VCC2" s="12"/>
      <c r="VCD2" s="12"/>
      <c r="VCE2" s="12"/>
      <c r="VCF2" s="12"/>
      <c r="VCG2" s="12"/>
      <c r="VCH2" s="12"/>
      <c r="VCI2" s="12"/>
      <c r="VCJ2" s="12"/>
      <c r="VCK2" s="12"/>
      <c r="VCL2" s="12"/>
      <c r="VCM2" s="12"/>
      <c r="VCN2" s="12"/>
      <c r="VCO2" s="12"/>
      <c r="VCP2" s="12"/>
      <c r="VCQ2" s="12"/>
      <c r="VCR2" s="12"/>
      <c r="VCS2" s="12"/>
      <c r="VCT2" s="12"/>
      <c r="VCU2" s="12"/>
      <c r="VCV2" s="12"/>
      <c r="VCW2" s="12"/>
      <c r="VCX2" s="12"/>
      <c r="VCY2" s="12"/>
      <c r="VCZ2" s="12"/>
      <c r="VDA2" s="12"/>
      <c r="VDB2" s="12"/>
      <c r="VDC2" s="12"/>
      <c r="VDD2" s="12"/>
      <c r="VDE2" s="12"/>
      <c r="VDF2" s="12"/>
      <c r="VDG2" s="12"/>
      <c r="VDH2" s="12"/>
      <c r="VDI2" s="12"/>
      <c r="VDJ2" s="12"/>
      <c r="VDK2" s="12"/>
      <c r="VDL2" s="12"/>
      <c r="VDM2" s="12"/>
      <c r="VDN2" s="12"/>
      <c r="VDO2" s="12"/>
      <c r="VDP2" s="12"/>
      <c r="VDQ2" s="12"/>
      <c r="VDR2" s="12"/>
      <c r="VDS2" s="12"/>
      <c r="VDT2" s="12"/>
      <c r="VDU2" s="12"/>
      <c r="VDV2" s="12"/>
      <c r="VDW2" s="12"/>
      <c r="VDX2" s="12"/>
      <c r="VDY2" s="12"/>
      <c r="VDZ2" s="12"/>
      <c r="VEA2" s="12"/>
      <c r="VEB2" s="12"/>
      <c r="VEC2" s="12"/>
      <c r="VED2" s="12"/>
      <c r="VEE2" s="12"/>
      <c r="VEF2" s="12"/>
      <c r="VEG2" s="12"/>
      <c r="VEH2" s="12"/>
      <c r="VEI2" s="12"/>
      <c r="VEJ2" s="12"/>
      <c r="VEK2" s="12"/>
      <c r="VEL2" s="12"/>
      <c r="VEM2" s="12"/>
      <c r="VEN2" s="12"/>
      <c r="VEO2" s="12"/>
      <c r="VEP2" s="12"/>
      <c r="VEQ2" s="12"/>
      <c r="VER2" s="12"/>
      <c r="VES2" s="12"/>
      <c r="VET2" s="12"/>
      <c r="VEU2" s="12"/>
      <c r="VEV2" s="12"/>
      <c r="VEW2" s="12"/>
      <c r="VEX2" s="12"/>
      <c r="VEY2" s="12"/>
      <c r="VEZ2" s="12"/>
      <c r="VFA2" s="12"/>
      <c r="VFB2" s="12"/>
      <c r="VFC2" s="12"/>
      <c r="VFD2" s="12"/>
      <c r="VFE2" s="12"/>
      <c r="VFF2" s="12"/>
      <c r="VFG2" s="12"/>
      <c r="VFH2" s="12"/>
      <c r="VFI2" s="12"/>
      <c r="VFJ2" s="12"/>
      <c r="VFK2" s="12"/>
      <c r="VFL2" s="12"/>
      <c r="VFM2" s="12"/>
      <c r="VFN2" s="12"/>
      <c r="VFO2" s="12"/>
      <c r="VFP2" s="12"/>
      <c r="VFQ2" s="12"/>
      <c r="VFR2" s="12"/>
      <c r="VFS2" s="12"/>
      <c r="VFT2" s="12"/>
      <c r="VFU2" s="12"/>
      <c r="VFV2" s="12"/>
      <c r="VFW2" s="12"/>
      <c r="VFX2" s="12"/>
      <c r="VFY2" s="12"/>
      <c r="VFZ2" s="12"/>
      <c r="VGA2" s="12"/>
      <c r="VGB2" s="12"/>
      <c r="VGC2" s="12"/>
      <c r="VGD2" s="12"/>
      <c r="VGE2" s="12"/>
      <c r="VGF2" s="12"/>
      <c r="VGG2" s="12"/>
      <c r="VGH2" s="12"/>
      <c r="VGI2" s="12"/>
      <c r="VGJ2" s="12"/>
      <c r="VGK2" s="12"/>
      <c r="VGL2" s="12"/>
      <c r="VGM2" s="12"/>
      <c r="VGN2" s="12"/>
      <c r="VGO2" s="12"/>
      <c r="VGP2" s="12"/>
      <c r="VGQ2" s="12"/>
      <c r="VGR2" s="12"/>
      <c r="VGS2" s="12"/>
      <c r="VGT2" s="12"/>
      <c r="VGU2" s="12"/>
      <c r="VGV2" s="12"/>
      <c r="VGW2" s="12"/>
      <c r="VGX2" s="12"/>
      <c r="VGY2" s="12"/>
      <c r="VGZ2" s="12"/>
      <c r="VHA2" s="12"/>
      <c r="VHB2" s="12"/>
      <c r="VHC2" s="12"/>
      <c r="VHD2" s="12"/>
      <c r="VHE2" s="12"/>
      <c r="VHF2" s="12"/>
      <c r="VHG2" s="12"/>
      <c r="VHH2" s="12"/>
      <c r="VHI2" s="12"/>
      <c r="VHJ2" s="12"/>
      <c r="VHK2" s="12"/>
      <c r="VHL2" s="12"/>
      <c r="VHM2" s="12"/>
      <c r="VHN2" s="12"/>
      <c r="VHO2" s="12"/>
      <c r="VHP2" s="12"/>
      <c r="VHQ2" s="12"/>
      <c r="VHR2" s="12"/>
      <c r="VHS2" s="12"/>
      <c r="VHT2" s="12"/>
      <c r="VHU2" s="12"/>
      <c r="VHV2" s="12"/>
      <c r="VHW2" s="12"/>
      <c r="VHX2" s="12"/>
      <c r="VHY2" s="12"/>
      <c r="VHZ2" s="12"/>
      <c r="VIA2" s="12"/>
      <c r="VIB2" s="12"/>
      <c r="VIC2" s="12"/>
      <c r="VID2" s="12"/>
      <c r="VIE2" s="12"/>
      <c r="VIF2" s="12"/>
      <c r="VIG2" s="12"/>
      <c r="VIH2" s="12"/>
      <c r="VII2" s="12"/>
      <c r="VIJ2" s="12"/>
      <c r="VIK2" s="12"/>
      <c r="VIL2" s="12"/>
      <c r="VIM2" s="12"/>
      <c r="VIN2" s="12"/>
      <c r="VIO2" s="12"/>
      <c r="VIP2" s="12"/>
      <c r="VIQ2" s="12"/>
      <c r="VIR2" s="12"/>
      <c r="VIS2" s="12"/>
      <c r="VIT2" s="12"/>
      <c r="VIU2" s="12"/>
      <c r="VIV2" s="12"/>
      <c r="VIW2" s="12"/>
      <c r="VIX2" s="12"/>
      <c r="VIY2" s="12"/>
      <c r="VIZ2" s="12"/>
      <c r="VJA2" s="12"/>
      <c r="VJB2" s="12"/>
      <c r="VJC2" s="12"/>
      <c r="VJD2" s="12"/>
      <c r="VJE2" s="12"/>
      <c r="VJF2" s="12"/>
      <c r="VJG2" s="12"/>
      <c r="VJH2" s="12"/>
      <c r="VJI2" s="12"/>
      <c r="VJJ2" s="12"/>
      <c r="VJK2" s="12"/>
      <c r="VJL2" s="12"/>
      <c r="VJM2" s="12"/>
      <c r="VJN2" s="12"/>
      <c r="VJO2" s="12"/>
      <c r="VJP2" s="12"/>
      <c r="VJQ2" s="12"/>
      <c r="VJR2" s="12"/>
      <c r="VJS2" s="12"/>
      <c r="VJT2" s="12"/>
      <c r="VJU2" s="12"/>
      <c r="VJV2" s="12"/>
      <c r="VJW2" s="12"/>
      <c r="VJX2" s="12"/>
      <c r="VJY2" s="12"/>
      <c r="VJZ2" s="12"/>
      <c r="VKA2" s="12"/>
      <c r="VKB2" s="12"/>
      <c r="VKC2" s="12"/>
      <c r="VKD2" s="12"/>
      <c r="VKE2" s="12"/>
      <c r="VKF2" s="12"/>
      <c r="VKG2" s="12"/>
      <c r="VKH2" s="12"/>
      <c r="VKI2" s="12"/>
      <c r="VKJ2" s="12"/>
      <c r="VKK2" s="12"/>
      <c r="VKL2" s="12"/>
      <c r="VKM2" s="12"/>
      <c r="VKN2" s="12"/>
      <c r="VKO2" s="12"/>
      <c r="VKP2" s="12"/>
      <c r="VKQ2" s="12"/>
      <c r="VKR2" s="12"/>
      <c r="VKS2" s="12"/>
      <c r="VKT2" s="12"/>
      <c r="VKU2" s="12"/>
      <c r="VKV2" s="12"/>
      <c r="VKW2" s="12"/>
      <c r="VKX2" s="12"/>
      <c r="VKY2" s="12"/>
      <c r="VKZ2" s="12"/>
      <c r="VLA2" s="12"/>
      <c r="VLB2" s="12"/>
      <c r="VLC2" s="12"/>
      <c r="VLD2" s="12"/>
      <c r="VLE2" s="12"/>
      <c r="VLF2" s="12"/>
      <c r="VLG2" s="12"/>
      <c r="VLH2" s="12"/>
      <c r="VLI2" s="12"/>
      <c r="VLJ2" s="12"/>
      <c r="VLK2" s="12"/>
      <c r="VLL2" s="12"/>
      <c r="VLM2" s="12"/>
      <c r="VLN2" s="12"/>
      <c r="VLO2" s="12"/>
      <c r="VLP2" s="12"/>
      <c r="VLQ2" s="12"/>
      <c r="VLR2" s="12"/>
      <c r="VLS2" s="12"/>
      <c r="VLT2" s="12"/>
      <c r="VLU2" s="12"/>
      <c r="VLV2" s="12"/>
      <c r="VLW2" s="12"/>
      <c r="VLX2" s="12"/>
      <c r="VLY2" s="12"/>
      <c r="VLZ2" s="12"/>
      <c r="VMA2" s="12"/>
      <c r="VMB2" s="12"/>
      <c r="VMC2" s="12"/>
      <c r="VMD2" s="12"/>
      <c r="VME2" s="12"/>
      <c r="VMF2" s="12"/>
      <c r="VMG2" s="12"/>
      <c r="VMH2" s="12"/>
      <c r="VMI2" s="12"/>
      <c r="VMJ2" s="12"/>
      <c r="VMK2" s="12"/>
      <c r="VML2" s="12"/>
      <c r="VMM2" s="12"/>
      <c r="VMN2" s="12"/>
      <c r="VMO2" s="12"/>
      <c r="VMP2" s="12"/>
      <c r="VMQ2" s="12"/>
      <c r="VMR2" s="12"/>
      <c r="VMS2" s="12"/>
      <c r="VMT2" s="12"/>
      <c r="VMU2" s="12"/>
      <c r="VMV2" s="12"/>
      <c r="VMW2" s="12"/>
      <c r="VMX2" s="12"/>
      <c r="VMY2" s="12"/>
      <c r="VMZ2" s="12"/>
      <c r="VNA2" s="12"/>
      <c r="VNB2" s="12"/>
      <c r="VNC2" s="12"/>
      <c r="VND2" s="12"/>
      <c r="VNE2" s="12"/>
      <c r="VNF2" s="12"/>
      <c r="VNG2" s="12"/>
      <c r="VNH2" s="12"/>
      <c r="VNI2" s="12"/>
      <c r="VNJ2" s="12"/>
      <c r="VNK2" s="12"/>
      <c r="VNL2" s="12"/>
      <c r="VNM2" s="12"/>
      <c r="VNN2" s="12"/>
      <c r="VNO2" s="12"/>
      <c r="VNP2" s="12"/>
      <c r="VNQ2" s="12"/>
      <c r="VNR2" s="12"/>
      <c r="VNS2" s="12"/>
      <c r="VNT2" s="12"/>
      <c r="VNU2" s="12"/>
      <c r="VNV2" s="12"/>
      <c r="VNW2" s="12"/>
      <c r="VNX2" s="12"/>
      <c r="VNY2" s="12"/>
      <c r="VNZ2" s="12"/>
      <c r="VOA2" s="12"/>
      <c r="VOB2" s="12"/>
      <c r="VOC2" s="12"/>
      <c r="VOD2" s="12"/>
      <c r="VOE2" s="12"/>
      <c r="VOF2" s="12"/>
      <c r="VOG2" s="12"/>
      <c r="VOH2" s="12"/>
      <c r="VOI2" s="12"/>
      <c r="VOJ2" s="12"/>
      <c r="VOK2" s="12"/>
      <c r="VOL2" s="12"/>
      <c r="VOM2" s="12"/>
      <c r="VON2" s="12"/>
      <c r="VOO2" s="12"/>
      <c r="VOP2" s="12"/>
      <c r="VOQ2" s="12"/>
      <c r="VOR2" s="12"/>
      <c r="VOS2" s="12"/>
      <c r="VOT2" s="12"/>
      <c r="VOU2" s="12"/>
      <c r="VOV2" s="12"/>
      <c r="VOW2" s="12"/>
      <c r="VOX2" s="12"/>
      <c r="VOY2" s="12"/>
      <c r="VOZ2" s="12"/>
      <c r="VPA2" s="12"/>
      <c r="VPB2" s="12"/>
      <c r="VPC2" s="12"/>
      <c r="VPD2" s="12"/>
      <c r="VPE2" s="12"/>
      <c r="VPF2" s="12"/>
      <c r="VPG2" s="12"/>
      <c r="VPH2" s="12"/>
      <c r="VPI2" s="12"/>
      <c r="VPJ2" s="12"/>
      <c r="VPK2" s="12"/>
      <c r="VPL2" s="12"/>
      <c r="VPM2" s="12"/>
      <c r="VPN2" s="12"/>
      <c r="VPO2" s="12"/>
      <c r="VPP2" s="12"/>
      <c r="VPQ2" s="12"/>
      <c r="VPR2" s="12"/>
      <c r="VPS2" s="12"/>
      <c r="VPT2" s="12"/>
      <c r="VPU2" s="12"/>
      <c r="VPV2" s="12"/>
      <c r="VPW2" s="12"/>
      <c r="VPX2" s="12"/>
      <c r="VPY2" s="12"/>
      <c r="VPZ2" s="12"/>
      <c r="VQA2" s="12"/>
      <c r="VQB2" s="12"/>
      <c r="VQC2" s="12"/>
      <c r="VQD2" s="12"/>
      <c r="VQE2" s="12"/>
      <c r="VQF2" s="12"/>
      <c r="VQG2" s="12"/>
      <c r="VQH2" s="12"/>
      <c r="VQI2" s="12"/>
      <c r="VQJ2" s="12"/>
      <c r="VQK2" s="12"/>
      <c r="VQL2" s="12"/>
      <c r="VQM2" s="12"/>
      <c r="VQN2" s="12"/>
      <c r="VQO2" s="12"/>
      <c r="VQP2" s="12"/>
      <c r="VQQ2" s="12"/>
      <c r="VQR2" s="12"/>
      <c r="VQS2" s="12"/>
      <c r="VQT2" s="12"/>
      <c r="VQU2" s="12"/>
      <c r="VQV2" s="12"/>
      <c r="VQW2" s="12"/>
      <c r="VQX2" s="12"/>
      <c r="VQY2" s="12"/>
      <c r="VQZ2" s="12"/>
      <c r="VRA2" s="12"/>
      <c r="VRB2" s="12"/>
      <c r="VRC2" s="12"/>
      <c r="VRD2" s="12"/>
      <c r="VRE2" s="12"/>
      <c r="VRF2" s="12"/>
      <c r="VRG2" s="12"/>
      <c r="VRH2" s="12"/>
      <c r="VRI2" s="12"/>
      <c r="VRJ2" s="12"/>
      <c r="VRK2" s="12"/>
      <c r="VRL2" s="12"/>
      <c r="VRM2" s="12"/>
      <c r="VRN2" s="12"/>
      <c r="VRO2" s="12"/>
      <c r="VRP2" s="12"/>
      <c r="VRQ2" s="12"/>
      <c r="VRR2" s="12"/>
      <c r="VRS2" s="12"/>
      <c r="VRT2" s="12"/>
      <c r="VRU2" s="12"/>
      <c r="VRV2" s="12"/>
      <c r="VRW2" s="12"/>
      <c r="VRX2" s="12"/>
      <c r="VRY2" s="12"/>
      <c r="VRZ2" s="12"/>
      <c r="VSA2" s="12"/>
      <c r="VSB2" s="12"/>
      <c r="VSC2" s="12"/>
      <c r="VSD2" s="12"/>
      <c r="VSE2" s="12"/>
      <c r="VSF2" s="12"/>
      <c r="VSG2" s="12"/>
      <c r="VSH2" s="12"/>
      <c r="VSI2" s="12"/>
      <c r="VSJ2" s="12"/>
      <c r="VSK2" s="12"/>
      <c r="VSL2" s="12"/>
      <c r="VSM2" s="12"/>
      <c r="VSN2" s="12"/>
      <c r="VSO2" s="12"/>
      <c r="VSP2" s="12"/>
      <c r="VSQ2" s="12"/>
      <c r="VSR2" s="12"/>
      <c r="VSS2" s="12"/>
      <c r="VST2" s="12"/>
      <c r="VSU2" s="12"/>
      <c r="VSV2" s="12"/>
      <c r="VSW2" s="12"/>
      <c r="VSX2" s="12"/>
      <c r="VSY2" s="12"/>
      <c r="VSZ2" s="12"/>
      <c r="VTA2" s="12"/>
      <c r="VTB2" s="12"/>
      <c r="VTC2" s="12"/>
      <c r="VTD2" s="12"/>
      <c r="VTE2" s="12"/>
      <c r="VTF2" s="12"/>
      <c r="VTG2" s="12"/>
      <c r="VTH2" s="12"/>
      <c r="VTI2" s="12"/>
      <c r="VTJ2" s="12"/>
      <c r="VTK2" s="12"/>
      <c r="VTL2" s="12"/>
      <c r="VTM2" s="12"/>
      <c r="VTN2" s="12"/>
      <c r="VTO2" s="12"/>
      <c r="VTP2" s="12"/>
      <c r="VTQ2" s="12"/>
      <c r="VTR2" s="12"/>
      <c r="VTS2" s="12"/>
      <c r="VTT2" s="12"/>
      <c r="VTU2" s="12"/>
      <c r="VTV2" s="12"/>
      <c r="VTW2" s="12"/>
      <c r="VTX2" s="12"/>
      <c r="VTY2" s="12"/>
      <c r="VTZ2" s="12"/>
      <c r="VUA2" s="12"/>
      <c r="VUB2" s="12"/>
      <c r="VUC2" s="12"/>
      <c r="VUD2" s="12"/>
      <c r="VUE2" s="12"/>
      <c r="VUF2" s="12"/>
      <c r="VUG2" s="12"/>
      <c r="VUH2" s="12"/>
      <c r="VUI2" s="12"/>
      <c r="VUJ2" s="12"/>
      <c r="VUK2" s="12"/>
      <c r="VUL2" s="12"/>
      <c r="VUM2" s="12"/>
      <c r="VUN2" s="12"/>
      <c r="VUO2" s="12"/>
      <c r="VUP2" s="12"/>
      <c r="VUQ2" s="12"/>
      <c r="VUR2" s="12"/>
      <c r="VUS2" s="12"/>
      <c r="VUT2" s="12"/>
      <c r="VUU2" s="12"/>
      <c r="VUV2" s="12"/>
      <c r="VUW2" s="12"/>
      <c r="VUX2" s="12"/>
      <c r="VUY2" s="12"/>
      <c r="VUZ2" s="12"/>
      <c r="VVA2" s="12"/>
      <c r="VVB2" s="12"/>
      <c r="VVC2" s="12"/>
      <c r="VVD2" s="12"/>
      <c r="VVE2" s="12"/>
      <c r="VVF2" s="12"/>
      <c r="VVG2" s="12"/>
      <c r="VVH2" s="12"/>
      <c r="VVI2" s="12"/>
      <c r="VVJ2" s="12"/>
      <c r="VVK2" s="12"/>
      <c r="VVL2" s="12"/>
      <c r="VVM2" s="12"/>
      <c r="VVN2" s="12"/>
      <c r="VVO2" s="12"/>
      <c r="VVP2" s="12"/>
      <c r="VVQ2" s="12"/>
      <c r="VVR2" s="12"/>
      <c r="VVS2" s="12"/>
      <c r="VVT2" s="12"/>
      <c r="VVU2" s="12"/>
      <c r="VVV2" s="12"/>
      <c r="VVW2" s="12"/>
      <c r="VVX2" s="12"/>
      <c r="VVY2" s="12"/>
      <c r="VVZ2" s="12"/>
      <c r="VWA2" s="12"/>
      <c r="VWB2" s="12"/>
      <c r="VWC2" s="12"/>
      <c r="VWD2" s="12"/>
      <c r="VWE2" s="12"/>
      <c r="VWF2" s="12"/>
      <c r="VWG2" s="12"/>
      <c r="VWH2" s="12"/>
      <c r="VWI2" s="12"/>
      <c r="VWJ2" s="12"/>
      <c r="VWK2" s="12"/>
      <c r="VWL2" s="12"/>
      <c r="VWM2" s="12"/>
      <c r="VWN2" s="12"/>
      <c r="VWO2" s="12"/>
      <c r="VWP2" s="12"/>
      <c r="VWQ2" s="12"/>
      <c r="VWR2" s="12"/>
      <c r="VWS2" s="12"/>
      <c r="VWT2" s="12"/>
      <c r="VWU2" s="12"/>
      <c r="VWV2" s="12"/>
      <c r="VWW2" s="12"/>
      <c r="VWX2" s="12"/>
      <c r="VWY2" s="12"/>
      <c r="VWZ2" s="12"/>
      <c r="VXA2" s="12"/>
      <c r="VXB2" s="12"/>
      <c r="VXC2" s="12"/>
      <c r="VXD2" s="12"/>
      <c r="VXE2" s="12"/>
      <c r="VXF2" s="12"/>
      <c r="VXG2" s="12"/>
      <c r="VXH2" s="12"/>
      <c r="VXI2" s="12"/>
      <c r="VXJ2" s="12"/>
      <c r="VXK2" s="12"/>
      <c r="VXL2" s="12"/>
      <c r="VXM2" s="12"/>
      <c r="VXN2" s="12"/>
      <c r="VXO2" s="12"/>
      <c r="VXP2" s="12"/>
      <c r="VXQ2" s="12"/>
      <c r="VXR2" s="12"/>
      <c r="VXS2" s="12"/>
      <c r="VXT2" s="12"/>
      <c r="VXU2" s="12"/>
      <c r="VXV2" s="12"/>
      <c r="VXW2" s="12"/>
      <c r="VXX2" s="12"/>
      <c r="VXY2" s="12"/>
      <c r="VXZ2" s="12"/>
      <c r="VYA2" s="12"/>
      <c r="VYB2" s="12"/>
      <c r="VYC2" s="12"/>
      <c r="VYD2" s="12"/>
      <c r="VYE2" s="12"/>
      <c r="VYF2" s="12"/>
      <c r="VYG2" s="12"/>
      <c r="VYH2" s="12"/>
      <c r="VYI2" s="12"/>
      <c r="VYJ2" s="12"/>
      <c r="VYK2" s="12"/>
      <c r="VYL2" s="12"/>
      <c r="VYM2" s="12"/>
      <c r="VYN2" s="12"/>
      <c r="VYO2" s="12"/>
      <c r="VYP2" s="12"/>
      <c r="VYQ2" s="12"/>
      <c r="VYR2" s="12"/>
      <c r="VYS2" s="12"/>
      <c r="VYT2" s="12"/>
      <c r="VYU2" s="12"/>
      <c r="VYV2" s="12"/>
      <c r="VYW2" s="12"/>
      <c r="VYX2" s="12"/>
      <c r="VYY2" s="12"/>
      <c r="VYZ2" s="12"/>
      <c r="VZA2" s="12"/>
      <c r="VZB2" s="12"/>
      <c r="VZC2" s="12"/>
      <c r="VZD2" s="12"/>
      <c r="VZE2" s="12"/>
      <c r="VZF2" s="12"/>
      <c r="VZG2" s="12"/>
      <c r="VZH2" s="12"/>
      <c r="VZI2" s="12"/>
      <c r="VZJ2" s="12"/>
      <c r="VZK2" s="12"/>
      <c r="VZL2" s="12"/>
      <c r="VZM2" s="12"/>
      <c r="VZN2" s="12"/>
      <c r="VZO2" s="12"/>
      <c r="VZP2" s="12"/>
      <c r="VZQ2" s="12"/>
      <c r="VZR2" s="12"/>
      <c r="VZS2" s="12"/>
      <c r="VZT2" s="12"/>
      <c r="VZU2" s="12"/>
      <c r="VZV2" s="12"/>
      <c r="VZW2" s="12"/>
      <c r="VZX2" s="12"/>
      <c r="VZY2" s="12"/>
      <c r="VZZ2" s="12"/>
      <c r="WAA2" s="12"/>
      <c r="WAB2" s="12"/>
      <c r="WAC2" s="12"/>
      <c r="WAD2" s="12"/>
      <c r="WAE2" s="12"/>
      <c r="WAF2" s="12"/>
      <c r="WAG2" s="12"/>
      <c r="WAH2" s="12"/>
      <c r="WAI2" s="12"/>
      <c r="WAJ2" s="12"/>
      <c r="WAK2" s="12"/>
      <c r="WAL2" s="12"/>
      <c r="WAM2" s="12"/>
      <c r="WAN2" s="12"/>
      <c r="WAO2" s="12"/>
      <c r="WAP2" s="12"/>
      <c r="WAQ2" s="12"/>
      <c r="WAR2" s="12"/>
      <c r="WAS2" s="12"/>
      <c r="WAT2" s="12"/>
      <c r="WAU2" s="12"/>
      <c r="WAV2" s="12"/>
      <c r="WAW2" s="12"/>
      <c r="WAX2" s="12"/>
      <c r="WAY2" s="12"/>
      <c r="WAZ2" s="12"/>
      <c r="WBA2" s="12"/>
      <c r="WBB2" s="12"/>
      <c r="WBC2" s="12"/>
      <c r="WBD2" s="12"/>
      <c r="WBE2" s="12"/>
      <c r="WBF2" s="12"/>
      <c r="WBG2" s="12"/>
      <c r="WBH2" s="12"/>
      <c r="WBI2" s="12"/>
      <c r="WBJ2" s="12"/>
      <c r="WBK2" s="12"/>
      <c r="WBL2" s="12"/>
      <c r="WBM2" s="12"/>
      <c r="WBN2" s="12"/>
      <c r="WBO2" s="12"/>
      <c r="WBP2" s="12"/>
      <c r="WBQ2" s="12"/>
      <c r="WBR2" s="12"/>
      <c r="WBS2" s="12"/>
      <c r="WBT2" s="12"/>
      <c r="WBU2" s="12"/>
      <c r="WBV2" s="12"/>
      <c r="WBW2" s="12"/>
      <c r="WBX2" s="12"/>
      <c r="WBY2" s="12"/>
      <c r="WBZ2" s="12"/>
      <c r="WCA2" s="12"/>
      <c r="WCB2" s="12"/>
      <c r="WCC2" s="12"/>
      <c r="WCD2" s="12"/>
      <c r="WCE2" s="12"/>
      <c r="WCF2" s="12"/>
      <c r="WCG2" s="12"/>
      <c r="WCH2" s="12"/>
      <c r="WCI2" s="12"/>
      <c r="WCJ2" s="12"/>
      <c r="WCK2" s="12"/>
      <c r="WCL2" s="12"/>
      <c r="WCM2" s="12"/>
      <c r="WCN2" s="12"/>
      <c r="WCO2" s="12"/>
      <c r="WCP2" s="12"/>
      <c r="WCQ2" s="12"/>
      <c r="WCR2" s="12"/>
      <c r="WCS2" s="12"/>
      <c r="WCT2" s="12"/>
      <c r="WCU2" s="12"/>
      <c r="WCV2" s="12"/>
      <c r="WCW2" s="12"/>
      <c r="WCX2" s="12"/>
      <c r="WCY2" s="12"/>
      <c r="WCZ2" s="12"/>
      <c r="WDA2" s="12"/>
      <c r="WDB2" s="12"/>
      <c r="WDC2" s="12"/>
      <c r="WDD2" s="12"/>
      <c r="WDE2" s="12"/>
      <c r="WDF2" s="12"/>
      <c r="WDG2" s="12"/>
      <c r="WDH2" s="12"/>
      <c r="WDI2" s="12"/>
      <c r="WDJ2" s="12"/>
      <c r="WDK2" s="12"/>
      <c r="WDL2" s="12"/>
      <c r="WDM2" s="12"/>
      <c r="WDN2" s="12"/>
      <c r="WDO2" s="12"/>
      <c r="WDP2" s="12"/>
      <c r="WDQ2" s="12"/>
      <c r="WDR2" s="12"/>
      <c r="WDS2" s="12"/>
      <c r="WDT2" s="12"/>
      <c r="WDU2" s="12"/>
      <c r="WDV2" s="12"/>
      <c r="WDW2" s="12"/>
      <c r="WDX2" s="12"/>
      <c r="WDY2" s="12"/>
      <c r="WDZ2" s="12"/>
      <c r="WEA2" s="12"/>
      <c r="WEB2" s="12"/>
      <c r="WEC2" s="12"/>
      <c r="WED2" s="12"/>
      <c r="WEE2" s="12"/>
      <c r="WEF2" s="12"/>
      <c r="WEG2" s="12"/>
      <c r="WEH2" s="12"/>
      <c r="WEI2" s="12"/>
      <c r="WEJ2" s="12"/>
      <c r="WEK2" s="12"/>
      <c r="WEL2" s="12"/>
      <c r="WEM2" s="12"/>
      <c r="WEN2" s="12"/>
      <c r="WEO2" s="12"/>
      <c r="WEP2" s="12"/>
      <c r="WEQ2" s="12"/>
      <c r="WER2" s="12"/>
      <c r="WES2" s="12"/>
      <c r="WET2" s="12"/>
      <c r="WEU2" s="12"/>
      <c r="WEV2" s="12"/>
      <c r="WEW2" s="12"/>
      <c r="WEX2" s="12"/>
      <c r="WEY2" s="12"/>
      <c r="WEZ2" s="12"/>
      <c r="WFA2" s="12"/>
      <c r="WFB2" s="12"/>
      <c r="WFC2" s="12"/>
      <c r="WFD2" s="12"/>
      <c r="WFE2" s="12"/>
      <c r="WFF2" s="12"/>
      <c r="WFG2" s="12"/>
      <c r="WFH2" s="12"/>
      <c r="WFI2" s="12"/>
      <c r="WFJ2" s="12"/>
      <c r="WFK2" s="12"/>
      <c r="WFL2" s="12"/>
      <c r="WFM2" s="12"/>
      <c r="WFN2" s="12"/>
      <c r="WFO2" s="12"/>
      <c r="WFP2" s="12"/>
      <c r="WFQ2" s="12"/>
      <c r="WFR2" s="12"/>
      <c r="WFS2" s="12"/>
      <c r="WFT2" s="12"/>
      <c r="WFU2" s="12"/>
      <c r="WFV2" s="12"/>
      <c r="WFW2" s="12"/>
      <c r="WFX2" s="12"/>
      <c r="WFY2" s="12"/>
      <c r="WFZ2" s="12"/>
      <c r="WGA2" s="12"/>
      <c r="WGB2" s="12"/>
      <c r="WGC2" s="12"/>
      <c r="WGD2" s="12"/>
      <c r="WGE2" s="12"/>
      <c r="WGF2" s="12"/>
      <c r="WGG2" s="12"/>
      <c r="WGH2" s="12"/>
      <c r="WGI2" s="12"/>
      <c r="WGJ2" s="12"/>
      <c r="WGK2" s="12"/>
      <c r="WGL2" s="12"/>
      <c r="WGM2" s="12"/>
      <c r="WGN2" s="12"/>
      <c r="WGO2" s="12"/>
      <c r="WGP2" s="12"/>
      <c r="WGQ2" s="12"/>
      <c r="WGR2" s="12"/>
      <c r="WGS2" s="12"/>
      <c r="WGT2" s="12"/>
      <c r="WGU2" s="12"/>
      <c r="WGV2" s="12"/>
      <c r="WGW2" s="12"/>
      <c r="WGX2" s="12"/>
      <c r="WGY2" s="12"/>
      <c r="WGZ2" s="12"/>
      <c r="WHA2" s="12"/>
      <c r="WHB2" s="12"/>
      <c r="WHC2" s="12"/>
      <c r="WHD2" s="12"/>
      <c r="WHE2" s="12"/>
      <c r="WHF2" s="12"/>
      <c r="WHG2" s="12"/>
      <c r="WHH2" s="12"/>
      <c r="WHI2" s="12"/>
      <c r="WHJ2" s="12"/>
      <c r="WHK2" s="12"/>
      <c r="WHL2" s="12"/>
      <c r="WHM2" s="12"/>
      <c r="WHN2" s="12"/>
      <c r="WHO2" s="12"/>
      <c r="WHP2" s="12"/>
      <c r="WHQ2" s="12"/>
      <c r="WHR2" s="12"/>
      <c r="WHS2" s="12"/>
      <c r="WHT2" s="12"/>
      <c r="WHU2" s="12"/>
      <c r="WHV2" s="12"/>
      <c r="WHW2" s="12"/>
      <c r="WHX2" s="12"/>
      <c r="WHY2" s="12"/>
      <c r="WHZ2" s="12"/>
      <c r="WIA2" s="12"/>
      <c r="WIB2" s="12"/>
      <c r="WIC2" s="12"/>
      <c r="WID2" s="12"/>
      <c r="WIE2" s="12"/>
      <c r="WIF2" s="12"/>
      <c r="WIG2" s="12"/>
      <c r="WIH2" s="12"/>
      <c r="WII2" s="12"/>
      <c r="WIJ2" s="12"/>
      <c r="WIK2" s="12"/>
      <c r="WIL2" s="12"/>
      <c r="WIM2" s="12"/>
      <c r="WIN2" s="12"/>
      <c r="WIO2" s="12"/>
      <c r="WIP2" s="12"/>
      <c r="WIQ2" s="12"/>
      <c r="WIR2" s="12"/>
      <c r="WIS2" s="12"/>
      <c r="WIT2" s="12"/>
      <c r="WIU2" s="12"/>
      <c r="WIV2" s="12"/>
      <c r="WIW2" s="12"/>
      <c r="WIX2" s="12"/>
      <c r="WIY2" s="12"/>
      <c r="WIZ2" s="12"/>
      <c r="WJA2" s="12"/>
      <c r="WJB2" s="12"/>
      <c r="WJC2" s="12"/>
      <c r="WJD2" s="12"/>
      <c r="WJE2" s="12"/>
      <c r="WJF2" s="12"/>
      <c r="WJG2" s="12"/>
      <c r="WJH2" s="12"/>
      <c r="WJI2" s="12"/>
      <c r="WJJ2" s="12"/>
      <c r="WJK2" s="12"/>
      <c r="WJL2" s="12"/>
      <c r="WJM2" s="12"/>
      <c r="WJN2" s="12"/>
      <c r="WJO2" s="12"/>
      <c r="WJP2" s="12"/>
      <c r="WJQ2" s="12"/>
      <c r="WJR2" s="12"/>
      <c r="WJS2" s="12"/>
      <c r="WJT2" s="12"/>
      <c r="WJU2" s="12"/>
      <c r="WJV2" s="12"/>
      <c r="WJW2" s="12"/>
      <c r="WJX2" s="12"/>
      <c r="WJY2" s="12"/>
      <c r="WJZ2" s="12"/>
      <c r="WKA2" s="12"/>
      <c r="WKB2" s="12"/>
      <c r="WKC2" s="12"/>
      <c r="WKD2" s="12"/>
      <c r="WKE2" s="12"/>
      <c r="WKF2" s="12"/>
      <c r="WKG2" s="12"/>
      <c r="WKH2" s="12"/>
      <c r="WKI2" s="12"/>
      <c r="WKJ2" s="12"/>
      <c r="WKK2" s="12"/>
      <c r="WKL2" s="12"/>
      <c r="WKM2" s="12"/>
      <c r="WKN2" s="12"/>
      <c r="WKO2" s="12"/>
      <c r="WKP2" s="12"/>
      <c r="WKQ2" s="12"/>
      <c r="WKR2" s="12"/>
      <c r="WKS2" s="12"/>
      <c r="WKT2" s="12"/>
      <c r="WKU2" s="12"/>
      <c r="WKV2" s="12"/>
      <c r="WKW2" s="12"/>
      <c r="WKX2" s="12"/>
      <c r="WKY2" s="12"/>
      <c r="WKZ2" s="12"/>
      <c r="WLA2" s="12"/>
      <c r="WLB2" s="12"/>
      <c r="WLC2" s="12"/>
      <c r="WLD2" s="12"/>
      <c r="WLE2" s="12"/>
      <c r="WLF2" s="12"/>
      <c r="WLG2" s="12"/>
      <c r="WLH2" s="12"/>
      <c r="WLI2" s="12"/>
      <c r="WLJ2" s="12"/>
      <c r="WLK2" s="12"/>
      <c r="WLL2" s="12"/>
      <c r="WLM2" s="12"/>
      <c r="WLN2" s="12"/>
      <c r="WLO2" s="12"/>
      <c r="WLP2" s="12"/>
      <c r="WLQ2" s="12"/>
      <c r="WLR2" s="12"/>
      <c r="WLS2" s="12"/>
      <c r="WLT2" s="12"/>
      <c r="WLU2" s="12"/>
      <c r="WLV2" s="12"/>
      <c r="WLW2" s="12"/>
      <c r="WLX2" s="12"/>
      <c r="WLY2" s="12"/>
      <c r="WLZ2" s="12"/>
      <c r="WMA2" s="12"/>
      <c r="WMB2" s="12"/>
      <c r="WMC2" s="12"/>
      <c r="WMD2" s="12"/>
      <c r="WME2" s="12"/>
      <c r="WMF2" s="12"/>
      <c r="WMG2" s="12"/>
      <c r="WMH2" s="12"/>
      <c r="WMI2" s="12"/>
      <c r="WMJ2" s="12"/>
      <c r="WMK2" s="12"/>
      <c r="WML2" s="12"/>
      <c r="WMM2" s="12"/>
      <c r="WMN2" s="12"/>
      <c r="WMO2" s="12"/>
      <c r="WMP2" s="12"/>
      <c r="WMQ2" s="12"/>
      <c r="WMR2" s="12"/>
      <c r="WMS2" s="12"/>
      <c r="WMT2" s="12"/>
      <c r="WMU2" s="12"/>
      <c r="WMV2" s="12"/>
      <c r="WMW2" s="12"/>
      <c r="WMX2" s="12"/>
      <c r="WMY2" s="12"/>
      <c r="WMZ2" s="12"/>
      <c r="WNA2" s="12"/>
      <c r="WNB2" s="12"/>
      <c r="WNC2" s="12"/>
      <c r="WND2" s="12"/>
      <c r="WNE2" s="12"/>
      <c r="WNF2" s="12"/>
      <c r="WNG2" s="12"/>
      <c r="WNH2" s="12"/>
      <c r="WNI2" s="12"/>
      <c r="WNJ2" s="12"/>
      <c r="WNK2" s="12"/>
      <c r="WNL2" s="12"/>
      <c r="WNM2" s="12"/>
      <c r="WNN2" s="12"/>
      <c r="WNO2" s="12"/>
      <c r="WNP2" s="12"/>
      <c r="WNQ2" s="12"/>
      <c r="WNR2" s="12"/>
      <c r="WNS2" s="12"/>
      <c r="WNT2" s="12"/>
      <c r="WNU2" s="12"/>
      <c r="WNV2" s="12"/>
      <c r="WNW2" s="12"/>
      <c r="WNX2" s="12"/>
      <c r="WNY2" s="12"/>
      <c r="WNZ2" s="12"/>
      <c r="WOA2" s="12"/>
      <c r="WOB2" s="12"/>
      <c r="WOC2" s="12"/>
      <c r="WOD2" s="12"/>
      <c r="WOE2" s="12"/>
      <c r="WOF2" s="12"/>
      <c r="WOG2" s="12"/>
      <c r="WOH2" s="12"/>
      <c r="WOI2" s="12"/>
      <c r="WOJ2" s="12"/>
      <c r="WOK2" s="12"/>
      <c r="WOL2" s="12"/>
      <c r="WOM2" s="12"/>
      <c r="WON2" s="12"/>
      <c r="WOO2" s="12"/>
      <c r="WOP2" s="12"/>
      <c r="WOQ2" s="12"/>
      <c r="WOR2" s="12"/>
      <c r="WOS2" s="12"/>
      <c r="WOT2" s="12"/>
      <c r="WOU2" s="12"/>
      <c r="WOV2" s="12"/>
      <c r="WOW2" s="12"/>
      <c r="WOX2" s="12"/>
      <c r="WOY2" s="12"/>
      <c r="WOZ2" s="12"/>
      <c r="WPA2" s="12"/>
      <c r="WPB2" s="12"/>
      <c r="WPC2" s="12"/>
      <c r="WPD2" s="12"/>
      <c r="WPE2" s="12"/>
      <c r="WPF2" s="12"/>
      <c r="WPG2" s="12"/>
      <c r="WPH2" s="12"/>
      <c r="WPI2" s="12"/>
      <c r="WPJ2" s="12"/>
      <c r="WPK2" s="12"/>
      <c r="WPL2" s="12"/>
      <c r="WPM2" s="12"/>
      <c r="WPN2" s="12"/>
      <c r="WPO2" s="12"/>
      <c r="WPP2" s="12"/>
      <c r="WPQ2" s="12"/>
      <c r="WPR2" s="12"/>
      <c r="WPS2" s="12"/>
      <c r="WPT2" s="12"/>
      <c r="WPU2" s="12"/>
      <c r="WPV2" s="12"/>
      <c r="WPW2" s="12"/>
      <c r="WPX2" s="12"/>
      <c r="WPY2" s="12"/>
      <c r="WPZ2" s="12"/>
      <c r="WQA2" s="12"/>
      <c r="WQB2" s="12"/>
      <c r="WQC2" s="12"/>
      <c r="WQD2" s="12"/>
      <c r="WQE2" s="12"/>
      <c r="WQF2" s="12"/>
      <c r="WQG2" s="12"/>
      <c r="WQH2" s="12"/>
      <c r="WQI2" s="12"/>
      <c r="WQJ2" s="12"/>
      <c r="WQK2" s="12"/>
      <c r="WQL2" s="12"/>
      <c r="WQM2" s="12"/>
      <c r="WQN2" s="12"/>
      <c r="WQO2" s="12"/>
      <c r="WQP2" s="12"/>
      <c r="WQQ2" s="12"/>
      <c r="WQR2" s="12"/>
      <c r="WQS2" s="12"/>
      <c r="WQT2" s="12"/>
      <c r="WQU2" s="12"/>
      <c r="WQV2" s="12"/>
      <c r="WQW2" s="12"/>
      <c r="WQX2" s="12"/>
      <c r="WQY2" s="12"/>
      <c r="WQZ2" s="12"/>
      <c r="WRA2" s="12"/>
      <c r="WRB2" s="12"/>
      <c r="WRC2" s="12"/>
      <c r="WRD2" s="12"/>
      <c r="WRE2" s="12"/>
      <c r="WRF2" s="12"/>
      <c r="WRG2" s="12"/>
      <c r="WRH2" s="12"/>
      <c r="WRI2" s="12"/>
      <c r="WRJ2" s="12"/>
      <c r="WRK2" s="12"/>
      <c r="WRL2" s="12"/>
      <c r="WRM2" s="12"/>
      <c r="WRN2" s="12"/>
      <c r="WRO2" s="12"/>
      <c r="WRP2" s="12"/>
      <c r="WRQ2" s="12"/>
      <c r="WRR2" s="12"/>
      <c r="WRS2" s="12"/>
      <c r="WRT2" s="12"/>
      <c r="WRU2" s="12"/>
      <c r="WRV2" s="12"/>
      <c r="WRW2" s="12"/>
      <c r="WRX2" s="12"/>
      <c r="WRY2" s="12"/>
      <c r="WRZ2" s="12"/>
      <c r="WSA2" s="12"/>
      <c r="WSB2" s="12"/>
      <c r="WSC2" s="12"/>
      <c r="WSD2" s="12"/>
      <c r="WSE2" s="12"/>
      <c r="WSF2" s="12"/>
      <c r="WSG2" s="12"/>
      <c r="WSH2" s="12"/>
      <c r="WSI2" s="12"/>
      <c r="WSJ2" s="12"/>
      <c r="WSK2" s="12"/>
      <c r="WSL2" s="12"/>
      <c r="WSM2" s="12"/>
      <c r="WSN2" s="12"/>
      <c r="WSO2" s="12"/>
      <c r="WSP2" s="12"/>
      <c r="WSQ2" s="12"/>
      <c r="WSR2" s="12"/>
      <c r="WSS2" s="12"/>
      <c r="WST2" s="12"/>
      <c r="WSU2" s="12"/>
      <c r="WSV2" s="12"/>
      <c r="WSW2" s="12"/>
      <c r="WSX2" s="12"/>
      <c r="WSY2" s="12"/>
      <c r="WSZ2" s="12"/>
      <c r="WTA2" s="12"/>
      <c r="WTB2" s="12"/>
      <c r="WTC2" s="12"/>
      <c r="WTD2" s="12"/>
      <c r="WTE2" s="12"/>
      <c r="WTF2" s="12"/>
      <c r="WTG2" s="12"/>
      <c r="WTH2" s="12"/>
      <c r="WTI2" s="12"/>
      <c r="WTJ2" s="12"/>
      <c r="WTK2" s="12"/>
      <c r="WTL2" s="12"/>
      <c r="WTM2" s="12"/>
      <c r="WTN2" s="12"/>
      <c r="WTO2" s="12"/>
      <c r="WTP2" s="12"/>
      <c r="WTQ2" s="12"/>
      <c r="WTR2" s="12"/>
      <c r="WTS2" s="12"/>
      <c r="WTT2" s="12"/>
      <c r="WTU2" s="12"/>
      <c r="WTV2" s="12"/>
      <c r="WTW2" s="12"/>
      <c r="WTX2" s="12"/>
      <c r="WTY2" s="12"/>
      <c r="WTZ2" s="12"/>
      <c r="WUA2" s="12"/>
      <c r="WUB2" s="12"/>
      <c r="WUC2" s="12"/>
      <c r="WUD2" s="12"/>
      <c r="WUE2" s="12"/>
      <c r="WUF2" s="12"/>
      <c r="WUG2" s="12"/>
      <c r="WUH2" s="12"/>
      <c r="WUI2" s="12"/>
      <c r="WUJ2" s="12"/>
      <c r="WUK2" s="12"/>
      <c r="WUL2" s="12"/>
      <c r="WUM2" s="12"/>
      <c r="WUN2" s="12"/>
      <c r="WUO2" s="12"/>
      <c r="WUP2" s="12"/>
      <c r="WUQ2" s="12"/>
      <c r="WUR2" s="12"/>
      <c r="WUS2" s="12"/>
      <c r="WUT2" s="12"/>
      <c r="WUU2" s="12"/>
      <c r="WUV2" s="12"/>
      <c r="WUW2" s="12"/>
      <c r="WUX2" s="12"/>
      <c r="WUY2" s="12"/>
      <c r="WUZ2" s="12"/>
      <c r="WVA2" s="12"/>
      <c r="WVB2" s="12"/>
      <c r="WVC2" s="12"/>
      <c r="WVD2" s="12"/>
      <c r="WVE2" s="12"/>
      <c r="WVF2" s="12"/>
      <c r="WVG2" s="12"/>
      <c r="WVH2" s="12"/>
      <c r="WVI2" s="12"/>
      <c r="WVJ2" s="12"/>
      <c r="WVK2" s="12"/>
      <c r="WVL2" s="12"/>
      <c r="WVM2" s="12"/>
      <c r="WVN2" s="12"/>
      <c r="WVO2" s="12"/>
      <c r="WVP2" s="12"/>
      <c r="WVQ2" s="12"/>
      <c r="WVR2" s="12"/>
      <c r="WVS2" s="12"/>
      <c r="WVT2" s="12"/>
      <c r="WVU2" s="12"/>
      <c r="WVV2" s="12"/>
      <c r="WVW2" s="12"/>
      <c r="WVX2" s="12"/>
      <c r="WVY2" s="12"/>
      <c r="WVZ2" s="12"/>
      <c r="WWA2" s="12"/>
      <c r="WWB2" s="12"/>
      <c r="WWC2" s="12"/>
      <c r="WWD2" s="12"/>
      <c r="WWE2" s="12"/>
      <c r="WWF2" s="12"/>
      <c r="WWG2" s="12"/>
      <c r="WWH2" s="12"/>
      <c r="WWI2" s="12"/>
      <c r="WWJ2" s="12"/>
      <c r="WWK2" s="12"/>
      <c r="WWL2" s="12"/>
      <c r="WWM2" s="12"/>
      <c r="WWN2" s="12"/>
      <c r="WWO2" s="12"/>
      <c r="WWP2" s="12"/>
      <c r="WWQ2" s="12"/>
      <c r="WWR2" s="12"/>
      <c r="WWS2" s="12"/>
      <c r="WWT2" s="12"/>
      <c r="WWU2" s="12"/>
      <c r="WWV2" s="12"/>
      <c r="WWW2" s="12"/>
      <c r="WWX2" s="12"/>
      <c r="WWY2" s="12"/>
      <c r="WWZ2" s="12"/>
      <c r="WXA2" s="12"/>
      <c r="WXB2" s="12"/>
      <c r="WXC2" s="12"/>
      <c r="WXD2" s="12"/>
      <c r="WXE2" s="12"/>
      <c r="WXF2" s="12"/>
      <c r="WXG2" s="12"/>
      <c r="WXH2" s="12"/>
      <c r="WXI2" s="12"/>
      <c r="WXJ2" s="12"/>
      <c r="WXK2" s="12"/>
      <c r="WXL2" s="12"/>
      <c r="WXM2" s="12"/>
      <c r="WXN2" s="12"/>
      <c r="WXO2" s="12"/>
      <c r="WXP2" s="12"/>
      <c r="WXQ2" s="12"/>
      <c r="WXR2" s="12"/>
      <c r="WXS2" s="12"/>
      <c r="WXT2" s="12"/>
      <c r="WXU2" s="12"/>
      <c r="WXV2" s="12"/>
      <c r="WXW2" s="12"/>
      <c r="WXX2" s="12"/>
      <c r="WXY2" s="12"/>
      <c r="WXZ2" s="12"/>
      <c r="WYA2" s="12"/>
      <c r="WYB2" s="12"/>
      <c r="WYC2" s="12"/>
      <c r="WYD2" s="12"/>
      <c r="WYE2" s="12"/>
      <c r="WYF2" s="12"/>
      <c r="WYG2" s="12"/>
      <c r="WYH2" s="12"/>
      <c r="WYI2" s="12"/>
      <c r="WYJ2" s="12"/>
      <c r="WYK2" s="12"/>
      <c r="WYL2" s="12"/>
      <c r="WYM2" s="12"/>
      <c r="WYN2" s="12"/>
      <c r="WYO2" s="12"/>
      <c r="WYP2" s="12"/>
      <c r="WYQ2" s="12"/>
      <c r="WYR2" s="12"/>
      <c r="WYS2" s="12"/>
      <c r="WYT2" s="12"/>
      <c r="WYU2" s="12"/>
      <c r="WYV2" s="12"/>
      <c r="WYW2" s="12"/>
      <c r="WYX2" s="12"/>
      <c r="WYY2" s="12"/>
      <c r="WYZ2" s="12"/>
      <c r="WZA2" s="12"/>
      <c r="WZB2" s="12"/>
      <c r="WZC2" s="12"/>
      <c r="WZD2" s="12"/>
      <c r="WZE2" s="12"/>
      <c r="WZF2" s="12"/>
      <c r="WZG2" s="12"/>
      <c r="WZH2" s="12"/>
      <c r="WZI2" s="12"/>
      <c r="WZJ2" s="12"/>
      <c r="WZK2" s="12"/>
      <c r="WZL2" s="12"/>
      <c r="WZM2" s="12"/>
      <c r="WZN2" s="12"/>
      <c r="WZO2" s="12"/>
      <c r="WZP2" s="12"/>
      <c r="WZQ2" s="12"/>
      <c r="WZR2" s="12"/>
      <c r="WZS2" s="12"/>
      <c r="WZT2" s="12"/>
      <c r="WZU2" s="12"/>
      <c r="WZV2" s="12"/>
      <c r="WZW2" s="12"/>
      <c r="WZX2" s="12"/>
      <c r="WZY2" s="12"/>
      <c r="WZZ2" s="12"/>
      <c r="XAA2" s="12"/>
      <c r="XAB2" s="12"/>
      <c r="XAC2" s="12"/>
      <c r="XAD2" s="12"/>
      <c r="XAE2" s="12"/>
      <c r="XAF2" s="12"/>
      <c r="XAG2" s="12"/>
      <c r="XAH2" s="12"/>
      <c r="XAI2" s="12"/>
      <c r="XAJ2" s="12"/>
      <c r="XAK2" s="12"/>
      <c r="XAL2" s="12"/>
      <c r="XAM2" s="12"/>
      <c r="XAN2" s="12"/>
      <c r="XAO2" s="12"/>
      <c r="XAP2" s="12"/>
      <c r="XAQ2" s="12"/>
      <c r="XAR2" s="12"/>
      <c r="XAS2" s="12"/>
      <c r="XAT2" s="12"/>
      <c r="XAU2" s="12"/>
      <c r="XAV2" s="12"/>
      <c r="XAW2" s="12"/>
      <c r="XAX2" s="12"/>
      <c r="XAY2" s="12"/>
      <c r="XAZ2" s="12"/>
      <c r="XBA2" s="12"/>
      <c r="XBB2" s="12"/>
      <c r="XBC2" s="12"/>
      <c r="XBD2" s="12"/>
      <c r="XBE2" s="12"/>
      <c r="XBF2" s="12"/>
      <c r="XBG2" s="12"/>
      <c r="XBH2" s="12"/>
      <c r="XBI2" s="12"/>
      <c r="XBJ2" s="12"/>
      <c r="XBK2" s="12"/>
      <c r="XBL2" s="12"/>
      <c r="XBM2" s="12"/>
      <c r="XBN2" s="12"/>
      <c r="XBO2" s="12"/>
      <c r="XBP2" s="12"/>
      <c r="XBQ2" s="12"/>
      <c r="XBR2" s="12"/>
      <c r="XBS2" s="12"/>
      <c r="XBT2" s="12"/>
      <c r="XBU2" s="12"/>
      <c r="XBV2" s="12"/>
      <c r="XBW2" s="12"/>
      <c r="XBX2" s="12"/>
      <c r="XBY2" s="12"/>
      <c r="XBZ2" s="12"/>
      <c r="XCA2" s="12"/>
      <c r="XCB2" s="12"/>
      <c r="XCC2" s="12"/>
      <c r="XCD2" s="12"/>
      <c r="XCE2" s="12"/>
      <c r="XCF2" s="12"/>
      <c r="XCG2" s="12"/>
      <c r="XCH2" s="12"/>
      <c r="XCI2" s="12"/>
      <c r="XCJ2" s="12"/>
      <c r="XCK2" s="12"/>
      <c r="XCL2" s="12"/>
      <c r="XCM2" s="12"/>
      <c r="XCN2" s="12"/>
      <c r="XCO2" s="12"/>
      <c r="XCP2" s="12"/>
      <c r="XCQ2" s="12"/>
      <c r="XCR2" s="12"/>
      <c r="XCS2" s="12"/>
      <c r="XCT2" s="12"/>
      <c r="XCU2" s="12"/>
      <c r="XCV2" s="12"/>
      <c r="XCW2" s="12"/>
      <c r="XCX2" s="12"/>
      <c r="XCY2" s="12"/>
      <c r="XCZ2" s="12"/>
      <c r="XDA2" s="12"/>
      <c r="XDB2" s="12"/>
      <c r="XDC2" s="12"/>
      <c r="XDD2" s="12"/>
      <c r="XDE2" s="12"/>
      <c r="XDF2" s="12"/>
      <c r="XDG2" s="12"/>
      <c r="XDH2" s="12"/>
      <c r="XDI2" s="12"/>
      <c r="XDJ2" s="12"/>
      <c r="XDK2" s="12"/>
      <c r="XDL2" s="12"/>
      <c r="XDM2" s="12"/>
      <c r="XDN2" s="12"/>
      <c r="XDO2" s="12"/>
      <c r="XDP2" s="12"/>
      <c r="XDQ2" s="12"/>
      <c r="XDR2" s="12"/>
      <c r="XDS2" s="12"/>
      <c r="XDT2" s="12"/>
      <c r="XDU2" s="12"/>
      <c r="XDV2" s="12"/>
      <c r="XDW2" s="12"/>
      <c r="XDX2" s="12"/>
      <c r="XDY2" s="12"/>
      <c r="XDZ2" s="12"/>
      <c r="XEA2" s="12"/>
      <c r="XEB2" s="12"/>
      <c r="XEC2" s="12"/>
      <c r="XED2" s="12"/>
      <c r="XEE2" s="12"/>
      <c r="XEF2" s="12"/>
      <c r="XEG2" s="12"/>
      <c r="XEH2" s="12"/>
      <c r="XEI2" s="12"/>
      <c r="XEJ2" s="12"/>
      <c r="XEK2" s="12"/>
      <c r="XEL2" s="12"/>
      <c r="XEM2" s="12"/>
      <c r="XEN2" s="12"/>
      <c r="XEO2" s="12"/>
      <c r="XEP2" s="12"/>
      <c r="XEQ2" s="12"/>
      <c r="XER2" s="12"/>
      <c r="XES2" s="12"/>
      <c r="XET2" s="12"/>
      <c r="XEU2" s="12"/>
      <c r="XEV2" s="12"/>
      <c r="XEW2" s="12"/>
      <c r="XEX2" s="12"/>
      <c r="XEY2" s="12"/>
      <c r="XEZ2" s="12"/>
      <c r="XFA2" s="12"/>
      <c r="XFB2" s="12"/>
      <c r="XFC2" s="12"/>
    </row>
    <row r="3" spans="1:16383">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row>
    <row r="4" spans="1:16383">
      <c r="A4" s="3"/>
      <c r="B4" s="2" t="s">
        <v>870</v>
      </c>
      <c r="C4" s="2"/>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row>
    <row r="5" spans="1:16383" ht="18" customHeight="1">
      <c r="A5" s="3"/>
      <c r="B5" s="373" t="s">
        <v>941</v>
      </c>
      <c r="C5" s="373"/>
      <c r="D5" s="373"/>
      <c r="E5" s="373"/>
      <c r="F5" s="373"/>
      <c r="G5" s="373"/>
      <c r="H5" s="373"/>
      <c r="I5" s="373"/>
      <c r="J5" s="373"/>
      <c r="K5" s="373"/>
      <c r="L5" s="373"/>
      <c r="M5" s="373"/>
      <c r="N5" s="37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row>
    <row r="6" spans="1:16383">
      <c r="A6" s="3"/>
      <c r="B6" s="17" t="s">
        <v>154</v>
      </c>
      <c r="C6" s="3"/>
      <c r="D6" s="3"/>
      <c r="E6" s="1"/>
      <c r="F6" s="1"/>
      <c r="G6" s="1"/>
      <c r="H6" s="1"/>
      <c r="I6" s="1"/>
      <c r="J6" s="1"/>
      <c r="K6" s="1"/>
      <c r="L6" s="1"/>
      <c r="M6" s="1"/>
      <c r="N6" s="1"/>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row>
    <row r="7" spans="1:16383">
      <c r="A7" s="3"/>
      <c r="B7" s="373" t="s">
        <v>942</v>
      </c>
      <c r="C7" s="373"/>
      <c r="D7" s="373"/>
      <c r="E7" s="1"/>
      <c r="F7" s="1"/>
      <c r="G7" s="1"/>
      <c r="H7" s="1"/>
      <c r="I7" s="1"/>
      <c r="J7" s="1"/>
      <c r="K7" s="1"/>
      <c r="L7" s="1"/>
      <c r="M7" s="1"/>
      <c r="N7" s="1"/>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row>
    <row r="8" spans="1:16383" s="3" customFormat="1"/>
    <row r="9" spans="1:16383" s="8" customFormat="1">
      <c r="B9" s="8" t="s">
        <v>158</v>
      </c>
      <c r="H9" s="59"/>
      <c r="I9" s="52"/>
      <c r="J9" s="59"/>
      <c r="K9" s="52"/>
      <c r="L9" s="59"/>
      <c r="M9" s="52"/>
      <c r="N9" s="52"/>
      <c r="O9" s="52"/>
      <c r="P9" s="52"/>
      <c r="Q9" s="52"/>
      <c r="R9" s="52"/>
    </row>
    <row r="10" spans="1:16383">
      <c r="A10" s="3"/>
      <c r="B10" s="3"/>
      <c r="D10" s="3"/>
      <c r="E10" s="3"/>
      <c r="F10" s="3"/>
      <c r="G10" s="3"/>
      <c r="H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row>
    <row r="11" spans="1:16383">
      <c r="A11" s="8"/>
      <c r="B11" s="8" t="s">
        <v>943</v>
      </c>
      <c r="C11" s="8"/>
      <c r="D11" s="8" t="s">
        <v>200</v>
      </c>
      <c r="E11" s="120">
        <v>1946</v>
      </c>
      <c r="F11" s="120">
        <v>1947</v>
      </c>
      <c r="G11" s="120">
        <v>1948</v>
      </c>
      <c r="H11" s="120">
        <v>1949</v>
      </c>
      <c r="I11" s="120">
        <v>1950</v>
      </c>
      <c r="J11" s="120">
        <v>1951</v>
      </c>
      <c r="K11" s="120">
        <v>1952</v>
      </c>
      <c r="L11" s="120">
        <v>1953</v>
      </c>
      <c r="M11" s="120">
        <v>1954</v>
      </c>
      <c r="N11" s="120">
        <v>1955</v>
      </c>
      <c r="O11" s="120">
        <v>1956</v>
      </c>
      <c r="P11" s="120">
        <v>1957</v>
      </c>
      <c r="Q11" s="120">
        <v>1958</v>
      </c>
      <c r="R11" s="120">
        <v>1959</v>
      </c>
      <c r="S11" s="120">
        <v>1960</v>
      </c>
      <c r="T11" s="120">
        <v>1961</v>
      </c>
      <c r="U11" s="120">
        <v>1962</v>
      </c>
      <c r="V11" s="120">
        <v>1963</v>
      </c>
      <c r="W11" s="120">
        <v>1964</v>
      </c>
      <c r="X11" s="120">
        <v>1965</v>
      </c>
      <c r="Y11" s="120">
        <v>1966</v>
      </c>
      <c r="Z11" s="120">
        <v>1967</v>
      </c>
      <c r="AA11" s="120">
        <v>1968</v>
      </c>
      <c r="AB11" s="120">
        <v>1969</v>
      </c>
      <c r="AC11" s="120">
        <v>1970</v>
      </c>
      <c r="AD11" s="120">
        <v>1971</v>
      </c>
      <c r="AE11" s="120">
        <v>1972</v>
      </c>
      <c r="AF11" s="120">
        <v>1973</v>
      </c>
      <c r="AG11" s="120">
        <v>1974</v>
      </c>
      <c r="AH11" s="120">
        <v>1975</v>
      </c>
      <c r="AI11" s="120">
        <v>1976</v>
      </c>
      <c r="AJ11" s="120">
        <v>1977</v>
      </c>
      <c r="AK11" s="120">
        <v>1978</v>
      </c>
      <c r="AL11" s="120">
        <v>1979</v>
      </c>
      <c r="AM11" s="120">
        <v>1980</v>
      </c>
      <c r="AN11" s="120">
        <v>1981</v>
      </c>
      <c r="AO11" s="120">
        <v>1982</v>
      </c>
      <c r="AP11" s="120">
        <v>1983</v>
      </c>
      <c r="AQ11" s="120">
        <v>1984</v>
      </c>
      <c r="AR11" s="120">
        <v>1985</v>
      </c>
      <c r="AS11" s="120">
        <v>1986</v>
      </c>
      <c r="AT11" s="120">
        <v>1987</v>
      </c>
      <c r="AU11" s="120">
        <v>1988</v>
      </c>
      <c r="AV11" s="120">
        <v>1989</v>
      </c>
      <c r="AW11" s="120">
        <v>1990</v>
      </c>
      <c r="AX11" s="120">
        <v>1991</v>
      </c>
      <c r="AY11" s="120">
        <v>1992</v>
      </c>
      <c r="AZ11" s="120">
        <v>1993</v>
      </c>
      <c r="BA11" s="120">
        <v>1994</v>
      </c>
      <c r="BB11" s="120">
        <v>1995</v>
      </c>
      <c r="BC11" s="120">
        <v>1996</v>
      </c>
      <c r="BD11" s="120">
        <v>1997</v>
      </c>
      <c r="BE11" s="120">
        <v>1998</v>
      </c>
      <c r="BF11" s="120">
        <v>1999</v>
      </c>
      <c r="BG11" s="120">
        <v>2000</v>
      </c>
      <c r="BH11" s="120">
        <v>2001</v>
      </c>
      <c r="BI11" s="120">
        <v>2002</v>
      </c>
      <c r="BJ11" s="120">
        <v>2003</v>
      </c>
      <c r="BK11" s="120">
        <v>2004</v>
      </c>
      <c r="BL11" s="120">
        <v>2005</v>
      </c>
      <c r="BM11" s="120">
        <v>2006</v>
      </c>
      <c r="BN11" s="120">
        <v>2007</v>
      </c>
      <c r="BO11" s="120">
        <v>2008</v>
      </c>
      <c r="BP11" s="120">
        <v>2009</v>
      </c>
      <c r="BQ11" s="120">
        <v>2010</v>
      </c>
      <c r="BR11" s="120">
        <v>2011</v>
      </c>
      <c r="BS11" s="120">
        <v>2012</v>
      </c>
      <c r="BT11" s="120">
        <v>2013</v>
      </c>
      <c r="BU11" s="120">
        <v>2014</v>
      </c>
      <c r="BV11" s="120">
        <v>2015</v>
      </c>
      <c r="BW11" s="120">
        <v>2016</v>
      </c>
      <c r="BX11" s="120">
        <v>2017</v>
      </c>
      <c r="BY11" s="120">
        <v>2018</v>
      </c>
      <c r="BZ11" s="120">
        <v>2019</v>
      </c>
      <c r="CA11" s="120">
        <v>2020</v>
      </c>
      <c r="CB11" s="120">
        <v>2021</v>
      </c>
      <c r="CC11" s="120">
        <v>2022</v>
      </c>
      <c r="CD11" s="120">
        <v>2023</v>
      </c>
      <c r="CE11" s="120">
        <v>2024</v>
      </c>
      <c r="CF11" s="120">
        <v>2025</v>
      </c>
      <c r="CG11" s="120">
        <v>2026</v>
      </c>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c r="DP11" s="120"/>
      <c r="DQ11" s="120"/>
      <c r="DR11" s="120"/>
      <c r="DS11" s="120"/>
      <c r="DT11" s="120"/>
      <c r="DU11" s="120"/>
      <c r="DV11" s="120"/>
      <c r="DW11" s="120"/>
      <c r="DX11" s="120"/>
      <c r="DY11" s="120"/>
      <c r="DZ11" s="120"/>
      <c r="EA11" s="120"/>
      <c r="EB11" s="120"/>
      <c r="EC11" s="120"/>
      <c r="ED11" s="120"/>
      <c r="EE11" s="120"/>
      <c r="EF11" s="120"/>
      <c r="EG11" s="120"/>
      <c r="EH11" s="120"/>
      <c r="EI11" s="120"/>
      <c r="EJ11" s="120"/>
      <c r="EK11" s="120"/>
      <c r="EL11" s="120"/>
      <c r="EM11" s="120"/>
      <c r="EN11" s="120"/>
      <c r="EO11" s="120"/>
      <c r="EP11" s="120"/>
      <c r="EQ11" s="120"/>
      <c r="ER11" s="120"/>
      <c r="ES11" s="120"/>
      <c r="ET11" s="120"/>
      <c r="EU11" s="120"/>
      <c r="EV11" s="120"/>
      <c r="EW11" s="120"/>
      <c r="EX11" s="120"/>
      <c r="EY11" s="120"/>
      <c r="EZ11" s="120"/>
      <c r="FA11" s="120"/>
      <c r="FB11" s="120"/>
      <c r="FC11" s="120"/>
      <c r="FD11" s="120"/>
      <c r="FE11" s="120"/>
      <c r="FF11" s="120"/>
      <c r="FG11" s="120"/>
      <c r="FH11" s="120"/>
      <c r="FI11" s="120"/>
      <c r="FJ11" s="120"/>
      <c r="FK11" s="120"/>
      <c r="FL11" s="120"/>
      <c r="FM11" s="120"/>
      <c r="FN11" s="120"/>
      <c r="FO11" s="120"/>
      <c r="FP11" s="120"/>
      <c r="FQ11" s="120"/>
      <c r="FR11" s="120"/>
      <c r="FS11" s="120"/>
      <c r="FT11" s="120"/>
      <c r="FU11" s="120"/>
      <c r="FV11" s="120"/>
      <c r="FW11" s="120"/>
      <c r="FX11" s="120"/>
      <c r="FY11" s="120"/>
      <c r="FZ11" s="120"/>
      <c r="GA11" s="120"/>
      <c r="GB11" s="120"/>
      <c r="GC11" s="120"/>
      <c r="GD11" s="120"/>
      <c r="GE11" s="120"/>
      <c r="GF11" s="120"/>
      <c r="GG11" s="120"/>
      <c r="GH11" s="120"/>
      <c r="GI11" s="120"/>
      <c r="GJ11" s="120"/>
      <c r="GK11" s="120"/>
      <c r="GL11" s="120"/>
      <c r="GM11" s="120"/>
      <c r="GN11" s="120"/>
      <c r="GO11" s="120"/>
      <c r="GP11" s="120"/>
      <c r="GQ11" s="120"/>
      <c r="GR11" s="120"/>
      <c r="GS11" s="120"/>
      <c r="GT11" s="120"/>
      <c r="GU11" s="120"/>
      <c r="GV11" s="120"/>
      <c r="GW11" s="120"/>
      <c r="GX11" s="120"/>
      <c r="GY11" s="120"/>
      <c r="GZ11" s="120"/>
      <c r="HA11" s="120"/>
      <c r="HB11" s="120"/>
      <c r="HC11" s="120"/>
      <c r="HD11" s="120"/>
      <c r="HE11" s="120"/>
      <c r="HF11" s="120"/>
      <c r="HG11" s="120"/>
      <c r="HH11" s="120"/>
      <c r="HI11" s="120"/>
      <c r="HJ11" s="120"/>
      <c r="HK11" s="120"/>
      <c r="HL11" s="120"/>
      <c r="HM11" s="120"/>
      <c r="HN11" s="120"/>
      <c r="HO11" s="120"/>
      <c r="HP11" s="120"/>
      <c r="HQ11" s="120"/>
      <c r="HR11" s="120"/>
      <c r="HS11" s="120"/>
      <c r="HT11" s="120"/>
      <c r="HU11" s="120"/>
      <c r="HV11" s="120"/>
      <c r="HW11" s="120"/>
      <c r="HX11" s="120"/>
      <c r="HY11" s="120"/>
      <c r="HZ11" s="120"/>
      <c r="IA11" s="120"/>
      <c r="IB11" s="120"/>
      <c r="IC11" s="120"/>
      <c r="ID11" s="120"/>
      <c r="IE11" s="120"/>
      <c r="IF11" s="120"/>
      <c r="IG11" s="120"/>
      <c r="IH11" s="120"/>
      <c r="II11" s="120"/>
      <c r="IJ11" s="120"/>
      <c r="IK11" s="120"/>
      <c r="IL11" s="120"/>
      <c r="IM11" s="120"/>
      <c r="IN11" s="120"/>
      <c r="IO11" s="120"/>
      <c r="IP11" s="120"/>
      <c r="IQ11" s="120"/>
      <c r="IR11" s="120"/>
      <c r="IS11" s="120"/>
      <c r="IT11" s="120"/>
      <c r="IU11" s="120"/>
      <c r="IV11" s="120"/>
      <c r="IW11" s="120"/>
      <c r="IX11" s="120"/>
      <c r="IY11" s="120"/>
      <c r="IZ11" s="120"/>
      <c r="JA11" s="120"/>
      <c r="JB11" s="120"/>
      <c r="JC11" s="120"/>
      <c r="JD11" s="120"/>
      <c r="JE11" s="120"/>
      <c r="JF11" s="120"/>
      <c r="JG11" s="120"/>
      <c r="JH11" s="120"/>
      <c r="JI11" s="120"/>
      <c r="JJ11" s="120"/>
      <c r="JK11" s="120"/>
      <c r="JL11" s="120"/>
      <c r="JM11" s="120"/>
      <c r="JN11" s="120"/>
      <c r="JO11" s="120"/>
      <c r="JP11" s="120"/>
      <c r="JQ11" s="120"/>
      <c r="JR11" s="120"/>
      <c r="JS11" s="120"/>
      <c r="JT11" s="120"/>
      <c r="JU11" s="120"/>
      <c r="JV11" s="120"/>
      <c r="JW11" s="120"/>
      <c r="JX11" s="120"/>
      <c r="JY11" s="120"/>
      <c r="JZ11" s="120"/>
      <c r="KA11" s="120"/>
      <c r="KB11" s="120"/>
      <c r="KC11" s="120"/>
      <c r="KD11" s="120"/>
      <c r="KE11" s="120"/>
      <c r="KF11" s="120"/>
      <c r="KG11" s="120"/>
      <c r="KH11" s="120"/>
      <c r="KI11" s="120"/>
      <c r="KJ11" s="120"/>
      <c r="KK11" s="120"/>
      <c r="KL11" s="120"/>
      <c r="KM11" s="120"/>
      <c r="KN11" s="120"/>
      <c r="KO11" s="120"/>
      <c r="KP11" s="120"/>
      <c r="KQ11" s="120"/>
      <c r="KR11" s="120"/>
      <c r="KS11" s="120"/>
      <c r="KT11" s="120"/>
      <c r="KU11" s="120"/>
      <c r="KV11" s="120"/>
      <c r="KW11" s="120"/>
      <c r="KX11" s="120"/>
      <c r="KY11" s="120"/>
      <c r="KZ11" s="120"/>
      <c r="LA11" s="120"/>
      <c r="LB11" s="120"/>
      <c r="LC11" s="120"/>
      <c r="LD11" s="120"/>
      <c r="LE11" s="120"/>
      <c r="LF11" s="120"/>
      <c r="LG11" s="120"/>
      <c r="LH11" s="120"/>
      <c r="LI11" s="120"/>
      <c r="LJ11" s="120"/>
      <c r="LK11" s="120"/>
      <c r="LL11" s="120"/>
      <c r="LM11" s="120"/>
      <c r="LN11" s="120"/>
      <c r="LO11" s="120"/>
      <c r="LP11" s="120"/>
      <c r="LQ11" s="120"/>
      <c r="LR11" s="120"/>
      <c r="LS11" s="120"/>
      <c r="LT11" s="120"/>
      <c r="LU11" s="120"/>
      <c r="LV11" s="120"/>
      <c r="LW11" s="120"/>
      <c r="LX11" s="120"/>
      <c r="LY11" s="120"/>
      <c r="LZ11" s="120"/>
      <c r="MA11" s="120"/>
      <c r="MB11" s="120"/>
      <c r="MC11" s="120"/>
      <c r="MD11" s="120"/>
      <c r="ME11" s="120"/>
      <c r="MF11" s="120"/>
      <c r="MG11" s="120"/>
      <c r="MH11" s="120"/>
      <c r="MI11" s="120"/>
      <c r="MJ11" s="120"/>
      <c r="MK11" s="120"/>
      <c r="ML11" s="120"/>
      <c r="MM11" s="120"/>
      <c r="MN11" s="120"/>
      <c r="MO11" s="120"/>
      <c r="MP11" s="120"/>
      <c r="MQ11" s="120"/>
      <c r="MR11" s="120"/>
      <c r="MS11" s="120"/>
      <c r="MT11" s="120"/>
      <c r="MU11" s="120"/>
      <c r="MV11" s="120"/>
      <c r="MW11" s="120"/>
      <c r="MX11" s="120"/>
      <c r="MY11" s="120"/>
      <c r="MZ11" s="120"/>
      <c r="NA11" s="120"/>
      <c r="NB11" s="120"/>
      <c r="NC11" s="120"/>
      <c r="ND11" s="120"/>
      <c r="NE11" s="120"/>
      <c r="NF11" s="120"/>
      <c r="NG11" s="120"/>
      <c r="NH11" s="120"/>
      <c r="NI11" s="120"/>
      <c r="NJ11" s="120"/>
      <c r="NK11" s="120"/>
      <c r="NL11" s="120"/>
      <c r="NM11" s="120"/>
      <c r="NN11" s="120"/>
      <c r="NO11" s="120"/>
      <c r="NP11" s="120"/>
      <c r="NQ11" s="120"/>
      <c r="NR11" s="120"/>
      <c r="NS11" s="120"/>
      <c r="NT11" s="120"/>
      <c r="NU11" s="120"/>
      <c r="NV11" s="120"/>
      <c r="NW11" s="120"/>
      <c r="NX11" s="120"/>
      <c r="NY11" s="120"/>
      <c r="NZ11" s="120"/>
      <c r="OA11" s="120"/>
      <c r="OB11" s="120"/>
      <c r="OC11" s="120"/>
      <c r="OD11" s="120"/>
      <c r="OE11" s="120"/>
      <c r="OF11" s="120"/>
      <c r="OG11" s="120"/>
      <c r="OH11" s="120"/>
      <c r="OI11" s="120"/>
      <c r="OJ11" s="120"/>
      <c r="OK11" s="120"/>
      <c r="OL11" s="120"/>
      <c r="OM11" s="120"/>
      <c r="ON11" s="120"/>
      <c r="OO11" s="120"/>
      <c r="OP11" s="120"/>
      <c r="OQ11" s="120"/>
      <c r="OR11" s="120"/>
      <c r="OS11" s="120"/>
      <c r="OT11" s="120"/>
      <c r="OU11" s="120"/>
      <c r="OV11" s="120"/>
      <c r="OW11" s="120"/>
      <c r="OX11" s="120"/>
      <c r="OY11" s="120"/>
      <c r="OZ11" s="120"/>
      <c r="PA11" s="120"/>
      <c r="PB11" s="120"/>
      <c r="PC11" s="120"/>
      <c r="PD11" s="120"/>
      <c r="PE11" s="120"/>
      <c r="PF11" s="120"/>
      <c r="PG11" s="120"/>
      <c r="PH11" s="120"/>
      <c r="PI11" s="120"/>
      <c r="PJ11" s="120"/>
      <c r="PK11" s="120"/>
      <c r="PL11" s="120"/>
      <c r="PM11" s="120"/>
      <c r="PN11" s="120"/>
      <c r="PO11" s="120"/>
      <c r="PP11" s="120"/>
      <c r="PQ11" s="120"/>
      <c r="PR11" s="120"/>
      <c r="PS11" s="120"/>
      <c r="PT11" s="120"/>
      <c r="PU11" s="120"/>
      <c r="PV11" s="120"/>
      <c r="PW11" s="120"/>
      <c r="PX11" s="120"/>
      <c r="PY11" s="120"/>
      <c r="PZ11" s="120"/>
      <c r="QA11" s="120"/>
      <c r="QB11" s="120"/>
      <c r="QC11" s="120"/>
      <c r="QD11" s="120"/>
      <c r="QE11" s="120"/>
      <c r="QF11" s="120"/>
      <c r="QG11" s="120"/>
      <c r="QH11" s="120"/>
      <c r="QI11" s="120"/>
      <c r="QJ11" s="120"/>
      <c r="QK11" s="120"/>
      <c r="QL11" s="120"/>
      <c r="QM11" s="120"/>
      <c r="QN11" s="120"/>
      <c r="QO11" s="120"/>
      <c r="QP11" s="120"/>
      <c r="QQ11" s="120"/>
      <c r="QR11" s="120"/>
      <c r="QS11" s="120"/>
      <c r="QT11" s="120"/>
      <c r="QU11" s="120"/>
      <c r="QV11" s="120"/>
      <c r="QW11" s="120"/>
      <c r="QX11" s="120"/>
      <c r="QY11" s="120"/>
      <c r="QZ11" s="120"/>
      <c r="RA11" s="120"/>
      <c r="RB11" s="120"/>
      <c r="RC11" s="120"/>
      <c r="RD11" s="120"/>
      <c r="RE11" s="120"/>
      <c r="RF11" s="120"/>
      <c r="RG11" s="120"/>
      <c r="RH11" s="120"/>
      <c r="RI11" s="120"/>
      <c r="RJ11" s="120"/>
      <c r="RK11" s="120"/>
      <c r="RL11" s="120"/>
      <c r="RM11" s="120"/>
      <c r="RN11" s="120"/>
      <c r="RO11" s="120"/>
      <c r="RP11" s="120"/>
      <c r="RQ11" s="120"/>
      <c r="RR11" s="120"/>
      <c r="RS11" s="120"/>
      <c r="RT11" s="120"/>
      <c r="RU11" s="120"/>
      <c r="RV11" s="120"/>
      <c r="RW11" s="120"/>
      <c r="RX11" s="120"/>
      <c r="RY11" s="120"/>
      <c r="RZ11" s="120"/>
      <c r="SA11" s="120"/>
      <c r="SB11" s="120"/>
      <c r="SC11" s="120"/>
      <c r="SD11" s="120"/>
      <c r="SE11" s="120"/>
      <c r="SF11" s="120"/>
      <c r="SG11" s="120"/>
      <c r="SH11" s="120"/>
      <c r="SI11" s="120"/>
      <c r="SJ11" s="120"/>
      <c r="SK11" s="120"/>
      <c r="SL11" s="120"/>
      <c r="SM11" s="120"/>
      <c r="SN11" s="120"/>
      <c r="SO11" s="120"/>
      <c r="SP11" s="120"/>
      <c r="SQ11" s="120"/>
      <c r="SR11" s="120"/>
      <c r="SS11" s="120"/>
      <c r="ST11" s="120"/>
      <c r="SU11" s="120"/>
      <c r="SV11" s="120"/>
      <c r="SW11" s="120"/>
      <c r="SX11" s="120"/>
      <c r="SY11" s="120"/>
      <c r="SZ11" s="120"/>
      <c r="TA11" s="120"/>
      <c r="TB11" s="120"/>
      <c r="TC11" s="120"/>
      <c r="TD11" s="120"/>
      <c r="TE11" s="120"/>
      <c r="TF11" s="120"/>
      <c r="TG11" s="120"/>
      <c r="TH11" s="120"/>
      <c r="TI11" s="120"/>
      <c r="TJ11" s="120"/>
      <c r="TK11" s="120"/>
      <c r="TL11" s="120"/>
      <c r="TM11" s="120"/>
      <c r="TN11" s="120"/>
      <c r="TO11" s="120"/>
      <c r="TP11" s="120"/>
      <c r="TQ11" s="120"/>
      <c r="TR11" s="120"/>
      <c r="TS11" s="120"/>
      <c r="TT11" s="120"/>
      <c r="TU11" s="120"/>
      <c r="TV11" s="120"/>
      <c r="TW11" s="120"/>
      <c r="TX11" s="120"/>
      <c r="TY11" s="120"/>
      <c r="TZ11" s="120"/>
      <c r="UA11" s="120"/>
      <c r="UB11" s="120"/>
      <c r="UC11" s="120"/>
      <c r="UD11" s="120"/>
      <c r="UE11" s="120"/>
      <c r="UF11" s="120"/>
      <c r="UG11" s="120"/>
      <c r="UH11" s="120"/>
      <c r="UI11" s="120"/>
      <c r="UJ11" s="120"/>
      <c r="UK11" s="120"/>
      <c r="UL11" s="120"/>
      <c r="UM11" s="120"/>
      <c r="UN11" s="120"/>
      <c r="UO11" s="120"/>
      <c r="UP11" s="120"/>
      <c r="UQ11" s="120"/>
      <c r="UR11" s="120"/>
      <c r="US11" s="120"/>
      <c r="UT11" s="120"/>
      <c r="UU11" s="120"/>
      <c r="UV11" s="120"/>
      <c r="UW11" s="120"/>
      <c r="UX11" s="120"/>
      <c r="UY11" s="120"/>
      <c r="UZ11" s="120"/>
      <c r="VA11" s="120"/>
      <c r="VB11" s="120"/>
      <c r="VC11" s="120"/>
      <c r="VD11" s="120"/>
      <c r="VE11" s="120"/>
      <c r="VF11" s="120"/>
      <c r="VG11" s="120"/>
      <c r="VH11" s="120"/>
      <c r="VI11" s="120"/>
      <c r="VJ11" s="120"/>
      <c r="VK11" s="120"/>
      <c r="VL11" s="120"/>
      <c r="VM11" s="120"/>
      <c r="VN11" s="120"/>
      <c r="VO11" s="120"/>
      <c r="VP11" s="120"/>
      <c r="VQ11" s="120"/>
      <c r="VR11" s="120"/>
      <c r="VS11" s="120"/>
      <c r="VT11" s="120"/>
      <c r="VU11" s="120"/>
      <c r="VV11" s="120"/>
      <c r="VW11" s="120"/>
      <c r="VX11" s="120"/>
      <c r="VY11" s="120"/>
      <c r="VZ11" s="120"/>
      <c r="WA11" s="120"/>
      <c r="WB11" s="120"/>
      <c r="WC11" s="120"/>
      <c r="WD11" s="120"/>
      <c r="WE11" s="120"/>
      <c r="WF11" s="120"/>
      <c r="WG11" s="120"/>
      <c r="WH11" s="120"/>
      <c r="WI11" s="120"/>
      <c r="WJ11" s="120"/>
      <c r="WK11" s="120"/>
      <c r="WL11" s="120"/>
      <c r="WM11" s="120"/>
      <c r="WN11" s="120"/>
      <c r="WO11" s="120"/>
      <c r="WP11" s="120"/>
      <c r="WQ11" s="120"/>
      <c r="WR11" s="120"/>
      <c r="WS11" s="120"/>
      <c r="WT11" s="120"/>
      <c r="WU11" s="120"/>
      <c r="WV11" s="120"/>
      <c r="WW11" s="120"/>
      <c r="WX11" s="120"/>
      <c r="WY11" s="120"/>
      <c r="WZ11" s="120"/>
      <c r="XA11" s="120"/>
      <c r="XB11" s="120"/>
      <c r="XC11" s="120"/>
      <c r="XD11" s="120"/>
      <c r="XE11" s="120"/>
      <c r="XF11" s="120"/>
      <c r="XG11" s="120"/>
      <c r="XH11" s="120"/>
      <c r="XI11" s="120"/>
      <c r="XJ11" s="120"/>
      <c r="XK11" s="120"/>
      <c r="XL11" s="120"/>
      <c r="XM11" s="120"/>
      <c r="XN11" s="120"/>
      <c r="XO11" s="120"/>
      <c r="XP11" s="120"/>
      <c r="XQ11" s="120"/>
      <c r="XR11" s="120"/>
      <c r="XS11" s="120"/>
      <c r="XT11" s="120"/>
      <c r="XU11" s="120"/>
      <c r="XV11" s="120"/>
      <c r="XW11" s="120"/>
      <c r="XX11" s="120"/>
      <c r="XY11" s="120"/>
      <c r="XZ11" s="120"/>
      <c r="YA11" s="120"/>
      <c r="YB11" s="120"/>
      <c r="YC11" s="120"/>
      <c r="YD11" s="120"/>
      <c r="YE11" s="120"/>
      <c r="YF11" s="120"/>
      <c r="YG11" s="120"/>
      <c r="YH11" s="120"/>
      <c r="YI11" s="120"/>
      <c r="YJ11" s="120"/>
      <c r="YK11" s="120"/>
      <c r="YL11" s="120"/>
      <c r="YM11" s="120"/>
      <c r="YN11" s="120"/>
      <c r="YO11" s="120"/>
      <c r="YP11" s="120"/>
      <c r="YQ11" s="120"/>
      <c r="YR11" s="120"/>
      <c r="YS11" s="120"/>
      <c r="YT11" s="120"/>
      <c r="YU11" s="120"/>
      <c r="YV11" s="120"/>
      <c r="YW11" s="120"/>
      <c r="YX11" s="120"/>
      <c r="YY11" s="120"/>
      <c r="YZ11" s="120"/>
      <c r="ZA11" s="120"/>
      <c r="ZB11" s="120"/>
      <c r="ZC11" s="120"/>
      <c r="ZD11" s="120"/>
      <c r="ZE11" s="120"/>
      <c r="ZF11" s="120"/>
      <c r="ZG11" s="120"/>
      <c r="ZH11" s="120"/>
      <c r="ZI11" s="120"/>
      <c r="ZJ11" s="120"/>
      <c r="ZK11" s="120"/>
      <c r="ZL11" s="120"/>
      <c r="ZM11" s="120"/>
      <c r="ZN11" s="120"/>
      <c r="ZO11" s="120"/>
      <c r="ZP11" s="120"/>
      <c r="ZQ11" s="120"/>
      <c r="ZR11" s="120"/>
      <c r="ZS11" s="120"/>
      <c r="ZT11" s="120"/>
      <c r="ZU11" s="120"/>
      <c r="ZV11" s="120"/>
      <c r="ZW11" s="120"/>
      <c r="ZX11" s="120"/>
      <c r="ZY11" s="120"/>
      <c r="ZZ11" s="120"/>
      <c r="AAA11" s="120"/>
      <c r="AAB11" s="120"/>
      <c r="AAC11" s="120"/>
      <c r="AAD11" s="120"/>
      <c r="AAE11" s="120"/>
      <c r="AAF11" s="120"/>
      <c r="AAG11" s="120"/>
      <c r="AAH11" s="120"/>
      <c r="AAI11" s="120"/>
      <c r="AAJ11" s="120"/>
      <c r="AAK11" s="120"/>
      <c r="AAL11" s="120"/>
      <c r="AAM11" s="120"/>
      <c r="AAN11" s="120"/>
      <c r="AAO11" s="120"/>
      <c r="AAP11" s="120"/>
      <c r="AAQ11" s="120"/>
      <c r="AAR11" s="120"/>
      <c r="AAS11" s="120"/>
      <c r="AAT11" s="120"/>
      <c r="AAU11" s="120"/>
      <c r="AAV11" s="120"/>
      <c r="AAW11" s="120"/>
      <c r="AAX11" s="120"/>
      <c r="AAY11" s="120"/>
      <c r="AAZ11" s="120"/>
      <c r="ABA11" s="120"/>
      <c r="ABB11" s="120"/>
      <c r="ABC11" s="120"/>
      <c r="ABD11" s="120"/>
      <c r="ABE11" s="120"/>
      <c r="ABF11" s="120"/>
      <c r="ABG11" s="120"/>
      <c r="ABH11" s="120"/>
      <c r="ABI11" s="120"/>
      <c r="ABJ11" s="120"/>
      <c r="ABK11" s="120"/>
      <c r="ABL11" s="120"/>
      <c r="ABM11" s="120"/>
      <c r="ABN11" s="120"/>
      <c r="ABO11" s="120"/>
      <c r="ABP11" s="120"/>
      <c r="ABQ11" s="120"/>
      <c r="ABR11" s="120"/>
      <c r="ABS11" s="120"/>
      <c r="ABT11" s="120"/>
      <c r="ABU11" s="120"/>
      <c r="ABV11" s="120"/>
      <c r="ABW11" s="120"/>
      <c r="ABX11" s="120"/>
      <c r="ABY11" s="120"/>
      <c r="ABZ11" s="120"/>
      <c r="ACA11" s="120"/>
      <c r="ACB11" s="120"/>
      <c r="ACC11" s="120"/>
      <c r="ACD11" s="120"/>
      <c r="ACE11" s="120"/>
      <c r="ACF11" s="120"/>
      <c r="ACG11" s="120"/>
      <c r="ACH11" s="120"/>
      <c r="ACI11" s="120"/>
      <c r="ACJ11" s="120"/>
      <c r="ACK11" s="120"/>
      <c r="ACL11" s="120"/>
      <c r="ACM11" s="120"/>
      <c r="ACN11" s="120"/>
      <c r="ACO11" s="120"/>
      <c r="ACP11" s="120"/>
      <c r="ACQ11" s="120"/>
      <c r="ACR11" s="120"/>
      <c r="ACS11" s="120"/>
      <c r="ACT11" s="120"/>
      <c r="ACU11" s="120"/>
      <c r="ACV11" s="120"/>
      <c r="ACW11" s="120"/>
      <c r="ACX11" s="120"/>
      <c r="ACY11" s="120"/>
      <c r="ACZ11" s="120"/>
      <c r="ADA11" s="120"/>
      <c r="ADB11" s="120"/>
      <c r="ADC11" s="120"/>
      <c r="ADD11" s="120"/>
      <c r="ADE11" s="120"/>
      <c r="ADF11" s="120"/>
      <c r="ADG11" s="120"/>
      <c r="ADH11" s="120"/>
      <c r="ADI11" s="120"/>
      <c r="ADJ11" s="120"/>
      <c r="ADK11" s="120"/>
      <c r="ADL11" s="120"/>
      <c r="ADM11" s="120"/>
      <c r="ADN11" s="120"/>
      <c r="ADO11" s="120"/>
      <c r="ADP11" s="120"/>
      <c r="ADQ11" s="120"/>
      <c r="ADR11" s="120"/>
      <c r="ADS11" s="120"/>
      <c r="ADT11" s="120"/>
      <c r="ADU11" s="120"/>
      <c r="ADV11" s="120"/>
      <c r="ADW11" s="120"/>
      <c r="ADX11" s="120"/>
      <c r="ADY11" s="120"/>
      <c r="ADZ11" s="120"/>
      <c r="AEA11" s="120"/>
      <c r="AEB11" s="120"/>
      <c r="AEC11" s="120"/>
      <c r="AED11" s="120"/>
      <c r="AEE11" s="120"/>
      <c r="AEF11" s="120"/>
      <c r="AEG11" s="120"/>
      <c r="AEH11" s="120"/>
      <c r="AEI11" s="120"/>
      <c r="AEJ11" s="120"/>
      <c r="AEK11" s="120"/>
      <c r="AEL11" s="120"/>
      <c r="AEM11" s="120"/>
      <c r="AEN11" s="120"/>
      <c r="AEO11" s="120"/>
      <c r="AEP11" s="120"/>
      <c r="AEQ11" s="120"/>
      <c r="AER11" s="120"/>
      <c r="AES11" s="120"/>
      <c r="AET11" s="120"/>
      <c r="AEU11" s="120"/>
      <c r="AEV11" s="120"/>
      <c r="AEW11" s="120"/>
      <c r="AEX11" s="120"/>
      <c r="AEY11" s="120"/>
      <c r="AEZ11" s="120"/>
      <c r="AFA11" s="120"/>
      <c r="AFB11" s="120"/>
      <c r="AFC11" s="120"/>
      <c r="AFD11" s="120"/>
      <c r="AFE11" s="120"/>
      <c r="AFF11" s="120"/>
      <c r="AFG11" s="120"/>
      <c r="AFH11" s="120"/>
      <c r="AFI11" s="120"/>
      <c r="AFJ11" s="120"/>
      <c r="AFK11" s="120"/>
      <c r="AFL11" s="120"/>
      <c r="AFM11" s="120"/>
      <c r="AFN11" s="120"/>
      <c r="AFO11" s="120"/>
      <c r="AFP11" s="120"/>
      <c r="AFQ11" s="120"/>
      <c r="AFR11" s="120"/>
      <c r="AFS11" s="120"/>
      <c r="AFT11" s="120"/>
      <c r="AFU11" s="120"/>
      <c r="AFV11" s="120"/>
      <c r="AFW11" s="120"/>
      <c r="AFX11" s="120"/>
      <c r="AFY11" s="120"/>
      <c r="AFZ11" s="120"/>
      <c r="AGA11" s="120"/>
      <c r="AGB11" s="120"/>
      <c r="AGC11" s="120"/>
      <c r="AGD11" s="120"/>
      <c r="AGE11" s="120"/>
      <c r="AGF11" s="120"/>
      <c r="AGG11" s="120"/>
      <c r="AGH11" s="120"/>
      <c r="AGI11" s="120"/>
      <c r="AGJ11" s="120"/>
      <c r="AGK11" s="120"/>
      <c r="AGL11" s="120"/>
      <c r="AGM11" s="120"/>
      <c r="AGN11" s="120"/>
      <c r="AGO11" s="120"/>
      <c r="AGP11" s="120"/>
      <c r="AGQ11" s="120"/>
      <c r="AGR11" s="120"/>
      <c r="AGS11" s="120"/>
      <c r="AGT11" s="120"/>
      <c r="AGU11" s="120"/>
      <c r="AGV11" s="120"/>
      <c r="AGW11" s="120"/>
      <c r="AGX11" s="120"/>
      <c r="AGY11" s="120"/>
      <c r="AGZ11" s="120"/>
      <c r="AHA11" s="120"/>
      <c r="AHB11" s="120"/>
      <c r="AHC11" s="120"/>
      <c r="AHD11" s="120"/>
      <c r="AHE11" s="120"/>
      <c r="AHF11" s="120"/>
      <c r="AHG11" s="120"/>
      <c r="AHH11" s="120"/>
      <c r="AHI11" s="120"/>
      <c r="AHJ11" s="120"/>
      <c r="AHK11" s="120"/>
      <c r="AHL11" s="120"/>
      <c r="AHM11" s="120"/>
      <c r="AHN11" s="120"/>
      <c r="AHO11" s="120"/>
      <c r="AHP11" s="120"/>
      <c r="AHQ11" s="120"/>
      <c r="AHR11" s="120"/>
      <c r="AHS11" s="120"/>
      <c r="AHT11" s="120"/>
      <c r="AHU11" s="120"/>
      <c r="AHV11" s="120"/>
      <c r="AHW11" s="120"/>
      <c r="AHX11" s="120"/>
      <c r="AHY11" s="120"/>
      <c r="AHZ11" s="120"/>
      <c r="AIA11" s="120"/>
      <c r="AIB11" s="120"/>
      <c r="AIC11" s="120"/>
      <c r="AID11" s="120"/>
      <c r="AIE11" s="120"/>
      <c r="AIF11" s="120"/>
      <c r="AIG11" s="120"/>
      <c r="AIH11" s="120"/>
      <c r="AII11" s="120"/>
      <c r="AIJ11" s="120"/>
      <c r="AIK11" s="120"/>
      <c r="AIL11" s="120"/>
      <c r="AIM11" s="120"/>
      <c r="AIN11" s="120"/>
      <c r="AIO11" s="120"/>
      <c r="AIP11" s="120"/>
      <c r="AIQ11" s="120"/>
      <c r="AIR11" s="120"/>
      <c r="AIS11" s="120"/>
      <c r="AIT11" s="120"/>
      <c r="AIU11" s="120"/>
      <c r="AIV11" s="120"/>
      <c r="AIW11" s="120"/>
      <c r="AIX11" s="120"/>
      <c r="AIY11" s="120"/>
      <c r="AIZ11" s="120"/>
      <c r="AJA11" s="120"/>
      <c r="AJB11" s="120"/>
      <c r="AJC11" s="120"/>
      <c r="AJD11" s="120"/>
      <c r="AJE11" s="120"/>
      <c r="AJF11" s="120"/>
      <c r="AJG11" s="120"/>
      <c r="AJH11" s="120"/>
      <c r="AJI11" s="120"/>
      <c r="AJJ11" s="120"/>
      <c r="AJK11" s="120"/>
      <c r="AJL11" s="120"/>
      <c r="AJM11" s="120"/>
      <c r="AJN11" s="120"/>
      <c r="AJO11" s="120"/>
      <c r="AJP11" s="120"/>
      <c r="AJQ11" s="120"/>
      <c r="AJR11" s="120"/>
      <c r="AJS11" s="120"/>
      <c r="AJT11" s="120"/>
      <c r="AJU11" s="120"/>
      <c r="AJV11" s="120"/>
      <c r="AJW11" s="120"/>
      <c r="AJX11" s="120"/>
      <c r="AJY11" s="120"/>
      <c r="AJZ11" s="120"/>
      <c r="AKA11" s="120"/>
      <c r="AKB11" s="120"/>
      <c r="AKC11" s="120"/>
      <c r="AKD11" s="120"/>
      <c r="AKE11" s="120"/>
      <c r="AKF11" s="120"/>
      <c r="AKG11" s="120"/>
      <c r="AKH11" s="120"/>
      <c r="AKI11" s="120"/>
      <c r="AKJ11" s="120"/>
      <c r="AKK11" s="120"/>
      <c r="AKL11" s="120"/>
      <c r="AKM11" s="120"/>
      <c r="AKN11" s="120"/>
      <c r="AKO11" s="120"/>
      <c r="AKP11" s="120"/>
      <c r="AKQ11" s="120"/>
      <c r="AKR11" s="120"/>
      <c r="AKS11" s="120"/>
      <c r="AKT11" s="120"/>
      <c r="AKU11" s="120"/>
      <c r="AKV11" s="120"/>
      <c r="AKW11" s="120"/>
      <c r="AKX11" s="120"/>
      <c r="AKY11" s="120"/>
      <c r="AKZ11" s="120"/>
      <c r="ALA11" s="120"/>
      <c r="ALB11" s="120"/>
      <c r="ALC11" s="120"/>
      <c r="ALD11" s="120"/>
      <c r="ALE11" s="120"/>
      <c r="ALF11" s="120"/>
      <c r="ALG11" s="120"/>
      <c r="ALH11" s="120"/>
      <c r="ALI11" s="120"/>
      <c r="ALJ11" s="120"/>
      <c r="ALK11" s="120"/>
      <c r="ALL11" s="120"/>
      <c r="ALM11" s="120"/>
      <c r="ALN11" s="120"/>
      <c r="ALO11" s="120"/>
      <c r="ALP11" s="120"/>
      <c r="ALQ11" s="120"/>
      <c r="ALR11" s="120"/>
      <c r="ALS11" s="120"/>
      <c r="ALT11" s="120"/>
      <c r="ALU11" s="120"/>
      <c r="ALV11" s="120"/>
      <c r="ALW11" s="120"/>
      <c r="ALX11" s="120"/>
      <c r="ALY11" s="120"/>
      <c r="ALZ11" s="120"/>
      <c r="AMA11" s="120"/>
      <c r="AMB11" s="120"/>
      <c r="AMC11" s="120"/>
      <c r="AMD11" s="120"/>
      <c r="AME11" s="120"/>
      <c r="AMF11" s="120"/>
      <c r="AMG11" s="120"/>
      <c r="AMH11" s="120"/>
      <c r="AMI11" s="120"/>
      <c r="AMJ11" s="120"/>
      <c r="AMK11" s="120"/>
      <c r="AML11" s="120"/>
      <c r="AMM11" s="120"/>
      <c r="AMN11" s="120"/>
      <c r="AMO11" s="120"/>
      <c r="AMP11" s="120"/>
      <c r="AMQ11" s="120"/>
      <c r="AMR11" s="120"/>
      <c r="AMS11" s="120"/>
      <c r="AMT11" s="120"/>
      <c r="AMU11" s="120"/>
      <c r="AMV11" s="120"/>
      <c r="AMW11" s="120"/>
      <c r="AMX11" s="120"/>
      <c r="AMY11" s="120"/>
      <c r="AMZ11" s="120"/>
      <c r="ANA11" s="120"/>
      <c r="ANB11" s="120"/>
      <c r="ANC11" s="120"/>
      <c r="AND11" s="120"/>
      <c r="ANE11" s="120"/>
      <c r="ANF11" s="120"/>
      <c r="ANG11" s="120"/>
      <c r="ANH11" s="120"/>
      <c r="ANI11" s="120"/>
      <c r="ANJ11" s="120"/>
      <c r="ANK11" s="120"/>
      <c r="ANL11" s="120"/>
      <c r="ANM11" s="120"/>
      <c r="ANN11" s="120"/>
      <c r="ANO11" s="120"/>
      <c r="ANP11" s="120"/>
      <c r="ANQ11" s="120"/>
      <c r="ANR11" s="120"/>
      <c r="ANS11" s="120"/>
      <c r="ANT11" s="120"/>
      <c r="ANU11" s="120"/>
      <c r="ANV11" s="120"/>
      <c r="ANW11" s="120"/>
      <c r="ANX11" s="120"/>
      <c r="ANY11" s="120"/>
      <c r="ANZ11" s="120"/>
      <c r="AOA11" s="120"/>
      <c r="AOB11" s="120"/>
      <c r="AOC11" s="120"/>
      <c r="AOD11" s="120"/>
      <c r="AOE11" s="120"/>
      <c r="AOF11" s="120"/>
      <c r="AOG11" s="120"/>
      <c r="AOH11" s="120"/>
      <c r="AOI11" s="120"/>
      <c r="AOJ11" s="120"/>
      <c r="AOK11" s="120"/>
      <c r="AOL11" s="120"/>
      <c r="AOM11" s="120"/>
      <c r="AON11" s="120"/>
      <c r="AOO11" s="120"/>
      <c r="AOP11" s="120"/>
      <c r="AOQ11" s="120"/>
      <c r="AOR11" s="120"/>
      <c r="AOS11" s="120"/>
      <c r="AOT11" s="120"/>
      <c r="AOU11" s="120"/>
      <c r="AOV11" s="120"/>
      <c r="AOW11" s="120"/>
      <c r="AOX11" s="120"/>
      <c r="AOY11" s="120"/>
      <c r="AOZ11" s="120"/>
      <c r="APA11" s="120"/>
      <c r="APB11" s="120"/>
      <c r="APC11" s="120"/>
      <c r="APD11" s="120"/>
      <c r="APE11" s="120"/>
      <c r="APF11" s="120"/>
      <c r="APG11" s="120"/>
      <c r="APH11" s="120"/>
      <c r="API11" s="120"/>
      <c r="APJ11" s="120"/>
      <c r="APK11" s="120"/>
      <c r="APL11" s="120"/>
      <c r="APM11" s="120"/>
      <c r="APN11" s="120"/>
      <c r="APO11" s="120"/>
      <c r="APP11" s="120"/>
      <c r="APQ11" s="120"/>
      <c r="APR11" s="120"/>
      <c r="APS11" s="120"/>
      <c r="APT11" s="120"/>
      <c r="APU11" s="120"/>
      <c r="APV11" s="120"/>
      <c r="APW11" s="120"/>
      <c r="APX11" s="120"/>
      <c r="APY11" s="120"/>
      <c r="APZ11" s="120"/>
      <c r="AQA11" s="120"/>
      <c r="AQB11" s="120"/>
      <c r="AQC11" s="120"/>
      <c r="AQD11" s="120"/>
      <c r="AQE11" s="120"/>
      <c r="AQF11" s="120"/>
      <c r="AQG11" s="120"/>
      <c r="AQH11" s="120"/>
      <c r="AQI11" s="120"/>
      <c r="AQJ11" s="120"/>
      <c r="AQK11" s="120"/>
      <c r="AQL11" s="120"/>
      <c r="AQM11" s="120"/>
      <c r="AQN11" s="120"/>
      <c r="AQO11" s="120"/>
      <c r="AQP11" s="120"/>
      <c r="AQQ11" s="120"/>
      <c r="AQR11" s="120"/>
      <c r="AQS11" s="120"/>
      <c r="AQT11" s="120"/>
      <c r="AQU11" s="120"/>
      <c r="AQV11" s="120"/>
      <c r="AQW11" s="120"/>
      <c r="AQX11" s="120"/>
      <c r="AQY11" s="120"/>
      <c r="AQZ11" s="120"/>
      <c r="ARA11" s="120"/>
      <c r="ARB11" s="120"/>
      <c r="ARC11" s="120"/>
      <c r="ARD11" s="120"/>
      <c r="ARE11" s="120"/>
      <c r="ARF11" s="120"/>
      <c r="ARG11" s="120"/>
      <c r="ARH11" s="120"/>
      <c r="ARI11" s="120"/>
      <c r="ARJ11" s="120"/>
      <c r="ARK11" s="120"/>
      <c r="ARL11" s="120"/>
      <c r="ARM11" s="120"/>
      <c r="ARN11" s="120"/>
      <c r="ARO11" s="120"/>
      <c r="ARP11" s="120"/>
      <c r="ARQ11" s="120"/>
      <c r="ARR11" s="120"/>
      <c r="ARS11" s="120"/>
      <c r="ART11" s="120"/>
      <c r="ARU11" s="120"/>
      <c r="ARV11" s="120"/>
      <c r="ARW11" s="120"/>
      <c r="ARX11" s="120"/>
      <c r="ARY11" s="120"/>
      <c r="ARZ11" s="120"/>
      <c r="ASA11" s="120"/>
      <c r="ASB11" s="120"/>
      <c r="ASC11" s="120"/>
      <c r="ASD11" s="120"/>
      <c r="ASE11" s="120"/>
      <c r="ASF11" s="120"/>
      <c r="ASG11" s="120"/>
      <c r="ASH11" s="120"/>
      <c r="ASI11" s="120"/>
      <c r="ASJ11" s="120"/>
      <c r="ASK11" s="120"/>
      <c r="ASL11" s="120"/>
      <c r="ASM11" s="120"/>
      <c r="ASN11" s="120"/>
      <c r="ASO11" s="120"/>
      <c r="ASP11" s="120"/>
      <c r="ASQ11" s="120"/>
      <c r="ASR11" s="120"/>
      <c r="ASS11" s="120"/>
      <c r="AST11" s="120"/>
      <c r="ASU11" s="120"/>
      <c r="ASV11" s="120"/>
      <c r="ASW11" s="120"/>
      <c r="ASX11" s="120"/>
      <c r="ASY11" s="120"/>
      <c r="ASZ11" s="120"/>
      <c r="ATA11" s="120"/>
      <c r="ATB11" s="120"/>
      <c r="ATC11" s="120"/>
      <c r="ATD11" s="120"/>
      <c r="ATE11" s="120"/>
      <c r="ATF11" s="120"/>
      <c r="ATG11" s="120"/>
      <c r="ATH11" s="120"/>
      <c r="ATI11" s="120"/>
      <c r="ATJ11" s="120"/>
      <c r="ATK11" s="120"/>
      <c r="ATL11" s="120"/>
      <c r="ATM11" s="120"/>
      <c r="ATN11" s="120"/>
      <c r="ATO11" s="120"/>
      <c r="ATP11" s="120"/>
      <c r="ATQ11" s="120"/>
      <c r="ATR11" s="120"/>
      <c r="ATS11" s="120"/>
      <c r="ATT11" s="120"/>
      <c r="ATU11" s="120"/>
      <c r="ATV11" s="120"/>
      <c r="ATW11" s="120"/>
      <c r="ATX11" s="120"/>
      <c r="ATY11" s="120"/>
      <c r="ATZ11" s="120"/>
      <c r="AUA11" s="120"/>
      <c r="AUB11" s="120"/>
      <c r="AUC11" s="120"/>
      <c r="AUD11" s="120"/>
      <c r="AUE11" s="120"/>
      <c r="AUF11" s="120"/>
      <c r="AUG11" s="120"/>
      <c r="AUH11" s="120"/>
      <c r="AUI11" s="120"/>
      <c r="AUJ11" s="120"/>
      <c r="AUK11" s="120"/>
      <c r="AUL11" s="120"/>
      <c r="AUM11" s="120"/>
      <c r="AUN11" s="120"/>
      <c r="AUO11" s="120"/>
      <c r="AUP11" s="120"/>
      <c r="AUQ11" s="120"/>
      <c r="AUR11" s="120"/>
      <c r="AUS11" s="120"/>
      <c r="AUT11" s="120"/>
      <c r="AUU11" s="120"/>
      <c r="AUV11" s="120"/>
      <c r="AUW11" s="120"/>
      <c r="AUX11" s="120"/>
      <c r="AUY11" s="120"/>
      <c r="AUZ11" s="120"/>
      <c r="AVA11" s="120"/>
      <c r="AVB11" s="120"/>
      <c r="AVC11" s="120"/>
      <c r="AVD11" s="120"/>
      <c r="AVE11" s="120"/>
      <c r="AVF11" s="120"/>
      <c r="AVG11" s="120"/>
      <c r="AVH11" s="120"/>
      <c r="AVI11" s="120"/>
      <c r="AVJ11" s="120"/>
      <c r="AVK11" s="120"/>
      <c r="AVL11" s="120"/>
      <c r="AVM11" s="120"/>
      <c r="AVN11" s="120"/>
      <c r="AVO11" s="120"/>
      <c r="AVP11" s="120"/>
      <c r="AVQ11" s="120"/>
      <c r="AVR11" s="120"/>
      <c r="AVS11" s="120"/>
      <c r="AVT11" s="120"/>
      <c r="AVU11" s="120"/>
      <c r="AVV11" s="120"/>
      <c r="AVW11" s="120"/>
      <c r="AVX11" s="120"/>
      <c r="AVY11" s="120"/>
      <c r="AVZ11" s="120"/>
      <c r="AWA11" s="120"/>
      <c r="AWB11" s="120"/>
      <c r="AWC11" s="120"/>
      <c r="AWD11" s="120"/>
      <c r="AWE11" s="120"/>
      <c r="AWF11" s="120"/>
      <c r="AWG11" s="120"/>
      <c r="AWH11" s="120"/>
      <c r="AWI11" s="120"/>
      <c r="AWJ11" s="120"/>
      <c r="AWK11" s="120"/>
      <c r="AWL11" s="120"/>
      <c r="AWM11" s="120"/>
      <c r="AWN11" s="120"/>
      <c r="AWO11" s="120"/>
      <c r="AWP11" s="120"/>
      <c r="AWQ11" s="120"/>
      <c r="AWR11" s="120"/>
      <c r="AWS11" s="120"/>
      <c r="AWT11" s="120"/>
      <c r="AWU11" s="120"/>
      <c r="AWV11" s="120"/>
      <c r="AWW11" s="120"/>
      <c r="AWX11" s="120"/>
      <c r="AWY11" s="120"/>
      <c r="AWZ11" s="120"/>
      <c r="AXA11" s="120"/>
      <c r="AXB11" s="120"/>
      <c r="AXC11" s="120"/>
      <c r="AXD11" s="120"/>
      <c r="AXE11" s="120"/>
      <c r="AXF11" s="120"/>
      <c r="AXG11" s="120"/>
      <c r="AXH11" s="120"/>
      <c r="AXI11" s="120"/>
      <c r="AXJ11" s="120"/>
      <c r="AXK11" s="120"/>
      <c r="AXL11" s="120"/>
      <c r="AXM11" s="120"/>
      <c r="AXN11" s="120"/>
      <c r="AXO11" s="120"/>
      <c r="AXP11" s="120"/>
      <c r="AXQ11" s="120"/>
      <c r="AXR11" s="120"/>
      <c r="AXS11" s="120"/>
      <c r="AXT11" s="120"/>
      <c r="AXU11" s="120"/>
      <c r="AXV11" s="120"/>
      <c r="AXW11" s="120"/>
      <c r="AXX11" s="120"/>
      <c r="AXY11" s="120"/>
      <c r="AXZ11" s="120"/>
      <c r="AYA11" s="120"/>
      <c r="AYB11" s="120"/>
      <c r="AYC11" s="120"/>
      <c r="AYD11" s="120"/>
      <c r="AYE11" s="120"/>
      <c r="AYF11" s="120"/>
      <c r="AYG11" s="120"/>
      <c r="AYH11" s="120"/>
      <c r="AYI11" s="120"/>
      <c r="AYJ11" s="120"/>
      <c r="AYK11" s="120"/>
      <c r="AYL11" s="120"/>
      <c r="AYM11" s="120"/>
      <c r="AYN11" s="120"/>
      <c r="AYO11" s="120"/>
      <c r="AYP11" s="120"/>
      <c r="AYQ11" s="120"/>
      <c r="AYR11" s="120"/>
      <c r="AYS11" s="120"/>
      <c r="AYT11" s="120"/>
      <c r="AYU11" s="120"/>
      <c r="AYV11" s="120"/>
      <c r="AYW11" s="120"/>
      <c r="AYX11" s="120"/>
      <c r="AYY11" s="120"/>
      <c r="AYZ11" s="120"/>
      <c r="AZA11" s="120"/>
      <c r="AZB11" s="120"/>
      <c r="AZC11" s="120"/>
      <c r="AZD11" s="120"/>
      <c r="AZE11" s="120"/>
      <c r="AZF11" s="120"/>
      <c r="AZG11" s="120"/>
      <c r="AZH11" s="120"/>
      <c r="AZI11" s="120"/>
      <c r="AZJ11" s="120"/>
      <c r="AZK11" s="120"/>
      <c r="AZL11" s="120"/>
      <c r="AZM11" s="120"/>
      <c r="AZN11" s="120"/>
      <c r="AZO11" s="120"/>
      <c r="AZP11" s="120"/>
      <c r="AZQ11" s="120"/>
      <c r="AZR11" s="120"/>
      <c r="AZS11" s="120"/>
      <c r="AZT11" s="120"/>
      <c r="AZU11" s="120"/>
      <c r="AZV11" s="120"/>
      <c r="AZW11" s="120"/>
      <c r="AZX11" s="120"/>
      <c r="AZY11" s="120"/>
      <c r="AZZ11" s="120"/>
      <c r="BAA11" s="120"/>
      <c r="BAB11" s="120"/>
      <c r="BAC11" s="120"/>
      <c r="BAD11" s="120"/>
      <c r="BAE11" s="120"/>
      <c r="BAF11" s="120"/>
      <c r="BAG11" s="120"/>
      <c r="BAH11" s="120"/>
      <c r="BAI11" s="120"/>
      <c r="BAJ11" s="120"/>
      <c r="BAK11" s="120"/>
      <c r="BAL11" s="120"/>
      <c r="BAM11" s="120"/>
      <c r="BAN11" s="120"/>
      <c r="BAO11" s="120"/>
      <c r="BAP11" s="120"/>
      <c r="BAQ11" s="120"/>
      <c r="BAR11" s="120"/>
      <c r="BAS11" s="120"/>
      <c r="BAT11" s="120"/>
      <c r="BAU11" s="120"/>
      <c r="BAV11" s="120"/>
      <c r="BAW11" s="120"/>
      <c r="BAX11" s="120"/>
      <c r="BAY11" s="120"/>
      <c r="BAZ11" s="120"/>
      <c r="BBA11" s="120"/>
      <c r="BBB11" s="120"/>
      <c r="BBC11" s="120"/>
      <c r="BBD11" s="120"/>
      <c r="BBE11" s="120"/>
      <c r="BBF11" s="120"/>
      <c r="BBG11" s="120"/>
      <c r="BBH11" s="120"/>
      <c r="BBI11" s="120"/>
      <c r="BBJ11" s="120"/>
      <c r="BBK11" s="120"/>
      <c r="BBL11" s="120"/>
      <c r="BBM11" s="120"/>
      <c r="BBN11" s="120"/>
      <c r="BBO11" s="120"/>
      <c r="BBP11" s="120"/>
      <c r="BBQ11" s="120"/>
      <c r="BBR11" s="120"/>
      <c r="BBS11" s="120"/>
      <c r="BBT11" s="120"/>
      <c r="BBU11" s="120"/>
      <c r="BBV11" s="120"/>
      <c r="BBW11" s="120"/>
      <c r="BBX11" s="120"/>
      <c r="BBY11" s="120"/>
      <c r="BBZ11" s="120"/>
      <c r="BCA11" s="120"/>
      <c r="BCB11" s="120"/>
      <c r="BCC11" s="120"/>
      <c r="BCD11" s="120"/>
      <c r="BCE11" s="120"/>
      <c r="BCF11" s="120"/>
      <c r="BCG11" s="120"/>
      <c r="BCH11" s="120"/>
      <c r="BCI11" s="120"/>
      <c r="BCJ11" s="120"/>
      <c r="BCK11" s="120"/>
      <c r="BCL11" s="120"/>
      <c r="BCM11" s="120"/>
      <c r="BCN11" s="120"/>
      <c r="BCO11" s="120"/>
      <c r="BCP11" s="120"/>
      <c r="BCQ11" s="120"/>
      <c r="BCR11" s="120"/>
      <c r="BCS11" s="120"/>
      <c r="BCT11" s="120"/>
      <c r="BCU11" s="120"/>
      <c r="BCV11" s="120"/>
      <c r="BCW11" s="120"/>
      <c r="BCX11" s="120"/>
      <c r="BCY11" s="120"/>
      <c r="BCZ11" s="120"/>
      <c r="BDA11" s="120"/>
      <c r="BDB11" s="120"/>
      <c r="BDC11" s="120"/>
      <c r="BDD11" s="120"/>
      <c r="BDE11" s="120"/>
      <c r="BDF11" s="120"/>
      <c r="BDG11" s="120"/>
      <c r="BDH11" s="120"/>
      <c r="BDI11" s="120"/>
      <c r="BDJ11" s="120"/>
      <c r="BDK11" s="120"/>
      <c r="BDL11" s="120"/>
      <c r="BDM11" s="120"/>
      <c r="BDN11" s="120"/>
      <c r="BDO11" s="120"/>
      <c r="BDP11" s="120"/>
      <c r="BDQ11" s="120"/>
      <c r="BDR11" s="120"/>
      <c r="BDS11" s="120"/>
      <c r="BDT11" s="120"/>
      <c r="BDU11" s="120"/>
      <c r="BDV11" s="120"/>
      <c r="BDW11" s="120"/>
      <c r="BDX11" s="120"/>
      <c r="BDY11" s="120"/>
      <c r="BDZ11" s="120"/>
      <c r="BEA11" s="120"/>
      <c r="BEB11" s="120"/>
      <c r="BEC11" s="120"/>
      <c r="BED11" s="120"/>
      <c r="BEE11" s="120"/>
      <c r="BEF11" s="120"/>
      <c r="BEG11" s="120"/>
      <c r="BEH11" s="120"/>
      <c r="BEI11" s="120"/>
      <c r="BEJ11" s="120"/>
      <c r="BEK11" s="120"/>
      <c r="BEL11" s="120"/>
      <c r="BEM11" s="120"/>
      <c r="BEN11" s="120"/>
      <c r="BEO11" s="120"/>
      <c r="BEP11" s="120"/>
      <c r="BEQ11" s="120"/>
      <c r="BER11" s="120"/>
      <c r="BES11" s="120"/>
      <c r="BET11" s="120"/>
      <c r="BEU11" s="120"/>
      <c r="BEV11" s="120"/>
      <c r="BEW11" s="120"/>
      <c r="BEX11" s="120"/>
      <c r="BEY11" s="120"/>
      <c r="BEZ11" s="120"/>
      <c r="BFA11" s="120"/>
      <c r="BFB11" s="120"/>
      <c r="BFC11" s="120"/>
      <c r="BFD11" s="120"/>
      <c r="BFE11" s="120"/>
      <c r="BFF11" s="120"/>
      <c r="BFG11" s="120"/>
      <c r="BFH11" s="120"/>
      <c r="BFI11" s="120"/>
      <c r="BFJ11" s="120"/>
      <c r="BFK11" s="120"/>
      <c r="BFL11" s="120"/>
      <c r="BFM11" s="120"/>
      <c r="BFN11" s="120"/>
      <c r="BFO11" s="120"/>
      <c r="BFP11" s="120"/>
      <c r="BFQ11" s="120"/>
      <c r="BFR11" s="120"/>
      <c r="BFS11" s="120"/>
      <c r="BFT11" s="120"/>
      <c r="BFU11" s="120"/>
      <c r="BFV11" s="120"/>
      <c r="BFW11" s="120"/>
      <c r="BFX11" s="120"/>
      <c r="BFY11" s="120"/>
      <c r="BFZ11" s="120"/>
      <c r="BGA11" s="120"/>
      <c r="BGB11" s="120"/>
      <c r="BGC11" s="120"/>
      <c r="BGD11" s="120"/>
      <c r="BGE11" s="120"/>
      <c r="BGF11" s="120"/>
      <c r="BGG11" s="120"/>
      <c r="BGH11" s="120"/>
      <c r="BGI11" s="120"/>
      <c r="BGJ11" s="120"/>
      <c r="BGK11" s="120"/>
      <c r="BGL11" s="120"/>
      <c r="BGM11" s="120"/>
      <c r="BGN11" s="120"/>
      <c r="BGO11" s="120"/>
      <c r="BGP11" s="120"/>
      <c r="BGQ11" s="120"/>
      <c r="BGR11" s="120"/>
      <c r="BGS11" s="120"/>
      <c r="BGT11" s="120"/>
      <c r="BGU11" s="120"/>
      <c r="BGV11" s="120"/>
      <c r="BGW11" s="120"/>
      <c r="BGX11" s="120"/>
      <c r="BGY11" s="120"/>
      <c r="BGZ11" s="120"/>
      <c r="BHA11" s="120"/>
      <c r="BHB11" s="120"/>
      <c r="BHC11" s="120"/>
      <c r="BHD11" s="120"/>
      <c r="BHE11" s="120"/>
      <c r="BHF11" s="120"/>
      <c r="BHG11" s="120"/>
      <c r="BHH11" s="120"/>
      <c r="BHI11" s="120"/>
      <c r="BHJ11" s="120"/>
      <c r="BHK11" s="120"/>
      <c r="BHL11" s="120"/>
      <c r="BHM11" s="120"/>
      <c r="BHN11" s="120"/>
      <c r="BHO11" s="120"/>
      <c r="BHP11" s="120"/>
      <c r="BHQ11" s="120"/>
      <c r="BHR11" s="120"/>
      <c r="BHS11" s="120"/>
      <c r="BHT11" s="120"/>
      <c r="BHU11" s="120"/>
      <c r="BHV11" s="120"/>
      <c r="BHW11" s="120"/>
      <c r="BHX11" s="120"/>
      <c r="BHY11" s="120"/>
      <c r="BHZ11" s="120"/>
      <c r="BIA11" s="120"/>
      <c r="BIB11" s="120"/>
      <c r="BIC11" s="120"/>
      <c r="BID11" s="120"/>
      <c r="BIE11" s="120"/>
      <c r="BIF11" s="120"/>
      <c r="BIG11" s="120"/>
      <c r="BIH11" s="120"/>
      <c r="BII11" s="120"/>
      <c r="BIJ11" s="120"/>
      <c r="BIK11" s="120"/>
      <c r="BIL11" s="120"/>
      <c r="BIM11" s="120"/>
      <c r="BIN11" s="120"/>
      <c r="BIO11" s="120"/>
      <c r="BIP11" s="120"/>
      <c r="BIQ11" s="120"/>
      <c r="BIR11" s="120"/>
      <c r="BIS11" s="120"/>
      <c r="BIT11" s="120"/>
      <c r="BIU11" s="120"/>
      <c r="BIV11" s="120"/>
      <c r="BIW11" s="120"/>
      <c r="BIX11" s="120"/>
      <c r="BIY11" s="120"/>
      <c r="BIZ11" s="120"/>
      <c r="BJA11" s="120"/>
      <c r="BJB11" s="120"/>
      <c r="BJC11" s="120"/>
      <c r="BJD11" s="120"/>
      <c r="BJE11" s="120"/>
      <c r="BJF11" s="120"/>
      <c r="BJG11" s="120"/>
      <c r="BJH11" s="120"/>
      <c r="BJI11" s="120"/>
      <c r="BJJ11" s="120"/>
      <c r="BJK11" s="120"/>
      <c r="BJL11" s="120"/>
      <c r="BJM11" s="120"/>
      <c r="BJN11" s="120"/>
      <c r="BJO11" s="120"/>
      <c r="BJP11" s="120"/>
      <c r="BJQ11" s="120"/>
      <c r="BJR11" s="120"/>
      <c r="BJS11" s="120"/>
      <c r="BJT11" s="120"/>
      <c r="BJU11" s="120"/>
      <c r="BJV11" s="120"/>
      <c r="BJW11" s="120"/>
      <c r="BJX11" s="120"/>
      <c r="BJY11" s="120"/>
      <c r="BJZ11" s="120"/>
      <c r="BKA11" s="120"/>
      <c r="BKB11" s="120"/>
      <c r="BKC11" s="120"/>
      <c r="BKD11" s="120"/>
      <c r="BKE11" s="120"/>
      <c r="BKF11" s="120"/>
      <c r="BKG11" s="120"/>
      <c r="BKH11" s="120"/>
      <c r="BKI11" s="120"/>
      <c r="BKJ11" s="120"/>
      <c r="BKK11" s="120"/>
      <c r="BKL11" s="120"/>
      <c r="BKM11" s="120"/>
      <c r="BKN11" s="120"/>
      <c r="BKO11" s="120"/>
      <c r="BKP11" s="120"/>
      <c r="BKQ11" s="120"/>
      <c r="BKR11" s="120"/>
      <c r="BKS11" s="120"/>
      <c r="BKT11" s="120"/>
      <c r="BKU11" s="120"/>
      <c r="BKV11" s="120"/>
      <c r="BKW11" s="120"/>
      <c r="BKX11" s="120"/>
      <c r="BKY11" s="120"/>
      <c r="BKZ11" s="120"/>
      <c r="BLA11" s="120"/>
      <c r="BLB11" s="120"/>
      <c r="BLC11" s="120"/>
      <c r="BLD11" s="120"/>
      <c r="BLE11" s="120"/>
      <c r="BLF11" s="120"/>
      <c r="BLG11" s="120"/>
      <c r="BLH11" s="120"/>
      <c r="BLI11" s="120"/>
      <c r="BLJ11" s="120"/>
      <c r="BLK11" s="120"/>
      <c r="BLL11" s="120"/>
      <c r="BLM11" s="120"/>
      <c r="BLN11" s="120"/>
      <c r="BLO11" s="120"/>
      <c r="BLP11" s="120"/>
      <c r="BLQ11" s="120"/>
      <c r="BLR11" s="120"/>
      <c r="BLS11" s="120"/>
      <c r="BLT11" s="120"/>
      <c r="BLU11" s="120"/>
      <c r="BLV11" s="120"/>
      <c r="BLW11" s="120"/>
      <c r="BLX11" s="120"/>
      <c r="BLY11" s="120"/>
      <c r="BLZ11" s="120"/>
      <c r="BMA11" s="120"/>
      <c r="BMB11" s="120"/>
      <c r="BMC11" s="120"/>
      <c r="BMD11" s="120"/>
      <c r="BME11" s="120"/>
      <c r="BMF11" s="120"/>
      <c r="BMG11" s="120"/>
      <c r="BMH11" s="120"/>
      <c r="BMI11" s="120"/>
      <c r="BMJ11" s="120"/>
      <c r="BMK11" s="120"/>
      <c r="BML11" s="120"/>
      <c r="BMM11" s="120"/>
      <c r="BMN11" s="120"/>
      <c r="BMO11" s="120"/>
      <c r="BMP11" s="120"/>
      <c r="BMQ11" s="120"/>
      <c r="BMR11" s="120"/>
      <c r="BMS11" s="120"/>
      <c r="BMT11" s="120"/>
      <c r="BMU11" s="120"/>
      <c r="BMV11" s="120"/>
      <c r="BMW11" s="120"/>
      <c r="BMX11" s="120"/>
      <c r="BMY11" s="120"/>
      <c r="BMZ11" s="120"/>
      <c r="BNA11" s="120"/>
      <c r="BNB11" s="120"/>
      <c r="BNC11" s="120"/>
      <c r="BND11" s="120"/>
      <c r="BNE11" s="120"/>
      <c r="BNF11" s="120"/>
      <c r="BNG11" s="120"/>
      <c r="BNH11" s="120"/>
      <c r="BNI11" s="120"/>
      <c r="BNJ11" s="120"/>
      <c r="BNK11" s="120"/>
      <c r="BNL11" s="120"/>
      <c r="BNM11" s="120"/>
      <c r="BNN11" s="120"/>
      <c r="BNO11" s="120"/>
      <c r="BNP11" s="120"/>
      <c r="BNQ11" s="120"/>
      <c r="BNR11" s="120"/>
      <c r="BNS11" s="120"/>
      <c r="BNT11" s="120"/>
      <c r="BNU11" s="120"/>
      <c r="BNV11" s="120"/>
      <c r="BNW11" s="120"/>
      <c r="BNX11" s="120"/>
      <c r="BNY11" s="120"/>
      <c r="BNZ11" s="120"/>
      <c r="BOA11" s="120"/>
      <c r="BOB11" s="120"/>
      <c r="BOC11" s="120"/>
      <c r="BOD11" s="120"/>
      <c r="BOE11" s="120"/>
      <c r="BOF11" s="120"/>
      <c r="BOG11" s="120"/>
      <c r="BOH11" s="120"/>
      <c r="BOI11" s="120"/>
      <c r="BOJ11" s="120"/>
      <c r="BOK11" s="120"/>
      <c r="BOL11" s="120"/>
      <c r="BOM11" s="120"/>
      <c r="BON11" s="120"/>
      <c r="BOO11" s="120"/>
      <c r="BOP11" s="120"/>
      <c r="BOQ11" s="120"/>
      <c r="BOR11" s="120"/>
      <c r="BOS11" s="120"/>
      <c r="BOT11" s="120"/>
      <c r="BOU11" s="120"/>
      <c r="BOV11" s="120"/>
      <c r="BOW11" s="120"/>
      <c r="BOX11" s="120"/>
      <c r="BOY11" s="120"/>
      <c r="BOZ11" s="120"/>
      <c r="BPA11" s="120"/>
      <c r="BPB11" s="120"/>
      <c r="BPC11" s="120"/>
      <c r="BPD11" s="120"/>
      <c r="BPE11" s="120"/>
      <c r="BPF11" s="120"/>
      <c r="BPG11" s="120"/>
      <c r="BPH11" s="120"/>
      <c r="BPI11" s="120"/>
      <c r="BPJ11" s="120"/>
      <c r="BPK11" s="120"/>
      <c r="BPL11" s="120"/>
      <c r="BPM11" s="120"/>
      <c r="BPN11" s="120"/>
      <c r="BPO11" s="120"/>
      <c r="BPP11" s="120"/>
      <c r="BPQ11" s="120"/>
      <c r="BPR11" s="120"/>
      <c r="BPS11" s="120"/>
      <c r="BPT11" s="120"/>
      <c r="BPU11" s="120"/>
      <c r="BPV11" s="120"/>
      <c r="BPW11" s="120"/>
      <c r="BPX11" s="120"/>
      <c r="BPY11" s="120"/>
      <c r="BPZ11" s="120"/>
      <c r="BQA11" s="120"/>
      <c r="BQB11" s="120"/>
      <c r="BQC11" s="120"/>
      <c r="BQD11" s="120"/>
      <c r="BQE11" s="120"/>
      <c r="BQF11" s="120"/>
      <c r="BQG11" s="120"/>
      <c r="BQH11" s="120"/>
      <c r="BQI11" s="120"/>
      <c r="BQJ11" s="120"/>
      <c r="BQK11" s="120"/>
      <c r="BQL11" s="120"/>
      <c r="BQM11" s="120"/>
      <c r="BQN11" s="120"/>
      <c r="BQO11" s="120"/>
      <c r="BQP11" s="120"/>
      <c r="BQQ11" s="120"/>
      <c r="BQR11" s="120"/>
      <c r="BQS11" s="120"/>
      <c r="BQT11" s="120"/>
      <c r="BQU11" s="120"/>
      <c r="BQV11" s="120"/>
      <c r="BQW11" s="120"/>
      <c r="BQX11" s="120"/>
      <c r="BQY11" s="120"/>
      <c r="BQZ11" s="120"/>
      <c r="BRA11" s="120"/>
      <c r="BRB11" s="120"/>
      <c r="BRC11" s="120"/>
      <c r="BRD11" s="120"/>
      <c r="BRE11" s="120"/>
      <c r="BRF11" s="120"/>
      <c r="BRG11" s="120"/>
      <c r="BRH11" s="120"/>
      <c r="BRI11" s="120"/>
      <c r="BRJ11" s="120"/>
      <c r="BRK11" s="120"/>
      <c r="BRL11" s="120"/>
      <c r="BRM11" s="120"/>
      <c r="BRN11" s="120"/>
      <c r="BRO11" s="120"/>
      <c r="BRP11" s="120"/>
      <c r="BRQ11" s="120"/>
      <c r="BRR11" s="120"/>
      <c r="BRS11" s="120"/>
      <c r="BRT11" s="120"/>
      <c r="BRU11" s="120"/>
      <c r="BRV11" s="120"/>
      <c r="BRW11" s="120"/>
      <c r="BRX11" s="120"/>
      <c r="BRY11" s="120"/>
      <c r="BRZ11" s="120"/>
      <c r="BSA11" s="120"/>
      <c r="BSB11" s="120"/>
      <c r="BSC11" s="120"/>
      <c r="BSD11" s="120"/>
      <c r="BSE11" s="120"/>
      <c r="BSF11" s="120"/>
      <c r="BSG11" s="120"/>
      <c r="BSH11" s="120"/>
      <c r="BSI11" s="120"/>
      <c r="BSJ11" s="120"/>
      <c r="BSK11" s="120"/>
      <c r="BSL11" s="120"/>
      <c r="BSM11" s="120"/>
      <c r="BSN11" s="120"/>
      <c r="BSO11" s="120"/>
      <c r="BSP11" s="120"/>
      <c r="BSQ11" s="120"/>
      <c r="BSR11" s="120"/>
      <c r="BSS11" s="120"/>
      <c r="BST11" s="120"/>
      <c r="BSU11" s="120"/>
      <c r="BSV11" s="120"/>
      <c r="BSW11" s="120"/>
      <c r="BSX11" s="120"/>
      <c r="BSY11" s="120"/>
      <c r="BSZ11" s="120"/>
      <c r="BTA11" s="120"/>
      <c r="BTB11" s="120"/>
      <c r="BTC11" s="120"/>
      <c r="BTD11" s="120"/>
      <c r="BTE11" s="120"/>
      <c r="BTF11" s="120"/>
      <c r="BTG11" s="120"/>
      <c r="BTH11" s="120"/>
      <c r="BTI11" s="120"/>
      <c r="BTJ11" s="120"/>
      <c r="BTK11" s="120"/>
      <c r="BTL11" s="120"/>
      <c r="BTM11" s="120"/>
      <c r="BTN11" s="120"/>
      <c r="BTO11" s="120"/>
      <c r="BTP11" s="120"/>
      <c r="BTQ11" s="120"/>
      <c r="BTR11" s="120"/>
      <c r="BTS11" s="120"/>
      <c r="BTT11" s="120"/>
      <c r="BTU11" s="120"/>
      <c r="BTV11" s="120"/>
      <c r="BTW11" s="120"/>
      <c r="BTX11" s="120"/>
      <c r="BTY11" s="120"/>
      <c r="BTZ11" s="120"/>
      <c r="BUA11" s="120"/>
      <c r="BUB11" s="120"/>
      <c r="BUC11" s="120"/>
      <c r="BUD11" s="120"/>
      <c r="BUE11" s="120"/>
      <c r="BUF11" s="120"/>
      <c r="BUG11" s="120"/>
      <c r="BUH11" s="120"/>
      <c r="BUI11" s="120"/>
      <c r="BUJ11" s="120"/>
      <c r="BUK11" s="120"/>
      <c r="BUL11" s="120"/>
      <c r="BUM11" s="120"/>
      <c r="BUN11" s="120"/>
      <c r="BUO11" s="120"/>
      <c r="BUP11" s="120"/>
      <c r="BUQ11" s="120"/>
      <c r="BUR11" s="120"/>
      <c r="BUS11" s="120"/>
      <c r="BUT11" s="120"/>
      <c r="BUU11" s="120"/>
      <c r="BUV11" s="120"/>
      <c r="BUW11" s="120"/>
      <c r="BUX11" s="120"/>
      <c r="BUY11" s="120"/>
      <c r="BUZ11" s="120"/>
      <c r="BVA11" s="120"/>
      <c r="BVB11" s="120"/>
      <c r="BVC11" s="120"/>
      <c r="BVD11" s="120"/>
      <c r="BVE11" s="120"/>
      <c r="BVF11" s="120"/>
      <c r="BVG11" s="120"/>
      <c r="BVH11" s="120"/>
      <c r="BVI11" s="120"/>
      <c r="BVJ11" s="120"/>
      <c r="BVK11" s="120"/>
      <c r="BVL11" s="120"/>
      <c r="BVM11" s="120"/>
      <c r="BVN11" s="120"/>
      <c r="BVO11" s="120"/>
      <c r="BVP11" s="120"/>
      <c r="BVQ11" s="120"/>
      <c r="BVR11" s="120"/>
      <c r="BVS11" s="120"/>
      <c r="BVT11" s="120"/>
      <c r="BVU11" s="120"/>
      <c r="BVV11" s="120"/>
      <c r="BVW11" s="120"/>
      <c r="BVX11" s="120"/>
      <c r="BVY11" s="120"/>
      <c r="BVZ11" s="120"/>
      <c r="BWA11" s="120"/>
      <c r="BWB11" s="120"/>
      <c r="BWC11" s="120"/>
      <c r="BWD11" s="120"/>
      <c r="BWE11" s="120"/>
      <c r="BWF11" s="120"/>
      <c r="BWG11" s="120"/>
      <c r="BWH11" s="120"/>
      <c r="BWI11" s="120"/>
      <c r="BWJ11" s="120"/>
      <c r="BWK11" s="120"/>
      <c r="BWL11" s="120"/>
      <c r="BWM11" s="120"/>
      <c r="BWN11" s="120"/>
      <c r="BWO11" s="120"/>
      <c r="BWP11" s="120"/>
      <c r="BWQ11" s="120"/>
      <c r="BWR11" s="120"/>
      <c r="BWS11" s="120"/>
      <c r="BWT11" s="120"/>
      <c r="BWU11" s="120"/>
      <c r="BWV11" s="120"/>
      <c r="BWW11" s="120"/>
      <c r="BWX11" s="120"/>
      <c r="BWY11" s="120"/>
      <c r="BWZ11" s="120"/>
      <c r="BXA11" s="120"/>
      <c r="BXB11" s="120"/>
      <c r="BXC11" s="120"/>
      <c r="BXD11" s="120"/>
      <c r="BXE11" s="120"/>
      <c r="BXF11" s="120"/>
      <c r="BXG11" s="120"/>
      <c r="BXH11" s="120"/>
      <c r="BXI11" s="120"/>
      <c r="BXJ11" s="120"/>
      <c r="BXK11" s="120"/>
      <c r="BXL11" s="120"/>
      <c r="BXM11" s="120"/>
      <c r="BXN11" s="120"/>
      <c r="BXO11" s="120"/>
      <c r="BXP11" s="120"/>
      <c r="BXQ11" s="120"/>
      <c r="BXR11" s="120"/>
      <c r="BXS11" s="120"/>
      <c r="BXT11" s="120"/>
      <c r="BXU11" s="120"/>
      <c r="BXV11" s="120"/>
      <c r="BXW11" s="120"/>
      <c r="BXX11" s="120"/>
      <c r="BXY11" s="120"/>
      <c r="BXZ11" s="120"/>
      <c r="BYA11" s="120"/>
      <c r="BYB11" s="120"/>
      <c r="BYC11" s="120"/>
      <c r="BYD11" s="120"/>
      <c r="BYE11" s="120"/>
      <c r="BYF11" s="120"/>
      <c r="BYG11" s="120"/>
      <c r="BYH11" s="120"/>
      <c r="BYI11" s="120"/>
      <c r="BYJ11" s="120"/>
      <c r="BYK11" s="120"/>
      <c r="BYL11" s="120"/>
      <c r="BYM11" s="120"/>
      <c r="BYN11" s="120"/>
      <c r="BYO11" s="120"/>
      <c r="BYP11" s="120"/>
      <c r="BYQ11" s="120"/>
      <c r="BYR11" s="120"/>
      <c r="BYS11" s="120"/>
      <c r="BYT11" s="120"/>
      <c r="BYU11" s="120"/>
      <c r="BYV11" s="120"/>
      <c r="BYW11" s="120"/>
      <c r="BYX11" s="120"/>
      <c r="BYY11" s="120"/>
      <c r="BYZ11" s="120"/>
      <c r="BZA11" s="120"/>
      <c r="BZB11" s="120"/>
      <c r="BZC11" s="120"/>
      <c r="BZD11" s="120"/>
      <c r="BZE11" s="120"/>
      <c r="BZF11" s="120"/>
      <c r="BZG11" s="120"/>
      <c r="BZH11" s="120"/>
      <c r="BZI11" s="120"/>
      <c r="BZJ11" s="120"/>
      <c r="BZK11" s="120"/>
      <c r="BZL11" s="120"/>
      <c r="BZM11" s="120"/>
      <c r="BZN11" s="120"/>
      <c r="BZO11" s="120"/>
      <c r="BZP11" s="120"/>
      <c r="BZQ11" s="120"/>
      <c r="BZR11" s="120"/>
      <c r="BZS11" s="120"/>
      <c r="BZT11" s="120"/>
      <c r="BZU11" s="120"/>
      <c r="BZV11" s="120"/>
      <c r="BZW11" s="120"/>
      <c r="BZX11" s="120"/>
      <c r="BZY11" s="120"/>
      <c r="BZZ11" s="120"/>
      <c r="CAA11" s="120"/>
      <c r="CAB11" s="120"/>
      <c r="CAC11" s="120"/>
      <c r="CAD11" s="120"/>
      <c r="CAE11" s="120"/>
      <c r="CAF11" s="120"/>
      <c r="CAG11" s="120"/>
      <c r="CAH11" s="120"/>
      <c r="CAI11" s="120"/>
      <c r="CAJ11" s="120"/>
      <c r="CAK11" s="120"/>
      <c r="CAL11" s="120"/>
      <c r="CAM11" s="120"/>
      <c r="CAN11" s="120"/>
      <c r="CAO11" s="120"/>
      <c r="CAP11" s="120"/>
      <c r="CAQ11" s="120"/>
      <c r="CAR11" s="120"/>
      <c r="CAS11" s="120"/>
      <c r="CAT11" s="120"/>
      <c r="CAU11" s="120"/>
      <c r="CAV11" s="120"/>
      <c r="CAW11" s="120"/>
      <c r="CAX11" s="120"/>
      <c r="CAY11" s="120"/>
      <c r="CAZ11" s="120"/>
      <c r="CBA11" s="120"/>
      <c r="CBB11" s="120"/>
      <c r="CBC11" s="120"/>
      <c r="CBD11" s="120"/>
      <c r="CBE11" s="120"/>
      <c r="CBF11" s="120"/>
      <c r="CBG11" s="120"/>
      <c r="CBH11" s="120"/>
      <c r="CBI11" s="120"/>
      <c r="CBJ11" s="120"/>
      <c r="CBK11" s="120"/>
      <c r="CBL11" s="120"/>
      <c r="CBM11" s="120"/>
      <c r="CBN11" s="120"/>
      <c r="CBO11" s="120"/>
      <c r="CBP11" s="120"/>
      <c r="CBQ11" s="120"/>
      <c r="CBR11" s="120"/>
      <c r="CBS11" s="120"/>
      <c r="CBT11" s="120"/>
      <c r="CBU11" s="120"/>
      <c r="CBV11" s="120"/>
      <c r="CBW11" s="120"/>
      <c r="CBX11" s="120"/>
      <c r="CBY11" s="120"/>
      <c r="CBZ11" s="120"/>
      <c r="CCA11" s="120"/>
      <c r="CCB11" s="120"/>
      <c r="CCC11" s="120"/>
      <c r="CCD11" s="120"/>
      <c r="CCE11" s="120"/>
      <c r="CCF11" s="120"/>
      <c r="CCG11" s="120"/>
      <c r="CCH11" s="120"/>
      <c r="CCI11" s="120"/>
      <c r="CCJ11" s="120"/>
      <c r="CCK11" s="120"/>
      <c r="CCL11" s="120"/>
      <c r="CCM11" s="120"/>
      <c r="CCN11" s="120"/>
      <c r="CCO11" s="120"/>
      <c r="CCP11" s="120"/>
      <c r="CCQ11" s="120"/>
      <c r="CCR11" s="120"/>
      <c r="CCS11" s="120"/>
      <c r="CCT11" s="120"/>
      <c r="CCU11" s="120"/>
      <c r="CCV11" s="120"/>
      <c r="CCW11" s="120"/>
      <c r="CCX11" s="120"/>
      <c r="CCY11" s="120"/>
      <c r="CCZ11" s="120"/>
      <c r="CDA11" s="120"/>
      <c r="CDB11" s="120"/>
      <c r="CDC11" s="120"/>
      <c r="CDD11" s="120"/>
      <c r="CDE11" s="120"/>
      <c r="CDF11" s="120"/>
      <c r="CDG11" s="120"/>
      <c r="CDH11" s="120"/>
      <c r="CDI11" s="120"/>
      <c r="CDJ11" s="120"/>
      <c r="CDK11" s="120"/>
      <c r="CDL11" s="120"/>
      <c r="CDM11" s="120"/>
      <c r="CDN11" s="120"/>
      <c r="CDO11" s="120"/>
      <c r="CDP11" s="120"/>
      <c r="CDQ11" s="120"/>
      <c r="CDR11" s="120"/>
      <c r="CDS11" s="120"/>
      <c r="CDT11" s="120"/>
      <c r="CDU11" s="120"/>
      <c r="CDV11" s="120"/>
      <c r="CDW11" s="120"/>
      <c r="CDX11" s="120"/>
      <c r="CDY11" s="120"/>
      <c r="CDZ11" s="120"/>
      <c r="CEA11" s="120"/>
      <c r="CEB11" s="120"/>
      <c r="CEC11" s="120"/>
      <c r="CED11" s="120"/>
      <c r="CEE11" s="120"/>
      <c r="CEF11" s="120"/>
      <c r="CEG11" s="120"/>
      <c r="CEH11" s="120"/>
      <c r="CEI11" s="120"/>
      <c r="CEJ11" s="120"/>
      <c r="CEK11" s="120"/>
      <c r="CEL11" s="120"/>
      <c r="CEM11" s="120"/>
      <c r="CEN11" s="120"/>
      <c r="CEO11" s="120"/>
      <c r="CEP11" s="120"/>
      <c r="CEQ11" s="120"/>
      <c r="CER11" s="120"/>
      <c r="CES11" s="120"/>
      <c r="CET11" s="120"/>
      <c r="CEU11" s="120"/>
      <c r="CEV11" s="120"/>
      <c r="CEW11" s="120"/>
      <c r="CEX11" s="120"/>
      <c r="CEY11" s="120"/>
      <c r="CEZ11" s="120"/>
      <c r="CFA11" s="120"/>
      <c r="CFB11" s="120"/>
      <c r="CFC11" s="120"/>
      <c r="CFD11" s="120"/>
      <c r="CFE11" s="120"/>
      <c r="CFF11" s="120"/>
      <c r="CFG11" s="120"/>
      <c r="CFH11" s="120"/>
      <c r="CFI11" s="120"/>
      <c r="CFJ11" s="120"/>
      <c r="CFK11" s="120"/>
      <c r="CFL11" s="120"/>
      <c r="CFM11" s="120"/>
      <c r="CFN11" s="120"/>
      <c r="CFO11" s="120"/>
      <c r="CFP11" s="120"/>
      <c r="CFQ11" s="120"/>
      <c r="CFR11" s="120"/>
      <c r="CFS11" s="120"/>
      <c r="CFT11" s="120"/>
      <c r="CFU11" s="120"/>
      <c r="CFV11" s="120"/>
      <c r="CFW11" s="120"/>
      <c r="CFX11" s="120"/>
      <c r="CFY11" s="120"/>
      <c r="CFZ11" s="120"/>
      <c r="CGA11" s="120"/>
      <c r="CGB11" s="120"/>
      <c r="CGC11" s="120"/>
      <c r="CGD11" s="120"/>
      <c r="CGE11" s="120"/>
      <c r="CGF11" s="120"/>
      <c r="CGG11" s="120"/>
      <c r="CGH11" s="120"/>
      <c r="CGI11" s="120"/>
      <c r="CGJ11" s="120"/>
      <c r="CGK11" s="120"/>
      <c r="CGL11" s="120"/>
      <c r="CGM11" s="120"/>
      <c r="CGN11" s="120"/>
      <c r="CGO11" s="120"/>
      <c r="CGP11" s="120"/>
      <c r="CGQ11" s="120"/>
      <c r="CGR11" s="120"/>
      <c r="CGS11" s="120"/>
      <c r="CGT11" s="120"/>
      <c r="CGU11" s="120"/>
      <c r="CGV11" s="120"/>
      <c r="CGW11" s="120"/>
      <c r="CGX11" s="120"/>
      <c r="CGY11" s="120"/>
      <c r="CGZ11" s="120"/>
      <c r="CHA11" s="120"/>
      <c r="CHB11" s="120"/>
      <c r="CHC11" s="120"/>
      <c r="CHD11" s="120"/>
      <c r="CHE11" s="120"/>
      <c r="CHF11" s="120"/>
      <c r="CHG11" s="120"/>
      <c r="CHH11" s="120"/>
      <c r="CHI11" s="120"/>
      <c r="CHJ11" s="120"/>
      <c r="CHK11" s="120"/>
      <c r="CHL11" s="120"/>
      <c r="CHM11" s="120"/>
      <c r="CHN11" s="120"/>
      <c r="CHO11" s="120"/>
      <c r="CHP11" s="120"/>
      <c r="CHQ11" s="120"/>
      <c r="CHR11" s="120"/>
      <c r="CHS11" s="120"/>
      <c r="CHT11" s="120"/>
      <c r="CHU11" s="120"/>
      <c r="CHV11" s="120"/>
      <c r="CHW11" s="120"/>
      <c r="CHX11" s="120"/>
      <c r="CHY11" s="120"/>
      <c r="CHZ11" s="120"/>
      <c r="CIA11" s="120"/>
      <c r="CIB11" s="120"/>
      <c r="CIC11" s="120"/>
      <c r="CID11" s="120"/>
      <c r="CIE11" s="120"/>
      <c r="CIF11" s="120"/>
      <c r="CIG11" s="120"/>
      <c r="CIH11" s="120"/>
      <c r="CII11" s="120"/>
      <c r="CIJ11" s="120"/>
      <c r="CIK11" s="120"/>
      <c r="CIL11" s="120"/>
      <c r="CIM11" s="120"/>
      <c r="CIN11" s="120"/>
      <c r="CIO11" s="120"/>
      <c r="CIP11" s="120"/>
      <c r="CIQ11" s="120"/>
      <c r="CIR11" s="120"/>
      <c r="CIS11" s="120"/>
      <c r="CIT11" s="120"/>
      <c r="CIU11" s="120"/>
      <c r="CIV11" s="120"/>
      <c r="CIW11" s="120"/>
      <c r="CIX11" s="120"/>
      <c r="CIY11" s="120"/>
      <c r="CIZ11" s="120"/>
      <c r="CJA11" s="120"/>
      <c r="CJB11" s="120"/>
      <c r="CJC11" s="120"/>
      <c r="CJD11" s="120"/>
      <c r="CJE11" s="120"/>
      <c r="CJF11" s="120"/>
      <c r="CJG11" s="120"/>
      <c r="CJH11" s="120"/>
      <c r="CJI11" s="120"/>
      <c r="CJJ11" s="120"/>
      <c r="CJK11" s="120"/>
      <c r="CJL11" s="120"/>
      <c r="CJM11" s="120"/>
      <c r="CJN11" s="120"/>
      <c r="CJO11" s="120"/>
      <c r="CJP11" s="120"/>
      <c r="CJQ11" s="120"/>
      <c r="CJR11" s="120"/>
      <c r="CJS11" s="120"/>
      <c r="CJT11" s="120"/>
      <c r="CJU11" s="120"/>
      <c r="CJV11" s="120"/>
      <c r="CJW11" s="120"/>
      <c r="CJX11" s="120"/>
      <c r="CJY11" s="120"/>
      <c r="CJZ11" s="120"/>
      <c r="CKA11" s="120"/>
      <c r="CKB11" s="120"/>
      <c r="CKC11" s="120"/>
      <c r="CKD11" s="120"/>
      <c r="CKE11" s="120"/>
      <c r="CKF11" s="120"/>
      <c r="CKG11" s="120"/>
      <c r="CKH11" s="120"/>
      <c r="CKI11" s="120"/>
      <c r="CKJ11" s="120"/>
      <c r="CKK11" s="120"/>
      <c r="CKL11" s="120"/>
      <c r="CKM11" s="120"/>
      <c r="CKN11" s="120"/>
      <c r="CKO11" s="120"/>
      <c r="CKP11" s="120"/>
      <c r="CKQ11" s="120"/>
      <c r="CKR11" s="120"/>
      <c r="CKS11" s="120"/>
      <c r="CKT11" s="120"/>
      <c r="CKU11" s="120"/>
      <c r="CKV11" s="120"/>
      <c r="CKW11" s="120"/>
      <c r="CKX11" s="120"/>
      <c r="CKY11" s="120"/>
      <c r="CKZ11" s="120"/>
      <c r="CLA11" s="120"/>
      <c r="CLB11" s="120"/>
      <c r="CLC11" s="120"/>
      <c r="CLD11" s="120"/>
      <c r="CLE11" s="120"/>
      <c r="CLF11" s="120"/>
      <c r="CLG11" s="120"/>
      <c r="CLH11" s="120"/>
      <c r="CLI11" s="120"/>
      <c r="CLJ11" s="120"/>
      <c r="CLK11" s="120"/>
      <c r="CLL11" s="120"/>
      <c r="CLM11" s="120"/>
      <c r="CLN11" s="120"/>
      <c r="CLO11" s="120"/>
      <c r="CLP11" s="120"/>
      <c r="CLQ11" s="120"/>
      <c r="CLR11" s="120"/>
      <c r="CLS11" s="120"/>
      <c r="CLT11" s="120"/>
      <c r="CLU11" s="120"/>
      <c r="CLV11" s="120"/>
      <c r="CLW11" s="120"/>
      <c r="CLX11" s="120"/>
      <c r="CLY11" s="120"/>
      <c r="CLZ11" s="120"/>
      <c r="CMA11" s="120"/>
      <c r="CMB11" s="120"/>
      <c r="CMC11" s="120"/>
      <c r="CMD11" s="120"/>
      <c r="CME11" s="120"/>
      <c r="CMF11" s="120"/>
      <c r="CMG11" s="120"/>
      <c r="CMH11" s="120"/>
      <c r="CMI11" s="120"/>
      <c r="CMJ11" s="120"/>
      <c r="CMK11" s="120"/>
      <c r="CML11" s="120"/>
      <c r="CMM11" s="120"/>
      <c r="CMN11" s="120"/>
      <c r="CMO11" s="120"/>
      <c r="CMP11" s="120"/>
      <c r="CMQ11" s="120"/>
      <c r="CMR11" s="120"/>
      <c r="CMS11" s="120"/>
      <c r="CMT11" s="120"/>
      <c r="CMU11" s="120"/>
      <c r="CMV11" s="120"/>
      <c r="CMW11" s="120"/>
      <c r="CMX11" s="120"/>
      <c r="CMY11" s="120"/>
      <c r="CMZ11" s="120"/>
      <c r="CNA11" s="120"/>
      <c r="CNB11" s="120"/>
      <c r="CNC11" s="120"/>
      <c r="CND11" s="120"/>
      <c r="CNE11" s="120"/>
      <c r="CNF11" s="120"/>
      <c r="CNG11" s="120"/>
      <c r="CNH11" s="120"/>
      <c r="CNI11" s="120"/>
      <c r="CNJ11" s="120"/>
      <c r="CNK11" s="120"/>
      <c r="CNL11" s="120"/>
      <c r="CNM11" s="120"/>
      <c r="CNN11" s="120"/>
      <c r="CNO11" s="120"/>
      <c r="CNP11" s="120"/>
      <c r="CNQ11" s="120"/>
      <c r="CNR11" s="120"/>
      <c r="CNS11" s="120"/>
      <c r="CNT11" s="120"/>
      <c r="CNU11" s="120"/>
      <c r="CNV11" s="120"/>
      <c r="CNW11" s="120"/>
      <c r="CNX11" s="120"/>
      <c r="CNY11" s="120"/>
      <c r="CNZ11" s="120"/>
      <c r="COA11" s="120"/>
      <c r="COB11" s="120"/>
      <c r="COC11" s="120"/>
      <c r="COD11" s="120"/>
      <c r="COE11" s="120"/>
      <c r="COF11" s="120"/>
      <c r="COG11" s="120"/>
      <c r="COH11" s="120"/>
      <c r="COI11" s="120"/>
      <c r="COJ11" s="120"/>
      <c r="COK11" s="120"/>
      <c r="COL11" s="120"/>
      <c r="COM11" s="120"/>
      <c r="CON11" s="120"/>
      <c r="COO11" s="120"/>
      <c r="COP11" s="120"/>
      <c r="COQ11" s="120"/>
      <c r="COR11" s="120"/>
      <c r="COS11" s="120"/>
      <c r="COT11" s="120"/>
      <c r="COU11" s="120"/>
      <c r="COV11" s="120"/>
      <c r="COW11" s="120"/>
      <c r="COX11" s="120"/>
      <c r="COY11" s="120"/>
      <c r="COZ11" s="120"/>
      <c r="CPA11" s="120"/>
      <c r="CPB11" s="120"/>
      <c r="CPC11" s="120"/>
      <c r="CPD11" s="120"/>
      <c r="CPE11" s="120"/>
      <c r="CPF11" s="120"/>
      <c r="CPG11" s="120"/>
      <c r="CPH11" s="120"/>
      <c r="CPI11" s="120"/>
      <c r="CPJ11" s="120"/>
      <c r="CPK11" s="120"/>
      <c r="CPL11" s="120"/>
      <c r="CPM11" s="120"/>
      <c r="CPN11" s="120"/>
      <c r="CPO11" s="120"/>
      <c r="CPP11" s="120"/>
      <c r="CPQ11" s="120"/>
      <c r="CPR11" s="120"/>
      <c r="CPS11" s="120"/>
      <c r="CPT11" s="120"/>
      <c r="CPU11" s="120"/>
      <c r="CPV11" s="120"/>
      <c r="CPW11" s="120"/>
      <c r="CPX11" s="120"/>
      <c r="CPY11" s="120"/>
      <c r="CPZ11" s="120"/>
      <c r="CQA11" s="120"/>
      <c r="CQB11" s="120"/>
      <c r="CQC11" s="120"/>
      <c r="CQD11" s="120"/>
      <c r="CQE11" s="120"/>
      <c r="CQF11" s="120"/>
      <c r="CQG11" s="120"/>
      <c r="CQH11" s="120"/>
      <c r="CQI11" s="120"/>
      <c r="CQJ11" s="120"/>
      <c r="CQK11" s="120"/>
      <c r="CQL11" s="120"/>
      <c r="CQM11" s="120"/>
      <c r="CQN11" s="120"/>
      <c r="CQO11" s="120"/>
      <c r="CQP11" s="120"/>
      <c r="CQQ11" s="120"/>
      <c r="CQR11" s="120"/>
      <c r="CQS11" s="120"/>
      <c r="CQT11" s="120"/>
      <c r="CQU11" s="120"/>
      <c r="CQV11" s="120"/>
      <c r="CQW11" s="120"/>
      <c r="CQX11" s="120"/>
      <c r="CQY11" s="120"/>
      <c r="CQZ11" s="120"/>
      <c r="CRA11" s="120"/>
      <c r="CRB11" s="120"/>
      <c r="CRC11" s="120"/>
      <c r="CRD11" s="120"/>
      <c r="CRE11" s="120"/>
      <c r="CRF11" s="120"/>
      <c r="CRG11" s="120"/>
      <c r="CRH11" s="120"/>
      <c r="CRI11" s="120"/>
      <c r="CRJ11" s="120"/>
      <c r="CRK11" s="120"/>
      <c r="CRL11" s="120"/>
      <c r="CRM11" s="120"/>
      <c r="CRN11" s="120"/>
      <c r="CRO11" s="120"/>
      <c r="CRP11" s="120"/>
      <c r="CRQ11" s="120"/>
      <c r="CRR11" s="120"/>
      <c r="CRS11" s="120"/>
      <c r="CRT11" s="120"/>
      <c r="CRU11" s="120"/>
      <c r="CRV11" s="120"/>
      <c r="CRW11" s="120"/>
      <c r="CRX11" s="120"/>
      <c r="CRY11" s="120"/>
      <c r="CRZ11" s="120"/>
      <c r="CSA11" s="120"/>
      <c r="CSB11" s="120"/>
      <c r="CSC11" s="120"/>
      <c r="CSD11" s="120"/>
      <c r="CSE11" s="120"/>
      <c r="CSF11" s="120"/>
      <c r="CSG11" s="120"/>
      <c r="CSH11" s="120"/>
      <c r="CSI11" s="120"/>
      <c r="CSJ11" s="120"/>
      <c r="CSK11" s="120"/>
      <c r="CSL11" s="120"/>
      <c r="CSM11" s="120"/>
      <c r="CSN11" s="120"/>
      <c r="CSO11" s="120"/>
      <c r="CSP11" s="120"/>
      <c r="CSQ11" s="120"/>
      <c r="CSR11" s="120"/>
      <c r="CSS11" s="120"/>
      <c r="CST11" s="120"/>
      <c r="CSU11" s="120"/>
      <c r="CSV11" s="120"/>
      <c r="CSW11" s="120"/>
      <c r="CSX11" s="120"/>
      <c r="CSY11" s="120"/>
      <c r="CSZ11" s="120"/>
      <c r="CTA11" s="120"/>
      <c r="CTB11" s="120"/>
      <c r="CTC11" s="120"/>
      <c r="CTD11" s="120"/>
      <c r="CTE11" s="120"/>
      <c r="CTF11" s="120"/>
      <c r="CTG11" s="120"/>
      <c r="CTH11" s="120"/>
      <c r="CTI11" s="120"/>
      <c r="CTJ11" s="120"/>
      <c r="CTK11" s="120"/>
      <c r="CTL11" s="120"/>
      <c r="CTM11" s="120"/>
      <c r="CTN11" s="120"/>
      <c r="CTO11" s="120"/>
      <c r="CTP11" s="120"/>
      <c r="CTQ11" s="120"/>
      <c r="CTR11" s="120"/>
      <c r="CTS11" s="120"/>
      <c r="CTT11" s="120"/>
      <c r="CTU11" s="120"/>
      <c r="CTV11" s="120"/>
      <c r="CTW11" s="120"/>
      <c r="CTX11" s="120"/>
      <c r="CTY11" s="120"/>
      <c r="CTZ11" s="120"/>
      <c r="CUA11" s="120"/>
      <c r="CUB11" s="120"/>
      <c r="CUC11" s="120"/>
      <c r="CUD11" s="120"/>
      <c r="CUE11" s="120"/>
      <c r="CUF11" s="120"/>
      <c r="CUG11" s="120"/>
      <c r="CUH11" s="120"/>
      <c r="CUI11" s="120"/>
      <c r="CUJ11" s="120"/>
      <c r="CUK11" s="120"/>
      <c r="CUL11" s="120"/>
      <c r="CUM11" s="120"/>
      <c r="CUN11" s="120"/>
      <c r="CUO11" s="120"/>
      <c r="CUP11" s="120"/>
      <c r="CUQ11" s="120"/>
      <c r="CUR11" s="120"/>
      <c r="CUS11" s="120"/>
      <c r="CUT11" s="120"/>
      <c r="CUU11" s="120"/>
      <c r="CUV11" s="120"/>
      <c r="CUW11" s="120"/>
      <c r="CUX11" s="120"/>
      <c r="CUY11" s="120"/>
      <c r="CUZ11" s="120"/>
      <c r="CVA11" s="120"/>
      <c r="CVB11" s="120"/>
      <c r="CVC11" s="120"/>
      <c r="CVD11" s="120"/>
      <c r="CVE11" s="120"/>
      <c r="CVF11" s="120"/>
      <c r="CVG11" s="120"/>
      <c r="CVH11" s="120"/>
      <c r="CVI11" s="120"/>
      <c r="CVJ11" s="120"/>
      <c r="CVK11" s="120"/>
      <c r="CVL11" s="120"/>
      <c r="CVM11" s="120"/>
      <c r="CVN11" s="120"/>
      <c r="CVO11" s="120"/>
      <c r="CVP11" s="120"/>
      <c r="CVQ11" s="120"/>
      <c r="CVR11" s="120"/>
      <c r="CVS11" s="120"/>
      <c r="CVT11" s="120"/>
      <c r="CVU11" s="120"/>
      <c r="CVV11" s="120"/>
      <c r="CVW11" s="120"/>
      <c r="CVX11" s="120"/>
      <c r="CVY11" s="120"/>
      <c r="CVZ11" s="120"/>
      <c r="CWA11" s="120"/>
      <c r="CWB11" s="120"/>
      <c r="CWC11" s="120"/>
      <c r="CWD11" s="120"/>
      <c r="CWE11" s="120"/>
      <c r="CWF11" s="120"/>
      <c r="CWG11" s="120"/>
      <c r="CWH11" s="120"/>
      <c r="CWI11" s="120"/>
      <c r="CWJ11" s="120"/>
      <c r="CWK11" s="120"/>
      <c r="CWL11" s="120"/>
      <c r="CWM11" s="120"/>
      <c r="CWN11" s="120"/>
      <c r="CWO11" s="120"/>
      <c r="CWP11" s="120"/>
      <c r="CWQ11" s="120"/>
      <c r="CWR11" s="120"/>
      <c r="CWS11" s="120"/>
      <c r="CWT11" s="120"/>
      <c r="CWU11" s="120"/>
      <c r="CWV11" s="120"/>
      <c r="CWW11" s="120"/>
      <c r="CWX11" s="120"/>
      <c r="CWY11" s="120"/>
      <c r="CWZ11" s="120"/>
      <c r="CXA11" s="120"/>
      <c r="CXB11" s="120"/>
      <c r="CXC11" s="120"/>
      <c r="CXD11" s="120"/>
      <c r="CXE11" s="120"/>
      <c r="CXF11" s="120"/>
      <c r="CXG11" s="120"/>
      <c r="CXH11" s="120"/>
      <c r="CXI11" s="120"/>
      <c r="CXJ11" s="120"/>
      <c r="CXK11" s="120"/>
      <c r="CXL11" s="120"/>
      <c r="CXM11" s="120"/>
      <c r="CXN11" s="120"/>
      <c r="CXO11" s="120"/>
      <c r="CXP11" s="120"/>
      <c r="CXQ11" s="120"/>
      <c r="CXR11" s="120"/>
      <c r="CXS11" s="120"/>
      <c r="CXT11" s="120"/>
      <c r="CXU11" s="120"/>
      <c r="CXV11" s="120"/>
      <c r="CXW11" s="120"/>
      <c r="CXX11" s="120"/>
      <c r="CXY11" s="120"/>
      <c r="CXZ11" s="120"/>
      <c r="CYA11" s="120"/>
      <c r="CYB11" s="120"/>
      <c r="CYC11" s="120"/>
      <c r="CYD11" s="120"/>
      <c r="CYE11" s="120"/>
      <c r="CYF11" s="120"/>
      <c r="CYG11" s="120"/>
      <c r="CYH11" s="120"/>
      <c r="CYI11" s="120"/>
      <c r="CYJ11" s="120"/>
      <c r="CYK11" s="120"/>
      <c r="CYL11" s="120"/>
      <c r="CYM11" s="120"/>
      <c r="CYN11" s="120"/>
      <c r="CYO11" s="120"/>
      <c r="CYP11" s="120"/>
      <c r="CYQ11" s="120"/>
      <c r="CYR11" s="120"/>
      <c r="CYS11" s="120"/>
      <c r="CYT11" s="120"/>
      <c r="CYU11" s="120"/>
      <c r="CYV11" s="120"/>
      <c r="CYW11" s="120"/>
      <c r="CYX11" s="120"/>
      <c r="CYY11" s="120"/>
      <c r="CYZ11" s="120"/>
      <c r="CZA11" s="120"/>
      <c r="CZB11" s="120"/>
      <c r="CZC11" s="120"/>
      <c r="CZD11" s="120"/>
      <c r="CZE11" s="120"/>
      <c r="CZF11" s="120"/>
      <c r="CZG11" s="120"/>
      <c r="CZH11" s="120"/>
      <c r="CZI11" s="120"/>
      <c r="CZJ11" s="120"/>
      <c r="CZK11" s="120"/>
      <c r="CZL11" s="120"/>
      <c r="CZM11" s="120"/>
      <c r="CZN11" s="120"/>
      <c r="CZO11" s="120"/>
      <c r="CZP11" s="120"/>
      <c r="CZQ11" s="120"/>
      <c r="CZR11" s="120"/>
      <c r="CZS11" s="120"/>
      <c r="CZT11" s="120"/>
      <c r="CZU11" s="120"/>
      <c r="CZV11" s="120"/>
      <c r="CZW11" s="120"/>
      <c r="CZX11" s="120"/>
      <c r="CZY11" s="120"/>
      <c r="CZZ11" s="120"/>
      <c r="DAA11" s="120"/>
      <c r="DAB11" s="120"/>
      <c r="DAC11" s="120"/>
      <c r="DAD11" s="120"/>
      <c r="DAE11" s="120"/>
      <c r="DAF11" s="120"/>
      <c r="DAG11" s="120"/>
      <c r="DAH11" s="120"/>
      <c r="DAI11" s="120"/>
      <c r="DAJ11" s="120"/>
      <c r="DAK11" s="120"/>
      <c r="DAL11" s="120"/>
      <c r="DAM11" s="120"/>
      <c r="DAN11" s="120"/>
      <c r="DAO11" s="120"/>
      <c r="DAP11" s="120"/>
      <c r="DAQ11" s="120"/>
      <c r="DAR11" s="120"/>
      <c r="DAS11" s="120"/>
      <c r="DAT11" s="120"/>
      <c r="DAU11" s="120"/>
      <c r="DAV11" s="120"/>
      <c r="DAW11" s="120"/>
      <c r="DAX11" s="120"/>
      <c r="DAY11" s="120"/>
      <c r="DAZ11" s="120"/>
      <c r="DBA11" s="120"/>
      <c r="DBB11" s="120"/>
      <c r="DBC11" s="120"/>
      <c r="DBD11" s="120"/>
      <c r="DBE11" s="120"/>
      <c r="DBF11" s="120"/>
      <c r="DBG11" s="120"/>
      <c r="DBH11" s="120"/>
      <c r="DBI11" s="120"/>
      <c r="DBJ11" s="120"/>
      <c r="DBK11" s="120"/>
      <c r="DBL11" s="120"/>
      <c r="DBM11" s="120"/>
      <c r="DBN11" s="120"/>
      <c r="DBO11" s="120"/>
      <c r="DBP11" s="120"/>
      <c r="DBQ11" s="120"/>
      <c r="DBR11" s="120"/>
      <c r="DBS11" s="120"/>
      <c r="DBT11" s="120"/>
      <c r="DBU11" s="120"/>
      <c r="DBV11" s="120"/>
      <c r="DBW11" s="120"/>
      <c r="DBX11" s="120"/>
      <c r="DBY11" s="120"/>
      <c r="DBZ11" s="120"/>
      <c r="DCA11" s="120"/>
      <c r="DCB11" s="120"/>
      <c r="DCC11" s="120"/>
      <c r="DCD11" s="120"/>
      <c r="DCE11" s="120"/>
      <c r="DCF11" s="120"/>
      <c r="DCG11" s="120"/>
      <c r="DCH11" s="120"/>
      <c r="DCI11" s="120"/>
      <c r="DCJ11" s="120"/>
      <c r="DCK11" s="120"/>
      <c r="DCL11" s="120"/>
      <c r="DCM11" s="120"/>
      <c r="DCN11" s="120"/>
      <c r="DCO11" s="120"/>
      <c r="DCP11" s="120"/>
      <c r="DCQ11" s="120"/>
      <c r="DCR11" s="120"/>
      <c r="DCS11" s="120"/>
      <c r="DCT11" s="120"/>
      <c r="DCU11" s="120"/>
      <c r="DCV11" s="120"/>
      <c r="DCW11" s="120"/>
      <c r="DCX11" s="120"/>
      <c r="DCY11" s="120"/>
      <c r="DCZ11" s="120"/>
      <c r="DDA11" s="120"/>
      <c r="DDB11" s="120"/>
      <c r="DDC11" s="120"/>
      <c r="DDD11" s="120"/>
      <c r="DDE11" s="120"/>
      <c r="DDF11" s="120"/>
      <c r="DDG11" s="120"/>
      <c r="DDH11" s="120"/>
      <c r="DDI11" s="120"/>
      <c r="DDJ11" s="120"/>
      <c r="DDK11" s="120"/>
      <c r="DDL11" s="120"/>
      <c r="DDM11" s="120"/>
      <c r="DDN11" s="120"/>
      <c r="DDO11" s="120"/>
      <c r="DDP11" s="120"/>
      <c r="DDQ11" s="120"/>
      <c r="DDR11" s="120"/>
      <c r="DDS11" s="120"/>
      <c r="DDT11" s="120"/>
      <c r="DDU11" s="120"/>
      <c r="DDV11" s="120"/>
      <c r="DDW11" s="120"/>
      <c r="DDX11" s="120"/>
      <c r="DDY11" s="120"/>
      <c r="DDZ11" s="120"/>
      <c r="DEA11" s="120"/>
      <c r="DEB11" s="120"/>
      <c r="DEC11" s="120"/>
      <c r="DED11" s="120"/>
      <c r="DEE11" s="120"/>
      <c r="DEF11" s="120"/>
      <c r="DEG11" s="120"/>
      <c r="DEH11" s="120"/>
      <c r="DEI11" s="120"/>
      <c r="DEJ11" s="120"/>
      <c r="DEK11" s="120"/>
      <c r="DEL11" s="120"/>
      <c r="DEM11" s="120"/>
      <c r="DEN11" s="120"/>
      <c r="DEO11" s="120"/>
      <c r="DEP11" s="120"/>
      <c r="DEQ11" s="120"/>
      <c r="DER11" s="120"/>
      <c r="DES11" s="120"/>
      <c r="DET11" s="120"/>
      <c r="DEU11" s="120"/>
      <c r="DEV11" s="120"/>
      <c r="DEW11" s="120"/>
      <c r="DEX11" s="120"/>
      <c r="DEY11" s="120"/>
      <c r="DEZ11" s="120"/>
      <c r="DFA11" s="120"/>
      <c r="DFB11" s="120"/>
      <c r="DFC11" s="120"/>
      <c r="DFD11" s="120"/>
      <c r="DFE11" s="120"/>
      <c r="DFF11" s="120"/>
      <c r="DFG11" s="120"/>
      <c r="DFH11" s="120"/>
      <c r="DFI11" s="120"/>
      <c r="DFJ11" s="120"/>
      <c r="DFK11" s="120"/>
      <c r="DFL11" s="120"/>
      <c r="DFM11" s="120"/>
      <c r="DFN11" s="120"/>
      <c r="DFO11" s="120"/>
      <c r="DFP11" s="120"/>
      <c r="DFQ11" s="120"/>
      <c r="DFR11" s="120"/>
      <c r="DFS11" s="120"/>
      <c r="DFT11" s="120"/>
      <c r="DFU11" s="120"/>
      <c r="DFV11" s="120"/>
      <c r="DFW11" s="120"/>
      <c r="DFX11" s="120"/>
      <c r="DFY11" s="120"/>
      <c r="DFZ11" s="120"/>
      <c r="DGA11" s="120"/>
      <c r="DGB11" s="120"/>
      <c r="DGC11" s="120"/>
      <c r="DGD11" s="120"/>
      <c r="DGE11" s="120"/>
      <c r="DGF11" s="120"/>
      <c r="DGG11" s="120"/>
      <c r="DGH11" s="120"/>
      <c r="DGI11" s="120"/>
      <c r="DGJ11" s="120"/>
      <c r="DGK11" s="120"/>
      <c r="DGL11" s="120"/>
      <c r="DGM11" s="120"/>
      <c r="DGN11" s="120"/>
      <c r="DGO11" s="120"/>
      <c r="DGP11" s="120"/>
      <c r="DGQ11" s="120"/>
      <c r="DGR11" s="120"/>
      <c r="DGS11" s="120"/>
      <c r="DGT11" s="120"/>
      <c r="DGU11" s="120"/>
      <c r="DGV11" s="120"/>
      <c r="DGW11" s="120"/>
      <c r="DGX11" s="120"/>
      <c r="DGY11" s="120"/>
      <c r="DGZ11" s="120"/>
      <c r="DHA11" s="120"/>
      <c r="DHB11" s="120"/>
      <c r="DHC11" s="120"/>
      <c r="DHD11" s="120"/>
      <c r="DHE11" s="120"/>
      <c r="DHF11" s="120"/>
      <c r="DHG11" s="120"/>
      <c r="DHH11" s="120"/>
      <c r="DHI11" s="120"/>
      <c r="DHJ11" s="120"/>
      <c r="DHK11" s="120"/>
      <c r="DHL11" s="120"/>
      <c r="DHM11" s="120"/>
      <c r="DHN11" s="120"/>
      <c r="DHO11" s="120"/>
      <c r="DHP11" s="120"/>
      <c r="DHQ11" s="120"/>
      <c r="DHR11" s="120"/>
      <c r="DHS11" s="120"/>
      <c r="DHT11" s="120"/>
      <c r="DHU11" s="120"/>
      <c r="DHV11" s="120"/>
      <c r="DHW11" s="120"/>
      <c r="DHX11" s="120"/>
      <c r="DHY11" s="120"/>
      <c r="DHZ11" s="120"/>
      <c r="DIA11" s="120"/>
      <c r="DIB11" s="120"/>
      <c r="DIC11" s="120"/>
      <c r="DID11" s="120"/>
      <c r="DIE11" s="120"/>
      <c r="DIF11" s="120"/>
      <c r="DIG11" s="120"/>
      <c r="DIH11" s="120"/>
      <c r="DII11" s="120"/>
      <c r="DIJ11" s="120"/>
      <c r="DIK11" s="120"/>
      <c r="DIL11" s="120"/>
      <c r="DIM11" s="120"/>
      <c r="DIN11" s="120"/>
      <c r="DIO11" s="120"/>
      <c r="DIP11" s="120"/>
      <c r="DIQ11" s="120"/>
      <c r="DIR11" s="120"/>
      <c r="DIS11" s="120"/>
      <c r="DIT11" s="120"/>
      <c r="DIU11" s="120"/>
      <c r="DIV11" s="120"/>
      <c r="DIW11" s="120"/>
      <c r="DIX11" s="120"/>
      <c r="DIY11" s="120"/>
      <c r="DIZ11" s="120"/>
      <c r="DJA11" s="120"/>
      <c r="DJB11" s="120"/>
      <c r="DJC11" s="120"/>
      <c r="DJD11" s="120"/>
      <c r="DJE11" s="120"/>
      <c r="DJF11" s="120"/>
      <c r="DJG11" s="120"/>
      <c r="DJH11" s="120"/>
      <c r="DJI11" s="120"/>
      <c r="DJJ11" s="120"/>
      <c r="DJK11" s="120"/>
      <c r="DJL11" s="120"/>
      <c r="DJM11" s="120"/>
      <c r="DJN11" s="120"/>
      <c r="DJO11" s="120"/>
      <c r="DJP11" s="120"/>
      <c r="DJQ11" s="120"/>
      <c r="DJR11" s="120"/>
      <c r="DJS11" s="120"/>
      <c r="DJT11" s="120"/>
      <c r="DJU11" s="120"/>
      <c r="DJV11" s="120"/>
      <c r="DJW11" s="120"/>
      <c r="DJX11" s="120"/>
      <c r="DJY11" s="120"/>
      <c r="DJZ11" s="120"/>
      <c r="DKA11" s="120"/>
      <c r="DKB11" s="120"/>
      <c r="DKC11" s="120"/>
      <c r="DKD11" s="120"/>
      <c r="DKE11" s="120"/>
      <c r="DKF11" s="120"/>
      <c r="DKG11" s="120"/>
      <c r="DKH11" s="120"/>
      <c r="DKI11" s="120"/>
      <c r="DKJ11" s="120"/>
      <c r="DKK11" s="120"/>
      <c r="DKL11" s="120"/>
      <c r="DKM11" s="120"/>
      <c r="DKN11" s="120"/>
      <c r="DKO11" s="120"/>
      <c r="DKP11" s="120"/>
      <c r="DKQ11" s="120"/>
      <c r="DKR11" s="120"/>
      <c r="DKS11" s="120"/>
      <c r="DKT11" s="120"/>
      <c r="DKU11" s="120"/>
      <c r="DKV11" s="120"/>
      <c r="DKW11" s="120"/>
      <c r="DKX11" s="120"/>
      <c r="DKY11" s="120"/>
      <c r="DKZ11" s="120"/>
      <c r="DLA11" s="120"/>
      <c r="DLB11" s="120"/>
      <c r="DLC11" s="120"/>
      <c r="DLD11" s="120"/>
      <c r="DLE11" s="120"/>
      <c r="DLF11" s="120"/>
      <c r="DLG11" s="120"/>
      <c r="DLH11" s="120"/>
      <c r="DLI11" s="120"/>
      <c r="DLJ11" s="120"/>
      <c r="DLK11" s="120"/>
      <c r="DLL11" s="120"/>
      <c r="DLM11" s="120"/>
      <c r="DLN11" s="120"/>
      <c r="DLO11" s="120"/>
      <c r="DLP11" s="120"/>
      <c r="DLQ11" s="120"/>
      <c r="DLR11" s="120"/>
      <c r="DLS11" s="120"/>
      <c r="DLT11" s="120"/>
      <c r="DLU11" s="120"/>
      <c r="DLV11" s="120"/>
      <c r="DLW11" s="120"/>
      <c r="DLX11" s="120"/>
      <c r="DLY11" s="120"/>
      <c r="DLZ11" s="120"/>
      <c r="DMA11" s="120"/>
      <c r="DMB11" s="120"/>
      <c r="DMC11" s="120"/>
      <c r="DMD11" s="120"/>
      <c r="DME11" s="120"/>
      <c r="DMF11" s="120"/>
      <c r="DMG11" s="120"/>
      <c r="DMH11" s="120"/>
      <c r="DMI11" s="120"/>
      <c r="DMJ11" s="120"/>
      <c r="DMK11" s="120"/>
      <c r="DML11" s="120"/>
      <c r="DMM11" s="120"/>
      <c r="DMN11" s="120"/>
      <c r="DMO11" s="120"/>
      <c r="DMP11" s="120"/>
      <c r="DMQ11" s="120"/>
      <c r="DMR11" s="120"/>
      <c r="DMS11" s="120"/>
      <c r="DMT11" s="120"/>
      <c r="DMU11" s="120"/>
      <c r="DMV11" s="120"/>
      <c r="DMW11" s="120"/>
      <c r="DMX11" s="120"/>
      <c r="DMY11" s="120"/>
      <c r="DMZ11" s="120"/>
      <c r="DNA11" s="120"/>
      <c r="DNB11" s="120"/>
      <c r="DNC11" s="120"/>
      <c r="DND11" s="120"/>
      <c r="DNE11" s="120"/>
      <c r="DNF11" s="120"/>
      <c r="DNG11" s="120"/>
      <c r="DNH11" s="120"/>
      <c r="DNI11" s="120"/>
      <c r="DNJ11" s="120"/>
      <c r="DNK11" s="120"/>
      <c r="DNL11" s="120"/>
      <c r="DNM11" s="120"/>
      <c r="DNN11" s="120"/>
      <c r="DNO11" s="120"/>
      <c r="DNP11" s="120"/>
      <c r="DNQ11" s="120"/>
      <c r="DNR11" s="120"/>
      <c r="DNS11" s="120"/>
      <c r="DNT11" s="120"/>
      <c r="DNU11" s="120"/>
      <c r="DNV11" s="120"/>
      <c r="DNW11" s="120"/>
      <c r="DNX11" s="120"/>
      <c r="DNY11" s="120"/>
      <c r="DNZ11" s="120"/>
      <c r="DOA11" s="120"/>
      <c r="DOB11" s="120"/>
      <c r="DOC11" s="120"/>
      <c r="DOD11" s="120"/>
      <c r="DOE11" s="120"/>
      <c r="DOF11" s="120"/>
      <c r="DOG11" s="120"/>
      <c r="DOH11" s="120"/>
      <c r="DOI11" s="120"/>
      <c r="DOJ11" s="120"/>
      <c r="DOK11" s="120"/>
      <c r="DOL11" s="120"/>
      <c r="DOM11" s="120"/>
      <c r="DON11" s="120"/>
      <c r="DOO11" s="120"/>
      <c r="DOP11" s="120"/>
      <c r="DOQ11" s="120"/>
      <c r="DOR11" s="120"/>
      <c r="DOS11" s="120"/>
      <c r="DOT11" s="120"/>
      <c r="DOU11" s="120"/>
      <c r="DOV11" s="120"/>
      <c r="DOW11" s="120"/>
      <c r="DOX11" s="120"/>
      <c r="DOY11" s="120"/>
      <c r="DOZ11" s="120"/>
      <c r="DPA11" s="120"/>
      <c r="DPB11" s="120"/>
      <c r="DPC11" s="120"/>
      <c r="DPD11" s="120"/>
      <c r="DPE11" s="120"/>
      <c r="DPF11" s="120"/>
      <c r="DPG11" s="120"/>
      <c r="DPH11" s="120"/>
      <c r="DPI11" s="120"/>
      <c r="DPJ11" s="120"/>
      <c r="DPK11" s="120"/>
      <c r="DPL11" s="120"/>
      <c r="DPM11" s="120"/>
      <c r="DPN11" s="120"/>
      <c r="DPO11" s="120"/>
      <c r="DPP11" s="120"/>
      <c r="DPQ11" s="120"/>
      <c r="DPR11" s="120"/>
      <c r="DPS11" s="120"/>
      <c r="DPT11" s="120"/>
      <c r="DPU11" s="120"/>
      <c r="DPV11" s="120"/>
      <c r="DPW11" s="120"/>
      <c r="DPX11" s="120"/>
      <c r="DPY11" s="120"/>
      <c r="DPZ11" s="120"/>
      <c r="DQA11" s="120"/>
      <c r="DQB11" s="120"/>
      <c r="DQC11" s="120"/>
      <c r="DQD11" s="120"/>
      <c r="DQE11" s="120"/>
      <c r="DQF11" s="120"/>
      <c r="DQG11" s="120"/>
      <c r="DQH11" s="120"/>
      <c r="DQI11" s="120"/>
      <c r="DQJ11" s="120"/>
      <c r="DQK11" s="120"/>
      <c r="DQL11" s="120"/>
      <c r="DQM11" s="120"/>
      <c r="DQN11" s="120"/>
      <c r="DQO11" s="120"/>
      <c r="DQP11" s="120"/>
      <c r="DQQ11" s="120"/>
      <c r="DQR11" s="120"/>
      <c r="DQS11" s="120"/>
      <c r="DQT11" s="120"/>
      <c r="DQU11" s="120"/>
      <c r="DQV11" s="120"/>
      <c r="DQW11" s="120"/>
      <c r="DQX11" s="120"/>
      <c r="DQY11" s="120"/>
      <c r="DQZ11" s="120"/>
      <c r="DRA11" s="120"/>
      <c r="DRB11" s="120"/>
      <c r="DRC11" s="120"/>
      <c r="DRD11" s="120"/>
      <c r="DRE11" s="120"/>
      <c r="DRF11" s="120"/>
      <c r="DRG11" s="120"/>
      <c r="DRH11" s="120"/>
      <c r="DRI11" s="120"/>
      <c r="DRJ11" s="120"/>
      <c r="DRK11" s="120"/>
      <c r="DRL11" s="120"/>
      <c r="DRM11" s="120"/>
      <c r="DRN11" s="120"/>
      <c r="DRO11" s="120"/>
      <c r="DRP11" s="120"/>
      <c r="DRQ11" s="120"/>
      <c r="DRR11" s="120"/>
      <c r="DRS11" s="120"/>
      <c r="DRT11" s="120"/>
      <c r="DRU11" s="120"/>
      <c r="DRV11" s="120"/>
      <c r="DRW11" s="120"/>
      <c r="DRX11" s="120"/>
      <c r="DRY11" s="120"/>
      <c r="DRZ11" s="120"/>
      <c r="DSA11" s="120"/>
      <c r="DSB11" s="120"/>
      <c r="DSC11" s="120"/>
      <c r="DSD11" s="120"/>
      <c r="DSE11" s="120"/>
      <c r="DSF11" s="120"/>
      <c r="DSG11" s="120"/>
      <c r="DSH11" s="120"/>
      <c r="DSI11" s="120"/>
      <c r="DSJ11" s="120"/>
      <c r="DSK11" s="120"/>
      <c r="DSL11" s="120"/>
      <c r="DSM11" s="120"/>
      <c r="DSN11" s="120"/>
      <c r="DSO11" s="120"/>
      <c r="DSP11" s="120"/>
      <c r="DSQ11" s="120"/>
      <c r="DSR11" s="120"/>
      <c r="DSS11" s="120"/>
      <c r="DST11" s="120"/>
      <c r="DSU11" s="120"/>
      <c r="DSV11" s="120"/>
      <c r="DSW11" s="120"/>
      <c r="DSX11" s="120"/>
      <c r="DSY11" s="120"/>
      <c r="DSZ11" s="120"/>
      <c r="DTA11" s="120"/>
      <c r="DTB11" s="120"/>
      <c r="DTC11" s="120"/>
      <c r="DTD11" s="120"/>
      <c r="DTE11" s="120"/>
      <c r="DTF11" s="120"/>
      <c r="DTG11" s="120"/>
      <c r="DTH11" s="120"/>
      <c r="DTI11" s="120"/>
      <c r="DTJ11" s="120"/>
      <c r="DTK11" s="120"/>
      <c r="DTL11" s="120"/>
      <c r="DTM11" s="120"/>
      <c r="DTN11" s="120"/>
      <c r="DTO11" s="120"/>
      <c r="DTP11" s="120"/>
      <c r="DTQ11" s="120"/>
      <c r="DTR11" s="120"/>
      <c r="DTS11" s="120"/>
      <c r="DTT11" s="120"/>
      <c r="DTU11" s="120"/>
      <c r="DTV11" s="120"/>
      <c r="DTW11" s="120"/>
      <c r="DTX11" s="120"/>
      <c r="DTY11" s="120"/>
      <c r="DTZ11" s="120"/>
      <c r="DUA11" s="120"/>
      <c r="DUB11" s="120"/>
      <c r="DUC11" s="120"/>
      <c r="DUD11" s="120"/>
      <c r="DUE11" s="120"/>
      <c r="DUF11" s="120"/>
      <c r="DUG11" s="120"/>
      <c r="DUH11" s="120"/>
      <c r="DUI11" s="120"/>
      <c r="DUJ11" s="120"/>
      <c r="DUK11" s="120"/>
      <c r="DUL11" s="120"/>
      <c r="DUM11" s="120"/>
      <c r="DUN11" s="120"/>
      <c r="DUO11" s="120"/>
      <c r="DUP11" s="120"/>
      <c r="DUQ11" s="120"/>
      <c r="DUR11" s="120"/>
      <c r="DUS11" s="120"/>
      <c r="DUT11" s="120"/>
      <c r="DUU11" s="120"/>
      <c r="DUV11" s="120"/>
      <c r="DUW11" s="120"/>
      <c r="DUX11" s="120"/>
      <c r="DUY11" s="120"/>
      <c r="DUZ11" s="120"/>
      <c r="DVA11" s="120"/>
      <c r="DVB11" s="120"/>
      <c r="DVC11" s="120"/>
      <c r="DVD11" s="120"/>
      <c r="DVE11" s="120"/>
      <c r="DVF11" s="120"/>
      <c r="DVG11" s="120"/>
      <c r="DVH11" s="120"/>
      <c r="DVI11" s="120"/>
      <c r="DVJ11" s="120"/>
      <c r="DVK11" s="120"/>
      <c r="DVL11" s="120"/>
      <c r="DVM11" s="120"/>
      <c r="DVN11" s="120"/>
      <c r="DVO11" s="120"/>
      <c r="DVP11" s="120"/>
      <c r="DVQ11" s="120"/>
      <c r="DVR11" s="120"/>
      <c r="DVS11" s="120"/>
      <c r="DVT11" s="120"/>
      <c r="DVU11" s="120"/>
      <c r="DVV11" s="120"/>
      <c r="DVW11" s="120"/>
      <c r="DVX11" s="120"/>
      <c r="DVY11" s="120"/>
      <c r="DVZ11" s="120"/>
      <c r="DWA11" s="120"/>
      <c r="DWB11" s="120"/>
      <c r="DWC11" s="120"/>
      <c r="DWD11" s="120"/>
      <c r="DWE11" s="120"/>
      <c r="DWF11" s="120"/>
      <c r="DWG11" s="120"/>
      <c r="DWH11" s="120"/>
      <c r="DWI11" s="120"/>
      <c r="DWJ11" s="120"/>
      <c r="DWK11" s="120"/>
      <c r="DWL11" s="120"/>
      <c r="DWM11" s="120"/>
      <c r="DWN11" s="120"/>
      <c r="DWO11" s="120"/>
      <c r="DWP11" s="120"/>
      <c r="DWQ11" s="120"/>
      <c r="DWR11" s="120"/>
      <c r="DWS11" s="120"/>
      <c r="DWT11" s="120"/>
      <c r="DWU11" s="120"/>
      <c r="DWV11" s="120"/>
      <c r="DWW11" s="120"/>
      <c r="DWX11" s="120"/>
      <c r="DWY11" s="120"/>
      <c r="DWZ11" s="120"/>
      <c r="DXA11" s="120"/>
      <c r="DXB11" s="120"/>
      <c r="DXC11" s="120"/>
      <c r="DXD11" s="120"/>
      <c r="DXE11" s="120"/>
      <c r="DXF11" s="120"/>
      <c r="DXG11" s="120"/>
      <c r="DXH11" s="120"/>
      <c r="DXI11" s="120"/>
      <c r="DXJ11" s="120"/>
      <c r="DXK11" s="120"/>
      <c r="DXL11" s="120"/>
      <c r="DXM11" s="120"/>
      <c r="DXN11" s="120"/>
      <c r="DXO11" s="120"/>
      <c r="DXP11" s="120"/>
      <c r="DXQ11" s="120"/>
      <c r="DXR11" s="120"/>
      <c r="DXS11" s="120"/>
      <c r="DXT11" s="120"/>
      <c r="DXU11" s="120"/>
      <c r="DXV11" s="120"/>
      <c r="DXW11" s="120"/>
      <c r="DXX11" s="120"/>
      <c r="DXY11" s="120"/>
      <c r="DXZ11" s="120"/>
      <c r="DYA11" s="120"/>
      <c r="DYB11" s="120"/>
      <c r="DYC11" s="120"/>
      <c r="DYD11" s="120"/>
      <c r="DYE11" s="120"/>
      <c r="DYF11" s="120"/>
      <c r="DYG11" s="120"/>
      <c r="DYH11" s="120"/>
      <c r="DYI11" s="120"/>
      <c r="DYJ11" s="120"/>
      <c r="DYK11" s="120"/>
      <c r="DYL11" s="120"/>
      <c r="DYM11" s="120"/>
      <c r="DYN11" s="120"/>
      <c r="DYO11" s="120"/>
      <c r="DYP11" s="120"/>
      <c r="DYQ11" s="120"/>
      <c r="DYR11" s="120"/>
      <c r="DYS11" s="120"/>
      <c r="DYT11" s="120"/>
      <c r="DYU11" s="120"/>
      <c r="DYV11" s="120"/>
      <c r="DYW11" s="120"/>
      <c r="DYX11" s="120"/>
      <c r="DYY11" s="120"/>
      <c r="DYZ11" s="120"/>
      <c r="DZA11" s="120"/>
      <c r="DZB11" s="120"/>
      <c r="DZC11" s="120"/>
      <c r="DZD11" s="120"/>
      <c r="DZE11" s="120"/>
      <c r="DZF11" s="120"/>
      <c r="DZG11" s="120"/>
      <c r="DZH11" s="120"/>
      <c r="DZI11" s="120"/>
      <c r="DZJ11" s="120"/>
      <c r="DZK11" s="120"/>
      <c r="DZL11" s="120"/>
      <c r="DZM11" s="120"/>
      <c r="DZN11" s="120"/>
      <c r="DZO11" s="120"/>
      <c r="DZP11" s="120"/>
      <c r="DZQ11" s="120"/>
      <c r="DZR11" s="120"/>
      <c r="DZS11" s="120"/>
      <c r="DZT11" s="120"/>
      <c r="DZU11" s="120"/>
      <c r="DZV11" s="120"/>
      <c r="DZW11" s="120"/>
      <c r="DZX11" s="120"/>
      <c r="DZY11" s="120"/>
      <c r="DZZ11" s="120"/>
      <c r="EAA11" s="120"/>
      <c r="EAB11" s="120"/>
      <c r="EAC11" s="120"/>
      <c r="EAD11" s="120"/>
      <c r="EAE11" s="120"/>
      <c r="EAF11" s="120"/>
      <c r="EAG11" s="120"/>
      <c r="EAH11" s="120"/>
      <c r="EAI11" s="120"/>
      <c r="EAJ11" s="120"/>
      <c r="EAK11" s="120"/>
      <c r="EAL11" s="120"/>
      <c r="EAM11" s="120"/>
      <c r="EAN11" s="120"/>
      <c r="EAO11" s="120"/>
      <c r="EAP11" s="120"/>
      <c r="EAQ11" s="120"/>
      <c r="EAR11" s="120"/>
      <c r="EAS11" s="120"/>
      <c r="EAT11" s="120"/>
      <c r="EAU11" s="120"/>
      <c r="EAV11" s="120"/>
      <c r="EAW11" s="120"/>
      <c r="EAX11" s="120"/>
      <c r="EAY11" s="120"/>
      <c r="EAZ11" s="120"/>
      <c r="EBA11" s="120"/>
      <c r="EBB11" s="120"/>
      <c r="EBC11" s="120"/>
      <c r="EBD11" s="120"/>
      <c r="EBE11" s="120"/>
      <c r="EBF11" s="120"/>
      <c r="EBG11" s="120"/>
      <c r="EBH11" s="120"/>
      <c r="EBI11" s="120"/>
      <c r="EBJ11" s="120"/>
      <c r="EBK11" s="120"/>
      <c r="EBL11" s="120"/>
      <c r="EBM11" s="120"/>
      <c r="EBN11" s="120"/>
      <c r="EBO11" s="120"/>
      <c r="EBP11" s="120"/>
      <c r="EBQ11" s="120"/>
      <c r="EBR11" s="120"/>
      <c r="EBS11" s="120"/>
      <c r="EBT11" s="120"/>
      <c r="EBU11" s="120"/>
      <c r="EBV11" s="120"/>
      <c r="EBW11" s="120"/>
      <c r="EBX11" s="120"/>
      <c r="EBY11" s="120"/>
      <c r="EBZ11" s="120"/>
      <c r="ECA11" s="120"/>
      <c r="ECB11" s="120"/>
      <c r="ECC11" s="120"/>
      <c r="ECD11" s="120"/>
      <c r="ECE11" s="120"/>
      <c r="ECF11" s="120"/>
      <c r="ECG11" s="120"/>
      <c r="ECH11" s="120"/>
      <c r="ECI11" s="120"/>
      <c r="ECJ11" s="120"/>
      <c r="ECK11" s="120"/>
      <c r="ECL11" s="120"/>
      <c r="ECM11" s="120"/>
      <c r="ECN11" s="120"/>
      <c r="ECO11" s="120"/>
      <c r="ECP11" s="120"/>
      <c r="ECQ11" s="120"/>
      <c r="ECR11" s="120"/>
      <c r="ECS11" s="120"/>
      <c r="ECT11" s="120"/>
      <c r="ECU11" s="120"/>
      <c r="ECV11" s="120"/>
      <c r="ECW11" s="120"/>
      <c r="ECX11" s="120"/>
      <c r="ECY11" s="120"/>
      <c r="ECZ11" s="120"/>
      <c r="EDA11" s="120"/>
      <c r="EDB11" s="120"/>
      <c r="EDC11" s="120"/>
      <c r="EDD11" s="120"/>
      <c r="EDE11" s="120"/>
      <c r="EDF11" s="120"/>
      <c r="EDG11" s="120"/>
      <c r="EDH11" s="120"/>
      <c r="EDI11" s="120"/>
      <c r="EDJ11" s="120"/>
      <c r="EDK11" s="120"/>
      <c r="EDL11" s="120"/>
      <c r="EDM11" s="120"/>
      <c r="EDN11" s="120"/>
      <c r="EDO11" s="120"/>
      <c r="EDP11" s="120"/>
      <c r="EDQ11" s="120"/>
      <c r="EDR11" s="120"/>
      <c r="EDS11" s="120"/>
      <c r="EDT11" s="120"/>
      <c r="EDU11" s="120"/>
      <c r="EDV11" s="120"/>
      <c r="EDW11" s="120"/>
      <c r="EDX11" s="120"/>
      <c r="EDY11" s="120"/>
      <c r="EDZ11" s="120"/>
      <c r="EEA11" s="120"/>
      <c r="EEB11" s="120"/>
      <c r="EEC11" s="120"/>
      <c r="EED11" s="120"/>
      <c r="EEE11" s="120"/>
      <c r="EEF11" s="120"/>
      <c r="EEG11" s="120"/>
      <c r="EEH11" s="120"/>
      <c r="EEI11" s="120"/>
      <c r="EEJ11" s="120"/>
      <c r="EEK11" s="120"/>
      <c r="EEL11" s="120"/>
      <c r="EEM11" s="120"/>
      <c r="EEN11" s="120"/>
      <c r="EEO11" s="120"/>
      <c r="EEP11" s="120"/>
      <c r="EEQ11" s="120"/>
      <c r="EER11" s="120"/>
      <c r="EES11" s="120"/>
      <c r="EET11" s="120"/>
      <c r="EEU11" s="120"/>
      <c r="EEV11" s="120"/>
      <c r="EEW11" s="120"/>
      <c r="EEX11" s="120"/>
      <c r="EEY11" s="120"/>
      <c r="EEZ11" s="120"/>
      <c r="EFA11" s="120"/>
      <c r="EFB11" s="120"/>
      <c r="EFC11" s="120"/>
      <c r="EFD11" s="120"/>
      <c r="EFE11" s="120"/>
      <c r="EFF11" s="120"/>
      <c r="EFG11" s="120"/>
      <c r="EFH11" s="120"/>
      <c r="EFI11" s="120"/>
      <c r="EFJ11" s="120"/>
      <c r="EFK11" s="120"/>
      <c r="EFL11" s="120"/>
      <c r="EFM11" s="120"/>
      <c r="EFN11" s="120"/>
      <c r="EFO11" s="120"/>
      <c r="EFP11" s="120"/>
      <c r="EFQ11" s="120"/>
      <c r="EFR11" s="120"/>
      <c r="EFS11" s="120"/>
      <c r="EFT11" s="120"/>
      <c r="EFU11" s="120"/>
      <c r="EFV11" s="120"/>
      <c r="EFW11" s="120"/>
      <c r="EFX11" s="120"/>
      <c r="EFY11" s="120"/>
      <c r="EFZ11" s="120"/>
      <c r="EGA11" s="120"/>
      <c r="EGB11" s="120"/>
      <c r="EGC11" s="120"/>
      <c r="EGD11" s="120"/>
      <c r="EGE11" s="120"/>
      <c r="EGF11" s="120"/>
      <c r="EGG11" s="120"/>
      <c r="EGH11" s="120"/>
      <c r="EGI11" s="120"/>
      <c r="EGJ11" s="120"/>
      <c r="EGK11" s="120"/>
      <c r="EGL11" s="120"/>
      <c r="EGM11" s="120"/>
      <c r="EGN11" s="120"/>
      <c r="EGO11" s="120"/>
      <c r="EGP11" s="120"/>
      <c r="EGQ11" s="120"/>
      <c r="EGR11" s="120"/>
      <c r="EGS11" s="120"/>
      <c r="EGT11" s="120"/>
      <c r="EGU11" s="120"/>
      <c r="EGV11" s="120"/>
      <c r="EGW11" s="120"/>
      <c r="EGX11" s="120"/>
      <c r="EGY11" s="120"/>
      <c r="EGZ11" s="120"/>
      <c r="EHA11" s="120"/>
      <c r="EHB11" s="120"/>
      <c r="EHC11" s="120"/>
      <c r="EHD11" s="120"/>
      <c r="EHE11" s="120"/>
      <c r="EHF11" s="120"/>
      <c r="EHG11" s="120"/>
      <c r="EHH11" s="120"/>
      <c r="EHI11" s="120"/>
      <c r="EHJ11" s="120"/>
      <c r="EHK11" s="120"/>
      <c r="EHL11" s="120"/>
      <c r="EHM11" s="120"/>
      <c r="EHN11" s="120"/>
      <c r="EHO11" s="120"/>
      <c r="EHP11" s="120"/>
      <c r="EHQ11" s="120"/>
      <c r="EHR11" s="120"/>
      <c r="EHS11" s="120"/>
      <c r="EHT11" s="120"/>
      <c r="EHU11" s="120"/>
      <c r="EHV11" s="120"/>
      <c r="EHW11" s="120"/>
      <c r="EHX11" s="120"/>
      <c r="EHY11" s="120"/>
      <c r="EHZ11" s="120"/>
      <c r="EIA11" s="120"/>
      <c r="EIB11" s="120"/>
      <c r="EIC11" s="120"/>
      <c r="EID11" s="120"/>
      <c r="EIE11" s="120"/>
      <c r="EIF11" s="120"/>
      <c r="EIG11" s="120"/>
      <c r="EIH11" s="120"/>
      <c r="EII11" s="120"/>
      <c r="EIJ11" s="120"/>
      <c r="EIK11" s="120"/>
      <c r="EIL11" s="120"/>
      <c r="EIM11" s="120"/>
      <c r="EIN11" s="120"/>
      <c r="EIO11" s="120"/>
      <c r="EIP11" s="120"/>
      <c r="EIQ11" s="120"/>
      <c r="EIR11" s="120"/>
      <c r="EIS11" s="120"/>
      <c r="EIT11" s="120"/>
      <c r="EIU11" s="120"/>
      <c r="EIV11" s="120"/>
      <c r="EIW11" s="120"/>
      <c r="EIX11" s="120"/>
      <c r="EIY11" s="120"/>
      <c r="EIZ11" s="120"/>
      <c r="EJA11" s="120"/>
      <c r="EJB11" s="120"/>
      <c r="EJC11" s="120"/>
      <c r="EJD11" s="120"/>
      <c r="EJE11" s="120"/>
      <c r="EJF11" s="120"/>
      <c r="EJG11" s="120"/>
      <c r="EJH11" s="120"/>
      <c r="EJI11" s="120"/>
      <c r="EJJ11" s="120"/>
      <c r="EJK11" s="120"/>
      <c r="EJL11" s="120"/>
      <c r="EJM11" s="120"/>
      <c r="EJN11" s="120"/>
      <c r="EJO11" s="120"/>
      <c r="EJP11" s="120"/>
      <c r="EJQ11" s="120"/>
      <c r="EJR11" s="120"/>
      <c r="EJS11" s="120"/>
      <c r="EJT11" s="120"/>
      <c r="EJU11" s="120"/>
      <c r="EJV11" s="120"/>
      <c r="EJW11" s="120"/>
      <c r="EJX11" s="120"/>
      <c r="EJY11" s="120"/>
      <c r="EJZ11" s="120"/>
      <c r="EKA11" s="120"/>
      <c r="EKB11" s="120"/>
      <c r="EKC11" s="120"/>
      <c r="EKD11" s="120"/>
      <c r="EKE11" s="120"/>
      <c r="EKF11" s="120"/>
      <c r="EKG11" s="120"/>
      <c r="EKH11" s="120"/>
      <c r="EKI11" s="120"/>
      <c r="EKJ11" s="120"/>
      <c r="EKK11" s="120"/>
      <c r="EKL11" s="120"/>
      <c r="EKM11" s="120"/>
      <c r="EKN11" s="120"/>
      <c r="EKO11" s="120"/>
      <c r="EKP11" s="120"/>
      <c r="EKQ11" s="120"/>
      <c r="EKR11" s="120"/>
      <c r="EKS11" s="120"/>
      <c r="EKT11" s="120"/>
      <c r="EKU11" s="120"/>
      <c r="EKV11" s="120"/>
      <c r="EKW11" s="120"/>
      <c r="EKX11" s="120"/>
      <c r="EKY11" s="120"/>
      <c r="EKZ11" s="120"/>
      <c r="ELA11" s="120"/>
      <c r="ELB11" s="120"/>
      <c r="ELC11" s="120"/>
      <c r="ELD11" s="120"/>
      <c r="ELE11" s="120"/>
      <c r="ELF11" s="120"/>
      <c r="ELG11" s="120"/>
      <c r="ELH11" s="120"/>
      <c r="ELI11" s="120"/>
      <c r="ELJ11" s="120"/>
      <c r="ELK11" s="120"/>
      <c r="ELL11" s="120"/>
      <c r="ELM11" s="120"/>
      <c r="ELN11" s="120"/>
      <c r="ELO11" s="120"/>
      <c r="ELP11" s="120"/>
      <c r="ELQ11" s="120"/>
      <c r="ELR11" s="120"/>
      <c r="ELS11" s="120"/>
      <c r="ELT11" s="120"/>
      <c r="ELU11" s="120"/>
      <c r="ELV11" s="120"/>
      <c r="ELW11" s="120"/>
      <c r="ELX11" s="120"/>
      <c r="ELY11" s="120"/>
      <c r="ELZ11" s="120"/>
      <c r="EMA11" s="120"/>
      <c r="EMB11" s="120"/>
      <c r="EMC11" s="120"/>
      <c r="EMD11" s="120"/>
      <c r="EME11" s="120"/>
      <c r="EMF11" s="120"/>
      <c r="EMG11" s="120"/>
      <c r="EMH11" s="120"/>
      <c r="EMI11" s="120"/>
      <c r="EMJ11" s="120"/>
      <c r="EMK11" s="120"/>
      <c r="EML11" s="120"/>
      <c r="EMM11" s="120"/>
      <c r="EMN11" s="120"/>
      <c r="EMO11" s="120"/>
      <c r="EMP11" s="120"/>
      <c r="EMQ11" s="120"/>
      <c r="EMR11" s="120"/>
      <c r="EMS11" s="120"/>
      <c r="EMT11" s="120"/>
      <c r="EMU11" s="120"/>
      <c r="EMV11" s="120"/>
      <c r="EMW11" s="120"/>
      <c r="EMX11" s="120"/>
      <c r="EMY11" s="120"/>
      <c r="EMZ11" s="120"/>
      <c r="ENA11" s="120"/>
      <c r="ENB11" s="120"/>
      <c r="ENC11" s="120"/>
      <c r="END11" s="120"/>
      <c r="ENE11" s="120"/>
      <c r="ENF11" s="120"/>
      <c r="ENG11" s="120"/>
      <c r="ENH11" s="120"/>
      <c r="ENI11" s="120"/>
      <c r="ENJ11" s="120"/>
      <c r="ENK11" s="120"/>
      <c r="ENL11" s="120"/>
      <c r="ENM11" s="120"/>
      <c r="ENN11" s="120"/>
      <c r="ENO11" s="120"/>
      <c r="ENP11" s="120"/>
      <c r="ENQ11" s="120"/>
      <c r="ENR11" s="120"/>
      <c r="ENS11" s="120"/>
      <c r="ENT11" s="120"/>
      <c r="ENU11" s="120"/>
      <c r="ENV11" s="120"/>
      <c r="ENW11" s="120"/>
      <c r="ENX11" s="120"/>
      <c r="ENY11" s="120"/>
      <c r="ENZ11" s="120"/>
      <c r="EOA11" s="120"/>
      <c r="EOB11" s="120"/>
      <c r="EOC11" s="120"/>
      <c r="EOD11" s="120"/>
      <c r="EOE11" s="120"/>
      <c r="EOF11" s="120"/>
      <c r="EOG11" s="120"/>
      <c r="EOH11" s="120"/>
      <c r="EOI11" s="120"/>
      <c r="EOJ11" s="120"/>
      <c r="EOK11" s="120"/>
      <c r="EOL11" s="120"/>
      <c r="EOM11" s="120"/>
      <c r="EON11" s="120"/>
      <c r="EOO11" s="120"/>
      <c r="EOP11" s="120"/>
      <c r="EOQ11" s="120"/>
      <c r="EOR11" s="120"/>
      <c r="EOS11" s="120"/>
      <c r="EOT11" s="120"/>
      <c r="EOU11" s="120"/>
      <c r="EOV11" s="120"/>
      <c r="EOW11" s="120"/>
      <c r="EOX11" s="120"/>
      <c r="EOY11" s="120"/>
      <c r="EOZ11" s="120"/>
      <c r="EPA11" s="120"/>
      <c r="EPB11" s="120"/>
      <c r="EPC11" s="120"/>
      <c r="EPD11" s="120"/>
      <c r="EPE11" s="120"/>
      <c r="EPF11" s="120"/>
      <c r="EPG11" s="120"/>
      <c r="EPH11" s="120"/>
      <c r="EPI11" s="120"/>
      <c r="EPJ11" s="120"/>
      <c r="EPK11" s="120"/>
      <c r="EPL11" s="120"/>
      <c r="EPM11" s="120"/>
      <c r="EPN11" s="120"/>
      <c r="EPO11" s="120"/>
      <c r="EPP11" s="120"/>
      <c r="EPQ11" s="120"/>
      <c r="EPR11" s="120"/>
      <c r="EPS11" s="120"/>
      <c r="EPT11" s="120"/>
      <c r="EPU11" s="120"/>
      <c r="EPV11" s="120"/>
      <c r="EPW11" s="120"/>
      <c r="EPX11" s="120"/>
      <c r="EPY11" s="120"/>
      <c r="EPZ11" s="120"/>
      <c r="EQA11" s="120"/>
      <c r="EQB11" s="120"/>
      <c r="EQC11" s="120"/>
      <c r="EQD11" s="120"/>
      <c r="EQE11" s="120"/>
      <c r="EQF11" s="120"/>
      <c r="EQG11" s="120"/>
      <c r="EQH11" s="120"/>
      <c r="EQI11" s="120"/>
      <c r="EQJ11" s="120"/>
      <c r="EQK11" s="120"/>
      <c r="EQL11" s="120"/>
      <c r="EQM11" s="120"/>
      <c r="EQN11" s="120"/>
      <c r="EQO11" s="120"/>
      <c r="EQP11" s="120"/>
      <c r="EQQ11" s="120"/>
      <c r="EQR11" s="120"/>
      <c r="EQS11" s="120"/>
      <c r="EQT11" s="120"/>
      <c r="EQU11" s="120"/>
      <c r="EQV11" s="120"/>
      <c r="EQW11" s="120"/>
      <c r="EQX11" s="120"/>
      <c r="EQY11" s="120"/>
      <c r="EQZ11" s="120"/>
      <c r="ERA11" s="120"/>
      <c r="ERB11" s="120"/>
      <c r="ERC11" s="120"/>
      <c r="ERD11" s="120"/>
      <c r="ERE11" s="120"/>
      <c r="ERF11" s="120"/>
      <c r="ERG11" s="120"/>
      <c r="ERH11" s="120"/>
      <c r="ERI11" s="120"/>
      <c r="ERJ11" s="120"/>
      <c r="ERK11" s="120"/>
      <c r="ERL11" s="120"/>
      <c r="ERM11" s="120"/>
      <c r="ERN11" s="120"/>
      <c r="ERO11" s="120"/>
      <c r="ERP11" s="120"/>
      <c r="ERQ11" s="120"/>
      <c r="ERR11" s="120"/>
      <c r="ERS11" s="120"/>
      <c r="ERT11" s="120"/>
      <c r="ERU11" s="120"/>
      <c r="ERV11" s="120"/>
      <c r="ERW11" s="120"/>
      <c r="ERX11" s="120"/>
      <c r="ERY11" s="120"/>
      <c r="ERZ11" s="120"/>
      <c r="ESA11" s="120"/>
      <c r="ESB11" s="120"/>
      <c r="ESC11" s="120"/>
      <c r="ESD11" s="120"/>
      <c r="ESE11" s="120"/>
      <c r="ESF11" s="120"/>
      <c r="ESG11" s="120"/>
      <c r="ESH11" s="120"/>
      <c r="ESI11" s="120"/>
      <c r="ESJ11" s="120"/>
      <c r="ESK11" s="120"/>
      <c r="ESL11" s="120"/>
      <c r="ESM11" s="120"/>
      <c r="ESN11" s="120"/>
      <c r="ESO11" s="120"/>
      <c r="ESP11" s="120"/>
      <c r="ESQ11" s="120"/>
      <c r="ESR11" s="120"/>
      <c r="ESS11" s="120"/>
      <c r="EST11" s="120"/>
      <c r="ESU11" s="120"/>
      <c r="ESV11" s="120"/>
      <c r="ESW11" s="120"/>
      <c r="ESX11" s="120"/>
      <c r="ESY11" s="120"/>
      <c r="ESZ11" s="120"/>
      <c r="ETA11" s="120"/>
      <c r="ETB11" s="120"/>
      <c r="ETC11" s="120"/>
      <c r="ETD11" s="120"/>
      <c r="ETE11" s="120"/>
      <c r="ETF11" s="120"/>
      <c r="ETG11" s="120"/>
      <c r="ETH11" s="120"/>
      <c r="ETI11" s="120"/>
      <c r="ETJ11" s="120"/>
      <c r="ETK11" s="120"/>
      <c r="ETL11" s="120"/>
      <c r="ETM11" s="120"/>
      <c r="ETN11" s="120"/>
      <c r="ETO11" s="120"/>
      <c r="ETP11" s="120"/>
      <c r="ETQ11" s="120"/>
      <c r="ETR11" s="120"/>
      <c r="ETS11" s="120"/>
      <c r="ETT11" s="120"/>
      <c r="ETU11" s="120"/>
      <c r="ETV11" s="120"/>
      <c r="ETW11" s="120"/>
      <c r="ETX11" s="120"/>
      <c r="ETY11" s="120"/>
      <c r="ETZ11" s="120"/>
      <c r="EUA11" s="120"/>
      <c r="EUB11" s="120"/>
      <c r="EUC11" s="120"/>
      <c r="EUD11" s="120"/>
      <c r="EUE11" s="120"/>
      <c r="EUF11" s="120"/>
      <c r="EUG11" s="120"/>
      <c r="EUH11" s="120"/>
      <c r="EUI11" s="120"/>
      <c r="EUJ11" s="120"/>
      <c r="EUK11" s="120"/>
      <c r="EUL11" s="120"/>
      <c r="EUM11" s="120"/>
      <c r="EUN11" s="120"/>
      <c r="EUO11" s="120"/>
      <c r="EUP11" s="120"/>
      <c r="EUQ11" s="120"/>
      <c r="EUR11" s="120"/>
      <c r="EUS11" s="120"/>
      <c r="EUT11" s="120"/>
      <c r="EUU11" s="120"/>
      <c r="EUV11" s="120"/>
      <c r="EUW11" s="120"/>
      <c r="EUX11" s="120"/>
      <c r="EUY11" s="120"/>
      <c r="EUZ11" s="120"/>
      <c r="EVA11" s="120"/>
      <c r="EVB11" s="120"/>
      <c r="EVC11" s="120"/>
      <c r="EVD11" s="120"/>
      <c r="EVE11" s="120"/>
      <c r="EVF11" s="120"/>
      <c r="EVG11" s="120"/>
      <c r="EVH11" s="120"/>
      <c r="EVI11" s="120"/>
      <c r="EVJ11" s="120"/>
      <c r="EVK11" s="120"/>
      <c r="EVL11" s="120"/>
      <c r="EVM11" s="120"/>
      <c r="EVN11" s="120"/>
      <c r="EVO11" s="120"/>
      <c r="EVP11" s="120"/>
      <c r="EVQ11" s="120"/>
      <c r="EVR11" s="120"/>
      <c r="EVS11" s="120"/>
      <c r="EVT11" s="120"/>
      <c r="EVU11" s="120"/>
      <c r="EVV11" s="120"/>
      <c r="EVW11" s="120"/>
      <c r="EVX11" s="120"/>
      <c r="EVY11" s="120"/>
      <c r="EVZ11" s="120"/>
      <c r="EWA11" s="120"/>
      <c r="EWB11" s="120"/>
      <c r="EWC11" s="120"/>
      <c r="EWD11" s="120"/>
      <c r="EWE11" s="120"/>
      <c r="EWF11" s="120"/>
      <c r="EWG11" s="120"/>
      <c r="EWH11" s="120"/>
      <c r="EWI11" s="120"/>
      <c r="EWJ11" s="120"/>
      <c r="EWK11" s="120"/>
      <c r="EWL11" s="120"/>
      <c r="EWM11" s="120"/>
      <c r="EWN11" s="120"/>
      <c r="EWO11" s="120"/>
      <c r="EWP11" s="120"/>
      <c r="EWQ11" s="120"/>
      <c r="EWR11" s="120"/>
      <c r="EWS11" s="120"/>
      <c r="EWT11" s="120"/>
      <c r="EWU11" s="120"/>
      <c r="EWV11" s="120"/>
      <c r="EWW11" s="120"/>
      <c r="EWX11" s="120"/>
      <c r="EWY11" s="120"/>
      <c r="EWZ11" s="120"/>
      <c r="EXA11" s="120"/>
      <c r="EXB11" s="120"/>
      <c r="EXC11" s="120"/>
      <c r="EXD11" s="120"/>
      <c r="EXE11" s="120"/>
      <c r="EXF11" s="120"/>
      <c r="EXG11" s="120"/>
      <c r="EXH11" s="120"/>
      <c r="EXI11" s="120"/>
      <c r="EXJ11" s="120"/>
      <c r="EXK11" s="120"/>
      <c r="EXL11" s="120"/>
      <c r="EXM11" s="120"/>
      <c r="EXN11" s="120"/>
      <c r="EXO11" s="120"/>
      <c r="EXP11" s="120"/>
      <c r="EXQ11" s="120"/>
      <c r="EXR11" s="120"/>
      <c r="EXS11" s="120"/>
      <c r="EXT11" s="120"/>
      <c r="EXU11" s="120"/>
      <c r="EXV11" s="120"/>
      <c r="EXW11" s="120"/>
      <c r="EXX11" s="120"/>
      <c r="EXY11" s="120"/>
      <c r="EXZ11" s="120"/>
      <c r="EYA11" s="120"/>
      <c r="EYB11" s="120"/>
      <c r="EYC11" s="120"/>
      <c r="EYD11" s="120"/>
      <c r="EYE11" s="120"/>
      <c r="EYF11" s="120"/>
      <c r="EYG11" s="120"/>
      <c r="EYH11" s="120"/>
      <c r="EYI11" s="120"/>
      <c r="EYJ11" s="120"/>
      <c r="EYK11" s="120"/>
      <c r="EYL11" s="120"/>
      <c r="EYM11" s="120"/>
      <c r="EYN11" s="120"/>
      <c r="EYO11" s="120"/>
      <c r="EYP11" s="120"/>
      <c r="EYQ11" s="120"/>
      <c r="EYR11" s="120"/>
      <c r="EYS11" s="120"/>
      <c r="EYT11" s="120"/>
      <c r="EYU11" s="120"/>
      <c r="EYV11" s="120"/>
      <c r="EYW11" s="120"/>
      <c r="EYX11" s="120"/>
      <c r="EYY11" s="120"/>
      <c r="EYZ11" s="120"/>
      <c r="EZA11" s="120"/>
      <c r="EZB11" s="120"/>
      <c r="EZC11" s="120"/>
      <c r="EZD11" s="120"/>
      <c r="EZE11" s="120"/>
      <c r="EZF11" s="120"/>
      <c r="EZG11" s="120"/>
      <c r="EZH11" s="120"/>
      <c r="EZI11" s="120"/>
      <c r="EZJ11" s="120"/>
      <c r="EZK11" s="120"/>
      <c r="EZL11" s="120"/>
      <c r="EZM11" s="120"/>
      <c r="EZN11" s="120"/>
      <c r="EZO11" s="120"/>
      <c r="EZP11" s="120"/>
      <c r="EZQ11" s="120"/>
      <c r="EZR11" s="120"/>
      <c r="EZS11" s="120"/>
      <c r="EZT11" s="120"/>
      <c r="EZU11" s="120"/>
      <c r="EZV11" s="120"/>
      <c r="EZW11" s="120"/>
      <c r="EZX11" s="120"/>
      <c r="EZY11" s="120"/>
      <c r="EZZ11" s="120"/>
      <c r="FAA11" s="120"/>
      <c r="FAB11" s="120"/>
      <c r="FAC11" s="120"/>
      <c r="FAD11" s="120"/>
      <c r="FAE11" s="120"/>
      <c r="FAF11" s="120"/>
      <c r="FAG11" s="120"/>
      <c r="FAH11" s="120"/>
      <c r="FAI11" s="120"/>
      <c r="FAJ11" s="120"/>
      <c r="FAK11" s="120"/>
      <c r="FAL11" s="120"/>
      <c r="FAM11" s="120"/>
      <c r="FAN11" s="120"/>
      <c r="FAO11" s="120"/>
      <c r="FAP11" s="120"/>
      <c r="FAQ11" s="120"/>
      <c r="FAR11" s="120"/>
      <c r="FAS11" s="120"/>
      <c r="FAT11" s="120"/>
      <c r="FAU11" s="120"/>
      <c r="FAV11" s="120"/>
      <c r="FAW11" s="120"/>
      <c r="FAX11" s="120"/>
      <c r="FAY11" s="120"/>
      <c r="FAZ11" s="120"/>
      <c r="FBA11" s="120"/>
      <c r="FBB11" s="120"/>
      <c r="FBC11" s="120"/>
      <c r="FBD11" s="120"/>
      <c r="FBE11" s="120"/>
      <c r="FBF11" s="120"/>
      <c r="FBG11" s="120"/>
      <c r="FBH11" s="120"/>
      <c r="FBI11" s="120"/>
      <c r="FBJ11" s="120"/>
      <c r="FBK11" s="120"/>
      <c r="FBL11" s="120"/>
      <c r="FBM11" s="120"/>
      <c r="FBN11" s="120"/>
      <c r="FBO11" s="120"/>
      <c r="FBP11" s="120"/>
      <c r="FBQ11" s="120"/>
      <c r="FBR11" s="120"/>
      <c r="FBS11" s="120"/>
      <c r="FBT11" s="120"/>
      <c r="FBU11" s="120"/>
      <c r="FBV11" s="120"/>
      <c r="FBW11" s="120"/>
      <c r="FBX11" s="120"/>
      <c r="FBY11" s="120"/>
      <c r="FBZ11" s="120"/>
      <c r="FCA11" s="120"/>
      <c r="FCB11" s="120"/>
      <c r="FCC11" s="120"/>
      <c r="FCD11" s="120"/>
      <c r="FCE11" s="120"/>
      <c r="FCF11" s="120"/>
      <c r="FCG11" s="120"/>
      <c r="FCH11" s="120"/>
      <c r="FCI11" s="120"/>
      <c r="FCJ11" s="120"/>
      <c r="FCK11" s="120"/>
      <c r="FCL11" s="120"/>
      <c r="FCM11" s="120"/>
      <c r="FCN11" s="120"/>
      <c r="FCO11" s="120"/>
      <c r="FCP11" s="120"/>
      <c r="FCQ11" s="120"/>
      <c r="FCR11" s="120"/>
      <c r="FCS11" s="120"/>
      <c r="FCT11" s="120"/>
      <c r="FCU11" s="120"/>
      <c r="FCV11" s="120"/>
      <c r="FCW11" s="120"/>
      <c r="FCX11" s="120"/>
      <c r="FCY11" s="120"/>
      <c r="FCZ11" s="120"/>
      <c r="FDA11" s="120"/>
      <c r="FDB11" s="120"/>
      <c r="FDC11" s="120"/>
      <c r="FDD11" s="120"/>
      <c r="FDE11" s="120"/>
      <c r="FDF11" s="120"/>
      <c r="FDG11" s="120"/>
      <c r="FDH11" s="120"/>
      <c r="FDI11" s="120"/>
      <c r="FDJ11" s="120"/>
      <c r="FDK11" s="120"/>
      <c r="FDL11" s="120"/>
      <c r="FDM11" s="120"/>
      <c r="FDN11" s="120"/>
      <c r="FDO11" s="120"/>
      <c r="FDP11" s="120"/>
      <c r="FDQ11" s="120"/>
      <c r="FDR11" s="120"/>
      <c r="FDS11" s="120"/>
      <c r="FDT11" s="120"/>
      <c r="FDU11" s="120"/>
      <c r="FDV11" s="120"/>
      <c r="FDW11" s="120"/>
      <c r="FDX11" s="120"/>
      <c r="FDY11" s="120"/>
      <c r="FDZ11" s="120"/>
      <c r="FEA11" s="120"/>
      <c r="FEB11" s="120"/>
      <c r="FEC11" s="120"/>
      <c r="FED11" s="120"/>
      <c r="FEE11" s="120"/>
      <c r="FEF11" s="120"/>
      <c r="FEG11" s="120"/>
      <c r="FEH11" s="120"/>
      <c r="FEI11" s="120"/>
      <c r="FEJ11" s="120"/>
      <c r="FEK11" s="120"/>
      <c r="FEL11" s="120"/>
      <c r="FEM11" s="120"/>
      <c r="FEN11" s="120"/>
      <c r="FEO11" s="120"/>
      <c r="FEP11" s="120"/>
      <c r="FEQ11" s="120"/>
      <c r="FER11" s="120"/>
      <c r="FES11" s="120"/>
      <c r="FET11" s="120"/>
      <c r="FEU11" s="120"/>
      <c r="FEV11" s="120"/>
      <c r="FEW11" s="120"/>
      <c r="FEX11" s="120"/>
      <c r="FEY11" s="120"/>
      <c r="FEZ11" s="120"/>
      <c r="FFA11" s="120"/>
      <c r="FFB11" s="120"/>
      <c r="FFC11" s="120"/>
      <c r="FFD11" s="120"/>
      <c r="FFE11" s="120"/>
      <c r="FFF11" s="120"/>
      <c r="FFG11" s="120"/>
      <c r="FFH11" s="120"/>
      <c r="FFI11" s="120"/>
      <c r="FFJ11" s="120"/>
      <c r="FFK11" s="120"/>
      <c r="FFL11" s="120"/>
      <c r="FFM11" s="120"/>
      <c r="FFN11" s="120"/>
      <c r="FFO11" s="120"/>
      <c r="FFP11" s="120"/>
      <c r="FFQ11" s="120"/>
      <c r="FFR11" s="120"/>
      <c r="FFS11" s="120"/>
      <c r="FFT11" s="120"/>
      <c r="FFU11" s="120"/>
      <c r="FFV11" s="120"/>
      <c r="FFW11" s="120"/>
      <c r="FFX11" s="120"/>
      <c r="FFY11" s="120"/>
      <c r="FFZ11" s="120"/>
      <c r="FGA11" s="120"/>
      <c r="FGB11" s="120"/>
      <c r="FGC11" s="120"/>
      <c r="FGD11" s="120"/>
      <c r="FGE11" s="120"/>
      <c r="FGF11" s="120"/>
      <c r="FGG11" s="120"/>
      <c r="FGH11" s="120"/>
      <c r="FGI11" s="120"/>
      <c r="FGJ11" s="120"/>
      <c r="FGK11" s="120"/>
      <c r="FGL11" s="120"/>
      <c r="FGM11" s="120"/>
      <c r="FGN11" s="120"/>
      <c r="FGO11" s="120"/>
      <c r="FGP11" s="120"/>
      <c r="FGQ11" s="120"/>
      <c r="FGR11" s="120"/>
      <c r="FGS11" s="120"/>
      <c r="FGT11" s="120"/>
      <c r="FGU11" s="120"/>
      <c r="FGV11" s="120"/>
      <c r="FGW11" s="120"/>
      <c r="FGX11" s="120"/>
      <c r="FGY11" s="120"/>
      <c r="FGZ11" s="120"/>
      <c r="FHA11" s="120"/>
      <c r="FHB11" s="120"/>
      <c r="FHC11" s="120"/>
      <c r="FHD11" s="120"/>
      <c r="FHE11" s="120"/>
      <c r="FHF11" s="120"/>
      <c r="FHG11" s="120"/>
      <c r="FHH11" s="120"/>
      <c r="FHI11" s="120"/>
      <c r="FHJ11" s="120"/>
      <c r="FHK11" s="120"/>
      <c r="FHL11" s="120"/>
      <c r="FHM11" s="120"/>
      <c r="FHN11" s="120"/>
      <c r="FHO11" s="120"/>
      <c r="FHP11" s="120"/>
      <c r="FHQ11" s="120"/>
      <c r="FHR11" s="120"/>
      <c r="FHS11" s="120"/>
      <c r="FHT11" s="120"/>
      <c r="FHU11" s="120"/>
      <c r="FHV11" s="120"/>
      <c r="FHW11" s="120"/>
      <c r="FHX11" s="120"/>
      <c r="FHY11" s="120"/>
      <c r="FHZ11" s="120"/>
      <c r="FIA11" s="120"/>
      <c r="FIB11" s="120"/>
      <c r="FIC11" s="120"/>
      <c r="FID11" s="120"/>
      <c r="FIE11" s="120"/>
      <c r="FIF11" s="120"/>
      <c r="FIG11" s="120"/>
      <c r="FIH11" s="120"/>
      <c r="FII11" s="120"/>
      <c r="FIJ11" s="120"/>
      <c r="FIK11" s="120"/>
      <c r="FIL11" s="120"/>
      <c r="FIM11" s="120"/>
      <c r="FIN11" s="120"/>
      <c r="FIO11" s="120"/>
      <c r="FIP11" s="120"/>
      <c r="FIQ11" s="120"/>
      <c r="FIR11" s="120"/>
      <c r="FIS11" s="120"/>
      <c r="FIT11" s="120"/>
      <c r="FIU11" s="120"/>
      <c r="FIV11" s="120"/>
      <c r="FIW11" s="120"/>
      <c r="FIX11" s="120"/>
      <c r="FIY11" s="120"/>
      <c r="FIZ11" s="120"/>
      <c r="FJA11" s="120"/>
      <c r="FJB11" s="120"/>
      <c r="FJC11" s="120"/>
      <c r="FJD11" s="120"/>
      <c r="FJE11" s="120"/>
      <c r="FJF11" s="120"/>
      <c r="FJG11" s="120"/>
      <c r="FJH11" s="120"/>
      <c r="FJI11" s="120"/>
      <c r="FJJ11" s="120"/>
      <c r="FJK11" s="120"/>
      <c r="FJL11" s="120"/>
      <c r="FJM11" s="120"/>
      <c r="FJN11" s="120"/>
      <c r="FJO11" s="120"/>
      <c r="FJP11" s="120"/>
      <c r="FJQ11" s="120"/>
      <c r="FJR11" s="120"/>
      <c r="FJS11" s="120"/>
      <c r="FJT11" s="120"/>
      <c r="FJU11" s="120"/>
      <c r="FJV11" s="120"/>
      <c r="FJW11" s="120"/>
      <c r="FJX11" s="120"/>
      <c r="FJY11" s="120"/>
      <c r="FJZ11" s="120"/>
      <c r="FKA11" s="120"/>
      <c r="FKB11" s="120"/>
      <c r="FKC11" s="120"/>
      <c r="FKD11" s="120"/>
      <c r="FKE11" s="120"/>
      <c r="FKF11" s="120"/>
      <c r="FKG11" s="120"/>
      <c r="FKH11" s="120"/>
      <c r="FKI11" s="120"/>
      <c r="FKJ11" s="120"/>
      <c r="FKK11" s="120"/>
      <c r="FKL11" s="120"/>
      <c r="FKM11" s="120"/>
      <c r="FKN11" s="120"/>
      <c r="FKO11" s="120"/>
      <c r="FKP11" s="120"/>
      <c r="FKQ11" s="120"/>
      <c r="FKR11" s="120"/>
      <c r="FKS11" s="120"/>
      <c r="FKT11" s="120"/>
      <c r="FKU11" s="120"/>
      <c r="FKV11" s="120"/>
      <c r="FKW11" s="120"/>
      <c r="FKX11" s="120"/>
      <c r="FKY11" s="120"/>
      <c r="FKZ11" s="120"/>
      <c r="FLA11" s="120"/>
      <c r="FLB11" s="120"/>
      <c r="FLC11" s="120"/>
      <c r="FLD11" s="120"/>
      <c r="FLE11" s="120"/>
      <c r="FLF11" s="120"/>
      <c r="FLG11" s="120"/>
      <c r="FLH11" s="120"/>
      <c r="FLI11" s="120"/>
      <c r="FLJ11" s="120"/>
      <c r="FLK11" s="120"/>
      <c r="FLL11" s="120"/>
      <c r="FLM11" s="120"/>
      <c r="FLN11" s="120"/>
      <c r="FLO11" s="120"/>
      <c r="FLP11" s="120"/>
      <c r="FLQ11" s="120"/>
      <c r="FLR11" s="120"/>
      <c r="FLS11" s="120"/>
      <c r="FLT11" s="120"/>
      <c r="FLU11" s="120"/>
      <c r="FLV11" s="120"/>
      <c r="FLW11" s="120"/>
      <c r="FLX11" s="120"/>
      <c r="FLY11" s="120"/>
      <c r="FLZ11" s="120"/>
      <c r="FMA11" s="120"/>
      <c r="FMB11" s="120"/>
      <c r="FMC11" s="120"/>
      <c r="FMD11" s="120"/>
      <c r="FME11" s="120"/>
      <c r="FMF11" s="120"/>
      <c r="FMG11" s="120"/>
      <c r="FMH11" s="120"/>
      <c r="FMI11" s="120"/>
      <c r="FMJ11" s="120"/>
      <c r="FMK11" s="120"/>
      <c r="FML11" s="120"/>
      <c r="FMM11" s="120"/>
      <c r="FMN11" s="120"/>
      <c r="FMO11" s="120"/>
      <c r="FMP11" s="120"/>
      <c r="FMQ11" s="120"/>
      <c r="FMR11" s="120"/>
      <c r="FMS11" s="120"/>
      <c r="FMT11" s="120"/>
      <c r="FMU11" s="120"/>
      <c r="FMV11" s="120"/>
      <c r="FMW11" s="120"/>
      <c r="FMX11" s="120"/>
      <c r="FMY11" s="120"/>
      <c r="FMZ11" s="120"/>
      <c r="FNA11" s="120"/>
      <c r="FNB11" s="120"/>
      <c r="FNC11" s="120"/>
      <c r="FND11" s="120"/>
      <c r="FNE11" s="120"/>
      <c r="FNF11" s="120"/>
      <c r="FNG11" s="120"/>
      <c r="FNH11" s="120"/>
      <c r="FNI11" s="120"/>
      <c r="FNJ11" s="120"/>
      <c r="FNK11" s="120"/>
      <c r="FNL11" s="120"/>
      <c r="FNM11" s="120"/>
      <c r="FNN11" s="120"/>
      <c r="FNO11" s="120"/>
      <c r="FNP11" s="120"/>
      <c r="FNQ11" s="120"/>
      <c r="FNR11" s="120"/>
      <c r="FNS11" s="120"/>
      <c r="FNT11" s="120"/>
      <c r="FNU11" s="120"/>
      <c r="FNV11" s="120"/>
      <c r="FNW11" s="120"/>
      <c r="FNX11" s="120"/>
      <c r="FNY11" s="120"/>
      <c r="FNZ11" s="120"/>
      <c r="FOA11" s="120"/>
      <c r="FOB11" s="120"/>
      <c r="FOC11" s="120"/>
      <c r="FOD11" s="120"/>
      <c r="FOE11" s="120"/>
      <c r="FOF11" s="120"/>
      <c r="FOG11" s="120"/>
      <c r="FOH11" s="120"/>
      <c r="FOI11" s="120"/>
      <c r="FOJ11" s="120"/>
      <c r="FOK11" s="120"/>
      <c r="FOL11" s="120"/>
      <c r="FOM11" s="120"/>
      <c r="FON11" s="120"/>
      <c r="FOO11" s="120"/>
      <c r="FOP11" s="120"/>
      <c r="FOQ11" s="120"/>
      <c r="FOR11" s="120"/>
      <c r="FOS11" s="120"/>
      <c r="FOT11" s="120"/>
      <c r="FOU11" s="120"/>
      <c r="FOV11" s="120"/>
      <c r="FOW11" s="120"/>
      <c r="FOX11" s="120"/>
      <c r="FOY11" s="120"/>
      <c r="FOZ11" s="120"/>
      <c r="FPA11" s="120"/>
      <c r="FPB11" s="120"/>
      <c r="FPC11" s="120"/>
      <c r="FPD11" s="120"/>
      <c r="FPE11" s="120"/>
      <c r="FPF11" s="120"/>
      <c r="FPG11" s="120"/>
      <c r="FPH11" s="120"/>
      <c r="FPI11" s="120"/>
      <c r="FPJ11" s="120"/>
      <c r="FPK11" s="120"/>
      <c r="FPL11" s="120"/>
      <c r="FPM11" s="120"/>
      <c r="FPN11" s="120"/>
      <c r="FPO11" s="120"/>
      <c r="FPP11" s="120"/>
      <c r="FPQ11" s="120"/>
      <c r="FPR11" s="120"/>
      <c r="FPS11" s="120"/>
      <c r="FPT11" s="120"/>
      <c r="FPU11" s="120"/>
      <c r="FPV11" s="120"/>
      <c r="FPW11" s="120"/>
      <c r="FPX11" s="120"/>
      <c r="FPY11" s="120"/>
      <c r="FPZ11" s="120"/>
      <c r="FQA11" s="120"/>
      <c r="FQB11" s="120"/>
      <c r="FQC11" s="120"/>
      <c r="FQD11" s="120"/>
      <c r="FQE11" s="120"/>
      <c r="FQF11" s="120"/>
      <c r="FQG11" s="120"/>
      <c r="FQH11" s="120"/>
      <c r="FQI11" s="120"/>
      <c r="FQJ11" s="120"/>
      <c r="FQK11" s="120"/>
      <c r="FQL11" s="120"/>
      <c r="FQM11" s="120"/>
      <c r="FQN11" s="120"/>
      <c r="FQO11" s="120"/>
      <c r="FQP11" s="120"/>
      <c r="FQQ11" s="120"/>
      <c r="FQR11" s="120"/>
      <c r="FQS11" s="120"/>
      <c r="FQT11" s="120"/>
      <c r="FQU11" s="120"/>
      <c r="FQV11" s="120"/>
      <c r="FQW11" s="120"/>
      <c r="FQX11" s="120"/>
      <c r="FQY11" s="120"/>
      <c r="FQZ11" s="120"/>
      <c r="FRA11" s="120"/>
      <c r="FRB11" s="120"/>
      <c r="FRC11" s="120"/>
      <c r="FRD11" s="120"/>
      <c r="FRE11" s="120"/>
      <c r="FRF11" s="120"/>
      <c r="FRG11" s="120"/>
      <c r="FRH11" s="120"/>
      <c r="FRI11" s="120"/>
      <c r="FRJ11" s="120"/>
      <c r="FRK11" s="120"/>
      <c r="FRL11" s="120"/>
      <c r="FRM11" s="120"/>
      <c r="FRN11" s="120"/>
      <c r="FRO11" s="120"/>
      <c r="FRP11" s="120"/>
      <c r="FRQ11" s="120"/>
      <c r="FRR11" s="120"/>
      <c r="FRS11" s="120"/>
      <c r="FRT11" s="120"/>
      <c r="FRU11" s="120"/>
      <c r="FRV11" s="120"/>
      <c r="FRW11" s="120"/>
      <c r="FRX11" s="120"/>
      <c r="FRY11" s="120"/>
      <c r="FRZ11" s="120"/>
      <c r="FSA11" s="120"/>
      <c r="FSB11" s="120"/>
      <c r="FSC11" s="120"/>
      <c r="FSD11" s="120"/>
      <c r="FSE11" s="120"/>
      <c r="FSF11" s="120"/>
      <c r="FSG11" s="120"/>
      <c r="FSH11" s="120"/>
      <c r="FSI11" s="120"/>
      <c r="FSJ11" s="120"/>
      <c r="FSK11" s="120"/>
      <c r="FSL11" s="120"/>
      <c r="FSM11" s="120"/>
      <c r="FSN11" s="120"/>
      <c r="FSO11" s="120"/>
      <c r="FSP11" s="120"/>
      <c r="FSQ11" s="120"/>
      <c r="FSR11" s="120"/>
      <c r="FSS11" s="120"/>
      <c r="FST11" s="120"/>
      <c r="FSU11" s="120"/>
      <c r="FSV11" s="120"/>
      <c r="FSW11" s="120"/>
      <c r="FSX11" s="120"/>
      <c r="FSY11" s="120"/>
      <c r="FSZ11" s="120"/>
      <c r="FTA11" s="120"/>
      <c r="FTB11" s="120"/>
      <c r="FTC11" s="120"/>
      <c r="FTD11" s="120"/>
      <c r="FTE11" s="120"/>
      <c r="FTF11" s="120"/>
      <c r="FTG11" s="120"/>
      <c r="FTH11" s="120"/>
      <c r="FTI11" s="120"/>
      <c r="FTJ11" s="120"/>
      <c r="FTK11" s="120"/>
      <c r="FTL11" s="120"/>
      <c r="FTM11" s="120"/>
      <c r="FTN11" s="120"/>
      <c r="FTO11" s="120"/>
      <c r="FTP11" s="120"/>
      <c r="FTQ11" s="120"/>
      <c r="FTR11" s="120"/>
      <c r="FTS11" s="120"/>
      <c r="FTT11" s="120"/>
      <c r="FTU11" s="120"/>
      <c r="FTV11" s="120"/>
      <c r="FTW11" s="120"/>
      <c r="FTX11" s="120"/>
      <c r="FTY11" s="120"/>
      <c r="FTZ11" s="120"/>
      <c r="FUA11" s="120"/>
      <c r="FUB11" s="120"/>
      <c r="FUC11" s="120"/>
      <c r="FUD11" s="120"/>
      <c r="FUE11" s="120"/>
      <c r="FUF11" s="120"/>
      <c r="FUG11" s="120"/>
      <c r="FUH11" s="120"/>
      <c r="FUI11" s="120"/>
      <c r="FUJ11" s="120"/>
      <c r="FUK11" s="120"/>
      <c r="FUL11" s="120"/>
      <c r="FUM11" s="120"/>
      <c r="FUN11" s="120"/>
      <c r="FUO11" s="120"/>
      <c r="FUP11" s="120"/>
      <c r="FUQ11" s="120"/>
      <c r="FUR11" s="120"/>
      <c r="FUS11" s="120"/>
      <c r="FUT11" s="120"/>
      <c r="FUU11" s="120"/>
      <c r="FUV11" s="120"/>
      <c r="FUW11" s="120"/>
      <c r="FUX11" s="120"/>
      <c r="FUY11" s="120"/>
      <c r="FUZ11" s="120"/>
      <c r="FVA11" s="120"/>
      <c r="FVB11" s="120"/>
      <c r="FVC11" s="120"/>
      <c r="FVD11" s="120"/>
      <c r="FVE11" s="120"/>
      <c r="FVF11" s="120"/>
      <c r="FVG11" s="120"/>
      <c r="FVH11" s="120"/>
      <c r="FVI11" s="120"/>
      <c r="FVJ11" s="120"/>
      <c r="FVK11" s="120"/>
      <c r="FVL11" s="120"/>
      <c r="FVM11" s="120"/>
      <c r="FVN11" s="120"/>
      <c r="FVO11" s="120"/>
      <c r="FVP11" s="120"/>
      <c r="FVQ11" s="120"/>
      <c r="FVR11" s="120"/>
      <c r="FVS11" s="120"/>
      <c r="FVT11" s="120"/>
      <c r="FVU11" s="120"/>
      <c r="FVV11" s="120"/>
      <c r="FVW11" s="120"/>
      <c r="FVX11" s="120"/>
      <c r="FVY11" s="120"/>
      <c r="FVZ11" s="120"/>
      <c r="FWA11" s="120"/>
      <c r="FWB11" s="120"/>
      <c r="FWC11" s="120"/>
      <c r="FWD11" s="120"/>
      <c r="FWE11" s="120"/>
      <c r="FWF11" s="120"/>
      <c r="FWG11" s="120"/>
      <c r="FWH11" s="120"/>
      <c r="FWI11" s="120"/>
      <c r="FWJ11" s="120"/>
      <c r="FWK11" s="120"/>
      <c r="FWL11" s="120"/>
      <c r="FWM11" s="120"/>
      <c r="FWN11" s="120"/>
      <c r="FWO11" s="120"/>
      <c r="FWP11" s="120"/>
      <c r="FWQ11" s="120"/>
      <c r="FWR11" s="120"/>
      <c r="FWS11" s="120"/>
      <c r="FWT11" s="120"/>
      <c r="FWU11" s="120"/>
      <c r="FWV11" s="120"/>
      <c r="FWW11" s="120"/>
      <c r="FWX11" s="120"/>
      <c r="FWY11" s="120"/>
      <c r="FWZ11" s="120"/>
      <c r="FXA11" s="120"/>
      <c r="FXB11" s="120"/>
      <c r="FXC11" s="120"/>
      <c r="FXD11" s="120"/>
      <c r="FXE11" s="120"/>
      <c r="FXF11" s="120"/>
      <c r="FXG11" s="120"/>
      <c r="FXH11" s="120"/>
      <c r="FXI11" s="120"/>
      <c r="FXJ11" s="120"/>
      <c r="FXK11" s="120"/>
      <c r="FXL11" s="120"/>
      <c r="FXM11" s="120"/>
      <c r="FXN11" s="120"/>
      <c r="FXO11" s="120"/>
      <c r="FXP11" s="120"/>
      <c r="FXQ11" s="120"/>
      <c r="FXR11" s="120"/>
      <c r="FXS11" s="120"/>
      <c r="FXT11" s="120"/>
      <c r="FXU11" s="120"/>
      <c r="FXV11" s="120"/>
      <c r="FXW11" s="120"/>
      <c r="FXX11" s="120"/>
      <c r="FXY11" s="120"/>
      <c r="FXZ11" s="120"/>
      <c r="FYA11" s="120"/>
      <c r="FYB11" s="120"/>
      <c r="FYC11" s="120"/>
      <c r="FYD11" s="120"/>
      <c r="FYE11" s="120"/>
      <c r="FYF11" s="120"/>
      <c r="FYG11" s="120"/>
      <c r="FYH11" s="120"/>
      <c r="FYI11" s="120"/>
      <c r="FYJ11" s="120"/>
      <c r="FYK11" s="120"/>
      <c r="FYL11" s="120"/>
      <c r="FYM11" s="120"/>
      <c r="FYN11" s="120"/>
      <c r="FYO11" s="120"/>
      <c r="FYP11" s="120"/>
      <c r="FYQ11" s="120"/>
      <c r="FYR11" s="120"/>
      <c r="FYS11" s="120"/>
      <c r="FYT11" s="120"/>
      <c r="FYU11" s="120"/>
      <c r="FYV11" s="120"/>
      <c r="FYW11" s="120"/>
      <c r="FYX11" s="120"/>
      <c r="FYY11" s="120"/>
      <c r="FYZ11" s="120"/>
      <c r="FZA11" s="120"/>
      <c r="FZB11" s="120"/>
      <c r="FZC11" s="120"/>
      <c r="FZD11" s="120"/>
      <c r="FZE11" s="120"/>
      <c r="FZF11" s="120"/>
      <c r="FZG11" s="120"/>
      <c r="FZH11" s="120"/>
      <c r="FZI11" s="120"/>
      <c r="FZJ11" s="120"/>
      <c r="FZK11" s="120"/>
      <c r="FZL11" s="120"/>
      <c r="FZM11" s="120"/>
      <c r="FZN11" s="120"/>
      <c r="FZO11" s="120"/>
      <c r="FZP11" s="120"/>
      <c r="FZQ11" s="120"/>
      <c r="FZR11" s="120"/>
      <c r="FZS11" s="120"/>
      <c r="FZT11" s="120"/>
      <c r="FZU11" s="120"/>
      <c r="FZV11" s="120"/>
      <c r="FZW11" s="120"/>
      <c r="FZX11" s="120"/>
      <c r="FZY11" s="120"/>
      <c r="FZZ11" s="120"/>
      <c r="GAA11" s="120"/>
      <c r="GAB11" s="120"/>
      <c r="GAC11" s="120"/>
      <c r="GAD11" s="120"/>
      <c r="GAE11" s="120"/>
      <c r="GAF11" s="120"/>
      <c r="GAG11" s="120"/>
      <c r="GAH11" s="120"/>
      <c r="GAI11" s="120"/>
      <c r="GAJ11" s="120"/>
      <c r="GAK11" s="120"/>
      <c r="GAL11" s="120"/>
      <c r="GAM11" s="120"/>
      <c r="GAN11" s="120"/>
      <c r="GAO11" s="120"/>
      <c r="GAP11" s="120"/>
      <c r="GAQ11" s="120"/>
      <c r="GAR11" s="120"/>
      <c r="GAS11" s="120"/>
      <c r="GAT11" s="120"/>
      <c r="GAU11" s="120"/>
      <c r="GAV11" s="120"/>
      <c r="GAW11" s="120"/>
      <c r="GAX11" s="120"/>
      <c r="GAY11" s="120"/>
      <c r="GAZ11" s="120"/>
      <c r="GBA11" s="120"/>
      <c r="GBB11" s="120"/>
      <c r="GBC11" s="120"/>
      <c r="GBD11" s="120"/>
      <c r="GBE11" s="120"/>
      <c r="GBF11" s="120"/>
      <c r="GBG11" s="120"/>
      <c r="GBH11" s="120"/>
      <c r="GBI11" s="120"/>
      <c r="GBJ11" s="120"/>
      <c r="GBK11" s="120"/>
      <c r="GBL11" s="120"/>
      <c r="GBM11" s="120"/>
      <c r="GBN11" s="120"/>
      <c r="GBO11" s="120"/>
      <c r="GBP11" s="120"/>
      <c r="GBQ11" s="120"/>
      <c r="GBR11" s="120"/>
      <c r="GBS11" s="120"/>
      <c r="GBT11" s="120"/>
      <c r="GBU11" s="120"/>
      <c r="GBV11" s="120"/>
      <c r="GBW11" s="120"/>
      <c r="GBX11" s="120"/>
      <c r="GBY11" s="120"/>
      <c r="GBZ11" s="120"/>
      <c r="GCA11" s="120"/>
      <c r="GCB11" s="120"/>
      <c r="GCC11" s="120"/>
      <c r="GCD11" s="120"/>
      <c r="GCE11" s="120"/>
      <c r="GCF11" s="120"/>
      <c r="GCG11" s="120"/>
      <c r="GCH11" s="120"/>
      <c r="GCI11" s="120"/>
      <c r="GCJ11" s="120"/>
      <c r="GCK11" s="120"/>
      <c r="GCL11" s="120"/>
      <c r="GCM11" s="120"/>
      <c r="GCN11" s="120"/>
      <c r="GCO11" s="120"/>
      <c r="GCP11" s="120"/>
      <c r="GCQ11" s="120"/>
      <c r="GCR11" s="120"/>
      <c r="GCS11" s="120"/>
      <c r="GCT11" s="120"/>
      <c r="GCU11" s="120"/>
      <c r="GCV11" s="120"/>
      <c r="GCW11" s="120"/>
      <c r="GCX11" s="120"/>
      <c r="GCY11" s="120"/>
      <c r="GCZ11" s="120"/>
      <c r="GDA11" s="120"/>
      <c r="GDB11" s="120"/>
      <c r="GDC11" s="120"/>
      <c r="GDD11" s="120"/>
      <c r="GDE11" s="120"/>
      <c r="GDF11" s="120"/>
      <c r="GDG11" s="120"/>
      <c r="GDH11" s="120"/>
      <c r="GDI11" s="120"/>
      <c r="GDJ11" s="120"/>
      <c r="GDK11" s="120"/>
      <c r="GDL11" s="120"/>
      <c r="GDM11" s="120"/>
      <c r="GDN11" s="120"/>
      <c r="GDO11" s="120"/>
      <c r="GDP11" s="120"/>
      <c r="GDQ11" s="120"/>
      <c r="GDR11" s="120"/>
      <c r="GDS11" s="120"/>
      <c r="GDT11" s="120"/>
      <c r="GDU11" s="120"/>
      <c r="GDV11" s="120"/>
      <c r="GDW11" s="120"/>
      <c r="GDX11" s="120"/>
      <c r="GDY11" s="120"/>
      <c r="GDZ11" s="120"/>
      <c r="GEA11" s="120"/>
      <c r="GEB11" s="120"/>
      <c r="GEC11" s="120"/>
      <c r="GED11" s="120"/>
      <c r="GEE11" s="120"/>
      <c r="GEF11" s="120"/>
      <c r="GEG11" s="120"/>
      <c r="GEH11" s="120"/>
      <c r="GEI11" s="120"/>
      <c r="GEJ11" s="120"/>
      <c r="GEK11" s="120"/>
      <c r="GEL11" s="120"/>
      <c r="GEM11" s="120"/>
      <c r="GEN11" s="120"/>
      <c r="GEO11" s="120"/>
      <c r="GEP11" s="120"/>
      <c r="GEQ11" s="120"/>
      <c r="GER11" s="120"/>
      <c r="GES11" s="120"/>
      <c r="GET11" s="120"/>
      <c r="GEU11" s="120"/>
      <c r="GEV11" s="120"/>
      <c r="GEW11" s="120"/>
      <c r="GEX11" s="120"/>
      <c r="GEY11" s="120"/>
      <c r="GEZ11" s="120"/>
      <c r="GFA11" s="120"/>
      <c r="GFB11" s="120"/>
      <c r="GFC11" s="120"/>
      <c r="GFD11" s="120"/>
      <c r="GFE11" s="120"/>
      <c r="GFF11" s="120"/>
      <c r="GFG11" s="120"/>
      <c r="GFH11" s="120"/>
      <c r="GFI11" s="120"/>
      <c r="GFJ11" s="120"/>
      <c r="GFK11" s="120"/>
      <c r="GFL11" s="120"/>
      <c r="GFM11" s="120"/>
      <c r="GFN11" s="120"/>
      <c r="GFO11" s="120"/>
      <c r="GFP11" s="120"/>
      <c r="GFQ11" s="120"/>
      <c r="GFR11" s="120"/>
      <c r="GFS11" s="120"/>
      <c r="GFT11" s="120"/>
      <c r="GFU11" s="120"/>
      <c r="GFV11" s="120"/>
      <c r="GFW11" s="120"/>
      <c r="GFX11" s="120"/>
      <c r="GFY11" s="120"/>
      <c r="GFZ11" s="120"/>
      <c r="GGA11" s="120"/>
      <c r="GGB11" s="120"/>
      <c r="GGC11" s="120"/>
      <c r="GGD11" s="120"/>
      <c r="GGE11" s="120"/>
      <c r="GGF11" s="120"/>
      <c r="GGG11" s="120"/>
      <c r="GGH11" s="120"/>
      <c r="GGI11" s="120"/>
      <c r="GGJ11" s="120"/>
      <c r="GGK11" s="120"/>
      <c r="GGL11" s="120"/>
      <c r="GGM11" s="120"/>
      <c r="GGN11" s="120"/>
      <c r="GGO11" s="120"/>
      <c r="GGP11" s="120"/>
      <c r="GGQ11" s="120"/>
      <c r="GGR11" s="120"/>
      <c r="GGS11" s="120"/>
      <c r="GGT11" s="120"/>
      <c r="GGU11" s="120"/>
      <c r="GGV11" s="120"/>
      <c r="GGW11" s="120"/>
      <c r="GGX11" s="120"/>
      <c r="GGY11" s="120"/>
      <c r="GGZ11" s="120"/>
      <c r="GHA11" s="120"/>
      <c r="GHB11" s="120"/>
      <c r="GHC11" s="120"/>
      <c r="GHD11" s="120"/>
      <c r="GHE11" s="120"/>
      <c r="GHF11" s="120"/>
      <c r="GHG11" s="120"/>
      <c r="GHH11" s="120"/>
      <c r="GHI11" s="120"/>
      <c r="GHJ11" s="120"/>
      <c r="GHK11" s="120"/>
      <c r="GHL11" s="120"/>
      <c r="GHM11" s="120"/>
      <c r="GHN11" s="120"/>
      <c r="GHO11" s="120"/>
      <c r="GHP11" s="120"/>
      <c r="GHQ11" s="120"/>
      <c r="GHR11" s="120"/>
      <c r="GHS11" s="120"/>
      <c r="GHT11" s="120"/>
      <c r="GHU11" s="120"/>
      <c r="GHV11" s="120"/>
      <c r="GHW11" s="120"/>
      <c r="GHX11" s="120"/>
      <c r="GHY11" s="120"/>
      <c r="GHZ11" s="120"/>
      <c r="GIA11" s="120"/>
      <c r="GIB11" s="120"/>
      <c r="GIC11" s="120"/>
      <c r="GID11" s="120"/>
      <c r="GIE11" s="120"/>
      <c r="GIF11" s="120"/>
      <c r="GIG11" s="120"/>
      <c r="GIH11" s="120"/>
      <c r="GII11" s="120"/>
      <c r="GIJ11" s="120"/>
      <c r="GIK11" s="120"/>
      <c r="GIL11" s="120"/>
      <c r="GIM11" s="120"/>
      <c r="GIN11" s="120"/>
      <c r="GIO11" s="120"/>
      <c r="GIP11" s="120"/>
      <c r="GIQ11" s="120"/>
      <c r="GIR11" s="120"/>
      <c r="GIS11" s="120"/>
      <c r="GIT11" s="120"/>
      <c r="GIU11" s="120"/>
      <c r="GIV11" s="120"/>
      <c r="GIW11" s="120"/>
      <c r="GIX11" s="120"/>
      <c r="GIY11" s="120"/>
      <c r="GIZ11" s="120"/>
      <c r="GJA11" s="120"/>
      <c r="GJB11" s="120"/>
      <c r="GJC11" s="120"/>
      <c r="GJD11" s="120"/>
      <c r="GJE11" s="120"/>
      <c r="GJF11" s="120"/>
      <c r="GJG11" s="120"/>
      <c r="GJH11" s="120"/>
      <c r="GJI11" s="120"/>
      <c r="GJJ11" s="120"/>
      <c r="GJK11" s="120"/>
      <c r="GJL11" s="120"/>
      <c r="GJM11" s="120"/>
      <c r="GJN11" s="120"/>
      <c r="GJO11" s="120"/>
      <c r="GJP11" s="120"/>
      <c r="GJQ11" s="120"/>
      <c r="GJR11" s="120"/>
      <c r="GJS11" s="120"/>
      <c r="GJT11" s="120"/>
      <c r="GJU11" s="120"/>
      <c r="GJV11" s="120"/>
      <c r="GJW11" s="120"/>
      <c r="GJX11" s="120"/>
      <c r="GJY11" s="120"/>
      <c r="GJZ11" s="120"/>
      <c r="GKA11" s="120"/>
      <c r="GKB11" s="120"/>
      <c r="GKC11" s="120"/>
      <c r="GKD11" s="120"/>
      <c r="GKE11" s="120"/>
      <c r="GKF11" s="120"/>
      <c r="GKG11" s="120"/>
      <c r="GKH11" s="120"/>
      <c r="GKI11" s="120"/>
      <c r="GKJ11" s="120"/>
      <c r="GKK11" s="120"/>
      <c r="GKL11" s="120"/>
      <c r="GKM11" s="120"/>
      <c r="GKN11" s="120"/>
      <c r="GKO11" s="120"/>
      <c r="GKP11" s="120"/>
      <c r="GKQ11" s="120"/>
      <c r="GKR11" s="120"/>
      <c r="GKS11" s="120"/>
      <c r="GKT11" s="120"/>
      <c r="GKU11" s="120"/>
      <c r="GKV11" s="120"/>
      <c r="GKW11" s="120"/>
      <c r="GKX11" s="120"/>
      <c r="GKY11" s="120"/>
      <c r="GKZ11" s="120"/>
      <c r="GLA11" s="120"/>
      <c r="GLB11" s="120"/>
      <c r="GLC11" s="120"/>
      <c r="GLD11" s="120"/>
      <c r="GLE11" s="120"/>
      <c r="GLF11" s="120"/>
      <c r="GLG11" s="120"/>
      <c r="GLH11" s="120"/>
      <c r="GLI11" s="120"/>
      <c r="GLJ11" s="120"/>
      <c r="GLK11" s="120"/>
      <c r="GLL11" s="120"/>
      <c r="GLM11" s="120"/>
      <c r="GLN11" s="120"/>
      <c r="GLO11" s="120"/>
      <c r="GLP11" s="120"/>
      <c r="GLQ11" s="120"/>
      <c r="GLR11" s="120"/>
      <c r="GLS11" s="120"/>
      <c r="GLT11" s="120"/>
      <c r="GLU11" s="120"/>
      <c r="GLV11" s="120"/>
      <c r="GLW11" s="120"/>
      <c r="GLX11" s="120"/>
      <c r="GLY11" s="120"/>
      <c r="GLZ11" s="120"/>
      <c r="GMA11" s="120"/>
      <c r="GMB11" s="120"/>
      <c r="GMC11" s="120"/>
      <c r="GMD11" s="120"/>
      <c r="GME11" s="120"/>
      <c r="GMF11" s="120"/>
      <c r="GMG11" s="120"/>
      <c r="GMH11" s="120"/>
      <c r="GMI11" s="120"/>
      <c r="GMJ11" s="120"/>
      <c r="GMK11" s="120"/>
      <c r="GML11" s="120"/>
      <c r="GMM11" s="120"/>
      <c r="GMN11" s="120"/>
      <c r="GMO11" s="120"/>
      <c r="GMP11" s="120"/>
      <c r="GMQ11" s="120"/>
      <c r="GMR11" s="120"/>
      <c r="GMS11" s="120"/>
      <c r="GMT11" s="120"/>
      <c r="GMU11" s="120"/>
      <c r="GMV11" s="120"/>
      <c r="GMW11" s="120"/>
      <c r="GMX11" s="120"/>
      <c r="GMY11" s="120"/>
      <c r="GMZ11" s="120"/>
      <c r="GNA11" s="120"/>
      <c r="GNB11" s="120"/>
      <c r="GNC11" s="120"/>
      <c r="GND11" s="120"/>
      <c r="GNE11" s="120"/>
      <c r="GNF11" s="120"/>
      <c r="GNG11" s="120"/>
      <c r="GNH11" s="120"/>
      <c r="GNI11" s="120"/>
      <c r="GNJ11" s="120"/>
      <c r="GNK11" s="120"/>
      <c r="GNL11" s="120"/>
      <c r="GNM11" s="120"/>
      <c r="GNN11" s="120"/>
      <c r="GNO11" s="120"/>
      <c r="GNP11" s="120"/>
      <c r="GNQ11" s="120"/>
      <c r="GNR11" s="120"/>
      <c r="GNS11" s="120"/>
      <c r="GNT11" s="120"/>
      <c r="GNU11" s="120"/>
      <c r="GNV11" s="120"/>
      <c r="GNW11" s="120"/>
      <c r="GNX11" s="120"/>
      <c r="GNY11" s="120"/>
      <c r="GNZ11" s="120"/>
      <c r="GOA11" s="120"/>
      <c r="GOB11" s="120"/>
      <c r="GOC11" s="120"/>
      <c r="GOD11" s="120"/>
      <c r="GOE11" s="120"/>
      <c r="GOF11" s="120"/>
      <c r="GOG11" s="120"/>
      <c r="GOH11" s="120"/>
      <c r="GOI11" s="120"/>
      <c r="GOJ11" s="120"/>
      <c r="GOK11" s="120"/>
      <c r="GOL11" s="120"/>
      <c r="GOM11" s="120"/>
      <c r="GON11" s="120"/>
      <c r="GOO11" s="120"/>
      <c r="GOP11" s="120"/>
      <c r="GOQ11" s="120"/>
      <c r="GOR11" s="120"/>
      <c r="GOS11" s="120"/>
      <c r="GOT11" s="120"/>
      <c r="GOU11" s="120"/>
      <c r="GOV11" s="120"/>
      <c r="GOW11" s="120"/>
      <c r="GOX11" s="120"/>
      <c r="GOY11" s="120"/>
      <c r="GOZ11" s="120"/>
      <c r="GPA11" s="120"/>
      <c r="GPB11" s="120"/>
      <c r="GPC11" s="120"/>
      <c r="GPD11" s="120"/>
      <c r="GPE11" s="120"/>
      <c r="GPF11" s="120"/>
      <c r="GPG11" s="120"/>
      <c r="GPH11" s="120"/>
      <c r="GPI11" s="120"/>
      <c r="GPJ11" s="120"/>
      <c r="GPK11" s="120"/>
      <c r="GPL11" s="120"/>
      <c r="GPM11" s="120"/>
      <c r="GPN11" s="120"/>
      <c r="GPO11" s="120"/>
      <c r="GPP11" s="120"/>
      <c r="GPQ11" s="120"/>
      <c r="GPR11" s="120"/>
      <c r="GPS11" s="120"/>
      <c r="GPT11" s="120"/>
      <c r="GPU11" s="120"/>
      <c r="GPV11" s="120"/>
      <c r="GPW11" s="120"/>
      <c r="GPX11" s="120"/>
      <c r="GPY11" s="120"/>
      <c r="GPZ11" s="120"/>
      <c r="GQA11" s="120"/>
      <c r="GQB11" s="120"/>
      <c r="GQC11" s="120"/>
      <c r="GQD11" s="120"/>
      <c r="GQE11" s="120"/>
      <c r="GQF11" s="120"/>
      <c r="GQG11" s="120"/>
      <c r="GQH11" s="120"/>
      <c r="GQI11" s="120"/>
      <c r="GQJ11" s="120"/>
      <c r="GQK11" s="120"/>
      <c r="GQL11" s="120"/>
      <c r="GQM11" s="120"/>
      <c r="GQN11" s="120"/>
      <c r="GQO11" s="120"/>
      <c r="GQP11" s="120"/>
      <c r="GQQ11" s="120"/>
      <c r="GQR11" s="120"/>
      <c r="GQS11" s="120"/>
      <c r="GQT11" s="120"/>
      <c r="GQU11" s="120"/>
      <c r="GQV11" s="120"/>
      <c r="GQW11" s="120"/>
      <c r="GQX11" s="120"/>
      <c r="GQY11" s="120"/>
      <c r="GQZ11" s="120"/>
      <c r="GRA11" s="120"/>
      <c r="GRB11" s="120"/>
      <c r="GRC11" s="120"/>
      <c r="GRD11" s="120"/>
      <c r="GRE11" s="120"/>
      <c r="GRF11" s="120"/>
      <c r="GRG11" s="120"/>
      <c r="GRH11" s="120"/>
      <c r="GRI11" s="120"/>
      <c r="GRJ11" s="120"/>
      <c r="GRK11" s="120"/>
      <c r="GRL11" s="120"/>
      <c r="GRM11" s="120"/>
      <c r="GRN11" s="120"/>
      <c r="GRO11" s="120"/>
      <c r="GRP11" s="120"/>
      <c r="GRQ11" s="120"/>
      <c r="GRR11" s="120"/>
      <c r="GRS11" s="120"/>
      <c r="GRT11" s="120"/>
      <c r="GRU11" s="120"/>
      <c r="GRV11" s="120"/>
      <c r="GRW11" s="120"/>
      <c r="GRX11" s="120"/>
      <c r="GRY11" s="120"/>
      <c r="GRZ11" s="120"/>
      <c r="GSA11" s="120"/>
      <c r="GSB11" s="120"/>
      <c r="GSC11" s="120"/>
      <c r="GSD11" s="120"/>
      <c r="GSE11" s="120"/>
      <c r="GSF11" s="120"/>
      <c r="GSG11" s="120"/>
      <c r="GSH11" s="120"/>
      <c r="GSI11" s="120"/>
      <c r="GSJ11" s="120"/>
      <c r="GSK11" s="120"/>
      <c r="GSL11" s="120"/>
      <c r="GSM11" s="120"/>
      <c r="GSN11" s="120"/>
      <c r="GSO11" s="120"/>
      <c r="GSP11" s="120"/>
      <c r="GSQ11" s="120"/>
      <c r="GSR11" s="120"/>
      <c r="GSS11" s="120"/>
      <c r="GST11" s="120"/>
      <c r="GSU11" s="120"/>
      <c r="GSV11" s="120"/>
      <c r="GSW11" s="120"/>
      <c r="GSX11" s="120"/>
      <c r="GSY11" s="120"/>
      <c r="GSZ11" s="120"/>
      <c r="GTA11" s="120"/>
      <c r="GTB11" s="120"/>
      <c r="GTC11" s="120"/>
      <c r="GTD11" s="120"/>
      <c r="GTE11" s="120"/>
      <c r="GTF11" s="120"/>
      <c r="GTG11" s="120"/>
      <c r="GTH11" s="120"/>
      <c r="GTI11" s="120"/>
      <c r="GTJ11" s="120"/>
      <c r="GTK11" s="120"/>
      <c r="GTL11" s="120"/>
      <c r="GTM11" s="120"/>
      <c r="GTN11" s="120"/>
      <c r="GTO11" s="120"/>
      <c r="GTP11" s="120"/>
      <c r="GTQ11" s="120"/>
      <c r="GTR11" s="120"/>
      <c r="GTS11" s="120"/>
      <c r="GTT11" s="120"/>
      <c r="GTU11" s="120"/>
      <c r="GTV11" s="120"/>
      <c r="GTW11" s="120"/>
      <c r="GTX11" s="120"/>
      <c r="GTY11" s="120"/>
      <c r="GTZ11" s="120"/>
      <c r="GUA11" s="120"/>
      <c r="GUB11" s="120"/>
      <c r="GUC11" s="120"/>
      <c r="GUD11" s="120"/>
      <c r="GUE11" s="120"/>
      <c r="GUF11" s="120"/>
      <c r="GUG11" s="120"/>
      <c r="GUH11" s="120"/>
      <c r="GUI11" s="120"/>
      <c r="GUJ11" s="120"/>
      <c r="GUK11" s="120"/>
      <c r="GUL11" s="120"/>
      <c r="GUM11" s="120"/>
      <c r="GUN11" s="120"/>
      <c r="GUO11" s="120"/>
      <c r="GUP11" s="120"/>
      <c r="GUQ11" s="120"/>
      <c r="GUR11" s="120"/>
      <c r="GUS11" s="120"/>
      <c r="GUT11" s="120"/>
      <c r="GUU11" s="120"/>
      <c r="GUV11" s="120"/>
      <c r="GUW11" s="120"/>
      <c r="GUX11" s="120"/>
      <c r="GUY11" s="120"/>
      <c r="GUZ11" s="120"/>
      <c r="GVA11" s="120"/>
      <c r="GVB11" s="120"/>
      <c r="GVC11" s="120"/>
      <c r="GVD11" s="120"/>
      <c r="GVE11" s="120"/>
      <c r="GVF11" s="120"/>
      <c r="GVG11" s="120"/>
      <c r="GVH11" s="120"/>
      <c r="GVI11" s="120"/>
      <c r="GVJ11" s="120"/>
      <c r="GVK11" s="120"/>
      <c r="GVL11" s="120"/>
      <c r="GVM11" s="120"/>
      <c r="GVN11" s="120"/>
      <c r="GVO11" s="120"/>
      <c r="GVP11" s="120"/>
      <c r="GVQ11" s="120"/>
      <c r="GVR11" s="120"/>
      <c r="GVS11" s="120"/>
      <c r="GVT11" s="120"/>
      <c r="GVU11" s="120"/>
      <c r="GVV11" s="120"/>
      <c r="GVW11" s="120"/>
      <c r="GVX11" s="120"/>
      <c r="GVY11" s="120"/>
      <c r="GVZ11" s="120"/>
      <c r="GWA11" s="120"/>
      <c r="GWB11" s="120"/>
      <c r="GWC11" s="120"/>
      <c r="GWD11" s="120"/>
      <c r="GWE11" s="120"/>
      <c r="GWF11" s="120"/>
      <c r="GWG11" s="120"/>
      <c r="GWH11" s="120"/>
      <c r="GWI11" s="120"/>
      <c r="GWJ11" s="120"/>
      <c r="GWK11" s="120"/>
      <c r="GWL11" s="120"/>
      <c r="GWM11" s="120"/>
      <c r="GWN11" s="120"/>
      <c r="GWO11" s="120"/>
      <c r="GWP11" s="120"/>
      <c r="GWQ11" s="120"/>
      <c r="GWR11" s="120"/>
      <c r="GWS11" s="120"/>
      <c r="GWT11" s="120"/>
      <c r="GWU11" s="120"/>
      <c r="GWV11" s="120"/>
      <c r="GWW11" s="120"/>
      <c r="GWX11" s="120"/>
      <c r="GWY11" s="120"/>
      <c r="GWZ11" s="120"/>
      <c r="GXA11" s="120"/>
      <c r="GXB11" s="120"/>
      <c r="GXC11" s="120"/>
      <c r="GXD11" s="120"/>
      <c r="GXE11" s="120"/>
      <c r="GXF11" s="120"/>
      <c r="GXG11" s="120"/>
      <c r="GXH11" s="120"/>
      <c r="GXI11" s="120"/>
      <c r="GXJ11" s="120"/>
      <c r="GXK11" s="120"/>
      <c r="GXL11" s="120"/>
      <c r="GXM11" s="120"/>
      <c r="GXN11" s="120"/>
      <c r="GXO11" s="120"/>
      <c r="GXP11" s="120"/>
      <c r="GXQ11" s="120"/>
      <c r="GXR11" s="120"/>
      <c r="GXS11" s="120"/>
      <c r="GXT11" s="120"/>
      <c r="GXU11" s="120"/>
      <c r="GXV11" s="120"/>
      <c r="GXW11" s="120"/>
      <c r="GXX11" s="120"/>
      <c r="GXY11" s="120"/>
      <c r="GXZ11" s="120"/>
      <c r="GYA11" s="120"/>
      <c r="GYB11" s="120"/>
      <c r="GYC11" s="120"/>
      <c r="GYD11" s="120"/>
      <c r="GYE11" s="120"/>
      <c r="GYF11" s="120"/>
      <c r="GYG11" s="120"/>
      <c r="GYH11" s="120"/>
      <c r="GYI11" s="120"/>
      <c r="GYJ11" s="120"/>
      <c r="GYK11" s="120"/>
      <c r="GYL11" s="120"/>
      <c r="GYM11" s="120"/>
      <c r="GYN11" s="120"/>
      <c r="GYO11" s="120"/>
      <c r="GYP11" s="120"/>
      <c r="GYQ11" s="120"/>
      <c r="GYR11" s="120"/>
      <c r="GYS11" s="120"/>
      <c r="GYT11" s="120"/>
      <c r="GYU11" s="120"/>
      <c r="GYV11" s="120"/>
      <c r="GYW11" s="120"/>
      <c r="GYX11" s="120"/>
      <c r="GYY11" s="120"/>
      <c r="GYZ11" s="120"/>
      <c r="GZA11" s="120"/>
      <c r="GZB11" s="120"/>
      <c r="GZC11" s="120"/>
      <c r="GZD11" s="120"/>
      <c r="GZE11" s="120"/>
      <c r="GZF11" s="120"/>
      <c r="GZG11" s="120"/>
      <c r="GZH11" s="120"/>
      <c r="GZI11" s="120"/>
      <c r="GZJ11" s="120"/>
      <c r="GZK11" s="120"/>
      <c r="GZL11" s="120"/>
      <c r="GZM11" s="120"/>
      <c r="GZN11" s="120"/>
      <c r="GZO11" s="120"/>
      <c r="GZP11" s="120"/>
      <c r="GZQ11" s="120"/>
      <c r="GZR11" s="120"/>
      <c r="GZS11" s="120"/>
      <c r="GZT11" s="120"/>
      <c r="GZU11" s="120"/>
      <c r="GZV11" s="120"/>
      <c r="GZW11" s="120"/>
      <c r="GZX11" s="120"/>
      <c r="GZY11" s="120"/>
      <c r="GZZ11" s="120"/>
      <c r="HAA11" s="120"/>
      <c r="HAB11" s="120"/>
      <c r="HAC11" s="120"/>
      <c r="HAD11" s="120"/>
      <c r="HAE11" s="120"/>
      <c r="HAF11" s="120"/>
      <c r="HAG11" s="120"/>
      <c r="HAH11" s="120"/>
      <c r="HAI11" s="120"/>
      <c r="HAJ11" s="120"/>
      <c r="HAK11" s="120"/>
      <c r="HAL11" s="120"/>
      <c r="HAM11" s="120"/>
      <c r="HAN11" s="120"/>
      <c r="HAO11" s="120"/>
      <c r="HAP11" s="120"/>
      <c r="HAQ11" s="120"/>
      <c r="HAR11" s="120"/>
      <c r="HAS11" s="120"/>
      <c r="HAT11" s="120"/>
      <c r="HAU11" s="120"/>
      <c r="HAV11" s="120"/>
      <c r="HAW11" s="120"/>
      <c r="HAX11" s="120"/>
      <c r="HAY11" s="120"/>
      <c r="HAZ11" s="120"/>
      <c r="HBA11" s="120"/>
      <c r="HBB11" s="120"/>
      <c r="HBC11" s="120"/>
      <c r="HBD11" s="120"/>
      <c r="HBE11" s="120"/>
      <c r="HBF11" s="120"/>
      <c r="HBG11" s="120"/>
      <c r="HBH11" s="120"/>
      <c r="HBI11" s="120"/>
      <c r="HBJ11" s="120"/>
      <c r="HBK11" s="120"/>
      <c r="HBL11" s="120"/>
      <c r="HBM11" s="120"/>
      <c r="HBN11" s="120"/>
      <c r="HBO11" s="120"/>
      <c r="HBP11" s="120"/>
      <c r="HBQ11" s="120"/>
      <c r="HBR11" s="120"/>
      <c r="HBS11" s="120"/>
      <c r="HBT11" s="120"/>
      <c r="HBU11" s="120"/>
      <c r="HBV11" s="120"/>
      <c r="HBW11" s="120"/>
      <c r="HBX11" s="120"/>
      <c r="HBY11" s="120"/>
      <c r="HBZ11" s="120"/>
      <c r="HCA11" s="120"/>
      <c r="HCB11" s="120"/>
      <c r="HCC11" s="120"/>
      <c r="HCD11" s="120"/>
      <c r="HCE11" s="120"/>
      <c r="HCF11" s="120"/>
      <c r="HCG11" s="120"/>
      <c r="HCH11" s="120"/>
      <c r="HCI11" s="120"/>
      <c r="HCJ11" s="120"/>
      <c r="HCK11" s="120"/>
      <c r="HCL11" s="120"/>
      <c r="HCM11" s="120"/>
      <c r="HCN11" s="120"/>
      <c r="HCO11" s="120"/>
      <c r="HCP11" s="120"/>
      <c r="HCQ11" s="120"/>
      <c r="HCR11" s="120"/>
      <c r="HCS11" s="120"/>
      <c r="HCT11" s="120"/>
      <c r="HCU11" s="120"/>
      <c r="HCV11" s="120"/>
      <c r="HCW11" s="120"/>
      <c r="HCX11" s="120"/>
      <c r="HCY11" s="120"/>
      <c r="HCZ11" s="120"/>
      <c r="HDA11" s="120"/>
      <c r="HDB11" s="120"/>
      <c r="HDC11" s="120"/>
      <c r="HDD11" s="120"/>
      <c r="HDE11" s="120"/>
      <c r="HDF11" s="120"/>
      <c r="HDG11" s="120"/>
      <c r="HDH11" s="120"/>
      <c r="HDI11" s="120"/>
      <c r="HDJ11" s="120"/>
      <c r="HDK11" s="120"/>
      <c r="HDL11" s="120"/>
      <c r="HDM11" s="120"/>
      <c r="HDN11" s="120"/>
      <c r="HDO11" s="120"/>
      <c r="HDP11" s="120"/>
      <c r="HDQ11" s="120"/>
      <c r="HDR11" s="120"/>
      <c r="HDS11" s="120"/>
      <c r="HDT11" s="120"/>
      <c r="HDU11" s="120"/>
      <c r="HDV11" s="120"/>
      <c r="HDW11" s="120"/>
      <c r="HDX11" s="120"/>
      <c r="HDY11" s="120"/>
      <c r="HDZ11" s="120"/>
      <c r="HEA11" s="120"/>
      <c r="HEB11" s="120"/>
      <c r="HEC11" s="120"/>
      <c r="HED11" s="120"/>
      <c r="HEE11" s="120"/>
      <c r="HEF11" s="120"/>
      <c r="HEG11" s="120"/>
      <c r="HEH11" s="120"/>
      <c r="HEI11" s="120"/>
      <c r="HEJ11" s="120"/>
      <c r="HEK11" s="120"/>
      <c r="HEL11" s="120"/>
      <c r="HEM11" s="120"/>
      <c r="HEN11" s="120"/>
      <c r="HEO11" s="120"/>
      <c r="HEP11" s="120"/>
      <c r="HEQ11" s="120"/>
      <c r="HER11" s="120"/>
      <c r="HES11" s="120"/>
      <c r="HET11" s="120"/>
      <c r="HEU11" s="120"/>
      <c r="HEV11" s="120"/>
      <c r="HEW11" s="120"/>
      <c r="HEX11" s="120"/>
      <c r="HEY11" s="120"/>
      <c r="HEZ11" s="120"/>
      <c r="HFA11" s="120"/>
      <c r="HFB11" s="120"/>
      <c r="HFC11" s="120"/>
      <c r="HFD11" s="120"/>
      <c r="HFE11" s="120"/>
      <c r="HFF11" s="120"/>
      <c r="HFG11" s="120"/>
      <c r="HFH11" s="120"/>
      <c r="HFI11" s="120"/>
      <c r="HFJ11" s="120"/>
      <c r="HFK11" s="120"/>
      <c r="HFL11" s="120"/>
      <c r="HFM11" s="120"/>
      <c r="HFN11" s="120"/>
      <c r="HFO11" s="120"/>
      <c r="HFP11" s="120"/>
      <c r="HFQ11" s="120"/>
      <c r="HFR11" s="120"/>
      <c r="HFS11" s="120"/>
      <c r="HFT11" s="120"/>
      <c r="HFU11" s="120"/>
      <c r="HFV11" s="120"/>
      <c r="HFW11" s="120"/>
      <c r="HFX11" s="120"/>
      <c r="HFY11" s="120"/>
      <c r="HFZ11" s="120"/>
      <c r="HGA11" s="120"/>
      <c r="HGB11" s="120"/>
      <c r="HGC11" s="120"/>
      <c r="HGD11" s="120"/>
      <c r="HGE11" s="120"/>
      <c r="HGF11" s="120"/>
      <c r="HGG11" s="120"/>
      <c r="HGH11" s="120"/>
      <c r="HGI11" s="120"/>
      <c r="HGJ11" s="120"/>
      <c r="HGK11" s="120"/>
      <c r="HGL11" s="120"/>
      <c r="HGM11" s="120"/>
      <c r="HGN11" s="120"/>
      <c r="HGO11" s="120"/>
      <c r="HGP11" s="120"/>
      <c r="HGQ11" s="120"/>
      <c r="HGR11" s="120"/>
      <c r="HGS11" s="120"/>
      <c r="HGT11" s="120"/>
      <c r="HGU11" s="120"/>
      <c r="HGV11" s="120"/>
      <c r="HGW11" s="120"/>
      <c r="HGX11" s="120"/>
      <c r="HGY11" s="120"/>
      <c r="HGZ11" s="120"/>
      <c r="HHA11" s="120"/>
      <c r="HHB11" s="120"/>
      <c r="HHC11" s="120"/>
      <c r="HHD11" s="120"/>
      <c r="HHE11" s="120"/>
      <c r="HHF11" s="120"/>
      <c r="HHG11" s="120"/>
      <c r="HHH11" s="120"/>
      <c r="HHI11" s="120"/>
      <c r="HHJ11" s="120"/>
      <c r="HHK11" s="120"/>
      <c r="HHL11" s="120"/>
      <c r="HHM11" s="120"/>
      <c r="HHN11" s="120"/>
      <c r="HHO11" s="120"/>
      <c r="HHP11" s="120"/>
      <c r="HHQ11" s="120"/>
      <c r="HHR11" s="120"/>
      <c r="HHS11" s="120"/>
      <c r="HHT11" s="120"/>
      <c r="HHU11" s="120"/>
      <c r="HHV11" s="120"/>
      <c r="HHW11" s="120"/>
      <c r="HHX11" s="120"/>
      <c r="HHY11" s="120"/>
      <c r="HHZ11" s="120"/>
      <c r="HIA11" s="120"/>
      <c r="HIB11" s="120"/>
      <c r="HIC11" s="120"/>
      <c r="HID11" s="120"/>
      <c r="HIE11" s="120"/>
      <c r="HIF11" s="120"/>
      <c r="HIG11" s="120"/>
      <c r="HIH11" s="120"/>
      <c r="HII11" s="120"/>
      <c r="HIJ11" s="120"/>
      <c r="HIK11" s="120"/>
      <c r="HIL11" s="120"/>
      <c r="HIM11" s="120"/>
      <c r="HIN11" s="120"/>
      <c r="HIO11" s="120"/>
      <c r="HIP11" s="120"/>
      <c r="HIQ11" s="120"/>
      <c r="HIR11" s="120"/>
      <c r="HIS11" s="120"/>
      <c r="HIT11" s="120"/>
      <c r="HIU11" s="120"/>
      <c r="HIV11" s="120"/>
      <c r="HIW11" s="120"/>
      <c r="HIX11" s="120"/>
      <c r="HIY11" s="120"/>
      <c r="HIZ11" s="120"/>
      <c r="HJA11" s="120"/>
      <c r="HJB11" s="120"/>
      <c r="HJC11" s="120"/>
      <c r="HJD11" s="120"/>
      <c r="HJE11" s="120"/>
      <c r="HJF11" s="120"/>
      <c r="HJG11" s="120"/>
      <c r="HJH11" s="120"/>
      <c r="HJI11" s="120"/>
      <c r="HJJ11" s="120"/>
      <c r="HJK11" s="120"/>
      <c r="HJL11" s="120"/>
      <c r="HJM11" s="120"/>
      <c r="HJN11" s="120"/>
      <c r="HJO11" s="120"/>
      <c r="HJP11" s="120"/>
      <c r="HJQ11" s="120"/>
      <c r="HJR11" s="120"/>
      <c r="HJS11" s="120"/>
      <c r="HJT11" s="120"/>
      <c r="HJU11" s="120"/>
      <c r="HJV11" s="120"/>
      <c r="HJW11" s="120"/>
      <c r="HJX11" s="120"/>
      <c r="HJY11" s="120"/>
      <c r="HJZ11" s="120"/>
      <c r="HKA11" s="120"/>
      <c r="HKB11" s="120"/>
      <c r="HKC11" s="120"/>
      <c r="HKD11" s="120"/>
      <c r="HKE11" s="120"/>
      <c r="HKF11" s="120"/>
      <c r="HKG11" s="120"/>
      <c r="HKH11" s="120"/>
      <c r="HKI11" s="120"/>
      <c r="HKJ11" s="120"/>
      <c r="HKK11" s="120"/>
      <c r="HKL11" s="120"/>
      <c r="HKM11" s="120"/>
      <c r="HKN11" s="120"/>
      <c r="HKO11" s="120"/>
      <c r="HKP11" s="120"/>
      <c r="HKQ11" s="120"/>
      <c r="HKR11" s="120"/>
      <c r="HKS11" s="120"/>
      <c r="HKT11" s="120"/>
      <c r="HKU11" s="120"/>
      <c r="HKV11" s="120"/>
      <c r="HKW11" s="120"/>
      <c r="HKX11" s="120"/>
      <c r="HKY11" s="120"/>
      <c r="HKZ11" s="120"/>
      <c r="HLA11" s="120"/>
      <c r="HLB11" s="120"/>
      <c r="HLC11" s="120"/>
      <c r="HLD11" s="120"/>
      <c r="HLE11" s="120"/>
      <c r="HLF11" s="120"/>
      <c r="HLG11" s="120"/>
      <c r="HLH11" s="120"/>
      <c r="HLI11" s="120"/>
      <c r="HLJ11" s="120"/>
      <c r="HLK11" s="120"/>
      <c r="HLL11" s="120"/>
      <c r="HLM11" s="120"/>
      <c r="HLN11" s="120"/>
      <c r="HLO11" s="120"/>
      <c r="HLP11" s="120"/>
      <c r="HLQ11" s="120"/>
      <c r="HLR11" s="120"/>
      <c r="HLS11" s="120"/>
      <c r="HLT11" s="120"/>
      <c r="HLU11" s="120"/>
      <c r="HLV11" s="120"/>
      <c r="HLW11" s="120"/>
      <c r="HLX11" s="120"/>
      <c r="HLY11" s="120"/>
      <c r="HLZ11" s="120"/>
      <c r="HMA11" s="120"/>
      <c r="HMB11" s="120"/>
      <c r="HMC11" s="120"/>
      <c r="HMD11" s="120"/>
      <c r="HME11" s="120"/>
      <c r="HMF11" s="120"/>
      <c r="HMG11" s="120"/>
      <c r="HMH11" s="120"/>
      <c r="HMI11" s="120"/>
      <c r="HMJ11" s="120"/>
      <c r="HMK11" s="120"/>
      <c r="HML11" s="120"/>
      <c r="HMM11" s="120"/>
      <c r="HMN11" s="120"/>
      <c r="HMO11" s="120"/>
      <c r="HMP11" s="120"/>
      <c r="HMQ11" s="120"/>
      <c r="HMR11" s="120"/>
      <c r="HMS11" s="120"/>
      <c r="HMT11" s="120"/>
      <c r="HMU11" s="120"/>
      <c r="HMV11" s="120"/>
      <c r="HMW11" s="120"/>
      <c r="HMX11" s="120"/>
      <c r="HMY11" s="120"/>
      <c r="HMZ11" s="120"/>
      <c r="HNA11" s="120"/>
      <c r="HNB11" s="120"/>
      <c r="HNC11" s="120"/>
      <c r="HND11" s="120"/>
      <c r="HNE11" s="120"/>
      <c r="HNF11" s="120"/>
      <c r="HNG11" s="120"/>
      <c r="HNH11" s="120"/>
      <c r="HNI11" s="120"/>
      <c r="HNJ11" s="120"/>
      <c r="HNK11" s="120"/>
      <c r="HNL11" s="120"/>
      <c r="HNM11" s="120"/>
      <c r="HNN11" s="120"/>
      <c r="HNO11" s="120"/>
      <c r="HNP11" s="120"/>
      <c r="HNQ11" s="120"/>
      <c r="HNR11" s="120"/>
      <c r="HNS11" s="120"/>
      <c r="HNT11" s="120"/>
      <c r="HNU11" s="120"/>
      <c r="HNV11" s="120"/>
      <c r="HNW11" s="120"/>
      <c r="HNX11" s="120"/>
      <c r="HNY11" s="120"/>
      <c r="HNZ11" s="120"/>
      <c r="HOA11" s="120"/>
      <c r="HOB11" s="120"/>
      <c r="HOC11" s="120"/>
      <c r="HOD11" s="120"/>
      <c r="HOE11" s="120"/>
      <c r="HOF11" s="120"/>
      <c r="HOG11" s="120"/>
      <c r="HOH11" s="120"/>
      <c r="HOI11" s="120"/>
      <c r="HOJ11" s="120"/>
      <c r="HOK11" s="120"/>
      <c r="HOL11" s="120"/>
      <c r="HOM11" s="120"/>
      <c r="HON11" s="120"/>
      <c r="HOO11" s="120"/>
      <c r="HOP11" s="120"/>
      <c r="HOQ11" s="120"/>
      <c r="HOR11" s="120"/>
      <c r="HOS11" s="120"/>
      <c r="HOT11" s="120"/>
      <c r="HOU11" s="120"/>
      <c r="HOV11" s="120"/>
      <c r="HOW11" s="120"/>
      <c r="HOX11" s="120"/>
      <c r="HOY11" s="120"/>
      <c r="HOZ11" s="120"/>
      <c r="HPA11" s="120"/>
      <c r="HPB11" s="120"/>
      <c r="HPC11" s="120"/>
      <c r="HPD11" s="120"/>
      <c r="HPE11" s="120"/>
      <c r="HPF11" s="120"/>
      <c r="HPG11" s="120"/>
      <c r="HPH11" s="120"/>
      <c r="HPI11" s="120"/>
      <c r="HPJ11" s="120"/>
      <c r="HPK11" s="120"/>
      <c r="HPL11" s="120"/>
      <c r="HPM11" s="120"/>
      <c r="HPN11" s="120"/>
      <c r="HPO11" s="120"/>
      <c r="HPP11" s="120"/>
      <c r="HPQ11" s="120"/>
      <c r="HPR11" s="120"/>
      <c r="HPS11" s="120"/>
      <c r="HPT11" s="120"/>
      <c r="HPU11" s="120"/>
      <c r="HPV11" s="120"/>
      <c r="HPW11" s="120"/>
      <c r="HPX11" s="120"/>
      <c r="HPY11" s="120"/>
      <c r="HPZ11" s="120"/>
      <c r="HQA11" s="120"/>
      <c r="HQB11" s="120"/>
      <c r="HQC11" s="120"/>
      <c r="HQD11" s="120"/>
      <c r="HQE11" s="120"/>
      <c r="HQF11" s="120"/>
      <c r="HQG11" s="120"/>
      <c r="HQH11" s="120"/>
      <c r="HQI11" s="120"/>
      <c r="HQJ11" s="120"/>
      <c r="HQK11" s="120"/>
      <c r="HQL11" s="120"/>
      <c r="HQM11" s="120"/>
      <c r="HQN11" s="120"/>
      <c r="HQO11" s="120"/>
      <c r="HQP11" s="120"/>
      <c r="HQQ11" s="120"/>
      <c r="HQR11" s="120"/>
      <c r="HQS11" s="120"/>
      <c r="HQT11" s="120"/>
      <c r="HQU11" s="120"/>
      <c r="HQV11" s="120"/>
      <c r="HQW11" s="120"/>
      <c r="HQX11" s="120"/>
      <c r="HQY11" s="120"/>
      <c r="HQZ11" s="120"/>
      <c r="HRA11" s="120"/>
      <c r="HRB11" s="120"/>
      <c r="HRC11" s="120"/>
      <c r="HRD11" s="120"/>
      <c r="HRE11" s="120"/>
      <c r="HRF11" s="120"/>
      <c r="HRG11" s="120"/>
      <c r="HRH11" s="120"/>
      <c r="HRI11" s="120"/>
      <c r="HRJ11" s="120"/>
      <c r="HRK11" s="120"/>
      <c r="HRL11" s="120"/>
      <c r="HRM11" s="120"/>
      <c r="HRN11" s="120"/>
      <c r="HRO11" s="120"/>
      <c r="HRP11" s="120"/>
      <c r="HRQ11" s="120"/>
      <c r="HRR11" s="120"/>
      <c r="HRS11" s="120"/>
      <c r="HRT11" s="120"/>
      <c r="HRU11" s="120"/>
      <c r="HRV11" s="120"/>
      <c r="HRW11" s="120"/>
      <c r="HRX11" s="120"/>
      <c r="HRY11" s="120"/>
      <c r="HRZ11" s="120"/>
      <c r="HSA11" s="120"/>
      <c r="HSB11" s="120"/>
      <c r="HSC11" s="120"/>
      <c r="HSD11" s="120"/>
      <c r="HSE11" s="120"/>
      <c r="HSF11" s="120"/>
      <c r="HSG11" s="120"/>
      <c r="HSH11" s="120"/>
      <c r="HSI11" s="120"/>
      <c r="HSJ11" s="120"/>
      <c r="HSK11" s="120"/>
      <c r="HSL11" s="120"/>
      <c r="HSM11" s="120"/>
      <c r="HSN11" s="120"/>
      <c r="HSO11" s="120"/>
      <c r="HSP11" s="120"/>
      <c r="HSQ11" s="120"/>
      <c r="HSR11" s="120"/>
      <c r="HSS11" s="120"/>
      <c r="HST11" s="120"/>
      <c r="HSU11" s="120"/>
      <c r="HSV11" s="120"/>
      <c r="HSW11" s="120"/>
      <c r="HSX11" s="120"/>
      <c r="HSY11" s="120"/>
      <c r="HSZ11" s="120"/>
      <c r="HTA11" s="120"/>
      <c r="HTB11" s="120"/>
      <c r="HTC11" s="120"/>
      <c r="HTD11" s="120"/>
      <c r="HTE11" s="120"/>
      <c r="HTF11" s="120"/>
      <c r="HTG11" s="120"/>
      <c r="HTH11" s="120"/>
      <c r="HTI11" s="120"/>
      <c r="HTJ11" s="120"/>
      <c r="HTK11" s="120"/>
      <c r="HTL11" s="120"/>
      <c r="HTM11" s="120"/>
      <c r="HTN11" s="120"/>
      <c r="HTO11" s="120"/>
      <c r="HTP11" s="120"/>
      <c r="HTQ11" s="120"/>
      <c r="HTR11" s="120"/>
      <c r="HTS11" s="120"/>
      <c r="HTT11" s="120"/>
      <c r="HTU11" s="120"/>
      <c r="HTV11" s="120"/>
      <c r="HTW11" s="120"/>
      <c r="HTX11" s="120"/>
      <c r="HTY11" s="120"/>
      <c r="HTZ11" s="120"/>
      <c r="HUA11" s="120"/>
      <c r="HUB11" s="120"/>
      <c r="HUC11" s="120"/>
      <c r="HUD11" s="120"/>
      <c r="HUE11" s="120"/>
      <c r="HUF11" s="120"/>
      <c r="HUG11" s="120"/>
      <c r="HUH11" s="120"/>
      <c r="HUI11" s="120"/>
      <c r="HUJ11" s="120"/>
      <c r="HUK11" s="120"/>
      <c r="HUL11" s="120"/>
      <c r="HUM11" s="120"/>
      <c r="HUN11" s="120"/>
      <c r="HUO11" s="120"/>
      <c r="HUP11" s="120"/>
      <c r="HUQ11" s="120"/>
      <c r="HUR11" s="120"/>
      <c r="HUS11" s="120"/>
      <c r="HUT11" s="120"/>
      <c r="HUU11" s="120"/>
      <c r="HUV11" s="120"/>
      <c r="HUW11" s="120"/>
      <c r="HUX11" s="120"/>
      <c r="HUY11" s="120"/>
      <c r="HUZ11" s="120"/>
      <c r="HVA11" s="120"/>
      <c r="HVB11" s="120"/>
      <c r="HVC11" s="120"/>
      <c r="HVD11" s="120"/>
      <c r="HVE11" s="120"/>
      <c r="HVF11" s="120"/>
      <c r="HVG11" s="120"/>
      <c r="HVH11" s="120"/>
      <c r="HVI11" s="120"/>
      <c r="HVJ11" s="120"/>
      <c r="HVK11" s="120"/>
      <c r="HVL11" s="120"/>
      <c r="HVM11" s="120"/>
      <c r="HVN11" s="120"/>
      <c r="HVO11" s="120"/>
      <c r="HVP11" s="120"/>
      <c r="HVQ11" s="120"/>
      <c r="HVR11" s="120"/>
      <c r="HVS11" s="120"/>
      <c r="HVT11" s="120"/>
      <c r="HVU11" s="120"/>
      <c r="HVV11" s="120"/>
      <c r="HVW11" s="120"/>
      <c r="HVX11" s="120"/>
      <c r="HVY11" s="120"/>
      <c r="HVZ11" s="120"/>
      <c r="HWA11" s="120"/>
      <c r="HWB11" s="120"/>
      <c r="HWC11" s="120"/>
      <c r="HWD11" s="120"/>
      <c r="HWE11" s="120"/>
      <c r="HWF11" s="120"/>
      <c r="HWG11" s="120"/>
      <c r="HWH11" s="120"/>
      <c r="HWI11" s="120"/>
      <c r="HWJ11" s="120"/>
      <c r="HWK11" s="120"/>
      <c r="HWL11" s="120"/>
      <c r="HWM11" s="120"/>
      <c r="HWN11" s="120"/>
      <c r="HWO11" s="120"/>
      <c r="HWP11" s="120"/>
      <c r="HWQ11" s="120"/>
      <c r="HWR11" s="120"/>
      <c r="HWS11" s="120"/>
      <c r="HWT11" s="120"/>
      <c r="HWU11" s="120"/>
      <c r="HWV11" s="120"/>
      <c r="HWW11" s="120"/>
      <c r="HWX11" s="120"/>
      <c r="HWY11" s="120"/>
      <c r="HWZ11" s="120"/>
      <c r="HXA11" s="120"/>
      <c r="HXB11" s="120"/>
      <c r="HXC11" s="120"/>
      <c r="HXD11" s="120"/>
      <c r="HXE11" s="120"/>
      <c r="HXF11" s="120"/>
      <c r="HXG11" s="120"/>
      <c r="HXH11" s="120"/>
      <c r="HXI11" s="120"/>
      <c r="HXJ11" s="120"/>
      <c r="HXK11" s="120"/>
      <c r="HXL11" s="120"/>
      <c r="HXM11" s="120"/>
      <c r="HXN11" s="120"/>
      <c r="HXO11" s="120"/>
      <c r="HXP11" s="120"/>
      <c r="HXQ11" s="120"/>
      <c r="HXR11" s="120"/>
      <c r="HXS11" s="120"/>
      <c r="HXT11" s="120"/>
      <c r="HXU11" s="120"/>
      <c r="HXV11" s="120"/>
      <c r="HXW11" s="120"/>
      <c r="HXX11" s="120"/>
      <c r="HXY11" s="120"/>
      <c r="HXZ11" s="120"/>
      <c r="HYA11" s="120"/>
      <c r="HYB11" s="120"/>
      <c r="HYC11" s="120"/>
      <c r="HYD11" s="120"/>
      <c r="HYE11" s="120"/>
      <c r="HYF11" s="120"/>
      <c r="HYG11" s="120"/>
      <c r="HYH11" s="120"/>
      <c r="HYI11" s="120"/>
      <c r="HYJ11" s="120"/>
      <c r="HYK11" s="120"/>
      <c r="HYL11" s="120"/>
      <c r="HYM11" s="120"/>
      <c r="HYN11" s="120"/>
      <c r="HYO11" s="120"/>
      <c r="HYP11" s="120"/>
      <c r="HYQ11" s="120"/>
      <c r="HYR11" s="120"/>
      <c r="HYS11" s="120"/>
      <c r="HYT11" s="120"/>
      <c r="HYU11" s="120"/>
      <c r="HYV11" s="120"/>
      <c r="HYW11" s="120"/>
      <c r="HYX11" s="120"/>
      <c r="HYY11" s="120"/>
      <c r="HYZ11" s="120"/>
      <c r="HZA11" s="120"/>
      <c r="HZB11" s="120"/>
      <c r="HZC11" s="120"/>
      <c r="HZD11" s="120"/>
      <c r="HZE11" s="120"/>
      <c r="HZF11" s="120"/>
      <c r="HZG11" s="120"/>
      <c r="HZH11" s="120"/>
      <c r="HZI11" s="120"/>
      <c r="HZJ11" s="120"/>
      <c r="HZK11" s="120"/>
      <c r="HZL11" s="120"/>
      <c r="HZM11" s="120"/>
      <c r="HZN11" s="120"/>
      <c r="HZO11" s="120"/>
      <c r="HZP11" s="120"/>
      <c r="HZQ11" s="120"/>
      <c r="HZR11" s="120"/>
      <c r="HZS11" s="120"/>
      <c r="HZT11" s="120"/>
      <c r="HZU11" s="120"/>
      <c r="HZV11" s="120"/>
      <c r="HZW11" s="120"/>
      <c r="HZX11" s="120"/>
      <c r="HZY11" s="120"/>
      <c r="HZZ11" s="120"/>
      <c r="IAA11" s="120"/>
      <c r="IAB11" s="120"/>
      <c r="IAC11" s="120"/>
      <c r="IAD11" s="120"/>
      <c r="IAE11" s="120"/>
      <c r="IAF11" s="120"/>
      <c r="IAG11" s="120"/>
      <c r="IAH11" s="120"/>
      <c r="IAI11" s="120"/>
      <c r="IAJ11" s="120"/>
      <c r="IAK11" s="120"/>
      <c r="IAL11" s="120"/>
      <c r="IAM11" s="120"/>
      <c r="IAN11" s="120"/>
      <c r="IAO11" s="120"/>
      <c r="IAP11" s="120"/>
      <c r="IAQ11" s="120"/>
      <c r="IAR11" s="120"/>
      <c r="IAS11" s="120"/>
      <c r="IAT11" s="120"/>
      <c r="IAU11" s="120"/>
      <c r="IAV11" s="120"/>
      <c r="IAW11" s="120"/>
      <c r="IAX11" s="120"/>
      <c r="IAY11" s="120"/>
      <c r="IAZ11" s="120"/>
      <c r="IBA11" s="120"/>
      <c r="IBB11" s="120"/>
      <c r="IBC11" s="120"/>
      <c r="IBD11" s="120"/>
      <c r="IBE11" s="120"/>
      <c r="IBF11" s="120"/>
      <c r="IBG11" s="120"/>
      <c r="IBH11" s="120"/>
      <c r="IBI11" s="120"/>
      <c r="IBJ11" s="120"/>
      <c r="IBK11" s="120"/>
      <c r="IBL11" s="120"/>
      <c r="IBM11" s="120"/>
      <c r="IBN11" s="120"/>
      <c r="IBO11" s="120"/>
      <c r="IBP11" s="120"/>
      <c r="IBQ11" s="120"/>
      <c r="IBR11" s="120"/>
      <c r="IBS11" s="120"/>
      <c r="IBT11" s="120"/>
      <c r="IBU11" s="120"/>
      <c r="IBV11" s="120"/>
      <c r="IBW11" s="120"/>
      <c r="IBX11" s="120"/>
      <c r="IBY11" s="120"/>
      <c r="IBZ11" s="120"/>
      <c r="ICA11" s="120"/>
      <c r="ICB11" s="120"/>
      <c r="ICC11" s="120"/>
      <c r="ICD11" s="120"/>
      <c r="ICE11" s="120"/>
      <c r="ICF11" s="120"/>
      <c r="ICG11" s="120"/>
      <c r="ICH11" s="120"/>
      <c r="ICI11" s="120"/>
      <c r="ICJ11" s="120"/>
      <c r="ICK11" s="120"/>
      <c r="ICL11" s="120"/>
      <c r="ICM11" s="120"/>
      <c r="ICN11" s="120"/>
      <c r="ICO11" s="120"/>
      <c r="ICP11" s="120"/>
      <c r="ICQ11" s="120"/>
      <c r="ICR11" s="120"/>
      <c r="ICS11" s="120"/>
      <c r="ICT11" s="120"/>
      <c r="ICU11" s="120"/>
      <c r="ICV11" s="120"/>
      <c r="ICW11" s="120"/>
      <c r="ICX11" s="120"/>
      <c r="ICY11" s="120"/>
      <c r="ICZ11" s="120"/>
      <c r="IDA11" s="120"/>
      <c r="IDB11" s="120"/>
      <c r="IDC11" s="120"/>
      <c r="IDD11" s="120"/>
      <c r="IDE11" s="120"/>
      <c r="IDF11" s="120"/>
      <c r="IDG11" s="120"/>
      <c r="IDH11" s="120"/>
      <c r="IDI11" s="120"/>
      <c r="IDJ11" s="120"/>
      <c r="IDK11" s="120"/>
      <c r="IDL11" s="120"/>
      <c r="IDM11" s="120"/>
      <c r="IDN11" s="120"/>
      <c r="IDO11" s="120"/>
      <c r="IDP11" s="120"/>
      <c r="IDQ11" s="120"/>
      <c r="IDR11" s="120"/>
      <c r="IDS11" s="120"/>
      <c r="IDT11" s="120"/>
      <c r="IDU11" s="120"/>
      <c r="IDV11" s="120"/>
      <c r="IDW11" s="120"/>
      <c r="IDX11" s="120"/>
      <c r="IDY11" s="120"/>
      <c r="IDZ11" s="120"/>
      <c r="IEA11" s="120"/>
      <c r="IEB11" s="120"/>
      <c r="IEC11" s="120"/>
      <c r="IED11" s="120"/>
      <c r="IEE11" s="120"/>
      <c r="IEF11" s="120"/>
      <c r="IEG11" s="120"/>
      <c r="IEH11" s="120"/>
      <c r="IEI11" s="120"/>
      <c r="IEJ11" s="120"/>
      <c r="IEK11" s="120"/>
      <c r="IEL11" s="120"/>
      <c r="IEM11" s="120"/>
      <c r="IEN11" s="120"/>
      <c r="IEO11" s="120"/>
      <c r="IEP11" s="120"/>
      <c r="IEQ11" s="120"/>
      <c r="IER11" s="120"/>
      <c r="IES11" s="120"/>
      <c r="IET11" s="120"/>
      <c r="IEU11" s="120"/>
      <c r="IEV11" s="120"/>
      <c r="IEW11" s="120"/>
      <c r="IEX11" s="120"/>
      <c r="IEY11" s="120"/>
      <c r="IEZ11" s="120"/>
      <c r="IFA11" s="120"/>
      <c r="IFB11" s="120"/>
      <c r="IFC11" s="120"/>
      <c r="IFD11" s="120"/>
      <c r="IFE11" s="120"/>
      <c r="IFF11" s="120"/>
      <c r="IFG11" s="120"/>
      <c r="IFH11" s="120"/>
      <c r="IFI11" s="120"/>
      <c r="IFJ11" s="120"/>
      <c r="IFK11" s="120"/>
      <c r="IFL11" s="120"/>
      <c r="IFM11" s="120"/>
      <c r="IFN11" s="120"/>
      <c r="IFO11" s="120"/>
      <c r="IFP11" s="120"/>
      <c r="IFQ11" s="120"/>
      <c r="IFR11" s="120"/>
      <c r="IFS11" s="120"/>
      <c r="IFT11" s="120"/>
      <c r="IFU11" s="120"/>
      <c r="IFV11" s="120"/>
      <c r="IFW11" s="120"/>
      <c r="IFX11" s="120"/>
      <c r="IFY11" s="120"/>
      <c r="IFZ11" s="120"/>
      <c r="IGA11" s="120"/>
      <c r="IGB11" s="120"/>
      <c r="IGC11" s="120"/>
      <c r="IGD11" s="120"/>
      <c r="IGE11" s="120"/>
      <c r="IGF11" s="120"/>
      <c r="IGG11" s="120"/>
      <c r="IGH11" s="120"/>
      <c r="IGI11" s="120"/>
      <c r="IGJ11" s="120"/>
      <c r="IGK11" s="120"/>
      <c r="IGL11" s="120"/>
      <c r="IGM11" s="120"/>
      <c r="IGN11" s="120"/>
      <c r="IGO11" s="120"/>
      <c r="IGP11" s="120"/>
      <c r="IGQ11" s="120"/>
      <c r="IGR11" s="120"/>
      <c r="IGS11" s="120"/>
      <c r="IGT11" s="120"/>
      <c r="IGU11" s="120"/>
      <c r="IGV11" s="120"/>
      <c r="IGW11" s="120"/>
      <c r="IGX11" s="120"/>
      <c r="IGY11" s="120"/>
      <c r="IGZ11" s="120"/>
      <c r="IHA11" s="120"/>
      <c r="IHB11" s="120"/>
      <c r="IHC11" s="120"/>
      <c r="IHD11" s="120"/>
      <c r="IHE11" s="120"/>
      <c r="IHF11" s="120"/>
      <c r="IHG11" s="120"/>
      <c r="IHH11" s="120"/>
      <c r="IHI11" s="120"/>
      <c r="IHJ11" s="120"/>
      <c r="IHK11" s="120"/>
      <c r="IHL11" s="120"/>
      <c r="IHM11" s="120"/>
      <c r="IHN11" s="120"/>
      <c r="IHO11" s="120"/>
      <c r="IHP11" s="120"/>
      <c r="IHQ11" s="120"/>
      <c r="IHR11" s="120"/>
      <c r="IHS11" s="120"/>
      <c r="IHT11" s="120"/>
      <c r="IHU11" s="120"/>
      <c r="IHV11" s="120"/>
      <c r="IHW11" s="120"/>
      <c r="IHX11" s="120"/>
      <c r="IHY11" s="120"/>
      <c r="IHZ11" s="120"/>
      <c r="IIA11" s="120"/>
      <c r="IIB11" s="120"/>
      <c r="IIC11" s="120"/>
      <c r="IID11" s="120"/>
      <c r="IIE11" s="120"/>
      <c r="IIF11" s="120"/>
      <c r="IIG11" s="120"/>
      <c r="IIH11" s="120"/>
      <c r="III11" s="120"/>
      <c r="IIJ11" s="120"/>
      <c r="IIK11" s="120"/>
      <c r="IIL11" s="120"/>
      <c r="IIM11" s="120"/>
      <c r="IIN11" s="120"/>
      <c r="IIO11" s="120"/>
      <c r="IIP11" s="120"/>
      <c r="IIQ11" s="120"/>
      <c r="IIR11" s="120"/>
      <c r="IIS11" s="120"/>
      <c r="IIT11" s="120"/>
      <c r="IIU11" s="120"/>
      <c r="IIV11" s="120"/>
      <c r="IIW11" s="120"/>
      <c r="IIX11" s="120"/>
      <c r="IIY11" s="120"/>
      <c r="IIZ11" s="120"/>
      <c r="IJA11" s="120"/>
      <c r="IJB11" s="120"/>
      <c r="IJC11" s="120"/>
      <c r="IJD11" s="120"/>
      <c r="IJE11" s="120"/>
      <c r="IJF11" s="120"/>
      <c r="IJG11" s="120"/>
      <c r="IJH11" s="120"/>
      <c r="IJI11" s="120"/>
      <c r="IJJ11" s="120"/>
      <c r="IJK11" s="120"/>
      <c r="IJL11" s="120"/>
      <c r="IJM11" s="120"/>
      <c r="IJN11" s="120"/>
      <c r="IJO11" s="120"/>
      <c r="IJP11" s="120"/>
      <c r="IJQ11" s="120"/>
      <c r="IJR11" s="120"/>
      <c r="IJS11" s="120"/>
      <c r="IJT11" s="120"/>
      <c r="IJU11" s="120"/>
      <c r="IJV11" s="120"/>
      <c r="IJW11" s="120"/>
      <c r="IJX11" s="120"/>
      <c r="IJY11" s="120"/>
      <c r="IJZ11" s="120"/>
      <c r="IKA11" s="120"/>
      <c r="IKB11" s="120"/>
      <c r="IKC11" s="120"/>
      <c r="IKD11" s="120"/>
      <c r="IKE11" s="120"/>
      <c r="IKF11" s="120"/>
      <c r="IKG11" s="120"/>
      <c r="IKH11" s="120"/>
      <c r="IKI11" s="120"/>
      <c r="IKJ11" s="120"/>
      <c r="IKK11" s="120"/>
      <c r="IKL11" s="120"/>
      <c r="IKM11" s="120"/>
      <c r="IKN11" s="120"/>
      <c r="IKO11" s="120"/>
      <c r="IKP11" s="120"/>
      <c r="IKQ11" s="120"/>
      <c r="IKR11" s="120"/>
      <c r="IKS11" s="120"/>
      <c r="IKT11" s="120"/>
      <c r="IKU11" s="120"/>
      <c r="IKV11" s="120"/>
      <c r="IKW11" s="120"/>
      <c r="IKX11" s="120"/>
      <c r="IKY11" s="120"/>
      <c r="IKZ11" s="120"/>
      <c r="ILA11" s="120"/>
      <c r="ILB11" s="120"/>
      <c r="ILC11" s="120"/>
      <c r="ILD11" s="120"/>
      <c r="ILE11" s="120"/>
      <c r="ILF11" s="120"/>
      <c r="ILG11" s="120"/>
      <c r="ILH11" s="120"/>
      <c r="ILI11" s="120"/>
      <c r="ILJ11" s="120"/>
      <c r="ILK11" s="120"/>
      <c r="ILL11" s="120"/>
      <c r="ILM11" s="120"/>
      <c r="ILN11" s="120"/>
      <c r="ILO11" s="120"/>
      <c r="ILP11" s="120"/>
      <c r="ILQ11" s="120"/>
      <c r="ILR11" s="120"/>
      <c r="ILS11" s="120"/>
      <c r="ILT11" s="120"/>
      <c r="ILU11" s="120"/>
      <c r="ILV11" s="120"/>
      <c r="ILW11" s="120"/>
      <c r="ILX11" s="120"/>
      <c r="ILY11" s="120"/>
      <c r="ILZ11" s="120"/>
      <c r="IMA11" s="120"/>
      <c r="IMB11" s="120"/>
      <c r="IMC11" s="120"/>
      <c r="IMD11" s="120"/>
      <c r="IME11" s="120"/>
      <c r="IMF11" s="120"/>
      <c r="IMG11" s="120"/>
      <c r="IMH11" s="120"/>
      <c r="IMI11" s="120"/>
      <c r="IMJ11" s="120"/>
      <c r="IMK11" s="120"/>
      <c r="IML11" s="120"/>
      <c r="IMM11" s="120"/>
      <c r="IMN11" s="120"/>
      <c r="IMO11" s="120"/>
      <c r="IMP11" s="120"/>
      <c r="IMQ11" s="120"/>
      <c r="IMR11" s="120"/>
      <c r="IMS11" s="120"/>
      <c r="IMT11" s="120"/>
      <c r="IMU11" s="120"/>
      <c r="IMV11" s="120"/>
      <c r="IMW11" s="120"/>
      <c r="IMX11" s="120"/>
      <c r="IMY11" s="120"/>
      <c r="IMZ11" s="120"/>
      <c r="INA11" s="120"/>
      <c r="INB11" s="120"/>
      <c r="INC11" s="120"/>
      <c r="IND11" s="120"/>
      <c r="INE11" s="120"/>
      <c r="INF11" s="120"/>
      <c r="ING11" s="120"/>
      <c r="INH11" s="120"/>
      <c r="INI11" s="120"/>
      <c r="INJ11" s="120"/>
      <c r="INK11" s="120"/>
      <c r="INL11" s="120"/>
      <c r="INM11" s="120"/>
      <c r="INN11" s="120"/>
      <c r="INO11" s="120"/>
      <c r="INP11" s="120"/>
      <c r="INQ11" s="120"/>
      <c r="INR11" s="120"/>
      <c r="INS11" s="120"/>
      <c r="INT11" s="120"/>
      <c r="INU11" s="120"/>
      <c r="INV11" s="120"/>
      <c r="INW11" s="120"/>
      <c r="INX11" s="120"/>
      <c r="INY11" s="120"/>
      <c r="INZ11" s="120"/>
      <c r="IOA11" s="120"/>
      <c r="IOB11" s="120"/>
      <c r="IOC11" s="120"/>
      <c r="IOD11" s="120"/>
      <c r="IOE11" s="120"/>
      <c r="IOF11" s="120"/>
      <c r="IOG11" s="120"/>
      <c r="IOH11" s="120"/>
      <c r="IOI11" s="120"/>
      <c r="IOJ11" s="120"/>
      <c r="IOK11" s="120"/>
      <c r="IOL11" s="120"/>
      <c r="IOM11" s="120"/>
      <c r="ION11" s="120"/>
      <c r="IOO11" s="120"/>
      <c r="IOP11" s="120"/>
      <c r="IOQ11" s="120"/>
      <c r="IOR11" s="120"/>
      <c r="IOS11" s="120"/>
      <c r="IOT11" s="120"/>
      <c r="IOU11" s="120"/>
      <c r="IOV11" s="120"/>
      <c r="IOW11" s="120"/>
      <c r="IOX11" s="120"/>
      <c r="IOY11" s="120"/>
      <c r="IOZ11" s="120"/>
      <c r="IPA11" s="120"/>
      <c r="IPB11" s="120"/>
      <c r="IPC11" s="120"/>
      <c r="IPD11" s="120"/>
      <c r="IPE11" s="120"/>
      <c r="IPF11" s="120"/>
      <c r="IPG11" s="120"/>
      <c r="IPH11" s="120"/>
      <c r="IPI11" s="120"/>
      <c r="IPJ11" s="120"/>
      <c r="IPK11" s="120"/>
      <c r="IPL11" s="120"/>
      <c r="IPM11" s="120"/>
      <c r="IPN11" s="120"/>
      <c r="IPO11" s="120"/>
      <c r="IPP11" s="120"/>
      <c r="IPQ11" s="120"/>
      <c r="IPR11" s="120"/>
      <c r="IPS11" s="120"/>
      <c r="IPT11" s="120"/>
      <c r="IPU11" s="120"/>
      <c r="IPV11" s="120"/>
      <c r="IPW11" s="120"/>
      <c r="IPX11" s="120"/>
      <c r="IPY11" s="120"/>
      <c r="IPZ11" s="120"/>
      <c r="IQA11" s="120"/>
      <c r="IQB11" s="120"/>
      <c r="IQC11" s="120"/>
      <c r="IQD11" s="120"/>
      <c r="IQE11" s="120"/>
      <c r="IQF11" s="120"/>
      <c r="IQG11" s="120"/>
      <c r="IQH11" s="120"/>
      <c r="IQI11" s="120"/>
      <c r="IQJ11" s="120"/>
      <c r="IQK11" s="120"/>
      <c r="IQL11" s="120"/>
      <c r="IQM11" s="120"/>
      <c r="IQN11" s="120"/>
      <c r="IQO11" s="120"/>
      <c r="IQP11" s="120"/>
      <c r="IQQ11" s="120"/>
      <c r="IQR11" s="120"/>
      <c r="IQS11" s="120"/>
      <c r="IQT11" s="120"/>
      <c r="IQU11" s="120"/>
      <c r="IQV11" s="120"/>
      <c r="IQW11" s="120"/>
      <c r="IQX11" s="120"/>
      <c r="IQY11" s="120"/>
      <c r="IQZ11" s="120"/>
      <c r="IRA11" s="120"/>
      <c r="IRB11" s="120"/>
      <c r="IRC11" s="120"/>
      <c r="IRD11" s="120"/>
      <c r="IRE11" s="120"/>
      <c r="IRF11" s="120"/>
      <c r="IRG11" s="120"/>
      <c r="IRH11" s="120"/>
      <c r="IRI11" s="120"/>
      <c r="IRJ11" s="120"/>
      <c r="IRK11" s="120"/>
      <c r="IRL11" s="120"/>
      <c r="IRM11" s="120"/>
      <c r="IRN11" s="120"/>
      <c r="IRO11" s="120"/>
      <c r="IRP11" s="120"/>
      <c r="IRQ11" s="120"/>
      <c r="IRR11" s="120"/>
      <c r="IRS11" s="120"/>
      <c r="IRT11" s="120"/>
      <c r="IRU11" s="120"/>
      <c r="IRV11" s="120"/>
      <c r="IRW11" s="120"/>
      <c r="IRX11" s="120"/>
      <c r="IRY11" s="120"/>
      <c r="IRZ11" s="120"/>
      <c r="ISA11" s="120"/>
      <c r="ISB11" s="120"/>
      <c r="ISC11" s="120"/>
      <c r="ISD11" s="120"/>
      <c r="ISE11" s="120"/>
      <c r="ISF11" s="120"/>
      <c r="ISG11" s="120"/>
      <c r="ISH11" s="120"/>
      <c r="ISI11" s="120"/>
      <c r="ISJ11" s="120"/>
      <c r="ISK11" s="120"/>
      <c r="ISL11" s="120"/>
      <c r="ISM11" s="120"/>
      <c r="ISN11" s="120"/>
      <c r="ISO11" s="120"/>
      <c r="ISP11" s="120"/>
      <c r="ISQ11" s="120"/>
      <c r="ISR11" s="120"/>
      <c r="ISS11" s="120"/>
      <c r="IST11" s="120"/>
      <c r="ISU11" s="120"/>
      <c r="ISV11" s="120"/>
      <c r="ISW11" s="120"/>
      <c r="ISX11" s="120"/>
      <c r="ISY11" s="120"/>
      <c r="ISZ11" s="120"/>
      <c r="ITA11" s="120"/>
      <c r="ITB11" s="120"/>
      <c r="ITC11" s="120"/>
      <c r="ITD11" s="120"/>
      <c r="ITE11" s="120"/>
      <c r="ITF11" s="120"/>
      <c r="ITG11" s="120"/>
      <c r="ITH11" s="120"/>
      <c r="ITI11" s="120"/>
      <c r="ITJ11" s="120"/>
      <c r="ITK11" s="120"/>
      <c r="ITL11" s="120"/>
      <c r="ITM11" s="120"/>
      <c r="ITN11" s="120"/>
      <c r="ITO11" s="120"/>
      <c r="ITP11" s="120"/>
      <c r="ITQ11" s="120"/>
      <c r="ITR11" s="120"/>
      <c r="ITS11" s="120"/>
      <c r="ITT11" s="120"/>
      <c r="ITU11" s="120"/>
      <c r="ITV11" s="120"/>
      <c r="ITW11" s="120"/>
      <c r="ITX11" s="120"/>
      <c r="ITY11" s="120"/>
      <c r="ITZ11" s="120"/>
      <c r="IUA11" s="120"/>
      <c r="IUB11" s="120"/>
      <c r="IUC11" s="120"/>
      <c r="IUD11" s="120"/>
      <c r="IUE11" s="120"/>
      <c r="IUF11" s="120"/>
      <c r="IUG11" s="120"/>
      <c r="IUH11" s="120"/>
      <c r="IUI11" s="120"/>
      <c r="IUJ11" s="120"/>
      <c r="IUK11" s="120"/>
      <c r="IUL11" s="120"/>
      <c r="IUM11" s="120"/>
      <c r="IUN11" s="120"/>
      <c r="IUO11" s="120"/>
      <c r="IUP11" s="120"/>
      <c r="IUQ11" s="120"/>
      <c r="IUR11" s="120"/>
      <c r="IUS11" s="120"/>
      <c r="IUT11" s="120"/>
      <c r="IUU11" s="120"/>
      <c r="IUV11" s="120"/>
      <c r="IUW11" s="120"/>
      <c r="IUX11" s="120"/>
      <c r="IUY11" s="120"/>
      <c r="IUZ11" s="120"/>
      <c r="IVA11" s="120"/>
      <c r="IVB11" s="120"/>
      <c r="IVC11" s="120"/>
      <c r="IVD11" s="120"/>
      <c r="IVE11" s="120"/>
      <c r="IVF11" s="120"/>
      <c r="IVG11" s="120"/>
      <c r="IVH11" s="120"/>
      <c r="IVI11" s="120"/>
      <c r="IVJ11" s="120"/>
      <c r="IVK11" s="120"/>
      <c r="IVL11" s="120"/>
      <c r="IVM11" s="120"/>
      <c r="IVN11" s="120"/>
      <c r="IVO11" s="120"/>
      <c r="IVP11" s="120"/>
      <c r="IVQ11" s="120"/>
      <c r="IVR11" s="120"/>
      <c r="IVS11" s="120"/>
      <c r="IVT11" s="120"/>
      <c r="IVU11" s="120"/>
      <c r="IVV11" s="120"/>
      <c r="IVW11" s="120"/>
      <c r="IVX11" s="120"/>
      <c r="IVY11" s="120"/>
      <c r="IVZ11" s="120"/>
      <c r="IWA11" s="120"/>
      <c r="IWB11" s="120"/>
      <c r="IWC11" s="120"/>
      <c r="IWD11" s="120"/>
      <c r="IWE11" s="120"/>
      <c r="IWF11" s="120"/>
      <c r="IWG11" s="120"/>
      <c r="IWH11" s="120"/>
      <c r="IWI11" s="120"/>
      <c r="IWJ11" s="120"/>
      <c r="IWK11" s="120"/>
      <c r="IWL11" s="120"/>
      <c r="IWM11" s="120"/>
      <c r="IWN11" s="120"/>
      <c r="IWO11" s="120"/>
      <c r="IWP11" s="120"/>
      <c r="IWQ11" s="120"/>
      <c r="IWR11" s="120"/>
      <c r="IWS11" s="120"/>
      <c r="IWT11" s="120"/>
      <c r="IWU11" s="120"/>
      <c r="IWV11" s="120"/>
      <c r="IWW11" s="120"/>
      <c r="IWX11" s="120"/>
      <c r="IWY11" s="120"/>
      <c r="IWZ11" s="120"/>
      <c r="IXA11" s="120"/>
      <c r="IXB11" s="120"/>
      <c r="IXC11" s="120"/>
      <c r="IXD11" s="120"/>
      <c r="IXE11" s="120"/>
      <c r="IXF11" s="120"/>
      <c r="IXG11" s="120"/>
      <c r="IXH11" s="120"/>
      <c r="IXI11" s="120"/>
      <c r="IXJ11" s="120"/>
      <c r="IXK11" s="120"/>
      <c r="IXL11" s="120"/>
      <c r="IXM11" s="120"/>
      <c r="IXN11" s="120"/>
      <c r="IXO11" s="120"/>
      <c r="IXP11" s="120"/>
      <c r="IXQ11" s="120"/>
      <c r="IXR11" s="120"/>
      <c r="IXS11" s="120"/>
      <c r="IXT11" s="120"/>
      <c r="IXU11" s="120"/>
      <c r="IXV11" s="120"/>
      <c r="IXW11" s="120"/>
      <c r="IXX11" s="120"/>
      <c r="IXY11" s="120"/>
      <c r="IXZ11" s="120"/>
      <c r="IYA11" s="120"/>
      <c r="IYB11" s="120"/>
      <c r="IYC11" s="120"/>
      <c r="IYD11" s="120"/>
      <c r="IYE11" s="120"/>
      <c r="IYF11" s="120"/>
      <c r="IYG11" s="120"/>
      <c r="IYH11" s="120"/>
      <c r="IYI11" s="120"/>
      <c r="IYJ11" s="120"/>
      <c r="IYK11" s="120"/>
      <c r="IYL11" s="120"/>
      <c r="IYM11" s="120"/>
      <c r="IYN11" s="120"/>
      <c r="IYO11" s="120"/>
      <c r="IYP11" s="120"/>
      <c r="IYQ11" s="120"/>
      <c r="IYR11" s="120"/>
      <c r="IYS11" s="120"/>
      <c r="IYT11" s="120"/>
      <c r="IYU11" s="120"/>
      <c r="IYV11" s="120"/>
      <c r="IYW11" s="120"/>
      <c r="IYX11" s="120"/>
      <c r="IYY11" s="120"/>
      <c r="IYZ11" s="120"/>
      <c r="IZA11" s="120"/>
      <c r="IZB11" s="120"/>
      <c r="IZC11" s="120"/>
      <c r="IZD11" s="120"/>
      <c r="IZE11" s="120"/>
      <c r="IZF11" s="120"/>
      <c r="IZG11" s="120"/>
      <c r="IZH11" s="120"/>
      <c r="IZI11" s="120"/>
      <c r="IZJ11" s="120"/>
      <c r="IZK11" s="120"/>
      <c r="IZL11" s="120"/>
      <c r="IZM11" s="120"/>
      <c r="IZN11" s="120"/>
      <c r="IZO11" s="120"/>
      <c r="IZP11" s="120"/>
      <c r="IZQ11" s="120"/>
      <c r="IZR11" s="120"/>
      <c r="IZS11" s="120"/>
      <c r="IZT11" s="120"/>
      <c r="IZU11" s="120"/>
      <c r="IZV11" s="120"/>
      <c r="IZW11" s="120"/>
      <c r="IZX11" s="120"/>
      <c r="IZY11" s="120"/>
      <c r="IZZ11" s="120"/>
      <c r="JAA11" s="120"/>
      <c r="JAB11" s="120"/>
      <c r="JAC11" s="120"/>
      <c r="JAD11" s="120"/>
      <c r="JAE11" s="120"/>
      <c r="JAF11" s="120"/>
      <c r="JAG11" s="120"/>
      <c r="JAH11" s="120"/>
      <c r="JAI11" s="120"/>
      <c r="JAJ11" s="120"/>
      <c r="JAK11" s="120"/>
      <c r="JAL11" s="120"/>
      <c r="JAM11" s="120"/>
      <c r="JAN11" s="120"/>
      <c r="JAO11" s="120"/>
      <c r="JAP11" s="120"/>
      <c r="JAQ11" s="120"/>
      <c r="JAR11" s="120"/>
      <c r="JAS11" s="120"/>
      <c r="JAT11" s="120"/>
      <c r="JAU11" s="120"/>
      <c r="JAV11" s="120"/>
      <c r="JAW11" s="120"/>
      <c r="JAX11" s="120"/>
      <c r="JAY11" s="120"/>
      <c r="JAZ11" s="120"/>
      <c r="JBA11" s="120"/>
      <c r="JBB11" s="120"/>
      <c r="JBC11" s="120"/>
      <c r="JBD11" s="120"/>
      <c r="JBE11" s="120"/>
      <c r="JBF11" s="120"/>
      <c r="JBG11" s="120"/>
      <c r="JBH11" s="120"/>
      <c r="JBI11" s="120"/>
      <c r="JBJ11" s="120"/>
      <c r="JBK11" s="120"/>
      <c r="JBL11" s="120"/>
      <c r="JBM11" s="120"/>
      <c r="JBN11" s="120"/>
      <c r="JBO11" s="120"/>
      <c r="JBP11" s="120"/>
      <c r="JBQ11" s="120"/>
      <c r="JBR11" s="120"/>
      <c r="JBS11" s="120"/>
      <c r="JBT11" s="120"/>
      <c r="JBU11" s="120"/>
      <c r="JBV11" s="120"/>
      <c r="JBW11" s="120"/>
      <c r="JBX11" s="120"/>
      <c r="JBY11" s="120"/>
      <c r="JBZ11" s="120"/>
      <c r="JCA11" s="120"/>
      <c r="JCB11" s="120"/>
      <c r="JCC11" s="120"/>
      <c r="JCD11" s="120"/>
      <c r="JCE11" s="120"/>
      <c r="JCF11" s="120"/>
      <c r="JCG11" s="120"/>
      <c r="JCH11" s="120"/>
      <c r="JCI11" s="120"/>
      <c r="JCJ11" s="120"/>
      <c r="JCK11" s="120"/>
      <c r="JCL11" s="120"/>
      <c r="JCM11" s="120"/>
      <c r="JCN11" s="120"/>
      <c r="JCO11" s="120"/>
      <c r="JCP11" s="120"/>
      <c r="JCQ11" s="120"/>
      <c r="JCR11" s="120"/>
      <c r="JCS11" s="120"/>
      <c r="JCT11" s="120"/>
      <c r="JCU11" s="120"/>
      <c r="JCV11" s="120"/>
      <c r="JCW11" s="120"/>
      <c r="JCX11" s="120"/>
      <c r="JCY11" s="120"/>
      <c r="JCZ11" s="120"/>
      <c r="JDA11" s="120"/>
      <c r="JDB11" s="120"/>
      <c r="JDC11" s="120"/>
      <c r="JDD11" s="120"/>
      <c r="JDE11" s="120"/>
      <c r="JDF11" s="120"/>
      <c r="JDG11" s="120"/>
      <c r="JDH11" s="120"/>
      <c r="JDI11" s="120"/>
      <c r="JDJ11" s="120"/>
      <c r="JDK11" s="120"/>
      <c r="JDL11" s="120"/>
      <c r="JDM11" s="120"/>
      <c r="JDN11" s="120"/>
      <c r="JDO11" s="120"/>
      <c r="JDP11" s="120"/>
      <c r="JDQ11" s="120"/>
      <c r="JDR11" s="120"/>
      <c r="JDS11" s="120"/>
      <c r="JDT11" s="120"/>
      <c r="JDU11" s="120"/>
      <c r="JDV11" s="120"/>
      <c r="JDW11" s="120"/>
      <c r="JDX11" s="120"/>
      <c r="JDY11" s="120"/>
      <c r="JDZ11" s="120"/>
      <c r="JEA11" s="120"/>
      <c r="JEB11" s="120"/>
      <c r="JEC11" s="120"/>
      <c r="JED11" s="120"/>
      <c r="JEE11" s="120"/>
      <c r="JEF11" s="120"/>
      <c r="JEG11" s="120"/>
      <c r="JEH11" s="120"/>
      <c r="JEI11" s="120"/>
      <c r="JEJ11" s="120"/>
      <c r="JEK11" s="120"/>
      <c r="JEL11" s="120"/>
      <c r="JEM11" s="120"/>
      <c r="JEN11" s="120"/>
      <c r="JEO11" s="120"/>
      <c r="JEP11" s="120"/>
      <c r="JEQ11" s="120"/>
      <c r="JER11" s="120"/>
      <c r="JES11" s="120"/>
      <c r="JET11" s="120"/>
      <c r="JEU11" s="120"/>
      <c r="JEV11" s="120"/>
      <c r="JEW11" s="120"/>
      <c r="JEX11" s="120"/>
      <c r="JEY11" s="120"/>
      <c r="JEZ11" s="120"/>
      <c r="JFA11" s="120"/>
      <c r="JFB11" s="120"/>
      <c r="JFC11" s="120"/>
      <c r="JFD11" s="120"/>
      <c r="JFE11" s="120"/>
      <c r="JFF11" s="120"/>
      <c r="JFG11" s="120"/>
      <c r="JFH11" s="120"/>
      <c r="JFI11" s="120"/>
      <c r="JFJ11" s="120"/>
      <c r="JFK11" s="120"/>
      <c r="JFL11" s="120"/>
      <c r="JFM11" s="120"/>
      <c r="JFN11" s="120"/>
      <c r="JFO11" s="120"/>
      <c r="JFP11" s="120"/>
      <c r="JFQ11" s="120"/>
      <c r="JFR11" s="120"/>
      <c r="JFS11" s="120"/>
      <c r="JFT11" s="120"/>
      <c r="JFU11" s="120"/>
      <c r="JFV11" s="120"/>
      <c r="JFW11" s="120"/>
      <c r="JFX11" s="120"/>
      <c r="JFY11" s="120"/>
      <c r="JFZ11" s="120"/>
      <c r="JGA11" s="120"/>
      <c r="JGB11" s="120"/>
      <c r="JGC11" s="120"/>
      <c r="JGD11" s="120"/>
      <c r="JGE11" s="120"/>
      <c r="JGF11" s="120"/>
      <c r="JGG11" s="120"/>
      <c r="JGH11" s="120"/>
      <c r="JGI11" s="120"/>
      <c r="JGJ11" s="120"/>
      <c r="JGK11" s="120"/>
      <c r="JGL11" s="120"/>
      <c r="JGM11" s="120"/>
      <c r="JGN11" s="120"/>
      <c r="JGO11" s="120"/>
      <c r="JGP11" s="120"/>
      <c r="JGQ11" s="120"/>
      <c r="JGR11" s="120"/>
      <c r="JGS11" s="120"/>
      <c r="JGT11" s="120"/>
      <c r="JGU11" s="120"/>
      <c r="JGV11" s="120"/>
      <c r="JGW11" s="120"/>
      <c r="JGX11" s="120"/>
      <c r="JGY11" s="120"/>
      <c r="JGZ11" s="120"/>
      <c r="JHA11" s="120"/>
      <c r="JHB11" s="120"/>
      <c r="JHC11" s="120"/>
      <c r="JHD11" s="120"/>
      <c r="JHE11" s="120"/>
      <c r="JHF11" s="120"/>
      <c r="JHG11" s="120"/>
      <c r="JHH11" s="120"/>
      <c r="JHI11" s="120"/>
      <c r="JHJ11" s="120"/>
      <c r="JHK11" s="120"/>
      <c r="JHL11" s="120"/>
      <c r="JHM11" s="120"/>
      <c r="JHN11" s="120"/>
      <c r="JHO11" s="120"/>
      <c r="JHP11" s="120"/>
      <c r="JHQ11" s="120"/>
      <c r="JHR11" s="120"/>
      <c r="JHS11" s="120"/>
      <c r="JHT11" s="120"/>
      <c r="JHU11" s="120"/>
      <c r="JHV11" s="120"/>
      <c r="JHW11" s="120"/>
      <c r="JHX11" s="120"/>
      <c r="JHY11" s="120"/>
      <c r="JHZ11" s="120"/>
      <c r="JIA11" s="120"/>
      <c r="JIB11" s="120"/>
      <c r="JIC11" s="120"/>
      <c r="JID11" s="120"/>
      <c r="JIE11" s="120"/>
      <c r="JIF11" s="120"/>
      <c r="JIG11" s="120"/>
      <c r="JIH11" s="120"/>
      <c r="JII11" s="120"/>
      <c r="JIJ11" s="120"/>
      <c r="JIK11" s="120"/>
      <c r="JIL11" s="120"/>
      <c r="JIM11" s="120"/>
      <c r="JIN11" s="120"/>
      <c r="JIO11" s="120"/>
      <c r="JIP11" s="120"/>
      <c r="JIQ11" s="120"/>
      <c r="JIR11" s="120"/>
      <c r="JIS11" s="120"/>
      <c r="JIT11" s="120"/>
      <c r="JIU11" s="120"/>
      <c r="JIV11" s="120"/>
      <c r="JIW11" s="120"/>
      <c r="JIX11" s="120"/>
      <c r="JIY11" s="120"/>
      <c r="JIZ11" s="120"/>
      <c r="JJA11" s="120"/>
      <c r="JJB11" s="120"/>
      <c r="JJC11" s="120"/>
      <c r="JJD11" s="120"/>
      <c r="JJE11" s="120"/>
      <c r="JJF11" s="120"/>
      <c r="JJG11" s="120"/>
      <c r="JJH11" s="120"/>
      <c r="JJI11" s="120"/>
      <c r="JJJ11" s="120"/>
      <c r="JJK11" s="120"/>
      <c r="JJL11" s="120"/>
      <c r="JJM11" s="120"/>
      <c r="JJN11" s="120"/>
      <c r="JJO11" s="120"/>
      <c r="JJP11" s="120"/>
      <c r="JJQ11" s="120"/>
      <c r="JJR11" s="120"/>
      <c r="JJS11" s="120"/>
      <c r="JJT11" s="120"/>
      <c r="JJU11" s="120"/>
      <c r="JJV11" s="120"/>
      <c r="JJW11" s="120"/>
      <c r="JJX11" s="120"/>
      <c r="JJY11" s="120"/>
      <c r="JJZ11" s="120"/>
      <c r="JKA11" s="120"/>
      <c r="JKB11" s="120"/>
      <c r="JKC11" s="120"/>
      <c r="JKD11" s="120"/>
      <c r="JKE11" s="120"/>
      <c r="JKF11" s="120"/>
      <c r="JKG11" s="120"/>
      <c r="JKH11" s="120"/>
      <c r="JKI11" s="120"/>
      <c r="JKJ11" s="120"/>
      <c r="JKK11" s="120"/>
      <c r="JKL11" s="120"/>
      <c r="JKM11" s="120"/>
      <c r="JKN11" s="120"/>
      <c r="JKO11" s="120"/>
      <c r="JKP11" s="120"/>
      <c r="JKQ11" s="120"/>
      <c r="JKR11" s="120"/>
      <c r="JKS11" s="120"/>
      <c r="JKT11" s="120"/>
      <c r="JKU11" s="120"/>
      <c r="JKV11" s="120"/>
      <c r="JKW11" s="120"/>
      <c r="JKX11" s="120"/>
      <c r="JKY11" s="120"/>
      <c r="JKZ11" s="120"/>
      <c r="JLA11" s="120"/>
      <c r="JLB11" s="120"/>
      <c r="JLC11" s="120"/>
      <c r="JLD11" s="120"/>
      <c r="JLE11" s="120"/>
      <c r="JLF11" s="120"/>
      <c r="JLG11" s="120"/>
      <c r="JLH11" s="120"/>
      <c r="JLI11" s="120"/>
      <c r="JLJ11" s="120"/>
      <c r="JLK11" s="120"/>
      <c r="JLL11" s="120"/>
      <c r="JLM11" s="120"/>
      <c r="JLN11" s="120"/>
      <c r="JLO11" s="120"/>
      <c r="JLP11" s="120"/>
      <c r="JLQ11" s="120"/>
      <c r="JLR11" s="120"/>
      <c r="JLS11" s="120"/>
      <c r="JLT11" s="120"/>
      <c r="JLU11" s="120"/>
      <c r="JLV11" s="120"/>
      <c r="JLW11" s="120"/>
      <c r="JLX11" s="120"/>
      <c r="JLY11" s="120"/>
      <c r="JLZ11" s="120"/>
      <c r="JMA11" s="120"/>
      <c r="JMB11" s="120"/>
      <c r="JMC11" s="120"/>
      <c r="JMD11" s="120"/>
      <c r="JME11" s="120"/>
      <c r="JMF11" s="120"/>
      <c r="JMG11" s="120"/>
      <c r="JMH11" s="120"/>
      <c r="JMI11" s="120"/>
      <c r="JMJ11" s="120"/>
      <c r="JMK11" s="120"/>
      <c r="JML11" s="120"/>
      <c r="JMM11" s="120"/>
      <c r="JMN11" s="120"/>
      <c r="JMO11" s="120"/>
      <c r="JMP11" s="120"/>
      <c r="JMQ11" s="120"/>
      <c r="JMR11" s="120"/>
      <c r="JMS11" s="120"/>
      <c r="JMT11" s="120"/>
      <c r="JMU11" s="120"/>
      <c r="JMV11" s="120"/>
      <c r="JMW11" s="120"/>
      <c r="JMX11" s="120"/>
      <c r="JMY11" s="120"/>
      <c r="JMZ11" s="120"/>
      <c r="JNA11" s="120"/>
      <c r="JNB11" s="120"/>
      <c r="JNC11" s="120"/>
      <c r="JND11" s="120"/>
      <c r="JNE11" s="120"/>
      <c r="JNF11" s="120"/>
      <c r="JNG11" s="120"/>
      <c r="JNH11" s="120"/>
      <c r="JNI11" s="120"/>
      <c r="JNJ11" s="120"/>
      <c r="JNK11" s="120"/>
      <c r="JNL11" s="120"/>
      <c r="JNM11" s="120"/>
      <c r="JNN11" s="120"/>
      <c r="JNO11" s="120"/>
      <c r="JNP11" s="120"/>
      <c r="JNQ11" s="120"/>
      <c r="JNR11" s="120"/>
      <c r="JNS11" s="120"/>
      <c r="JNT11" s="120"/>
      <c r="JNU11" s="120"/>
      <c r="JNV11" s="120"/>
      <c r="JNW11" s="120"/>
      <c r="JNX11" s="120"/>
      <c r="JNY11" s="120"/>
      <c r="JNZ11" s="120"/>
      <c r="JOA11" s="120"/>
      <c r="JOB11" s="120"/>
      <c r="JOC11" s="120"/>
      <c r="JOD11" s="120"/>
      <c r="JOE11" s="120"/>
      <c r="JOF11" s="120"/>
      <c r="JOG11" s="120"/>
      <c r="JOH11" s="120"/>
      <c r="JOI11" s="120"/>
      <c r="JOJ11" s="120"/>
      <c r="JOK11" s="120"/>
      <c r="JOL11" s="120"/>
      <c r="JOM11" s="120"/>
      <c r="JON11" s="120"/>
      <c r="JOO11" s="120"/>
      <c r="JOP11" s="120"/>
      <c r="JOQ11" s="120"/>
      <c r="JOR11" s="120"/>
      <c r="JOS11" s="120"/>
      <c r="JOT11" s="120"/>
      <c r="JOU11" s="120"/>
      <c r="JOV11" s="120"/>
      <c r="JOW11" s="120"/>
      <c r="JOX11" s="120"/>
      <c r="JOY11" s="120"/>
      <c r="JOZ11" s="120"/>
      <c r="JPA11" s="120"/>
      <c r="JPB11" s="120"/>
      <c r="JPC11" s="120"/>
      <c r="JPD11" s="120"/>
      <c r="JPE11" s="120"/>
      <c r="JPF11" s="120"/>
      <c r="JPG11" s="120"/>
      <c r="JPH11" s="120"/>
      <c r="JPI11" s="120"/>
      <c r="JPJ11" s="120"/>
      <c r="JPK11" s="120"/>
      <c r="JPL11" s="120"/>
      <c r="JPM11" s="120"/>
      <c r="JPN11" s="120"/>
      <c r="JPO11" s="120"/>
      <c r="JPP11" s="120"/>
      <c r="JPQ11" s="120"/>
      <c r="JPR11" s="120"/>
      <c r="JPS11" s="120"/>
      <c r="JPT11" s="120"/>
      <c r="JPU11" s="120"/>
      <c r="JPV11" s="120"/>
      <c r="JPW11" s="120"/>
      <c r="JPX11" s="120"/>
      <c r="JPY11" s="120"/>
      <c r="JPZ11" s="120"/>
      <c r="JQA11" s="120"/>
      <c r="JQB11" s="120"/>
      <c r="JQC11" s="120"/>
      <c r="JQD11" s="120"/>
      <c r="JQE11" s="120"/>
      <c r="JQF11" s="120"/>
      <c r="JQG11" s="120"/>
      <c r="JQH11" s="120"/>
      <c r="JQI11" s="120"/>
      <c r="JQJ11" s="120"/>
      <c r="JQK11" s="120"/>
      <c r="JQL11" s="120"/>
      <c r="JQM11" s="120"/>
      <c r="JQN11" s="120"/>
      <c r="JQO11" s="120"/>
      <c r="JQP11" s="120"/>
      <c r="JQQ11" s="120"/>
      <c r="JQR11" s="120"/>
      <c r="JQS11" s="120"/>
      <c r="JQT11" s="120"/>
      <c r="JQU11" s="120"/>
      <c r="JQV11" s="120"/>
      <c r="JQW11" s="120"/>
      <c r="JQX11" s="120"/>
      <c r="JQY11" s="120"/>
      <c r="JQZ11" s="120"/>
      <c r="JRA11" s="120"/>
      <c r="JRB11" s="120"/>
      <c r="JRC11" s="120"/>
      <c r="JRD11" s="120"/>
      <c r="JRE11" s="120"/>
      <c r="JRF11" s="120"/>
      <c r="JRG11" s="120"/>
      <c r="JRH11" s="120"/>
      <c r="JRI11" s="120"/>
      <c r="JRJ11" s="120"/>
      <c r="JRK11" s="120"/>
      <c r="JRL11" s="120"/>
      <c r="JRM11" s="120"/>
      <c r="JRN11" s="120"/>
      <c r="JRO11" s="120"/>
      <c r="JRP11" s="120"/>
      <c r="JRQ11" s="120"/>
      <c r="JRR11" s="120"/>
      <c r="JRS11" s="120"/>
      <c r="JRT11" s="120"/>
      <c r="JRU11" s="120"/>
      <c r="JRV11" s="120"/>
      <c r="JRW11" s="120"/>
      <c r="JRX11" s="120"/>
      <c r="JRY11" s="120"/>
      <c r="JRZ11" s="120"/>
      <c r="JSA11" s="120"/>
      <c r="JSB11" s="120"/>
      <c r="JSC11" s="120"/>
      <c r="JSD11" s="120"/>
      <c r="JSE11" s="120"/>
      <c r="JSF11" s="120"/>
      <c r="JSG11" s="120"/>
      <c r="JSH11" s="120"/>
      <c r="JSI11" s="120"/>
      <c r="JSJ11" s="120"/>
      <c r="JSK11" s="120"/>
      <c r="JSL11" s="120"/>
      <c r="JSM11" s="120"/>
      <c r="JSN11" s="120"/>
      <c r="JSO11" s="120"/>
      <c r="JSP11" s="120"/>
      <c r="JSQ11" s="120"/>
      <c r="JSR11" s="120"/>
      <c r="JSS11" s="120"/>
      <c r="JST11" s="120"/>
      <c r="JSU11" s="120"/>
      <c r="JSV11" s="120"/>
      <c r="JSW11" s="120"/>
      <c r="JSX11" s="120"/>
      <c r="JSY11" s="120"/>
      <c r="JSZ11" s="120"/>
      <c r="JTA11" s="120"/>
      <c r="JTB11" s="120"/>
      <c r="JTC11" s="120"/>
      <c r="JTD11" s="120"/>
      <c r="JTE11" s="120"/>
      <c r="JTF11" s="120"/>
      <c r="JTG11" s="120"/>
      <c r="JTH11" s="120"/>
      <c r="JTI11" s="120"/>
      <c r="JTJ11" s="120"/>
      <c r="JTK11" s="120"/>
      <c r="JTL11" s="120"/>
      <c r="JTM11" s="120"/>
      <c r="JTN11" s="120"/>
      <c r="JTO11" s="120"/>
      <c r="JTP11" s="120"/>
      <c r="JTQ11" s="120"/>
      <c r="JTR11" s="120"/>
      <c r="JTS11" s="120"/>
      <c r="JTT11" s="120"/>
      <c r="JTU11" s="120"/>
      <c r="JTV11" s="120"/>
      <c r="JTW11" s="120"/>
      <c r="JTX11" s="120"/>
      <c r="JTY11" s="120"/>
      <c r="JTZ11" s="120"/>
      <c r="JUA11" s="120"/>
      <c r="JUB11" s="120"/>
      <c r="JUC11" s="120"/>
      <c r="JUD11" s="120"/>
      <c r="JUE11" s="120"/>
      <c r="JUF11" s="120"/>
      <c r="JUG11" s="120"/>
      <c r="JUH11" s="120"/>
      <c r="JUI11" s="120"/>
      <c r="JUJ11" s="120"/>
      <c r="JUK11" s="120"/>
      <c r="JUL11" s="120"/>
      <c r="JUM11" s="120"/>
      <c r="JUN11" s="120"/>
      <c r="JUO11" s="120"/>
      <c r="JUP11" s="120"/>
      <c r="JUQ11" s="120"/>
      <c r="JUR11" s="120"/>
      <c r="JUS11" s="120"/>
      <c r="JUT11" s="120"/>
      <c r="JUU11" s="120"/>
      <c r="JUV11" s="120"/>
      <c r="JUW11" s="120"/>
      <c r="JUX11" s="120"/>
      <c r="JUY11" s="120"/>
      <c r="JUZ11" s="120"/>
      <c r="JVA11" s="120"/>
      <c r="JVB11" s="120"/>
      <c r="JVC11" s="120"/>
      <c r="JVD11" s="120"/>
      <c r="JVE11" s="120"/>
      <c r="JVF11" s="120"/>
      <c r="JVG11" s="120"/>
      <c r="JVH11" s="120"/>
      <c r="JVI11" s="120"/>
      <c r="JVJ11" s="120"/>
      <c r="JVK11" s="120"/>
      <c r="JVL11" s="120"/>
      <c r="JVM11" s="120"/>
      <c r="JVN11" s="120"/>
      <c r="JVO11" s="120"/>
      <c r="JVP11" s="120"/>
      <c r="JVQ11" s="120"/>
      <c r="JVR11" s="120"/>
      <c r="JVS11" s="120"/>
      <c r="JVT11" s="120"/>
      <c r="JVU11" s="120"/>
      <c r="JVV11" s="120"/>
      <c r="JVW11" s="120"/>
      <c r="JVX11" s="120"/>
      <c r="JVY11" s="120"/>
      <c r="JVZ11" s="120"/>
      <c r="JWA11" s="120"/>
      <c r="JWB11" s="120"/>
      <c r="JWC11" s="120"/>
      <c r="JWD11" s="120"/>
      <c r="JWE11" s="120"/>
      <c r="JWF11" s="120"/>
      <c r="JWG11" s="120"/>
      <c r="JWH11" s="120"/>
      <c r="JWI11" s="120"/>
      <c r="JWJ11" s="120"/>
      <c r="JWK11" s="120"/>
      <c r="JWL11" s="120"/>
      <c r="JWM11" s="120"/>
      <c r="JWN11" s="120"/>
      <c r="JWO11" s="120"/>
      <c r="JWP11" s="120"/>
      <c r="JWQ11" s="120"/>
      <c r="JWR11" s="120"/>
      <c r="JWS11" s="120"/>
      <c r="JWT11" s="120"/>
      <c r="JWU11" s="120"/>
      <c r="JWV11" s="120"/>
      <c r="JWW11" s="120"/>
      <c r="JWX11" s="120"/>
      <c r="JWY11" s="120"/>
      <c r="JWZ11" s="120"/>
      <c r="JXA11" s="120"/>
      <c r="JXB11" s="120"/>
      <c r="JXC11" s="120"/>
      <c r="JXD11" s="120"/>
      <c r="JXE11" s="120"/>
      <c r="JXF11" s="120"/>
      <c r="JXG11" s="120"/>
      <c r="JXH11" s="120"/>
      <c r="JXI11" s="120"/>
      <c r="JXJ11" s="120"/>
      <c r="JXK11" s="120"/>
      <c r="JXL11" s="120"/>
      <c r="JXM11" s="120"/>
      <c r="JXN11" s="120"/>
      <c r="JXO11" s="120"/>
      <c r="JXP11" s="120"/>
      <c r="JXQ11" s="120"/>
      <c r="JXR11" s="120"/>
      <c r="JXS11" s="120"/>
      <c r="JXT11" s="120"/>
      <c r="JXU11" s="120"/>
      <c r="JXV11" s="120"/>
      <c r="JXW11" s="120"/>
      <c r="JXX11" s="120"/>
      <c r="JXY11" s="120"/>
      <c r="JXZ11" s="120"/>
      <c r="JYA11" s="120"/>
      <c r="JYB11" s="120"/>
      <c r="JYC11" s="120"/>
      <c r="JYD11" s="120"/>
      <c r="JYE11" s="120"/>
      <c r="JYF11" s="120"/>
      <c r="JYG11" s="120"/>
      <c r="JYH11" s="120"/>
      <c r="JYI11" s="120"/>
      <c r="JYJ11" s="120"/>
      <c r="JYK11" s="120"/>
      <c r="JYL11" s="120"/>
      <c r="JYM11" s="120"/>
      <c r="JYN11" s="120"/>
      <c r="JYO11" s="120"/>
      <c r="JYP11" s="120"/>
      <c r="JYQ11" s="120"/>
      <c r="JYR11" s="120"/>
      <c r="JYS11" s="120"/>
      <c r="JYT11" s="120"/>
      <c r="JYU11" s="120"/>
      <c r="JYV11" s="120"/>
      <c r="JYW11" s="120"/>
      <c r="JYX11" s="120"/>
      <c r="JYY11" s="120"/>
      <c r="JYZ11" s="120"/>
      <c r="JZA11" s="120"/>
      <c r="JZB11" s="120"/>
      <c r="JZC11" s="120"/>
      <c r="JZD11" s="120"/>
      <c r="JZE11" s="120"/>
      <c r="JZF11" s="120"/>
      <c r="JZG11" s="120"/>
      <c r="JZH11" s="120"/>
      <c r="JZI11" s="120"/>
      <c r="JZJ11" s="120"/>
      <c r="JZK11" s="120"/>
      <c r="JZL11" s="120"/>
      <c r="JZM11" s="120"/>
      <c r="JZN11" s="120"/>
      <c r="JZO11" s="120"/>
      <c r="JZP11" s="120"/>
      <c r="JZQ11" s="120"/>
      <c r="JZR11" s="120"/>
      <c r="JZS11" s="120"/>
      <c r="JZT11" s="120"/>
      <c r="JZU11" s="120"/>
      <c r="JZV11" s="120"/>
      <c r="JZW11" s="120"/>
      <c r="JZX11" s="120"/>
      <c r="JZY11" s="120"/>
      <c r="JZZ11" s="120"/>
      <c r="KAA11" s="120"/>
      <c r="KAB11" s="120"/>
      <c r="KAC11" s="120"/>
      <c r="KAD11" s="120"/>
      <c r="KAE11" s="120"/>
      <c r="KAF11" s="120"/>
      <c r="KAG11" s="120"/>
      <c r="KAH11" s="120"/>
      <c r="KAI11" s="120"/>
      <c r="KAJ11" s="120"/>
      <c r="KAK11" s="120"/>
      <c r="KAL11" s="120"/>
      <c r="KAM11" s="120"/>
      <c r="KAN11" s="120"/>
      <c r="KAO11" s="120"/>
      <c r="KAP11" s="120"/>
      <c r="KAQ11" s="120"/>
      <c r="KAR11" s="120"/>
      <c r="KAS11" s="120"/>
      <c r="KAT11" s="120"/>
      <c r="KAU11" s="120"/>
      <c r="KAV11" s="120"/>
      <c r="KAW11" s="120"/>
      <c r="KAX11" s="120"/>
      <c r="KAY11" s="120"/>
      <c r="KAZ11" s="120"/>
      <c r="KBA11" s="120"/>
      <c r="KBB11" s="120"/>
      <c r="KBC11" s="120"/>
      <c r="KBD11" s="120"/>
      <c r="KBE11" s="120"/>
      <c r="KBF11" s="120"/>
      <c r="KBG11" s="120"/>
      <c r="KBH11" s="120"/>
      <c r="KBI11" s="120"/>
      <c r="KBJ11" s="120"/>
      <c r="KBK11" s="120"/>
      <c r="KBL11" s="120"/>
      <c r="KBM11" s="120"/>
      <c r="KBN11" s="120"/>
      <c r="KBO11" s="120"/>
      <c r="KBP11" s="120"/>
      <c r="KBQ11" s="120"/>
      <c r="KBR11" s="120"/>
      <c r="KBS11" s="120"/>
      <c r="KBT11" s="120"/>
      <c r="KBU11" s="120"/>
      <c r="KBV11" s="120"/>
      <c r="KBW11" s="120"/>
      <c r="KBX11" s="120"/>
      <c r="KBY11" s="120"/>
      <c r="KBZ11" s="120"/>
      <c r="KCA11" s="120"/>
      <c r="KCB11" s="120"/>
      <c r="KCC11" s="120"/>
      <c r="KCD11" s="120"/>
      <c r="KCE11" s="120"/>
      <c r="KCF11" s="120"/>
      <c r="KCG11" s="120"/>
      <c r="KCH11" s="120"/>
      <c r="KCI11" s="120"/>
      <c r="KCJ11" s="120"/>
      <c r="KCK11" s="120"/>
      <c r="KCL11" s="120"/>
      <c r="KCM11" s="120"/>
      <c r="KCN11" s="120"/>
      <c r="KCO11" s="120"/>
      <c r="KCP11" s="120"/>
      <c r="KCQ11" s="120"/>
      <c r="KCR11" s="120"/>
      <c r="KCS11" s="120"/>
      <c r="KCT11" s="120"/>
      <c r="KCU11" s="120"/>
      <c r="KCV11" s="120"/>
      <c r="KCW11" s="120"/>
      <c r="KCX11" s="120"/>
      <c r="KCY11" s="120"/>
      <c r="KCZ11" s="120"/>
      <c r="KDA11" s="120"/>
      <c r="KDB11" s="120"/>
      <c r="KDC11" s="120"/>
      <c r="KDD11" s="120"/>
      <c r="KDE11" s="120"/>
      <c r="KDF11" s="120"/>
      <c r="KDG11" s="120"/>
      <c r="KDH11" s="120"/>
      <c r="KDI11" s="120"/>
      <c r="KDJ11" s="120"/>
      <c r="KDK11" s="120"/>
      <c r="KDL11" s="120"/>
      <c r="KDM11" s="120"/>
      <c r="KDN11" s="120"/>
      <c r="KDO11" s="120"/>
      <c r="KDP11" s="120"/>
      <c r="KDQ11" s="120"/>
      <c r="KDR11" s="120"/>
      <c r="KDS11" s="120"/>
      <c r="KDT11" s="120"/>
      <c r="KDU11" s="120"/>
      <c r="KDV11" s="120"/>
      <c r="KDW11" s="120"/>
      <c r="KDX11" s="120"/>
      <c r="KDY11" s="120"/>
      <c r="KDZ11" s="120"/>
      <c r="KEA11" s="120"/>
      <c r="KEB11" s="120"/>
      <c r="KEC11" s="120"/>
      <c r="KED11" s="120"/>
      <c r="KEE11" s="120"/>
      <c r="KEF11" s="120"/>
      <c r="KEG11" s="120"/>
      <c r="KEH11" s="120"/>
      <c r="KEI11" s="120"/>
      <c r="KEJ11" s="120"/>
      <c r="KEK11" s="120"/>
      <c r="KEL11" s="120"/>
      <c r="KEM11" s="120"/>
      <c r="KEN11" s="120"/>
      <c r="KEO11" s="120"/>
      <c r="KEP11" s="120"/>
      <c r="KEQ11" s="120"/>
      <c r="KER11" s="120"/>
      <c r="KES11" s="120"/>
      <c r="KET11" s="120"/>
      <c r="KEU11" s="120"/>
      <c r="KEV11" s="120"/>
      <c r="KEW11" s="120"/>
      <c r="KEX11" s="120"/>
      <c r="KEY11" s="120"/>
      <c r="KEZ11" s="120"/>
      <c r="KFA11" s="120"/>
      <c r="KFB11" s="120"/>
      <c r="KFC11" s="120"/>
      <c r="KFD11" s="120"/>
      <c r="KFE11" s="120"/>
      <c r="KFF11" s="120"/>
      <c r="KFG11" s="120"/>
      <c r="KFH11" s="120"/>
      <c r="KFI11" s="120"/>
      <c r="KFJ11" s="120"/>
      <c r="KFK11" s="120"/>
      <c r="KFL11" s="120"/>
      <c r="KFM11" s="120"/>
      <c r="KFN11" s="120"/>
      <c r="KFO11" s="120"/>
      <c r="KFP11" s="120"/>
      <c r="KFQ11" s="120"/>
      <c r="KFR11" s="120"/>
      <c r="KFS11" s="120"/>
      <c r="KFT11" s="120"/>
      <c r="KFU11" s="120"/>
      <c r="KFV11" s="120"/>
      <c r="KFW11" s="120"/>
      <c r="KFX11" s="120"/>
      <c r="KFY11" s="120"/>
      <c r="KFZ11" s="120"/>
      <c r="KGA11" s="120"/>
      <c r="KGB11" s="120"/>
      <c r="KGC11" s="120"/>
      <c r="KGD11" s="120"/>
      <c r="KGE11" s="120"/>
      <c r="KGF11" s="120"/>
      <c r="KGG11" s="120"/>
      <c r="KGH11" s="120"/>
      <c r="KGI11" s="120"/>
      <c r="KGJ11" s="120"/>
      <c r="KGK11" s="120"/>
      <c r="KGL11" s="120"/>
      <c r="KGM11" s="120"/>
      <c r="KGN11" s="120"/>
      <c r="KGO11" s="120"/>
      <c r="KGP11" s="120"/>
      <c r="KGQ11" s="120"/>
      <c r="KGR11" s="120"/>
      <c r="KGS11" s="120"/>
      <c r="KGT11" s="120"/>
      <c r="KGU11" s="120"/>
      <c r="KGV11" s="120"/>
      <c r="KGW11" s="120"/>
      <c r="KGX11" s="120"/>
      <c r="KGY11" s="120"/>
      <c r="KGZ11" s="120"/>
      <c r="KHA11" s="120"/>
      <c r="KHB11" s="120"/>
      <c r="KHC11" s="120"/>
      <c r="KHD11" s="120"/>
      <c r="KHE11" s="120"/>
      <c r="KHF11" s="120"/>
      <c r="KHG11" s="120"/>
      <c r="KHH11" s="120"/>
      <c r="KHI11" s="120"/>
      <c r="KHJ11" s="120"/>
      <c r="KHK11" s="120"/>
      <c r="KHL11" s="120"/>
      <c r="KHM11" s="120"/>
      <c r="KHN11" s="120"/>
      <c r="KHO11" s="120"/>
      <c r="KHP11" s="120"/>
      <c r="KHQ11" s="120"/>
      <c r="KHR11" s="120"/>
      <c r="KHS11" s="120"/>
      <c r="KHT11" s="120"/>
      <c r="KHU11" s="120"/>
      <c r="KHV11" s="120"/>
      <c r="KHW11" s="120"/>
      <c r="KHX11" s="120"/>
      <c r="KHY11" s="120"/>
      <c r="KHZ11" s="120"/>
      <c r="KIA11" s="120"/>
      <c r="KIB11" s="120"/>
      <c r="KIC11" s="120"/>
      <c r="KID11" s="120"/>
      <c r="KIE11" s="120"/>
      <c r="KIF11" s="120"/>
      <c r="KIG11" s="120"/>
      <c r="KIH11" s="120"/>
      <c r="KII11" s="120"/>
      <c r="KIJ11" s="120"/>
      <c r="KIK11" s="120"/>
      <c r="KIL11" s="120"/>
      <c r="KIM11" s="120"/>
      <c r="KIN11" s="120"/>
      <c r="KIO11" s="120"/>
      <c r="KIP11" s="120"/>
      <c r="KIQ11" s="120"/>
      <c r="KIR11" s="120"/>
      <c r="KIS11" s="120"/>
      <c r="KIT11" s="120"/>
      <c r="KIU11" s="120"/>
      <c r="KIV11" s="120"/>
      <c r="KIW11" s="120"/>
      <c r="KIX11" s="120"/>
      <c r="KIY11" s="120"/>
      <c r="KIZ11" s="120"/>
      <c r="KJA11" s="120"/>
      <c r="KJB11" s="120"/>
      <c r="KJC11" s="120"/>
      <c r="KJD11" s="120"/>
      <c r="KJE11" s="120"/>
      <c r="KJF11" s="120"/>
      <c r="KJG11" s="120"/>
      <c r="KJH11" s="120"/>
      <c r="KJI11" s="120"/>
      <c r="KJJ11" s="120"/>
      <c r="KJK11" s="120"/>
      <c r="KJL11" s="120"/>
      <c r="KJM11" s="120"/>
      <c r="KJN11" s="120"/>
      <c r="KJO11" s="120"/>
      <c r="KJP11" s="120"/>
      <c r="KJQ11" s="120"/>
      <c r="KJR11" s="120"/>
      <c r="KJS11" s="120"/>
      <c r="KJT11" s="120"/>
      <c r="KJU11" s="120"/>
      <c r="KJV11" s="120"/>
      <c r="KJW11" s="120"/>
      <c r="KJX11" s="120"/>
      <c r="KJY11" s="120"/>
      <c r="KJZ11" s="120"/>
      <c r="KKA11" s="120"/>
      <c r="KKB11" s="120"/>
      <c r="KKC11" s="120"/>
      <c r="KKD11" s="120"/>
      <c r="KKE11" s="120"/>
      <c r="KKF11" s="120"/>
      <c r="KKG11" s="120"/>
      <c r="KKH11" s="120"/>
      <c r="KKI11" s="120"/>
      <c r="KKJ11" s="120"/>
      <c r="KKK11" s="120"/>
      <c r="KKL11" s="120"/>
      <c r="KKM11" s="120"/>
      <c r="KKN11" s="120"/>
      <c r="KKO11" s="120"/>
      <c r="KKP11" s="120"/>
      <c r="KKQ11" s="120"/>
      <c r="KKR11" s="120"/>
      <c r="KKS11" s="120"/>
      <c r="KKT11" s="120"/>
      <c r="KKU11" s="120"/>
      <c r="KKV11" s="120"/>
      <c r="KKW11" s="120"/>
      <c r="KKX11" s="120"/>
      <c r="KKY11" s="120"/>
      <c r="KKZ11" s="120"/>
      <c r="KLA11" s="120"/>
      <c r="KLB11" s="120"/>
      <c r="KLC11" s="120"/>
      <c r="KLD11" s="120"/>
      <c r="KLE11" s="120"/>
      <c r="KLF11" s="120"/>
      <c r="KLG11" s="120"/>
      <c r="KLH11" s="120"/>
      <c r="KLI11" s="120"/>
      <c r="KLJ11" s="120"/>
      <c r="KLK11" s="120"/>
      <c r="KLL11" s="120"/>
      <c r="KLM11" s="120"/>
      <c r="KLN11" s="120"/>
      <c r="KLO11" s="120"/>
      <c r="KLP11" s="120"/>
      <c r="KLQ11" s="120"/>
      <c r="KLR11" s="120"/>
      <c r="KLS11" s="120"/>
      <c r="KLT11" s="120"/>
      <c r="KLU11" s="120"/>
      <c r="KLV11" s="120"/>
      <c r="KLW11" s="120"/>
      <c r="KLX11" s="120"/>
      <c r="KLY11" s="120"/>
      <c r="KLZ11" s="120"/>
      <c r="KMA11" s="120"/>
      <c r="KMB11" s="120"/>
      <c r="KMC11" s="120"/>
      <c r="KMD11" s="120"/>
      <c r="KME11" s="120"/>
      <c r="KMF11" s="120"/>
      <c r="KMG11" s="120"/>
      <c r="KMH11" s="120"/>
      <c r="KMI11" s="120"/>
      <c r="KMJ11" s="120"/>
      <c r="KMK11" s="120"/>
      <c r="KML11" s="120"/>
      <c r="KMM11" s="120"/>
      <c r="KMN11" s="120"/>
      <c r="KMO11" s="120"/>
      <c r="KMP11" s="120"/>
      <c r="KMQ11" s="120"/>
      <c r="KMR11" s="120"/>
      <c r="KMS11" s="120"/>
      <c r="KMT11" s="120"/>
      <c r="KMU11" s="120"/>
      <c r="KMV11" s="120"/>
      <c r="KMW11" s="120"/>
      <c r="KMX11" s="120"/>
      <c r="KMY11" s="120"/>
      <c r="KMZ11" s="120"/>
      <c r="KNA11" s="120"/>
      <c r="KNB11" s="120"/>
      <c r="KNC11" s="120"/>
      <c r="KND11" s="120"/>
      <c r="KNE11" s="120"/>
      <c r="KNF11" s="120"/>
      <c r="KNG11" s="120"/>
      <c r="KNH11" s="120"/>
      <c r="KNI11" s="120"/>
      <c r="KNJ11" s="120"/>
      <c r="KNK11" s="120"/>
      <c r="KNL11" s="120"/>
      <c r="KNM11" s="120"/>
      <c r="KNN11" s="120"/>
      <c r="KNO11" s="120"/>
      <c r="KNP11" s="120"/>
      <c r="KNQ11" s="120"/>
      <c r="KNR11" s="120"/>
      <c r="KNS11" s="120"/>
      <c r="KNT11" s="120"/>
      <c r="KNU11" s="120"/>
      <c r="KNV11" s="120"/>
      <c r="KNW11" s="120"/>
      <c r="KNX11" s="120"/>
      <c r="KNY11" s="120"/>
      <c r="KNZ11" s="120"/>
      <c r="KOA11" s="120"/>
      <c r="KOB11" s="120"/>
      <c r="KOC11" s="120"/>
      <c r="KOD11" s="120"/>
      <c r="KOE11" s="120"/>
      <c r="KOF11" s="120"/>
      <c r="KOG11" s="120"/>
      <c r="KOH11" s="120"/>
      <c r="KOI11" s="120"/>
      <c r="KOJ11" s="120"/>
      <c r="KOK11" s="120"/>
      <c r="KOL11" s="120"/>
      <c r="KOM11" s="120"/>
      <c r="KON11" s="120"/>
      <c r="KOO11" s="120"/>
      <c r="KOP11" s="120"/>
      <c r="KOQ11" s="120"/>
      <c r="KOR11" s="120"/>
      <c r="KOS11" s="120"/>
      <c r="KOT11" s="120"/>
      <c r="KOU11" s="120"/>
      <c r="KOV11" s="120"/>
      <c r="KOW11" s="120"/>
      <c r="KOX11" s="120"/>
      <c r="KOY11" s="120"/>
      <c r="KOZ11" s="120"/>
      <c r="KPA11" s="120"/>
      <c r="KPB11" s="120"/>
      <c r="KPC11" s="120"/>
      <c r="KPD11" s="120"/>
      <c r="KPE11" s="120"/>
      <c r="KPF11" s="120"/>
      <c r="KPG11" s="120"/>
      <c r="KPH11" s="120"/>
      <c r="KPI11" s="120"/>
      <c r="KPJ11" s="120"/>
      <c r="KPK11" s="120"/>
      <c r="KPL11" s="120"/>
      <c r="KPM11" s="120"/>
      <c r="KPN11" s="120"/>
      <c r="KPO11" s="120"/>
      <c r="KPP11" s="120"/>
      <c r="KPQ11" s="120"/>
      <c r="KPR11" s="120"/>
      <c r="KPS11" s="120"/>
      <c r="KPT11" s="120"/>
      <c r="KPU11" s="120"/>
      <c r="KPV11" s="120"/>
      <c r="KPW11" s="120"/>
      <c r="KPX11" s="120"/>
      <c r="KPY11" s="120"/>
      <c r="KPZ11" s="120"/>
      <c r="KQA11" s="120"/>
      <c r="KQB11" s="120"/>
      <c r="KQC11" s="120"/>
      <c r="KQD11" s="120"/>
      <c r="KQE11" s="120"/>
      <c r="KQF11" s="120"/>
      <c r="KQG11" s="120"/>
      <c r="KQH11" s="120"/>
      <c r="KQI11" s="120"/>
      <c r="KQJ11" s="120"/>
      <c r="KQK11" s="120"/>
      <c r="KQL11" s="120"/>
      <c r="KQM11" s="120"/>
      <c r="KQN11" s="120"/>
      <c r="KQO11" s="120"/>
      <c r="KQP11" s="120"/>
      <c r="KQQ11" s="120"/>
      <c r="KQR11" s="120"/>
      <c r="KQS11" s="120"/>
      <c r="KQT11" s="120"/>
      <c r="KQU11" s="120"/>
      <c r="KQV11" s="120"/>
      <c r="KQW11" s="120"/>
      <c r="KQX11" s="120"/>
      <c r="KQY11" s="120"/>
      <c r="KQZ11" s="120"/>
      <c r="KRA11" s="120"/>
      <c r="KRB11" s="120"/>
      <c r="KRC11" s="120"/>
      <c r="KRD11" s="120"/>
      <c r="KRE11" s="120"/>
      <c r="KRF11" s="120"/>
      <c r="KRG11" s="120"/>
      <c r="KRH11" s="120"/>
      <c r="KRI11" s="120"/>
      <c r="KRJ11" s="120"/>
      <c r="KRK11" s="120"/>
      <c r="KRL11" s="120"/>
      <c r="KRM11" s="120"/>
      <c r="KRN11" s="120"/>
      <c r="KRO11" s="120"/>
      <c r="KRP11" s="120"/>
      <c r="KRQ11" s="120"/>
      <c r="KRR11" s="120"/>
      <c r="KRS11" s="120"/>
      <c r="KRT11" s="120"/>
      <c r="KRU11" s="120"/>
      <c r="KRV11" s="120"/>
      <c r="KRW11" s="120"/>
      <c r="KRX11" s="120"/>
      <c r="KRY11" s="120"/>
      <c r="KRZ11" s="120"/>
      <c r="KSA11" s="120"/>
      <c r="KSB11" s="120"/>
      <c r="KSC11" s="120"/>
      <c r="KSD11" s="120"/>
      <c r="KSE11" s="120"/>
      <c r="KSF11" s="120"/>
      <c r="KSG11" s="120"/>
      <c r="KSH11" s="120"/>
      <c r="KSI11" s="120"/>
      <c r="KSJ11" s="120"/>
      <c r="KSK11" s="120"/>
      <c r="KSL11" s="120"/>
      <c r="KSM11" s="120"/>
      <c r="KSN11" s="120"/>
      <c r="KSO11" s="120"/>
      <c r="KSP11" s="120"/>
      <c r="KSQ11" s="120"/>
      <c r="KSR11" s="120"/>
      <c r="KSS11" s="120"/>
      <c r="KST11" s="120"/>
      <c r="KSU11" s="120"/>
      <c r="KSV11" s="120"/>
      <c r="KSW11" s="120"/>
      <c r="KSX11" s="120"/>
      <c r="KSY11" s="120"/>
      <c r="KSZ11" s="120"/>
      <c r="KTA11" s="120"/>
      <c r="KTB11" s="120"/>
      <c r="KTC11" s="120"/>
      <c r="KTD11" s="120"/>
      <c r="KTE11" s="120"/>
      <c r="KTF11" s="120"/>
      <c r="KTG11" s="120"/>
      <c r="KTH11" s="120"/>
      <c r="KTI11" s="120"/>
      <c r="KTJ11" s="120"/>
      <c r="KTK11" s="120"/>
      <c r="KTL11" s="120"/>
      <c r="KTM11" s="120"/>
      <c r="KTN11" s="120"/>
      <c r="KTO11" s="120"/>
      <c r="KTP11" s="120"/>
      <c r="KTQ11" s="120"/>
      <c r="KTR11" s="120"/>
      <c r="KTS11" s="120"/>
      <c r="KTT11" s="120"/>
      <c r="KTU11" s="120"/>
      <c r="KTV11" s="120"/>
      <c r="KTW11" s="120"/>
      <c r="KTX11" s="120"/>
      <c r="KTY11" s="120"/>
      <c r="KTZ11" s="120"/>
      <c r="KUA11" s="120"/>
      <c r="KUB11" s="120"/>
      <c r="KUC11" s="120"/>
      <c r="KUD11" s="120"/>
      <c r="KUE11" s="120"/>
      <c r="KUF11" s="120"/>
      <c r="KUG11" s="120"/>
      <c r="KUH11" s="120"/>
      <c r="KUI11" s="120"/>
      <c r="KUJ11" s="120"/>
      <c r="KUK11" s="120"/>
      <c r="KUL11" s="120"/>
      <c r="KUM11" s="120"/>
      <c r="KUN11" s="120"/>
      <c r="KUO11" s="120"/>
      <c r="KUP11" s="120"/>
      <c r="KUQ11" s="120"/>
      <c r="KUR11" s="120"/>
      <c r="KUS11" s="120"/>
      <c r="KUT11" s="120"/>
      <c r="KUU11" s="120"/>
      <c r="KUV11" s="120"/>
      <c r="KUW11" s="120"/>
      <c r="KUX11" s="120"/>
      <c r="KUY11" s="120"/>
      <c r="KUZ11" s="120"/>
      <c r="KVA11" s="120"/>
      <c r="KVB11" s="120"/>
      <c r="KVC11" s="120"/>
      <c r="KVD11" s="120"/>
      <c r="KVE11" s="120"/>
      <c r="KVF11" s="120"/>
      <c r="KVG11" s="120"/>
      <c r="KVH11" s="120"/>
      <c r="KVI11" s="120"/>
      <c r="KVJ11" s="120"/>
      <c r="KVK11" s="120"/>
      <c r="KVL11" s="120"/>
      <c r="KVM11" s="120"/>
      <c r="KVN11" s="120"/>
      <c r="KVO11" s="120"/>
      <c r="KVP11" s="120"/>
      <c r="KVQ11" s="120"/>
      <c r="KVR11" s="120"/>
      <c r="KVS11" s="120"/>
      <c r="KVT11" s="120"/>
      <c r="KVU11" s="120"/>
      <c r="KVV11" s="120"/>
      <c r="KVW11" s="120"/>
      <c r="KVX11" s="120"/>
      <c r="KVY11" s="120"/>
      <c r="KVZ11" s="120"/>
      <c r="KWA11" s="120"/>
      <c r="KWB11" s="120"/>
      <c r="KWC11" s="120"/>
      <c r="KWD11" s="120"/>
      <c r="KWE11" s="120"/>
      <c r="KWF11" s="120"/>
      <c r="KWG11" s="120"/>
      <c r="KWH11" s="120"/>
      <c r="KWI11" s="120"/>
      <c r="KWJ11" s="120"/>
      <c r="KWK11" s="120"/>
      <c r="KWL11" s="120"/>
      <c r="KWM11" s="120"/>
      <c r="KWN11" s="120"/>
      <c r="KWO11" s="120"/>
      <c r="KWP11" s="120"/>
      <c r="KWQ11" s="120"/>
      <c r="KWR11" s="120"/>
      <c r="KWS11" s="120"/>
      <c r="KWT11" s="120"/>
      <c r="KWU11" s="120"/>
      <c r="KWV11" s="120"/>
      <c r="KWW11" s="120"/>
      <c r="KWX11" s="120"/>
      <c r="KWY11" s="120"/>
      <c r="KWZ11" s="120"/>
      <c r="KXA11" s="120"/>
      <c r="KXB11" s="120"/>
      <c r="KXC11" s="120"/>
      <c r="KXD11" s="120"/>
      <c r="KXE11" s="120"/>
      <c r="KXF11" s="120"/>
      <c r="KXG11" s="120"/>
      <c r="KXH11" s="120"/>
      <c r="KXI11" s="120"/>
      <c r="KXJ11" s="120"/>
      <c r="KXK11" s="120"/>
      <c r="KXL11" s="120"/>
      <c r="KXM11" s="120"/>
      <c r="KXN11" s="120"/>
      <c r="KXO11" s="120"/>
      <c r="KXP11" s="120"/>
      <c r="KXQ11" s="120"/>
      <c r="KXR11" s="120"/>
      <c r="KXS11" s="120"/>
      <c r="KXT11" s="120"/>
      <c r="KXU11" s="120"/>
      <c r="KXV11" s="120"/>
      <c r="KXW11" s="120"/>
      <c r="KXX11" s="120"/>
      <c r="KXY11" s="120"/>
      <c r="KXZ11" s="120"/>
      <c r="KYA11" s="120"/>
      <c r="KYB11" s="120"/>
      <c r="KYC11" s="120"/>
      <c r="KYD11" s="120"/>
      <c r="KYE11" s="120"/>
      <c r="KYF11" s="120"/>
      <c r="KYG11" s="120"/>
      <c r="KYH11" s="120"/>
      <c r="KYI11" s="120"/>
      <c r="KYJ11" s="120"/>
      <c r="KYK11" s="120"/>
      <c r="KYL11" s="120"/>
      <c r="KYM11" s="120"/>
      <c r="KYN11" s="120"/>
      <c r="KYO11" s="120"/>
      <c r="KYP11" s="120"/>
      <c r="KYQ11" s="120"/>
      <c r="KYR11" s="120"/>
      <c r="KYS11" s="120"/>
      <c r="KYT11" s="120"/>
      <c r="KYU11" s="120"/>
      <c r="KYV11" s="120"/>
      <c r="KYW11" s="120"/>
      <c r="KYX11" s="120"/>
      <c r="KYY11" s="120"/>
      <c r="KYZ11" s="120"/>
      <c r="KZA11" s="120"/>
      <c r="KZB11" s="120"/>
      <c r="KZC11" s="120"/>
      <c r="KZD11" s="120"/>
      <c r="KZE11" s="120"/>
      <c r="KZF11" s="120"/>
      <c r="KZG11" s="120"/>
      <c r="KZH11" s="120"/>
      <c r="KZI11" s="120"/>
      <c r="KZJ11" s="120"/>
      <c r="KZK11" s="120"/>
      <c r="KZL11" s="120"/>
      <c r="KZM11" s="120"/>
      <c r="KZN11" s="120"/>
      <c r="KZO11" s="120"/>
      <c r="KZP11" s="120"/>
      <c r="KZQ11" s="120"/>
      <c r="KZR11" s="120"/>
      <c r="KZS11" s="120"/>
      <c r="KZT11" s="120"/>
      <c r="KZU11" s="120"/>
      <c r="KZV11" s="120"/>
      <c r="KZW11" s="120"/>
      <c r="KZX11" s="120"/>
      <c r="KZY11" s="120"/>
      <c r="KZZ11" s="120"/>
      <c r="LAA11" s="120"/>
      <c r="LAB11" s="120"/>
      <c r="LAC11" s="120"/>
      <c r="LAD11" s="120"/>
      <c r="LAE11" s="120"/>
      <c r="LAF11" s="120"/>
      <c r="LAG11" s="120"/>
      <c r="LAH11" s="120"/>
      <c r="LAI11" s="120"/>
      <c r="LAJ11" s="120"/>
      <c r="LAK11" s="120"/>
      <c r="LAL11" s="120"/>
      <c r="LAM11" s="120"/>
      <c r="LAN11" s="120"/>
      <c r="LAO11" s="120"/>
      <c r="LAP11" s="120"/>
      <c r="LAQ11" s="120"/>
      <c r="LAR11" s="120"/>
      <c r="LAS11" s="120"/>
      <c r="LAT11" s="120"/>
      <c r="LAU11" s="120"/>
      <c r="LAV11" s="120"/>
      <c r="LAW11" s="120"/>
      <c r="LAX11" s="120"/>
      <c r="LAY11" s="120"/>
      <c r="LAZ11" s="120"/>
      <c r="LBA11" s="120"/>
      <c r="LBB11" s="120"/>
      <c r="LBC11" s="120"/>
      <c r="LBD11" s="120"/>
      <c r="LBE11" s="120"/>
      <c r="LBF11" s="120"/>
      <c r="LBG11" s="120"/>
      <c r="LBH11" s="120"/>
      <c r="LBI11" s="120"/>
      <c r="LBJ11" s="120"/>
      <c r="LBK11" s="120"/>
      <c r="LBL11" s="120"/>
      <c r="LBM11" s="120"/>
      <c r="LBN11" s="120"/>
      <c r="LBO11" s="120"/>
      <c r="LBP11" s="120"/>
      <c r="LBQ11" s="120"/>
      <c r="LBR11" s="120"/>
      <c r="LBS11" s="120"/>
      <c r="LBT11" s="120"/>
      <c r="LBU11" s="120"/>
      <c r="LBV11" s="120"/>
      <c r="LBW11" s="120"/>
      <c r="LBX11" s="120"/>
      <c r="LBY11" s="120"/>
      <c r="LBZ11" s="120"/>
      <c r="LCA11" s="120"/>
      <c r="LCB11" s="120"/>
      <c r="LCC11" s="120"/>
      <c r="LCD11" s="120"/>
      <c r="LCE11" s="120"/>
      <c r="LCF11" s="120"/>
      <c r="LCG11" s="120"/>
      <c r="LCH11" s="120"/>
      <c r="LCI11" s="120"/>
      <c r="LCJ11" s="120"/>
      <c r="LCK11" s="120"/>
      <c r="LCL11" s="120"/>
      <c r="LCM11" s="120"/>
      <c r="LCN11" s="120"/>
      <c r="LCO11" s="120"/>
      <c r="LCP11" s="120"/>
      <c r="LCQ11" s="120"/>
      <c r="LCR11" s="120"/>
      <c r="LCS11" s="120"/>
      <c r="LCT11" s="120"/>
      <c r="LCU11" s="120"/>
      <c r="LCV11" s="120"/>
      <c r="LCW11" s="120"/>
      <c r="LCX11" s="120"/>
      <c r="LCY11" s="120"/>
      <c r="LCZ11" s="120"/>
      <c r="LDA11" s="120"/>
      <c r="LDB11" s="120"/>
      <c r="LDC11" s="120"/>
      <c r="LDD11" s="120"/>
      <c r="LDE11" s="120"/>
      <c r="LDF11" s="120"/>
      <c r="LDG11" s="120"/>
      <c r="LDH11" s="120"/>
      <c r="LDI11" s="120"/>
      <c r="LDJ11" s="120"/>
      <c r="LDK11" s="120"/>
      <c r="LDL11" s="120"/>
      <c r="LDM11" s="120"/>
      <c r="LDN11" s="120"/>
      <c r="LDO11" s="120"/>
      <c r="LDP11" s="120"/>
      <c r="LDQ11" s="120"/>
      <c r="LDR11" s="120"/>
      <c r="LDS11" s="120"/>
      <c r="LDT11" s="120"/>
      <c r="LDU11" s="120"/>
      <c r="LDV11" s="120"/>
      <c r="LDW11" s="120"/>
      <c r="LDX11" s="120"/>
      <c r="LDY11" s="120"/>
      <c r="LDZ11" s="120"/>
      <c r="LEA11" s="120"/>
      <c r="LEB11" s="120"/>
      <c r="LEC11" s="120"/>
      <c r="LED11" s="120"/>
      <c r="LEE11" s="120"/>
      <c r="LEF11" s="120"/>
      <c r="LEG11" s="120"/>
      <c r="LEH11" s="120"/>
      <c r="LEI11" s="120"/>
      <c r="LEJ11" s="120"/>
      <c r="LEK11" s="120"/>
      <c r="LEL11" s="120"/>
      <c r="LEM11" s="120"/>
      <c r="LEN11" s="120"/>
      <c r="LEO11" s="120"/>
      <c r="LEP11" s="120"/>
      <c r="LEQ11" s="120"/>
      <c r="LER11" s="120"/>
      <c r="LES11" s="120"/>
      <c r="LET11" s="120"/>
      <c r="LEU11" s="120"/>
      <c r="LEV11" s="120"/>
      <c r="LEW11" s="120"/>
      <c r="LEX11" s="120"/>
      <c r="LEY11" s="120"/>
      <c r="LEZ11" s="120"/>
      <c r="LFA11" s="120"/>
      <c r="LFB11" s="120"/>
      <c r="LFC11" s="120"/>
      <c r="LFD11" s="120"/>
      <c r="LFE11" s="120"/>
      <c r="LFF11" s="120"/>
      <c r="LFG11" s="120"/>
      <c r="LFH11" s="120"/>
      <c r="LFI11" s="120"/>
      <c r="LFJ11" s="120"/>
      <c r="LFK11" s="120"/>
      <c r="LFL11" s="120"/>
      <c r="LFM11" s="120"/>
      <c r="LFN11" s="120"/>
      <c r="LFO11" s="120"/>
      <c r="LFP11" s="120"/>
      <c r="LFQ11" s="120"/>
      <c r="LFR11" s="120"/>
      <c r="LFS11" s="120"/>
      <c r="LFT11" s="120"/>
      <c r="LFU11" s="120"/>
      <c r="LFV11" s="120"/>
      <c r="LFW11" s="120"/>
      <c r="LFX11" s="120"/>
      <c r="LFY11" s="120"/>
      <c r="LFZ11" s="120"/>
      <c r="LGA11" s="120"/>
      <c r="LGB11" s="120"/>
      <c r="LGC11" s="120"/>
      <c r="LGD11" s="120"/>
      <c r="LGE11" s="120"/>
      <c r="LGF11" s="120"/>
      <c r="LGG11" s="120"/>
      <c r="LGH11" s="120"/>
      <c r="LGI11" s="120"/>
      <c r="LGJ11" s="120"/>
      <c r="LGK11" s="120"/>
      <c r="LGL11" s="120"/>
      <c r="LGM11" s="120"/>
      <c r="LGN11" s="120"/>
      <c r="LGO11" s="120"/>
      <c r="LGP11" s="120"/>
      <c r="LGQ11" s="120"/>
      <c r="LGR11" s="120"/>
      <c r="LGS11" s="120"/>
      <c r="LGT11" s="120"/>
      <c r="LGU11" s="120"/>
      <c r="LGV11" s="120"/>
      <c r="LGW11" s="120"/>
      <c r="LGX11" s="120"/>
      <c r="LGY11" s="120"/>
      <c r="LGZ11" s="120"/>
      <c r="LHA11" s="120"/>
      <c r="LHB11" s="120"/>
      <c r="LHC11" s="120"/>
      <c r="LHD11" s="120"/>
      <c r="LHE11" s="120"/>
      <c r="LHF11" s="120"/>
      <c r="LHG11" s="120"/>
      <c r="LHH11" s="120"/>
      <c r="LHI11" s="120"/>
      <c r="LHJ11" s="120"/>
      <c r="LHK11" s="120"/>
      <c r="LHL11" s="120"/>
      <c r="LHM11" s="120"/>
      <c r="LHN11" s="120"/>
      <c r="LHO11" s="120"/>
      <c r="LHP11" s="120"/>
      <c r="LHQ11" s="120"/>
      <c r="LHR11" s="120"/>
      <c r="LHS11" s="120"/>
      <c r="LHT11" s="120"/>
      <c r="LHU11" s="120"/>
      <c r="LHV11" s="120"/>
      <c r="LHW11" s="120"/>
      <c r="LHX11" s="120"/>
      <c r="LHY11" s="120"/>
      <c r="LHZ11" s="120"/>
      <c r="LIA11" s="120"/>
      <c r="LIB11" s="120"/>
      <c r="LIC11" s="120"/>
      <c r="LID11" s="120"/>
      <c r="LIE11" s="120"/>
      <c r="LIF11" s="120"/>
      <c r="LIG11" s="120"/>
      <c r="LIH11" s="120"/>
      <c r="LII11" s="120"/>
      <c r="LIJ11" s="120"/>
      <c r="LIK11" s="120"/>
      <c r="LIL11" s="120"/>
      <c r="LIM11" s="120"/>
      <c r="LIN11" s="120"/>
      <c r="LIO11" s="120"/>
      <c r="LIP11" s="120"/>
      <c r="LIQ11" s="120"/>
      <c r="LIR11" s="120"/>
      <c r="LIS11" s="120"/>
      <c r="LIT11" s="120"/>
      <c r="LIU11" s="120"/>
      <c r="LIV11" s="120"/>
      <c r="LIW11" s="120"/>
      <c r="LIX11" s="120"/>
      <c r="LIY11" s="120"/>
      <c r="LIZ11" s="120"/>
      <c r="LJA11" s="120"/>
      <c r="LJB11" s="120"/>
      <c r="LJC11" s="120"/>
      <c r="LJD11" s="120"/>
      <c r="LJE11" s="120"/>
      <c r="LJF11" s="120"/>
      <c r="LJG11" s="120"/>
      <c r="LJH11" s="120"/>
      <c r="LJI11" s="120"/>
      <c r="LJJ11" s="120"/>
      <c r="LJK11" s="120"/>
      <c r="LJL11" s="120"/>
      <c r="LJM11" s="120"/>
      <c r="LJN11" s="120"/>
      <c r="LJO11" s="120"/>
      <c r="LJP11" s="120"/>
      <c r="LJQ11" s="120"/>
      <c r="LJR11" s="120"/>
      <c r="LJS11" s="120"/>
      <c r="LJT11" s="120"/>
      <c r="LJU11" s="120"/>
      <c r="LJV11" s="120"/>
      <c r="LJW11" s="120"/>
      <c r="LJX11" s="120"/>
      <c r="LJY11" s="120"/>
      <c r="LJZ11" s="120"/>
      <c r="LKA11" s="120"/>
      <c r="LKB11" s="120"/>
      <c r="LKC11" s="120"/>
      <c r="LKD11" s="120"/>
      <c r="LKE11" s="120"/>
      <c r="LKF11" s="120"/>
      <c r="LKG11" s="120"/>
      <c r="LKH11" s="120"/>
      <c r="LKI11" s="120"/>
      <c r="LKJ11" s="120"/>
      <c r="LKK11" s="120"/>
      <c r="LKL11" s="120"/>
      <c r="LKM11" s="120"/>
      <c r="LKN11" s="120"/>
      <c r="LKO11" s="120"/>
      <c r="LKP11" s="120"/>
      <c r="LKQ11" s="120"/>
      <c r="LKR11" s="120"/>
      <c r="LKS11" s="120"/>
      <c r="LKT11" s="120"/>
      <c r="LKU11" s="120"/>
      <c r="LKV11" s="120"/>
      <c r="LKW11" s="120"/>
      <c r="LKX11" s="120"/>
      <c r="LKY11" s="120"/>
      <c r="LKZ11" s="120"/>
      <c r="LLA11" s="120"/>
      <c r="LLB11" s="120"/>
      <c r="LLC11" s="120"/>
      <c r="LLD11" s="120"/>
      <c r="LLE11" s="120"/>
      <c r="LLF11" s="120"/>
      <c r="LLG11" s="120"/>
      <c r="LLH11" s="120"/>
      <c r="LLI11" s="120"/>
      <c r="LLJ11" s="120"/>
      <c r="LLK11" s="120"/>
      <c r="LLL11" s="120"/>
      <c r="LLM11" s="120"/>
      <c r="LLN11" s="120"/>
      <c r="LLO11" s="120"/>
      <c r="LLP11" s="120"/>
      <c r="LLQ11" s="120"/>
      <c r="LLR11" s="120"/>
      <c r="LLS11" s="120"/>
      <c r="LLT11" s="120"/>
      <c r="LLU11" s="120"/>
      <c r="LLV11" s="120"/>
      <c r="LLW11" s="120"/>
      <c r="LLX11" s="120"/>
      <c r="LLY11" s="120"/>
      <c r="LLZ11" s="120"/>
      <c r="LMA11" s="120"/>
      <c r="LMB11" s="120"/>
      <c r="LMC11" s="120"/>
      <c r="LMD11" s="120"/>
      <c r="LME11" s="120"/>
      <c r="LMF11" s="120"/>
      <c r="LMG11" s="120"/>
      <c r="LMH11" s="120"/>
      <c r="LMI11" s="120"/>
      <c r="LMJ11" s="120"/>
      <c r="LMK11" s="120"/>
      <c r="LML11" s="120"/>
      <c r="LMM11" s="120"/>
      <c r="LMN11" s="120"/>
      <c r="LMO11" s="120"/>
      <c r="LMP11" s="120"/>
      <c r="LMQ11" s="120"/>
      <c r="LMR11" s="120"/>
      <c r="LMS11" s="120"/>
      <c r="LMT11" s="120"/>
      <c r="LMU11" s="120"/>
      <c r="LMV11" s="120"/>
      <c r="LMW11" s="120"/>
      <c r="LMX11" s="120"/>
      <c r="LMY11" s="120"/>
      <c r="LMZ11" s="120"/>
      <c r="LNA11" s="120"/>
      <c r="LNB11" s="120"/>
      <c r="LNC11" s="120"/>
      <c r="LND11" s="120"/>
      <c r="LNE11" s="120"/>
      <c r="LNF11" s="120"/>
      <c r="LNG11" s="120"/>
      <c r="LNH11" s="120"/>
      <c r="LNI11" s="120"/>
      <c r="LNJ11" s="120"/>
      <c r="LNK11" s="120"/>
      <c r="LNL11" s="120"/>
      <c r="LNM11" s="120"/>
      <c r="LNN11" s="120"/>
      <c r="LNO11" s="120"/>
      <c r="LNP11" s="120"/>
      <c r="LNQ11" s="120"/>
      <c r="LNR11" s="120"/>
      <c r="LNS11" s="120"/>
      <c r="LNT11" s="120"/>
      <c r="LNU11" s="120"/>
      <c r="LNV11" s="120"/>
      <c r="LNW11" s="120"/>
      <c r="LNX11" s="120"/>
      <c r="LNY11" s="120"/>
      <c r="LNZ11" s="120"/>
      <c r="LOA11" s="120"/>
      <c r="LOB11" s="120"/>
      <c r="LOC11" s="120"/>
      <c r="LOD11" s="120"/>
      <c r="LOE11" s="120"/>
      <c r="LOF11" s="120"/>
      <c r="LOG11" s="120"/>
      <c r="LOH11" s="120"/>
      <c r="LOI11" s="120"/>
      <c r="LOJ11" s="120"/>
      <c r="LOK11" s="120"/>
      <c r="LOL11" s="120"/>
      <c r="LOM11" s="120"/>
      <c r="LON11" s="120"/>
      <c r="LOO11" s="120"/>
      <c r="LOP11" s="120"/>
      <c r="LOQ11" s="120"/>
      <c r="LOR11" s="120"/>
      <c r="LOS11" s="120"/>
      <c r="LOT11" s="120"/>
      <c r="LOU11" s="120"/>
      <c r="LOV11" s="120"/>
      <c r="LOW11" s="120"/>
      <c r="LOX11" s="120"/>
      <c r="LOY11" s="120"/>
      <c r="LOZ11" s="120"/>
      <c r="LPA11" s="120"/>
      <c r="LPB11" s="120"/>
      <c r="LPC11" s="120"/>
      <c r="LPD11" s="120"/>
      <c r="LPE11" s="120"/>
      <c r="LPF11" s="120"/>
      <c r="LPG11" s="120"/>
      <c r="LPH11" s="120"/>
      <c r="LPI11" s="120"/>
      <c r="LPJ11" s="120"/>
      <c r="LPK11" s="120"/>
      <c r="LPL11" s="120"/>
      <c r="LPM11" s="120"/>
      <c r="LPN11" s="120"/>
      <c r="LPO11" s="120"/>
      <c r="LPP11" s="120"/>
      <c r="LPQ11" s="120"/>
      <c r="LPR11" s="120"/>
      <c r="LPS11" s="120"/>
      <c r="LPT11" s="120"/>
      <c r="LPU11" s="120"/>
      <c r="LPV11" s="120"/>
      <c r="LPW11" s="120"/>
      <c r="LPX11" s="120"/>
      <c r="LPY11" s="120"/>
      <c r="LPZ11" s="120"/>
      <c r="LQA11" s="120"/>
      <c r="LQB11" s="120"/>
      <c r="LQC11" s="120"/>
      <c r="LQD11" s="120"/>
      <c r="LQE11" s="120"/>
      <c r="LQF11" s="120"/>
      <c r="LQG11" s="120"/>
      <c r="LQH11" s="120"/>
      <c r="LQI11" s="120"/>
      <c r="LQJ11" s="120"/>
      <c r="LQK11" s="120"/>
      <c r="LQL11" s="120"/>
      <c r="LQM11" s="120"/>
      <c r="LQN11" s="120"/>
      <c r="LQO11" s="120"/>
      <c r="LQP11" s="120"/>
      <c r="LQQ11" s="120"/>
      <c r="LQR11" s="120"/>
      <c r="LQS11" s="120"/>
      <c r="LQT11" s="120"/>
      <c r="LQU11" s="120"/>
      <c r="LQV11" s="120"/>
      <c r="LQW11" s="120"/>
      <c r="LQX11" s="120"/>
      <c r="LQY11" s="120"/>
      <c r="LQZ11" s="120"/>
      <c r="LRA11" s="120"/>
      <c r="LRB11" s="120"/>
      <c r="LRC11" s="120"/>
      <c r="LRD11" s="120"/>
      <c r="LRE11" s="120"/>
      <c r="LRF11" s="120"/>
      <c r="LRG11" s="120"/>
      <c r="LRH11" s="120"/>
      <c r="LRI11" s="120"/>
      <c r="LRJ11" s="120"/>
      <c r="LRK11" s="120"/>
      <c r="LRL11" s="120"/>
      <c r="LRM11" s="120"/>
      <c r="LRN11" s="120"/>
      <c r="LRO11" s="120"/>
      <c r="LRP11" s="120"/>
      <c r="LRQ11" s="120"/>
      <c r="LRR11" s="120"/>
      <c r="LRS11" s="120"/>
      <c r="LRT11" s="120"/>
      <c r="LRU11" s="120"/>
      <c r="LRV11" s="120"/>
      <c r="LRW11" s="120"/>
      <c r="LRX11" s="120"/>
      <c r="LRY11" s="120"/>
      <c r="LRZ11" s="120"/>
      <c r="LSA11" s="120"/>
      <c r="LSB11" s="120"/>
      <c r="LSC11" s="120"/>
      <c r="LSD11" s="120"/>
      <c r="LSE11" s="120"/>
      <c r="LSF11" s="120"/>
      <c r="LSG11" s="120"/>
      <c r="LSH11" s="120"/>
      <c r="LSI11" s="120"/>
      <c r="LSJ11" s="120"/>
      <c r="LSK11" s="120"/>
      <c r="LSL11" s="120"/>
      <c r="LSM11" s="120"/>
      <c r="LSN11" s="120"/>
      <c r="LSO11" s="120"/>
      <c r="LSP11" s="120"/>
      <c r="LSQ11" s="120"/>
      <c r="LSR11" s="120"/>
      <c r="LSS11" s="120"/>
      <c r="LST11" s="120"/>
      <c r="LSU11" s="120"/>
      <c r="LSV11" s="120"/>
      <c r="LSW11" s="120"/>
      <c r="LSX11" s="120"/>
      <c r="LSY11" s="120"/>
      <c r="LSZ11" s="120"/>
      <c r="LTA11" s="120"/>
      <c r="LTB11" s="120"/>
      <c r="LTC11" s="120"/>
      <c r="LTD11" s="120"/>
      <c r="LTE11" s="120"/>
      <c r="LTF11" s="120"/>
      <c r="LTG11" s="120"/>
      <c r="LTH11" s="120"/>
      <c r="LTI11" s="120"/>
      <c r="LTJ11" s="120"/>
      <c r="LTK11" s="120"/>
      <c r="LTL11" s="120"/>
      <c r="LTM11" s="120"/>
      <c r="LTN11" s="120"/>
      <c r="LTO11" s="120"/>
      <c r="LTP11" s="120"/>
      <c r="LTQ11" s="120"/>
      <c r="LTR11" s="120"/>
      <c r="LTS11" s="120"/>
      <c r="LTT11" s="120"/>
      <c r="LTU11" s="120"/>
      <c r="LTV11" s="120"/>
      <c r="LTW11" s="120"/>
      <c r="LTX11" s="120"/>
      <c r="LTY11" s="120"/>
      <c r="LTZ11" s="120"/>
      <c r="LUA11" s="120"/>
      <c r="LUB11" s="120"/>
      <c r="LUC11" s="120"/>
      <c r="LUD11" s="120"/>
      <c r="LUE11" s="120"/>
      <c r="LUF11" s="120"/>
      <c r="LUG11" s="120"/>
      <c r="LUH11" s="120"/>
      <c r="LUI11" s="120"/>
      <c r="LUJ11" s="120"/>
      <c r="LUK11" s="120"/>
      <c r="LUL11" s="120"/>
      <c r="LUM11" s="120"/>
      <c r="LUN11" s="120"/>
      <c r="LUO11" s="120"/>
      <c r="LUP11" s="120"/>
      <c r="LUQ11" s="120"/>
      <c r="LUR11" s="120"/>
      <c r="LUS11" s="120"/>
      <c r="LUT11" s="120"/>
      <c r="LUU11" s="120"/>
      <c r="LUV11" s="120"/>
      <c r="LUW11" s="120"/>
      <c r="LUX11" s="120"/>
      <c r="LUY11" s="120"/>
      <c r="LUZ11" s="120"/>
      <c r="LVA11" s="120"/>
      <c r="LVB11" s="120"/>
      <c r="LVC11" s="120"/>
      <c r="LVD11" s="120"/>
      <c r="LVE11" s="120"/>
      <c r="LVF11" s="120"/>
      <c r="LVG11" s="120"/>
      <c r="LVH11" s="120"/>
      <c r="LVI11" s="120"/>
      <c r="LVJ11" s="120"/>
      <c r="LVK11" s="120"/>
      <c r="LVL11" s="120"/>
      <c r="LVM11" s="120"/>
      <c r="LVN11" s="120"/>
      <c r="LVO11" s="120"/>
      <c r="LVP11" s="120"/>
      <c r="LVQ11" s="120"/>
      <c r="LVR11" s="120"/>
      <c r="LVS11" s="120"/>
      <c r="LVT11" s="120"/>
      <c r="LVU11" s="120"/>
      <c r="LVV11" s="120"/>
      <c r="LVW11" s="120"/>
      <c r="LVX11" s="120"/>
      <c r="LVY11" s="120"/>
      <c r="LVZ11" s="120"/>
      <c r="LWA11" s="120"/>
      <c r="LWB11" s="120"/>
      <c r="LWC11" s="120"/>
      <c r="LWD11" s="120"/>
      <c r="LWE11" s="120"/>
      <c r="LWF11" s="120"/>
      <c r="LWG11" s="120"/>
      <c r="LWH11" s="120"/>
      <c r="LWI11" s="120"/>
      <c r="LWJ11" s="120"/>
      <c r="LWK11" s="120"/>
      <c r="LWL11" s="120"/>
      <c r="LWM11" s="120"/>
      <c r="LWN11" s="120"/>
      <c r="LWO11" s="120"/>
      <c r="LWP11" s="120"/>
      <c r="LWQ11" s="120"/>
      <c r="LWR11" s="120"/>
      <c r="LWS11" s="120"/>
      <c r="LWT11" s="120"/>
      <c r="LWU11" s="120"/>
      <c r="LWV11" s="120"/>
      <c r="LWW11" s="120"/>
      <c r="LWX11" s="120"/>
      <c r="LWY11" s="120"/>
      <c r="LWZ11" s="120"/>
      <c r="LXA11" s="120"/>
      <c r="LXB11" s="120"/>
      <c r="LXC11" s="120"/>
      <c r="LXD11" s="120"/>
      <c r="LXE11" s="120"/>
      <c r="LXF11" s="120"/>
      <c r="LXG11" s="120"/>
      <c r="LXH11" s="120"/>
      <c r="LXI11" s="120"/>
      <c r="LXJ11" s="120"/>
      <c r="LXK11" s="120"/>
      <c r="LXL11" s="120"/>
      <c r="LXM11" s="120"/>
      <c r="LXN11" s="120"/>
      <c r="LXO11" s="120"/>
      <c r="LXP11" s="120"/>
      <c r="LXQ11" s="120"/>
      <c r="LXR11" s="120"/>
      <c r="LXS11" s="120"/>
      <c r="LXT11" s="120"/>
      <c r="LXU11" s="120"/>
      <c r="LXV11" s="120"/>
      <c r="LXW11" s="120"/>
      <c r="LXX11" s="120"/>
      <c r="LXY11" s="120"/>
      <c r="LXZ11" s="120"/>
      <c r="LYA11" s="120"/>
      <c r="LYB11" s="120"/>
      <c r="LYC11" s="120"/>
      <c r="LYD11" s="120"/>
      <c r="LYE11" s="120"/>
      <c r="LYF11" s="120"/>
      <c r="LYG11" s="120"/>
      <c r="LYH11" s="120"/>
      <c r="LYI11" s="120"/>
      <c r="LYJ11" s="120"/>
      <c r="LYK11" s="120"/>
      <c r="LYL11" s="120"/>
      <c r="LYM11" s="120"/>
      <c r="LYN11" s="120"/>
      <c r="LYO11" s="120"/>
      <c r="LYP11" s="120"/>
      <c r="LYQ11" s="120"/>
      <c r="LYR11" s="120"/>
      <c r="LYS11" s="120"/>
      <c r="LYT11" s="120"/>
      <c r="LYU11" s="120"/>
      <c r="LYV11" s="120"/>
      <c r="LYW11" s="120"/>
      <c r="LYX11" s="120"/>
      <c r="LYY11" s="120"/>
      <c r="LYZ11" s="120"/>
      <c r="LZA11" s="120"/>
      <c r="LZB11" s="120"/>
      <c r="LZC11" s="120"/>
      <c r="LZD11" s="120"/>
      <c r="LZE11" s="120"/>
      <c r="LZF11" s="120"/>
      <c r="LZG11" s="120"/>
      <c r="LZH11" s="120"/>
      <c r="LZI11" s="120"/>
      <c r="LZJ11" s="120"/>
      <c r="LZK11" s="120"/>
      <c r="LZL11" s="120"/>
      <c r="LZM11" s="120"/>
      <c r="LZN11" s="120"/>
      <c r="LZO11" s="120"/>
      <c r="LZP11" s="120"/>
      <c r="LZQ11" s="120"/>
      <c r="LZR11" s="120"/>
      <c r="LZS11" s="120"/>
      <c r="LZT11" s="120"/>
      <c r="LZU11" s="120"/>
      <c r="LZV11" s="120"/>
      <c r="LZW11" s="120"/>
      <c r="LZX11" s="120"/>
      <c r="LZY11" s="120"/>
      <c r="LZZ11" s="120"/>
      <c r="MAA11" s="120"/>
      <c r="MAB11" s="120"/>
      <c r="MAC11" s="120"/>
      <c r="MAD11" s="120"/>
      <c r="MAE11" s="120"/>
      <c r="MAF11" s="120"/>
      <c r="MAG11" s="120"/>
      <c r="MAH11" s="120"/>
      <c r="MAI11" s="120"/>
      <c r="MAJ11" s="120"/>
      <c r="MAK11" s="120"/>
      <c r="MAL11" s="120"/>
      <c r="MAM11" s="120"/>
      <c r="MAN11" s="120"/>
      <c r="MAO11" s="120"/>
      <c r="MAP11" s="120"/>
      <c r="MAQ11" s="120"/>
      <c r="MAR11" s="120"/>
      <c r="MAS11" s="120"/>
      <c r="MAT11" s="120"/>
      <c r="MAU11" s="120"/>
      <c r="MAV11" s="120"/>
      <c r="MAW11" s="120"/>
      <c r="MAX11" s="120"/>
      <c r="MAY11" s="120"/>
      <c r="MAZ11" s="120"/>
      <c r="MBA11" s="120"/>
      <c r="MBB11" s="120"/>
      <c r="MBC11" s="120"/>
      <c r="MBD11" s="120"/>
      <c r="MBE11" s="120"/>
      <c r="MBF11" s="120"/>
      <c r="MBG11" s="120"/>
      <c r="MBH11" s="120"/>
      <c r="MBI11" s="120"/>
      <c r="MBJ11" s="120"/>
      <c r="MBK11" s="120"/>
      <c r="MBL11" s="120"/>
      <c r="MBM11" s="120"/>
      <c r="MBN11" s="120"/>
      <c r="MBO11" s="120"/>
      <c r="MBP11" s="120"/>
      <c r="MBQ11" s="120"/>
      <c r="MBR11" s="120"/>
      <c r="MBS11" s="120"/>
      <c r="MBT11" s="120"/>
      <c r="MBU11" s="120"/>
      <c r="MBV11" s="120"/>
      <c r="MBW11" s="120"/>
      <c r="MBX11" s="120"/>
      <c r="MBY11" s="120"/>
      <c r="MBZ11" s="120"/>
      <c r="MCA11" s="120"/>
      <c r="MCB11" s="120"/>
      <c r="MCC11" s="120"/>
      <c r="MCD11" s="120"/>
      <c r="MCE11" s="120"/>
      <c r="MCF11" s="120"/>
      <c r="MCG11" s="120"/>
      <c r="MCH11" s="120"/>
      <c r="MCI11" s="120"/>
      <c r="MCJ11" s="120"/>
      <c r="MCK11" s="120"/>
      <c r="MCL11" s="120"/>
      <c r="MCM11" s="120"/>
      <c r="MCN11" s="120"/>
      <c r="MCO11" s="120"/>
      <c r="MCP11" s="120"/>
      <c r="MCQ11" s="120"/>
      <c r="MCR11" s="120"/>
      <c r="MCS11" s="120"/>
      <c r="MCT11" s="120"/>
      <c r="MCU11" s="120"/>
      <c r="MCV11" s="120"/>
      <c r="MCW11" s="120"/>
      <c r="MCX11" s="120"/>
      <c r="MCY11" s="120"/>
      <c r="MCZ11" s="120"/>
      <c r="MDA11" s="120"/>
      <c r="MDB11" s="120"/>
      <c r="MDC11" s="120"/>
      <c r="MDD11" s="120"/>
      <c r="MDE11" s="120"/>
      <c r="MDF11" s="120"/>
      <c r="MDG11" s="120"/>
      <c r="MDH11" s="120"/>
      <c r="MDI11" s="120"/>
      <c r="MDJ11" s="120"/>
      <c r="MDK11" s="120"/>
      <c r="MDL11" s="120"/>
      <c r="MDM11" s="120"/>
      <c r="MDN11" s="120"/>
      <c r="MDO11" s="120"/>
      <c r="MDP11" s="120"/>
      <c r="MDQ11" s="120"/>
      <c r="MDR11" s="120"/>
      <c r="MDS11" s="120"/>
      <c r="MDT11" s="120"/>
      <c r="MDU11" s="120"/>
      <c r="MDV11" s="120"/>
      <c r="MDW11" s="120"/>
      <c r="MDX11" s="120"/>
      <c r="MDY11" s="120"/>
      <c r="MDZ11" s="120"/>
      <c r="MEA11" s="120"/>
      <c r="MEB11" s="120"/>
      <c r="MEC11" s="120"/>
      <c r="MED11" s="120"/>
      <c r="MEE11" s="120"/>
      <c r="MEF11" s="120"/>
      <c r="MEG11" s="120"/>
      <c r="MEH11" s="120"/>
      <c r="MEI11" s="120"/>
      <c r="MEJ11" s="120"/>
      <c r="MEK11" s="120"/>
      <c r="MEL11" s="120"/>
      <c r="MEM11" s="120"/>
      <c r="MEN11" s="120"/>
      <c r="MEO11" s="120"/>
      <c r="MEP11" s="120"/>
      <c r="MEQ11" s="120"/>
      <c r="MER11" s="120"/>
      <c r="MES11" s="120"/>
      <c r="MET11" s="120"/>
      <c r="MEU11" s="120"/>
      <c r="MEV11" s="120"/>
      <c r="MEW11" s="120"/>
      <c r="MEX11" s="120"/>
      <c r="MEY11" s="120"/>
      <c r="MEZ11" s="120"/>
      <c r="MFA11" s="120"/>
      <c r="MFB11" s="120"/>
      <c r="MFC11" s="120"/>
      <c r="MFD11" s="120"/>
      <c r="MFE11" s="120"/>
      <c r="MFF11" s="120"/>
      <c r="MFG11" s="120"/>
      <c r="MFH11" s="120"/>
      <c r="MFI11" s="120"/>
      <c r="MFJ11" s="120"/>
      <c r="MFK11" s="120"/>
      <c r="MFL11" s="120"/>
      <c r="MFM11" s="120"/>
      <c r="MFN11" s="120"/>
      <c r="MFO11" s="120"/>
      <c r="MFP11" s="120"/>
      <c r="MFQ11" s="120"/>
      <c r="MFR11" s="120"/>
      <c r="MFS11" s="120"/>
      <c r="MFT11" s="120"/>
      <c r="MFU11" s="120"/>
      <c r="MFV11" s="120"/>
      <c r="MFW11" s="120"/>
      <c r="MFX11" s="120"/>
      <c r="MFY11" s="120"/>
      <c r="MFZ11" s="120"/>
      <c r="MGA11" s="120"/>
      <c r="MGB11" s="120"/>
      <c r="MGC11" s="120"/>
      <c r="MGD11" s="120"/>
      <c r="MGE11" s="120"/>
      <c r="MGF11" s="120"/>
      <c r="MGG11" s="120"/>
      <c r="MGH11" s="120"/>
      <c r="MGI11" s="120"/>
      <c r="MGJ11" s="120"/>
      <c r="MGK11" s="120"/>
      <c r="MGL11" s="120"/>
      <c r="MGM11" s="120"/>
      <c r="MGN11" s="120"/>
      <c r="MGO11" s="120"/>
      <c r="MGP11" s="120"/>
      <c r="MGQ11" s="120"/>
      <c r="MGR11" s="120"/>
      <c r="MGS11" s="120"/>
      <c r="MGT11" s="120"/>
      <c r="MGU11" s="120"/>
      <c r="MGV11" s="120"/>
      <c r="MGW11" s="120"/>
      <c r="MGX11" s="120"/>
      <c r="MGY11" s="120"/>
      <c r="MGZ11" s="120"/>
      <c r="MHA11" s="120"/>
      <c r="MHB11" s="120"/>
      <c r="MHC11" s="120"/>
      <c r="MHD11" s="120"/>
      <c r="MHE11" s="120"/>
      <c r="MHF11" s="120"/>
      <c r="MHG11" s="120"/>
      <c r="MHH11" s="120"/>
      <c r="MHI11" s="120"/>
      <c r="MHJ11" s="120"/>
      <c r="MHK11" s="120"/>
      <c r="MHL11" s="120"/>
      <c r="MHM11" s="120"/>
      <c r="MHN11" s="120"/>
      <c r="MHO11" s="120"/>
      <c r="MHP11" s="120"/>
      <c r="MHQ11" s="120"/>
      <c r="MHR11" s="120"/>
      <c r="MHS11" s="120"/>
      <c r="MHT11" s="120"/>
      <c r="MHU11" s="120"/>
      <c r="MHV11" s="120"/>
      <c r="MHW11" s="120"/>
      <c r="MHX11" s="120"/>
      <c r="MHY11" s="120"/>
      <c r="MHZ11" s="120"/>
      <c r="MIA11" s="120"/>
      <c r="MIB11" s="120"/>
      <c r="MIC11" s="120"/>
      <c r="MID11" s="120"/>
      <c r="MIE11" s="120"/>
      <c r="MIF11" s="120"/>
      <c r="MIG11" s="120"/>
      <c r="MIH11" s="120"/>
      <c r="MII11" s="120"/>
      <c r="MIJ11" s="120"/>
      <c r="MIK11" s="120"/>
      <c r="MIL11" s="120"/>
      <c r="MIM11" s="120"/>
      <c r="MIN11" s="120"/>
      <c r="MIO11" s="120"/>
      <c r="MIP11" s="120"/>
      <c r="MIQ11" s="120"/>
      <c r="MIR11" s="120"/>
      <c r="MIS11" s="120"/>
      <c r="MIT11" s="120"/>
      <c r="MIU11" s="120"/>
      <c r="MIV11" s="120"/>
      <c r="MIW11" s="120"/>
      <c r="MIX11" s="120"/>
      <c r="MIY11" s="120"/>
      <c r="MIZ11" s="120"/>
      <c r="MJA11" s="120"/>
      <c r="MJB11" s="120"/>
      <c r="MJC11" s="120"/>
      <c r="MJD11" s="120"/>
      <c r="MJE11" s="120"/>
      <c r="MJF11" s="120"/>
      <c r="MJG11" s="120"/>
      <c r="MJH11" s="120"/>
      <c r="MJI11" s="120"/>
      <c r="MJJ11" s="120"/>
      <c r="MJK11" s="120"/>
      <c r="MJL11" s="120"/>
      <c r="MJM11" s="120"/>
      <c r="MJN11" s="120"/>
      <c r="MJO11" s="120"/>
      <c r="MJP11" s="120"/>
      <c r="MJQ11" s="120"/>
      <c r="MJR11" s="120"/>
      <c r="MJS11" s="120"/>
      <c r="MJT11" s="120"/>
      <c r="MJU11" s="120"/>
      <c r="MJV11" s="120"/>
      <c r="MJW11" s="120"/>
      <c r="MJX11" s="120"/>
      <c r="MJY11" s="120"/>
      <c r="MJZ11" s="120"/>
      <c r="MKA11" s="120"/>
      <c r="MKB11" s="120"/>
      <c r="MKC11" s="120"/>
      <c r="MKD11" s="120"/>
      <c r="MKE11" s="120"/>
      <c r="MKF11" s="120"/>
      <c r="MKG11" s="120"/>
      <c r="MKH11" s="120"/>
      <c r="MKI11" s="120"/>
      <c r="MKJ11" s="120"/>
      <c r="MKK11" s="120"/>
      <c r="MKL11" s="120"/>
      <c r="MKM11" s="120"/>
      <c r="MKN11" s="120"/>
      <c r="MKO11" s="120"/>
      <c r="MKP11" s="120"/>
      <c r="MKQ11" s="120"/>
      <c r="MKR11" s="120"/>
      <c r="MKS11" s="120"/>
      <c r="MKT11" s="120"/>
      <c r="MKU11" s="120"/>
      <c r="MKV11" s="120"/>
      <c r="MKW11" s="120"/>
      <c r="MKX11" s="120"/>
      <c r="MKY11" s="120"/>
      <c r="MKZ11" s="120"/>
      <c r="MLA11" s="120"/>
      <c r="MLB11" s="120"/>
      <c r="MLC11" s="120"/>
      <c r="MLD11" s="120"/>
      <c r="MLE11" s="120"/>
      <c r="MLF11" s="120"/>
      <c r="MLG11" s="120"/>
      <c r="MLH11" s="120"/>
      <c r="MLI11" s="120"/>
      <c r="MLJ11" s="120"/>
      <c r="MLK11" s="120"/>
      <c r="MLL11" s="120"/>
      <c r="MLM11" s="120"/>
      <c r="MLN11" s="120"/>
      <c r="MLO11" s="120"/>
      <c r="MLP11" s="120"/>
      <c r="MLQ11" s="120"/>
      <c r="MLR11" s="120"/>
      <c r="MLS11" s="120"/>
      <c r="MLT11" s="120"/>
      <c r="MLU11" s="120"/>
      <c r="MLV11" s="120"/>
      <c r="MLW11" s="120"/>
      <c r="MLX11" s="120"/>
      <c r="MLY11" s="120"/>
      <c r="MLZ11" s="120"/>
      <c r="MMA11" s="120"/>
      <c r="MMB11" s="120"/>
      <c r="MMC11" s="120"/>
      <c r="MMD11" s="120"/>
      <c r="MME11" s="120"/>
      <c r="MMF11" s="120"/>
      <c r="MMG11" s="120"/>
      <c r="MMH11" s="120"/>
      <c r="MMI11" s="120"/>
      <c r="MMJ11" s="120"/>
      <c r="MMK11" s="120"/>
      <c r="MML11" s="120"/>
      <c r="MMM11" s="120"/>
      <c r="MMN11" s="120"/>
      <c r="MMO11" s="120"/>
      <c r="MMP11" s="120"/>
      <c r="MMQ11" s="120"/>
      <c r="MMR11" s="120"/>
      <c r="MMS11" s="120"/>
      <c r="MMT11" s="120"/>
      <c r="MMU11" s="120"/>
      <c r="MMV11" s="120"/>
      <c r="MMW11" s="120"/>
      <c r="MMX11" s="120"/>
      <c r="MMY11" s="120"/>
      <c r="MMZ11" s="120"/>
      <c r="MNA11" s="120"/>
      <c r="MNB11" s="120"/>
      <c r="MNC11" s="120"/>
      <c r="MND11" s="120"/>
      <c r="MNE11" s="120"/>
      <c r="MNF11" s="120"/>
      <c r="MNG11" s="120"/>
      <c r="MNH11" s="120"/>
      <c r="MNI11" s="120"/>
      <c r="MNJ11" s="120"/>
      <c r="MNK11" s="120"/>
      <c r="MNL11" s="120"/>
      <c r="MNM11" s="120"/>
      <c r="MNN11" s="120"/>
      <c r="MNO11" s="120"/>
      <c r="MNP11" s="120"/>
      <c r="MNQ11" s="120"/>
      <c r="MNR11" s="120"/>
      <c r="MNS11" s="120"/>
      <c r="MNT11" s="120"/>
      <c r="MNU11" s="120"/>
      <c r="MNV11" s="120"/>
      <c r="MNW11" s="120"/>
      <c r="MNX11" s="120"/>
      <c r="MNY11" s="120"/>
      <c r="MNZ11" s="120"/>
      <c r="MOA11" s="120"/>
      <c r="MOB11" s="120"/>
      <c r="MOC11" s="120"/>
      <c r="MOD11" s="120"/>
      <c r="MOE11" s="120"/>
      <c r="MOF11" s="120"/>
      <c r="MOG11" s="120"/>
      <c r="MOH11" s="120"/>
      <c r="MOI11" s="120"/>
      <c r="MOJ11" s="120"/>
      <c r="MOK11" s="120"/>
      <c r="MOL11" s="120"/>
      <c r="MOM11" s="120"/>
      <c r="MON11" s="120"/>
      <c r="MOO11" s="120"/>
      <c r="MOP11" s="120"/>
      <c r="MOQ11" s="120"/>
      <c r="MOR11" s="120"/>
      <c r="MOS11" s="120"/>
      <c r="MOT11" s="120"/>
      <c r="MOU11" s="120"/>
      <c r="MOV11" s="120"/>
      <c r="MOW11" s="120"/>
      <c r="MOX11" s="120"/>
      <c r="MOY11" s="120"/>
      <c r="MOZ11" s="120"/>
      <c r="MPA11" s="120"/>
      <c r="MPB11" s="120"/>
      <c r="MPC11" s="120"/>
      <c r="MPD11" s="120"/>
      <c r="MPE11" s="120"/>
      <c r="MPF11" s="120"/>
      <c r="MPG11" s="120"/>
      <c r="MPH11" s="120"/>
      <c r="MPI11" s="120"/>
      <c r="MPJ11" s="120"/>
      <c r="MPK11" s="120"/>
      <c r="MPL11" s="120"/>
      <c r="MPM11" s="120"/>
      <c r="MPN11" s="120"/>
      <c r="MPO11" s="120"/>
      <c r="MPP11" s="120"/>
      <c r="MPQ11" s="120"/>
      <c r="MPR11" s="120"/>
      <c r="MPS11" s="120"/>
      <c r="MPT11" s="120"/>
      <c r="MPU11" s="120"/>
      <c r="MPV11" s="120"/>
      <c r="MPW11" s="120"/>
      <c r="MPX11" s="120"/>
      <c r="MPY11" s="120"/>
      <c r="MPZ11" s="120"/>
      <c r="MQA11" s="120"/>
      <c r="MQB11" s="120"/>
      <c r="MQC11" s="120"/>
      <c r="MQD11" s="120"/>
      <c r="MQE11" s="120"/>
      <c r="MQF11" s="120"/>
      <c r="MQG11" s="120"/>
      <c r="MQH11" s="120"/>
      <c r="MQI11" s="120"/>
      <c r="MQJ11" s="120"/>
      <c r="MQK11" s="120"/>
      <c r="MQL11" s="120"/>
      <c r="MQM11" s="120"/>
      <c r="MQN11" s="120"/>
      <c r="MQO11" s="120"/>
      <c r="MQP11" s="120"/>
      <c r="MQQ11" s="120"/>
      <c r="MQR11" s="120"/>
      <c r="MQS11" s="120"/>
      <c r="MQT11" s="120"/>
      <c r="MQU11" s="120"/>
      <c r="MQV11" s="120"/>
      <c r="MQW11" s="120"/>
      <c r="MQX11" s="120"/>
      <c r="MQY11" s="120"/>
      <c r="MQZ11" s="120"/>
      <c r="MRA11" s="120"/>
      <c r="MRB11" s="120"/>
      <c r="MRC11" s="120"/>
      <c r="MRD11" s="120"/>
      <c r="MRE11" s="120"/>
      <c r="MRF11" s="120"/>
      <c r="MRG11" s="120"/>
      <c r="MRH11" s="120"/>
      <c r="MRI11" s="120"/>
      <c r="MRJ11" s="120"/>
      <c r="MRK11" s="120"/>
      <c r="MRL11" s="120"/>
      <c r="MRM11" s="120"/>
      <c r="MRN11" s="120"/>
      <c r="MRO11" s="120"/>
      <c r="MRP11" s="120"/>
      <c r="MRQ11" s="120"/>
      <c r="MRR11" s="120"/>
      <c r="MRS11" s="120"/>
      <c r="MRT11" s="120"/>
      <c r="MRU11" s="120"/>
      <c r="MRV11" s="120"/>
      <c r="MRW11" s="120"/>
      <c r="MRX11" s="120"/>
      <c r="MRY11" s="120"/>
      <c r="MRZ11" s="120"/>
      <c r="MSA11" s="120"/>
      <c r="MSB11" s="120"/>
      <c r="MSC11" s="120"/>
      <c r="MSD11" s="120"/>
      <c r="MSE11" s="120"/>
      <c r="MSF11" s="120"/>
      <c r="MSG11" s="120"/>
      <c r="MSH11" s="120"/>
      <c r="MSI11" s="120"/>
      <c r="MSJ11" s="120"/>
      <c r="MSK11" s="120"/>
      <c r="MSL11" s="120"/>
      <c r="MSM11" s="120"/>
      <c r="MSN11" s="120"/>
      <c r="MSO11" s="120"/>
      <c r="MSP11" s="120"/>
      <c r="MSQ11" s="120"/>
      <c r="MSR11" s="120"/>
      <c r="MSS11" s="120"/>
      <c r="MST11" s="120"/>
      <c r="MSU11" s="120"/>
      <c r="MSV11" s="120"/>
      <c r="MSW11" s="120"/>
      <c r="MSX11" s="120"/>
      <c r="MSY11" s="120"/>
      <c r="MSZ11" s="120"/>
      <c r="MTA11" s="120"/>
      <c r="MTB11" s="120"/>
      <c r="MTC11" s="120"/>
      <c r="MTD11" s="120"/>
      <c r="MTE11" s="120"/>
      <c r="MTF11" s="120"/>
      <c r="MTG11" s="120"/>
      <c r="MTH11" s="120"/>
      <c r="MTI11" s="120"/>
      <c r="MTJ11" s="120"/>
      <c r="MTK11" s="120"/>
      <c r="MTL11" s="120"/>
      <c r="MTM11" s="120"/>
      <c r="MTN11" s="120"/>
      <c r="MTO11" s="120"/>
      <c r="MTP11" s="120"/>
      <c r="MTQ11" s="120"/>
      <c r="MTR11" s="120"/>
      <c r="MTS11" s="120"/>
      <c r="MTT11" s="120"/>
      <c r="MTU11" s="120"/>
      <c r="MTV11" s="120"/>
      <c r="MTW11" s="120"/>
      <c r="MTX11" s="120"/>
      <c r="MTY11" s="120"/>
      <c r="MTZ11" s="120"/>
      <c r="MUA11" s="120"/>
      <c r="MUB11" s="120"/>
      <c r="MUC11" s="120"/>
      <c r="MUD11" s="120"/>
      <c r="MUE11" s="120"/>
      <c r="MUF11" s="120"/>
      <c r="MUG11" s="120"/>
      <c r="MUH11" s="120"/>
      <c r="MUI11" s="120"/>
      <c r="MUJ11" s="120"/>
      <c r="MUK11" s="120"/>
      <c r="MUL11" s="120"/>
      <c r="MUM11" s="120"/>
      <c r="MUN11" s="120"/>
      <c r="MUO11" s="120"/>
      <c r="MUP11" s="120"/>
      <c r="MUQ11" s="120"/>
      <c r="MUR11" s="120"/>
      <c r="MUS11" s="120"/>
      <c r="MUT11" s="120"/>
      <c r="MUU11" s="120"/>
      <c r="MUV11" s="120"/>
      <c r="MUW11" s="120"/>
      <c r="MUX11" s="120"/>
      <c r="MUY11" s="120"/>
      <c r="MUZ11" s="120"/>
      <c r="MVA11" s="120"/>
      <c r="MVB11" s="120"/>
      <c r="MVC11" s="120"/>
      <c r="MVD11" s="120"/>
      <c r="MVE11" s="120"/>
      <c r="MVF11" s="120"/>
      <c r="MVG11" s="120"/>
      <c r="MVH11" s="120"/>
      <c r="MVI11" s="120"/>
      <c r="MVJ11" s="120"/>
      <c r="MVK11" s="120"/>
      <c r="MVL11" s="120"/>
      <c r="MVM11" s="120"/>
      <c r="MVN11" s="120"/>
      <c r="MVO11" s="120"/>
      <c r="MVP11" s="120"/>
      <c r="MVQ11" s="120"/>
      <c r="MVR11" s="120"/>
      <c r="MVS11" s="120"/>
      <c r="MVT11" s="120"/>
      <c r="MVU11" s="120"/>
      <c r="MVV11" s="120"/>
      <c r="MVW11" s="120"/>
      <c r="MVX11" s="120"/>
      <c r="MVY11" s="120"/>
      <c r="MVZ11" s="120"/>
      <c r="MWA11" s="120"/>
      <c r="MWB11" s="120"/>
      <c r="MWC11" s="120"/>
      <c r="MWD11" s="120"/>
      <c r="MWE11" s="120"/>
      <c r="MWF11" s="120"/>
      <c r="MWG11" s="120"/>
      <c r="MWH11" s="120"/>
      <c r="MWI11" s="120"/>
      <c r="MWJ11" s="120"/>
      <c r="MWK11" s="120"/>
      <c r="MWL11" s="120"/>
      <c r="MWM11" s="120"/>
      <c r="MWN11" s="120"/>
      <c r="MWO11" s="120"/>
      <c r="MWP11" s="120"/>
      <c r="MWQ11" s="120"/>
      <c r="MWR11" s="120"/>
      <c r="MWS11" s="120"/>
      <c r="MWT11" s="120"/>
      <c r="MWU11" s="120"/>
      <c r="MWV11" s="120"/>
      <c r="MWW11" s="120"/>
      <c r="MWX11" s="120"/>
      <c r="MWY11" s="120"/>
      <c r="MWZ11" s="120"/>
      <c r="MXA11" s="120"/>
      <c r="MXB11" s="120"/>
      <c r="MXC11" s="120"/>
      <c r="MXD11" s="120"/>
      <c r="MXE11" s="120"/>
      <c r="MXF11" s="120"/>
      <c r="MXG11" s="120"/>
      <c r="MXH11" s="120"/>
      <c r="MXI11" s="120"/>
      <c r="MXJ11" s="120"/>
      <c r="MXK11" s="120"/>
      <c r="MXL11" s="120"/>
      <c r="MXM11" s="120"/>
      <c r="MXN11" s="120"/>
      <c r="MXO11" s="120"/>
      <c r="MXP11" s="120"/>
      <c r="MXQ11" s="120"/>
      <c r="MXR11" s="120"/>
      <c r="MXS11" s="120"/>
      <c r="MXT11" s="120"/>
      <c r="MXU11" s="120"/>
      <c r="MXV11" s="120"/>
      <c r="MXW11" s="120"/>
      <c r="MXX11" s="120"/>
      <c r="MXY11" s="120"/>
      <c r="MXZ11" s="120"/>
      <c r="MYA11" s="120"/>
      <c r="MYB11" s="120"/>
      <c r="MYC11" s="120"/>
      <c r="MYD11" s="120"/>
      <c r="MYE11" s="120"/>
      <c r="MYF11" s="120"/>
      <c r="MYG11" s="120"/>
      <c r="MYH11" s="120"/>
      <c r="MYI11" s="120"/>
      <c r="MYJ11" s="120"/>
      <c r="MYK11" s="120"/>
      <c r="MYL11" s="120"/>
      <c r="MYM11" s="120"/>
      <c r="MYN11" s="120"/>
      <c r="MYO11" s="120"/>
      <c r="MYP11" s="120"/>
      <c r="MYQ11" s="120"/>
      <c r="MYR11" s="120"/>
      <c r="MYS11" s="120"/>
      <c r="MYT11" s="120"/>
      <c r="MYU11" s="120"/>
      <c r="MYV11" s="120"/>
      <c r="MYW11" s="120"/>
      <c r="MYX11" s="120"/>
      <c r="MYY11" s="120"/>
      <c r="MYZ11" s="120"/>
      <c r="MZA11" s="120"/>
      <c r="MZB11" s="120"/>
      <c r="MZC11" s="120"/>
      <c r="MZD11" s="120"/>
      <c r="MZE11" s="120"/>
      <c r="MZF11" s="120"/>
      <c r="MZG11" s="120"/>
      <c r="MZH11" s="120"/>
      <c r="MZI11" s="120"/>
      <c r="MZJ11" s="120"/>
      <c r="MZK11" s="120"/>
      <c r="MZL11" s="120"/>
      <c r="MZM11" s="120"/>
      <c r="MZN11" s="120"/>
      <c r="MZO11" s="120"/>
      <c r="MZP11" s="120"/>
      <c r="MZQ11" s="120"/>
      <c r="MZR11" s="120"/>
      <c r="MZS11" s="120"/>
      <c r="MZT11" s="120"/>
      <c r="MZU11" s="120"/>
      <c r="MZV11" s="120"/>
      <c r="MZW11" s="120"/>
      <c r="MZX11" s="120"/>
      <c r="MZY11" s="120"/>
      <c r="MZZ11" s="120"/>
      <c r="NAA11" s="120"/>
      <c r="NAB11" s="120"/>
      <c r="NAC11" s="120"/>
      <c r="NAD11" s="120"/>
      <c r="NAE11" s="120"/>
      <c r="NAF11" s="120"/>
      <c r="NAG11" s="120"/>
      <c r="NAH11" s="120"/>
      <c r="NAI11" s="120"/>
      <c r="NAJ11" s="120"/>
      <c r="NAK11" s="120"/>
      <c r="NAL11" s="120"/>
      <c r="NAM11" s="120"/>
      <c r="NAN11" s="120"/>
      <c r="NAO11" s="120"/>
      <c r="NAP11" s="120"/>
      <c r="NAQ11" s="120"/>
      <c r="NAR11" s="120"/>
      <c r="NAS11" s="120"/>
      <c r="NAT11" s="120"/>
      <c r="NAU11" s="120"/>
      <c r="NAV11" s="120"/>
      <c r="NAW11" s="120"/>
      <c r="NAX11" s="120"/>
      <c r="NAY11" s="120"/>
      <c r="NAZ11" s="120"/>
      <c r="NBA11" s="120"/>
      <c r="NBB11" s="120"/>
      <c r="NBC11" s="120"/>
      <c r="NBD11" s="120"/>
      <c r="NBE11" s="120"/>
      <c r="NBF11" s="120"/>
      <c r="NBG11" s="120"/>
      <c r="NBH11" s="120"/>
      <c r="NBI11" s="120"/>
      <c r="NBJ11" s="120"/>
      <c r="NBK11" s="120"/>
      <c r="NBL11" s="120"/>
      <c r="NBM11" s="120"/>
      <c r="NBN11" s="120"/>
      <c r="NBO11" s="120"/>
      <c r="NBP11" s="120"/>
      <c r="NBQ11" s="120"/>
      <c r="NBR11" s="120"/>
      <c r="NBS11" s="120"/>
      <c r="NBT11" s="120"/>
      <c r="NBU11" s="120"/>
      <c r="NBV11" s="120"/>
      <c r="NBW11" s="120"/>
      <c r="NBX11" s="120"/>
      <c r="NBY11" s="120"/>
      <c r="NBZ11" s="120"/>
      <c r="NCA11" s="120"/>
      <c r="NCB11" s="120"/>
      <c r="NCC11" s="120"/>
      <c r="NCD11" s="120"/>
      <c r="NCE11" s="120"/>
      <c r="NCF11" s="120"/>
      <c r="NCG11" s="120"/>
      <c r="NCH11" s="120"/>
      <c r="NCI11" s="120"/>
      <c r="NCJ11" s="120"/>
      <c r="NCK11" s="120"/>
      <c r="NCL11" s="120"/>
      <c r="NCM11" s="120"/>
      <c r="NCN11" s="120"/>
      <c r="NCO11" s="120"/>
      <c r="NCP11" s="120"/>
      <c r="NCQ11" s="120"/>
      <c r="NCR11" s="120"/>
      <c r="NCS11" s="120"/>
      <c r="NCT11" s="120"/>
      <c r="NCU11" s="120"/>
      <c r="NCV11" s="120"/>
      <c r="NCW11" s="120"/>
      <c r="NCX11" s="120"/>
      <c r="NCY11" s="120"/>
      <c r="NCZ11" s="120"/>
      <c r="NDA11" s="120"/>
      <c r="NDB11" s="120"/>
      <c r="NDC11" s="120"/>
      <c r="NDD11" s="120"/>
      <c r="NDE11" s="120"/>
      <c r="NDF11" s="120"/>
      <c r="NDG11" s="120"/>
      <c r="NDH11" s="120"/>
      <c r="NDI11" s="120"/>
      <c r="NDJ11" s="120"/>
      <c r="NDK11" s="120"/>
      <c r="NDL11" s="120"/>
      <c r="NDM11" s="120"/>
      <c r="NDN11" s="120"/>
      <c r="NDO11" s="120"/>
      <c r="NDP11" s="120"/>
      <c r="NDQ11" s="120"/>
      <c r="NDR11" s="120"/>
      <c r="NDS11" s="120"/>
      <c r="NDT11" s="120"/>
      <c r="NDU11" s="120"/>
      <c r="NDV11" s="120"/>
      <c r="NDW11" s="120"/>
      <c r="NDX11" s="120"/>
      <c r="NDY11" s="120"/>
      <c r="NDZ11" s="120"/>
      <c r="NEA11" s="120"/>
      <c r="NEB11" s="120"/>
      <c r="NEC11" s="120"/>
      <c r="NED11" s="120"/>
      <c r="NEE11" s="120"/>
      <c r="NEF11" s="120"/>
      <c r="NEG11" s="120"/>
      <c r="NEH11" s="120"/>
      <c r="NEI11" s="120"/>
      <c r="NEJ11" s="120"/>
      <c r="NEK11" s="120"/>
      <c r="NEL11" s="120"/>
      <c r="NEM11" s="120"/>
      <c r="NEN11" s="120"/>
      <c r="NEO11" s="120"/>
      <c r="NEP11" s="120"/>
      <c r="NEQ11" s="120"/>
      <c r="NER11" s="120"/>
      <c r="NES11" s="120"/>
      <c r="NET11" s="120"/>
      <c r="NEU11" s="120"/>
      <c r="NEV11" s="120"/>
      <c r="NEW11" s="120"/>
      <c r="NEX11" s="120"/>
      <c r="NEY11" s="120"/>
      <c r="NEZ11" s="120"/>
      <c r="NFA11" s="120"/>
      <c r="NFB11" s="120"/>
      <c r="NFC11" s="120"/>
      <c r="NFD11" s="120"/>
      <c r="NFE11" s="120"/>
      <c r="NFF11" s="120"/>
      <c r="NFG11" s="120"/>
      <c r="NFH11" s="120"/>
      <c r="NFI11" s="120"/>
      <c r="NFJ11" s="120"/>
      <c r="NFK11" s="120"/>
      <c r="NFL11" s="120"/>
      <c r="NFM11" s="120"/>
      <c r="NFN11" s="120"/>
      <c r="NFO11" s="120"/>
      <c r="NFP11" s="120"/>
      <c r="NFQ11" s="120"/>
      <c r="NFR11" s="120"/>
      <c r="NFS11" s="120"/>
      <c r="NFT11" s="120"/>
      <c r="NFU11" s="120"/>
      <c r="NFV11" s="120"/>
      <c r="NFW11" s="120"/>
      <c r="NFX11" s="120"/>
      <c r="NFY11" s="120"/>
      <c r="NFZ11" s="120"/>
      <c r="NGA11" s="120"/>
      <c r="NGB11" s="120"/>
      <c r="NGC11" s="120"/>
      <c r="NGD11" s="120"/>
      <c r="NGE11" s="120"/>
      <c r="NGF11" s="120"/>
      <c r="NGG11" s="120"/>
      <c r="NGH11" s="120"/>
      <c r="NGI11" s="120"/>
      <c r="NGJ11" s="120"/>
      <c r="NGK11" s="120"/>
      <c r="NGL11" s="120"/>
      <c r="NGM11" s="120"/>
      <c r="NGN11" s="120"/>
      <c r="NGO11" s="120"/>
      <c r="NGP11" s="120"/>
      <c r="NGQ11" s="120"/>
      <c r="NGR11" s="120"/>
      <c r="NGS11" s="120"/>
      <c r="NGT11" s="120"/>
      <c r="NGU11" s="120"/>
      <c r="NGV11" s="120"/>
      <c r="NGW11" s="120"/>
      <c r="NGX11" s="120"/>
      <c r="NGY11" s="120"/>
      <c r="NGZ11" s="120"/>
      <c r="NHA11" s="120"/>
      <c r="NHB11" s="120"/>
      <c r="NHC11" s="120"/>
      <c r="NHD11" s="120"/>
      <c r="NHE11" s="120"/>
      <c r="NHF11" s="120"/>
      <c r="NHG11" s="120"/>
      <c r="NHH11" s="120"/>
      <c r="NHI11" s="120"/>
      <c r="NHJ11" s="120"/>
      <c r="NHK11" s="120"/>
      <c r="NHL11" s="120"/>
      <c r="NHM11" s="120"/>
      <c r="NHN11" s="120"/>
      <c r="NHO11" s="120"/>
      <c r="NHP11" s="120"/>
      <c r="NHQ11" s="120"/>
      <c r="NHR11" s="120"/>
      <c r="NHS11" s="120"/>
      <c r="NHT11" s="120"/>
      <c r="NHU11" s="120"/>
      <c r="NHV11" s="120"/>
      <c r="NHW11" s="120"/>
      <c r="NHX11" s="120"/>
      <c r="NHY11" s="120"/>
      <c r="NHZ11" s="120"/>
      <c r="NIA11" s="120"/>
      <c r="NIB11" s="120"/>
      <c r="NIC11" s="120"/>
      <c r="NID11" s="120"/>
      <c r="NIE11" s="120"/>
      <c r="NIF11" s="120"/>
      <c r="NIG11" s="120"/>
      <c r="NIH11" s="120"/>
      <c r="NII11" s="120"/>
      <c r="NIJ11" s="120"/>
      <c r="NIK11" s="120"/>
      <c r="NIL11" s="120"/>
      <c r="NIM11" s="120"/>
      <c r="NIN11" s="120"/>
      <c r="NIO11" s="120"/>
      <c r="NIP11" s="120"/>
      <c r="NIQ11" s="120"/>
      <c r="NIR11" s="120"/>
      <c r="NIS11" s="120"/>
      <c r="NIT11" s="120"/>
      <c r="NIU11" s="120"/>
      <c r="NIV11" s="120"/>
      <c r="NIW11" s="120"/>
      <c r="NIX11" s="120"/>
      <c r="NIY11" s="120"/>
      <c r="NIZ11" s="120"/>
      <c r="NJA11" s="120"/>
      <c r="NJB11" s="120"/>
      <c r="NJC11" s="120"/>
      <c r="NJD11" s="120"/>
      <c r="NJE11" s="120"/>
      <c r="NJF11" s="120"/>
      <c r="NJG11" s="120"/>
      <c r="NJH11" s="120"/>
      <c r="NJI11" s="120"/>
      <c r="NJJ11" s="120"/>
      <c r="NJK11" s="120"/>
      <c r="NJL11" s="120"/>
      <c r="NJM11" s="120"/>
      <c r="NJN11" s="120"/>
      <c r="NJO11" s="120"/>
      <c r="NJP11" s="120"/>
      <c r="NJQ11" s="120"/>
      <c r="NJR11" s="120"/>
      <c r="NJS11" s="120"/>
      <c r="NJT11" s="120"/>
      <c r="NJU11" s="120"/>
      <c r="NJV11" s="120"/>
      <c r="NJW11" s="120"/>
      <c r="NJX11" s="120"/>
      <c r="NJY11" s="120"/>
      <c r="NJZ11" s="120"/>
      <c r="NKA11" s="120"/>
      <c r="NKB11" s="120"/>
      <c r="NKC11" s="120"/>
      <c r="NKD11" s="120"/>
      <c r="NKE11" s="120"/>
      <c r="NKF11" s="120"/>
      <c r="NKG11" s="120"/>
      <c r="NKH11" s="120"/>
      <c r="NKI11" s="120"/>
      <c r="NKJ11" s="120"/>
      <c r="NKK11" s="120"/>
      <c r="NKL11" s="120"/>
      <c r="NKM11" s="120"/>
      <c r="NKN11" s="120"/>
      <c r="NKO11" s="120"/>
      <c r="NKP11" s="120"/>
      <c r="NKQ11" s="120"/>
      <c r="NKR11" s="120"/>
      <c r="NKS11" s="120"/>
      <c r="NKT11" s="120"/>
      <c r="NKU11" s="120"/>
      <c r="NKV11" s="120"/>
      <c r="NKW11" s="120"/>
      <c r="NKX11" s="120"/>
      <c r="NKY11" s="120"/>
      <c r="NKZ11" s="120"/>
      <c r="NLA11" s="120"/>
      <c r="NLB11" s="120"/>
      <c r="NLC11" s="120"/>
      <c r="NLD11" s="120"/>
      <c r="NLE11" s="120"/>
      <c r="NLF11" s="120"/>
      <c r="NLG11" s="120"/>
      <c r="NLH11" s="120"/>
      <c r="NLI11" s="120"/>
      <c r="NLJ11" s="120"/>
      <c r="NLK11" s="120"/>
      <c r="NLL11" s="120"/>
      <c r="NLM11" s="120"/>
      <c r="NLN11" s="120"/>
      <c r="NLO11" s="120"/>
      <c r="NLP11" s="120"/>
      <c r="NLQ11" s="120"/>
      <c r="NLR11" s="120"/>
      <c r="NLS11" s="120"/>
      <c r="NLT11" s="120"/>
      <c r="NLU11" s="120"/>
      <c r="NLV11" s="120"/>
      <c r="NLW11" s="120"/>
      <c r="NLX11" s="120"/>
      <c r="NLY11" s="120"/>
      <c r="NLZ11" s="120"/>
      <c r="NMA11" s="120"/>
      <c r="NMB11" s="120"/>
      <c r="NMC11" s="120"/>
      <c r="NMD11" s="120"/>
      <c r="NME11" s="120"/>
      <c r="NMF11" s="120"/>
      <c r="NMG11" s="120"/>
      <c r="NMH11" s="120"/>
      <c r="NMI11" s="120"/>
      <c r="NMJ11" s="120"/>
      <c r="NMK11" s="120"/>
      <c r="NML11" s="120"/>
      <c r="NMM11" s="120"/>
      <c r="NMN11" s="120"/>
      <c r="NMO11" s="120"/>
      <c r="NMP11" s="120"/>
      <c r="NMQ11" s="120"/>
      <c r="NMR11" s="120"/>
      <c r="NMS11" s="120"/>
      <c r="NMT11" s="120"/>
      <c r="NMU11" s="120"/>
      <c r="NMV11" s="120"/>
      <c r="NMW11" s="120"/>
      <c r="NMX11" s="120"/>
      <c r="NMY11" s="120"/>
      <c r="NMZ11" s="120"/>
      <c r="NNA11" s="120"/>
      <c r="NNB11" s="120"/>
      <c r="NNC11" s="120"/>
      <c r="NND11" s="120"/>
      <c r="NNE11" s="120"/>
      <c r="NNF11" s="120"/>
      <c r="NNG11" s="120"/>
      <c r="NNH11" s="120"/>
      <c r="NNI11" s="120"/>
      <c r="NNJ11" s="120"/>
      <c r="NNK11" s="120"/>
      <c r="NNL11" s="120"/>
      <c r="NNM11" s="120"/>
      <c r="NNN11" s="120"/>
      <c r="NNO11" s="120"/>
      <c r="NNP11" s="120"/>
      <c r="NNQ11" s="120"/>
      <c r="NNR11" s="120"/>
      <c r="NNS11" s="120"/>
      <c r="NNT11" s="120"/>
      <c r="NNU11" s="120"/>
      <c r="NNV11" s="120"/>
      <c r="NNW11" s="120"/>
      <c r="NNX11" s="120"/>
      <c r="NNY11" s="120"/>
      <c r="NNZ11" s="120"/>
      <c r="NOA11" s="120"/>
      <c r="NOB11" s="120"/>
      <c r="NOC11" s="120"/>
      <c r="NOD11" s="120"/>
      <c r="NOE11" s="120"/>
      <c r="NOF11" s="120"/>
      <c r="NOG11" s="120"/>
      <c r="NOH11" s="120"/>
      <c r="NOI11" s="120"/>
      <c r="NOJ11" s="120"/>
      <c r="NOK11" s="120"/>
      <c r="NOL11" s="120"/>
      <c r="NOM11" s="120"/>
      <c r="NON11" s="120"/>
      <c r="NOO11" s="120"/>
      <c r="NOP11" s="120"/>
      <c r="NOQ11" s="120"/>
      <c r="NOR11" s="120"/>
      <c r="NOS11" s="120"/>
      <c r="NOT11" s="120"/>
      <c r="NOU11" s="120"/>
      <c r="NOV11" s="120"/>
      <c r="NOW11" s="120"/>
      <c r="NOX11" s="120"/>
      <c r="NOY11" s="120"/>
      <c r="NOZ11" s="120"/>
      <c r="NPA11" s="120"/>
      <c r="NPB11" s="120"/>
      <c r="NPC11" s="120"/>
      <c r="NPD11" s="120"/>
      <c r="NPE11" s="120"/>
      <c r="NPF11" s="120"/>
      <c r="NPG11" s="120"/>
      <c r="NPH11" s="120"/>
      <c r="NPI11" s="120"/>
      <c r="NPJ11" s="120"/>
      <c r="NPK11" s="120"/>
      <c r="NPL11" s="120"/>
      <c r="NPM11" s="120"/>
      <c r="NPN11" s="120"/>
      <c r="NPO11" s="120"/>
      <c r="NPP11" s="120"/>
      <c r="NPQ11" s="120"/>
      <c r="NPR11" s="120"/>
      <c r="NPS11" s="120"/>
      <c r="NPT11" s="120"/>
      <c r="NPU11" s="120"/>
      <c r="NPV11" s="120"/>
      <c r="NPW11" s="120"/>
      <c r="NPX11" s="120"/>
      <c r="NPY11" s="120"/>
      <c r="NPZ11" s="120"/>
      <c r="NQA11" s="120"/>
      <c r="NQB11" s="120"/>
      <c r="NQC11" s="120"/>
      <c r="NQD11" s="120"/>
      <c r="NQE11" s="120"/>
      <c r="NQF11" s="120"/>
      <c r="NQG11" s="120"/>
      <c r="NQH11" s="120"/>
      <c r="NQI11" s="120"/>
      <c r="NQJ11" s="120"/>
      <c r="NQK11" s="120"/>
      <c r="NQL11" s="120"/>
      <c r="NQM11" s="120"/>
      <c r="NQN11" s="120"/>
      <c r="NQO11" s="120"/>
      <c r="NQP11" s="120"/>
      <c r="NQQ11" s="120"/>
      <c r="NQR11" s="120"/>
      <c r="NQS11" s="120"/>
      <c r="NQT11" s="120"/>
      <c r="NQU11" s="120"/>
      <c r="NQV11" s="120"/>
      <c r="NQW11" s="120"/>
      <c r="NQX11" s="120"/>
      <c r="NQY11" s="120"/>
      <c r="NQZ11" s="120"/>
      <c r="NRA11" s="120"/>
      <c r="NRB11" s="120"/>
      <c r="NRC11" s="120"/>
      <c r="NRD11" s="120"/>
      <c r="NRE11" s="120"/>
      <c r="NRF11" s="120"/>
      <c r="NRG11" s="120"/>
      <c r="NRH11" s="120"/>
      <c r="NRI11" s="120"/>
      <c r="NRJ11" s="120"/>
      <c r="NRK11" s="120"/>
      <c r="NRL11" s="120"/>
      <c r="NRM11" s="120"/>
      <c r="NRN11" s="120"/>
      <c r="NRO11" s="120"/>
      <c r="NRP11" s="120"/>
      <c r="NRQ11" s="120"/>
      <c r="NRR11" s="120"/>
      <c r="NRS11" s="120"/>
      <c r="NRT11" s="120"/>
      <c r="NRU11" s="120"/>
      <c r="NRV11" s="120"/>
      <c r="NRW11" s="120"/>
      <c r="NRX11" s="120"/>
      <c r="NRY11" s="120"/>
      <c r="NRZ11" s="120"/>
      <c r="NSA11" s="120"/>
      <c r="NSB11" s="120"/>
      <c r="NSC11" s="120"/>
      <c r="NSD11" s="120"/>
      <c r="NSE11" s="120"/>
      <c r="NSF11" s="120"/>
      <c r="NSG11" s="120"/>
      <c r="NSH11" s="120"/>
      <c r="NSI11" s="120"/>
      <c r="NSJ11" s="120"/>
      <c r="NSK11" s="120"/>
      <c r="NSL11" s="120"/>
      <c r="NSM11" s="120"/>
      <c r="NSN11" s="120"/>
      <c r="NSO11" s="120"/>
      <c r="NSP11" s="120"/>
      <c r="NSQ11" s="120"/>
      <c r="NSR11" s="120"/>
      <c r="NSS11" s="120"/>
      <c r="NST11" s="120"/>
      <c r="NSU11" s="120"/>
      <c r="NSV11" s="120"/>
      <c r="NSW11" s="120"/>
      <c r="NSX11" s="120"/>
      <c r="NSY11" s="120"/>
      <c r="NSZ11" s="120"/>
      <c r="NTA11" s="120"/>
      <c r="NTB11" s="120"/>
      <c r="NTC11" s="120"/>
      <c r="NTD11" s="120"/>
      <c r="NTE11" s="120"/>
      <c r="NTF11" s="120"/>
      <c r="NTG11" s="120"/>
      <c r="NTH11" s="120"/>
      <c r="NTI11" s="120"/>
      <c r="NTJ11" s="120"/>
      <c r="NTK11" s="120"/>
      <c r="NTL11" s="120"/>
      <c r="NTM11" s="120"/>
      <c r="NTN11" s="120"/>
      <c r="NTO11" s="120"/>
      <c r="NTP11" s="120"/>
      <c r="NTQ11" s="120"/>
      <c r="NTR11" s="120"/>
      <c r="NTS11" s="120"/>
      <c r="NTT11" s="120"/>
      <c r="NTU11" s="120"/>
      <c r="NTV11" s="120"/>
      <c r="NTW11" s="120"/>
      <c r="NTX11" s="120"/>
      <c r="NTY11" s="120"/>
      <c r="NTZ11" s="120"/>
      <c r="NUA11" s="120"/>
      <c r="NUB11" s="120"/>
      <c r="NUC11" s="120"/>
      <c r="NUD11" s="120"/>
      <c r="NUE11" s="120"/>
      <c r="NUF11" s="120"/>
      <c r="NUG11" s="120"/>
      <c r="NUH11" s="120"/>
      <c r="NUI11" s="120"/>
      <c r="NUJ11" s="120"/>
      <c r="NUK11" s="120"/>
      <c r="NUL11" s="120"/>
      <c r="NUM11" s="120"/>
      <c r="NUN11" s="120"/>
      <c r="NUO11" s="120"/>
      <c r="NUP11" s="120"/>
      <c r="NUQ11" s="120"/>
      <c r="NUR11" s="120"/>
      <c r="NUS11" s="120"/>
      <c r="NUT11" s="120"/>
      <c r="NUU11" s="120"/>
      <c r="NUV11" s="120"/>
      <c r="NUW11" s="120"/>
      <c r="NUX11" s="120"/>
      <c r="NUY11" s="120"/>
      <c r="NUZ11" s="120"/>
      <c r="NVA11" s="120"/>
      <c r="NVB11" s="120"/>
      <c r="NVC11" s="120"/>
      <c r="NVD11" s="120"/>
      <c r="NVE11" s="120"/>
      <c r="NVF11" s="120"/>
      <c r="NVG11" s="120"/>
      <c r="NVH11" s="120"/>
      <c r="NVI11" s="120"/>
      <c r="NVJ11" s="120"/>
      <c r="NVK11" s="120"/>
      <c r="NVL11" s="120"/>
      <c r="NVM11" s="120"/>
      <c r="NVN11" s="120"/>
      <c r="NVO11" s="120"/>
      <c r="NVP11" s="120"/>
      <c r="NVQ11" s="120"/>
      <c r="NVR11" s="120"/>
      <c r="NVS11" s="120"/>
      <c r="NVT11" s="120"/>
      <c r="NVU11" s="120"/>
      <c r="NVV11" s="120"/>
      <c r="NVW11" s="120"/>
      <c r="NVX11" s="120"/>
      <c r="NVY11" s="120"/>
      <c r="NVZ11" s="120"/>
      <c r="NWA11" s="120"/>
      <c r="NWB11" s="120"/>
      <c r="NWC11" s="120"/>
      <c r="NWD11" s="120"/>
      <c r="NWE11" s="120"/>
      <c r="NWF11" s="120"/>
      <c r="NWG11" s="120"/>
      <c r="NWH11" s="120"/>
      <c r="NWI11" s="120"/>
      <c r="NWJ11" s="120"/>
      <c r="NWK11" s="120"/>
      <c r="NWL11" s="120"/>
      <c r="NWM11" s="120"/>
      <c r="NWN11" s="120"/>
      <c r="NWO11" s="120"/>
      <c r="NWP11" s="120"/>
      <c r="NWQ11" s="120"/>
      <c r="NWR11" s="120"/>
      <c r="NWS11" s="120"/>
      <c r="NWT11" s="120"/>
      <c r="NWU11" s="120"/>
      <c r="NWV11" s="120"/>
      <c r="NWW11" s="120"/>
      <c r="NWX11" s="120"/>
      <c r="NWY11" s="120"/>
      <c r="NWZ11" s="120"/>
      <c r="NXA11" s="120"/>
      <c r="NXB11" s="120"/>
      <c r="NXC11" s="120"/>
      <c r="NXD11" s="120"/>
      <c r="NXE11" s="120"/>
      <c r="NXF11" s="120"/>
      <c r="NXG11" s="120"/>
      <c r="NXH11" s="120"/>
      <c r="NXI11" s="120"/>
      <c r="NXJ11" s="120"/>
      <c r="NXK11" s="120"/>
      <c r="NXL11" s="120"/>
      <c r="NXM11" s="120"/>
      <c r="NXN11" s="120"/>
      <c r="NXO11" s="120"/>
      <c r="NXP11" s="120"/>
      <c r="NXQ11" s="120"/>
      <c r="NXR11" s="120"/>
      <c r="NXS11" s="120"/>
      <c r="NXT11" s="120"/>
      <c r="NXU11" s="120"/>
      <c r="NXV11" s="120"/>
      <c r="NXW11" s="120"/>
      <c r="NXX11" s="120"/>
      <c r="NXY11" s="120"/>
      <c r="NXZ11" s="120"/>
      <c r="NYA11" s="120"/>
      <c r="NYB11" s="120"/>
      <c r="NYC11" s="120"/>
      <c r="NYD11" s="120"/>
      <c r="NYE11" s="120"/>
      <c r="NYF11" s="120"/>
      <c r="NYG11" s="120"/>
      <c r="NYH11" s="120"/>
      <c r="NYI11" s="120"/>
      <c r="NYJ11" s="120"/>
      <c r="NYK11" s="120"/>
      <c r="NYL11" s="120"/>
      <c r="NYM11" s="120"/>
      <c r="NYN11" s="120"/>
      <c r="NYO11" s="120"/>
      <c r="NYP11" s="120"/>
      <c r="NYQ11" s="120"/>
      <c r="NYR11" s="120"/>
      <c r="NYS11" s="120"/>
      <c r="NYT11" s="120"/>
      <c r="NYU11" s="120"/>
      <c r="NYV11" s="120"/>
      <c r="NYW11" s="120"/>
      <c r="NYX11" s="120"/>
      <c r="NYY11" s="120"/>
      <c r="NYZ11" s="120"/>
      <c r="NZA11" s="120"/>
      <c r="NZB11" s="120"/>
      <c r="NZC11" s="120"/>
      <c r="NZD11" s="120"/>
      <c r="NZE11" s="120"/>
      <c r="NZF11" s="120"/>
      <c r="NZG11" s="120"/>
      <c r="NZH11" s="120"/>
      <c r="NZI11" s="120"/>
      <c r="NZJ11" s="120"/>
      <c r="NZK11" s="120"/>
      <c r="NZL11" s="120"/>
      <c r="NZM11" s="120"/>
      <c r="NZN11" s="120"/>
      <c r="NZO11" s="120"/>
      <c r="NZP11" s="120"/>
      <c r="NZQ11" s="120"/>
      <c r="NZR11" s="120"/>
      <c r="NZS11" s="120"/>
      <c r="NZT11" s="120"/>
      <c r="NZU11" s="120"/>
      <c r="NZV11" s="120"/>
      <c r="NZW11" s="120"/>
      <c r="NZX11" s="120"/>
      <c r="NZY11" s="120"/>
      <c r="NZZ11" s="120"/>
      <c r="OAA11" s="120"/>
      <c r="OAB11" s="120"/>
      <c r="OAC11" s="120"/>
      <c r="OAD11" s="120"/>
      <c r="OAE11" s="120"/>
      <c r="OAF11" s="120"/>
      <c r="OAG11" s="120"/>
      <c r="OAH11" s="120"/>
      <c r="OAI11" s="120"/>
      <c r="OAJ11" s="120"/>
      <c r="OAK11" s="120"/>
      <c r="OAL11" s="120"/>
      <c r="OAM11" s="120"/>
      <c r="OAN11" s="120"/>
      <c r="OAO11" s="120"/>
      <c r="OAP11" s="120"/>
      <c r="OAQ11" s="120"/>
      <c r="OAR11" s="120"/>
      <c r="OAS11" s="120"/>
      <c r="OAT11" s="120"/>
      <c r="OAU11" s="120"/>
      <c r="OAV11" s="120"/>
      <c r="OAW11" s="120"/>
      <c r="OAX11" s="120"/>
      <c r="OAY11" s="120"/>
      <c r="OAZ11" s="120"/>
      <c r="OBA11" s="120"/>
      <c r="OBB11" s="120"/>
      <c r="OBC11" s="120"/>
      <c r="OBD11" s="120"/>
      <c r="OBE11" s="120"/>
      <c r="OBF11" s="120"/>
      <c r="OBG11" s="120"/>
      <c r="OBH11" s="120"/>
      <c r="OBI11" s="120"/>
      <c r="OBJ11" s="120"/>
      <c r="OBK11" s="120"/>
      <c r="OBL11" s="120"/>
      <c r="OBM11" s="120"/>
      <c r="OBN11" s="120"/>
      <c r="OBO11" s="120"/>
      <c r="OBP11" s="120"/>
      <c r="OBQ11" s="120"/>
      <c r="OBR11" s="120"/>
      <c r="OBS11" s="120"/>
      <c r="OBT11" s="120"/>
      <c r="OBU11" s="120"/>
      <c r="OBV11" s="120"/>
      <c r="OBW11" s="120"/>
      <c r="OBX11" s="120"/>
      <c r="OBY11" s="120"/>
      <c r="OBZ11" s="120"/>
      <c r="OCA11" s="120"/>
      <c r="OCB11" s="120"/>
      <c r="OCC11" s="120"/>
      <c r="OCD11" s="120"/>
      <c r="OCE11" s="120"/>
      <c r="OCF11" s="120"/>
      <c r="OCG11" s="120"/>
      <c r="OCH11" s="120"/>
      <c r="OCI11" s="120"/>
      <c r="OCJ11" s="120"/>
      <c r="OCK11" s="120"/>
      <c r="OCL11" s="120"/>
      <c r="OCM11" s="120"/>
      <c r="OCN11" s="120"/>
      <c r="OCO11" s="120"/>
      <c r="OCP11" s="120"/>
      <c r="OCQ11" s="120"/>
      <c r="OCR11" s="120"/>
      <c r="OCS11" s="120"/>
      <c r="OCT11" s="120"/>
      <c r="OCU11" s="120"/>
      <c r="OCV11" s="120"/>
      <c r="OCW11" s="120"/>
      <c r="OCX11" s="120"/>
      <c r="OCY11" s="120"/>
      <c r="OCZ11" s="120"/>
      <c r="ODA11" s="120"/>
      <c r="ODB11" s="120"/>
      <c r="ODC11" s="120"/>
      <c r="ODD11" s="120"/>
      <c r="ODE11" s="120"/>
      <c r="ODF11" s="120"/>
      <c r="ODG11" s="120"/>
      <c r="ODH11" s="120"/>
      <c r="ODI11" s="120"/>
      <c r="ODJ11" s="120"/>
      <c r="ODK11" s="120"/>
      <c r="ODL11" s="120"/>
      <c r="ODM11" s="120"/>
      <c r="ODN11" s="120"/>
      <c r="ODO11" s="120"/>
      <c r="ODP11" s="120"/>
      <c r="ODQ11" s="120"/>
      <c r="ODR11" s="120"/>
      <c r="ODS11" s="120"/>
      <c r="ODT11" s="120"/>
      <c r="ODU11" s="120"/>
      <c r="ODV11" s="120"/>
      <c r="ODW11" s="120"/>
      <c r="ODX11" s="120"/>
      <c r="ODY11" s="120"/>
      <c r="ODZ11" s="120"/>
      <c r="OEA11" s="120"/>
      <c r="OEB11" s="120"/>
      <c r="OEC11" s="120"/>
      <c r="OED11" s="120"/>
      <c r="OEE11" s="120"/>
      <c r="OEF11" s="120"/>
      <c r="OEG11" s="120"/>
      <c r="OEH11" s="120"/>
      <c r="OEI11" s="120"/>
      <c r="OEJ11" s="120"/>
      <c r="OEK11" s="120"/>
      <c r="OEL11" s="120"/>
      <c r="OEM11" s="120"/>
      <c r="OEN11" s="120"/>
      <c r="OEO11" s="120"/>
      <c r="OEP11" s="120"/>
      <c r="OEQ11" s="120"/>
      <c r="OER11" s="120"/>
      <c r="OES11" s="120"/>
      <c r="OET11" s="120"/>
      <c r="OEU11" s="120"/>
      <c r="OEV11" s="120"/>
      <c r="OEW11" s="120"/>
      <c r="OEX11" s="120"/>
      <c r="OEY11" s="120"/>
      <c r="OEZ11" s="120"/>
      <c r="OFA11" s="120"/>
      <c r="OFB11" s="120"/>
      <c r="OFC11" s="120"/>
      <c r="OFD11" s="120"/>
      <c r="OFE11" s="120"/>
      <c r="OFF11" s="120"/>
      <c r="OFG11" s="120"/>
      <c r="OFH11" s="120"/>
      <c r="OFI11" s="120"/>
      <c r="OFJ11" s="120"/>
      <c r="OFK11" s="120"/>
      <c r="OFL11" s="120"/>
      <c r="OFM11" s="120"/>
      <c r="OFN11" s="120"/>
      <c r="OFO11" s="120"/>
      <c r="OFP11" s="120"/>
      <c r="OFQ11" s="120"/>
      <c r="OFR11" s="120"/>
      <c r="OFS11" s="120"/>
      <c r="OFT11" s="120"/>
      <c r="OFU11" s="120"/>
      <c r="OFV11" s="120"/>
      <c r="OFW11" s="120"/>
      <c r="OFX11" s="120"/>
      <c r="OFY11" s="120"/>
      <c r="OFZ11" s="120"/>
      <c r="OGA11" s="120"/>
      <c r="OGB11" s="120"/>
      <c r="OGC11" s="120"/>
      <c r="OGD11" s="120"/>
      <c r="OGE11" s="120"/>
      <c r="OGF11" s="120"/>
      <c r="OGG11" s="120"/>
      <c r="OGH11" s="120"/>
      <c r="OGI11" s="120"/>
      <c r="OGJ11" s="120"/>
      <c r="OGK11" s="120"/>
      <c r="OGL11" s="120"/>
      <c r="OGM11" s="120"/>
      <c r="OGN11" s="120"/>
      <c r="OGO11" s="120"/>
      <c r="OGP11" s="120"/>
      <c r="OGQ11" s="120"/>
      <c r="OGR11" s="120"/>
      <c r="OGS11" s="120"/>
      <c r="OGT11" s="120"/>
      <c r="OGU11" s="120"/>
      <c r="OGV11" s="120"/>
      <c r="OGW11" s="120"/>
      <c r="OGX11" s="120"/>
      <c r="OGY11" s="120"/>
      <c r="OGZ11" s="120"/>
      <c r="OHA11" s="120"/>
      <c r="OHB11" s="120"/>
      <c r="OHC11" s="120"/>
      <c r="OHD11" s="120"/>
      <c r="OHE11" s="120"/>
      <c r="OHF11" s="120"/>
      <c r="OHG11" s="120"/>
      <c r="OHH11" s="120"/>
      <c r="OHI11" s="120"/>
      <c r="OHJ11" s="120"/>
      <c r="OHK11" s="120"/>
      <c r="OHL11" s="120"/>
      <c r="OHM11" s="120"/>
      <c r="OHN11" s="120"/>
      <c r="OHO11" s="120"/>
      <c r="OHP11" s="120"/>
      <c r="OHQ11" s="120"/>
      <c r="OHR11" s="120"/>
      <c r="OHS11" s="120"/>
      <c r="OHT11" s="120"/>
      <c r="OHU11" s="120"/>
      <c r="OHV11" s="120"/>
      <c r="OHW11" s="120"/>
      <c r="OHX11" s="120"/>
      <c r="OHY11" s="120"/>
      <c r="OHZ11" s="120"/>
      <c r="OIA11" s="120"/>
      <c r="OIB11" s="120"/>
      <c r="OIC11" s="120"/>
      <c r="OID11" s="120"/>
      <c r="OIE11" s="120"/>
      <c r="OIF11" s="120"/>
      <c r="OIG11" s="120"/>
      <c r="OIH11" s="120"/>
      <c r="OII11" s="120"/>
      <c r="OIJ11" s="120"/>
      <c r="OIK11" s="120"/>
      <c r="OIL11" s="120"/>
      <c r="OIM11" s="120"/>
      <c r="OIN11" s="120"/>
      <c r="OIO11" s="120"/>
      <c r="OIP11" s="120"/>
      <c r="OIQ11" s="120"/>
      <c r="OIR11" s="120"/>
      <c r="OIS11" s="120"/>
      <c r="OIT11" s="120"/>
      <c r="OIU11" s="120"/>
      <c r="OIV11" s="120"/>
      <c r="OIW11" s="120"/>
      <c r="OIX11" s="120"/>
      <c r="OIY11" s="120"/>
      <c r="OIZ11" s="120"/>
      <c r="OJA11" s="120"/>
      <c r="OJB11" s="120"/>
      <c r="OJC11" s="120"/>
      <c r="OJD11" s="120"/>
      <c r="OJE11" s="120"/>
      <c r="OJF11" s="120"/>
      <c r="OJG11" s="120"/>
      <c r="OJH11" s="120"/>
      <c r="OJI11" s="120"/>
      <c r="OJJ11" s="120"/>
      <c r="OJK11" s="120"/>
      <c r="OJL11" s="120"/>
      <c r="OJM11" s="120"/>
      <c r="OJN11" s="120"/>
      <c r="OJO11" s="120"/>
      <c r="OJP11" s="120"/>
      <c r="OJQ11" s="120"/>
      <c r="OJR11" s="120"/>
      <c r="OJS11" s="120"/>
      <c r="OJT11" s="120"/>
      <c r="OJU11" s="120"/>
      <c r="OJV11" s="120"/>
      <c r="OJW11" s="120"/>
      <c r="OJX11" s="120"/>
      <c r="OJY11" s="120"/>
      <c r="OJZ11" s="120"/>
      <c r="OKA11" s="120"/>
      <c r="OKB11" s="120"/>
      <c r="OKC11" s="120"/>
      <c r="OKD11" s="120"/>
      <c r="OKE11" s="120"/>
      <c r="OKF11" s="120"/>
      <c r="OKG11" s="120"/>
      <c r="OKH11" s="120"/>
      <c r="OKI11" s="120"/>
      <c r="OKJ11" s="120"/>
      <c r="OKK11" s="120"/>
      <c r="OKL11" s="120"/>
      <c r="OKM11" s="120"/>
      <c r="OKN11" s="120"/>
      <c r="OKO11" s="120"/>
      <c r="OKP11" s="120"/>
      <c r="OKQ11" s="120"/>
      <c r="OKR11" s="120"/>
      <c r="OKS11" s="120"/>
      <c r="OKT11" s="120"/>
      <c r="OKU11" s="120"/>
      <c r="OKV11" s="120"/>
      <c r="OKW11" s="120"/>
      <c r="OKX11" s="120"/>
      <c r="OKY11" s="120"/>
      <c r="OKZ11" s="120"/>
      <c r="OLA11" s="120"/>
      <c r="OLB11" s="120"/>
      <c r="OLC11" s="120"/>
      <c r="OLD11" s="120"/>
      <c r="OLE11" s="120"/>
      <c r="OLF11" s="120"/>
      <c r="OLG11" s="120"/>
      <c r="OLH11" s="120"/>
      <c r="OLI11" s="120"/>
      <c r="OLJ11" s="120"/>
      <c r="OLK11" s="120"/>
      <c r="OLL11" s="120"/>
      <c r="OLM11" s="120"/>
      <c r="OLN11" s="120"/>
      <c r="OLO11" s="120"/>
      <c r="OLP11" s="120"/>
      <c r="OLQ11" s="120"/>
      <c r="OLR11" s="120"/>
      <c r="OLS11" s="120"/>
      <c r="OLT11" s="120"/>
      <c r="OLU11" s="120"/>
      <c r="OLV11" s="120"/>
      <c r="OLW11" s="120"/>
      <c r="OLX11" s="120"/>
      <c r="OLY11" s="120"/>
      <c r="OLZ11" s="120"/>
      <c r="OMA11" s="120"/>
      <c r="OMB11" s="120"/>
      <c r="OMC11" s="120"/>
      <c r="OMD11" s="120"/>
      <c r="OME11" s="120"/>
      <c r="OMF11" s="120"/>
      <c r="OMG11" s="120"/>
      <c r="OMH11" s="120"/>
      <c r="OMI11" s="120"/>
      <c r="OMJ11" s="120"/>
      <c r="OMK11" s="120"/>
      <c r="OML11" s="120"/>
      <c r="OMM11" s="120"/>
      <c r="OMN11" s="120"/>
      <c r="OMO11" s="120"/>
      <c r="OMP11" s="120"/>
      <c r="OMQ11" s="120"/>
      <c r="OMR11" s="120"/>
      <c r="OMS11" s="120"/>
      <c r="OMT11" s="120"/>
      <c r="OMU11" s="120"/>
      <c r="OMV11" s="120"/>
      <c r="OMW11" s="120"/>
      <c r="OMX11" s="120"/>
      <c r="OMY11" s="120"/>
      <c r="OMZ11" s="120"/>
      <c r="ONA11" s="120"/>
      <c r="ONB11" s="120"/>
      <c r="ONC11" s="120"/>
      <c r="OND11" s="120"/>
      <c r="ONE11" s="120"/>
      <c r="ONF11" s="120"/>
      <c r="ONG11" s="120"/>
      <c r="ONH11" s="120"/>
      <c r="ONI11" s="120"/>
      <c r="ONJ11" s="120"/>
      <c r="ONK11" s="120"/>
      <c r="ONL11" s="120"/>
      <c r="ONM11" s="120"/>
      <c r="ONN11" s="120"/>
      <c r="ONO11" s="120"/>
      <c r="ONP11" s="120"/>
      <c r="ONQ11" s="120"/>
      <c r="ONR11" s="120"/>
      <c r="ONS11" s="120"/>
      <c r="ONT11" s="120"/>
      <c r="ONU11" s="120"/>
      <c r="ONV11" s="120"/>
      <c r="ONW11" s="120"/>
      <c r="ONX11" s="120"/>
      <c r="ONY11" s="120"/>
      <c r="ONZ11" s="120"/>
      <c r="OOA11" s="120"/>
      <c r="OOB11" s="120"/>
      <c r="OOC11" s="120"/>
      <c r="OOD11" s="120"/>
      <c r="OOE11" s="120"/>
      <c r="OOF11" s="120"/>
      <c r="OOG11" s="120"/>
      <c r="OOH11" s="120"/>
      <c r="OOI11" s="120"/>
      <c r="OOJ11" s="120"/>
      <c r="OOK11" s="120"/>
      <c r="OOL11" s="120"/>
      <c r="OOM11" s="120"/>
      <c r="OON11" s="120"/>
      <c r="OOO11" s="120"/>
      <c r="OOP11" s="120"/>
      <c r="OOQ11" s="120"/>
      <c r="OOR11" s="120"/>
      <c r="OOS11" s="120"/>
      <c r="OOT11" s="120"/>
      <c r="OOU11" s="120"/>
      <c r="OOV11" s="120"/>
      <c r="OOW11" s="120"/>
      <c r="OOX11" s="120"/>
      <c r="OOY11" s="120"/>
      <c r="OOZ11" s="120"/>
      <c r="OPA11" s="120"/>
      <c r="OPB11" s="120"/>
      <c r="OPC11" s="120"/>
      <c r="OPD11" s="120"/>
      <c r="OPE11" s="120"/>
      <c r="OPF11" s="120"/>
      <c r="OPG11" s="120"/>
      <c r="OPH11" s="120"/>
      <c r="OPI11" s="120"/>
      <c r="OPJ11" s="120"/>
      <c r="OPK11" s="120"/>
      <c r="OPL11" s="120"/>
      <c r="OPM11" s="120"/>
      <c r="OPN11" s="120"/>
      <c r="OPO11" s="120"/>
      <c r="OPP11" s="120"/>
      <c r="OPQ11" s="120"/>
      <c r="OPR11" s="120"/>
      <c r="OPS11" s="120"/>
      <c r="OPT11" s="120"/>
      <c r="OPU11" s="120"/>
      <c r="OPV11" s="120"/>
      <c r="OPW11" s="120"/>
      <c r="OPX11" s="120"/>
      <c r="OPY11" s="120"/>
      <c r="OPZ11" s="120"/>
      <c r="OQA11" s="120"/>
      <c r="OQB11" s="120"/>
      <c r="OQC11" s="120"/>
      <c r="OQD11" s="120"/>
      <c r="OQE11" s="120"/>
      <c r="OQF11" s="120"/>
      <c r="OQG11" s="120"/>
      <c r="OQH11" s="120"/>
      <c r="OQI11" s="120"/>
      <c r="OQJ11" s="120"/>
      <c r="OQK11" s="120"/>
      <c r="OQL11" s="120"/>
      <c r="OQM11" s="120"/>
      <c r="OQN11" s="120"/>
      <c r="OQO11" s="120"/>
      <c r="OQP11" s="120"/>
      <c r="OQQ11" s="120"/>
      <c r="OQR11" s="120"/>
      <c r="OQS11" s="120"/>
      <c r="OQT11" s="120"/>
      <c r="OQU11" s="120"/>
      <c r="OQV11" s="120"/>
      <c r="OQW11" s="120"/>
      <c r="OQX11" s="120"/>
      <c r="OQY11" s="120"/>
      <c r="OQZ11" s="120"/>
      <c r="ORA11" s="120"/>
      <c r="ORB11" s="120"/>
      <c r="ORC11" s="120"/>
      <c r="ORD11" s="120"/>
      <c r="ORE11" s="120"/>
      <c r="ORF11" s="120"/>
      <c r="ORG11" s="120"/>
      <c r="ORH11" s="120"/>
      <c r="ORI11" s="120"/>
      <c r="ORJ11" s="120"/>
      <c r="ORK11" s="120"/>
      <c r="ORL11" s="120"/>
      <c r="ORM11" s="120"/>
      <c r="ORN11" s="120"/>
      <c r="ORO11" s="120"/>
      <c r="ORP11" s="120"/>
      <c r="ORQ11" s="120"/>
      <c r="ORR11" s="120"/>
      <c r="ORS11" s="120"/>
      <c r="ORT11" s="120"/>
      <c r="ORU11" s="120"/>
      <c r="ORV11" s="120"/>
      <c r="ORW11" s="120"/>
      <c r="ORX11" s="120"/>
      <c r="ORY11" s="120"/>
      <c r="ORZ11" s="120"/>
      <c r="OSA11" s="120"/>
      <c r="OSB11" s="120"/>
      <c r="OSC11" s="120"/>
      <c r="OSD11" s="120"/>
      <c r="OSE11" s="120"/>
      <c r="OSF11" s="120"/>
      <c r="OSG11" s="120"/>
      <c r="OSH11" s="120"/>
      <c r="OSI11" s="120"/>
      <c r="OSJ11" s="120"/>
      <c r="OSK11" s="120"/>
      <c r="OSL11" s="120"/>
      <c r="OSM11" s="120"/>
      <c r="OSN11" s="120"/>
      <c r="OSO11" s="120"/>
      <c r="OSP11" s="120"/>
      <c r="OSQ11" s="120"/>
      <c r="OSR11" s="120"/>
      <c r="OSS11" s="120"/>
      <c r="OST11" s="120"/>
      <c r="OSU11" s="120"/>
      <c r="OSV11" s="120"/>
      <c r="OSW11" s="120"/>
      <c r="OSX11" s="120"/>
      <c r="OSY11" s="120"/>
      <c r="OSZ11" s="120"/>
      <c r="OTA11" s="120"/>
      <c r="OTB11" s="120"/>
      <c r="OTC11" s="120"/>
      <c r="OTD11" s="120"/>
      <c r="OTE11" s="120"/>
      <c r="OTF11" s="120"/>
      <c r="OTG11" s="120"/>
      <c r="OTH11" s="120"/>
      <c r="OTI11" s="120"/>
      <c r="OTJ11" s="120"/>
      <c r="OTK11" s="120"/>
      <c r="OTL11" s="120"/>
      <c r="OTM11" s="120"/>
      <c r="OTN11" s="120"/>
      <c r="OTO11" s="120"/>
      <c r="OTP11" s="120"/>
      <c r="OTQ11" s="120"/>
      <c r="OTR11" s="120"/>
      <c r="OTS11" s="120"/>
      <c r="OTT11" s="120"/>
      <c r="OTU11" s="120"/>
      <c r="OTV11" s="120"/>
      <c r="OTW11" s="120"/>
      <c r="OTX11" s="120"/>
      <c r="OTY11" s="120"/>
      <c r="OTZ11" s="120"/>
      <c r="OUA11" s="120"/>
      <c r="OUB11" s="120"/>
      <c r="OUC11" s="120"/>
      <c r="OUD11" s="120"/>
      <c r="OUE11" s="120"/>
      <c r="OUF11" s="120"/>
      <c r="OUG11" s="120"/>
      <c r="OUH11" s="120"/>
      <c r="OUI11" s="120"/>
      <c r="OUJ11" s="120"/>
      <c r="OUK11" s="120"/>
      <c r="OUL11" s="120"/>
      <c r="OUM11" s="120"/>
      <c r="OUN11" s="120"/>
      <c r="OUO11" s="120"/>
      <c r="OUP11" s="120"/>
      <c r="OUQ11" s="120"/>
      <c r="OUR11" s="120"/>
      <c r="OUS11" s="120"/>
      <c r="OUT11" s="120"/>
      <c r="OUU11" s="120"/>
      <c r="OUV11" s="120"/>
      <c r="OUW11" s="120"/>
      <c r="OUX11" s="120"/>
      <c r="OUY11" s="120"/>
      <c r="OUZ11" s="120"/>
      <c r="OVA11" s="120"/>
      <c r="OVB11" s="120"/>
      <c r="OVC11" s="120"/>
      <c r="OVD11" s="120"/>
      <c r="OVE11" s="120"/>
      <c r="OVF11" s="120"/>
      <c r="OVG11" s="120"/>
      <c r="OVH11" s="120"/>
      <c r="OVI11" s="120"/>
      <c r="OVJ11" s="120"/>
      <c r="OVK11" s="120"/>
      <c r="OVL11" s="120"/>
      <c r="OVM11" s="120"/>
      <c r="OVN11" s="120"/>
      <c r="OVO11" s="120"/>
      <c r="OVP11" s="120"/>
      <c r="OVQ11" s="120"/>
      <c r="OVR11" s="120"/>
      <c r="OVS11" s="120"/>
      <c r="OVT11" s="120"/>
      <c r="OVU11" s="120"/>
      <c r="OVV11" s="120"/>
      <c r="OVW11" s="120"/>
      <c r="OVX11" s="120"/>
      <c r="OVY11" s="120"/>
      <c r="OVZ11" s="120"/>
      <c r="OWA11" s="120"/>
      <c r="OWB11" s="120"/>
      <c r="OWC11" s="120"/>
      <c r="OWD11" s="120"/>
      <c r="OWE11" s="120"/>
      <c r="OWF11" s="120"/>
      <c r="OWG11" s="120"/>
      <c r="OWH11" s="120"/>
      <c r="OWI11" s="120"/>
      <c r="OWJ11" s="120"/>
      <c r="OWK11" s="120"/>
      <c r="OWL11" s="120"/>
      <c r="OWM11" s="120"/>
      <c r="OWN11" s="120"/>
      <c r="OWO11" s="120"/>
      <c r="OWP11" s="120"/>
      <c r="OWQ11" s="120"/>
      <c r="OWR11" s="120"/>
      <c r="OWS11" s="120"/>
      <c r="OWT11" s="120"/>
      <c r="OWU11" s="120"/>
      <c r="OWV11" s="120"/>
      <c r="OWW11" s="120"/>
      <c r="OWX11" s="120"/>
      <c r="OWY11" s="120"/>
      <c r="OWZ11" s="120"/>
      <c r="OXA11" s="120"/>
      <c r="OXB11" s="120"/>
      <c r="OXC11" s="120"/>
      <c r="OXD11" s="120"/>
      <c r="OXE11" s="120"/>
      <c r="OXF11" s="120"/>
      <c r="OXG11" s="120"/>
      <c r="OXH11" s="120"/>
      <c r="OXI11" s="120"/>
      <c r="OXJ11" s="120"/>
      <c r="OXK11" s="120"/>
      <c r="OXL11" s="120"/>
      <c r="OXM11" s="120"/>
      <c r="OXN11" s="120"/>
      <c r="OXO11" s="120"/>
      <c r="OXP11" s="120"/>
      <c r="OXQ11" s="120"/>
      <c r="OXR11" s="120"/>
      <c r="OXS11" s="120"/>
      <c r="OXT11" s="120"/>
      <c r="OXU11" s="120"/>
      <c r="OXV11" s="120"/>
      <c r="OXW11" s="120"/>
      <c r="OXX11" s="120"/>
      <c r="OXY11" s="120"/>
      <c r="OXZ11" s="120"/>
      <c r="OYA11" s="120"/>
      <c r="OYB11" s="120"/>
      <c r="OYC11" s="120"/>
      <c r="OYD11" s="120"/>
      <c r="OYE11" s="120"/>
      <c r="OYF11" s="120"/>
      <c r="OYG11" s="120"/>
      <c r="OYH11" s="120"/>
      <c r="OYI11" s="120"/>
      <c r="OYJ11" s="120"/>
      <c r="OYK11" s="120"/>
      <c r="OYL11" s="120"/>
      <c r="OYM11" s="120"/>
      <c r="OYN11" s="120"/>
      <c r="OYO11" s="120"/>
      <c r="OYP11" s="120"/>
      <c r="OYQ11" s="120"/>
      <c r="OYR11" s="120"/>
      <c r="OYS11" s="120"/>
      <c r="OYT11" s="120"/>
      <c r="OYU11" s="120"/>
      <c r="OYV11" s="120"/>
      <c r="OYW11" s="120"/>
      <c r="OYX11" s="120"/>
      <c r="OYY11" s="120"/>
      <c r="OYZ11" s="120"/>
      <c r="OZA11" s="120"/>
      <c r="OZB11" s="120"/>
      <c r="OZC11" s="120"/>
      <c r="OZD11" s="120"/>
      <c r="OZE11" s="120"/>
      <c r="OZF11" s="120"/>
      <c r="OZG11" s="120"/>
      <c r="OZH11" s="120"/>
      <c r="OZI11" s="120"/>
      <c r="OZJ11" s="120"/>
      <c r="OZK11" s="120"/>
      <c r="OZL11" s="120"/>
      <c r="OZM11" s="120"/>
      <c r="OZN11" s="120"/>
      <c r="OZO11" s="120"/>
      <c r="OZP11" s="120"/>
      <c r="OZQ11" s="120"/>
      <c r="OZR11" s="120"/>
      <c r="OZS11" s="120"/>
      <c r="OZT11" s="120"/>
      <c r="OZU11" s="120"/>
      <c r="OZV11" s="120"/>
      <c r="OZW11" s="120"/>
      <c r="OZX11" s="120"/>
      <c r="OZY11" s="120"/>
      <c r="OZZ11" s="120"/>
      <c r="PAA11" s="120"/>
      <c r="PAB11" s="120"/>
      <c r="PAC11" s="120"/>
      <c r="PAD11" s="120"/>
      <c r="PAE11" s="120"/>
      <c r="PAF11" s="120"/>
      <c r="PAG11" s="120"/>
      <c r="PAH11" s="120"/>
      <c r="PAI11" s="120"/>
      <c r="PAJ11" s="120"/>
      <c r="PAK11" s="120"/>
      <c r="PAL11" s="120"/>
      <c r="PAM11" s="120"/>
      <c r="PAN11" s="120"/>
      <c r="PAO11" s="120"/>
      <c r="PAP11" s="120"/>
      <c r="PAQ11" s="120"/>
      <c r="PAR11" s="120"/>
      <c r="PAS11" s="120"/>
      <c r="PAT11" s="120"/>
      <c r="PAU11" s="120"/>
      <c r="PAV11" s="120"/>
      <c r="PAW11" s="120"/>
      <c r="PAX11" s="120"/>
      <c r="PAY11" s="120"/>
      <c r="PAZ11" s="120"/>
      <c r="PBA11" s="120"/>
      <c r="PBB11" s="120"/>
      <c r="PBC11" s="120"/>
      <c r="PBD11" s="120"/>
      <c r="PBE11" s="120"/>
      <c r="PBF11" s="120"/>
      <c r="PBG11" s="120"/>
      <c r="PBH11" s="120"/>
      <c r="PBI11" s="120"/>
      <c r="PBJ11" s="120"/>
      <c r="PBK11" s="120"/>
      <c r="PBL11" s="120"/>
      <c r="PBM11" s="120"/>
      <c r="PBN11" s="120"/>
      <c r="PBO11" s="120"/>
      <c r="PBP11" s="120"/>
      <c r="PBQ11" s="120"/>
      <c r="PBR11" s="120"/>
      <c r="PBS11" s="120"/>
      <c r="PBT11" s="120"/>
      <c r="PBU11" s="120"/>
      <c r="PBV11" s="120"/>
      <c r="PBW11" s="120"/>
      <c r="PBX11" s="120"/>
      <c r="PBY11" s="120"/>
      <c r="PBZ11" s="120"/>
      <c r="PCA11" s="120"/>
      <c r="PCB11" s="120"/>
      <c r="PCC11" s="120"/>
      <c r="PCD11" s="120"/>
      <c r="PCE11" s="120"/>
      <c r="PCF11" s="120"/>
      <c r="PCG11" s="120"/>
      <c r="PCH11" s="120"/>
      <c r="PCI11" s="120"/>
      <c r="PCJ11" s="120"/>
      <c r="PCK11" s="120"/>
      <c r="PCL11" s="120"/>
      <c r="PCM11" s="120"/>
      <c r="PCN11" s="120"/>
      <c r="PCO11" s="120"/>
      <c r="PCP11" s="120"/>
      <c r="PCQ11" s="120"/>
      <c r="PCR11" s="120"/>
      <c r="PCS11" s="120"/>
      <c r="PCT11" s="120"/>
      <c r="PCU11" s="120"/>
      <c r="PCV11" s="120"/>
      <c r="PCW11" s="120"/>
      <c r="PCX11" s="120"/>
      <c r="PCY11" s="120"/>
      <c r="PCZ11" s="120"/>
      <c r="PDA11" s="120"/>
      <c r="PDB11" s="120"/>
      <c r="PDC11" s="120"/>
      <c r="PDD11" s="120"/>
      <c r="PDE11" s="120"/>
      <c r="PDF11" s="120"/>
      <c r="PDG11" s="120"/>
      <c r="PDH11" s="120"/>
      <c r="PDI11" s="120"/>
      <c r="PDJ11" s="120"/>
      <c r="PDK11" s="120"/>
      <c r="PDL11" s="120"/>
      <c r="PDM11" s="120"/>
      <c r="PDN11" s="120"/>
      <c r="PDO11" s="120"/>
      <c r="PDP11" s="120"/>
      <c r="PDQ11" s="120"/>
      <c r="PDR11" s="120"/>
      <c r="PDS11" s="120"/>
      <c r="PDT11" s="120"/>
      <c r="PDU11" s="120"/>
      <c r="PDV11" s="120"/>
      <c r="PDW11" s="120"/>
      <c r="PDX11" s="120"/>
      <c r="PDY11" s="120"/>
      <c r="PDZ11" s="120"/>
      <c r="PEA11" s="120"/>
      <c r="PEB11" s="120"/>
      <c r="PEC11" s="120"/>
      <c r="PED11" s="120"/>
      <c r="PEE11" s="120"/>
      <c r="PEF11" s="120"/>
      <c r="PEG11" s="120"/>
      <c r="PEH11" s="120"/>
      <c r="PEI11" s="120"/>
      <c r="PEJ11" s="120"/>
      <c r="PEK11" s="120"/>
      <c r="PEL11" s="120"/>
      <c r="PEM11" s="120"/>
      <c r="PEN11" s="120"/>
      <c r="PEO11" s="120"/>
      <c r="PEP11" s="120"/>
      <c r="PEQ11" s="120"/>
      <c r="PER11" s="120"/>
      <c r="PES11" s="120"/>
      <c r="PET11" s="120"/>
      <c r="PEU11" s="120"/>
      <c r="PEV11" s="120"/>
      <c r="PEW11" s="120"/>
      <c r="PEX11" s="120"/>
      <c r="PEY11" s="120"/>
      <c r="PEZ11" s="120"/>
      <c r="PFA11" s="120"/>
      <c r="PFB11" s="120"/>
      <c r="PFC11" s="120"/>
      <c r="PFD11" s="120"/>
      <c r="PFE11" s="120"/>
      <c r="PFF11" s="120"/>
      <c r="PFG11" s="120"/>
      <c r="PFH11" s="120"/>
      <c r="PFI11" s="120"/>
      <c r="PFJ11" s="120"/>
      <c r="PFK11" s="120"/>
      <c r="PFL11" s="120"/>
      <c r="PFM11" s="120"/>
      <c r="PFN11" s="120"/>
      <c r="PFO11" s="120"/>
      <c r="PFP11" s="120"/>
      <c r="PFQ11" s="120"/>
      <c r="PFR11" s="120"/>
      <c r="PFS11" s="120"/>
      <c r="PFT11" s="120"/>
      <c r="PFU11" s="120"/>
      <c r="PFV11" s="120"/>
      <c r="PFW11" s="120"/>
      <c r="PFX11" s="120"/>
      <c r="PFY11" s="120"/>
      <c r="PFZ11" s="120"/>
      <c r="PGA11" s="120"/>
      <c r="PGB11" s="120"/>
      <c r="PGC11" s="120"/>
      <c r="PGD11" s="120"/>
      <c r="PGE11" s="120"/>
      <c r="PGF11" s="120"/>
      <c r="PGG11" s="120"/>
      <c r="PGH11" s="120"/>
      <c r="PGI11" s="120"/>
      <c r="PGJ11" s="120"/>
      <c r="PGK11" s="120"/>
      <c r="PGL11" s="120"/>
      <c r="PGM11" s="120"/>
      <c r="PGN11" s="120"/>
      <c r="PGO11" s="120"/>
      <c r="PGP11" s="120"/>
      <c r="PGQ11" s="120"/>
      <c r="PGR11" s="120"/>
      <c r="PGS11" s="120"/>
      <c r="PGT11" s="120"/>
      <c r="PGU11" s="120"/>
      <c r="PGV11" s="120"/>
      <c r="PGW11" s="120"/>
      <c r="PGX11" s="120"/>
      <c r="PGY11" s="120"/>
      <c r="PGZ11" s="120"/>
      <c r="PHA11" s="120"/>
      <c r="PHB11" s="120"/>
      <c r="PHC11" s="120"/>
      <c r="PHD11" s="120"/>
      <c r="PHE11" s="120"/>
      <c r="PHF11" s="120"/>
      <c r="PHG11" s="120"/>
      <c r="PHH11" s="120"/>
      <c r="PHI11" s="120"/>
      <c r="PHJ11" s="120"/>
      <c r="PHK11" s="120"/>
      <c r="PHL11" s="120"/>
      <c r="PHM11" s="120"/>
      <c r="PHN11" s="120"/>
      <c r="PHO11" s="120"/>
      <c r="PHP11" s="120"/>
      <c r="PHQ11" s="120"/>
      <c r="PHR11" s="120"/>
      <c r="PHS11" s="120"/>
      <c r="PHT11" s="120"/>
      <c r="PHU11" s="120"/>
      <c r="PHV11" s="120"/>
      <c r="PHW11" s="120"/>
      <c r="PHX11" s="120"/>
      <c r="PHY11" s="120"/>
      <c r="PHZ11" s="120"/>
      <c r="PIA11" s="120"/>
      <c r="PIB11" s="120"/>
      <c r="PIC11" s="120"/>
      <c r="PID11" s="120"/>
      <c r="PIE11" s="120"/>
      <c r="PIF11" s="120"/>
      <c r="PIG11" s="120"/>
      <c r="PIH11" s="120"/>
      <c r="PII11" s="120"/>
      <c r="PIJ11" s="120"/>
      <c r="PIK11" s="120"/>
      <c r="PIL11" s="120"/>
      <c r="PIM11" s="120"/>
      <c r="PIN11" s="120"/>
      <c r="PIO11" s="120"/>
      <c r="PIP11" s="120"/>
      <c r="PIQ11" s="120"/>
      <c r="PIR11" s="120"/>
      <c r="PIS11" s="120"/>
      <c r="PIT11" s="120"/>
      <c r="PIU11" s="120"/>
      <c r="PIV11" s="120"/>
      <c r="PIW11" s="120"/>
      <c r="PIX11" s="120"/>
      <c r="PIY11" s="120"/>
      <c r="PIZ11" s="120"/>
      <c r="PJA11" s="120"/>
      <c r="PJB11" s="120"/>
      <c r="PJC11" s="120"/>
      <c r="PJD11" s="120"/>
      <c r="PJE11" s="120"/>
      <c r="PJF11" s="120"/>
      <c r="PJG11" s="120"/>
      <c r="PJH11" s="120"/>
      <c r="PJI11" s="120"/>
      <c r="PJJ11" s="120"/>
      <c r="PJK11" s="120"/>
      <c r="PJL11" s="120"/>
      <c r="PJM11" s="120"/>
      <c r="PJN11" s="120"/>
      <c r="PJO11" s="120"/>
      <c r="PJP11" s="120"/>
      <c r="PJQ11" s="120"/>
      <c r="PJR11" s="120"/>
      <c r="PJS11" s="120"/>
      <c r="PJT11" s="120"/>
      <c r="PJU11" s="120"/>
      <c r="PJV11" s="120"/>
      <c r="PJW11" s="120"/>
      <c r="PJX11" s="120"/>
      <c r="PJY11" s="120"/>
      <c r="PJZ11" s="120"/>
      <c r="PKA11" s="120"/>
      <c r="PKB11" s="120"/>
      <c r="PKC11" s="120"/>
      <c r="PKD11" s="120"/>
      <c r="PKE11" s="120"/>
      <c r="PKF11" s="120"/>
      <c r="PKG11" s="120"/>
      <c r="PKH11" s="120"/>
      <c r="PKI11" s="120"/>
      <c r="PKJ11" s="120"/>
      <c r="PKK11" s="120"/>
      <c r="PKL11" s="120"/>
      <c r="PKM11" s="120"/>
      <c r="PKN11" s="120"/>
      <c r="PKO11" s="120"/>
      <c r="PKP11" s="120"/>
      <c r="PKQ11" s="120"/>
      <c r="PKR11" s="120"/>
      <c r="PKS11" s="120"/>
      <c r="PKT11" s="120"/>
      <c r="PKU11" s="120"/>
      <c r="PKV11" s="120"/>
      <c r="PKW11" s="120"/>
      <c r="PKX11" s="120"/>
      <c r="PKY11" s="120"/>
      <c r="PKZ11" s="120"/>
      <c r="PLA11" s="120"/>
      <c r="PLB11" s="120"/>
      <c r="PLC11" s="120"/>
      <c r="PLD11" s="120"/>
      <c r="PLE11" s="120"/>
      <c r="PLF11" s="120"/>
      <c r="PLG11" s="120"/>
      <c r="PLH11" s="120"/>
      <c r="PLI11" s="120"/>
      <c r="PLJ11" s="120"/>
      <c r="PLK11" s="120"/>
      <c r="PLL11" s="120"/>
      <c r="PLM11" s="120"/>
      <c r="PLN11" s="120"/>
      <c r="PLO11" s="120"/>
      <c r="PLP11" s="120"/>
      <c r="PLQ11" s="120"/>
      <c r="PLR11" s="120"/>
      <c r="PLS11" s="120"/>
      <c r="PLT11" s="120"/>
      <c r="PLU11" s="120"/>
      <c r="PLV11" s="120"/>
      <c r="PLW11" s="120"/>
      <c r="PLX11" s="120"/>
      <c r="PLY11" s="120"/>
      <c r="PLZ11" s="120"/>
      <c r="PMA11" s="120"/>
      <c r="PMB11" s="120"/>
      <c r="PMC11" s="120"/>
      <c r="PMD11" s="120"/>
      <c r="PME11" s="120"/>
      <c r="PMF11" s="120"/>
      <c r="PMG11" s="120"/>
      <c r="PMH11" s="120"/>
      <c r="PMI11" s="120"/>
      <c r="PMJ11" s="120"/>
      <c r="PMK11" s="120"/>
      <c r="PML11" s="120"/>
      <c r="PMM11" s="120"/>
      <c r="PMN11" s="120"/>
      <c r="PMO11" s="120"/>
      <c r="PMP11" s="120"/>
      <c r="PMQ11" s="120"/>
      <c r="PMR11" s="120"/>
      <c r="PMS11" s="120"/>
      <c r="PMT11" s="120"/>
      <c r="PMU11" s="120"/>
      <c r="PMV11" s="120"/>
      <c r="PMW11" s="120"/>
      <c r="PMX11" s="120"/>
      <c r="PMY11" s="120"/>
      <c r="PMZ11" s="120"/>
      <c r="PNA11" s="120"/>
      <c r="PNB11" s="120"/>
      <c r="PNC11" s="120"/>
      <c r="PND11" s="120"/>
      <c r="PNE11" s="120"/>
      <c r="PNF11" s="120"/>
      <c r="PNG11" s="120"/>
      <c r="PNH11" s="120"/>
      <c r="PNI11" s="120"/>
      <c r="PNJ11" s="120"/>
      <c r="PNK11" s="120"/>
      <c r="PNL11" s="120"/>
      <c r="PNM11" s="120"/>
      <c r="PNN11" s="120"/>
      <c r="PNO11" s="120"/>
      <c r="PNP11" s="120"/>
      <c r="PNQ11" s="120"/>
      <c r="PNR11" s="120"/>
      <c r="PNS11" s="120"/>
      <c r="PNT11" s="120"/>
      <c r="PNU11" s="120"/>
      <c r="PNV11" s="120"/>
      <c r="PNW11" s="120"/>
      <c r="PNX11" s="120"/>
      <c r="PNY11" s="120"/>
      <c r="PNZ11" s="120"/>
      <c r="POA11" s="120"/>
      <c r="POB11" s="120"/>
      <c r="POC11" s="120"/>
      <c r="POD11" s="120"/>
      <c r="POE11" s="120"/>
      <c r="POF11" s="120"/>
      <c r="POG11" s="120"/>
      <c r="POH11" s="120"/>
      <c r="POI11" s="120"/>
      <c r="POJ11" s="120"/>
      <c r="POK11" s="120"/>
      <c r="POL11" s="120"/>
      <c r="POM11" s="120"/>
      <c r="PON11" s="120"/>
      <c r="POO11" s="120"/>
      <c r="POP11" s="120"/>
      <c r="POQ11" s="120"/>
      <c r="POR11" s="120"/>
      <c r="POS11" s="120"/>
      <c r="POT11" s="120"/>
      <c r="POU11" s="120"/>
      <c r="POV11" s="120"/>
      <c r="POW11" s="120"/>
      <c r="POX11" s="120"/>
      <c r="POY11" s="120"/>
      <c r="POZ11" s="120"/>
      <c r="PPA11" s="120"/>
      <c r="PPB11" s="120"/>
      <c r="PPC11" s="120"/>
      <c r="PPD11" s="120"/>
      <c r="PPE11" s="120"/>
      <c r="PPF11" s="120"/>
      <c r="PPG11" s="120"/>
      <c r="PPH11" s="120"/>
      <c r="PPI11" s="120"/>
      <c r="PPJ11" s="120"/>
      <c r="PPK11" s="120"/>
      <c r="PPL11" s="120"/>
      <c r="PPM11" s="120"/>
      <c r="PPN11" s="120"/>
      <c r="PPO11" s="120"/>
      <c r="PPP11" s="120"/>
      <c r="PPQ11" s="120"/>
      <c r="PPR11" s="120"/>
      <c r="PPS11" s="120"/>
      <c r="PPT11" s="120"/>
      <c r="PPU11" s="120"/>
      <c r="PPV11" s="120"/>
      <c r="PPW11" s="120"/>
      <c r="PPX11" s="120"/>
      <c r="PPY11" s="120"/>
      <c r="PPZ11" s="120"/>
      <c r="PQA11" s="120"/>
      <c r="PQB11" s="120"/>
      <c r="PQC11" s="120"/>
      <c r="PQD11" s="120"/>
      <c r="PQE11" s="120"/>
      <c r="PQF11" s="120"/>
      <c r="PQG11" s="120"/>
      <c r="PQH11" s="120"/>
      <c r="PQI11" s="120"/>
      <c r="PQJ11" s="120"/>
      <c r="PQK11" s="120"/>
      <c r="PQL11" s="120"/>
      <c r="PQM11" s="120"/>
      <c r="PQN11" s="120"/>
      <c r="PQO11" s="120"/>
      <c r="PQP11" s="120"/>
      <c r="PQQ11" s="120"/>
      <c r="PQR11" s="120"/>
      <c r="PQS11" s="120"/>
      <c r="PQT11" s="120"/>
      <c r="PQU11" s="120"/>
      <c r="PQV11" s="120"/>
      <c r="PQW11" s="120"/>
      <c r="PQX11" s="120"/>
      <c r="PQY11" s="120"/>
      <c r="PQZ11" s="120"/>
      <c r="PRA11" s="120"/>
      <c r="PRB11" s="120"/>
      <c r="PRC11" s="120"/>
      <c r="PRD11" s="120"/>
      <c r="PRE11" s="120"/>
      <c r="PRF11" s="120"/>
      <c r="PRG11" s="120"/>
      <c r="PRH11" s="120"/>
      <c r="PRI11" s="120"/>
      <c r="PRJ11" s="120"/>
      <c r="PRK11" s="120"/>
      <c r="PRL11" s="120"/>
      <c r="PRM11" s="120"/>
      <c r="PRN11" s="120"/>
      <c r="PRO11" s="120"/>
      <c r="PRP11" s="120"/>
      <c r="PRQ11" s="120"/>
      <c r="PRR11" s="120"/>
      <c r="PRS11" s="120"/>
      <c r="PRT11" s="120"/>
      <c r="PRU11" s="120"/>
      <c r="PRV11" s="120"/>
      <c r="PRW11" s="120"/>
      <c r="PRX11" s="120"/>
      <c r="PRY11" s="120"/>
      <c r="PRZ11" s="120"/>
      <c r="PSA11" s="120"/>
      <c r="PSB11" s="120"/>
      <c r="PSC11" s="120"/>
      <c r="PSD11" s="120"/>
      <c r="PSE11" s="120"/>
      <c r="PSF11" s="120"/>
      <c r="PSG11" s="120"/>
      <c r="PSH11" s="120"/>
      <c r="PSI11" s="120"/>
      <c r="PSJ11" s="120"/>
      <c r="PSK11" s="120"/>
      <c r="PSL11" s="120"/>
      <c r="PSM11" s="120"/>
      <c r="PSN11" s="120"/>
      <c r="PSO11" s="120"/>
      <c r="PSP11" s="120"/>
      <c r="PSQ11" s="120"/>
      <c r="PSR11" s="120"/>
      <c r="PSS11" s="120"/>
      <c r="PST11" s="120"/>
      <c r="PSU11" s="120"/>
      <c r="PSV11" s="120"/>
      <c r="PSW11" s="120"/>
      <c r="PSX11" s="120"/>
      <c r="PSY11" s="120"/>
      <c r="PSZ11" s="120"/>
      <c r="PTA11" s="120"/>
      <c r="PTB11" s="120"/>
      <c r="PTC11" s="120"/>
      <c r="PTD11" s="120"/>
      <c r="PTE11" s="120"/>
      <c r="PTF11" s="120"/>
      <c r="PTG11" s="120"/>
      <c r="PTH11" s="120"/>
      <c r="PTI11" s="120"/>
      <c r="PTJ11" s="120"/>
      <c r="PTK11" s="120"/>
      <c r="PTL11" s="120"/>
      <c r="PTM11" s="120"/>
      <c r="PTN11" s="120"/>
      <c r="PTO11" s="120"/>
      <c r="PTP11" s="120"/>
      <c r="PTQ11" s="120"/>
      <c r="PTR11" s="120"/>
      <c r="PTS11" s="120"/>
      <c r="PTT11" s="120"/>
      <c r="PTU11" s="120"/>
      <c r="PTV11" s="120"/>
      <c r="PTW11" s="120"/>
      <c r="PTX11" s="120"/>
      <c r="PTY11" s="120"/>
      <c r="PTZ11" s="120"/>
      <c r="PUA11" s="120"/>
      <c r="PUB11" s="120"/>
      <c r="PUC11" s="120"/>
      <c r="PUD11" s="120"/>
      <c r="PUE11" s="120"/>
      <c r="PUF11" s="120"/>
      <c r="PUG11" s="120"/>
      <c r="PUH11" s="120"/>
      <c r="PUI11" s="120"/>
      <c r="PUJ11" s="120"/>
      <c r="PUK11" s="120"/>
      <c r="PUL11" s="120"/>
      <c r="PUM11" s="120"/>
      <c r="PUN11" s="120"/>
      <c r="PUO11" s="120"/>
      <c r="PUP11" s="120"/>
      <c r="PUQ11" s="120"/>
      <c r="PUR11" s="120"/>
      <c r="PUS11" s="120"/>
      <c r="PUT11" s="120"/>
      <c r="PUU11" s="120"/>
      <c r="PUV11" s="120"/>
      <c r="PUW11" s="120"/>
      <c r="PUX11" s="120"/>
      <c r="PUY11" s="120"/>
      <c r="PUZ11" s="120"/>
      <c r="PVA11" s="120"/>
      <c r="PVB11" s="120"/>
      <c r="PVC11" s="120"/>
      <c r="PVD11" s="120"/>
      <c r="PVE11" s="120"/>
      <c r="PVF11" s="120"/>
      <c r="PVG11" s="120"/>
      <c r="PVH11" s="120"/>
      <c r="PVI11" s="120"/>
      <c r="PVJ11" s="120"/>
      <c r="PVK11" s="120"/>
      <c r="PVL11" s="120"/>
      <c r="PVM11" s="120"/>
      <c r="PVN11" s="120"/>
      <c r="PVO11" s="120"/>
      <c r="PVP11" s="120"/>
      <c r="PVQ11" s="120"/>
      <c r="PVR11" s="120"/>
      <c r="PVS11" s="120"/>
      <c r="PVT11" s="120"/>
      <c r="PVU11" s="120"/>
      <c r="PVV11" s="120"/>
      <c r="PVW11" s="120"/>
      <c r="PVX11" s="120"/>
      <c r="PVY11" s="120"/>
      <c r="PVZ11" s="120"/>
      <c r="PWA11" s="120"/>
      <c r="PWB11" s="120"/>
      <c r="PWC11" s="120"/>
      <c r="PWD11" s="120"/>
      <c r="PWE11" s="120"/>
      <c r="PWF11" s="120"/>
      <c r="PWG11" s="120"/>
      <c r="PWH11" s="120"/>
      <c r="PWI11" s="120"/>
      <c r="PWJ11" s="120"/>
      <c r="PWK11" s="120"/>
      <c r="PWL11" s="120"/>
      <c r="PWM11" s="120"/>
      <c r="PWN11" s="120"/>
      <c r="PWO11" s="120"/>
      <c r="PWP11" s="120"/>
      <c r="PWQ11" s="120"/>
      <c r="PWR11" s="120"/>
      <c r="PWS11" s="120"/>
      <c r="PWT11" s="120"/>
      <c r="PWU11" s="120"/>
      <c r="PWV11" s="120"/>
      <c r="PWW11" s="120"/>
      <c r="PWX11" s="120"/>
      <c r="PWY11" s="120"/>
      <c r="PWZ11" s="120"/>
      <c r="PXA11" s="120"/>
      <c r="PXB11" s="120"/>
      <c r="PXC11" s="120"/>
      <c r="PXD11" s="120"/>
      <c r="PXE11" s="120"/>
      <c r="PXF11" s="120"/>
      <c r="PXG11" s="120"/>
      <c r="PXH11" s="120"/>
      <c r="PXI11" s="120"/>
      <c r="PXJ11" s="120"/>
      <c r="PXK11" s="120"/>
      <c r="PXL11" s="120"/>
      <c r="PXM11" s="120"/>
      <c r="PXN11" s="120"/>
      <c r="PXO11" s="120"/>
      <c r="PXP11" s="120"/>
      <c r="PXQ11" s="120"/>
      <c r="PXR11" s="120"/>
      <c r="PXS11" s="120"/>
      <c r="PXT11" s="120"/>
      <c r="PXU11" s="120"/>
      <c r="PXV11" s="120"/>
      <c r="PXW11" s="120"/>
      <c r="PXX11" s="120"/>
      <c r="PXY11" s="120"/>
      <c r="PXZ11" s="120"/>
      <c r="PYA11" s="120"/>
      <c r="PYB11" s="120"/>
      <c r="PYC11" s="120"/>
      <c r="PYD11" s="120"/>
      <c r="PYE11" s="120"/>
      <c r="PYF11" s="120"/>
      <c r="PYG11" s="120"/>
      <c r="PYH11" s="120"/>
      <c r="PYI11" s="120"/>
      <c r="PYJ11" s="120"/>
      <c r="PYK11" s="120"/>
      <c r="PYL11" s="120"/>
      <c r="PYM11" s="120"/>
      <c r="PYN11" s="120"/>
      <c r="PYO11" s="120"/>
      <c r="PYP11" s="120"/>
      <c r="PYQ11" s="120"/>
      <c r="PYR11" s="120"/>
      <c r="PYS11" s="120"/>
      <c r="PYT11" s="120"/>
      <c r="PYU11" s="120"/>
      <c r="PYV11" s="120"/>
      <c r="PYW11" s="120"/>
      <c r="PYX11" s="120"/>
      <c r="PYY11" s="120"/>
      <c r="PYZ11" s="120"/>
      <c r="PZA11" s="120"/>
      <c r="PZB11" s="120"/>
      <c r="PZC11" s="120"/>
      <c r="PZD11" s="120"/>
      <c r="PZE11" s="120"/>
      <c r="PZF11" s="120"/>
      <c r="PZG11" s="120"/>
      <c r="PZH11" s="120"/>
      <c r="PZI11" s="120"/>
      <c r="PZJ11" s="120"/>
      <c r="PZK11" s="120"/>
      <c r="PZL11" s="120"/>
      <c r="PZM11" s="120"/>
      <c r="PZN11" s="120"/>
      <c r="PZO11" s="120"/>
      <c r="PZP11" s="120"/>
      <c r="PZQ11" s="120"/>
      <c r="PZR11" s="120"/>
      <c r="PZS11" s="120"/>
      <c r="PZT11" s="120"/>
      <c r="PZU11" s="120"/>
      <c r="PZV11" s="120"/>
      <c r="PZW11" s="120"/>
      <c r="PZX11" s="120"/>
      <c r="PZY11" s="120"/>
      <c r="PZZ11" s="120"/>
      <c r="QAA11" s="120"/>
      <c r="QAB11" s="120"/>
      <c r="QAC11" s="120"/>
      <c r="QAD11" s="120"/>
      <c r="QAE11" s="120"/>
      <c r="QAF11" s="120"/>
      <c r="QAG11" s="120"/>
      <c r="QAH11" s="120"/>
      <c r="QAI11" s="120"/>
      <c r="QAJ11" s="120"/>
      <c r="QAK11" s="120"/>
      <c r="QAL11" s="120"/>
      <c r="QAM11" s="120"/>
      <c r="QAN11" s="120"/>
      <c r="QAO11" s="120"/>
      <c r="QAP11" s="120"/>
      <c r="QAQ11" s="120"/>
      <c r="QAR11" s="120"/>
      <c r="QAS11" s="120"/>
      <c r="QAT11" s="120"/>
      <c r="QAU11" s="120"/>
      <c r="QAV11" s="120"/>
      <c r="QAW11" s="120"/>
      <c r="QAX11" s="120"/>
      <c r="QAY11" s="120"/>
      <c r="QAZ11" s="120"/>
      <c r="QBA11" s="120"/>
      <c r="QBB11" s="120"/>
      <c r="QBC11" s="120"/>
      <c r="QBD11" s="120"/>
      <c r="QBE11" s="120"/>
      <c r="QBF11" s="120"/>
      <c r="QBG11" s="120"/>
      <c r="QBH11" s="120"/>
      <c r="QBI11" s="120"/>
      <c r="QBJ11" s="120"/>
      <c r="QBK11" s="120"/>
      <c r="QBL11" s="120"/>
      <c r="QBM11" s="120"/>
      <c r="QBN11" s="120"/>
      <c r="QBO11" s="120"/>
      <c r="QBP11" s="120"/>
      <c r="QBQ11" s="120"/>
      <c r="QBR11" s="120"/>
      <c r="QBS11" s="120"/>
      <c r="QBT11" s="120"/>
      <c r="QBU11" s="120"/>
      <c r="QBV11" s="120"/>
      <c r="QBW11" s="120"/>
      <c r="QBX11" s="120"/>
      <c r="QBY11" s="120"/>
      <c r="QBZ11" s="120"/>
      <c r="QCA11" s="120"/>
      <c r="QCB11" s="120"/>
      <c r="QCC11" s="120"/>
      <c r="QCD11" s="120"/>
      <c r="QCE11" s="120"/>
      <c r="QCF11" s="120"/>
      <c r="QCG11" s="120"/>
      <c r="QCH11" s="120"/>
      <c r="QCI11" s="120"/>
      <c r="QCJ11" s="120"/>
      <c r="QCK11" s="120"/>
      <c r="QCL11" s="120"/>
      <c r="QCM11" s="120"/>
      <c r="QCN11" s="120"/>
      <c r="QCO11" s="120"/>
      <c r="QCP11" s="120"/>
      <c r="QCQ11" s="120"/>
      <c r="QCR11" s="120"/>
      <c r="QCS11" s="120"/>
      <c r="QCT11" s="120"/>
      <c r="QCU11" s="120"/>
      <c r="QCV11" s="120"/>
      <c r="QCW11" s="120"/>
      <c r="QCX11" s="120"/>
      <c r="QCY11" s="120"/>
      <c r="QCZ11" s="120"/>
      <c r="QDA11" s="120"/>
      <c r="QDB11" s="120"/>
      <c r="QDC11" s="120"/>
      <c r="QDD11" s="120"/>
      <c r="QDE11" s="120"/>
      <c r="QDF11" s="120"/>
      <c r="QDG11" s="120"/>
      <c r="QDH11" s="120"/>
      <c r="QDI11" s="120"/>
      <c r="QDJ11" s="120"/>
      <c r="QDK11" s="120"/>
      <c r="QDL11" s="120"/>
      <c r="QDM11" s="120"/>
      <c r="QDN11" s="120"/>
      <c r="QDO11" s="120"/>
      <c r="QDP11" s="120"/>
      <c r="QDQ11" s="120"/>
      <c r="QDR11" s="120"/>
      <c r="QDS11" s="120"/>
      <c r="QDT11" s="120"/>
      <c r="QDU11" s="120"/>
      <c r="QDV11" s="120"/>
      <c r="QDW11" s="120"/>
      <c r="QDX11" s="120"/>
      <c r="QDY11" s="120"/>
      <c r="QDZ11" s="120"/>
      <c r="QEA11" s="120"/>
      <c r="QEB11" s="120"/>
      <c r="QEC11" s="120"/>
      <c r="QED11" s="120"/>
      <c r="QEE11" s="120"/>
      <c r="QEF11" s="120"/>
      <c r="QEG11" s="120"/>
      <c r="QEH11" s="120"/>
      <c r="QEI11" s="120"/>
      <c r="QEJ11" s="120"/>
      <c r="QEK11" s="120"/>
      <c r="QEL11" s="120"/>
      <c r="QEM11" s="120"/>
      <c r="QEN11" s="120"/>
      <c r="QEO11" s="120"/>
      <c r="QEP11" s="120"/>
      <c r="QEQ11" s="120"/>
      <c r="QER11" s="120"/>
      <c r="QES11" s="120"/>
      <c r="QET11" s="120"/>
      <c r="QEU11" s="120"/>
      <c r="QEV11" s="120"/>
      <c r="QEW11" s="120"/>
      <c r="QEX11" s="120"/>
      <c r="QEY11" s="120"/>
      <c r="QEZ11" s="120"/>
      <c r="QFA11" s="120"/>
      <c r="QFB11" s="120"/>
      <c r="QFC11" s="120"/>
      <c r="QFD11" s="120"/>
      <c r="QFE11" s="120"/>
      <c r="QFF11" s="120"/>
      <c r="QFG11" s="120"/>
      <c r="QFH11" s="120"/>
      <c r="QFI11" s="120"/>
      <c r="QFJ11" s="120"/>
      <c r="QFK11" s="120"/>
      <c r="QFL11" s="120"/>
      <c r="QFM11" s="120"/>
      <c r="QFN11" s="120"/>
      <c r="QFO11" s="120"/>
      <c r="QFP11" s="120"/>
      <c r="QFQ11" s="120"/>
      <c r="QFR11" s="120"/>
      <c r="QFS11" s="120"/>
      <c r="QFT11" s="120"/>
      <c r="QFU11" s="120"/>
      <c r="QFV11" s="120"/>
      <c r="QFW11" s="120"/>
      <c r="QFX11" s="120"/>
      <c r="QFY11" s="120"/>
      <c r="QFZ11" s="120"/>
      <c r="QGA11" s="120"/>
      <c r="QGB11" s="120"/>
      <c r="QGC11" s="120"/>
      <c r="QGD11" s="120"/>
      <c r="QGE11" s="120"/>
      <c r="QGF11" s="120"/>
      <c r="QGG11" s="120"/>
      <c r="QGH11" s="120"/>
      <c r="QGI11" s="120"/>
      <c r="QGJ11" s="120"/>
      <c r="QGK11" s="120"/>
      <c r="QGL11" s="120"/>
      <c r="QGM11" s="120"/>
      <c r="QGN11" s="120"/>
      <c r="QGO11" s="120"/>
      <c r="QGP11" s="120"/>
      <c r="QGQ11" s="120"/>
      <c r="QGR11" s="120"/>
      <c r="QGS11" s="120"/>
      <c r="QGT11" s="120"/>
      <c r="QGU11" s="120"/>
      <c r="QGV11" s="120"/>
      <c r="QGW11" s="120"/>
      <c r="QGX11" s="120"/>
      <c r="QGY11" s="120"/>
      <c r="QGZ11" s="120"/>
      <c r="QHA11" s="120"/>
      <c r="QHB11" s="120"/>
      <c r="QHC11" s="120"/>
      <c r="QHD11" s="120"/>
      <c r="QHE11" s="120"/>
      <c r="QHF11" s="120"/>
      <c r="QHG11" s="120"/>
      <c r="QHH11" s="120"/>
      <c r="QHI11" s="120"/>
      <c r="QHJ11" s="120"/>
      <c r="QHK11" s="120"/>
      <c r="QHL11" s="120"/>
      <c r="QHM11" s="120"/>
      <c r="QHN11" s="120"/>
      <c r="QHO11" s="120"/>
      <c r="QHP11" s="120"/>
      <c r="QHQ11" s="120"/>
      <c r="QHR11" s="120"/>
      <c r="QHS11" s="120"/>
      <c r="QHT11" s="120"/>
      <c r="QHU11" s="120"/>
      <c r="QHV11" s="120"/>
      <c r="QHW11" s="120"/>
      <c r="QHX11" s="120"/>
      <c r="QHY11" s="120"/>
      <c r="QHZ11" s="120"/>
      <c r="QIA11" s="120"/>
      <c r="QIB11" s="120"/>
      <c r="QIC11" s="120"/>
      <c r="QID11" s="120"/>
      <c r="QIE11" s="120"/>
      <c r="QIF11" s="120"/>
      <c r="QIG11" s="120"/>
      <c r="QIH11" s="120"/>
      <c r="QII11" s="120"/>
      <c r="QIJ11" s="120"/>
      <c r="QIK11" s="120"/>
      <c r="QIL11" s="120"/>
      <c r="QIM11" s="120"/>
      <c r="QIN11" s="120"/>
      <c r="QIO11" s="120"/>
      <c r="QIP11" s="120"/>
      <c r="QIQ11" s="120"/>
      <c r="QIR11" s="120"/>
      <c r="QIS11" s="120"/>
      <c r="QIT11" s="120"/>
      <c r="QIU11" s="120"/>
      <c r="QIV11" s="120"/>
      <c r="QIW11" s="120"/>
      <c r="QIX11" s="120"/>
      <c r="QIY11" s="120"/>
      <c r="QIZ11" s="120"/>
      <c r="QJA11" s="120"/>
      <c r="QJB11" s="120"/>
      <c r="QJC11" s="120"/>
      <c r="QJD11" s="120"/>
      <c r="QJE11" s="120"/>
      <c r="QJF11" s="120"/>
      <c r="QJG11" s="120"/>
      <c r="QJH11" s="120"/>
      <c r="QJI11" s="120"/>
      <c r="QJJ11" s="120"/>
      <c r="QJK11" s="120"/>
      <c r="QJL11" s="120"/>
      <c r="QJM11" s="120"/>
      <c r="QJN11" s="120"/>
      <c r="QJO11" s="120"/>
      <c r="QJP11" s="120"/>
      <c r="QJQ11" s="120"/>
      <c r="QJR11" s="120"/>
      <c r="QJS11" s="120"/>
      <c r="QJT11" s="120"/>
      <c r="QJU11" s="120"/>
      <c r="QJV11" s="120"/>
      <c r="QJW11" s="120"/>
      <c r="QJX11" s="120"/>
      <c r="QJY11" s="120"/>
      <c r="QJZ11" s="120"/>
      <c r="QKA11" s="120"/>
      <c r="QKB11" s="120"/>
      <c r="QKC11" s="120"/>
      <c r="QKD11" s="120"/>
      <c r="QKE11" s="120"/>
      <c r="QKF11" s="120"/>
      <c r="QKG11" s="120"/>
      <c r="QKH11" s="120"/>
      <c r="QKI11" s="120"/>
      <c r="QKJ11" s="120"/>
      <c r="QKK11" s="120"/>
      <c r="QKL11" s="120"/>
      <c r="QKM11" s="120"/>
      <c r="QKN11" s="120"/>
      <c r="QKO11" s="120"/>
      <c r="QKP11" s="120"/>
      <c r="QKQ11" s="120"/>
      <c r="QKR11" s="120"/>
      <c r="QKS11" s="120"/>
      <c r="QKT11" s="120"/>
      <c r="QKU11" s="120"/>
      <c r="QKV11" s="120"/>
      <c r="QKW11" s="120"/>
      <c r="QKX11" s="120"/>
      <c r="QKY11" s="120"/>
      <c r="QKZ11" s="120"/>
      <c r="QLA11" s="120"/>
      <c r="QLB11" s="120"/>
      <c r="QLC11" s="120"/>
      <c r="QLD11" s="120"/>
      <c r="QLE11" s="120"/>
      <c r="QLF11" s="120"/>
      <c r="QLG11" s="120"/>
      <c r="QLH11" s="120"/>
      <c r="QLI11" s="120"/>
      <c r="QLJ11" s="120"/>
      <c r="QLK11" s="120"/>
      <c r="QLL11" s="120"/>
      <c r="QLM11" s="120"/>
      <c r="QLN11" s="120"/>
      <c r="QLO11" s="120"/>
      <c r="QLP11" s="120"/>
      <c r="QLQ11" s="120"/>
      <c r="QLR11" s="120"/>
      <c r="QLS11" s="120"/>
      <c r="QLT11" s="120"/>
      <c r="QLU11" s="120"/>
      <c r="QLV11" s="120"/>
      <c r="QLW11" s="120"/>
      <c r="QLX11" s="120"/>
      <c r="QLY11" s="120"/>
      <c r="QLZ11" s="120"/>
      <c r="QMA11" s="120"/>
      <c r="QMB11" s="120"/>
      <c r="QMC11" s="120"/>
      <c r="QMD11" s="120"/>
      <c r="QME11" s="120"/>
      <c r="QMF11" s="120"/>
      <c r="QMG11" s="120"/>
      <c r="QMH11" s="120"/>
      <c r="QMI11" s="120"/>
      <c r="QMJ11" s="120"/>
      <c r="QMK11" s="120"/>
      <c r="QML11" s="120"/>
      <c r="QMM11" s="120"/>
      <c r="QMN11" s="120"/>
      <c r="QMO11" s="120"/>
      <c r="QMP11" s="120"/>
      <c r="QMQ11" s="120"/>
      <c r="QMR11" s="120"/>
      <c r="QMS11" s="120"/>
      <c r="QMT11" s="120"/>
      <c r="QMU11" s="120"/>
      <c r="QMV11" s="120"/>
      <c r="QMW11" s="120"/>
      <c r="QMX11" s="120"/>
      <c r="QMY11" s="120"/>
      <c r="QMZ11" s="120"/>
      <c r="QNA11" s="120"/>
      <c r="QNB11" s="120"/>
      <c r="QNC11" s="120"/>
      <c r="QND11" s="120"/>
      <c r="QNE11" s="120"/>
      <c r="QNF11" s="120"/>
      <c r="QNG11" s="120"/>
      <c r="QNH11" s="120"/>
      <c r="QNI11" s="120"/>
      <c r="QNJ11" s="120"/>
      <c r="QNK11" s="120"/>
      <c r="QNL11" s="120"/>
      <c r="QNM11" s="120"/>
      <c r="QNN11" s="120"/>
      <c r="QNO11" s="120"/>
      <c r="QNP11" s="120"/>
      <c r="QNQ11" s="120"/>
      <c r="QNR11" s="120"/>
      <c r="QNS11" s="120"/>
      <c r="QNT11" s="120"/>
      <c r="QNU11" s="120"/>
      <c r="QNV11" s="120"/>
      <c r="QNW11" s="120"/>
      <c r="QNX11" s="120"/>
      <c r="QNY11" s="120"/>
      <c r="QNZ11" s="120"/>
      <c r="QOA11" s="120"/>
      <c r="QOB11" s="120"/>
      <c r="QOC11" s="120"/>
      <c r="QOD11" s="120"/>
      <c r="QOE11" s="120"/>
      <c r="QOF11" s="120"/>
      <c r="QOG11" s="120"/>
      <c r="QOH11" s="120"/>
      <c r="QOI11" s="120"/>
      <c r="QOJ11" s="120"/>
      <c r="QOK11" s="120"/>
      <c r="QOL11" s="120"/>
      <c r="QOM11" s="120"/>
      <c r="QON11" s="120"/>
      <c r="QOO11" s="120"/>
      <c r="QOP11" s="120"/>
      <c r="QOQ11" s="120"/>
      <c r="QOR11" s="120"/>
      <c r="QOS11" s="120"/>
      <c r="QOT11" s="120"/>
      <c r="QOU11" s="120"/>
      <c r="QOV11" s="120"/>
      <c r="QOW11" s="120"/>
      <c r="QOX11" s="120"/>
      <c r="QOY11" s="120"/>
      <c r="QOZ11" s="120"/>
      <c r="QPA11" s="120"/>
      <c r="QPB11" s="120"/>
      <c r="QPC11" s="120"/>
      <c r="QPD11" s="120"/>
      <c r="QPE11" s="120"/>
      <c r="QPF11" s="120"/>
      <c r="QPG11" s="120"/>
      <c r="QPH11" s="120"/>
      <c r="QPI11" s="120"/>
      <c r="QPJ11" s="120"/>
      <c r="QPK11" s="120"/>
      <c r="QPL11" s="120"/>
      <c r="QPM11" s="120"/>
      <c r="QPN11" s="120"/>
      <c r="QPO11" s="120"/>
      <c r="QPP11" s="120"/>
      <c r="QPQ11" s="120"/>
      <c r="QPR11" s="120"/>
      <c r="QPS11" s="120"/>
      <c r="QPT11" s="120"/>
      <c r="QPU11" s="120"/>
      <c r="QPV11" s="120"/>
      <c r="QPW11" s="120"/>
      <c r="QPX11" s="120"/>
      <c r="QPY11" s="120"/>
      <c r="QPZ11" s="120"/>
      <c r="QQA11" s="120"/>
      <c r="QQB11" s="120"/>
      <c r="QQC11" s="120"/>
      <c r="QQD11" s="120"/>
      <c r="QQE11" s="120"/>
      <c r="QQF11" s="120"/>
      <c r="QQG11" s="120"/>
      <c r="QQH11" s="120"/>
      <c r="QQI11" s="120"/>
      <c r="QQJ11" s="120"/>
      <c r="QQK11" s="120"/>
      <c r="QQL11" s="120"/>
      <c r="QQM11" s="120"/>
      <c r="QQN11" s="120"/>
      <c r="QQO11" s="120"/>
      <c r="QQP11" s="120"/>
      <c r="QQQ11" s="120"/>
      <c r="QQR11" s="120"/>
      <c r="QQS11" s="120"/>
      <c r="QQT11" s="120"/>
      <c r="QQU11" s="120"/>
      <c r="QQV11" s="120"/>
      <c r="QQW11" s="120"/>
      <c r="QQX11" s="120"/>
      <c r="QQY11" s="120"/>
      <c r="QQZ11" s="120"/>
      <c r="QRA11" s="120"/>
      <c r="QRB11" s="120"/>
      <c r="QRC11" s="120"/>
      <c r="QRD11" s="120"/>
      <c r="QRE11" s="120"/>
      <c r="QRF11" s="120"/>
      <c r="QRG11" s="120"/>
      <c r="QRH11" s="120"/>
      <c r="QRI11" s="120"/>
      <c r="QRJ11" s="120"/>
      <c r="QRK11" s="120"/>
      <c r="QRL11" s="120"/>
      <c r="QRM11" s="120"/>
      <c r="QRN11" s="120"/>
      <c r="QRO11" s="120"/>
      <c r="QRP11" s="120"/>
      <c r="QRQ11" s="120"/>
      <c r="QRR11" s="120"/>
      <c r="QRS11" s="120"/>
      <c r="QRT11" s="120"/>
      <c r="QRU11" s="120"/>
      <c r="QRV11" s="120"/>
      <c r="QRW11" s="120"/>
      <c r="QRX11" s="120"/>
      <c r="QRY11" s="120"/>
      <c r="QRZ11" s="120"/>
      <c r="QSA11" s="120"/>
      <c r="QSB11" s="120"/>
      <c r="QSC11" s="120"/>
      <c r="QSD11" s="120"/>
      <c r="QSE11" s="120"/>
      <c r="QSF11" s="120"/>
      <c r="QSG11" s="120"/>
      <c r="QSH11" s="120"/>
      <c r="QSI11" s="120"/>
      <c r="QSJ11" s="120"/>
      <c r="QSK11" s="120"/>
      <c r="QSL11" s="120"/>
      <c r="QSM11" s="120"/>
      <c r="QSN11" s="120"/>
      <c r="QSO11" s="120"/>
      <c r="QSP11" s="120"/>
      <c r="QSQ11" s="120"/>
      <c r="QSR11" s="120"/>
      <c r="QSS11" s="120"/>
      <c r="QST11" s="120"/>
      <c r="QSU11" s="120"/>
      <c r="QSV11" s="120"/>
      <c r="QSW11" s="120"/>
      <c r="QSX11" s="120"/>
      <c r="QSY11" s="120"/>
      <c r="QSZ11" s="120"/>
      <c r="QTA11" s="120"/>
      <c r="QTB11" s="120"/>
      <c r="QTC11" s="120"/>
      <c r="QTD11" s="120"/>
      <c r="QTE11" s="120"/>
      <c r="QTF11" s="120"/>
      <c r="QTG11" s="120"/>
      <c r="QTH11" s="120"/>
      <c r="QTI11" s="120"/>
      <c r="QTJ11" s="120"/>
      <c r="QTK11" s="120"/>
      <c r="QTL11" s="120"/>
      <c r="QTM11" s="120"/>
      <c r="QTN11" s="120"/>
      <c r="QTO11" s="120"/>
      <c r="QTP11" s="120"/>
      <c r="QTQ11" s="120"/>
      <c r="QTR11" s="120"/>
      <c r="QTS11" s="120"/>
      <c r="QTT11" s="120"/>
      <c r="QTU11" s="120"/>
      <c r="QTV11" s="120"/>
      <c r="QTW11" s="120"/>
      <c r="QTX11" s="120"/>
      <c r="QTY11" s="120"/>
      <c r="QTZ11" s="120"/>
      <c r="QUA11" s="120"/>
      <c r="QUB11" s="120"/>
      <c r="QUC11" s="120"/>
      <c r="QUD11" s="120"/>
      <c r="QUE11" s="120"/>
      <c r="QUF11" s="120"/>
      <c r="QUG11" s="120"/>
      <c r="QUH11" s="120"/>
      <c r="QUI11" s="120"/>
      <c r="QUJ11" s="120"/>
      <c r="QUK11" s="120"/>
      <c r="QUL11" s="120"/>
      <c r="QUM11" s="120"/>
      <c r="QUN11" s="120"/>
      <c r="QUO11" s="120"/>
      <c r="QUP11" s="120"/>
      <c r="QUQ11" s="120"/>
      <c r="QUR11" s="120"/>
      <c r="QUS11" s="120"/>
      <c r="QUT11" s="120"/>
      <c r="QUU11" s="120"/>
      <c r="QUV11" s="120"/>
      <c r="QUW11" s="120"/>
      <c r="QUX11" s="120"/>
      <c r="QUY11" s="120"/>
      <c r="QUZ11" s="120"/>
      <c r="QVA11" s="120"/>
      <c r="QVB11" s="120"/>
      <c r="QVC11" s="120"/>
      <c r="QVD11" s="120"/>
      <c r="QVE11" s="120"/>
      <c r="QVF11" s="120"/>
      <c r="QVG11" s="120"/>
      <c r="QVH11" s="120"/>
      <c r="QVI11" s="120"/>
      <c r="QVJ11" s="120"/>
      <c r="QVK11" s="120"/>
      <c r="QVL11" s="120"/>
      <c r="QVM11" s="120"/>
      <c r="QVN11" s="120"/>
      <c r="QVO11" s="120"/>
      <c r="QVP11" s="120"/>
      <c r="QVQ11" s="120"/>
      <c r="QVR11" s="120"/>
      <c r="QVS11" s="120"/>
      <c r="QVT11" s="120"/>
      <c r="QVU11" s="120"/>
      <c r="QVV11" s="120"/>
      <c r="QVW11" s="120"/>
      <c r="QVX11" s="120"/>
      <c r="QVY11" s="120"/>
      <c r="QVZ11" s="120"/>
      <c r="QWA11" s="120"/>
      <c r="QWB11" s="120"/>
      <c r="QWC11" s="120"/>
      <c r="QWD11" s="120"/>
      <c r="QWE11" s="120"/>
      <c r="QWF11" s="120"/>
      <c r="QWG11" s="120"/>
      <c r="QWH11" s="120"/>
      <c r="QWI11" s="120"/>
      <c r="QWJ11" s="120"/>
      <c r="QWK11" s="120"/>
      <c r="QWL11" s="120"/>
      <c r="QWM11" s="120"/>
      <c r="QWN11" s="120"/>
      <c r="QWO11" s="120"/>
      <c r="QWP11" s="120"/>
      <c r="QWQ11" s="120"/>
      <c r="QWR11" s="120"/>
      <c r="QWS11" s="120"/>
      <c r="QWT11" s="120"/>
      <c r="QWU11" s="120"/>
      <c r="QWV11" s="120"/>
      <c r="QWW11" s="120"/>
      <c r="QWX11" s="120"/>
      <c r="QWY11" s="120"/>
      <c r="QWZ11" s="120"/>
      <c r="QXA11" s="120"/>
      <c r="QXB11" s="120"/>
      <c r="QXC11" s="120"/>
      <c r="QXD11" s="120"/>
      <c r="QXE11" s="120"/>
      <c r="QXF11" s="120"/>
      <c r="QXG11" s="120"/>
      <c r="QXH11" s="120"/>
      <c r="QXI11" s="120"/>
      <c r="QXJ11" s="120"/>
      <c r="QXK11" s="120"/>
      <c r="QXL11" s="120"/>
      <c r="QXM11" s="120"/>
      <c r="QXN11" s="120"/>
      <c r="QXO11" s="120"/>
      <c r="QXP11" s="120"/>
      <c r="QXQ11" s="120"/>
      <c r="QXR11" s="120"/>
      <c r="QXS11" s="120"/>
      <c r="QXT11" s="120"/>
      <c r="QXU11" s="120"/>
      <c r="QXV11" s="120"/>
      <c r="QXW11" s="120"/>
      <c r="QXX11" s="120"/>
      <c r="QXY11" s="120"/>
      <c r="QXZ11" s="120"/>
      <c r="QYA11" s="120"/>
      <c r="QYB11" s="120"/>
      <c r="QYC11" s="120"/>
      <c r="QYD11" s="120"/>
      <c r="QYE11" s="120"/>
      <c r="QYF11" s="120"/>
      <c r="QYG11" s="120"/>
      <c r="QYH11" s="120"/>
      <c r="QYI11" s="120"/>
      <c r="QYJ11" s="120"/>
      <c r="QYK11" s="120"/>
      <c r="QYL11" s="120"/>
      <c r="QYM11" s="120"/>
      <c r="QYN11" s="120"/>
      <c r="QYO11" s="120"/>
      <c r="QYP11" s="120"/>
      <c r="QYQ11" s="120"/>
      <c r="QYR11" s="120"/>
      <c r="QYS11" s="120"/>
      <c r="QYT11" s="120"/>
      <c r="QYU11" s="120"/>
      <c r="QYV11" s="120"/>
      <c r="QYW11" s="120"/>
      <c r="QYX11" s="120"/>
      <c r="QYY11" s="120"/>
      <c r="QYZ11" s="120"/>
      <c r="QZA11" s="120"/>
      <c r="QZB11" s="120"/>
      <c r="QZC11" s="120"/>
      <c r="QZD11" s="120"/>
      <c r="QZE11" s="120"/>
      <c r="QZF11" s="120"/>
      <c r="QZG11" s="120"/>
      <c r="QZH11" s="120"/>
      <c r="QZI11" s="120"/>
      <c r="QZJ11" s="120"/>
      <c r="QZK11" s="120"/>
      <c r="QZL11" s="120"/>
      <c r="QZM11" s="120"/>
      <c r="QZN11" s="120"/>
      <c r="QZO11" s="120"/>
      <c r="QZP11" s="120"/>
      <c r="QZQ11" s="120"/>
      <c r="QZR11" s="120"/>
      <c r="QZS11" s="120"/>
      <c r="QZT11" s="120"/>
      <c r="QZU11" s="120"/>
      <c r="QZV11" s="120"/>
      <c r="QZW11" s="120"/>
      <c r="QZX11" s="120"/>
      <c r="QZY11" s="120"/>
      <c r="QZZ11" s="120"/>
      <c r="RAA11" s="120"/>
      <c r="RAB11" s="120"/>
      <c r="RAC11" s="120"/>
      <c r="RAD11" s="120"/>
      <c r="RAE11" s="120"/>
      <c r="RAF11" s="120"/>
      <c r="RAG11" s="120"/>
      <c r="RAH11" s="120"/>
      <c r="RAI11" s="120"/>
      <c r="RAJ11" s="120"/>
      <c r="RAK11" s="120"/>
      <c r="RAL11" s="120"/>
      <c r="RAM11" s="120"/>
      <c r="RAN11" s="120"/>
      <c r="RAO11" s="120"/>
      <c r="RAP11" s="120"/>
      <c r="RAQ11" s="120"/>
      <c r="RAR11" s="120"/>
      <c r="RAS11" s="120"/>
      <c r="RAT11" s="120"/>
      <c r="RAU11" s="120"/>
      <c r="RAV11" s="120"/>
      <c r="RAW11" s="120"/>
      <c r="RAX11" s="120"/>
      <c r="RAY11" s="120"/>
      <c r="RAZ11" s="120"/>
      <c r="RBA11" s="120"/>
      <c r="RBB11" s="120"/>
      <c r="RBC11" s="120"/>
      <c r="RBD11" s="120"/>
      <c r="RBE11" s="120"/>
      <c r="RBF11" s="120"/>
      <c r="RBG11" s="120"/>
      <c r="RBH11" s="120"/>
      <c r="RBI11" s="120"/>
      <c r="RBJ11" s="120"/>
      <c r="RBK11" s="120"/>
      <c r="RBL11" s="120"/>
      <c r="RBM11" s="120"/>
      <c r="RBN11" s="120"/>
      <c r="RBO11" s="120"/>
      <c r="RBP11" s="120"/>
      <c r="RBQ11" s="120"/>
      <c r="RBR11" s="120"/>
      <c r="RBS11" s="120"/>
      <c r="RBT11" s="120"/>
      <c r="RBU11" s="120"/>
      <c r="RBV11" s="120"/>
      <c r="RBW11" s="120"/>
      <c r="RBX11" s="120"/>
      <c r="RBY11" s="120"/>
      <c r="RBZ11" s="120"/>
      <c r="RCA11" s="120"/>
      <c r="RCB11" s="120"/>
      <c r="RCC11" s="120"/>
      <c r="RCD11" s="120"/>
      <c r="RCE11" s="120"/>
      <c r="RCF11" s="120"/>
      <c r="RCG11" s="120"/>
      <c r="RCH11" s="120"/>
      <c r="RCI11" s="120"/>
      <c r="RCJ11" s="120"/>
      <c r="RCK11" s="120"/>
      <c r="RCL11" s="120"/>
      <c r="RCM11" s="120"/>
      <c r="RCN11" s="120"/>
      <c r="RCO11" s="120"/>
      <c r="RCP11" s="120"/>
      <c r="RCQ11" s="120"/>
      <c r="RCR11" s="120"/>
      <c r="RCS11" s="120"/>
      <c r="RCT11" s="120"/>
      <c r="RCU11" s="120"/>
      <c r="RCV11" s="120"/>
      <c r="RCW11" s="120"/>
      <c r="RCX11" s="120"/>
      <c r="RCY11" s="120"/>
      <c r="RCZ11" s="120"/>
      <c r="RDA11" s="120"/>
      <c r="RDB11" s="120"/>
      <c r="RDC11" s="120"/>
      <c r="RDD11" s="120"/>
      <c r="RDE11" s="120"/>
      <c r="RDF11" s="120"/>
      <c r="RDG11" s="120"/>
      <c r="RDH11" s="120"/>
      <c r="RDI11" s="120"/>
      <c r="RDJ11" s="120"/>
      <c r="RDK11" s="120"/>
      <c r="RDL11" s="120"/>
      <c r="RDM11" s="120"/>
      <c r="RDN11" s="120"/>
      <c r="RDO11" s="120"/>
      <c r="RDP11" s="120"/>
      <c r="RDQ11" s="120"/>
      <c r="RDR11" s="120"/>
      <c r="RDS11" s="120"/>
      <c r="RDT11" s="120"/>
      <c r="RDU11" s="120"/>
      <c r="RDV11" s="120"/>
      <c r="RDW11" s="120"/>
      <c r="RDX11" s="120"/>
      <c r="RDY11" s="120"/>
      <c r="RDZ11" s="120"/>
      <c r="REA11" s="120"/>
      <c r="REB11" s="120"/>
      <c r="REC11" s="120"/>
      <c r="RED11" s="120"/>
      <c r="REE11" s="120"/>
      <c r="REF11" s="120"/>
      <c r="REG11" s="120"/>
      <c r="REH11" s="120"/>
      <c r="REI11" s="120"/>
      <c r="REJ11" s="120"/>
      <c r="REK11" s="120"/>
      <c r="REL11" s="120"/>
      <c r="REM11" s="120"/>
      <c r="REN11" s="120"/>
      <c r="REO11" s="120"/>
      <c r="REP11" s="120"/>
      <c r="REQ11" s="120"/>
      <c r="RER11" s="120"/>
      <c r="RES11" s="120"/>
      <c r="RET11" s="120"/>
      <c r="REU11" s="120"/>
      <c r="REV11" s="120"/>
      <c r="REW11" s="120"/>
      <c r="REX11" s="120"/>
      <c r="REY11" s="120"/>
      <c r="REZ11" s="120"/>
      <c r="RFA11" s="120"/>
      <c r="RFB11" s="120"/>
      <c r="RFC11" s="120"/>
      <c r="RFD11" s="120"/>
      <c r="RFE11" s="120"/>
      <c r="RFF11" s="120"/>
      <c r="RFG11" s="120"/>
      <c r="RFH11" s="120"/>
      <c r="RFI11" s="120"/>
      <c r="RFJ11" s="120"/>
      <c r="RFK11" s="120"/>
      <c r="RFL11" s="120"/>
      <c r="RFM11" s="120"/>
      <c r="RFN11" s="120"/>
      <c r="RFO11" s="120"/>
      <c r="RFP11" s="120"/>
      <c r="RFQ11" s="120"/>
      <c r="RFR11" s="120"/>
      <c r="RFS11" s="120"/>
      <c r="RFT11" s="120"/>
      <c r="RFU11" s="120"/>
      <c r="RFV11" s="120"/>
      <c r="RFW11" s="120"/>
      <c r="RFX11" s="120"/>
      <c r="RFY11" s="120"/>
      <c r="RFZ11" s="120"/>
      <c r="RGA11" s="120"/>
      <c r="RGB11" s="120"/>
      <c r="RGC11" s="120"/>
      <c r="RGD11" s="120"/>
      <c r="RGE11" s="120"/>
      <c r="RGF11" s="120"/>
      <c r="RGG11" s="120"/>
      <c r="RGH11" s="120"/>
      <c r="RGI11" s="120"/>
      <c r="RGJ11" s="120"/>
      <c r="RGK11" s="120"/>
      <c r="RGL11" s="120"/>
      <c r="RGM11" s="120"/>
      <c r="RGN11" s="120"/>
      <c r="RGO11" s="120"/>
      <c r="RGP11" s="120"/>
      <c r="RGQ11" s="120"/>
      <c r="RGR11" s="120"/>
      <c r="RGS11" s="120"/>
      <c r="RGT11" s="120"/>
      <c r="RGU11" s="120"/>
      <c r="RGV11" s="120"/>
      <c r="RGW11" s="120"/>
      <c r="RGX11" s="120"/>
      <c r="RGY11" s="120"/>
      <c r="RGZ11" s="120"/>
      <c r="RHA11" s="120"/>
      <c r="RHB11" s="120"/>
      <c r="RHC11" s="120"/>
      <c r="RHD11" s="120"/>
      <c r="RHE11" s="120"/>
      <c r="RHF11" s="120"/>
      <c r="RHG11" s="120"/>
      <c r="RHH11" s="120"/>
      <c r="RHI11" s="120"/>
      <c r="RHJ11" s="120"/>
      <c r="RHK11" s="120"/>
      <c r="RHL11" s="120"/>
      <c r="RHM11" s="120"/>
      <c r="RHN11" s="120"/>
      <c r="RHO11" s="120"/>
      <c r="RHP11" s="120"/>
      <c r="RHQ11" s="120"/>
      <c r="RHR11" s="120"/>
      <c r="RHS11" s="120"/>
      <c r="RHT11" s="120"/>
      <c r="RHU11" s="120"/>
      <c r="RHV11" s="120"/>
      <c r="RHW11" s="120"/>
      <c r="RHX11" s="120"/>
      <c r="RHY11" s="120"/>
      <c r="RHZ11" s="120"/>
      <c r="RIA11" s="120"/>
      <c r="RIB11" s="120"/>
      <c r="RIC11" s="120"/>
      <c r="RID11" s="120"/>
      <c r="RIE11" s="120"/>
      <c r="RIF11" s="120"/>
      <c r="RIG11" s="120"/>
      <c r="RIH11" s="120"/>
      <c r="RII11" s="120"/>
      <c r="RIJ11" s="120"/>
      <c r="RIK11" s="120"/>
      <c r="RIL11" s="120"/>
      <c r="RIM11" s="120"/>
      <c r="RIN11" s="120"/>
      <c r="RIO11" s="120"/>
      <c r="RIP11" s="120"/>
      <c r="RIQ11" s="120"/>
      <c r="RIR11" s="120"/>
      <c r="RIS11" s="120"/>
      <c r="RIT11" s="120"/>
      <c r="RIU11" s="120"/>
      <c r="RIV11" s="120"/>
      <c r="RIW11" s="120"/>
      <c r="RIX11" s="120"/>
      <c r="RIY11" s="120"/>
      <c r="RIZ11" s="120"/>
      <c r="RJA11" s="120"/>
      <c r="RJB11" s="120"/>
      <c r="RJC11" s="120"/>
      <c r="RJD11" s="120"/>
      <c r="RJE11" s="120"/>
      <c r="RJF11" s="120"/>
      <c r="RJG11" s="120"/>
      <c r="RJH11" s="120"/>
      <c r="RJI11" s="120"/>
      <c r="RJJ11" s="120"/>
      <c r="RJK11" s="120"/>
      <c r="RJL11" s="120"/>
      <c r="RJM11" s="120"/>
      <c r="RJN11" s="120"/>
      <c r="RJO11" s="120"/>
      <c r="RJP11" s="120"/>
      <c r="RJQ11" s="120"/>
      <c r="RJR11" s="120"/>
      <c r="RJS11" s="120"/>
      <c r="RJT11" s="120"/>
      <c r="RJU11" s="120"/>
      <c r="RJV11" s="120"/>
      <c r="RJW11" s="120"/>
      <c r="RJX11" s="120"/>
      <c r="RJY11" s="120"/>
      <c r="RJZ11" s="120"/>
      <c r="RKA11" s="120"/>
      <c r="RKB11" s="120"/>
      <c r="RKC11" s="120"/>
      <c r="RKD11" s="120"/>
      <c r="RKE11" s="120"/>
      <c r="RKF11" s="120"/>
      <c r="RKG11" s="120"/>
      <c r="RKH11" s="120"/>
      <c r="RKI11" s="120"/>
      <c r="RKJ11" s="120"/>
      <c r="RKK11" s="120"/>
      <c r="RKL11" s="120"/>
      <c r="RKM11" s="120"/>
      <c r="RKN11" s="120"/>
      <c r="RKO11" s="120"/>
      <c r="RKP11" s="120"/>
      <c r="RKQ11" s="120"/>
      <c r="RKR11" s="120"/>
      <c r="RKS11" s="120"/>
      <c r="RKT11" s="120"/>
      <c r="RKU11" s="120"/>
      <c r="RKV11" s="120"/>
      <c r="RKW11" s="120"/>
      <c r="RKX11" s="120"/>
      <c r="RKY11" s="120"/>
      <c r="RKZ11" s="120"/>
      <c r="RLA11" s="120"/>
      <c r="RLB11" s="120"/>
      <c r="RLC11" s="120"/>
      <c r="RLD11" s="120"/>
      <c r="RLE11" s="120"/>
      <c r="RLF11" s="120"/>
      <c r="RLG11" s="120"/>
      <c r="RLH11" s="120"/>
      <c r="RLI11" s="120"/>
      <c r="RLJ11" s="120"/>
      <c r="RLK11" s="120"/>
      <c r="RLL11" s="120"/>
      <c r="RLM11" s="120"/>
      <c r="RLN11" s="120"/>
      <c r="RLO11" s="120"/>
      <c r="RLP11" s="120"/>
      <c r="RLQ11" s="120"/>
      <c r="RLR11" s="120"/>
      <c r="RLS11" s="120"/>
      <c r="RLT11" s="120"/>
      <c r="RLU11" s="120"/>
      <c r="RLV11" s="120"/>
      <c r="RLW11" s="120"/>
      <c r="RLX11" s="120"/>
      <c r="RLY11" s="120"/>
      <c r="RLZ11" s="120"/>
      <c r="RMA11" s="120"/>
      <c r="RMB11" s="120"/>
      <c r="RMC11" s="120"/>
      <c r="RMD11" s="120"/>
      <c r="RME11" s="120"/>
      <c r="RMF11" s="120"/>
      <c r="RMG11" s="120"/>
      <c r="RMH11" s="120"/>
      <c r="RMI11" s="120"/>
      <c r="RMJ11" s="120"/>
      <c r="RMK11" s="120"/>
      <c r="RML11" s="120"/>
      <c r="RMM11" s="120"/>
      <c r="RMN11" s="120"/>
      <c r="RMO11" s="120"/>
      <c r="RMP11" s="120"/>
      <c r="RMQ11" s="120"/>
      <c r="RMR11" s="120"/>
      <c r="RMS11" s="120"/>
      <c r="RMT11" s="120"/>
      <c r="RMU11" s="120"/>
      <c r="RMV11" s="120"/>
      <c r="RMW11" s="120"/>
      <c r="RMX11" s="120"/>
      <c r="RMY11" s="120"/>
      <c r="RMZ11" s="120"/>
      <c r="RNA11" s="120"/>
      <c r="RNB11" s="120"/>
      <c r="RNC11" s="120"/>
      <c r="RND11" s="120"/>
      <c r="RNE11" s="120"/>
      <c r="RNF11" s="120"/>
      <c r="RNG11" s="120"/>
      <c r="RNH11" s="120"/>
      <c r="RNI11" s="120"/>
      <c r="RNJ11" s="120"/>
      <c r="RNK11" s="120"/>
      <c r="RNL11" s="120"/>
      <c r="RNM11" s="120"/>
      <c r="RNN11" s="120"/>
      <c r="RNO11" s="120"/>
      <c r="RNP11" s="120"/>
      <c r="RNQ11" s="120"/>
      <c r="RNR11" s="120"/>
      <c r="RNS11" s="120"/>
      <c r="RNT11" s="120"/>
      <c r="RNU11" s="120"/>
      <c r="RNV11" s="120"/>
      <c r="RNW11" s="120"/>
      <c r="RNX11" s="120"/>
      <c r="RNY11" s="120"/>
      <c r="RNZ11" s="120"/>
      <c r="ROA11" s="120"/>
      <c r="ROB11" s="120"/>
      <c r="ROC11" s="120"/>
      <c r="ROD11" s="120"/>
      <c r="ROE11" s="120"/>
      <c r="ROF11" s="120"/>
      <c r="ROG11" s="120"/>
      <c r="ROH11" s="120"/>
      <c r="ROI11" s="120"/>
      <c r="ROJ11" s="120"/>
      <c r="ROK11" s="120"/>
      <c r="ROL11" s="120"/>
      <c r="ROM11" s="120"/>
      <c r="RON11" s="120"/>
      <c r="ROO11" s="120"/>
      <c r="ROP11" s="120"/>
      <c r="ROQ11" s="120"/>
      <c r="ROR11" s="120"/>
      <c r="ROS11" s="120"/>
      <c r="ROT11" s="120"/>
      <c r="ROU11" s="120"/>
      <c r="ROV11" s="120"/>
      <c r="ROW11" s="120"/>
      <c r="ROX11" s="120"/>
      <c r="ROY11" s="120"/>
      <c r="ROZ11" s="120"/>
      <c r="RPA11" s="120"/>
      <c r="RPB11" s="120"/>
      <c r="RPC11" s="120"/>
      <c r="RPD11" s="120"/>
      <c r="RPE11" s="120"/>
      <c r="RPF11" s="120"/>
      <c r="RPG11" s="120"/>
      <c r="RPH11" s="120"/>
      <c r="RPI11" s="120"/>
      <c r="RPJ11" s="120"/>
      <c r="RPK11" s="120"/>
      <c r="RPL11" s="120"/>
      <c r="RPM11" s="120"/>
      <c r="RPN11" s="120"/>
      <c r="RPO11" s="120"/>
      <c r="RPP11" s="120"/>
      <c r="RPQ11" s="120"/>
      <c r="RPR11" s="120"/>
      <c r="RPS11" s="120"/>
      <c r="RPT11" s="120"/>
      <c r="RPU11" s="120"/>
      <c r="RPV11" s="120"/>
      <c r="RPW11" s="120"/>
      <c r="RPX11" s="120"/>
      <c r="RPY11" s="120"/>
      <c r="RPZ11" s="120"/>
      <c r="RQA11" s="120"/>
      <c r="RQB11" s="120"/>
      <c r="RQC11" s="120"/>
      <c r="RQD11" s="120"/>
      <c r="RQE11" s="120"/>
      <c r="RQF11" s="120"/>
      <c r="RQG11" s="120"/>
      <c r="RQH11" s="120"/>
      <c r="RQI11" s="120"/>
      <c r="RQJ11" s="120"/>
      <c r="RQK11" s="120"/>
      <c r="RQL11" s="120"/>
      <c r="RQM11" s="120"/>
      <c r="RQN11" s="120"/>
      <c r="RQO11" s="120"/>
      <c r="RQP11" s="120"/>
      <c r="RQQ11" s="120"/>
      <c r="RQR11" s="120"/>
      <c r="RQS11" s="120"/>
      <c r="RQT11" s="120"/>
      <c r="RQU11" s="120"/>
      <c r="RQV11" s="120"/>
      <c r="RQW11" s="120"/>
      <c r="RQX11" s="120"/>
      <c r="RQY11" s="120"/>
      <c r="RQZ11" s="120"/>
      <c r="RRA11" s="120"/>
      <c r="RRB11" s="120"/>
      <c r="RRC11" s="120"/>
      <c r="RRD11" s="120"/>
      <c r="RRE11" s="120"/>
      <c r="RRF11" s="120"/>
      <c r="RRG11" s="120"/>
      <c r="RRH11" s="120"/>
      <c r="RRI11" s="120"/>
      <c r="RRJ11" s="120"/>
      <c r="RRK11" s="120"/>
      <c r="RRL11" s="120"/>
      <c r="RRM11" s="120"/>
      <c r="RRN11" s="120"/>
      <c r="RRO11" s="120"/>
      <c r="RRP11" s="120"/>
      <c r="RRQ11" s="120"/>
      <c r="RRR11" s="120"/>
      <c r="RRS11" s="120"/>
      <c r="RRT11" s="120"/>
      <c r="RRU11" s="120"/>
      <c r="RRV11" s="120"/>
      <c r="RRW11" s="120"/>
      <c r="RRX11" s="120"/>
      <c r="RRY11" s="120"/>
      <c r="RRZ11" s="120"/>
      <c r="RSA11" s="120"/>
      <c r="RSB11" s="120"/>
      <c r="RSC11" s="120"/>
      <c r="RSD11" s="120"/>
      <c r="RSE11" s="120"/>
      <c r="RSF11" s="120"/>
      <c r="RSG11" s="120"/>
      <c r="RSH11" s="120"/>
      <c r="RSI11" s="120"/>
      <c r="RSJ11" s="120"/>
      <c r="RSK11" s="120"/>
      <c r="RSL11" s="120"/>
      <c r="RSM11" s="120"/>
      <c r="RSN11" s="120"/>
      <c r="RSO11" s="120"/>
      <c r="RSP11" s="120"/>
      <c r="RSQ11" s="120"/>
      <c r="RSR11" s="120"/>
      <c r="RSS11" s="120"/>
      <c r="RST11" s="120"/>
      <c r="RSU11" s="120"/>
      <c r="RSV11" s="120"/>
      <c r="RSW11" s="120"/>
      <c r="RSX11" s="120"/>
      <c r="RSY11" s="120"/>
      <c r="RSZ11" s="120"/>
      <c r="RTA11" s="120"/>
      <c r="RTB11" s="120"/>
      <c r="RTC11" s="120"/>
      <c r="RTD11" s="120"/>
      <c r="RTE11" s="120"/>
      <c r="RTF11" s="120"/>
      <c r="RTG11" s="120"/>
      <c r="RTH11" s="120"/>
      <c r="RTI11" s="120"/>
      <c r="RTJ11" s="120"/>
      <c r="RTK11" s="120"/>
      <c r="RTL11" s="120"/>
      <c r="RTM11" s="120"/>
      <c r="RTN11" s="120"/>
      <c r="RTO11" s="120"/>
      <c r="RTP11" s="120"/>
      <c r="RTQ11" s="120"/>
      <c r="RTR11" s="120"/>
      <c r="RTS11" s="120"/>
      <c r="RTT11" s="120"/>
      <c r="RTU11" s="120"/>
      <c r="RTV11" s="120"/>
      <c r="RTW11" s="120"/>
      <c r="RTX11" s="120"/>
      <c r="RTY11" s="120"/>
      <c r="RTZ11" s="120"/>
      <c r="RUA11" s="120"/>
      <c r="RUB11" s="120"/>
      <c r="RUC11" s="120"/>
      <c r="RUD11" s="120"/>
      <c r="RUE11" s="120"/>
      <c r="RUF11" s="120"/>
      <c r="RUG11" s="120"/>
      <c r="RUH11" s="120"/>
      <c r="RUI11" s="120"/>
      <c r="RUJ11" s="120"/>
      <c r="RUK11" s="120"/>
      <c r="RUL11" s="120"/>
      <c r="RUM11" s="120"/>
      <c r="RUN11" s="120"/>
      <c r="RUO11" s="120"/>
      <c r="RUP11" s="120"/>
      <c r="RUQ11" s="120"/>
      <c r="RUR11" s="120"/>
      <c r="RUS11" s="120"/>
      <c r="RUT11" s="120"/>
      <c r="RUU11" s="120"/>
      <c r="RUV11" s="120"/>
      <c r="RUW11" s="120"/>
      <c r="RUX11" s="120"/>
      <c r="RUY11" s="120"/>
      <c r="RUZ11" s="120"/>
      <c r="RVA11" s="120"/>
      <c r="RVB11" s="120"/>
      <c r="RVC11" s="120"/>
      <c r="RVD11" s="120"/>
      <c r="RVE11" s="120"/>
      <c r="RVF11" s="120"/>
      <c r="RVG11" s="120"/>
      <c r="RVH11" s="120"/>
      <c r="RVI11" s="120"/>
      <c r="RVJ11" s="120"/>
      <c r="RVK11" s="120"/>
      <c r="RVL11" s="120"/>
      <c r="RVM11" s="120"/>
      <c r="RVN11" s="120"/>
      <c r="RVO11" s="120"/>
      <c r="RVP11" s="120"/>
      <c r="RVQ11" s="120"/>
      <c r="RVR11" s="120"/>
      <c r="RVS11" s="120"/>
      <c r="RVT11" s="120"/>
      <c r="RVU11" s="120"/>
      <c r="RVV11" s="120"/>
      <c r="RVW11" s="120"/>
      <c r="RVX11" s="120"/>
      <c r="RVY11" s="120"/>
      <c r="RVZ11" s="120"/>
      <c r="RWA11" s="120"/>
      <c r="RWB11" s="120"/>
      <c r="RWC11" s="120"/>
      <c r="RWD11" s="120"/>
      <c r="RWE11" s="120"/>
      <c r="RWF11" s="120"/>
      <c r="RWG11" s="120"/>
      <c r="RWH11" s="120"/>
      <c r="RWI11" s="120"/>
      <c r="RWJ11" s="120"/>
      <c r="RWK11" s="120"/>
      <c r="RWL11" s="120"/>
      <c r="RWM11" s="120"/>
      <c r="RWN11" s="120"/>
      <c r="RWO11" s="120"/>
      <c r="RWP11" s="120"/>
      <c r="RWQ11" s="120"/>
      <c r="RWR11" s="120"/>
      <c r="RWS11" s="120"/>
      <c r="RWT11" s="120"/>
      <c r="RWU11" s="120"/>
      <c r="RWV11" s="120"/>
      <c r="RWW11" s="120"/>
      <c r="RWX11" s="120"/>
      <c r="RWY11" s="120"/>
      <c r="RWZ11" s="120"/>
      <c r="RXA11" s="120"/>
      <c r="RXB11" s="120"/>
      <c r="RXC11" s="120"/>
      <c r="RXD11" s="120"/>
      <c r="RXE11" s="120"/>
      <c r="RXF11" s="120"/>
      <c r="RXG11" s="120"/>
      <c r="RXH11" s="120"/>
      <c r="RXI11" s="120"/>
      <c r="RXJ11" s="120"/>
      <c r="RXK11" s="120"/>
      <c r="RXL11" s="120"/>
      <c r="RXM11" s="120"/>
      <c r="RXN11" s="120"/>
      <c r="RXO11" s="120"/>
      <c r="RXP11" s="120"/>
      <c r="RXQ11" s="120"/>
      <c r="RXR11" s="120"/>
      <c r="RXS11" s="120"/>
      <c r="RXT11" s="120"/>
      <c r="RXU11" s="120"/>
      <c r="RXV11" s="120"/>
      <c r="RXW11" s="120"/>
      <c r="RXX11" s="120"/>
      <c r="RXY11" s="120"/>
      <c r="RXZ11" s="120"/>
      <c r="RYA11" s="120"/>
      <c r="RYB11" s="120"/>
      <c r="RYC11" s="120"/>
      <c r="RYD11" s="120"/>
      <c r="RYE11" s="120"/>
      <c r="RYF11" s="120"/>
      <c r="RYG11" s="120"/>
      <c r="RYH11" s="120"/>
      <c r="RYI11" s="120"/>
      <c r="RYJ11" s="120"/>
      <c r="RYK11" s="120"/>
      <c r="RYL11" s="120"/>
      <c r="RYM11" s="120"/>
      <c r="RYN11" s="120"/>
      <c r="RYO11" s="120"/>
      <c r="RYP11" s="120"/>
      <c r="RYQ11" s="120"/>
      <c r="RYR11" s="120"/>
      <c r="RYS11" s="120"/>
      <c r="RYT11" s="120"/>
      <c r="RYU11" s="120"/>
      <c r="RYV11" s="120"/>
      <c r="RYW11" s="120"/>
      <c r="RYX11" s="120"/>
      <c r="RYY11" s="120"/>
      <c r="RYZ11" s="120"/>
      <c r="RZA11" s="120"/>
      <c r="RZB11" s="120"/>
      <c r="RZC11" s="120"/>
      <c r="RZD11" s="120"/>
      <c r="RZE11" s="120"/>
      <c r="RZF11" s="120"/>
      <c r="RZG11" s="120"/>
      <c r="RZH11" s="120"/>
      <c r="RZI11" s="120"/>
      <c r="RZJ11" s="120"/>
      <c r="RZK11" s="120"/>
      <c r="RZL11" s="120"/>
      <c r="RZM11" s="120"/>
      <c r="RZN11" s="120"/>
      <c r="RZO11" s="120"/>
      <c r="RZP11" s="120"/>
      <c r="RZQ11" s="120"/>
      <c r="RZR11" s="120"/>
      <c r="RZS11" s="120"/>
      <c r="RZT11" s="120"/>
      <c r="RZU11" s="120"/>
      <c r="RZV11" s="120"/>
      <c r="RZW11" s="120"/>
      <c r="RZX11" s="120"/>
      <c r="RZY11" s="120"/>
      <c r="RZZ11" s="120"/>
      <c r="SAA11" s="120"/>
      <c r="SAB11" s="120"/>
      <c r="SAC11" s="120"/>
      <c r="SAD11" s="120"/>
      <c r="SAE11" s="120"/>
      <c r="SAF11" s="120"/>
      <c r="SAG11" s="120"/>
      <c r="SAH11" s="120"/>
      <c r="SAI11" s="120"/>
      <c r="SAJ11" s="120"/>
      <c r="SAK11" s="120"/>
      <c r="SAL11" s="120"/>
      <c r="SAM11" s="120"/>
      <c r="SAN11" s="120"/>
      <c r="SAO11" s="120"/>
      <c r="SAP11" s="120"/>
      <c r="SAQ11" s="120"/>
      <c r="SAR11" s="120"/>
      <c r="SAS11" s="120"/>
      <c r="SAT11" s="120"/>
      <c r="SAU11" s="120"/>
      <c r="SAV11" s="120"/>
      <c r="SAW11" s="120"/>
      <c r="SAX11" s="120"/>
      <c r="SAY11" s="120"/>
      <c r="SAZ11" s="120"/>
      <c r="SBA11" s="120"/>
      <c r="SBB11" s="120"/>
      <c r="SBC11" s="120"/>
      <c r="SBD11" s="120"/>
      <c r="SBE11" s="120"/>
      <c r="SBF11" s="120"/>
      <c r="SBG11" s="120"/>
      <c r="SBH11" s="120"/>
      <c r="SBI11" s="120"/>
      <c r="SBJ11" s="120"/>
      <c r="SBK11" s="120"/>
      <c r="SBL11" s="120"/>
      <c r="SBM11" s="120"/>
      <c r="SBN11" s="120"/>
      <c r="SBO11" s="120"/>
      <c r="SBP11" s="120"/>
      <c r="SBQ11" s="120"/>
      <c r="SBR11" s="120"/>
      <c r="SBS11" s="120"/>
      <c r="SBT11" s="120"/>
      <c r="SBU11" s="120"/>
      <c r="SBV11" s="120"/>
      <c r="SBW11" s="120"/>
      <c r="SBX11" s="120"/>
      <c r="SBY11" s="120"/>
      <c r="SBZ11" s="120"/>
      <c r="SCA11" s="120"/>
      <c r="SCB11" s="120"/>
      <c r="SCC11" s="120"/>
      <c r="SCD11" s="120"/>
      <c r="SCE11" s="120"/>
      <c r="SCF11" s="120"/>
      <c r="SCG11" s="120"/>
      <c r="SCH11" s="120"/>
      <c r="SCI11" s="120"/>
      <c r="SCJ11" s="120"/>
      <c r="SCK11" s="120"/>
      <c r="SCL11" s="120"/>
      <c r="SCM11" s="120"/>
      <c r="SCN11" s="120"/>
      <c r="SCO11" s="120"/>
      <c r="SCP11" s="120"/>
      <c r="SCQ11" s="120"/>
      <c r="SCR11" s="120"/>
      <c r="SCS11" s="120"/>
      <c r="SCT11" s="120"/>
      <c r="SCU11" s="120"/>
      <c r="SCV11" s="120"/>
      <c r="SCW11" s="120"/>
      <c r="SCX11" s="120"/>
      <c r="SCY11" s="120"/>
      <c r="SCZ11" s="120"/>
      <c r="SDA11" s="120"/>
      <c r="SDB11" s="120"/>
      <c r="SDC11" s="120"/>
      <c r="SDD11" s="120"/>
      <c r="SDE11" s="120"/>
      <c r="SDF11" s="120"/>
      <c r="SDG11" s="120"/>
      <c r="SDH11" s="120"/>
      <c r="SDI11" s="120"/>
      <c r="SDJ11" s="120"/>
      <c r="SDK11" s="120"/>
      <c r="SDL11" s="120"/>
      <c r="SDM11" s="120"/>
      <c r="SDN11" s="120"/>
      <c r="SDO11" s="120"/>
      <c r="SDP11" s="120"/>
      <c r="SDQ11" s="120"/>
      <c r="SDR11" s="120"/>
      <c r="SDS11" s="120"/>
      <c r="SDT11" s="120"/>
      <c r="SDU11" s="120"/>
      <c r="SDV11" s="120"/>
      <c r="SDW11" s="120"/>
      <c r="SDX11" s="120"/>
      <c r="SDY11" s="120"/>
      <c r="SDZ11" s="120"/>
      <c r="SEA11" s="120"/>
      <c r="SEB11" s="120"/>
      <c r="SEC11" s="120"/>
      <c r="SED11" s="120"/>
      <c r="SEE11" s="120"/>
      <c r="SEF11" s="120"/>
      <c r="SEG11" s="120"/>
      <c r="SEH11" s="120"/>
      <c r="SEI11" s="120"/>
      <c r="SEJ11" s="120"/>
      <c r="SEK11" s="120"/>
      <c r="SEL11" s="120"/>
      <c r="SEM11" s="120"/>
      <c r="SEN11" s="120"/>
      <c r="SEO11" s="120"/>
      <c r="SEP11" s="120"/>
      <c r="SEQ11" s="120"/>
      <c r="SER11" s="120"/>
      <c r="SES11" s="120"/>
      <c r="SET11" s="120"/>
      <c r="SEU11" s="120"/>
      <c r="SEV11" s="120"/>
      <c r="SEW11" s="120"/>
      <c r="SEX11" s="120"/>
      <c r="SEY11" s="120"/>
      <c r="SEZ11" s="120"/>
      <c r="SFA11" s="120"/>
      <c r="SFB11" s="120"/>
      <c r="SFC11" s="120"/>
      <c r="SFD11" s="120"/>
      <c r="SFE11" s="120"/>
      <c r="SFF11" s="120"/>
      <c r="SFG11" s="120"/>
      <c r="SFH11" s="120"/>
      <c r="SFI11" s="120"/>
      <c r="SFJ11" s="120"/>
      <c r="SFK11" s="120"/>
      <c r="SFL11" s="120"/>
      <c r="SFM11" s="120"/>
      <c r="SFN11" s="120"/>
      <c r="SFO11" s="120"/>
      <c r="SFP11" s="120"/>
      <c r="SFQ11" s="120"/>
      <c r="SFR11" s="120"/>
      <c r="SFS11" s="120"/>
      <c r="SFT11" s="120"/>
      <c r="SFU11" s="120"/>
      <c r="SFV11" s="120"/>
      <c r="SFW11" s="120"/>
      <c r="SFX11" s="120"/>
      <c r="SFY11" s="120"/>
      <c r="SFZ11" s="120"/>
      <c r="SGA11" s="120"/>
      <c r="SGB11" s="120"/>
      <c r="SGC11" s="120"/>
      <c r="SGD11" s="120"/>
      <c r="SGE11" s="120"/>
      <c r="SGF11" s="120"/>
      <c r="SGG11" s="120"/>
      <c r="SGH11" s="120"/>
      <c r="SGI11" s="120"/>
      <c r="SGJ11" s="120"/>
      <c r="SGK11" s="120"/>
      <c r="SGL11" s="120"/>
      <c r="SGM11" s="120"/>
      <c r="SGN11" s="120"/>
      <c r="SGO11" s="120"/>
      <c r="SGP11" s="120"/>
      <c r="SGQ11" s="120"/>
      <c r="SGR11" s="120"/>
      <c r="SGS11" s="120"/>
      <c r="SGT11" s="120"/>
      <c r="SGU11" s="120"/>
      <c r="SGV11" s="120"/>
      <c r="SGW11" s="120"/>
      <c r="SGX11" s="120"/>
      <c r="SGY11" s="120"/>
      <c r="SGZ11" s="120"/>
      <c r="SHA11" s="120"/>
      <c r="SHB11" s="120"/>
      <c r="SHC11" s="120"/>
      <c r="SHD11" s="120"/>
      <c r="SHE11" s="120"/>
      <c r="SHF11" s="120"/>
      <c r="SHG11" s="120"/>
      <c r="SHH11" s="120"/>
      <c r="SHI11" s="120"/>
      <c r="SHJ11" s="120"/>
      <c r="SHK11" s="120"/>
      <c r="SHL11" s="120"/>
      <c r="SHM11" s="120"/>
      <c r="SHN11" s="120"/>
      <c r="SHO11" s="120"/>
      <c r="SHP11" s="120"/>
      <c r="SHQ11" s="120"/>
      <c r="SHR11" s="120"/>
      <c r="SHS11" s="120"/>
      <c r="SHT11" s="120"/>
      <c r="SHU11" s="120"/>
      <c r="SHV11" s="120"/>
      <c r="SHW11" s="120"/>
      <c r="SHX11" s="120"/>
      <c r="SHY11" s="120"/>
      <c r="SHZ11" s="120"/>
      <c r="SIA11" s="120"/>
      <c r="SIB11" s="120"/>
      <c r="SIC11" s="120"/>
      <c r="SID11" s="120"/>
      <c r="SIE11" s="120"/>
      <c r="SIF11" s="120"/>
      <c r="SIG11" s="120"/>
      <c r="SIH11" s="120"/>
      <c r="SII11" s="120"/>
      <c r="SIJ11" s="120"/>
      <c r="SIK11" s="120"/>
      <c r="SIL11" s="120"/>
      <c r="SIM11" s="120"/>
      <c r="SIN11" s="120"/>
      <c r="SIO11" s="120"/>
      <c r="SIP11" s="120"/>
      <c r="SIQ11" s="120"/>
      <c r="SIR11" s="120"/>
      <c r="SIS11" s="120"/>
      <c r="SIT11" s="120"/>
      <c r="SIU11" s="120"/>
      <c r="SIV11" s="120"/>
      <c r="SIW11" s="120"/>
      <c r="SIX11" s="120"/>
      <c r="SIY11" s="120"/>
      <c r="SIZ11" s="120"/>
      <c r="SJA11" s="120"/>
      <c r="SJB11" s="120"/>
      <c r="SJC11" s="120"/>
      <c r="SJD11" s="120"/>
      <c r="SJE11" s="120"/>
      <c r="SJF11" s="120"/>
      <c r="SJG11" s="120"/>
      <c r="SJH11" s="120"/>
      <c r="SJI11" s="120"/>
      <c r="SJJ11" s="120"/>
      <c r="SJK11" s="120"/>
      <c r="SJL11" s="120"/>
      <c r="SJM11" s="120"/>
      <c r="SJN11" s="120"/>
      <c r="SJO11" s="120"/>
      <c r="SJP11" s="120"/>
      <c r="SJQ11" s="120"/>
      <c r="SJR11" s="120"/>
      <c r="SJS11" s="120"/>
      <c r="SJT11" s="120"/>
      <c r="SJU11" s="120"/>
      <c r="SJV11" s="120"/>
      <c r="SJW11" s="120"/>
      <c r="SJX11" s="120"/>
      <c r="SJY11" s="120"/>
      <c r="SJZ11" s="120"/>
      <c r="SKA11" s="120"/>
      <c r="SKB11" s="120"/>
      <c r="SKC11" s="120"/>
      <c r="SKD11" s="120"/>
      <c r="SKE11" s="120"/>
      <c r="SKF11" s="120"/>
      <c r="SKG11" s="120"/>
      <c r="SKH11" s="120"/>
      <c r="SKI11" s="120"/>
      <c r="SKJ11" s="120"/>
      <c r="SKK11" s="120"/>
      <c r="SKL11" s="120"/>
      <c r="SKM11" s="120"/>
      <c r="SKN11" s="120"/>
      <c r="SKO11" s="120"/>
      <c r="SKP11" s="120"/>
      <c r="SKQ11" s="120"/>
      <c r="SKR11" s="120"/>
      <c r="SKS11" s="120"/>
      <c r="SKT11" s="120"/>
      <c r="SKU11" s="120"/>
      <c r="SKV11" s="120"/>
      <c r="SKW11" s="120"/>
      <c r="SKX11" s="120"/>
      <c r="SKY11" s="120"/>
      <c r="SKZ11" s="120"/>
      <c r="SLA11" s="120"/>
      <c r="SLB11" s="120"/>
      <c r="SLC11" s="120"/>
      <c r="SLD11" s="120"/>
      <c r="SLE11" s="120"/>
      <c r="SLF11" s="120"/>
      <c r="SLG11" s="120"/>
      <c r="SLH11" s="120"/>
      <c r="SLI11" s="120"/>
      <c r="SLJ11" s="120"/>
      <c r="SLK11" s="120"/>
      <c r="SLL11" s="120"/>
      <c r="SLM11" s="120"/>
      <c r="SLN11" s="120"/>
      <c r="SLO11" s="120"/>
      <c r="SLP11" s="120"/>
      <c r="SLQ11" s="120"/>
      <c r="SLR11" s="120"/>
      <c r="SLS11" s="120"/>
      <c r="SLT11" s="120"/>
      <c r="SLU11" s="120"/>
      <c r="SLV11" s="120"/>
      <c r="SLW11" s="120"/>
      <c r="SLX11" s="120"/>
      <c r="SLY11" s="120"/>
      <c r="SLZ11" s="120"/>
      <c r="SMA11" s="120"/>
      <c r="SMB11" s="120"/>
      <c r="SMC11" s="120"/>
      <c r="SMD11" s="120"/>
      <c r="SME11" s="120"/>
      <c r="SMF11" s="120"/>
      <c r="SMG11" s="120"/>
      <c r="SMH11" s="120"/>
      <c r="SMI11" s="120"/>
      <c r="SMJ11" s="120"/>
      <c r="SMK11" s="120"/>
      <c r="SML11" s="120"/>
      <c r="SMM11" s="120"/>
      <c r="SMN11" s="120"/>
      <c r="SMO11" s="120"/>
      <c r="SMP11" s="120"/>
      <c r="SMQ11" s="120"/>
      <c r="SMR11" s="120"/>
      <c r="SMS11" s="120"/>
      <c r="SMT11" s="120"/>
      <c r="SMU11" s="120"/>
      <c r="SMV11" s="120"/>
      <c r="SMW11" s="120"/>
      <c r="SMX11" s="120"/>
      <c r="SMY11" s="120"/>
      <c r="SMZ11" s="120"/>
      <c r="SNA11" s="120"/>
      <c r="SNB11" s="120"/>
      <c r="SNC11" s="120"/>
      <c r="SND11" s="120"/>
      <c r="SNE11" s="120"/>
      <c r="SNF11" s="120"/>
      <c r="SNG11" s="120"/>
      <c r="SNH11" s="120"/>
      <c r="SNI11" s="120"/>
      <c r="SNJ11" s="120"/>
      <c r="SNK11" s="120"/>
      <c r="SNL11" s="120"/>
      <c r="SNM11" s="120"/>
      <c r="SNN11" s="120"/>
      <c r="SNO11" s="120"/>
      <c r="SNP11" s="120"/>
      <c r="SNQ11" s="120"/>
      <c r="SNR11" s="120"/>
      <c r="SNS11" s="120"/>
      <c r="SNT11" s="120"/>
      <c r="SNU11" s="120"/>
      <c r="SNV11" s="120"/>
      <c r="SNW11" s="120"/>
      <c r="SNX11" s="120"/>
      <c r="SNY11" s="120"/>
      <c r="SNZ11" s="120"/>
      <c r="SOA11" s="120"/>
      <c r="SOB11" s="120"/>
      <c r="SOC11" s="120"/>
      <c r="SOD11" s="120"/>
      <c r="SOE11" s="120"/>
      <c r="SOF11" s="120"/>
      <c r="SOG11" s="120"/>
      <c r="SOH11" s="120"/>
      <c r="SOI11" s="120"/>
      <c r="SOJ11" s="120"/>
      <c r="SOK11" s="120"/>
      <c r="SOL11" s="120"/>
      <c r="SOM11" s="120"/>
      <c r="SON11" s="120"/>
      <c r="SOO11" s="120"/>
      <c r="SOP11" s="120"/>
      <c r="SOQ11" s="120"/>
      <c r="SOR11" s="120"/>
      <c r="SOS11" s="120"/>
      <c r="SOT11" s="120"/>
      <c r="SOU11" s="120"/>
      <c r="SOV11" s="120"/>
      <c r="SOW11" s="120"/>
      <c r="SOX11" s="120"/>
      <c r="SOY11" s="120"/>
      <c r="SOZ11" s="120"/>
      <c r="SPA11" s="120"/>
      <c r="SPB11" s="120"/>
      <c r="SPC11" s="120"/>
      <c r="SPD11" s="120"/>
      <c r="SPE11" s="120"/>
      <c r="SPF11" s="120"/>
      <c r="SPG11" s="120"/>
      <c r="SPH11" s="120"/>
      <c r="SPI11" s="120"/>
      <c r="SPJ11" s="120"/>
      <c r="SPK11" s="120"/>
      <c r="SPL11" s="120"/>
      <c r="SPM11" s="120"/>
      <c r="SPN11" s="120"/>
      <c r="SPO11" s="120"/>
      <c r="SPP11" s="120"/>
      <c r="SPQ11" s="120"/>
      <c r="SPR11" s="120"/>
      <c r="SPS11" s="120"/>
      <c r="SPT11" s="120"/>
      <c r="SPU11" s="120"/>
      <c r="SPV11" s="120"/>
      <c r="SPW11" s="120"/>
      <c r="SPX11" s="120"/>
      <c r="SPY11" s="120"/>
      <c r="SPZ11" s="120"/>
      <c r="SQA11" s="120"/>
      <c r="SQB11" s="120"/>
      <c r="SQC11" s="120"/>
      <c r="SQD11" s="120"/>
      <c r="SQE11" s="120"/>
      <c r="SQF11" s="120"/>
      <c r="SQG11" s="120"/>
      <c r="SQH11" s="120"/>
      <c r="SQI11" s="120"/>
      <c r="SQJ11" s="120"/>
      <c r="SQK11" s="120"/>
      <c r="SQL11" s="120"/>
      <c r="SQM11" s="120"/>
      <c r="SQN11" s="120"/>
      <c r="SQO11" s="120"/>
      <c r="SQP11" s="120"/>
      <c r="SQQ11" s="120"/>
      <c r="SQR11" s="120"/>
      <c r="SQS11" s="120"/>
      <c r="SQT11" s="120"/>
      <c r="SQU11" s="120"/>
      <c r="SQV11" s="120"/>
      <c r="SQW11" s="120"/>
      <c r="SQX11" s="120"/>
      <c r="SQY11" s="120"/>
      <c r="SQZ11" s="120"/>
      <c r="SRA11" s="120"/>
      <c r="SRB11" s="120"/>
      <c r="SRC11" s="120"/>
      <c r="SRD11" s="120"/>
      <c r="SRE11" s="120"/>
      <c r="SRF11" s="120"/>
      <c r="SRG11" s="120"/>
      <c r="SRH11" s="120"/>
      <c r="SRI11" s="120"/>
      <c r="SRJ11" s="120"/>
      <c r="SRK11" s="120"/>
      <c r="SRL11" s="120"/>
      <c r="SRM11" s="120"/>
      <c r="SRN11" s="120"/>
      <c r="SRO11" s="120"/>
      <c r="SRP11" s="120"/>
      <c r="SRQ11" s="120"/>
      <c r="SRR11" s="120"/>
      <c r="SRS11" s="120"/>
      <c r="SRT11" s="120"/>
      <c r="SRU11" s="120"/>
      <c r="SRV11" s="120"/>
      <c r="SRW11" s="120"/>
      <c r="SRX11" s="120"/>
      <c r="SRY11" s="120"/>
      <c r="SRZ11" s="120"/>
      <c r="SSA11" s="120"/>
      <c r="SSB11" s="120"/>
      <c r="SSC11" s="120"/>
      <c r="SSD11" s="120"/>
      <c r="SSE11" s="120"/>
      <c r="SSF11" s="120"/>
      <c r="SSG11" s="120"/>
      <c r="SSH11" s="120"/>
      <c r="SSI11" s="120"/>
      <c r="SSJ11" s="120"/>
      <c r="SSK11" s="120"/>
      <c r="SSL11" s="120"/>
      <c r="SSM11" s="120"/>
      <c r="SSN11" s="120"/>
      <c r="SSO11" s="120"/>
      <c r="SSP11" s="120"/>
      <c r="SSQ11" s="120"/>
      <c r="SSR11" s="120"/>
      <c r="SSS11" s="120"/>
      <c r="SST11" s="120"/>
      <c r="SSU11" s="120"/>
      <c r="SSV11" s="120"/>
      <c r="SSW11" s="120"/>
      <c r="SSX11" s="120"/>
      <c r="SSY11" s="120"/>
      <c r="SSZ11" s="120"/>
      <c r="STA11" s="120"/>
      <c r="STB11" s="120"/>
      <c r="STC11" s="120"/>
      <c r="STD11" s="120"/>
      <c r="STE11" s="120"/>
      <c r="STF11" s="120"/>
      <c r="STG11" s="120"/>
      <c r="STH11" s="120"/>
      <c r="STI11" s="120"/>
      <c r="STJ11" s="120"/>
      <c r="STK11" s="120"/>
      <c r="STL11" s="120"/>
      <c r="STM11" s="120"/>
      <c r="STN11" s="120"/>
      <c r="STO11" s="120"/>
      <c r="STP11" s="120"/>
      <c r="STQ11" s="120"/>
      <c r="STR11" s="120"/>
      <c r="STS11" s="120"/>
      <c r="STT11" s="120"/>
      <c r="STU11" s="120"/>
      <c r="STV11" s="120"/>
      <c r="STW11" s="120"/>
      <c r="STX11" s="120"/>
      <c r="STY11" s="120"/>
      <c r="STZ11" s="120"/>
      <c r="SUA11" s="120"/>
      <c r="SUB11" s="120"/>
      <c r="SUC11" s="120"/>
      <c r="SUD11" s="120"/>
      <c r="SUE11" s="120"/>
      <c r="SUF11" s="120"/>
      <c r="SUG11" s="120"/>
      <c r="SUH11" s="120"/>
      <c r="SUI11" s="120"/>
      <c r="SUJ11" s="120"/>
      <c r="SUK11" s="120"/>
      <c r="SUL11" s="120"/>
      <c r="SUM11" s="120"/>
      <c r="SUN11" s="120"/>
      <c r="SUO11" s="120"/>
      <c r="SUP11" s="120"/>
      <c r="SUQ11" s="120"/>
      <c r="SUR11" s="120"/>
      <c r="SUS11" s="120"/>
      <c r="SUT11" s="120"/>
      <c r="SUU11" s="120"/>
      <c r="SUV11" s="120"/>
      <c r="SUW11" s="120"/>
      <c r="SUX11" s="120"/>
      <c r="SUY11" s="120"/>
      <c r="SUZ11" s="120"/>
      <c r="SVA11" s="120"/>
      <c r="SVB11" s="120"/>
      <c r="SVC11" s="120"/>
      <c r="SVD11" s="120"/>
      <c r="SVE11" s="120"/>
      <c r="SVF11" s="120"/>
      <c r="SVG11" s="120"/>
      <c r="SVH11" s="120"/>
      <c r="SVI11" s="120"/>
      <c r="SVJ11" s="120"/>
      <c r="SVK11" s="120"/>
      <c r="SVL11" s="120"/>
      <c r="SVM11" s="120"/>
      <c r="SVN11" s="120"/>
      <c r="SVO11" s="120"/>
      <c r="SVP11" s="120"/>
      <c r="SVQ11" s="120"/>
      <c r="SVR11" s="120"/>
      <c r="SVS11" s="120"/>
      <c r="SVT11" s="120"/>
      <c r="SVU11" s="120"/>
      <c r="SVV11" s="120"/>
      <c r="SVW11" s="120"/>
      <c r="SVX11" s="120"/>
      <c r="SVY11" s="120"/>
      <c r="SVZ11" s="120"/>
      <c r="SWA11" s="120"/>
      <c r="SWB11" s="120"/>
      <c r="SWC11" s="120"/>
      <c r="SWD11" s="120"/>
      <c r="SWE11" s="120"/>
      <c r="SWF11" s="120"/>
      <c r="SWG11" s="120"/>
      <c r="SWH11" s="120"/>
      <c r="SWI11" s="120"/>
      <c r="SWJ11" s="120"/>
      <c r="SWK11" s="120"/>
      <c r="SWL11" s="120"/>
      <c r="SWM11" s="120"/>
      <c r="SWN11" s="120"/>
      <c r="SWO11" s="120"/>
      <c r="SWP11" s="120"/>
      <c r="SWQ11" s="120"/>
      <c r="SWR11" s="120"/>
      <c r="SWS11" s="120"/>
      <c r="SWT11" s="120"/>
      <c r="SWU11" s="120"/>
      <c r="SWV11" s="120"/>
      <c r="SWW11" s="120"/>
      <c r="SWX11" s="120"/>
      <c r="SWY11" s="120"/>
      <c r="SWZ11" s="120"/>
      <c r="SXA11" s="120"/>
      <c r="SXB11" s="120"/>
      <c r="SXC11" s="120"/>
      <c r="SXD11" s="120"/>
      <c r="SXE11" s="120"/>
      <c r="SXF11" s="120"/>
      <c r="SXG11" s="120"/>
      <c r="SXH11" s="120"/>
      <c r="SXI11" s="120"/>
      <c r="SXJ11" s="120"/>
      <c r="SXK11" s="120"/>
      <c r="SXL11" s="120"/>
      <c r="SXM11" s="120"/>
      <c r="SXN11" s="120"/>
      <c r="SXO11" s="120"/>
      <c r="SXP11" s="120"/>
      <c r="SXQ11" s="120"/>
      <c r="SXR11" s="120"/>
      <c r="SXS11" s="120"/>
      <c r="SXT11" s="120"/>
      <c r="SXU11" s="120"/>
      <c r="SXV11" s="120"/>
      <c r="SXW11" s="120"/>
      <c r="SXX11" s="120"/>
      <c r="SXY11" s="120"/>
      <c r="SXZ11" s="120"/>
      <c r="SYA11" s="120"/>
      <c r="SYB11" s="120"/>
      <c r="SYC11" s="120"/>
      <c r="SYD11" s="120"/>
      <c r="SYE11" s="120"/>
      <c r="SYF11" s="120"/>
      <c r="SYG11" s="120"/>
      <c r="SYH11" s="120"/>
      <c r="SYI11" s="120"/>
      <c r="SYJ11" s="120"/>
      <c r="SYK11" s="120"/>
      <c r="SYL11" s="120"/>
      <c r="SYM11" s="120"/>
      <c r="SYN11" s="120"/>
      <c r="SYO11" s="120"/>
      <c r="SYP11" s="120"/>
      <c r="SYQ11" s="120"/>
      <c r="SYR11" s="120"/>
      <c r="SYS11" s="120"/>
      <c r="SYT11" s="120"/>
      <c r="SYU11" s="120"/>
      <c r="SYV11" s="120"/>
      <c r="SYW11" s="120"/>
      <c r="SYX11" s="120"/>
      <c r="SYY11" s="120"/>
      <c r="SYZ11" s="120"/>
      <c r="SZA11" s="120"/>
      <c r="SZB11" s="120"/>
      <c r="SZC11" s="120"/>
      <c r="SZD11" s="120"/>
      <c r="SZE11" s="120"/>
      <c r="SZF11" s="120"/>
      <c r="SZG11" s="120"/>
      <c r="SZH11" s="120"/>
      <c r="SZI11" s="120"/>
      <c r="SZJ11" s="120"/>
      <c r="SZK11" s="120"/>
      <c r="SZL11" s="120"/>
      <c r="SZM11" s="120"/>
      <c r="SZN11" s="120"/>
      <c r="SZO11" s="120"/>
      <c r="SZP11" s="120"/>
      <c r="SZQ11" s="120"/>
      <c r="SZR11" s="120"/>
      <c r="SZS11" s="120"/>
      <c r="SZT11" s="120"/>
      <c r="SZU11" s="120"/>
      <c r="SZV11" s="120"/>
      <c r="SZW11" s="120"/>
      <c r="SZX11" s="120"/>
      <c r="SZY11" s="120"/>
      <c r="SZZ11" s="120"/>
      <c r="TAA11" s="120"/>
      <c r="TAB11" s="120"/>
      <c r="TAC11" s="120"/>
      <c r="TAD11" s="120"/>
      <c r="TAE11" s="120"/>
      <c r="TAF11" s="120"/>
      <c r="TAG11" s="120"/>
      <c r="TAH11" s="120"/>
      <c r="TAI11" s="120"/>
      <c r="TAJ11" s="120"/>
      <c r="TAK11" s="120"/>
      <c r="TAL11" s="120"/>
      <c r="TAM11" s="120"/>
      <c r="TAN11" s="120"/>
      <c r="TAO11" s="120"/>
      <c r="TAP11" s="120"/>
      <c r="TAQ11" s="120"/>
      <c r="TAR11" s="120"/>
      <c r="TAS11" s="120"/>
      <c r="TAT11" s="120"/>
      <c r="TAU11" s="120"/>
      <c r="TAV11" s="120"/>
      <c r="TAW11" s="120"/>
      <c r="TAX11" s="120"/>
      <c r="TAY11" s="120"/>
      <c r="TAZ11" s="120"/>
      <c r="TBA11" s="120"/>
      <c r="TBB11" s="120"/>
      <c r="TBC11" s="120"/>
      <c r="TBD11" s="120"/>
      <c r="TBE11" s="120"/>
      <c r="TBF11" s="120"/>
      <c r="TBG11" s="120"/>
      <c r="TBH11" s="120"/>
      <c r="TBI11" s="120"/>
      <c r="TBJ11" s="120"/>
      <c r="TBK11" s="120"/>
      <c r="TBL11" s="120"/>
      <c r="TBM11" s="120"/>
      <c r="TBN11" s="120"/>
      <c r="TBO11" s="120"/>
      <c r="TBP11" s="120"/>
      <c r="TBQ11" s="120"/>
      <c r="TBR11" s="120"/>
      <c r="TBS11" s="120"/>
      <c r="TBT11" s="120"/>
      <c r="TBU11" s="120"/>
      <c r="TBV11" s="120"/>
      <c r="TBW11" s="120"/>
      <c r="TBX11" s="120"/>
      <c r="TBY11" s="120"/>
      <c r="TBZ11" s="120"/>
      <c r="TCA11" s="120"/>
      <c r="TCB11" s="120"/>
      <c r="TCC11" s="120"/>
      <c r="TCD11" s="120"/>
      <c r="TCE11" s="120"/>
      <c r="TCF11" s="120"/>
      <c r="TCG11" s="120"/>
      <c r="TCH11" s="120"/>
      <c r="TCI11" s="120"/>
      <c r="TCJ11" s="120"/>
      <c r="TCK11" s="120"/>
      <c r="TCL11" s="120"/>
      <c r="TCM11" s="120"/>
      <c r="TCN11" s="120"/>
      <c r="TCO11" s="120"/>
      <c r="TCP11" s="120"/>
      <c r="TCQ11" s="120"/>
      <c r="TCR11" s="120"/>
      <c r="TCS11" s="120"/>
      <c r="TCT11" s="120"/>
      <c r="TCU11" s="120"/>
      <c r="TCV11" s="120"/>
      <c r="TCW11" s="120"/>
      <c r="TCX11" s="120"/>
      <c r="TCY11" s="120"/>
      <c r="TCZ11" s="120"/>
      <c r="TDA11" s="120"/>
      <c r="TDB11" s="120"/>
      <c r="TDC11" s="120"/>
      <c r="TDD11" s="120"/>
      <c r="TDE11" s="120"/>
      <c r="TDF11" s="120"/>
      <c r="TDG11" s="120"/>
      <c r="TDH11" s="120"/>
      <c r="TDI11" s="120"/>
      <c r="TDJ11" s="120"/>
      <c r="TDK11" s="120"/>
      <c r="TDL11" s="120"/>
      <c r="TDM11" s="120"/>
      <c r="TDN11" s="120"/>
      <c r="TDO11" s="120"/>
      <c r="TDP11" s="120"/>
      <c r="TDQ11" s="120"/>
      <c r="TDR11" s="120"/>
      <c r="TDS11" s="120"/>
      <c r="TDT11" s="120"/>
      <c r="TDU11" s="120"/>
      <c r="TDV11" s="120"/>
      <c r="TDW11" s="120"/>
      <c r="TDX11" s="120"/>
      <c r="TDY11" s="120"/>
      <c r="TDZ11" s="120"/>
      <c r="TEA11" s="120"/>
      <c r="TEB11" s="120"/>
      <c r="TEC11" s="120"/>
      <c r="TED11" s="120"/>
      <c r="TEE11" s="120"/>
      <c r="TEF11" s="120"/>
      <c r="TEG11" s="120"/>
      <c r="TEH11" s="120"/>
      <c r="TEI11" s="120"/>
      <c r="TEJ11" s="120"/>
      <c r="TEK11" s="120"/>
      <c r="TEL11" s="120"/>
      <c r="TEM11" s="120"/>
      <c r="TEN11" s="120"/>
      <c r="TEO11" s="120"/>
      <c r="TEP11" s="120"/>
      <c r="TEQ11" s="120"/>
      <c r="TER11" s="120"/>
      <c r="TES11" s="120"/>
      <c r="TET11" s="120"/>
      <c r="TEU11" s="120"/>
      <c r="TEV11" s="120"/>
      <c r="TEW11" s="120"/>
      <c r="TEX11" s="120"/>
      <c r="TEY11" s="120"/>
      <c r="TEZ11" s="120"/>
      <c r="TFA11" s="120"/>
      <c r="TFB11" s="120"/>
      <c r="TFC11" s="120"/>
      <c r="TFD11" s="120"/>
      <c r="TFE11" s="120"/>
      <c r="TFF11" s="120"/>
      <c r="TFG11" s="120"/>
      <c r="TFH11" s="120"/>
      <c r="TFI11" s="120"/>
      <c r="TFJ11" s="120"/>
      <c r="TFK11" s="120"/>
      <c r="TFL11" s="120"/>
      <c r="TFM11" s="120"/>
      <c r="TFN11" s="120"/>
      <c r="TFO11" s="120"/>
      <c r="TFP11" s="120"/>
      <c r="TFQ11" s="120"/>
      <c r="TFR11" s="120"/>
      <c r="TFS11" s="120"/>
      <c r="TFT11" s="120"/>
      <c r="TFU11" s="120"/>
      <c r="TFV11" s="120"/>
      <c r="TFW11" s="120"/>
      <c r="TFX11" s="120"/>
      <c r="TFY11" s="120"/>
      <c r="TFZ11" s="120"/>
      <c r="TGA11" s="120"/>
      <c r="TGB11" s="120"/>
      <c r="TGC11" s="120"/>
      <c r="TGD11" s="120"/>
      <c r="TGE11" s="120"/>
      <c r="TGF11" s="120"/>
      <c r="TGG11" s="120"/>
      <c r="TGH11" s="120"/>
      <c r="TGI11" s="120"/>
      <c r="TGJ11" s="120"/>
      <c r="TGK11" s="120"/>
      <c r="TGL11" s="120"/>
      <c r="TGM11" s="120"/>
      <c r="TGN11" s="120"/>
      <c r="TGO11" s="120"/>
      <c r="TGP11" s="120"/>
      <c r="TGQ11" s="120"/>
      <c r="TGR11" s="120"/>
      <c r="TGS11" s="120"/>
      <c r="TGT11" s="120"/>
      <c r="TGU11" s="120"/>
      <c r="TGV11" s="120"/>
      <c r="TGW11" s="120"/>
      <c r="TGX11" s="120"/>
      <c r="TGY11" s="120"/>
      <c r="TGZ11" s="120"/>
      <c r="THA11" s="120"/>
      <c r="THB11" s="120"/>
      <c r="THC11" s="120"/>
      <c r="THD11" s="120"/>
      <c r="THE11" s="120"/>
      <c r="THF11" s="120"/>
      <c r="THG11" s="120"/>
      <c r="THH11" s="120"/>
      <c r="THI11" s="120"/>
      <c r="THJ11" s="120"/>
      <c r="THK11" s="120"/>
      <c r="THL11" s="120"/>
      <c r="THM11" s="120"/>
      <c r="THN11" s="120"/>
      <c r="THO11" s="120"/>
      <c r="THP11" s="120"/>
      <c r="THQ11" s="120"/>
      <c r="THR11" s="120"/>
      <c r="THS11" s="120"/>
      <c r="THT11" s="120"/>
      <c r="THU11" s="120"/>
      <c r="THV11" s="120"/>
      <c r="THW11" s="120"/>
      <c r="THX11" s="120"/>
      <c r="THY11" s="120"/>
      <c r="THZ11" s="120"/>
      <c r="TIA11" s="120"/>
      <c r="TIB11" s="120"/>
      <c r="TIC11" s="120"/>
      <c r="TID11" s="120"/>
      <c r="TIE11" s="120"/>
      <c r="TIF11" s="120"/>
      <c r="TIG11" s="120"/>
      <c r="TIH11" s="120"/>
      <c r="TII11" s="120"/>
      <c r="TIJ11" s="120"/>
      <c r="TIK11" s="120"/>
      <c r="TIL11" s="120"/>
      <c r="TIM11" s="120"/>
      <c r="TIN11" s="120"/>
      <c r="TIO11" s="120"/>
      <c r="TIP11" s="120"/>
      <c r="TIQ11" s="120"/>
      <c r="TIR11" s="120"/>
      <c r="TIS11" s="120"/>
      <c r="TIT11" s="120"/>
      <c r="TIU11" s="120"/>
      <c r="TIV11" s="120"/>
      <c r="TIW11" s="120"/>
      <c r="TIX11" s="120"/>
      <c r="TIY11" s="120"/>
      <c r="TIZ11" s="120"/>
      <c r="TJA11" s="120"/>
      <c r="TJB11" s="120"/>
      <c r="TJC11" s="120"/>
      <c r="TJD11" s="120"/>
      <c r="TJE11" s="120"/>
      <c r="TJF11" s="120"/>
      <c r="TJG11" s="120"/>
      <c r="TJH11" s="120"/>
      <c r="TJI11" s="120"/>
      <c r="TJJ11" s="120"/>
      <c r="TJK11" s="120"/>
      <c r="TJL11" s="120"/>
      <c r="TJM11" s="120"/>
      <c r="TJN11" s="120"/>
      <c r="TJO11" s="120"/>
      <c r="TJP11" s="120"/>
      <c r="TJQ11" s="120"/>
      <c r="TJR11" s="120"/>
      <c r="TJS11" s="120"/>
      <c r="TJT11" s="120"/>
      <c r="TJU11" s="120"/>
      <c r="TJV11" s="120"/>
      <c r="TJW11" s="120"/>
      <c r="TJX11" s="120"/>
      <c r="TJY11" s="120"/>
      <c r="TJZ11" s="120"/>
      <c r="TKA11" s="120"/>
      <c r="TKB11" s="120"/>
      <c r="TKC11" s="120"/>
      <c r="TKD11" s="120"/>
      <c r="TKE11" s="120"/>
      <c r="TKF11" s="120"/>
      <c r="TKG11" s="120"/>
      <c r="TKH11" s="120"/>
      <c r="TKI11" s="120"/>
      <c r="TKJ11" s="120"/>
      <c r="TKK11" s="120"/>
      <c r="TKL11" s="120"/>
      <c r="TKM11" s="120"/>
      <c r="TKN11" s="120"/>
      <c r="TKO11" s="120"/>
      <c r="TKP11" s="120"/>
      <c r="TKQ11" s="120"/>
      <c r="TKR11" s="120"/>
      <c r="TKS11" s="120"/>
      <c r="TKT11" s="120"/>
      <c r="TKU11" s="120"/>
      <c r="TKV11" s="120"/>
      <c r="TKW11" s="120"/>
      <c r="TKX11" s="120"/>
      <c r="TKY11" s="120"/>
      <c r="TKZ11" s="120"/>
      <c r="TLA11" s="120"/>
      <c r="TLB11" s="120"/>
      <c r="TLC11" s="120"/>
      <c r="TLD11" s="120"/>
      <c r="TLE11" s="120"/>
      <c r="TLF11" s="120"/>
      <c r="TLG11" s="120"/>
      <c r="TLH11" s="120"/>
      <c r="TLI11" s="120"/>
      <c r="TLJ11" s="120"/>
      <c r="TLK11" s="120"/>
      <c r="TLL11" s="120"/>
      <c r="TLM11" s="120"/>
      <c r="TLN11" s="120"/>
      <c r="TLO11" s="120"/>
      <c r="TLP11" s="120"/>
      <c r="TLQ11" s="120"/>
      <c r="TLR11" s="120"/>
      <c r="TLS11" s="120"/>
      <c r="TLT11" s="120"/>
      <c r="TLU11" s="120"/>
      <c r="TLV11" s="120"/>
      <c r="TLW11" s="120"/>
      <c r="TLX11" s="120"/>
      <c r="TLY11" s="120"/>
      <c r="TLZ11" s="120"/>
      <c r="TMA11" s="120"/>
      <c r="TMB11" s="120"/>
      <c r="TMC11" s="120"/>
      <c r="TMD11" s="120"/>
      <c r="TME11" s="120"/>
      <c r="TMF11" s="120"/>
      <c r="TMG11" s="120"/>
      <c r="TMH11" s="120"/>
      <c r="TMI11" s="120"/>
      <c r="TMJ11" s="120"/>
      <c r="TMK11" s="120"/>
      <c r="TML11" s="120"/>
      <c r="TMM11" s="120"/>
      <c r="TMN11" s="120"/>
      <c r="TMO11" s="120"/>
      <c r="TMP11" s="120"/>
      <c r="TMQ11" s="120"/>
      <c r="TMR11" s="120"/>
      <c r="TMS11" s="120"/>
      <c r="TMT11" s="120"/>
      <c r="TMU11" s="120"/>
      <c r="TMV11" s="120"/>
      <c r="TMW11" s="120"/>
      <c r="TMX11" s="120"/>
      <c r="TMY11" s="120"/>
      <c r="TMZ11" s="120"/>
      <c r="TNA11" s="120"/>
      <c r="TNB11" s="120"/>
      <c r="TNC11" s="120"/>
      <c r="TND11" s="120"/>
      <c r="TNE11" s="120"/>
      <c r="TNF11" s="120"/>
      <c r="TNG11" s="120"/>
      <c r="TNH11" s="120"/>
      <c r="TNI11" s="120"/>
      <c r="TNJ11" s="120"/>
      <c r="TNK11" s="120"/>
      <c r="TNL11" s="120"/>
      <c r="TNM11" s="120"/>
      <c r="TNN11" s="120"/>
      <c r="TNO11" s="120"/>
      <c r="TNP11" s="120"/>
      <c r="TNQ11" s="120"/>
      <c r="TNR11" s="120"/>
      <c r="TNS11" s="120"/>
      <c r="TNT11" s="120"/>
      <c r="TNU11" s="120"/>
      <c r="TNV11" s="120"/>
      <c r="TNW11" s="120"/>
      <c r="TNX11" s="120"/>
      <c r="TNY11" s="120"/>
      <c r="TNZ11" s="120"/>
      <c r="TOA11" s="120"/>
      <c r="TOB11" s="120"/>
      <c r="TOC11" s="120"/>
      <c r="TOD11" s="120"/>
      <c r="TOE11" s="120"/>
      <c r="TOF11" s="120"/>
      <c r="TOG11" s="120"/>
      <c r="TOH11" s="120"/>
      <c r="TOI11" s="120"/>
      <c r="TOJ11" s="120"/>
      <c r="TOK11" s="120"/>
      <c r="TOL11" s="120"/>
      <c r="TOM11" s="120"/>
      <c r="TON11" s="120"/>
      <c r="TOO11" s="120"/>
      <c r="TOP11" s="120"/>
      <c r="TOQ11" s="120"/>
      <c r="TOR11" s="120"/>
      <c r="TOS11" s="120"/>
      <c r="TOT11" s="120"/>
      <c r="TOU11" s="120"/>
      <c r="TOV11" s="120"/>
      <c r="TOW11" s="120"/>
      <c r="TOX11" s="120"/>
      <c r="TOY11" s="120"/>
      <c r="TOZ11" s="120"/>
      <c r="TPA11" s="120"/>
      <c r="TPB11" s="120"/>
      <c r="TPC11" s="120"/>
      <c r="TPD11" s="120"/>
      <c r="TPE11" s="120"/>
      <c r="TPF11" s="120"/>
      <c r="TPG11" s="120"/>
      <c r="TPH11" s="120"/>
      <c r="TPI11" s="120"/>
      <c r="TPJ11" s="120"/>
      <c r="TPK11" s="120"/>
      <c r="TPL11" s="120"/>
      <c r="TPM11" s="120"/>
      <c r="TPN11" s="120"/>
      <c r="TPO11" s="120"/>
      <c r="TPP11" s="120"/>
      <c r="TPQ11" s="120"/>
      <c r="TPR11" s="120"/>
      <c r="TPS11" s="120"/>
      <c r="TPT11" s="120"/>
      <c r="TPU11" s="120"/>
      <c r="TPV11" s="120"/>
      <c r="TPW11" s="120"/>
      <c r="TPX11" s="120"/>
      <c r="TPY11" s="120"/>
      <c r="TPZ11" s="120"/>
      <c r="TQA11" s="120"/>
      <c r="TQB11" s="120"/>
      <c r="TQC11" s="120"/>
      <c r="TQD11" s="120"/>
      <c r="TQE11" s="120"/>
      <c r="TQF11" s="120"/>
      <c r="TQG11" s="120"/>
      <c r="TQH11" s="120"/>
      <c r="TQI11" s="120"/>
      <c r="TQJ11" s="120"/>
      <c r="TQK11" s="120"/>
      <c r="TQL11" s="120"/>
      <c r="TQM11" s="120"/>
      <c r="TQN11" s="120"/>
      <c r="TQO11" s="120"/>
      <c r="TQP11" s="120"/>
      <c r="TQQ11" s="120"/>
      <c r="TQR11" s="120"/>
      <c r="TQS11" s="120"/>
      <c r="TQT11" s="120"/>
      <c r="TQU11" s="120"/>
      <c r="TQV11" s="120"/>
      <c r="TQW11" s="120"/>
      <c r="TQX11" s="120"/>
      <c r="TQY11" s="120"/>
      <c r="TQZ11" s="120"/>
      <c r="TRA11" s="120"/>
      <c r="TRB11" s="120"/>
      <c r="TRC11" s="120"/>
      <c r="TRD11" s="120"/>
      <c r="TRE11" s="120"/>
      <c r="TRF11" s="120"/>
      <c r="TRG11" s="120"/>
      <c r="TRH11" s="120"/>
      <c r="TRI11" s="120"/>
      <c r="TRJ11" s="120"/>
      <c r="TRK11" s="120"/>
      <c r="TRL11" s="120"/>
      <c r="TRM11" s="120"/>
      <c r="TRN11" s="120"/>
      <c r="TRO11" s="120"/>
      <c r="TRP11" s="120"/>
      <c r="TRQ11" s="120"/>
      <c r="TRR11" s="120"/>
      <c r="TRS11" s="120"/>
      <c r="TRT11" s="120"/>
      <c r="TRU11" s="120"/>
      <c r="TRV11" s="120"/>
      <c r="TRW11" s="120"/>
      <c r="TRX11" s="120"/>
      <c r="TRY11" s="120"/>
      <c r="TRZ11" s="120"/>
      <c r="TSA11" s="120"/>
      <c r="TSB11" s="120"/>
      <c r="TSC11" s="120"/>
      <c r="TSD11" s="120"/>
      <c r="TSE11" s="120"/>
      <c r="TSF11" s="120"/>
      <c r="TSG11" s="120"/>
      <c r="TSH11" s="120"/>
      <c r="TSI11" s="120"/>
      <c r="TSJ11" s="120"/>
      <c r="TSK11" s="120"/>
      <c r="TSL11" s="120"/>
      <c r="TSM11" s="120"/>
      <c r="TSN11" s="120"/>
      <c r="TSO11" s="120"/>
      <c r="TSP11" s="120"/>
      <c r="TSQ11" s="120"/>
      <c r="TSR11" s="120"/>
      <c r="TSS11" s="120"/>
      <c r="TST11" s="120"/>
      <c r="TSU11" s="120"/>
      <c r="TSV11" s="120"/>
      <c r="TSW11" s="120"/>
      <c r="TSX11" s="120"/>
      <c r="TSY11" s="120"/>
      <c r="TSZ11" s="120"/>
      <c r="TTA11" s="120"/>
      <c r="TTB11" s="120"/>
      <c r="TTC11" s="120"/>
      <c r="TTD11" s="120"/>
      <c r="TTE11" s="120"/>
      <c r="TTF11" s="120"/>
      <c r="TTG11" s="120"/>
      <c r="TTH11" s="120"/>
      <c r="TTI11" s="120"/>
      <c r="TTJ11" s="120"/>
      <c r="TTK11" s="120"/>
      <c r="TTL11" s="120"/>
      <c r="TTM11" s="120"/>
      <c r="TTN11" s="120"/>
      <c r="TTO11" s="120"/>
      <c r="TTP11" s="120"/>
      <c r="TTQ11" s="120"/>
      <c r="TTR11" s="120"/>
      <c r="TTS11" s="120"/>
      <c r="TTT11" s="120"/>
      <c r="TTU11" s="120"/>
      <c r="TTV11" s="120"/>
      <c r="TTW11" s="120"/>
      <c r="TTX11" s="120"/>
      <c r="TTY11" s="120"/>
      <c r="TTZ11" s="120"/>
      <c r="TUA11" s="120"/>
      <c r="TUB11" s="120"/>
      <c r="TUC11" s="120"/>
      <c r="TUD11" s="120"/>
      <c r="TUE11" s="120"/>
      <c r="TUF11" s="120"/>
      <c r="TUG11" s="120"/>
      <c r="TUH11" s="120"/>
      <c r="TUI11" s="120"/>
      <c r="TUJ11" s="120"/>
      <c r="TUK11" s="120"/>
      <c r="TUL11" s="120"/>
      <c r="TUM11" s="120"/>
      <c r="TUN11" s="120"/>
      <c r="TUO11" s="120"/>
      <c r="TUP11" s="120"/>
      <c r="TUQ11" s="120"/>
      <c r="TUR11" s="120"/>
      <c r="TUS11" s="120"/>
      <c r="TUT11" s="120"/>
      <c r="TUU11" s="120"/>
      <c r="TUV11" s="120"/>
      <c r="TUW11" s="120"/>
      <c r="TUX11" s="120"/>
      <c r="TUY11" s="120"/>
      <c r="TUZ11" s="120"/>
      <c r="TVA11" s="120"/>
      <c r="TVB11" s="120"/>
      <c r="TVC11" s="120"/>
      <c r="TVD11" s="120"/>
      <c r="TVE11" s="120"/>
      <c r="TVF11" s="120"/>
      <c r="TVG11" s="120"/>
      <c r="TVH11" s="120"/>
      <c r="TVI11" s="120"/>
      <c r="TVJ11" s="120"/>
      <c r="TVK11" s="120"/>
      <c r="TVL11" s="120"/>
      <c r="TVM11" s="120"/>
      <c r="TVN11" s="120"/>
      <c r="TVO11" s="120"/>
      <c r="TVP11" s="120"/>
      <c r="TVQ11" s="120"/>
      <c r="TVR11" s="120"/>
      <c r="TVS11" s="120"/>
      <c r="TVT11" s="120"/>
      <c r="TVU11" s="120"/>
      <c r="TVV11" s="120"/>
      <c r="TVW11" s="120"/>
      <c r="TVX11" s="120"/>
      <c r="TVY11" s="120"/>
      <c r="TVZ11" s="120"/>
      <c r="TWA11" s="120"/>
      <c r="TWB11" s="120"/>
      <c r="TWC11" s="120"/>
      <c r="TWD11" s="120"/>
      <c r="TWE11" s="120"/>
      <c r="TWF11" s="120"/>
      <c r="TWG11" s="120"/>
      <c r="TWH11" s="120"/>
      <c r="TWI11" s="120"/>
      <c r="TWJ11" s="120"/>
      <c r="TWK11" s="120"/>
      <c r="TWL11" s="120"/>
      <c r="TWM11" s="120"/>
      <c r="TWN11" s="120"/>
      <c r="TWO11" s="120"/>
      <c r="TWP11" s="120"/>
      <c r="TWQ11" s="120"/>
      <c r="TWR11" s="120"/>
      <c r="TWS11" s="120"/>
      <c r="TWT11" s="120"/>
      <c r="TWU11" s="120"/>
      <c r="TWV11" s="120"/>
      <c r="TWW11" s="120"/>
      <c r="TWX11" s="120"/>
      <c r="TWY11" s="120"/>
      <c r="TWZ11" s="120"/>
      <c r="TXA11" s="120"/>
      <c r="TXB11" s="120"/>
      <c r="TXC11" s="120"/>
      <c r="TXD11" s="120"/>
      <c r="TXE11" s="120"/>
      <c r="TXF11" s="120"/>
      <c r="TXG11" s="120"/>
      <c r="TXH11" s="120"/>
      <c r="TXI11" s="120"/>
      <c r="TXJ11" s="120"/>
      <c r="TXK11" s="120"/>
      <c r="TXL11" s="120"/>
      <c r="TXM11" s="120"/>
      <c r="TXN11" s="120"/>
      <c r="TXO11" s="120"/>
      <c r="TXP11" s="120"/>
      <c r="TXQ11" s="120"/>
      <c r="TXR11" s="120"/>
      <c r="TXS11" s="120"/>
      <c r="TXT11" s="120"/>
      <c r="TXU11" s="120"/>
      <c r="TXV11" s="120"/>
      <c r="TXW11" s="120"/>
      <c r="TXX11" s="120"/>
      <c r="TXY11" s="120"/>
      <c r="TXZ11" s="120"/>
      <c r="TYA11" s="120"/>
      <c r="TYB11" s="120"/>
      <c r="TYC11" s="120"/>
      <c r="TYD11" s="120"/>
      <c r="TYE11" s="120"/>
      <c r="TYF11" s="120"/>
      <c r="TYG11" s="120"/>
      <c r="TYH11" s="120"/>
      <c r="TYI11" s="120"/>
      <c r="TYJ11" s="120"/>
      <c r="TYK11" s="120"/>
      <c r="TYL11" s="120"/>
      <c r="TYM11" s="120"/>
      <c r="TYN11" s="120"/>
      <c r="TYO11" s="120"/>
      <c r="TYP11" s="120"/>
      <c r="TYQ11" s="120"/>
      <c r="TYR11" s="120"/>
      <c r="TYS11" s="120"/>
      <c r="TYT11" s="120"/>
      <c r="TYU11" s="120"/>
      <c r="TYV11" s="120"/>
      <c r="TYW11" s="120"/>
      <c r="TYX11" s="120"/>
      <c r="TYY11" s="120"/>
      <c r="TYZ11" s="120"/>
      <c r="TZA11" s="120"/>
      <c r="TZB11" s="120"/>
      <c r="TZC11" s="120"/>
      <c r="TZD11" s="120"/>
      <c r="TZE11" s="120"/>
      <c r="TZF11" s="120"/>
      <c r="TZG11" s="120"/>
      <c r="TZH11" s="120"/>
      <c r="TZI11" s="120"/>
      <c r="TZJ11" s="120"/>
      <c r="TZK11" s="120"/>
      <c r="TZL11" s="120"/>
      <c r="TZM11" s="120"/>
      <c r="TZN11" s="120"/>
      <c r="TZO11" s="120"/>
      <c r="TZP11" s="120"/>
      <c r="TZQ11" s="120"/>
      <c r="TZR11" s="120"/>
      <c r="TZS11" s="120"/>
      <c r="TZT11" s="120"/>
      <c r="TZU11" s="120"/>
      <c r="TZV11" s="120"/>
      <c r="TZW11" s="120"/>
      <c r="TZX11" s="120"/>
      <c r="TZY11" s="120"/>
      <c r="TZZ11" s="120"/>
      <c r="UAA11" s="120"/>
      <c r="UAB11" s="120"/>
      <c r="UAC11" s="120"/>
      <c r="UAD11" s="120"/>
      <c r="UAE11" s="120"/>
      <c r="UAF11" s="120"/>
      <c r="UAG11" s="120"/>
      <c r="UAH11" s="120"/>
      <c r="UAI11" s="120"/>
      <c r="UAJ11" s="120"/>
      <c r="UAK11" s="120"/>
      <c r="UAL11" s="120"/>
      <c r="UAM11" s="120"/>
      <c r="UAN11" s="120"/>
      <c r="UAO11" s="120"/>
      <c r="UAP11" s="120"/>
      <c r="UAQ11" s="120"/>
      <c r="UAR11" s="120"/>
      <c r="UAS11" s="120"/>
      <c r="UAT11" s="120"/>
      <c r="UAU11" s="120"/>
      <c r="UAV11" s="120"/>
      <c r="UAW11" s="120"/>
      <c r="UAX11" s="120"/>
      <c r="UAY11" s="120"/>
      <c r="UAZ11" s="120"/>
      <c r="UBA11" s="120"/>
      <c r="UBB11" s="120"/>
      <c r="UBC11" s="120"/>
      <c r="UBD11" s="120"/>
      <c r="UBE11" s="120"/>
      <c r="UBF11" s="120"/>
      <c r="UBG11" s="120"/>
      <c r="UBH11" s="120"/>
      <c r="UBI11" s="120"/>
      <c r="UBJ11" s="120"/>
      <c r="UBK11" s="120"/>
      <c r="UBL11" s="120"/>
      <c r="UBM11" s="120"/>
      <c r="UBN11" s="120"/>
      <c r="UBO11" s="120"/>
      <c r="UBP11" s="120"/>
      <c r="UBQ11" s="120"/>
      <c r="UBR11" s="120"/>
      <c r="UBS11" s="120"/>
      <c r="UBT11" s="120"/>
      <c r="UBU11" s="120"/>
      <c r="UBV11" s="120"/>
      <c r="UBW11" s="120"/>
      <c r="UBX11" s="120"/>
      <c r="UBY11" s="120"/>
      <c r="UBZ11" s="120"/>
      <c r="UCA11" s="120"/>
      <c r="UCB11" s="120"/>
      <c r="UCC11" s="120"/>
      <c r="UCD11" s="120"/>
      <c r="UCE11" s="120"/>
      <c r="UCF11" s="120"/>
      <c r="UCG11" s="120"/>
      <c r="UCH11" s="120"/>
      <c r="UCI11" s="120"/>
      <c r="UCJ11" s="120"/>
      <c r="UCK11" s="120"/>
      <c r="UCL11" s="120"/>
      <c r="UCM11" s="120"/>
      <c r="UCN11" s="120"/>
      <c r="UCO11" s="120"/>
      <c r="UCP11" s="120"/>
      <c r="UCQ11" s="120"/>
      <c r="UCR11" s="120"/>
      <c r="UCS11" s="120"/>
      <c r="UCT11" s="120"/>
      <c r="UCU11" s="120"/>
      <c r="UCV11" s="120"/>
      <c r="UCW11" s="120"/>
      <c r="UCX11" s="120"/>
      <c r="UCY11" s="120"/>
      <c r="UCZ11" s="120"/>
      <c r="UDA11" s="120"/>
      <c r="UDB11" s="120"/>
      <c r="UDC11" s="120"/>
      <c r="UDD11" s="120"/>
      <c r="UDE11" s="120"/>
      <c r="UDF11" s="120"/>
      <c r="UDG11" s="120"/>
      <c r="UDH11" s="120"/>
      <c r="UDI11" s="120"/>
      <c r="UDJ11" s="120"/>
      <c r="UDK11" s="120"/>
      <c r="UDL11" s="120"/>
      <c r="UDM11" s="120"/>
      <c r="UDN11" s="120"/>
      <c r="UDO11" s="120"/>
      <c r="UDP11" s="120"/>
      <c r="UDQ11" s="120"/>
      <c r="UDR11" s="120"/>
      <c r="UDS11" s="120"/>
      <c r="UDT11" s="120"/>
      <c r="UDU11" s="120"/>
      <c r="UDV11" s="120"/>
      <c r="UDW11" s="120"/>
      <c r="UDX11" s="120"/>
      <c r="UDY11" s="120"/>
      <c r="UDZ11" s="120"/>
      <c r="UEA11" s="120"/>
      <c r="UEB11" s="120"/>
      <c r="UEC11" s="120"/>
      <c r="UED11" s="120"/>
      <c r="UEE11" s="120"/>
      <c r="UEF11" s="120"/>
      <c r="UEG11" s="120"/>
      <c r="UEH11" s="120"/>
      <c r="UEI11" s="120"/>
      <c r="UEJ11" s="120"/>
      <c r="UEK11" s="120"/>
      <c r="UEL11" s="120"/>
      <c r="UEM11" s="120"/>
      <c r="UEN11" s="120"/>
      <c r="UEO11" s="120"/>
      <c r="UEP11" s="120"/>
      <c r="UEQ11" s="120"/>
      <c r="UER11" s="120"/>
      <c r="UES11" s="120"/>
      <c r="UET11" s="120"/>
      <c r="UEU11" s="120"/>
      <c r="UEV11" s="120"/>
      <c r="UEW11" s="120"/>
      <c r="UEX11" s="120"/>
      <c r="UEY11" s="120"/>
      <c r="UEZ11" s="120"/>
      <c r="UFA11" s="120"/>
      <c r="UFB11" s="120"/>
      <c r="UFC11" s="120"/>
      <c r="UFD11" s="120"/>
      <c r="UFE11" s="120"/>
      <c r="UFF11" s="120"/>
      <c r="UFG11" s="120"/>
      <c r="UFH11" s="120"/>
      <c r="UFI11" s="120"/>
      <c r="UFJ11" s="120"/>
      <c r="UFK11" s="120"/>
      <c r="UFL11" s="120"/>
      <c r="UFM11" s="120"/>
      <c r="UFN11" s="120"/>
      <c r="UFO11" s="120"/>
      <c r="UFP11" s="120"/>
      <c r="UFQ11" s="120"/>
      <c r="UFR11" s="120"/>
      <c r="UFS11" s="120"/>
      <c r="UFT11" s="120"/>
      <c r="UFU11" s="120"/>
      <c r="UFV11" s="120"/>
      <c r="UFW11" s="120"/>
      <c r="UFX11" s="120"/>
      <c r="UFY11" s="120"/>
      <c r="UFZ11" s="120"/>
      <c r="UGA11" s="120"/>
      <c r="UGB11" s="120"/>
      <c r="UGC11" s="120"/>
      <c r="UGD11" s="120"/>
      <c r="UGE11" s="120"/>
      <c r="UGF11" s="120"/>
      <c r="UGG11" s="120"/>
      <c r="UGH11" s="120"/>
      <c r="UGI11" s="120"/>
      <c r="UGJ11" s="120"/>
      <c r="UGK11" s="120"/>
      <c r="UGL11" s="120"/>
      <c r="UGM11" s="120"/>
      <c r="UGN11" s="120"/>
      <c r="UGO11" s="120"/>
      <c r="UGP11" s="120"/>
      <c r="UGQ11" s="120"/>
      <c r="UGR11" s="120"/>
      <c r="UGS11" s="120"/>
      <c r="UGT11" s="120"/>
      <c r="UGU11" s="120"/>
      <c r="UGV11" s="120"/>
      <c r="UGW11" s="120"/>
      <c r="UGX11" s="120"/>
      <c r="UGY11" s="120"/>
      <c r="UGZ11" s="120"/>
      <c r="UHA11" s="120"/>
      <c r="UHB11" s="120"/>
      <c r="UHC11" s="120"/>
      <c r="UHD11" s="120"/>
      <c r="UHE11" s="120"/>
      <c r="UHF11" s="120"/>
      <c r="UHG11" s="120"/>
      <c r="UHH11" s="120"/>
      <c r="UHI11" s="120"/>
      <c r="UHJ11" s="120"/>
      <c r="UHK11" s="120"/>
      <c r="UHL11" s="120"/>
      <c r="UHM11" s="120"/>
      <c r="UHN11" s="120"/>
      <c r="UHO11" s="120"/>
      <c r="UHP11" s="120"/>
      <c r="UHQ11" s="120"/>
      <c r="UHR11" s="120"/>
      <c r="UHS11" s="120"/>
      <c r="UHT11" s="120"/>
      <c r="UHU11" s="120"/>
      <c r="UHV11" s="120"/>
      <c r="UHW11" s="120"/>
      <c r="UHX11" s="120"/>
      <c r="UHY11" s="120"/>
      <c r="UHZ11" s="120"/>
      <c r="UIA11" s="120"/>
      <c r="UIB11" s="120"/>
      <c r="UIC11" s="120"/>
      <c r="UID11" s="120"/>
      <c r="UIE11" s="120"/>
      <c r="UIF11" s="120"/>
      <c r="UIG11" s="120"/>
      <c r="UIH11" s="120"/>
      <c r="UII11" s="120"/>
      <c r="UIJ11" s="120"/>
      <c r="UIK11" s="120"/>
      <c r="UIL11" s="120"/>
      <c r="UIM11" s="120"/>
      <c r="UIN11" s="120"/>
      <c r="UIO11" s="120"/>
      <c r="UIP11" s="120"/>
      <c r="UIQ11" s="120"/>
      <c r="UIR11" s="120"/>
      <c r="UIS11" s="120"/>
      <c r="UIT11" s="120"/>
      <c r="UIU11" s="120"/>
      <c r="UIV11" s="120"/>
      <c r="UIW11" s="120"/>
      <c r="UIX11" s="120"/>
      <c r="UIY11" s="120"/>
      <c r="UIZ11" s="120"/>
      <c r="UJA11" s="120"/>
      <c r="UJB11" s="120"/>
      <c r="UJC11" s="120"/>
      <c r="UJD11" s="120"/>
      <c r="UJE11" s="120"/>
      <c r="UJF11" s="120"/>
      <c r="UJG11" s="120"/>
      <c r="UJH11" s="120"/>
      <c r="UJI11" s="120"/>
      <c r="UJJ11" s="120"/>
      <c r="UJK11" s="120"/>
      <c r="UJL11" s="120"/>
      <c r="UJM11" s="120"/>
      <c r="UJN11" s="120"/>
      <c r="UJO11" s="120"/>
      <c r="UJP11" s="120"/>
      <c r="UJQ11" s="120"/>
      <c r="UJR11" s="120"/>
      <c r="UJS11" s="120"/>
      <c r="UJT11" s="120"/>
      <c r="UJU11" s="120"/>
      <c r="UJV11" s="120"/>
      <c r="UJW11" s="120"/>
      <c r="UJX11" s="120"/>
      <c r="UJY11" s="120"/>
      <c r="UJZ11" s="120"/>
      <c r="UKA11" s="120"/>
      <c r="UKB11" s="120"/>
      <c r="UKC11" s="120"/>
      <c r="UKD11" s="120"/>
      <c r="UKE11" s="120"/>
      <c r="UKF11" s="120"/>
      <c r="UKG11" s="120"/>
      <c r="UKH11" s="120"/>
      <c r="UKI11" s="120"/>
      <c r="UKJ11" s="120"/>
      <c r="UKK11" s="120"/>
      <c r="UKL11" s="120"/>
      <c r="UKM11" s="120"/>
      <c r="UKN11" s="120"/>
      <c r="UKO11" s="120"/>
      <c r="UKP11" s="120"/>
      <c r="UKQ11" s="120"/>
      <c r="UKR11" s="120"/>
      <c r="UKS11" s="120"/>
      <c r="UKT11" s="120"/>
      <c r="UKU11" s="120"/>
      <c r="UKV11" s="120"/>
      <c r="UKW11" s="120"/>
      <c r="UKX11" s="120"/>
      <c r="UKY11" s="120"/>
      <c r="UKZ11" s="120"/>
      <c r="ULA11" s="120"/>
      <c r="ULB11" s="120"/>
      <c r="ULC11" s="120"/>
      <c r="ULD11" s="120"/>
      <c r="ULE11" s="120"/>
      <c r="ULF11" s="120"/>
      <c r="ULG11" s="120"/>
      <c r="ULH11" s="120"/>
      <c r="ULI11" s="120"/>
      <c r="ULJ11" s="120"/>
      <c r="ULK11" s="120"/>
      <c r="ULL11" s="120"/>
      <c r="ULM11" s="120"/>
      <c r="ULN11" s="120"/>
      <c r="ULO11" s="120"/>
      <c r="ULP11" s="120"/>
      <c r="ULQ11" s="120"/>
      <c r="ULR11" s="120"/>
      <c r="ULS11" s="120"/>
      <c r="ULT11" s="120"/>
      <c r="ULU11" s="120"/>
      <c r="ULV11" s="120"/>
      <c r="ULW11" s="120"/>
      <c r="ULX11" s="120"/>
      <c r="ULY11" s="120"/>
      <c r="ULZ11" s="120"/>
      <c r="UMA11" s="120"/>
      <c r="UMB11" s="120"/>
      <c r="UMC11" s="120"/>
      <c r="UMD11" s="120"/>
      <c r="UME11" s="120"/>
      <c r="UMF11" s="120"/>
      <c r="UMG11" s="120"/>
      <c r="UMH11" s="120"/>
      <c r="UMI11" s="120"/>
      <c r="UMJ11" s="120"/>
      <c r="UMK11" s="120"/>
      <c r="UML11" s="120"/>
      <c r="UMM11" s="120"/>
      <c r="UMN11" s="120"/>
      <c r="UMO11" s="120"/>
      <c r="UMP11" s="120"/>
      <c r="UMQ11" s="120"/>
      <c r="UMR11" s="120"/>
      <c r="UMS11" s="120"/>
      <c r="UMT11" s="120"/>
      <c r="UMU11" s="120"/>
      <c r="UMV11" s="120"/>
      <c r="UMW11" s="120"/>
      <c r="UMX11" s="120"/>
      <c r="UMY11" s="120"/>
      <c r="UMZ11" s="120"/>
      <c r="UNA11" s="120"/>
      <c r="UNB11" s="120"/>
      <c r="UNC11" s="120"/>
      <c r="UND11" s="120"/>
      <c r="UNE11" s="120"/>
      <c r="UNF11" s="120"/>
      <c r="UNG11" s="120"/>
      <c r="UNH11" s="120"/>
      <c r="UNI11" s="120"/>
      <c r="UNJ11" s="120"/>
      <c r="UNK11" s="120"/>
      <c r="UNL11" s="120"/>
      <c r="UNM11" s="120"/>
      <c r="UNN11" s="120"/>
      <c r="UNO11" s="120"/>
      <c r="UNP11" s="120"/>
      <c r="UNQ11" s="120"/>
      <c r="UNR11" s="120"/>
      <c r="UNS11" s="120"/>
      <c r="UNT11" s="120"/>
      <c r="UNU11" s="120"/>
      <c r="UNV11" s="120"/>
      <c r="UNW11" s="120"/>
      <c r="UNX11" s="120"/>
      <c r="UNY11" s="120"/>
      <c r="UNZ11" s="120"/>
      <c r="UOA11" s="120"/>
      <c r="UOB11" s="120"/>
      <c r="UOC11" s="120"/>
      <c r="UOD11" s="120"/>
      <c r="UOE11" s="120"/>
      <c r="UOF11" s="120"/>
      <c r="UOG11" s="120"/>
      <c r="UOH11" s="120"/>
      <c r="UOI11" s="120"/>
      <c r="UOJ11" s="120"/>
      <c r="UOK11" s="120"/>
      <c r="UOL11" s="120"/>
      <c r="UOM11" s="120"/>
      <c r="UON11" s="120"/>
      <c r="UOO11" s="120"/>
      <c r="UOP11" s="120"/>
      <c r="UOQ11" s="120"/>
      <c r="UOR11" s="120"/>
      <c r="UOS11" s="120"/>
      <c r="UOT11" s="120"/>
      <c r="UOU11" s="120"/>
      <c r="UOV11" s="120"/>
      <c r="UOW11" s="120"/>
      <c r="UOX11" s="120"/>
      <c r="UOY11" s="120"/>
      <c r="UOZ11" s="120"/>
      <c r="UPA11" s="120"/>
      <c r="UPB11" s="120"/>
      <c r="UPC11" s="120"/>
      <c r="UPD11" s="120"/>
      <c r="UPE11" s="120"/>
      <c r="UPF11" s="120"/>
      <c r="UPG11" s="120"/>
      <c r="UPH11" s="120"/>
      <c r="UPI11" s="120"/>
      <c r="UPJ11" s="120"/>
      <c r="UPK11" s="120"/>
      <c r="UPL11" s="120"/>
      <c r="UPM11" s="120"/>
      <c r="UPN11" s="120"/>
      <c r="UPO11" s="120"/>
      <c r="UPP11" s="120"/>
      <c r="UPQ11" s="120"/>
      <c r="UPR11" s="120"/>
      <c r="UPS11" s="120"/>
      <c r="UPT11" s="120"/>
      <c r="UPU11" s="120"/>
      <c r="UPV11" s="120"/>
      <c r="UPW11" s="120"/>
      <c r="UPX11" s="120"/>
      <c r="UPY11" s="120"/>
      <c r="UPZ11" s="120"/>
      <c r="UQA11" s="120"/>
      <c r="UQB11" s="120"/>
      <c r="UQC11" s="120"/>
      <c r="UQD11" s="120"/>
      <c r="UQE11" s="120"/>
      <c r="UQF11" s="120"/>
      <c r="UQG11" s="120"/>
      <c r="UQH11" s="120"/>
      <c r="UQI11" s="120"/>
      <c r="UQJ11" s="120"/>
      <c r="UQK11" s="120"/>
      <c r="UQL11" s="120"/>
      <c r="UQM11" s="120"/>
      <c r="UQN11" s="120"/>
      <c r="UQO11" s="120"/>
      <c r="UQP11" s="120"/>
      <c r="UQQ11" s="120"/>
      <c r="UQR11" s="120"/>
      <c r="UQS11" s="120"/>
      <c r="UQT11" s="120"/>
      <c r="UQU11" s="120"/>
      <c r="UQV11" s="120"/>
      <c r="UQW11" s="120"/>
      <c r="UQX11" s="120"/>
      <c r="UQY11" s="120"/>
      <c r="UQZ11" s="120"/>
      <c r="URA11" s="120"/>
      <c r="URB11" s="120"/>
      <c r="URC11" s="120"/>
      <c r="URD11" s="120"/>
      <c r="URE11" s="120"/>
      <c r="URF11" s="120"/>
      <c r="URG11" s="120"/>
      <c r="URH11" s="120"/>
      <c r="URI11" s="120"/>
      <c r="URJ11" s="120"/>
      <c r="URK11" s="120"/>
      <c r="URL11" s="120"/>
      <c r="URM11" s="120"/>
      <c r="URN11" s="120"/>
      <c r="URO11" s="120"/>
      <c r="URP11" s="120"/>
      <c r="URQ11" s="120"/>
      <c r="URR11" s="120"/>
      <c r="URS11" s="120"/>
      <c r="URT11" s="120"/>
      <c r="URU11" s="120"/>
      <c r="URV11" s="120"/>
      <c r="URW11" s="120"/>
      <c r="URX11" s="120"/>
      <c r="URY11" s="120"/>
      <c r="URZ11" s="120"/>
      <c r="USA11" s="120"/>
      <c r="USB11" s="120"/>
      <c r="USC11" s="120"/>
      <c r="USD11" s="120"/>
      <c r="USE11" s="120"/>
      <c r="USF11" s="120"/>
      <c r="USG11" s="120"/>
      <c r="USH11" s="120"/>
      <c r="USI11" s="120"/>
      <c r="USJ11" s="120"/>
      <c r="USK11" s="120"/>
      <c r="USL11" s="120"/>
      <c r="USM11" s="120"/>
      <c r="USN11" s="120"/>
      <c r="USO11" s="120"/>
      <c r="USP11" s="120"/>
      <c r="USQ11" s="120"/>
      <c r="USR11" s="120"/>
      <c r="USS11" s="120"/>
      <c r="UST11" s="120"/>
      <c r="USU11" s="120"/>
      <c r="USV11" s="120"/>
      <c r="USW11" s="120"/>
      <c r="USX11" s="120"/>
      <c r="USY11" s="120"/>
      <c r="USZ11" s="120"/>
      <c r="UTA11" s="120"/>
      <c r="UTB11" s="120"/>
      <c r="UTC11" s="120"/>
      <c r="UTD11" s="120"/>
      <c r="UTE11" s="120"/>
      <c r="UTF11" s="120"/>
      <c r="UTG11" s="120"/>
      <c r="UTH11" s="120"/>
      <c r="UTI11" s="120"/>
      <c r="UTJ11" s="120"/>
      <c r="UTK11" s="120"/>
      <c r="UTL11" s="120"/>
      <c r="UTM11" s="120"/>
      <c r="UTN11" s="120"/>
      <c r="UTO11" s="120"/>
      <c r="UTP11" s="120"/>
      <c r="UTQ11" s="120"/>
      <c r="UTR11" s="120"/>
      <c r="UTS11" s="120"/>
      <c r="UTT11" s="120"/>
      <c r="UTU11" s="120"/>
      <c r="UTV11" s="120"/>
      <c r="UTW11" s="120"/>
      <c r="UTX11" s="120"/>
      <c r="UTY11" s="120"/>
      <c r="UTZ11" s="120"/>
      <c r="UUA11" s="120"/>
      <c r="UUB11" s="120"/>
      <c r="UUC11" s="120"/>
      <c r="UUD11" s="120"/>
      <c r="UUE11" s="120"/>
      <c r="UUF11" s="120"/>
      <c r="UUG11" s="120"/>
      <c r="UUH11" s="120"/>
      <c r="UUI11" s="120"/>
      <c r="UUJ11" s="120"/>
      <c r="UUK11" s="120"/>
      <c r="UUL11" s="120"/>
      <c r="UUM11" s="120"/>
      <c r="UUN11" s="120"/>
      <c r="UUO11" s="120"/>
      <c r="UUP11" s="120"/>
      <c r="UUQ11" s="120"/>
      <c r="UUR11" s="120"/>
      <c r="UUS11" s="120"/>
      <c r="UUT11" s="120"/>
      <c r="UUU11" s="120"/>
      <c r="UUV11" s="120"/>
      <c r="UUW11" s="120"/>
      <c r="UUX11" s="120"/>
      <c r="UUY11" s="120"/>
      <c r="UUZ11" s="120"/>
      <c r="UVA11" s="120"/>
      <c r="UVB11" s="120"/>
      <c r="UVC11" s="120"/>
      <c r="UVD11" s="120"/>
      <c r="UVE11" s="120"/>
      <c r="UVF11" s="120"/>
      <c r="UVG11" s="120"/>
      <c r="UVH11" s="120"/>
      <c r="UVI11" s="120"/>
      <c r="UVJ11" s="120"/>
      <c r="UVK11" s="120"/>
      <c r="UVL11" s="120"/>
      <c r="UVM11" s="120"/>
      <c r="UVN11" s="120"/>
      <c r="UVO11" s="120"/>
      <c r="UVP11" s="120"/>
      <c r="UVQ11" s="120"/>
      <c r="UVR11" s="120"/>
      <c r="UVS11" s="120"/>
      <c r="UVT11" s="120"/>
      <c r="UVU11" s="120"/>
      <c r="UVV11" s="120"/>
      <c r="UVW11" s="120"/>
      <c r="UVX11" s="120"/>
      <c r="UVY11" s="120"/>
      <c r="UVZ11" s="120"/>
      <c r="UWA11" s="120"/>
      <c r="UWB11" s="120"/>
      <c r="UWC11" s="120"/>
      <c r="UWD11" s="120"/>
      <c r="UWE11" s="120"/>
      <c r="UWF11" s="120"/>
      <c r="UWG11" s="120"/>
      <c r="UWH11" s="120"/>
      <c r="UWI11" s="120"/>
      <c r="UWJ11" s="120"/>
      <c r="UWK11" s="120"/>
      <c r="UWL11" s="120"/>
      <c r="UWM11" s="120"/>
      <c r="UWN11" s="120"/>
      <c r="UWO11" s="120"/>
      <c r="UWP11" s="120"/>
      <c r="UWQ11" s="120"/>
      <c r="UWR11" s="120"/>
      <c r="UWS11" s="120"/>
      <c r="UWT11" s="120"/>
      <c r="UWU11" s="120"/>
      <c r="UWV11" s="120"/>
      <c r="UWW11" s="120"/>
      <c r="UWX11" s="120"/>
      <c r="UWY11" s="120"/>
      <c r="UWZ11" s="120"/>
      <c r="UXA11" s="120"/>
      <c r="UXB11" s="120"/>
      <c r="UXC11" s="120"/>
      <c r="UXD11" s="120"/>
      <c r="UXE11" s="120"/>
      <c r="UXF11" s="120"/>
      <c r="UXG11" s="120"/>
      <c r="UXH11" s="120"/>
      <c r="UXI11" s="120"/>
      <c r="UXJ11" s="120"/>
      <c r="UXK11" s="120"/>
      <c r="UXL11" s="120"/>
      <c r="UXM11" s="120"/>
      <c r="UXN11" s="120"/>
      <c r="UXO11" s="120"/>
      <c r="UXP11" s="120"/>
      <c r="UXQ11" s="120"/>
      <c r="UXR11" s="120"/>
      <c r="UXS11" s="120"/>
      <c r="UXT11" s="120"/>
      <c r="UXU11" s="120"/>
      <c r="UXV11" s="120"/>
      <c r="UXW11" s="120"/>
      <c r="UXX11" s="120"/>
      <c r="UXY11" s="120"/>
      <c r="UXZ11" s="120"/>
      <c r="UYA11" s="120"/>
      <c r="UYB11" s="120"/>
      <c r="UYC11" s="120"/>
      <c r="UYD11" s="120"/>
      <c r="UYE11" s="120"/>
      <c r="UYF11" s="120"/>
      <c r="UYG11" s="120"/>
      <c r="UYH11" s="120"/>
      <c r="UYI11" s="120"/>
      <c r="UYJ11" s="120"/>
      <c r="UYK11" s="120"/>
      <c r="UYL11" s="120"/>
      <c r="UYM11" s="120"/>
      <c r="UYN11" s="120"/>
      <c r="UYO11" s="120"/>
      <c r="UYP11" s="120"/>
      <c r="UYQ11" s="120"/>
      <c r="UYR11" s="120"/>
      <c r="UYS11" s="120"/>
      <c r="UYT11" s="120"/>
      <c r="UYU11" s="120"/>
      <c r="UYV11" s="120"/>
      <c r="UYW11" s="120"/>
      <c r="UYX11" s="120"/>
      <c r="UYY11" s="120"/>
      <c r="UYZ11" s="120"/>
      <c r="UZA11" s="120"/>
      <c r="UZB11" s="120"/>
      <c r="UZC11" s="120"/>
      <c r="UZD11" s="120"/>
      <c r="UZE11" s="120"/>
      <c r="UZF11" s="120"/>
      <c r="UZG11" s="120"/>
      <c r="UZH11" s="120"/>
      <c r="UZI11" s="120"/>
      <c r="UZJ11" s="120"/>
      <c r="UZK11" s="120"/>
      <c r="UZL11" s="120"/>
      <c r="UZM11" s="120"/>
      <c r="UZN11" s="120"/>
      <c r="UZO11" s="120"/>
      <c r="UZP11" s="120"/>
      <c r="UZQ11" s="120"/>
      <c r="UZR11" s="120"/>
      <c r="UZS11" s="120"/>
      <c r="UZT11" s="120"/>
      <c r="UZU11" s="120"/>
      <c r="UZV11" s="120"/>
      <c r="UZW11" s="120"/>
      <c r="UZX11" s="120"/>
      <c r="UZY11" s="120"/>
      <c r="UZZ11" s="120"/>
      <c r="VAA11" s="120"/>
      <c r="VAB11" s="120"/>
      <c r="VAC11" s="120"/>
      <c r="VAD11" s="120"/>
      <c r="VAE11" s="120"/>
      <c r="VAF11" s="120"/>
      <c r="VAG11" s="120"/>
      <c r="VAH11" s="120"/>
      <c r="VAI11" s="120"/>
      <c r="VAJ11" s="120"/>
      <c r="VAK11" s="120"/>
      <c r="VAL11" s="120"/>
      <c r="VAM11" s="120"/>
      <c r="VAN11" s="120"/>
      <c r="VAO11" s="120"/>
      <c r="VAP11" s="120"/>
      <c r="VAQ11" s="120"/>
      <c r="VAR11" s="120"/>
      <c r="VAS11" s="120"/>
      <c r="VAT11" s="120"/>
      <c r="VAU11" s="120"/>
      <c r="VAV11" s="120"/>
      <c r="VAW11" s="120"/>
      <c r="VAX11" s="120"/>
      <c r="VAY11" s="120"/>
      <c r="VAZ11" s="120"/>
      <c r="VBA11" s="120"/>
      <c r="VBB11" s="120"/>
      <c r="VBC11" s="120"/>
      <c r="VBD11" s="120"/>
      <c r="VBE11" s="120"/>
      <c r="VBF11" s="120"/>
      <c r="VBG11" s="120"/>
      <c r="VBH11" s="120"/>
      <c r="VBI11" s="120"/>
      <c r="VBJ11" s="120"/>
      <c r="VBK11" s="120"/>
      <c r="VBL11" s="120"/>
      <c r="VBM11" s="120"/>
      <c r="VBN11" s="120"/>
      <c r="VBO11" s="120"/>
      <c r="VBP11" s="120"/>
      <c r="VBQ11" s="120"/>
      <c r="VBR11" s="120"/>
      <c r="VBS11" s="120"/>
      <c r="VBT11" s="120"/>
      <c r="VBU11" s="120"/>
      <c r="VBV11" s="120"/>
      <c r="VBW11" s="120"/>
      <c r="VBX11" s="120"/>
      <c r="VBY11" s="120"/>
      <c r="VBZ11" s="120"/>
      <c r="VCA11" s="120"/>
      <c r="VCB11" s="120"/>
      <c r="VCC11" s="120"/>
      <c r="VCD11" s="120"/>
      <c r="VCE11" s="120"/>
      <c r="VCF11" s="120"/>
      <c r="VCG11" s="120"/>
      <c r="VCH11" s="120"/>
      <c r="VCI11" s="120"/>
      <c r="VCJ11" s="120"/>
      <c r="VCK11" s="120"/>
      <c r="VCL11" s="120"/>
      <c r="VCM11" s="120"/>
      <c r="VCN11" s="120"/>
      <c r="VCO11" s="120"/>
      <c r="VCP11" s="120"/>
      <c r="VCQ11" s="120"/>
      <c r="VCR11" s="120"/>
      <c r="VCS11" s="120"/>
      <c r="VCT11" s="120"/>
      <c r="VCU11" s="120"/>
      <c r="VCV11" s="120"/>
      <c r="VCW11" s="120"/>
      <c r="VCX11" s="120"/>
      <c r="VCY11" s="120"/>
      <c r="VCZ11" s="120"/>
      <c r="VDA11" s="120"/>
      <c r="VDB11" s="120"/>
      <c r="VDC11" s="120"/>
      <c r="VDD11" s="120"/>
      <c r="VDE11" s="120"/>
      <c r="VDF11" s="120"/>
      <c r="VDG11" s="120"/>
      <c r="VDH11" s="120"/>
      <c r="VDI11" s="120"/>
      <c r="VDJ11" s="120"/>
      <c r="VDK11" s="120"/>
      <c r="VDL11" s="120"/>
      <c r="VDM11" s="120"/>
      <c r="VDN11" s="120"/>
      <c r="VDO11" s="120"/>
      <c r="VDP11" s="120"/>
      <c r="VDQ11" s="120"/>
      <c r="VDR11" s="120"/>
      <c r="VDS11" s="120"/>
      <c r="VDT11" s="120"/>
      <c r="VDU11" s="120"/>
      <c r="VDV11" s="120"/>
      <c r="VDW11" s="120"/>
      <c r="VDX11" s="120"/>
      <c r="VDY11" s="120"/>
      <c r="VDZ11" s="120"/>
      <c r="VEA11" s="120"/>
      <c r="VEB11" s="120"/>
      <c r="VEC11" s="120"/>
      <c r="VED11" s="120"/>
      <c r="VEE11" s="120"/>
      <c r="VEF11" s="120"/>
      <c r="VEG11" s="120"/>
      <c r="VEH11" s="120"/>
      <c r="VEI11" s="120"/>
      <c r="VEJ11" s="120"/>
      <c r="VEK11" s="120"/>
      <c r="VEL11" s="120"/>
      <c r="VEM11" s="120"/>
      <c r="VEN11" s="120"/>
      <c r="VEO11" s="120"/>
      <c r="VEP11" s="120"/>
      <c r="VEQ11" s="120"/>
      <c r="VER11" s="120"/>
      <c r="VES11" s="120"/>
      <c r="VET11" s="120"/>
      <c r="VEU11" s="120"/>
      <c r="VEV11" s="120"/>
      <c r="VEW11" s="120"/>
      <c r="VEX11" s="120"/>
      <c r="VEY11" s="120"/>
      <c r="VEZ11" s="120"/>
      <c r="VFA11" s="120"/>
      <c r="VFB11" s="120"/>
      <c r="VFC11" s="120"/>
      <c r="VFD11" s="120"/>
      <c r="VFE11" s="120"/>
      <c r="VFF11" s="120"/>
      <c r="VFG11" s="120"/>
      <c r="VFH11" s="120"/>
      <c r="VFI11" s="120"/>
      <c r="VFJ11" s="120"/>
      <c r="VFK11" s="120"/>
      <c r="VFL11" s="120"/>
      <c r="VFM11" s="120"/>
      <c r="VFN11" s="120"/>
      <c r="VFO11" s="120"/>
      <c r="VFP11" s="120"/>
      <c r="VFQ11" s="120"/>
      <c r="VFR11" s="120"/>
      <c r="VFS11" s="120"/>
      <c r="VFT11" s="120"/>
      <c r="VFU11" s="120"/>
      <c r="VFV11" s="120"/>
      <c r="VFW11" s="120"/>
      <c r="VFX11" s="120"/>
      <c r="VFY11" s="120"/>
      <c r="VFZ11" s="120"/>
      <c r="VGA11" s="120"/>
      <c r="VGB11" s="120"/>
      <c r="VGC11" s="120"/>
      <c r="VGD11" s="120"/>
      <c r="VGE11" s="120"/>
      <c r="VGF11" s="120"/>
      <c r="VGG11" s="120"/>
      <c r="VGH11" s="120"/>
      <c r="VGI11" s="120"/>
      <c r="VGJ11" s="120"/>
      <c r="VGK11" s="120"/>
      <c r="VGL11" s="120"/>
      <c r="VGM11" s="120"/>
      <c r="VGN11" s="120"/>
      <c r="VGO11" s="120"/>
      <c r="VGP11" s="120"/>
      <c r="VGQ11" s="120"/>
      <c r="VGR11" s="120"/>
      <c r="VGS11" s="120"/>
      <c r="VGT11" s="120"/>
      <c r="VGU11" s="120"/>
      <c r="VGV11" s="120"/>
      <c r="VGW11" s="120"/>
      <c r="VGX11" s="120"/>
      <c r="VGY11" s="120"/>
      <c r="VGZ11" s="120"/>
      <c r="VHA11" s="120"/>
      <c r="VHB11" s="120"/>
      <c r="VHC11" s="120"/>
      <c r="VHD11" s="120"/>
      <c r="VHE11" s="120"/>
      <c r="VHF11" s="120"/>
      <c r="VHG11" s="120"/>
      <c r="VHH11" s="120"/>
      <c r="VHI11" s="120"/>
      <c r="VHJ11" s="120"/>
      <c r="VHK11" s="120"/>
      <c r="VHL11" s="120"/>
      <c r="VHM11" s="120"/>
      <c r="VHN11" s="120"/>
      <c r="VHO11" s="120"/>
      <c r="VHP11" s="120"/>
      <c r="VHQ11" s="120"/>
      <c r="VHR11" s="120"/>
      <c r="VHS11" s="120"/>
      <c r="VHT11" s="120"/>
      <c r="VHU11" s="120"/>
      <c r="VHV11" s="120"/>
      <c r="VHW11" s="120"/>
      <c r="VHX11" s="120"/>
      <c r="VHY11" s="120"/>
      <c r="VHZ11" s="120"/>
      <c r="VIA11" s="120"/>
      <c r="VIB11" s="120"/>
      <c r="VIC11" s="120"/>
      <c r="VID11" s="120"/>
      <c r="VIE11" s="120"/>
      <c r="VIF11" s="120"/>
      <c r="VIG11" s="120"/>
      <c r="VIH11" s="120"/>
      <c r="VII11" s="120"/>
      <c r="VIJ11" s="120"/>
      <c r="VIK11" s="120"/>
      <c r="VIL11" s="120"/>
      <c r="VIM11" s="120"/>
      <c r="VIN11" s="120"/>
      <c r="VIO11" s="120"/>
      <c r="VIP11" s="120"/>
      <c r="VIQ11" s="120"/>
      <c r="VIR11" s="120"/>
      <c r="VIS11" s="120"/>
      <c r="VIT11" s="120"/>
      <c r="VIU11" s="120"/>
      <c r="VIV11" s="120"/>
      <c r="VIW11" s="120"/>
      <c r="VIX11" s="120"/>
      <c r="VIY11" s="120"/>
      <c r="VIZ11" s="120"/>
      <c r="VJA11" s="120"/>
      <c r="VJB11" s="120"/>
      <c r="VJC11" s="120"/>
      <c r="VJD11" s="120"/>
      <c r="VJE11" s="120"/>
      <c r="VJF11" s="120"/>
      <c r="VJG11" s="120"/>
      <c r="VJH11" s="120"/>
      <c r="VJI11" s="120"/>
      <c r="VJJ11" s="120"/>
      <c r="VJK11" s="120"/>
      <c r="VJL11" s="120"/>
      <c r="VJM11" s="120"/>
      <c r="VJN11" s="120"/>
      <c r="VJO11" s="120"/>
      <c r="VJP11" s="120"/>
      <c r="VJQ11" s="120"/>
      <c r="VJR11" s="120"/>
      <c r="VJS11" s="120"/>
      <c r="VJT11" s="120"/>
      <c r="VJU11" s="120"/>
      <c r="VJV11" s="120"/>
      <c r="VJW11" s="120"/>
      <c r="VJX11" s="120"/>
      <c r="VJY11" s="120"/>
      <c r="VJZ11" s="120"/>
      <c r="VKA11" s="120"/>
      <c r="VKB11" s="120"/>
      <c r="VKC11" s="120"/>
      <c r="VKD11" s="120"/>
      <c r="VKE11" s="120"/>
      <c r="VKF11" s="120"/>
      <c r="VKG11" s="120"/>
      <c r="VKH11" s="120"/>
      <c r="VKI11" s="120"/>
      <c r="VKJ11" s="120"/>
      <c r="VKK11" s="120"/>
      <c r="VKL11" s="120"/>
      <c r="VKM11" s="120"/>
      <c r="VKN11" s="120"/>
      <c r="VKO11" s="120"/>
      <c r="VKP11" s="120"/>
      <c r="VKQ11" s="120"/>
      <c r="VKR11" s="120"/>
      <c r="VKS11" s="120"/>
      <c r="VKT11" s="120"/>
      <c r="VKU11" s="120"/>
      <c r="VKV11" s="120"/>
      <c r="VKW11" s="120"/>
      <c r="VKX11" s="120"/>
      <c r="VKY11" s="120"/>
      <c r="VKZ11" s="120"/>
      <c r="VLA11" s="120"/>
      <c r="VLB11" s="120"/>
      <c r="VLC11" s="120"/>
      <c r="VLD11" s="120"/>
      <c r="VLE11" s="120"/>
      <c r="VLF11" s="120"/>
      <c r="VLG11" s="120"/>
      <c r="VLH11" s="120"/>
      <c r="VLI11" s="120"/>
      <c r="VLJ11" s="120"/>
      <c r="VLK11" s="120"/>
      <c r="VLL11" s="120"/>
      <c r="VLM11" s="120"/>
      <c r="VLN11" s="120"/>
      <c r="VLO11" s="120"/>
      <c r="VLP11" s="120"/>
      <c r="VLQ11" s="120"/>
      <c r="VLR11" s="120"/>
      <c r="VLS11" s="120"/>
      <c r="VLT11" s="120"/>
      <c r="VLU11" s="120"/>
      <c r="VLV11" s="120"/>
      <c r="VLW11" s="120"/>
      <c r="VLX11" s="120"/>
      <c r="VLY11" s="120"/>
      <c r="VLZ11" s="120"/>
      <c r="VMA11" s="120"/>
      <c r="VMB11" s="120"/>
      <c r="VMC11" s="120"/>
      <c r="VMD11" s="120"/>
      <c r="VME11" s="120"/>
      <c r="VMF11" s="120"/>
      <c r="VMG11" s="120"/>
      <c r="VMH11" s="120"/>
      <c r="VMI11" s="120"/>
      <c r="VMJ11" s="120"/>
      <c r="VMK11" s="120"/>
      <c r="VML11" s="120"/>
      <c r="VMM11" s="120"/>
      <c r="VMN11" s="120"/>
      <c r="VMO11" s="120"/>
      <c r="VMP11" s="120"/>
      <c r="VMQ11" s="120"/>
      <c r="VMR11" s="120"/>
      <c r="VMS11" s="120"/>
      <c r="VMT11" s="120"/>
      <c r="VMU11" s="120"/>
      <c r="VMV11" s="120"/>
      <c r="VMW11" s="120"/>
      <c r="VMX11" s="120"/>
      <c r="VMY11" s="120"/>
      <c r="VMZ11" s="120"/>
      <c r="VNA11" s="120"/>
      <c r="VNB11" s="120"/>
      <c r="VNC11" s="120"/>
      <c r="VND11" s="120"/>
      <c r="VNE11" s="120"/>
      <c r="VNF11" s="120"/>
      <c r="VNG11" s="120"/>
      <c r="VNH11" s="120"/>
      <c r="VNI11" s="120"/>
      <c r="VNJ11" s="120"/>
      <c r="VNK11" s="120"/>
      <c r="VNL11" s="120"/>
      <c r="VNM11" s="120"/>
      <c r="VNN11" s="120"/>
      <c r="VNO11" s="120"/>
      <c r="VNP11" s="120"/>
      <c r="VNQ11" s="120"/>
      <c r="VNR11" s="120"/>
      <c r="VNS11" s="120"/>
      <c r="VNT11" s="120"/>
      <c r="VNU11" s="120"/>
      <c r="VNV11" s="120"/>
      <c r="VNW11" s="120"/>
      <c r="VNX11" s="120"/>
      <c r="VNY11" s="120"/>
      <c r="VNZ11" s="120"/>
      <c r="VOA11" s="120"/>
      <c r="VOB11" s="120"/>
      <c r="VOC11" s="120"/>
      <c r="VOD11" s="120"/>
      <c r="VOE11" s="120"/>
      <c r="VOF11" s="120"/>
      <c r="VOG11" s="120"/>
      <c r="VOH11" s="120"/>
      <c r="VOI11" s="120"/>
      <c r="VOJ11" s="120"/>
      <c r="VOK11" s="120"/>
      <c r="VOL11" s="120"/>
      <c r="VOM11" s="120"/>
      <c r="VON11" s="120"/>
      <c r="VOO11" s="120"/>
      <c r="VOP11" s="120"/>
      <c r="VOQ11" s="120"/>
      <c r="VOR11" s="120"/>
      <c r="VOS11" s="120"/>
      <c r="VOT11" s="120"/>
      <c r="VOU11" s="120"/>
      <c r="VOV11" s="120"/>
      <c r="VOW11" s="120"/>
      <c r="VOX11" s="120"/>
      <c r="VOY11" s="120"/>
      <c r="VOZ11" s="120"/>
      <c r="VPA11" s="120"/>
      <c r="VPB11" s="120"/>
      <c r="VPC11" s="120"/>
      <c r="VPD11" s="120"/>
      <c r="VPE11" s="120"/>
      <c r="VPF11" s="120"/>
      <c r="VPG11" s="120"/>
      <c r="VPH11" s="120"/>
      <c r="VPI11" s="120"/>
      <c r="VPJ11" s="120"/>
      <c r="VPK11" s="120"/>
      <c r="VPL11" s="120"/>
      <c r="VPM11" s="120"/>
      <c r="VPN11" s="120"/>
      <c r="VPO11" s="120"/>
      <c r="VPP11" s="120"/>
      <c r="VPQ11" s="120"/>
      <c r="VPR11" s="120"/>
      <c r="VPS11" s="120"/>
      <c r="VPT11" s="120"/>
      <c r="VPU11" s="120"/>
      <c r="VPV11" s="120"/>
      <c r="VPW11" s="120"/>
      <c r="VPX11" s="120"/>
      <c r="VPY11" s="120"/>
      <c r="VPZ11" s="120"/>
      <c r="VQA11" s="120"/>
      <c r="VQB11" s="120"/>
      <c r="VQC11" s="120"/>
      <c r="VQD11" s="120"/>
      <c r="VQE11" s="120"/>
      <c r="VQF11" s="120"/>
      <c r="VQG11" s="120"/>
      <c r="VQH11" s="120"/>
      <c r="VQI11" s="120"/>
      <c r="VQJ11" s="120"/>
      <c r="VQK11" s="120"/>
      <c r="VQL11" s="120"/>
      <c r="VQM11" s="120"/>
      <c r="VQN11" s="120"/>
      <c r="VQO11" s="120"/>
      <c r="VQP11" s="120"/>
      <c r="VQQ11" s="120"/>
      <c r="VQR11" s="120"/>
      <c r="VQS11" s="120"/>
      <c r="VQT11" s="120"/>
      <c r="VQU11" s="120"/>
      <c r="VQV11" s="120"/>
      <c r="VQW11" s="120"/>
      <c r="VQX11" s="120"/>
      <c r="VQY11" s="120"/>
      <c r="VQZ11" s="120"/>
      <c r="VRA11" s="120"/>
      <c r="VRB11" s="120"/>
      <c r="VRC11" s="120"/>
      <c r="VRD11" s="120"/>
      <c r="VRE11" s="120"/>
      <c r="VRF11" s="120"/>
      <c r="VRG11" s="120"/>
      <c r="VRH11" s="120"/>
      <c r="VRI11" s="120"/>
      <c r="VRJ11" s="120"/>
      <c r="VRK11" s="120"/>
      <c r="VRL11" s="120"/>
      <c r="VRM11" s="120"/>
      <c r="VRN11" s="120"/>
      <c r="VRO11" s="120"/>
      <c r="VRP11" s="120"/>
      <c r="VRQ11" s="120"/>
      <c r="VRR11" s="120"/>
      <c r="VRS11" s="120"/>
      <c r="VRT11" s="120"/>
      <c r="VRU11" s="120"/>
      <c r="VRV11" s="120"/>
      <c r="VRW11" s="120"/>
      <c r="VRX11" s="120"/>
      <c r="VRY11" s="120"/>
      <c r="VRZ11" s="120"/>
      <c r="VSA11" s="120"/>
      <c r="VSB11" s="120"/>
      <c r="VSC11" s="120"/>
      <c r="VSD11" s="120"/>
      <c r="VSE11" s="120"/>
      <c r="VSF11" s="120"/>
      <c r="VSG11" s="120"/>
      <c r="VSH11" s="120"/>
      <c r="VSI11" s="120"/>
      <c r="VSJ11" s="120"/>
      <c r="VSK11" s="120"/>
      <c r="VSL11" s="120"/>
      <c r="VSM11" s="120"/>
      <c r="VSN11" s="120"/>
      <c r="VSO11" s="120"/>
      <c r="VSP11" s="120"/>
      <c r="VSQ11" s="120"/>
      <c r="VSR11" s="120"/>
      <c r="VSS11" s="120"/>
      <c r="VST11" s="120"/>
      <c r="VSU11" s="120"/>
      <c r="VSV11" s="120"/>
      <c r="VSW11" s="120"/>
      <c r="VSX11" s="120"/>
      <c r="VSY11" s="120"/>
      <c r="VSZ11" s="120"/>
      <c r="VTA11" s="120"/>
      <c r="VTB11" s="120"/>
      <c r="VTC11" s="120"/>
      <c r="VTD11" s="120"/>
      <c r="VTE11" s="120"/>
      <c r="VTF11" s="120"/>
      <c r="VTG11" s="120"/>
      <c r="VTH11" s="120"/>
      <c r="VTI11" s="120"/>
      <c r="VTJ11" s="120"/>
      <c r="VTK11" s="120"/>
      <c r="VTL11" s="120"/>
      <c r="VTM11" s="120"/>
      <c r="VTN11" s="120"/>
      <c r="VTO11" s="120"/>
      <c r="VTP11" s="120"/>
      <c r="VTQ11" s="120"/>
      <c r="VTR11" s="120"/>
      <c r="VTS11" s="120"/>
      <c r="VTT11" s="120"/>
      <c r="VTU11" s="120"/>
      <c r="VTV11" s="120"/>
      <c r="VTW11" s="120"/>
      <c r="VTX11" s="120"/>
      <c r="VTY11" s="120"/>
      <c r="VTZ11" s="120"/>
      <c r="VUA11" s="120"/>
      <c r="VUB11" s="120"/>
      <c r="VUC11" s="120"/>
      <c r="VUD11" s="120"/>
      <c r="VUE11" s="120"/>
      <c r="VUF11" s="120"/>
      <c r="VUG11" s="120"/>
      <c r="VUH11" s="120"/>
      <c r="VUI11" s="120"/>
      <c r="VUJ11" s="120"/>
      <c r="VUK11" s="120"/>
      <c r="VUL11" s="120"/>
      <c r="VUM11" s="120"/>
      <c r="VUN11" s="120"/>
      <c r="VUO11" s="120"/>
      <c r="VUP11" s="120"/>
      <c r="VUQ11" s="120"/>
      <c r="VUR11" s="120"/>
      <c r="VUS11" s="120"/>
      <c r="VUT11" s="120"/>
      <c r="VUU11" s="120"/>
      <c r="VUV11" s="120"/>
      <c r="VUW11" s="120"/>
      <c r="VUX11" s="120"/>
      <c r="VUY11" s="120"/>
      <c r="VUZ11" s="120"/>
      <c r="VVA11" s="120"/>
      <c r="VVB11" s="120"/>
      <c r="VVC11" s="120"/>
      <c r="VVD11" s="120"/>
      <c r="VVE11" s="120"/>
      <c r="VVF11" s="120"/>
      <c r="VVG11" s="120"/>
      <c r="VVH11" s="120"/>
      <c r="VVI11" s="120"/>
      <c r="VVJ11" s="120"/>
      <c r="VVK11" s="120"/>
      <c r="VVL11" s="120"/>
      <c r="VVM11" s="120"/>
      <c r="VVN11" s="120"/>
      <c r="VVO11" s="120"/>
      <c r="VVP11" s="120"/>
      <c r="VVQ11" s="120"/>
      <c r="VVR11" s="120"/>
      <c r="VVS11" s="120"/>
      <c r="VVT11" s="120"/>
      <c r="VVU11" s="120"/>
      <c r="VVV11" s="120"/>
      <c r="VVW11" s="120"/>
      <c r="VVX11" s="120"/>
      <c r="VVY11" s="120"/>
      <c r="VVZ11" s="120"/>
      <c r="VWA11" s="120"/>
      <c r="VWB11" s="120"/>
      <c r="VWC11" s="120"/>
      <c r="VWD11" s="120"/>
      <c r="VWE11" s="120"/>
      <c r="VWF11" s="120"/>
      <c r="VWG11" s="120"/>
      <c r="VWH11" s="120"/>
      <c r="VWI11" s="120"/>
      <c r="VWJ11" s="120"/>
      <c r="VWK11" s="120"/>
      <c r="VWL11" s="120"/>
      <c r="VWM11" s="120"/>
      <c r="VWN11" s="120"/>
      <c r="VWO11" s="120"/>
      <c r="VWP11" s="120"/>
      <c r="VWQ11" s="120"/>
      <c r="VWR11" s="120"/>
      <c r="VWS11" s="120"/>
      <c r="VWT11" s="120"/>
      <c r="VWU11" s="120"/>
      <c r="VWV11" s="120"/>
      <c r="VWW11" s="120"/>
      <c r="VWX11" s="120"/>
      <c r="VWY11" s="120"/>
      <c r="VWZ11" s="120"/>
      <c r="VXA11" s="120"/>
      <c r="VXB11" s="120"/>
      <c r="VXC11" s="120"/>
      <c r="VXD11" s="120"/>
      <c r="VXE11" s="120"/>
      <c r="VXF11" s="120"/>
      <c r="VXG11" s="120"/>
      <c r="VXH11" s="120"/>
      <c r="VXI11" s="120"/>
      <c r="VXJ11" s="120"/>
      <c r="VXK11" s="120"/>
      <c r="VXL11" s="120"/>
      <c r="VXM11" s="120"/>
      <c r="VXN11" s="120"/>
      <c r="VXO11" s="120"/>
      <c r="VXP11" s="120"/>
      <c r="VXQ11" s="120"/>
      <c r="VXR11" s="120"/>
      <c r="VXS11" s="120"/>
      <c r="VXT11" s="120"/>
      <c r="VXU11" s="120"/>
      <c r="VXV11" s="120"/>
      <c r="VXW11" s="120"/>
      <c r="VXX11" s="120"/>
      <c r="VXY11" s="120"/>
      <c r="VXZ11" s="120"/>
      <c r="VYA11" s="120"/>
      <c r="VYB11" s="120"/>
      <c r="VYC11" s="120"/>
      <c r="VYD11" s="120"/>
      <c r="VYE11" s="120"/>
      <c r="VYF11" s="120"/>
      <c r="VYG11" s="120"/>
      <c r="VYH11" s="120"/>
      <c r="VYI11" s="120"/>
      <c r="VYJ11" s="120"/>
      <c r="VYK11" s="120"/>
      <c r="VYL11" s="120"/>
      <c r="VYM11" s="120"/>
      <c r="VYN11" s="120"/>
      <c r="VYO11" s="120"/>
      <c r="VYP11" s="120"/>
      <c r="VYQ11" s="120"/>
      <c r="VYR11" s="120"/>
      <c r="VYS11" s="120"/>
      <c r="VYT11" s="120"/>
      <c r="VYU11" s="120"/>
      <c r="VYV11" s="120"/>
      <c r="VYW11" s="120"/>
      <c r="VYX11" s="120"/>
      <c r="VYY11" s="120"/>
      <c r="VYZ11" s="120"/>
      <c r="VZA11" s="120"/>
      <c r="VZB11" s="120"/>
      <c r="VZC11" s="120"/>
      <c r="VZD11" s="120"/>
      <c r="VZE11" s="120"/>
      <c r="VZF11" s="120"/>
      <c r="VZG11" s="120"/>
      <c r="VZH11" s="120"/>
      <c r="VZI11" s="120"/>
      <c r="VZJ11" s="120"/>
      <c r="VZK11" s="120"/>
      <c r="VZL11" s="120"/>
      <c r="VZM11" s="120"/>
      <c r="VZN11" s="120"/>
      <c r="VZO11" s="120"/>
      <c r="VZP11" s="120"/>
      <c r="VZQ11" s="120"/>
      <c r="VZR11" s="120"/>
      <c r="VZS11" s="120"/>
      <c r="VZT11" s="120"/>
      <c r="VZU11" s="120"/>
      <c r="VZV11" s="120"/>
      <c r="VZW11" s="120"/>
      <c r="VZX11" s="120"/>
      <c r="VZY11" s="120"/>
      <c r="VZZ11" s="120"/>
      <c r="WAA11" s="120"/>
      <c r="WAB11" s="120"/>
      <c r="WAC11" s="120"/>
      <c r="WAD11" s="120"/>
      <c r="WAE11" s="120"/>
      <c r="WAF11" s="120"/>
      <c r="WAG11" s="120"/>
      <c r="WAH11" s="120"/>
      <c r="WAI11" s="120"/>
      <c r="WAJ11" s="120"/>
      <c r="WAK11" s="120"/>
      <c r="WAL11" s="120"/>
      <c r="WAM11" s="120"/>
      <c r="WAN11" s="120"/>
      <c r="WAO11" s="120"/>
      <c r="WAP11" s="120"/>
      <c r="WAQ11" s="120"/>
      <c r="WAR11" s="120"/>
      <c r="WAS11" s="120"/>
      <c r="WAT11" s="120"/>
      <c r="WAU11" s="120"/>
      <c r="WAV11" s="120"/>
      <c r="WAW11" s="120"/>
      <c r="WAX11" s="120"/>
      <c r="WAY11" s="120"/>
      <c r="WAZ11" s="120"/>
      <c r="WBA11" s="120"/>
      <c r="WBB11" s="120"/>
      <c r="WBC11" s="120"/>
      <c r="WBD11" s="120"/>
      <c r="WBE11" s="120"/>
      <c r="WBF11" s="120"/>
      <c r="WBG11" s="120"/>
      <c r="WBH11" s="120"/>
      <c r="WBI11" s="120"/>
      <c r="WBJ11" s="120"/>
      <c r="WBK11" s="120"/>
      <c r="WBL11" s="120"/>
      <c r="WBM11" s="120"/>
      <c r="WBN11" s="120"/>
      <c r="WBO11" s="120"/>
      <c r="WBP11" s="120"/>
      <c r="WBQ11" s="120"/>
      <c r="WBR11" s="120"/>
      <c r="WBS11" s="120"/>
      <c r="WBT11" s="120"/>
      <c r="WBU11" s="120"/>
      <c r="WBV11" s="120"/>
      <c r="WBW11" s="120"/>
      <c r="WBX11" s="120"/>
      <c r="WBY11" s="120"/>
      <c r="WBZ11" s="120"/>
      <c r="WCA11" s="120"/>
      <c r="WCB11" s="120"/>
      <c r="WCC11" s="120"/>
      <c r="WCD11" s="120"/>
      <c r="WCE11" s="120"/>
      <c r="WCF11" s="120"/>
      <c r="WCG11" s="120"/>
      <c r="WCH11" s="120"/>
      <c r="WCI11" s="120"/>
      <c r="WCJ11" s="120"/>
      <c r="WCK11" s="120"/>
      <c r="WCL11" s="120"/>
      <c r="WCM11" s="120"/>
      <c r="WCN11" s="120"/>
      <c r="WCO11" s="120"/>
      <c r="WCP11" s="120"/>
      <c r="WCQ11" s="120"/>
      <c r="WCR11" s="120"/>
      <c r="WCS11" s="120"/>
      <c r="WCT11" s="120"/>
      <c r="WCU11" s="120"/>
      <c r="WCV11" s="120"/>
      <c r="WCW11" s="120"/>
      <c r="WCX11" s="120"/>
      <c r="WCY11" s="120"/>
      <c r="WCZ11" s="120"/>
      <c r="WDA11" s="120"/>
      <c r="WDB11" s="120"/>
      <c r="WDC11" s="120"/>
      <c r="WDD11" s="120"/>
      <c r="WDE11" s="120"/>
      <c r="WDF11" s="120"/>
      <c r="WDG11" s="120"/>
      <c r="WDH11" s="120"/>
      <c r="WDI11" s="120"/>
      <c r="WDJ11" s="120"/>
      <c r="WDK11" s="120"/>
      <c r="WDL11" s="120"/>
      <c r="WDM11" s="120"/>
      <c r="WDN11" s="120"/>
      <c r="WDO11" s="120"/>
      <c r="WDP11" s="120"/>
      <c r="WDQ11" s="120"/>
      <c r="WDR11" s="120"/>
      <c r="WDS11" s="120"/>
      <c r="WDT11" s="120"/>
      <c r="WDU11" s="120"/>
      <c r="WDV11" s="120"/>
      <c r="WDW11" s="120"/>
      <c r="WDX11" s="120"/>
      <c r="WDY11" s="120"/>
      <c r="WDZ11" s="120"/>
      <c r="WEA11" s="120"/>
      <c r="WEB11" s="120"/>
      <c r="WEC11" s="120"/>
      <c r="WED11" s="120"/>
      <c r="WEE11" s="120"/>
      <c r="WEF11" s="120"/>
      <c r="WEG11" s="120"/>
      <c r="WEH11" s="120"/>
      <c r="WEI11" s="120"/>
      <c r="WEJ11" s="120"/>
      <c r="WEK11" s="120"/>
      <c r="WEL11" s="120"/>
      <c r="WEM11" s="120"/>
      <c r="WEN11" s="120"/>
      <c r="WEO11" s="120"/>
      <c r="WEP11" s="120"/>
      <c r="WEQ11" s="120"/>
      <c r="WER11" s="120"/>
      <c r="WES11" s="120"/>
      <c r="WET11" s="120"/>
      <c r="WEU11" s="120"/>
      <c r="WEV11" s="120"/>
      <c r="WEW11" s="120"/>
      <c r="WEX11" s="120"/>
      <c r="WEY11" s="120"/>
      <c r="WEZ11" s="120"/>
      <c r="WFA11" s="120"/>
      <c r="WFB11" s="120"/>
      <c r="WFC11" s="120"/>
      <c r="WFD11" s="120"/>
      <c r="WFE11" s="120"/>
      <c r="WFF11" s="120"/>
      <c r="WFG11" s="120"/>
      <c r="WFH11" s="120"/>
      <c r="WFI11" s="120"/>
      <c r="WFJ11" s="120"/>
      <c r="WFK11" s="120"/>
      <c r="WFL11" s="120"/>
      <c r="WFM11" s="120"/>
      <c r="WFN11" s="120"/>
      <c r="WFO11" s="120"/>
      <c r="WFP11" s="120"/>
      <c r="WFQ11" s="120"/>
      <c r="WFR11" s="120"/>
      <c r="WFS11" s="120"/>
      <c r="WFT11" s="120"/>
      <c r="WFU11" s="120"/>
      <c r="WFV11" s="120"/>
      <c r="WFW11" s="120"/>
      <c r="WFX11" s="120"/>
      <c r="WFY11" s="120"/>
      <c r="WFZ11" s="120"/>
      <c r="WGA11" s="120"/>
      <c r="WGB11" s="120"/>
      <c r="WGC11" s="120"/>
      <c r="WGD11" s="120"/>
      <c r="WGE11" s="120"/>
      <c r="WGF11" s="120"/>
      <c r="WGG11" s="120"/>
      <c r="WGH11" s="120"/>
      <c r="WGI11" s="120"/>
      <c r="WGJ11" s="120"/>
      <c r="WGK11" s="120"/>
      <c r="WGL11" s="120"/>
      <c r="WGM11" s="120"/>
      <c r="WGN11" s="120"/>
      <c r="WGO11" s="120"/>
      <c r="WGP11" s="120"/>
      <c r="WGQ11" s="120"/>
      <c r="WGR11" s="120"/>
      <c r="WGS11" s="120"/>
      <c r="WGT11" s="120"/>
      <c r="WGU11" s="120"/>
      <c r="WGV11" s="120"/>
      <c r="WGW11" s="120"/>
      <c r="WGX11" s="120"/>
      <c r="WGY11" s="120"/>
      <c r="WGZ11" s="120"/>
      <c r="WHA11" s="120"/>
      <c r="WHB11" s="120"/>
      <c r="WHC11" s="120"/>
      <c r="WHD11" s="120"/>
      <c r="WHE11" s="120"/>
      <c r="WHF11" s="120"/>
      <c r="WHG11" s="120"/>
      <c r="WHH11" s="120"/>
      <c r="WHI11" s="120"/>
      <c r="WHJ11" s="120"/>
      <c r="WHK11" s="120"/>
      <c r="WHL11" s="120"/>
      <c r="WHM11" s="120"/>
      <c r="WHN11" s="120"/>
      <c r="WHO11" s="120"/>
      <c r="WHP11" s="120"/>
      <c r="WHQ11" s="120"/>
      <c r="WHR11" s="120"/>
      <c r="WHS11" s="120"/>
      <c r="WHT11" s="120"/>
      <c r="WHU11" s="120"/>
      <c r="WHV11" s="120"/>
      <c r="WHW11" s="120"/>
      <c r="WHX11" s="120"/>
      <c r="WHY11" s="120"/>
      <c r="WHZ11" s="120"/>
      <c r="WIA11" s="120"/>
      <c r="WIB11" s="120"/>
      <c r="WIC11" s="120"/>
      <c r="WID11" s="120"/>
      <c r="WIE11" s="120"/>
      <c r="WIF11" s="120"/>
      <c r="WIG11" s="120"/>
      <c r="WIH11" s="120"/>
      <c r="WII11" s="120"/>
      <c r="WIJ11" s="120"/>
      <c r="WIK11" s="120"/>
      <c r="WIL11" s="120"/>
      <c r="WIM11" s="120"/>
      <c r="WIN11" s="120"/>
      <c r="WIO11" s="120"/>
      <c r="WIP11" s="120"/>
      <c r="WIQ11" s="120"/>
      <c r="WIR11" s="120"/>
      <c r="WIS11" s="120"/>
      <c r="WIT11" s="120"/>
      <c r="WIU11" s="120"/>
      <c r="WIV11" s="120"/>
      <c r="WIW11" s="120"/>
      <c r="WIX11" s="120"/>
      <c r="WIY11" s="120"/>
      <c r="WIZ11" s="120"/>
      <c r="WJA11" s="120"/>
      <c r="WJB11" s="120"/>
      <c r="WJC11" s="120"/>
      <c r="WJD11" s="120"/>
      <c r="WJE11" s="120"/>
      <c r="WJF11" s="120"/>
      <c r="WJG11" s="120"/>
      <c r="WJH11" s="120"/>
      <c r="WJI11" s="120"/>
      <c r="WJJ11" s="120"/>
      <c r="WJK11" s="120"/>
      <c r="WJL11" s="120"/>
      <c r="WJM11" s="120"/>
      <c r="WJN11" s="120"/>
      <c r="WJO11" s="120"/>
      <c r="WJP11" s="120"/>
      <c r="WJQ11" s="120"/>
      <c r="WJR11" s="120"/>
      <c r="WJS11" s="120"/>
      <c r="WJT11" s="120"/>
      <c r="WJU11" s="120"/>
      <c r="WJV11" s="120"/>
      <c r="WJW11" s="120"/>
      <c r="WJX11" s="120"/>
      <c r="WJY11" s="120"/>
      <c r="WJZ11" s="120"/>
      <c r="WKA11" s="120"/>
      <c r="WKB11" s="120"/>
      <c r="WKC11" s="120"/>
      <c r="WKD11" s="120"/>
      <c r="WKE11" s="120"/>
      <c r="WKF11" s="120"/>
      <c r="WKG11" s="120"/>
      <c r="WKH11" s="120"/>
      <c r="WKI11" s="120"/>
      <c r="WKJ11" s="120"/>
      <c r="WKK11" s="120"/>
      <c r="WKL11" s="120"/>
      <c r="WKM11" s="120"/>
      <c r="WKN11" s="120"/>
      <c r="WKO11" s="120"/>
      <c r="WKP11" s="120"/>
      <c r="WKQ11" s="120"/>
      <c r="WKR11" s="120"/>
      <c r="WKS11" s="120"/>
      <c r="WKT11" s="120"/>
      <c r="WKU11" s="120"/>
      <c r="WKV11" s="120"/>
      <c r="WKW11" s="120"/>
      <c r="WKX11" s="120"/>
      <c r="WKY11" s="120"/>
      <c r="WKZ11" s="120"/>
      <c r="WLA11" s="120"/>
      <c r="WLB11" s="120"/>
      <c r="WLC11" s="120"/>
      <c r="WLD11" s="120"/>
      <c r="WLE11" s="120"/>
      <c r="WLF11" s="120"/>
      <c r="WLG11" s="120"/>
      <c r="WLH11" s="120"/>
      <c r="WLI11" s="120"/>
      <c r="WLJ11" s="120"/>
      <c r="WLK11" s="120"/>
      <c r="WLL11" s="120"/>
      <c r="WLM11" s="120"/>
      <c r="WLN11" s="120"/>
      <c r="WLO11" s="120"/>
      <c r="WLP11" s="120"/>
      <c r="WLQ11" s="120"/>
      <c r="WLR11" s="120"/>
      <c r="WLS11" s="120"/>
      <c r="WLT11" s="120"/>
      <c r="WLU11" s="120"/>
      <c r="WLV11" s="120"/>
      <c r="WLW11" s="120"/>
      <c r="WLX11" s="120"/>
      <c r="WLY11" s="120"/>
      <c r="WLZ11" s="120"/>
      <c r="WMA11" s="120"/>
      <c r="WMB11" s="120"/>
      <c r="WMC11" s="120"/>
      <c r="WMD11" s="120"/>
      <c r="WME11" s="120"/>
      <c r="WMF11" s="120"/>
      <c r="WMG11" s="120"/>
      <c r="WMH11" s="120"/>
      <c r="WMI11" s="120"/>
      <c r="WMJ11" s="120"/>
      <c r="WMK11" s="120"/>
      <c r="WML11" s="120"/>
      <c r="WMM11" s="120"/>
      <c r="WMN11" s="120"/>
      <c r="WMO11" s="120"/>
      <c r="WMP11" s="120"/>
      <c r="WMQ11" s="120"/>
      <c r="WMR11" s="120"/>
      <c r="WMS11" s="120"/>
      <c r="WMT11" s="120"/>
      <c r="WMU11" s="120"/>
      <c r="WMV11" s="120"/>
      <c r="WMW11" s="120"/>
      <c r="WMX11" s="120"/>
      <c r="WMY11" s="120"/>
      <c r="WMZ11" s="120"/>
      <c r="WNA11" s="120"/>
      <c r="WNB11" s="120"/>
      <c r="WNC11" s="120"/>
      <c r="WND11" s="120"/>
      <c r="WNE11" s="120"/>
      <c r="WNF11" s="120"/>
      <c r="WNG11" s="120"/>
      <c r="WNH11" s="120"/>
      <c r="WNI11" s="120"/>
      <c r="WNJ11" s="120"/>
      <c r="WNK11" s="120"/>
      <c r="WNL11" s="120"/>
      <c r="WNM11" s="120"/>
      <c r="WNN11" s="120"/>
      <c r="WNO11" s="120"/>
      <c r="WNP11" s="120"/>
      <c r="WNQ11" s="120"/>
      <c r="WNR11" s="120"/>
      <c r="WNS11" s="120"/>
      <c r="WNT11" s="120"/>
      <c r="WNU11" s="120"/>
      <c r="WNV11" s="120"/>
      <c r="WNW11" s="120"/>
      <c r="WNX11" s="120"/>
      <c r="WNY11" s="120"/>
      <c r="WNZ11" s="120"/>
      <c r="WOA11" s="120"/>
      <c r="WOB11" s="120"/>
      <c r="WOC11" s="120"/>
      <c r="WOD11" s="120"/>
      <c r="WOE11" s="120"/>
      <c r="WOF11" s="120"/>
      <c r="WOG11" s="120"/>
      <c r="WOH11" s="120"/>
      <c r="WOI11" s="120"/>
      <c r="WOJ11" s="120"/>
      <c r="WOK11" s="120"/>
      <c r="WOL11" s="120"/>
      <c r="WOM11" s="120"/>
      <c r="WON11" s="120"/>
      <c r="WOO11" s="120"/>
      <c r="WOP11" s="120"/>
      <c r="WOQ11" s="120"/>
      <c r="WOR11" s="120"/>
      <c r="WOS11" s="120"/>
      <c r="WOT11" s="120"/>
      <c r="WOU11" s="120"/>
      <c r="WOV11" s="120"/>
      <c r="WOW11" s="120"/>
      <c r="WOX11" s="120"/>
      <c r="WOY11" s="120"/>
      <c r="WOZ11" s="120"/>
      <c r="WPA11" s="120"/>
      <c r="WPB11" s="120"/>
      <c r="WPC11" s="120"/>
      <c r="WPD11" s="120"/>
      <c r="WPE11" s="120"/>
      <c r="WPF11" s="120"/>
      <c r="WPG11" s="120"/>
      <c r="WPH11" s="120"/>
      <c r="WPI11" s="120"/>
      <c r="WPJ11" s="120"/>
      <c r="WPK11" s="120"/>
      <c r="WPL11" s="120"/>
      <c r="WPM11" s="120"/>
      <c r="WPN11" s="120"/>
      <c r="WPO11" s="120"/>
      <c r="WPP11" s="120"/>
      <c r="WPQ11" s="120"/>
      <c r="WPR11" s="120"/>
      <c r="WPS11" s="120"/>
      <c r="WPT11" s="120"/>
      <c r="WPU11" s="120"/>
      <c r="WPV11" s="120"/>
      <c r="WPW11" s="120"/>
      <c r="WPX11" s="120"/>
      <c r="WPY11" s="120"/>
      <c r="WPZ11" s="120"/>
      <c r="WQA11" s="120"/>
      <c r="WQB11" s="120"/>
      <c r="WQC11" s="120"/>
      <c r="WQD11" s="120"/>
      <c r="WQE11" s="120"/>
      <c r="WQF11" s="120"/>
      <c r="WQG11" s="120"/>
      <c r="WQH11" s="120"/>
      <c r="WQI11" s="120"/>
      <c r="WQJ11" s="120"/>
      <c r="WQK11" s="120"/>
      <c r="WQL11" s="120"/>
      <c r="WQM11" s="120"/>
      <c r="WQN11" s="120"/>
      <c r="WQO11" s="120"/>
      <c r="WQP11" s="120"/>
      <c r="WQQ11" s="120"/>
      <c r="WQR11" s="120"/>
      <c r="WQS11" s="120"/>
      <c r="WQT11" s="120"/>
      <c r="WQU11" s="120"/>
      <c r="WQV11" s="120"/>
      <c r="WQW11" s="120"/>
      <c r="WQX11" s="120"/>
      <c r="WQY11" s="120"/>
      <c r="WQZ11" s="120"/>
      <c r="WRA11" s="120"/>
      <c r="WRB11" s="120"/>
      <c r="WRC11" s="120"/>
      <c r="WRD11" s="120"/>
      <c r="WRE11" s="120"/>
      <c r="WRF11" s="120"/>
      <c r="WRG11" s="120"/>
      <c r="WRH11" s="120"/>
      <c r="WRI11" s="120"/>
      <c r="WRJ11" s="120"/>
      <c r="WRK11" s="120"/>
      <c r="WRL11" s="120"/>
      <c r="WRM11" s="120"/>
      <c r="WRN11" s="120"/>
      <c r="WRO11" s="120"/>
      <c r="WRP11" s="120"/>
      <c r="WRQ11" s="120"/>
      <c r="WRR11" s="120"/>
      <c r="WRS11" s="120"/>
      <c r="WRT11" s="120"/>
      <c r="WRU11" s="120"/>
      <c r="WRV11" s="120"/>
      <c r="WRW11" s="120"/>
      <c r="WRX11" s="120"/>
      <c r="WRY11" s="120"/>
      <c r="WRZ11" s="120"/>
      <c r="WSA11" s="120"/>
      <c r="WSB11" s="120"/>
      <c r="WSC11" s="120"/>
      <c r="WSD11" s="120"/>
      <c r="WSE11" s="120"/>
      <c r="WSF11" s="120"/>
      <c r="WSG11" s="120"/>
      <c r="WSH11" s="120"/>
      <c r="WSI11" s="120"/>
      <c r="WSJ11" s="120"/>
      <c r="WSK11" s="120"/>
      <c r="WSL11" s="120"/>
      <c r="WSM11" s="120"/>
      <c r="WSN11" s="120"/>
      <c r="WSO11" s="120"/>
      <c r="WSP11" s="120"/>
      <c r="WSQ11" s="120"/>
      <c r="WSR11" s="120"/>
      <c r="WSS11" s="120"/>
      <c r="WST11" s="120"/>
      <c r="WSU11" s="120"/>
      <c r="WSV11" s="120"/>
      <c r="WSW11" s="120"/>
      <c r="WSX11" s="120"/>
      <c r="WSY11" s="120"/>
      <c r="WSZ11" s="120"/>
      <c r="WTA11" s="120"/>
      <c r="WTB11" s="120"/>
      <c r="WTC11" s="120"/>
      <c r="WTD11" s="120"/>
      <c r="WTE11" s="120"/>
      <c r="WTF11" s="120"/>
      <c r="WTG11" s="120"/>
      <c r="WTH11" s="120"/>
      <c r="WTI11" s="120"/>
      <c r="WTJ11" s="120"/>
      <c r="WTK11" s="120"/>
      <c r="WTL11" s="120"/>
      <c r="WTM11" s="120"/>
      <c r="WTN11" s="120"/>
      <c r="WTO11" s="120"/>
      <c r="WTP11" s="120"/>
      <c r="WTQ11" s="120"/>
      <c r="WTR11" s="120"/>
      <c r="WTS11" s="120"/>
      <c r="WTT11" s="120"/>
      <c r="WTU11" s="120"/>
      <c r="WTV11" s="120"/>
      <c r="WTW11" s="120"/>
      <c r="WTX11" s="120"/>
      <c r="WTY11" s="120"/>
      <c r="WTZ11" s="120"/>
      <c r="WUA11" s="120"/>
      <c r="WUB11" s="120"/>
      <c r="WUC11" s="120"/>
      <c r="WUD11" s="120"/>
      <c r="WUE11" s="120"/>
      <c r="WUF11" s="120"/>
      <c r="WUG11" s="120"/>
      <c r="WUH11" s="120"/>
      <c r="WUI11" s="120"/>
      <c r="WUJ11" s="120"/>
      <c r="WUK11" s="120"/>
      <c r="WUL11" s="120"/>
      <c r="WUM11" s="120"/>
      <c r="WUN11" s="120"/>
      <c r="WUO11" s="120"/>
      <c r="WUP11" s="120"/>
      <c r="WUQ11" s="120"/>
      <c r="WUR11" s="120"/>
      <c r="WUS11" s="120"/>
      <c r="WUT11" s="120"/>
      <c r="WUU11" s="120"/>
      <c r="WUV11" s="120"/>
      <c r="WUW11" s="120"/>
      <c r="WUX11" s="120"/>
      <c r="WUY11" s="120"/>
      <c r="WUZ11" s="120"/>
      <c r="WVA11" s="120"/>
      <c r="WVB11" s="120"/>
      <c r="WVC11" s="120"/>
      <c r="WVD11" s="120"/>
      <c r="WVE11" s="120"/>
      <c r="WVF11" s="120"/>
      <c r="WVG11" s="120"/>
      <c r="WVH11" s="120"/>
      <c r="WVI11" s="120"/>
      <c r="WVJ11" s="120"/>
      <c r="WVK11" s="120"/>
      <c r="WVL11" s="120"/>
      <c r="WVM11" s="120"/>
      <c r="WVN11" s="120"/>
      <c r="WVO11" s="120"/>
      <c r="WVP11" s="120"/>
      <c r="WVQ11" s="120"/>
      <c r="WVR11" s="120"/>
      <c r="WVS11" s="120"/>
      <c r="WVT11" s="120"/>
      <c r="WVU11" s="120"/>
      <c r="WVV11" s="120"/>
      <c r="WVW11" s="120"/>
      <c r="WVX11" s="120"/>
      <c r="WVY11" s="120"/>
      <c r="WVZ11" s="120"/>
      <c r="WWA11" s="120"/>
      <c r="WWB11" s="120"/>
      <c r="WWC11" s="120"/>
      <c r="WWD11" s="120"/>
      <c r="WWE11" s="120"/>
      <c r="WWF11" s="120"/>
      <c r="WWG11" s="120"/>
      <c r="WWH11" s="120"/>
      <c r="WWI11" s="120"/>
      <c r="WWJ11" s="120"/>
      <c r="WWK11" s="120"/>
      <c r="WWL11" s="120"/>
      <c r="WWM11" s="120"/>
      <c r="WWN11" s="120"/>
      <c r="WWO11" s="120"/>
      <c r="WWP11" s="120"/>
      <c r="WWQ11" s="120"/>
      <c r="WWR11" s="120"/>
      <c r="WWS11" s="120"/>
      <c r="WWT11" s="120"/>
      <c r="WWU11" s="120"/>
      <c r="WWV11" s="120"/>
      <c r="WWW11" s="120"/>
      <c r="WWX11" s="120"/>
      <c r="WWY11" s="120"/>
      <c r="WWZ11" s="120"/>
      <c r="WXA11" s="120"/>
      <c r="WXB11" s="120"/>
      <c r="WXC11" s="120"/>
      <c r="WXD11" s="120"/>
      <c r="WXE11" s="120"/>
      <c r="WXF11" s="120"/>
      <c r="WXG11" s="120"/>
      <c r="WXH11" s="120"/>
      <c r="WXI11" s="120"/>
      <c r="WXJ11" s="120"/>
      <c r="WXK11" s="120"/>
      <c r="WXL11" s="120"/>
      <c r="WXM11" s="120"/>
      <c r="WXN11" s="120"/>
      <c r="WXO11" s="120"/>
      <c r="WXP11" s="120"/>
      <c r="WXQ11" s="120"/>
      <c r="WXR11" s="120"/>
      <c r="WXS11" s="120"/>
      <c r="WXT11" s="120"/>
      <c r="WXU11" s="120"/>
      <c r="WXV11" s="120"/>
      <c r="WXW11" s="120"/>
      <c r="WXX11" s="120"/>
      <c r="WXY11" s="120"/>
      <c r="WXZ11" s="120"/>
      <c r="WYA11" s="120"/>
      <c r="WYB11" s="120"/>
      <c r="WYC11" s="120"/>
      <c r="WYD11" s="120"/>
      <c r="WYE11" s="120"/>
      <c r="WYF11" s="120"/>
      <c r="WYG11" s="120"/>
      <c r="WYH11" s="120"/>
      <c r="WYI11" s="120"/>
      <c r="WYJ11" s="120"/>
      <c r="WYK11" s="120"/>
      <c r="WYL11" s="120"/>
      <c r="WYM11" s="120"/>
      <c r="WYN11" s="120"/>
      <c r="WYO11" s="120"/>
      <c r="WYP11" s="120"/>
      <c r="WYQ11" s="120"/>
      <c r="WYR11" s="120"/>
      <c r="WYS11" s="120"/>
      <c r="WYT11" s="120"/>
      <c r="WYU11" s="120"/>
      <c r="WYV11" s="120"/>
      <c r="WYW11" s="120"/>
      <c r="WYX11" s="120"/>
      <c r="WYY11" s="120"/>
      <c r="WYZ11" s="120"/>
      <c r="WZA11" s="120"/>
      <c r="WZB11" s="120"/>
      <c r="WZC11" s="120"/>
      <c r="WZD11" s="120"/>
      <c r="WZE11" s="120"/>
      <c r="WZF11" s="120"/>
      <c r="WZG11" s="120"/>
      <c r="WZH11" s="120"/>
      <c r="WZI11" s="120"/>
      <c r="WZJ11" s="120"/>
      <c r="WZK11" s="120"/>
      <c r="WZL11" s="120"/>
      <c r="WZM11" s="120"/>
      <c r="WZN11" s="120"/>
      <c r="WZO11" s="120"/>
      <c r="WZP11" s="120"/>
      <c r="WZQ11" s="120"/>
      <c r="WZR11" s="120"/>
      <c r="WZS11" s="120"/>
      <c r="WZT11" s="120"/>
      <c r="WZU11" s="120"/>
      <c r="WZV11" s="120"/>
      <c r="WZW11" s="120"/>
      <c r="WZX11" s="120"/>
      <c r="WZY11" s="120"/>
      <c r="WZZ11" s="120"/>
      <c r="XAA11" s="120"/>
      <c r="XAB11" s="120"/>
      <c r="XAC11" s="120"/>
      <c r="XAD11" s="120"/>
      <c r="XAE11" s="120"/>
      <c r="XAF11" s="120"/>
      <c r="XAG11" s="120"/>
      <c r="XAH11" s="120"/>
      <c r="XAI11" s="120"/>
      <c r="XAJ11" s="120"/>
      <c r="XAK11" s="120"/>
      <c r="XAL11" s="120"/>
      <c r="XAM11" s="120"/>
      <c r="XAN11" s="120"/>
      <c r="XAO11" s="120"/>
      <c r="XAP11" s="120"/>
      <c r="XAQ11" s="120"/>
      <c r="XAR11" s="120"/>
      <c r="XAS11" s="120"/>
      <c r="XAT11" s="120"/>
      <c r="XAU11" s="120"/>
      <c r="XAV11" s="120"/>
      <c r="XAW11" s="120"/>
      <c r="XAX11" s="120"/>
      <c r="XAY11" s="120"/>
      <c r="XAZ11" s="120"/>
      <c r="XBA11" s="120"/>
      <c r="XBB11" s="120"/>
      <c r="XBC11" s="120"/>
      <c r="XBD11" s="120"/>
      <c r="XBE11" s="120"/>
      <c r="XBF11" s="120"/>
      <c r="XBG11" s="120"/>
      <c r="XBH11" s="120"/>
      <c r="XBI11" s="120"/>
      <c r="XBJ11" s="120"/>
      <c r="XBK11" s="120"/>
      <c r="XBL11" s="120"/>
      <c r="XBM11" s="120"/>
      <c r="XBN11" s="120"/>
      <c r="XBO11" s="120"/>
      <c r="XBP11" s="120"/>
      <c r="XBQ11" s="120"/>
      <c r="XBR11" s="120"/>
      <c r="XBS11" s="120"/>
      <c r="XBT11" s="120"/>
      <c r="XBU11" s="120"/>
      <c r="XBV11" s="120"/>
      <c r="XBW11" s="120"/>
      <c r="XBX11" s="120"/>
      <c r="XBY11" s="120"/>
      <c r="XBZ11" s="120"/>
      <c r="XCA11" s="120"/>
      <c r="XCB11" s="120"/>
      <c r="XCC11" s="120"/>
      <c r="XCD11" s="120"/>
      <c r="XCE11" s="120"/>
      <c r="XCF11" s="120"/>
      <c r="XCG11" s="120"/>
      <c r="XCH11" s="120"/>
      <c r="XCI11" s="120"/>
      <c r="XCJ11" s="120"/>
      <c r="XCK11" s="120"/>
      <c r="XCL11" s="120"/>
      <c r="XCM11" s="120"/>
      <c r="XCN11" s="120"/>
      <c r="XCO11" s="120"/>
      <c r="XCP11" s="120"/>
      <c r="XCQ11" s="120"/>
      <c r="XCR11" s="120"/>
      <c r="XCS11" s="120"/>
      <c r="XCT11" s="120"/>
      <c r="XCU11" s="120"/>
      <c r="XCV11" s="120"/>
      <c r="XCW11" s="120"/>
      <c r="XCX11" s="120"/>
      <c r="XCY11" s="120"/>
      <c r="XCZ11" s="120"/>
      <c r="XDA11" s="120"/>
      <c r="XDB11" s="120"/>
      <c r="XDC11" s="120"/>
      <c r="XDD11" s="120"/>
      <c r="XDE11" s="120"/>
      <c r="XDF11" s="120"/>
      <c r="XDG11" s="120"/>
      <c r="XDH11" s="120"/>
      <c r="XDI11" s="120"/>
      <c r="XDJ11" s="120"/>
      <c r="XDK11" s="120"/>
      <c r="XDL11" s="120"/>
      <c r="XDM11" s="120"/>
      <c r="XDN11" s="120"/>
      <c r="XDO11" s="120"/>
      <c r="XDP11" s="120"/>
      <c r="XDQ11" s="120"/>
      <c r="XDR11" s="120"/>
      <c r="XDS11" s="120"/>
      <c r="XDT11" s="120"/>
      <c r="XDU11" s="120"/>
      <c r="XDV11" s="120"/>
      <c r="XDW11" s="120"/>
      <c r="XDX11" s="120"/>
      <c r="XDY11" s="120"/>
      <c r="XDZ11" s="120"/>
      <c r="XEA11" s="120"/>
      <c r="XEB11" s="120"/>
      <c r="XEC11" s="120"/>
      <c r="XED11" s="120"/>
      <c r="XEE11" s="120"/>
      <c r="XEF11" s="120"/>
      <c r="XEG11" s="120"/>
      <c r="XEH11" s="120"/>
      <c r="XEI11" s="120"/>
      <c r="XEJ11" s="120"/>
      <c r="XEK11" s="120"/>
      <c r="XEL11" s="120"/>
      <c r="XEM11" s="120"/>
      <c r="XEN11" s="120"/>
      <c r="XEO11" s="120"/>
      <c r="XEP11" s="120"/>
      <c r="XEQ11" s="120"/>
      <c r="XER11" s="120"/>
      <c r="XES11" s="120"/>
      <c r="XET11" s="120"/>
      <c r="XEU11" s="120"/>
      <c r="XEV11" s="120"/>
      <c r="XEW11" s="120"/>
      <c r="XEX11" s="120"/>
      <c r="XEY11" s="120"/>
      <c r="XEZ11" s="120"/>
      <c r="XFA11" s="120"/>
      <c r="XFB11" s="120"/>
      <c r="XFC11" s="120"/>
    </row>
    <row r="12" spans="1:16383">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row>
    <row r="13" spans="1:16383">
      <c r="A13" s="3"/>
      <c r="B13" s="3" t="s">
        <v>944</v>
      </c>
      <c r="C13" s="3"/>
      <c r="D13" s="3" t="s">
        <v>205</v>
      </c>
      <c r="E13" s="139">
        <f>'3. Input (des)investeringen '!F229</f>
        <v>9.0830073880921361E-2</v>
      </c>
      <c r="F13" s="139">
        <f>'3. Input (des)investeringen '!G229</f>
        <v>3.6254980079681365E-2</v>
      </c>
      <c r="G13" s="139">
        <f>'3. Input (des)investeringen '!H229</f>
        <v>3.5371011149557818E-2</v>
      </c>
      <c r="H13" s="139">
        <f>'3. Input (des)investeringen '!I229</f>
        <v>6.3126624582250282E-2</v>
      </c>
      <c r="I13" s="139">
        <f>'3. Input (des)investeringen '!J229</f>
        <v>9.1163115612993242E-2</v>
      </c>
      <c r="J13" s="139">
        <f>'3. Input (des)investeringen '!K229</f>
        <v>9.6350832266325306E-2</v>
      </c>
      <c r="K13" s="139">
        <f>'3. Input (des)investeringen '!L229</f>
        <v>0</v>
      </c>
      <c r="L13" s="139">
        <f>'3. Input (des)investeringen '!M229</f>
        <v>0</v>
      </c>
      <c r="M13" s="139">
        <f>'3. Input (des)investeringen '!N229</f>
        <v>0.04</v>
      </c>
      <c r="N13" s="139">
        <f>'3. Input (des)investeringen '!O229</f>
        <v>1.909039865244248E-2</v>
      </c>
      <c r="O13" s="139">
        <f>'3. Input (des)investeringen '!P229</f>
        <v>1.9008264462809853E-2</v>
      </c>
      <c r="P13" s="139">
        <f>'3. Input (des)investeringen '!Q229</f>
        <v>6.4882400648824015E-2</v>
      </c>
      <c r="Q13" s="139">
        <f>'3. Input (des)investeringen '!R229</f>
        <v>1.7263264788017294E-2</v>
      </c>
      <c r="R13" s="139">
        <f>'3. Input (des)investeringen '!S229</f>
        <v>8.4851509857749793E-3</v>
      </c>
      <c r="S13" s="139">
        <f>'3. Input (des)investeringen '!T229</f>
        <v>2.5488740410789294E-2</v>
      </c>
      <c r="T13" s="139">
        <f>'3. Input (des)investeringen '!U229</f>
        <v>1.6650579150579235E-2</v>
      </c>
      <c r="U13" s="139">
        <f>'3. Input (des)investeringen '!V229</f>
        <v>1.92262046047946E-2</v>
      </c>
      <c r="V13" s="139">
        <f>'3. Input (des)investeringen '!W229</f>
        <v>3.8192827200745308E-2</v>
      </c>
      <c r="W13" s="139">
        <f>'3. Input (des)investeringen '!X229</f>
        <v>1.9E-2</v>
      </c>
      <c r="X13" s="139">
        <f>'3. Input (des)investeringen '!Y229</f>
        <v>8.4000000000000005E-2</v>
      </c>
      <c r="Y13" s="139">
        <f>'3. Input (des)investeringen '!Z229</f>
        <v>4.2999999999999997E-2</v>
      </c>
      <c r="Z13" s="139">
        <f>'3. Input (des)investeringen '!AA229</f>
        <v>5.7999999999999996E-2</v>
      </c>
      <c r="AA13" s="139">
        <f>'3. Input (des)investeringen '!AB229</f>
        <v>3.9E-2</v>
      </c>
      <c r="AB13" s="139">
        <f>'3. Input (des)investeringen '!AC229</f>
        <v>3.3000000000000002E-2</v>
      </c>
      <c r="AC13" s="139">
        <f>'3. Input (des)investeringen '!AD229</f>
        <v>6.9000000000000006E-2</v>
      </c>
      <c r="AD13" s="139">
        <f>'3. Input (des)investeringen '!AE229</f>
        <v>5.4000000000000006E-2</v>
      </c>
      <c r="AE13" s="139">
        <f>'3. Input (des)investeringen '!AF229</f>
        <v>7.5999999999999998E-2</v>
      </c>
      <c r="AF13" s="139">
        <f>'3. Input (des)investeringen '!AG229</f>
        <v>7.400000000000001E-2</v>
      </c>
      <c r="AG13" s="139">
        <f>'3. Input (des)investeringen '!AH229</f>
        <v>8.1000000000000003E-2</v>
      </c>
      <c r="AH13" s="139">
        <f>'3. Input (des)investeringen '!AI229</f>
        <v>9.8000000000000004E-2</v>
      </c>
      <c r="AI13" s="139">
        <f>'3. Input (des)investeringen '!AJ229</f>
        <v>0.107</v>
      </c>
      <c r="AJ13" s="139">
        <f>'3. Input (des)investeringen '!AK229</f>
        <v>8.3000000000000004E-2</v>
      </c>
      <c r="AK13" s="139">
        <f>'3. Input (des)investeringen '!AL229</f>
        <v>6.8000000000000005E-2</v>
      </c>
      <c r="AL13" s="139">
        <f>'3. Input (des)investeringen '!AM229</f>
        <v>4.2000000000000003E-2</v>
      </c>
      <c r="AM13" s="139">
        <f>'3. Input (des)investeringen '!AN229</f>
        <v>3.7999999999999999E-2</v>
      </c>
      <c r="AN13" s="139">
        <f>'3. Input (des)investeringen '!AO229</f>
        <v>7.0999999999999994E-2</v>
      </c>
      <c r="AO13" s="139">
        <f>'3. Input (des)investeringen '!AP229</f>
        <v>6.4000000000000001E-2</v>
      </c>
      <c r="AP13" s="139">
        <f>'3. Input (des)investeringen '!AQ229</f>
        <v>5.9000000000000004E-2</v>
      </c>
      <c r="AQ13" s="139">
        <f>'3. Input (des)investeringen '!AR229</f>
        <v>2.6000000000000002E-2</v>
      </c>
      <c r="AR13" s="139">
        <f>'3. Input (des)investeringen '!AS229</f>
        <v>2.7999999999999997E-2</v>
      </c>
      <c r="AS13" s="139">
        <f>'3. Input (des)investeringen '!AT229</f>
        <v>2.3E-2</v>
      </c>
      <c r="AT13" s="139">
        <f>'3. Input (des)investeringen '!AU229</f>
        <v>-5.0000000000000001E-3</v>
      </c>
      <c r="AU13" s="139">
        <f>'3. Input (des)investeringen '!AV229</f>
        <v>2E-3</v>
      </c>
      <c r="AV13" s="139">
        <f>'3. Input (des)investeringen '!AW229</f>
        <v>9.0000000000000011E-3</v>
      </c>
      <c r="AW13" s="139">
        <f>'3. Input (des)investeringen '!AX229</f>
        <v>1.1000000000000001E-2</v>
      </c>
      <c r="AX13" s="139">
        <f>'3. Input (des)investeringen '!AY229</f>
        <v>2.4E-2</v>
      </c>
      <c r="AY13" s="139">
        <f>'3. Input (des)investeringen '!AZ229</f>
        <v>4.5999999999999999E-2</v>
      </c>
      <c r="AZ13" s="139">
        <f>'3. Input (des)investeringen '!BA229</f>
        <v>3.5000000000000003E-2</v>
      </c>
      <c r="BA13" s="139">
        <f>'3. Input (des)investeringen '!BB229</f>
        <v>0.02</v>
      </c>
      <c r="BB13" s="139">
        <f>'3. Input (des)investeringen '!BC229</f>
        <v>2.6000000000000002E-2</v>
      </c>
      <c r="BC13" s="139">
        <f>'3. Input (des)investeringen '!BD229</f>
        <v>1.4999999999999999E-2</v>
      </c>
      <c r="BD13" s="139">
        <f>'3. Input (des)investeringen '!BE229</f>
        <v>1.9E-2</v>
      </c>
      <c r="BE13" s="139">
        <f>'3. Input (des)investeringen '!BF229</f>
        <v>2.6000000000000002E-2</v>
      </c>
      <c r="BF13" s="139">
        <f>'3. Input (des)investeringen '!BG229</f>
        <v>1.7000000000000001E-2</v>
      </c>
      <c r="BG13" s="139">
        <f>'3. Input (des)investeringen '!BH229</f>
        <v>2.6000000000000002E-2</v>
      </c>
      <c r="BH13" s="139">
        <f>'3. Input (des)investeringen '!BI229</f>
        <v>2.5000000000000001E-2</v>
      </c>
      <c r="BI13" s="139">
        <f>'3. Input (des)investeringen '!BJ229</f>
        <v>4.7E-2</v>
      </c>
      <c r="BJ13" s="139">
        <f>'3. Input (des)investeringen '!BK229</f>
        <v>3.3000000000000002E-2</v>
      </c>
      <c r="BK13" s="139">
        <f>'3. Input (des)investeringen '!BL229</f>
        <v>2.1000000000000001E-2</v>
      </c>
      <c r="BL13" s="139">
        <f>'3. Input (des)investeringen '!BM229</f>
        <v>1.1000000000000001E-2</v>
      </c>
      <c r="BM13" s="139">
        <f>'3. Input (des)investeringen '!BN229</f>
        <v>1.7999999999999999E-2</v>
      </c>
      <c r="BN13" s="139">
        <f>'3. Input (des)investeringen '!BO229</f>
        <v>1.4E-2</v>
      </c>
      <c r="BO13" s="139">
        <f>'3. Input (des)investeringen '!BP229</f>
        <v>1.0999999999999999E-2</v>
      </c>
      <c r="BP13" s="139">
        <f>'3. Input (des)investeringen '!BQ229</f>
        <v>3.2000000000000001E-2</v>
      </c>
      <c r="BQ13" s="139">
        <f>'3. Input (des)investeringen '!BR229</f>
        <v>3.0000000000000001E-3</v>
      </c>
      <c r="BR13" s="139">
        <f>'3. Input (des)investeringen '!BS229</f>
        <v>1.4999999999999999E-2</v>
      </c>
      <c r="BS13" s="139">
        <f>'3. Input (des)investeringen '!BT229</f>
        <v>2.5999999999999999E-2</v>
      </c>
      <c r="BT13" s="139">
        <f>'3. Input (des)investeringen '!BU229</f>
        <v>2.3E-2</v>
      </c>
      <c r="BU13" s="139">
        <f>'3. Input (des)investeringen '!BV229</f>
        <v>2.8000000000000001E-2</v>
      </c>
      <c r="BV13" s="139">
        <f>'3. Input (des)investeringen '!BW229</f>
        <v>0.01</v>
      </c>
      <c r="BW13" s="139">
        <f>'3. Input (des)investeringen '!BX229</f>
        <v>8.0000000000000002E-3</v>
      </c>
      <c r="BX13" s="139">
        <f>'3. Input (des)investeringen '!BY229</f>
        <v>2E-3</v>
      </c>
      <c r="BY13" s="139">
        <f>'3. Input (des)investeringen '!BZ229</f>
        <v>1.4E-2</v>
      </c>
      <c r="BZ13" s="139">
        <f>'3. Input (des)investeringen '!CA229</f>
        <v>1.2E-2</v>
      </c>
      <c r="CA13" s="139">
        <f>'3. Input (des)investeringen '!CB229</f>
        <v>2.5999999999999999E-2</v>
      </c>
      <c r="CB13" s="139">
        <f>'3. Input (des)investeringen '!CC229</f>
        <v>1.6E-2</v>
      </c>
      <c r="CC13" s="139">
        <f>'3. Input (des)investeringen '!CD229</f>
        <v>1.7999999999999999E-2</v>
      </c>
      <c r="CD13" s="139">
        <f>'3. Input (des)investeringen '!CE229</f>
        <v>6.2E-2</v>
      </c>
      <c r="CE13" s="139">
        <f>'3. Input (des)investeringen '!CF229</f>
        <v>0.08</v>
      </c>
      <c r="CF13" s="139">
        <f>'3. Input (des)investeringen '!CG229</f>
        <v>1.7000000000000001E-2</v>
      </c>
      <c r="CG13" s="139">
        <f>'3. Input (des)investeringen '!CH229</f>
        <v>1.7000000000000001E-2</v>
      </c>
    </row>
    <row r="14" spans="1:16383" s="130" customFormat="1">
      <c r="A14" s="98"/>
      <c r="B14" s="98"/>
      <c r="C14" s="98"/>
      <c r="D14" s="98"/>
      <c r="E14" s="129"/>
      <c r="F14" s="129"/>
      <c r="G14" s="129"/>
      <c r="H14" s="12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29"/>
      <c r="BG14" s="129"/>
      <c r="BH14" s="129"/>
      <c r="BI14" s="129"/>
      <c r="BJ14" s="129"/>
      <c r="BK14" s="129"/>
      <c r="BL14" s="129"/>
      <c r="BM14" s="129"/>
      <c r="BN14" s="129"/>
      <c r="BO14" s="129"/>
      <c r="BP14" s="129"/>
      <c r="BQ14" s="129"/>
      <c r="BR14" s="129"/>
      <c r="BS14" s="129"/>
      <c r="BT14" s="129"/>
      <c r="BU14" s="129"/>
      <c r="BV14" s="129"/>
      <c r="BW14" s="129"/>
      <c r="BX14" s="129"/>
      <c r="BY14" s="129"/>
      <c r="BZ14" s="129"/>
      <c r="CA14" s="129"/>
      <c r="CB14" s="129"/>
      <c r="CC14" s="129"/>
      <c r="CD14" s="129"/>
      <c r="CE14" s="129"/>
      <c r="CF14" s="129"/>
      <c r="CG14" s="129"/>
    </row>
    <row r="15" spans="1:16383" s="39" customFormat="1">
      <c r="A15" s="106"/>
      <c r="B15" s="39" t="s">
        <v>945</v>
      </c>
    </row>
    <row r="16" spans="1:16383" s="40" customFormat="1">
      <c r="A16" s="107"/>
      <c r="B16" s="40" t="s">
        <v>895</v>
      </c>
      <c r="D16" s="40" t="s">
        <v>302</v>
      </c>
      <c r="E16" s="40" t="s">
        <v>556</v>
      </c>
      <c r="F16" s="40" t="s">
        <v>557</v>
      </c>
      <c r="G16" s="40" t="s">
        <v>931</v>
      </c>
    </row>
    <row r="17" spans="2:7" s="3" customFormat="1"/>
    <row r="18" spans="2:7" s="3" customFormat="1">
      <c r="B18" s="43">
        <f>'13. Desinvesteringen'!B20</f>
        <v>1</v>
      </c>
      <c r="D18" s="43" t="str">
        <f>'13. Desinvesteringen'!C20</f>
        <v>01 Regionale leidingen</v>
      </c>
      <c r="E18" s="43">
        <f>'13. Desinvesteringen'!D20</f>
        <v>1955</v>
      </c>
      <c r="F18" s="48">
        <f>'13. Desinvesteringen'!E20</f>
        <v>7756.11</v>
      </c>
      <c r="G18" s="43">
        <f>'13. Desinvesteringen'!G20</f>
        <v>2020</v>
      </c>
    </row>
    <row r="19" spans="2:7" s="3" customFormat="1">
      <c r="B19" s="43">
        <f>'13. Desinvesteringen'!B21</f>
        <v>2</v>
      </c>
      <c r="D19" s="43" t="str">
        <f>'13. Desinvesteringen'!C21</f>
        <v>01 Regionale leidingen</v>
      </c>
      <c r="E19" s="43">
        <f>'13. Desinvesteringen'!D21</f>
        <v>1957</v>
      </c>
      <c r="F19" s="48">
        <f>'13. Desinvesteringen'!E21</f>
        <v>1329.11</v>
      </c>
      <c r="G19" s="43">
        <f>'13. Desinvesteringen'!G21</f>
        <v>2020</v>
      </c>
    </row>
    <row r="20" spans="2:7" s="3" customFormat="1">
      <c r="B20" s="43">
        <f>'13. Desinvesteringen'!B22</f>
        <v>3</v>
      </c>
      <c r="D20" s="43" t="str">
        <f>'13. Desinvesteringen'!C22</f>
        <v>01 Regionale leidingen</v>
      </c>
      <c r="E20" s="43">
        <f>'13. Desinvesteringen'!D22</f>
        <v>1958</v>
      </c>
      <c r="F20" s="48">
        <f>'13. Desinvesteringen'!E22</f>
        <v>110951.25</v>
      </c>
      <c r="G20" s="43">
        <f>'13. Desinvesteringen'!G22</f>
        <v>2020</v>
      </c>
    </row>
    <row r="21" spans="2:7" s="3" customFormat="1">
      <c r="B21" s="43">
        <f>'13. Desinvesteringen'!B23</f>
        <v>4</v>
      </c>
      <c r="D21" s="43" t="str">
        <f>'13. Desinvesteringen'!C23</f>
        <v>01 Regionale leidingen</v>
      </c>
      <c r="E21" s="43">
        <f>'13. Desinvesteringen'!D23</f>
        <v>1959</v>
      </c>
      <c r="F21" s="48">
        <f>'13. Desinvesteringen'!E23</f>
        <v>1485.2</v>
      </c>
      <c r="G21" s="43">
        <f>'13. Desinvesteringen'!G23</f>
        <v>2020</v>
      </c>
    </row>
    <row r="22" spans="2:7" s="3" customFormat="1">
      <c r="B22" s="43">
        <f>'13. Desinvesteringen'!B24</f>
        <v>5</v>
      </c>
      <c r="D22" s="43" t="str">
        <f>'13. Desinvesteringen'!C24</f>
        <v>01 Regionale leidingen</v>
      </c>
      <c r="E22" s="43">
        <f>'13. Desinvesteringen'!D24</f>
        <v>1960</v>
      </c>
      <c r="F22" s="48">
        <f>'13. Desinvesteringen'!E24</f>
        <v>472102</v>
      </c>
      <c r="G22" s="43">
        <f>'13. Desinvesteringen'!G24</f>
        <v>2020</v>
      </c>
    </row>
    <row r="23" spans="2:7" s="3" customFormat="1">
      <c r="B23" s="43">
        <f>'13. Desinvesteringen'!B25</f>
        <v>6</v>
      </c>
      <c r="D23" s="43" t="str">
        <f>'13. Desinvesteringen'!C25</f>
        <v>01 Regionale leidingen</v>
      </c>
      <c r="E23" s="43">
        <f>'13. Desinvesteringen'!D25</f>
        <v>1963</v>
      </c>
      <c r="F23" s="48">
        <f>'13. Desinvesteringen'!E25</f>
        <v>5199.87</v>
      </c>
      <c r="G23" s="43">
        <f>'13. Desinvesteringen'!G25</f>
        <v>2020</v>
      </c>
    </row>
    <row r="24" spans="2:7" s="3" customFormat="1">
      <c r="B24" s="43">
        <f>'13. Desinvesteringen'!B26</f>
        <v>7</v>
      </c>
      <c r="D24" s="43" t="str">
        <f>'13. Desinvesteringen'!C26</f>
        <v>01 Regionale leidingen</v>
      </c>
      <c r="E24" s="43">
        <f>'13. Desinvesteringen'!D26</f>
        <v>1965</v>
      </c>
      <c r="F24" s="48">
        <f>'13. Desinvesteringen'!E26</f>
        <v>323801.40000000002</v>
      </c>
      <c r="G24" s="43">
        <f>'13. Desinvesteringen'!G26</f>
        <v>2020</v>
      </c>
    </row>
    <row r="25" spans="2:7" s="3" customFormat="1">
      <c r="B25" s="43">
        <f>'13. Desinvesteringen'!B27</f>
        <v>8</v>
      </c>
      <c r="D25" s="43" t="str">
        <f>'13. Desinvesteringen'!C27</f>
        <v>01 Regionale leidingen</v>
      </c>
      <c r="E25" s="43">
        <f>'13. Desinvesteringen'!D27</f>
        <v>1966</v>
      </c>
      <c r="F25" s="48">
        <f>'13. Desinvesteringen'!E27</f>
        <v>436963.19</v>
      </c>
      <c r="G25" s="43">
        <f>'13. Desinvesteringen'!G27</f>
        <v>2020</v>
      </c>
    </row>
    <row r="26" spans="2:7" s="3" customFormat="1">
      <c r="B26" s="43">
        <f>'13. Desinvesteringen'!B28</f>
        <v>9</v>
      </c>
      <c r="D26" s="43" t="str">
        <f>'13. Desinvesteringen'!C28</f>
        <v>01 Regionale leidingen</v>
      </c>
      <c r="E26" s="43">
        <f>'13. Desinvesteringen'!D28</f>
        <v>1967</v>
      </c>
      <c r="F26" s="48">
        <f>'13. Desinvesteringen'!E28</f>
        <v>527887.29</v>
      </c>
      <c r="G26" s="43">
        <f>'13. Desinvesteringen'!G28</f>
        <v>2020</v>
      </c>
    </row>
    <row r="27" spans="2:7" s="3" customFormat="1">
      <c r="B27" s="43">
        <f>'13. Desinvesteringen'!B29</f>
        <v>10</v>
      </c>
      <c r="D27" s="43" t="str">
        <f>'13. Desinvesteringen'!C29</f>
        <v>01 Regionale leidingen</v>
      </c>
      <c r="E27" s="43">
        <f>'13. Desinvesteringen'!D29</f>
        <v>1968</v>
      </c>
      <c r="F27" s="48">
        <f>'13. Desinvesteringen'!E29</f>
        <v>243220.29</v>
      </c>
      <c r="G27" s="43">
        <f>'13. Desinvesteringen'!G29</f>
        <v>2020</v>
      </c>
    </row>
    <row r="28" spans="2:7" s="3" customFormat="1">
      <c r="B28" s="43">
        <f>'13. Desinvesteringen'!B30</f>
        <v>11</v>
      </c>
      <c r="D28" s="43" t="str">
        <f>'13. Desinvesteringen'!C30</f>
        <v>01 Regionale leidingen</v>
      </c>
      <c r="E28" s="43">
        <f>'13. Desinvesteringen'!D30</f>
        <v>1969</v>
      </c>
      <c r="F28" s="48">
        <f>'13. Desinvesteringen'!E30</f>
        <v>157118.15</v>
      </c>
      <c r="G28" s="43">
        <f>'13. Desinvesteringen'!G30</f>
        <v>2020</v>
      </c>
    </row>
    <row r="29" spans="2:7" s="3" customFormat="1">
      <c r="B29" s="43">
        <f>'13. Desinvesteringen'!B31</f>
        <v>12</v>
      </c>
      <c r="D29" s="43" t="str">
        <f>'13. Desinvesteringen'!C31</f>
        <v>01 Regionale leidingen</v>
      </c>
      <c r="E29" s="43">
        <f>'13. Desinvesteringen'!D31</f>
        <v>1970</v>
      </c>
      <c r="F29" s="48">
        <f>'13. Desinvesteringen'!E31</f>
        <v>186298.57</v>
      </c>
      <c r="G29" s="43">
        <f>'13. Desinvesteringen'!G31</f>
        <v>2020</v>
      </c>
    </row>
    <row r="30" spans="2:7" s="3" customFormat="1">
      <c r="B30" s="43">
        <f>'13. Desinvesteringen'!B32</f>
        <v>13</v>
      </c>
      <c r="D30" s="43" t="str">
        <f>'13. Desinvesteringen'!C32</f>
        <v>01 Regionale leidingen</v>
      </c>
      <c r="E30" s="43">
        <f>'13. Desinvesteringen'!D32</f>
        <v>1971</v>
      </c>
      <c r="F30" s="48">
        <f>'13. Desinvesteringen'!E32</f>
        <v>161892.66</v>
      </c>
      <c r="G30" s="43">
        <f>'13. Desinvesteringen'!G32</f>
        <v>2020</v>
      </c>
    </row>
    <row r="31" spans="2:7" s="3" customFormat="1">
      <c r="B31" s="43">
        <f>'13. Desinvesteringen'!B33</f>
        <v>14</v>
      </c>
      <c r="D31" s="43" t="str">
        <f>'13. Desinvesteringen'!C33</f>
        <v>01 Regionale leidingen</v>
      </c>
      <c r="E31" s="43">
        <f>'13. Desinvesteringen'!D33</f>
        <v>1972</v>
      </c>
      <c r="F31" s="48">
        <f>'13. Desinvesteringen'!E33</f>
        <v>414299.14</v>
      </c>
      <c r="G31" s="43">
        <f>'13. Desinvesteringen'!G33</f>
        <v>2020</v>
      </c>
    </row>
    <row r="32" spans="2:7" s="3" customFormat="1">
      <c r="B32" s="43">
        <f>'13. Desinvesteringen'!B34</f>
        <v>15</v>
      </c>
      <c r="D32" s="43" t="str">
        <f>'13. Desinvesteringen'!C34</f>
        <v>01 Regionale leidingen</v>
      </c>
      <c r="E32" s="43">
        <f>'13. Desinvesteringen'!D34</f>
        <v>1973</v>
      </c>
      <c r="F32" s="48">
        <f>'13. Desinvesteringen'!E34</f>
        <v>199407.52</v>
      </c>
      <c r="G32" s="43">
        <f>'13. Desinvesteringen'!G34</f>
        <v>2020</v>
      </c>
    </row>
    <row r="33" spans="2:7" s="3" customFormat="1">
      <c r="B33" s="43">
        <f>'13. Desinvesteringen'!B35</f>
        <v>16</v>
      </c>
      <c r="D33" s="43" t="str">
        <f>'13. Desinvesteringen'!C35</f>
        <v>01 Regionale leidingen</v>
      </c>
      <c r="E33" s="43">
        <f>'13. Desinvesteringen'!D35</f>
        <v>1974</v>
      </c>
      <c r="F33" s="48">
        <f>'13. Desinvesteringen'!E35</f>
        <v>45610.86</v>
      </c>
      <c r="G33" s="43">
        <f>'13. Desinvesteringen'!G35</f>
        <v>2020</v>
      </c>
    </row>
    <row r="34" spans="2:7" s="3" customFormat="1">
      <c r="B34" s="43">
        <f>'13. Desinvesteringen'!B36</f>
        <v>17</v>
      </c>
      <c r="D34" s="43" t="str">
        <f>'13. Desinvesteringen'!C36</f>
        <v>01 Regionale leidingen</v>
      </c>
      <c r="E34" s="43">
        <f>'13. Desinvesteringen'!D36</f>
        <v>1975</v>
      </c>
      <c r="F34" s="48">
        <f>'13. Desinvesteringen'!E36</f>
        <v>26637.1</v>
      </c>
      <c r="G34" s="43">
        <f>'13. Desinvesteringen'!G36</f>
        <v>2020</v>
      </c>
    </row>
    <row r="35" spans="2:7" s="3" customFormat="1">
      <c r="B35" s="43">
        <f>'13. Desinvesteringen'!B37</f>
        <v>18</v>
      </c>
      <c r="D35" s="43" t="str">
        <f>'13. Desinvesteringen'!C37</f>
        <v>01 Regionale leidingen</v>
      </c>
      <c r="E35" s="43">
        <f>'13. Desinvesteringen'!D37</f>
        <v>1976</v>
      </c>
      <c r="F35" s="48">
        <f>'13. Desinvesteringen'!E37</f>
        <v>110116.33</v>
      </c>
      <c r="G35" s="43">
        <f>'13. Desinvesteringen'!G37</f>
        <v>2020</v>
      </c>
    </row>
    <row r="36" spans="2:7" s="3" customFormat="1">
      <c r="B36" s="43">
        <f>'13. Desinvesteringen'!B38</f>
        <v>19</v>
      </c>
      <c r="D36" s="43" t="str">
        <f>'13. Desinvesteringen'!C38</f>
        <v>01 Regionale leidingen</v>
      </c>
      <c r="E36" s="43">
        <f>'13. Desinvesteringen'!D38</f>
        <v>1977</v>
      </c>
      <c r="F36" s="48">
        <f>'13. Desinvesteringen'!E38</f>
        <v>40000</v>
      </c>
      <c r="G36" s="43">
        <f>'13. Desinvesteringen'!G38</f>
        <v>2020</v>
      </c>
    </row>
    <row r="37" spans="2:7" s="3" customFormat="1">
      <c r="B37" s="43">
        <f>'13. Desinvesteringen'!B39</f>
        <v>20</v>
      </c>
      <c r="D37" s="43" t="str">
        <f>'13. Desinvesteringen'!C39</f>
        <v>01 Regionale leidingen</v>
      </c>
      <c r="E37" s="43">
        <f>'13. Desinvesteringen'!D39</f>
        <v>1980</v>
      </c>
      <c r="F37" s="48">
        <f>'13. Desinvesteringen'!E39</f>
        <v>104178.71</v>
      </c>
      <c r="G37" s="43">
        <f>'13. Desinvesteringen'!G39</f>
        <v>2020</v>
      </c>
    </row>
    <row r="38" spans="2:7" s="3" customFormat="1">
      <c r="B38" s="43">
        <f>'13. Desinvesteringen'!B40</f>
        <v>21</v>
      </c>
      <c r="D38" s="43" t="str">
        <f>'13. Desinvesteringen'!C40</f>
        <v>01 Regionale leidingen</v>
      </c>
      <c r="E38" s="43">
        <f>'13. Desinvesteringen'!D40</f>
        <v>1986</v>
      </c>
      <c r="F38" s="48">
        <f>'13. Desinvesteringen'!E40</f>
        <v>1666.04</v>
      </c>
      <c r="G38" s="43">
        <f>'13. Desinvesteringen'!G40</f>
        <v>2020</v>
      </c>
    </row>
    <row r="39" spans="2:7" s="3" customFormat="1">
      <c r="B39" s="43">
        <f>'13. Desinvesteringen'!B41</f>
        <v>22</v>
      </c>
      <c r="D39" s="43" t="str">
        <f>'13. Desinvesteringen'!C41</f>
        <v>01 Regionale leidingen</v>
      </c>
      <c r="E39" s="43">
        <f>'13. Desinvesteringen'!D41</f>
        <v>1987</v>
      </c>
      <c r="F39" s="48">
        <f>'13. Desinvesteringen'!E41</f>
        <v>35717.06</v>
      </c>
      <c r="G39" s="43">
        <f>'13. Desinvesteringen'!G41</f>
        <v>2020</v>
      </c>
    </row>
    <row r="40" spans="2:7" s="3" customFormat="1">
      <c r="B40" s="43">
        <f>'13. Desinvesteringen'!B42</f>
        <v>23</v>
      </c>
      <c r="D40" s="43" t="str">
        <f>'13. Desinvesteringen'!C42</f>
        <v>01 Regionale leidingen</v>
      </c>
      <c r="E40" s="43">
        <f>'13. Desinvesteringen'!D42</f>
        <v>1988</v>
      </c>
      <c r="F40" s="48">
        <f>'13. Desinvesteringen'!E42</f>
        <v>4808.08</v>
      </c>
      <c r="G40" s="43">
        <f>'13. Desinvesteringen'!G42</f>
        <v>2020</v>
      </c>
    </row>
    <row r="41" spans="2:7" s="3" customFormat="1">
      <c r="B41" s="43">
        <f>'13. Desinvesteringen'!B43</f>
        <v>24</v>
      </c>
      <c r="D41" s="43" t="str">
        <f>'13. Desinvesteringen'!C43</f>
        <v>01 Regionale leidingen</v>
      </c>
      <c r="E41" s="43">
        <f>'13. Desinvesteringen'!D43</f>
        <v>1989</v>
      </c>
      <c r="F41" s="48">
        <f>'13. Desinvesteringen'!E43</f>
        <v>24785.81</v>
      </c>
      <c r="G41" s="43">
        <f>'13. Desinvesteringen'!G43</f>
        <v>2020</v>
      </c>
    </row>
    <row r="42" spans="2:7" s="3" customFormat="1">
      <c r="B42" s="43">
        <f>'13. Desinvesteringen'!B44</f>
        <v>25</v>
      </c>
      <c r="D42" s="43" t="str">
        <f>'13. Desinvesteringen'!C44</f>
        <v>01 Regionale leidingen</v>
      </c>
      <c r="E42" s="43">
        <f>'13. Desinvesteringen'!D44</f>
        <v>1992</v>
      </c>
      <c r="F42" s="48">
        <f>'13. Desinvesteringen'!E44</f>
        <v>22986.32</v>
      </c>
      <c r="G42" s="43">
        <f>'13. Desinvesteringen'!G44</f>
        <v>2020</v>
      </c>
    </row>
    <row r="43" spans="2:7" s="3" customFormat="1">
      <c r="B43" s="43">
        <f>'13. Desinvesteringen'!B45</f>
        <v>26</v>
      </c>
      <c r="D43" s="43" t="str">
        <f>'13. Desinvesteringen'!C45</f>
        <v>01 Regionale leidingen</v>
      </c>
      <c r="E43" s="43">
        <f>'13. Desinvesteringen'!D45</f>
        <v>1999</v>
      </c>
      <c r="F43" s="48">
        <f>'13. Desinvesteringen'!E45</f>
        <v>62463.15</v>
      </c>
      <c r="G43" s="43">
        <f>'13. Desinvesteringen'!G45</f>
        <v>2020</v>
      </c>
    </row>
    <row r="44" spans="2:7" s="3" customFormat="1">
      <c r="B44" s="43">
        <f>'13. Desinvesteringen'!B46</f>
        <v>27</v>
      </c>
      <c r="D44" s="43" t="str">
        <f>'13. Desinvesteringen'!C46</f>
        <v>01 Regionale leidingen</v>
      </c>
      <c r="E44" s="43">
        <f>'13. Desinvesteringen'!D46</f>
        <v>2000</v>
      </c>
      <c r="F44" s="48">
        <f>'13. Desinvesteringen'!E46</f>
        <v>184556.79</v>
      </c>
      <c r="G44" s="43">
        <f>'13. Desinvesteringen'!G46</f>
        <v>2020</v>
      </c>
    </row>
    <row r="45" spans="2:7" s="3" customFormat="1">
      <c r="B45" s="43">
        <f>'13. Desinvesteringen'!B47</f>
        <v>28</v>
      </c>
      <c r="D45" s="43" t="str">
        <f>'13. Desinvesteringen'!C47</f>
        <v>01 Regionale leidingen</v>
      </c>
      <c r="E45" s="43">
        <f>'13. Desinvesteringen'!D47</f>
        <v>2001</v>
      </c>
      <c r="F45" s="48">
        <f>'13. Desinvesteringen'!E47</f>
        <v>74893.259999999995</v>
      </c>
      <c r="G45" s="43">
        <f>'13. Desinvesteringen'!G47</f>
        <v>2020</v>
      </c>
    </row>
    <row r="46" spans="2:7" s="3" customFormat="1">
      <c r="B46" s="43">
        <f>'13. Desinvesteringen'!B48</f>
        <v>29</v>
      </c>
      <c r="D46" s="43" t="str">
        <f>'13. Desinvesteringen'!C48</f>
        <v>01 Regionale leidingen</v>
      </c>
      <c r="E46" s="43">
        <f>'13. Desinvesteringen'!D48</f>
        <v>2002</v>
      </c>
      <c r="F46" s="48">
        <f>'13. Desinvesteringen'!E48</f>
        <v>98192.88</v>
      </c>
      <c r="G46" s="43">
        <f>'13. Desinvesteringen'!G48</f>
        <v>2020</v>
      </c>
    </row>
    <row r="47" spans="2:7" s="3" customFormat="1">
      <c r="B47" s="43">
        <f>'13. Desinvesteringen'!B49</f>
        <v>30</v>
      </c>
      <c r="D47" s="43" t="str">
        <f>'13. Desinvesteringen'!C49</f>
        <v>01 Regionale leidingen</v>
      </c>
      <c r="E47" s="43">
        <f>'13. Desinvesteringen'!D49</f>
        <v>2003</v>
      </c>
      <c r="F47" s="48">
        <f>'13. Desinvesteringen'!E49</f>
        <v>117678.13</v>
      </c>
      <c r="G47" s="43">
        <f>'13. Desinvesteringen'!G49</f>
        <v>2020</v>
      </c>
    </row>
    <row r="48" spans="2:7" s="3" customFormat="1">
      <c r="B48" s="43">
        <f>'13. Desinvesteringen'!B50</f>
        <v>31</v>
      </c>
      <c r="D48" s="43" t="str">
        <f>'13. Desinvesteringen'!C50</f>
        <v>01 Regionale leidingen</v>
      </c>
      <c r="E48" s="43">
        <f>'13. Desinvesteringen'!D50</f>
        <v>2004</v>
      </c>
      <c r="F48" s="48">
        <f>'13. Desinvesteringen'!E50</f>
        <v>26579.37</v>
      </c>
      <c r="G48" s="43">
        <f>'13. Desinvesteringen'!G50</f>
        <v>2020</v>
      </c>
    </row>
    <row r="49" spans="2:7" s="3" customFormat="1">
      <c r="B49" s="43">
        <f>'13. Desinvesteringen'!B51</f>
        <v>32</v>
      </c>
      <c r="D49" s="43" t="str">
        <f>'13. Desinvesteringen'!C51</f>
        <v>01 Regionale leidingen</v>
      </c>
      <c r="E49" s="43">
        <f>'13. Desinvesteringen'!D51</f>
        <v>2005</v>
      </c>
      <c r="F49" s="48">
        <f>'13. Desinvesteringen'!E51</f>
        <v>2763.58</v>
      </c>
      <c r="G49" s="43">
        <f>'13. Desinvesteringen'!G51</f>
        <v>2020</v>
      </c>
    </row>
    <row r="50" spans="2:7" s="3" customFormat="1">
      <c r="B50" s="43">
        <f>'13. Desinvesteringen'!B52</f>
        <v>33</v>
      </c>
      <c r="D50" s="43" t="str">
        <f>'13. Desinvesteringen'!C52</f>
        <v>01 Regionale leidingen</v>
      </c>
      <c r="E50" s="43">
        <f>'13. Desinvesteringen'!D52</f>
        <v>2011</v>
      </c>
      <c r="F50" s="48">
        <f>'13. Desinvesteringen'!E52</f>
        <v>6196.9935750000004</v>
      </c>
      <c r="G50" s="43">
        <f>'13. Desinvesteringen'!G52</f>
        <v>2020</v>
      </c>
    </row>
    <row r="51" spans="2:7" s="3" customFormat="1">
      <c r="B51" s="43">
        <f>'13. Desinvesteringen'!B53</f>
        <v>34</v>
      </c>
      <c r="D51" s="43" t="str">
        <f>'13. Desinvesteringen'!C53</f>
        <v>01 Regionale leidingen</v>
      </c>
      <c r="E51" s="43">
        <f>'13. Desinvesteringen'!D53</f>
        <v>2013</v>
      </c>
      <c r="F51" s="48">
        <f>'13. Desinvesteringen'!E53</f>
        <v>800675.63015999994</v>
      </c>
      <c r="G51" s="43">
        <f>'13. Desinvesteringen'!G53</f>
        <v>2020</v>
      </c>
    </row>
    <row r="52" spans="2:7" s="3" customFormat="1">
      <c r="B52" s="43">
        <f>'13. Desinvesteringen'!B54</f>
        <v>35</v>
      </c>
      <c r="D52" s="43" t="str">
        <f>'13. Desinvesteringen'!C54</f>
        <v>01 Regionale leidingen (Waterkruisingen)</v>
      </c>
      <c r="E52" s="43">
        <f>'13. Desinvesteringen'!D54</f>
        <v>1966</v>
      </c>
      <c r="F52" s="48">
        <f>'13. Desinvesteringen'!E54</f>
        <v>185.7</v>
      </c>
      <c r="G52" s="43">
        <f>'13. Desinvesteringen'!G54</f>
        <v>2020</v>
      </c>
    </row>
    <row r="53" spans="2:7" s="3" customFormat="1">
      <c r="B53" s="43">
        <f>'13. Desinvesteringen'!B55</f>
        <v>36</v>
      </c>
      <c r="D53" s="43" t="str">
        <f>'13. Desinvesteringen'!C55</f>
        <v>01 Regionale leidingen (Waterkruisingen)</v>
      </c>
      <c r="E53" s="43">
        <f>'13. Desinvesteringen'!D55</f>
        <v>1969</v>
      </c>
      <c r="F53" s="48">
        <f>'13. Desinvesteringen'!E55</f>
        <v>16723.95</v>
      </c>
      <c r="G53" s="43">
        <f>'13. Desinvesteringen'!G55</f>
        <v>2020</v>
      </c>
    </row>
    <row r="54" spans="2:7" s="3" customFormat="1">
      <c r="B54" s="43">
        <f>'13. Desinvesteringen'!B56</f>
        <v>37</v>
      </c>
      <c r="D54" s="43" t="str">
        <f>'13. Desinvesteringen'!C56</f>
        <v>01 Regionale leidingen (Waterkruisingen)</v>
      </c>
      <c r="E54" s="43">
        <f>'13. Desinvesteringen'!D56</f>
        <v>1971</v>
      </c>
      <c r="F54" s="48">
        <f>'13. Desinvesteringen'!E56</f>
        <v>20942.86</v>
      </c>
      <c r="G54" s="43">
        <f>'13. Desinvesteringen'!G56</f>
        <v>2020</v>
      </c>
    </row>
    <row r="55" spans="2:7" s="3" customFormat="1">
      <c r="B55" s="43">
        <f>'13. Desinvesteringen'!B57</f>
        <v>38</v>
      </c>
      <c r="D55" s="43" t="str">
        <f>'13. Desinvesteringen'!C57</f>
        <v>01 Regionale leidingen (Waterkruisingen)</v>
      </c>
      <c r="E55" s="43">
        <f>'13. Desinvesteringen'!D57</f>
        <v>1972</v>
      </c>
      <c r="F55" s="48">
        <f>'13. Desinvesteringen'!E57</f>
        <v>40987.47</v>
      </c>
      <c r="G55" s="43">
        <f>'13. Desinvesteringen'!G57</f>
        <v>2020</v>
      </c>
    </row>
    <row r="56" spans="2:7" s="3" customFormat="1">
      <c r="B56" s="43">
        <f>'13. Desinvesteringen'!B58</f>
        <v>39</v>
      </c>
      <c r="D56" s="43" t="str">
        <f>'13. Desinvesteringen'!C58</f>
        <v>01 Regionale leidingen (Waterkruisingen)</v>
      </c>
      <c r="E56" s="43">
        <f>'13. Desinvesteringen'!D58</f>
        <v>1973</v>
      </c>
      <c r="F56" s="48">
        <f>'13. Desinvesteringen'!E58</f>
        <v>12298.26</v>
      </c>
      <c r="G56" s="43">
        <f>'13. Desinvesteringen'!G58</f>
        <v>2020</v>
      </c>
    </row>
    <row r="57" spans="2:7" s="3" customFormat="1">
      <c r="B57" s="43">
        <f>'13. Desinvesteringen'!B59</f>
        <v>40</v>
      </c>
      <c r="D57" s="43" t="str">
        <f>'13. Desinvesteringen'!C59</f>
        <v>01 Regionale leidingen (Waterkruisingen)</v>
      </c>
      <c r="E57" s="43">
        <f>'13. Desinvesteringen'!D59</f>
        <v>1975</v>
      </c>
      <c r="F57" s="48">
        <f>'13. Desinvesteringen'!E59</f>
        <v>13362.9</v>
      </c>
      <c r="G57" s="43">
        <f>'13. Desinvesteringen'!G59</f>
        <v>2020</v>
      </c>
    </row>
    <row r="58" spans="2:7" s="3" customFormat="1">
      <c r="B58" s="43">
        <f>'13. Desinvesteringen'!B60</f>
        <v>41</v>
      </c>
      <c r="D58" s="43" t="str">
        <f>'13. Desinvesteringen'!C60</f>
        <v>01 Regionale leidingen (Waterkruisingen)</v>
      </c>
      <c r="E58" s="43">
        <f>'13. Desinvesteringen'!D60</f>
        <v>1980</v>
      </c>
      <c r="F58" s="48">
        <f>'13. Desinvesteringen'!E60</f>
        <v>47995.57</v>
      </c>
      <c r="G58" s="43">
        <f>'13. Desinvesteringen'!G60</f>
        <v>2020</v>
      </c>
    </row>
    <row r="59" spans="2:7" s="3" customFormat="1">
      <c r="B59" s="43">
        <f>'13. Desinvesteringen'!B61</f>
        <v>42</v>
      </c>
      <c r="D59" s="43" t="str">
        <f>'13. Desinvesteringen'!C61</f>
        <v>02 Gasontvangststations</v>
      </c>
      <c r="E59" s="43">
        <f>'13. Desinvesteringen'!D61</f>
        <v>1965</v>
      </c>
      <c r="F59" s="48">
        <f>'13. Desinvesteringen'!E61</f>
        <v>162736.70000000001</v>
      </c>
      <c r="G59" s="43">
        <f>'13. Desinvesteringen'!G61</f>
        <v>2020</v>
      </c>
    </row>
    <row r="60" spans="2:7" s="3" customFormat="1">
      <c r="B60" s="43">
        <f>'13. Desinvesteringen'!B62</f>
        <v>43</v>
      </c>
      <c r="D60" s="43" t="str">
        <f>'13. Desinvesteringen'!C62</f>
        <v>02 Gasontvangststations</v>
      </c>
      <c r="E60" s="43">
        <f>'13. Desinvesteringen'!D62</f>
        <v>1966</v>
      </c>
      <c r="F60" s="48">
        <f>'13. Desinvesteringen'!E62</f>
        <v>282042.34000000003</v>
      </c>
      <c r="G60" s="43">
        <f>'13. Desinvesteringen'!G62</f>
        <v>2020</v>
      </c>
    </row>
    <row r="61" spans="2:7" s="3" customFormat="1">
      <c r="B61" s="43">
        <f>'13. Desinvesteringen'!B63</f>
        <v>44</v>
      </c>
      <c r="D61" s="43" t="str">
        <f>'13. Desinvesteringen'!C63</f>
        <v>02 Gasontvangststations</v>
      </c>
      <c r="E61" s="43">
        <f>'13. Desinvesteringen'!D63</f>
        <v>1967</v>
      </c>
      <c r="F61" s="48">
        <f>'13. Desinvesteringen'!E63</f>
        <v>390313.68</v>
      </c>
      <c r="G61" s="43">
        <f>'13. Desinvesteringen'!G63</f>
        <v>2020</v>
      </c>
    </row>
    <row r="62" spans="2:7" s="3" customFormat="1">
      <c r="B62" s="43">
        <f>'13. Desinvesteringen'!B64</f>
        <v>45</v>
      </c>
      <c r="D62" s="43" t="str">
        <f>'13. Desinvesteringen'!C64</f>
        <v>02 Gasontvangststations</v>
      </c>
      <c r="E62" s="43">
        <f>'13. Desinvesteringen'!D64</f>
        <v>1968</v>
      </c>
      <c r="F62" s="48">
        <f>'13. Desinvesteringen'!E64</f>
        <v>337925.75</v>
      </c>
      <c r="G62" s="43">
        <f>'13. Desinvesteringen'!G64</f>
        <v>2020</v>
      </c>
    </row>
    <row r="63" spans="2:7" s="3" customFormat="1">
      <c r="B63" s="43">
        <f>'13. Desinvesteringen'!B65</f>
        <v>46</v>
      </c>
      <c r="D63" s="43" t="str">
        <f>'13. Desinvesteringen'!C65</f>
        <v>02 Gasontvangststations</v>
      </c>
      <c r="E63" s="43">
        <f>'13. Desinvesteringen'!D65</f>
        <v>1969</v>
      </c>
      <c r="F63" s="48">
        <f>'13. Desinvesteringen'!E65</f>
        <v>19730</v>
      </c>
      <c r="G63" s="43">
        <f>'13. Desinvesteringen'!G65</f>
        <v>2020</v>
      </c>
    </row>
    <row r="64" spans="2:7" s="3" customFormat="1">
      <c r="B64" s="43">
        <f>'13. Desinvesteringen'!B66</f>
        <v>47</v>
      </c>
      <c r="D64" s="43" t="str">
        <f>'13. Desinvesteringen'!C66</f>
        <v>02 Gasontvangststations</v>
      </c>
      <c r="E64" s="43">
        <f>'13. Desinvesteringen'!D66</f>
        <v>1970</v>
      </c>
      <c r="F64" s="48">
        <f>'13. Desinvesteringen'!E66</f>
        <v>169357.15</v>
      </c>
      <c r="G64" s="43">
        <f>'13. Desinvesteringen'!G66</f>
        <v>2020</v>
      </c>
    </row>
    <row r="65" spans="2:7" s="3" customFormat="1">
      <c r="B65" s="43">
        <f>'13. Desinvesteringen'!B67</f>
        <v>48</v>
      </c>
      <c r="D65" s="43" t="str">
        <f>'13. Desinvesteringen'!C67</f>
        <v>02 Gasontvangststations</v>
      </c>
      <c r="E65" s="43">
        <f>'13. Desinvesteringen'!D67</f>
        <v>1971</v>
      </c>
      <c r="F65" s="48">
        <f>'13. Desinvesteringen'!E67</f>
        <v>201451.64</v>
      </c>
      <c r="G65" s="43">
        <f>'13. Desinvesteringen'!G67</f>
        <v>2020</v>
      </c>
    </row>
    <row r="66" spans="2:7" s="3" customFormat="1">
      <c r="B66" s="43">
        <f>'13. Desinvesteringen'!B68</f>
        <v>49</v>
      </c>
      <c r="D66" s="43" t="str">
        <f>'13. Desinvesteringen'!C68</f>
        <v>02 Gasontvangststations</v>
      </c>
      <c r="E66" s="43">
        <f>'13. Desinvesteringen'!D68</f>
        <v>1972</v>
      </c>
      <c r="F66" s="48">
        <f>'13. Desinvesteringen'!E68</f>
        <v>147669.32</v>
      </c>
      <c r="G66" s="43">
        <f>'13. Desinvesteringen'!G68</f>
        <v>2020</v>
      </c>
    </row>
    <row r="67" spans="2:7" s="3" customFormat="1">
      <c r="B67" s="43">
        <f>'13. Desinvesteringen'!B69</f>
        <v>50</v>
      </c>
      <c r="D67" s="43" t="str">
        <f>'13. Desinvesteringen'!C69</f>
        <v>02 Gasontvangststations</v>
      </c>
      <c r="E67" s="43">
        <f>'13. Desinvesteringen'!D69</f>
        <v>1974</v>
      </c>
      <c r="F67" s="48">
        <f>'13. Desinvesteringen'!E69</f>
        <v>27434.639999999999</v>
      </c>
      <c r="G67" s="43">
        <f>'13. Desinvesteringen'!G69</f>
        <v>2020</v>
      </c>
    </row>
    <row r="68" spans="2:7" s="3" customFormat="1">
      <c r="B68" s="43">
        <f>'13. Desinvesteringen'!B70</f>
        <v>51</v>
      </c>
      <c r="D68" s="43" t="str">
        <f>'13. Desinvesteringen'!C70</f>
        <v>02 Gasontvangststations</v>
      </c>
      <c r="E68" s="43">
        <f>'13. Desinvesteringen'!D70</f>
        <v>1975</v>
      </c>
      <c r="F68" s="48">
        <f>'13. Desinvesteringen'!E70</f>
        <v>30000</v>
      </c>
      <c r="G68" s="43">
        <f>'13. Desinvesteringen'!G70</f>
        <v>2020</v>
      </c>
    </row>
    <row r="69" spans="2:7" s="3" customFormat="1">
      <c r="B69" s="43">
        <f>'13. Desinvesteringen'!B71</f>
        <v>52</v>
      </c>
      <c r="D69" s="43" t="str">
        <f>'13. Desinvesteringen'!C71</f>
        <v>02 Gasontvangststations</v>
      </c>
      <c r="E69" s="43">
        <f>'13. Desinvesteringen'!D71</f>
        <v>1976</v>
      </c>
      <c r="F69" s="48">
        <f>'13. Desinvesteringen'!E71</f>
        <v>72000</v>
      </c>
      <c r="G69" s="43">
        <f>'13. Desinvesteringen'!G71</f>
        <v>2020</v>
      </c>
    </row>
    <row r="70" spans="2:7" s="3" customFormat="1">
      <c r="B70" s="43">
        <f>'13. Desinvesteringen'!B72</f>
        <v>53</v>
      </c>
      <c r="D70" s="43" t="str">
        <f>'13. Desinvesteringen'!C72</f>
        <v>02 Gasontvangststations</v>
      </c>
      <c r="E70" s="43">
        <f>'13. Desinvesteringen'!D72</f>
        <v>1977</v>
      </c>
      <c r="F70" s="48">
        <f>'13. Desinvesteringen'!E72</f>
        <v>104527.46</v>
      </c>
      <c r="G70" s="43">
        <f>'13. Desinvesteringen'!G72</f>
        <v>2020</v>
      </c>
    </row>
    <row r="71" spans="2:7" s="3" customFormat="1">
      <c r="B71" s="43">
        <f>'13. Desinvesteringen'!B73</f>
        <v>54</v>
      </c>
      <c r="D71" s="43" t="str">
        <f>'13. Desinvesteringen'!C73</f>
        <v>02 Gasontvangststations</v>
      </c>
      <c r="E71" s="43">
        <f>'13. Desinvesteringen'!D73</f>
        <v>1979</v>
      </c>
      <c r="F71" s="48">
        <f>'13. Desinvesteringen'!E73</f>
        <v>102180.41</v>
      </c>
      <c r="G71" s="43">
        <f>'13. Desinvesteringen'!G73</f>
        <v>2020</v>
      </c>
    </row>
    <row r="72" spans="2:7" s="3" customFormat="1">
      <c r="B72" s="43">
        <f>'13. Desinvesteringen'!B74</f>
        <v>55</v>
      </c>
      <c r="D72" s="43" t="str">
        <f>'13. Desinvesteringen'!C74</f>
        <v>02 Gasontvangststations</v>
      </c>
      <c r="E72" s="43">
        <f>'13. Desinvesteringen'!D74</f>
        <v>1982</v>
      </c>
      <c r="F72" s="48">
        <f>'13. Desinvesteringen'!E74</f>
        <v>87225.38</v>
      </c>
      <c r="G72" s="43">
        <f>'13. Desinvesteringen'!G74</f>
        <v>2020</v>
      </c>
    </row>
    <row r="73" spans="2:7" s="3" customFormat="1">
      <c r="B73" s="43">
        <f>'13. Desinvesteringen'!B75</f>
        <v>56</v>
      </c>
      <c r="D73" s="43" t="str">
        <f>'13. Desinvesteringen'!C75</f>
        <v>02 Gasontvangststations</v>
      </c>
      <c r="E73" s="43">
        <f>'13. Desinvesteringen'!D75</f>
        <v>1983</v>
      </c>
      <c r="F73" s="48">
        <f>'13. Desinvesteringen'!E75</f>
        <v>30000</v>
      </c>
      <c r="G73" s="43">
        <f>'13. Desinvesteringen'!G75</f>
        <v>2020</v>
      </c>
    </row>
    <row r="74" spans="2:7" s="3" customFormat="1">
      <c r="B74" s="43">
        <f>'13. Desinvesteringen'!B76</f>
        <v>57</v>
      </c>
      <c r="D74" s="43" t="str">
        <f>'13. Desinvesteringen'!C76</f>
        <v>02 Gasontvangststations</v>
      </c>
      <c r="E74" s="43">
        <f>'13. Desinvesteringen'!D76</f>
        <v>1985</v>
      </c>
      <c r="F74" s="48">
        <f>'13. Desinvesteringen'!E76</f>
        <v>38613.07</v>
      </c>
      <c r="G74" s="43">
        <f>'13. Desinvesteringen'!G76</f>
        <v>2020</v>
      </c>
    </row>
    <row r="75" spans="2:7" s="3" customFormat="1">
      <c r="B75" s="43">
        <f>'13. Desinvesteringen'!B77</f>
        <v>58</v>
      </c>
      <c r="D75" s="43" t="str">
        <f>'13. Desinvesteringen'!C77</f>
        <v>02 Gasontvangststations</v>
      </c>
      <c r="E75" s="43">
        <f>'13. Desinvesteringen'!D77</f>
        <v>1987</v>
      </c>
      <c r="F75" s="48">
        <f>'13. Desinvesteringen'!E77</f>
        <v>8154.43</v>
      </c>
      <c r="G75" s="43">
        <f>'13. Desinvesteringen'!G77</f>
        <v>2020</v>
      </c>
    </row>
    <row r="76" spans="2:7" s="3" customFormat="1">
      <c r="B76" s="43">
        <f>'13. Desinvesteringen'!B78</f>
        <v>59</v>
      </c>
      <c r="D76" s="43" t="str">
        <f>'13. Desinvesteringen'!C78</f>
        <v>02 Gasontvangststations</v>
      </c>
      <c r="E76" s="43">
        <f>'13. Desinvesteringen'!D78</f>
        <v>1992</v>
      </c>
      <c r="F76" s="48">
        <f>'13. Desinvesteringen'!E78</f>
        <v>79800.429999999993</v>
      </c>
      <c r="G76" s="43">
        <f>'13. Desinvesteringen'!G78</f>
        <v>2020</v>
      </c>
    </row>
    <row r="77" spans="2:7" s="3" customFormat="1">
      <c r="B77" s="43">
        <f>'13. Desinvesteringen'!B79</f>
        <v>60</v>
      </c>
      <c r="D77" s="43" t="str">
        <f>'13. Desinvesteringen'!C79</f>
        <v>02 Gasontvangststations</v>
      </c>
      <c r="E77" s="43">
        <f>'13. Desinvesteringen'!D79</f>
        <v>1995</v>
      </c>
      <c r="F77" s="48">
        <f>'13. Desinvesteringen'!E79</f>
        <v>121494.29</v>
      </c>
      <c r="G77" s="43">
        <f>'13. Desinvesteringen'!G79</f>
        <v>2020</v>
      </c>
    </row>
    <row r="78" spans="2:7" s="3" customFormat="1">
      <c r="B78" s="43">
        <f>'13. Desinvesteringen'!B80</f>
        <v>61</v>
      </c>
      <c r="D78" s="43" t="str">
        <f>'13. Desinvesteringen'!C80</f>
        <v>02 Gasontvangststations</v>
      </c>
      <c r="E78" s="43">
        <f>'13. Desinvesteringen'!D80</f>
        <v>1998</v>
      </c>
      <c r="F78" s="48">
        <f>'13. Desinvesteringen'!E80</f>
        <v>45471.44</v>
      </c>
      <c r="G78" s="43">
        <f>'13. Desinvesteringen'!G80</f>
        <v>2020</v>
      </c>
    </row>
    <row r="79" spans="2:7" s="3" customFormat="1">
      <c r="B79" s="43">
        <f>'13. Desinvesteringen'!B81</f>
        <v>62</v>
      </c>
      <c r="D79" s="43" t="str">
        <f>'13. Desinvesteringen'!C81</f>
        <v>02 Gasontvangststations</v>
      </c>
      <c r="E79" s="43">
        <f>'13. Desinvesteringen'!D81</f>
        <v>2002</v>
      </c>
      <c r="F79" s="48">
        <f>'13. Desinvesteringen'!E81</f>
        <v>10346.200000000001</v>
      </c>
      <c r="G79" s="43">
        <f>'13. Desinvesteringen'!G81</f>
        <v>2020</v>
      </c>
    </row>
    <row r="80" spans="2:7" s="3" customFormat="1">
      <c r="B80" s="43">
        <f>'13. Desinvesteringen'!B82</f>
        <v>63</v>
      </c>
      <c r="D80" s="43" t="str">
        <f>'13. Desinvesteringen'!C82</f>
        <v>02 Gasontvangststations</v>
      </c>
      <c r="E80" s="43">
        <f>'13. Desinvesteringen'!D82</f>
        <v>2003</v>
      </c>
      <c r="F80" s="48">
        <f>'13. Desinvesteringen'!E82</f>
        <v>10560.43</v>
      </c>
      <c r="G80" s="43">
        <f>'13. Desinvesteringen'!G82</f>
        <v>2020</v>
      </c>
    </row>
    <row r="81" spans="2:7" s="3" customFormat="1">
      <c r="B81" s="43">
        <f>'13. Desinvesteringen'!B83</f>
        <v>64</v>
      </c>
      <c r="D81" s="43" t="str">
        <f>'13. Desinvesteringen'!C83</f>
        <v>02 Gasontvangststations</v>
      </c>
      <c r="E81" s="43">
        <f>'13. Desinvesteringen'!D83</f>
        <v>2004</v>
      </c>
      <c r="F81" s="48">
        <f>'13. Desinvesteringen'!E83</f>
        <v>65494.31</v>
      </c>
      <c r="G81" s="43">
        <f>'13. Desinvesteringen'!G83</f>
        <v>2020</v>
      </c>
    </row>
    <row r="82" spans="2:7" s="3" customFormat="1">
      <c r="B82" s="43">
        <f>'13. Desinvesteringen'!B84</f>
        <v>65</v>
      </c>
      <c r="D82" s="43" t="str">
        <f>'13. Desinvesteringen'!C84</f>
        <v>02 Gasontvangststations</v>
      </c>
      <c r="E82" s="43">
        <f>'13. Desinvesteringen'!D84</f>
        <v>2006</v>
      </c>
      <c r="F82" s="48">
        <f>'13. Desinvesteringen'!E84</f>
        <v>28786.400000000001</v>
      </c>
      <c r="G82" s="43">
        <f>'13. Desinvesteringen'!G84</f>
        <v>2020</v>
      </c>
    </row>
    <row r="83" spans="2:7" s="3" customFormat="1">
      <c r="B83" s="43">
        <f>'13. Desinvesteringen'!B85</f>
        <v>66</v>
      </c>
      <c r="D83" s="43" t="str">
        <f>'13. Desinvesteringen'!C85</f>
        <v>02 Gasontvangststations</v>
      </c>
      <c r="E83" s="43">
        <f>'13. Desinvesteringen'!D85</f>
        <v>2008</v>
      </c>
      <c r="F83" s="48">
        <f>'13. Desinvesteringen'!E85</f>
        <v>159796.69</v>
      </c>
      <c r="G83" s="43">
        <f>'13. Desinvesteringen'!G85</f>
        <v>2020</v>
      </c>
    </row>
    <row r="84" spans="2:7" s="3" customFormat="1">
      <c r="B84" s="43">
        <f>'13. Desinvesteringen'!B86</f>
        <v>67</v>
      </c>
      <c r="D84" s="43" t="str">
        <f>'13. Desinvesteringen'!C86</f>
        <v>02 Gasontvangststations</v>
      </c>
      <c r="E84" s="43">
        <f>'13. Desinvesteringen'!D86</f>
        <v>2011</v>
      </c>
      <c r="F84" s="48">
        <f>'13. Desinvesteringen'!E86</f>
        <v>54172.756048000003</v>
      </c>
      <c r="G84" s="43">
        <f>'13. Desinvesteringen'!G86</f>
        <v>2020</v>
      </c>
    </row>
    <row r="85" spans="2:7" s="3" customFormat="1">
      <c r="B85" s="43">
        <f>'13. Desinvesteringen'!B87</f>
        <v>68</v>
      </c>
      <c r="D85" s="43" t="str">
        <f>'13. Desinvesteringen'!C87</f>
        <v>02 Gasontvangststations</v>
      </c>
      <c r="E85" s="43">
        <f>'13. Desinvesteringen'!D87</f>
        <v>2012</v>
      </c>
      <c r="F85" s="48">
        <f>'13. Desinvesteringen'!E87</f>
        <v>16860.795606</v>
      </c>
      <c r="G85" s="43">
        <f>'13. Desinvesteringen'!G87</f>
        <v>2020</v>
      </c>
    </row>
    <row r="86" spans="2:7" s="3" customFormat="1">
      <c r="B86" s="43">
        <f>'13. Desinvesteringen'!B88</f>
        <v>69</v>
      </c>
      <c r="D86" s="43" t="str">
        <f>'13. Desinvesteringen'!C88</f>
        <v>02 Gasontvangststations</v>
      </c>
      <c r="E86" s="43">
        <f>'13. Desinvesteringen'!D88</f>
        <v>2015</v>
      </c>
      <c r="F86" s="48">
        <f>'13. Desinvesteringen'!E88</f>
        <v>15275.23848</v>
      </c>
      <c r="G86" s="43">
        <f>'13. Desinvesteringen'!G88</f>
        <v>2020</v>
      </c>
    </row>
    <row r="87" spans="2:7" s="3" customFormat="1">
      <c r="B87" s="43">
        <f>'13. Desinvesteringen'!B89</f>
        <v>70</v>
      </c>
      <c r="D87" s="43" t="str">
        <f>'13. Desinvesteringen'!C89</f>
        <v>04 Terreinen</v>
      </c>
      <c r="E87" s="43">
        <f>'13. Desinvesteringen'!D89</f>
        <v>1967</v>
      </c>
      <c r="F87" s="48">
        <f>'13. Desinvesteringen'!E89</f>
        <v>74013.37</v>
      </c>
      <c r="G87" s="43">
        <f>'13. Desinvesteringen'!G89</f>
        <v>2020</v>
      </c>
    </row>
    <row r="88" spans="2:7" s="3" customFormat="1">
      <c r="B88" s="43">
        <f>'13. Desinvesteringen'!B90</f>
        <v>71</v>
      </c>
      <c r="D88" s="43" t="str">
        <f>'13. Desinvesteringen'!C90</f>
        <v>06 Utiliteitsgebouwen</v>
      </c>
      <c r="E88" s="43">
        <f>'13. Desinvesteringen'!D90</f>
        <v>1961</v>
      </c>
      <c r="F88" s="48">
        <f>'13. Desinvesteringen'!E90</f>
        <v>92634.240000000005</v>
      </c>
      <c r="G88" s="43">
        <f>'13. Desinvesteringen'!G90</f>
        <v>2020</v>
      </c>
    </row>
    <row r="89" spans="2:7" s="3" customFormat="1">
      <c r="B89" s="43">
        <f>'13. Desinvesteringen'!B91</f>
        <v>72</v>
      </c>
      <c r="D89" s="43" t="str">
        <f>'13. Desinvesteringen'!C91</f>
        <v>06 Utiliteitsgebouwen</v>
      </c>
      <c r="E89" s="43">
        <f>'13. Desinvesteringen'!D91</f>
        <v>1968</v>
      </c>
      <c r="F89" s="48">
        <f>'13. Desinvesteringen'!E91</f>
        <v>153440.79</v>
      </c>
      <c r="G89" s="43">
        <f>'13. Desinvesteringen'!G91</f>
        <v>2020</v>
      </c>
    </row>
    <row r="90" spans="2:7" s="3" customFormat="1">
      <c r="B90" s="43">
        <f>'13. Desinvesteringen'!B92</f>
        <v>73</v>
      </c>
      <c r="D90" s="43" t="str">
        <f>'13. Desinvesteringen'!C92</f>
        <v>06 Utiliteitsgebouwen</v>
      </c>
      <c r="E90" s="43">
        <f>'13. Desinvesteringen'!D92</f>
        <v>1992</v>
      </c>
      <c r="F90" s="48">
        <f>'13. Desinvesteringen'!E92</f>
        <v>267309.21999999997</v>
      </c>
      <c r="G90" s="43">
        <f>'13. Desinvesteringen'!G92</f>
        <v>2020</v>
      </c>
    </row>
    <row r="91" spans="2:7" s="3" customFormat="1">
      <c r="B91" s="43">
        <f>'13. Desinvesteringen'!B93</f>
        <v>74</v>
      </c>
      <c r="D91" s="43" t="str">
        <f>'13. Desinvesteringen'!C93</f>
        <v>06 Utiliteitsgebouwen</v>
      </c>
      <c r="E91" s="43">
        <f>'13. Desinvesteringen'!D93</f>
        <v>2003</v>
      </c>
      <c r="F91" s="48">
        <f>'13. Desinvesteringen'!E93</f>
        <v>40177</v>
      </c>
      <c r="G91" s="43">
        <f>'13. Desinvesteringen'!G93</f>
        <v>2020</v>
      </c>
    </row>
    <row r="92" spans="2:7" s="3" customFormat="1">
      <c r="B92" s="43">
        <f>'13. Desinvesteringen'!B94</f>
        <v>75</v>
      </c>
      <c r="D92" s="43" t="str">
        <f>'13. Desinvesteringen'!C94</f>
        <v>06 Utiliteitsgebouwen</v>
      </c>
      <c r="E92" s="43">
        <f>'13. Desinvesteringen'!D94</f>
        <v>2005</v>
      </c>
      <c r="F92" s="48">
        <f>'13. Desinvesteringen'!E94</f>
        <v>186030.7</v>
      </c>
      <c r="G92" s="43">
        <f>'13. Desinvesteringen'!G94</f>
        <v>2020</v>
      </c>
    </row>
    <row r="93" spans="2:7" s="3" customFormat="1">
      <c r="B93" s="43">
        <f>'13. Desinvesteringen'!B95</f>
        <v>76</v>
      </c>
      <c r="D93" s="43" t="str">
        <f>'13. Desinvesteringen'!C95</f>
        <v>06 Utiliteitsgebouwen</v>
      </c>
      <c r="E93" s="43">
        <f>'13. Desinvesteringen'!D95</f>
        <v>2010</v>
      </c>
      <c r="F93" s="48">
        <f>'13. Desinvesteringen'!E95</f>
        <v>242998.14437600001</v>
      </c>
      <c r="G93" s="43">
        <f>'13. Desinvesteringen'!G95</f>
        <v>2020</v>
      </c>
    </row>
    <row r="94" spans="2:7" s="3" customFormat="1">
      <c r="B94" s="43">
        <f>'13. Desinvesteringen'!B96</f>
        <v>77</v>
      </c>
      <c r="D94" s="43" t="str">
        <f>'13. Desinvesteringen'!C96</f>
        <v>06 Utiliteitsgebouwen</v>
      </c>
      <c r="E94" s="43">
        <f>'13. Desinvesteringen'!D96</f>
        <v>2012</v>
      </c>
      <c r="F94" s="48">
        <f>'13. Desinvesteringen'!E96</f>
        <v>156496.05558799999</v>
      </c>
      <c r="G94" s="43">
        <f>'13. Desinvesteringen'!G96</f>
        <v>2020</v>
      </c>
    </row>
    <row r="95" spans="2:7" s="3" customFormat="1">
      <c r="B95" s="43">
        <f>'13. Desinvesteringen'!B97</f>
        <v>78</v>
      </c>
      <c r="D95" s="43" t="str">
        <f>'13. Desinvesteringen'!C97</f>
        <v>08 Inrichting gebouwen</v>
      </c>
      <c r="E95" s="43">
        <f>'13. Desinvesteringen'!D97</f>
        <v>2017</v>
      </c>
      <c r="F95" s="48">
        <f>'13. Desinvesteringen'!E97</f>
        <v>41550.210188999998</v>
      </c>
      <c r="G95" s="43">
        <f>'13. Desinvesteringen'!G97</f>
        <v>2020</v>
      </c>
    </row>
    <row r="96" spans="2:7" s="3" customFormat="1">
      <c r="B96" s="43">
        <f>'13. Desinvesteringen'!B98</f>
        <v>79</v>
      </c>
      <c r="D96" s="43" t="str">
        <f>'13. Desinvesteringen'!C98</f>
        <v>09 Bedrijfsinventaris</v>
      </c>
      <c r="E96" s="43">
        <f>'13. Desinvesteringen'!D98</f>
        <v>2003</v>
      </c>
      <c r="F96" s="48">
        <f>'13. Desinvesteringen'!E98</f>
        <v>5549.99</v>
      </c>
      <c r="G96" s="43">
        <f>'13. Desinvesteringen'!G98</f>
        <v>2020</v>
      </c>
    </row>
    <row r="97" spans="2:7" s="3" customFormat="1">
      <c r="B97" s="43">
        <f>'13. Desinvesteringen'!B99</f>
        <v>80</v>
      </c>
      <c r="D97" s="43" t="str">
        <f>'13. Desinvesteringen'!C99</f>
        <v>10 Gereedschap</v>
      </c>
      <c r="E97" s="43">
        <f>'13. Desinvesteringen'!D99</f>
        <v>1998</v>
      </c>
      <c r="F97" s="48">
        <f>'13. Desinvesteringen'!E99</f>
        <v>366600.87</v>
      </c>
      <c r="G97" s="43">
        <f>'13. Desinvesteringen'!G99</f>
        <v>2020</v>
      </c>
    </row>
    <row r="98" spans="2:7" s="3" customFormat="1">
      <c r="B98" s="43">
        <f>'13. Desinvesteringen'!B100</f>
        <v>81</v>
      </c>
      <c r="D98" s="43" t="str">
        <f>'13. Desinvesteringen'!C100</f>
        <v>10 Gereedschap</v>
      </c>
      <c r="E98" s="43">
        <f>'13. Desinvesteringen'!D100</f>
        <v>1999</v>
      </c>
      <c r="F98" s="48">
        <f>'13. Desinvesteringen'!E100</f>
        <v>268665.56</v>
      </c>
      <c r="G98" s="43">
        <f>'13. Desinvesteringen'!G100</f>
        <v>2020</v>
      </c>
    </row>
    <row r="99" spans="2:7" s="3" customFormat="1">
      <c r="B99" s="43">
        <f>'13. Desinvesteringen'!B101</f>
        <v>82</v>
      </c>
      <c r="D99" s="43" t="str">
        <f>'13. Desinvesteringen'!C101</f>
        <v>10 Gereedschap</v>
      </c>
      <c r="E99" s="43">
        <f>'13. Desinvesteringen'!D101</f>
        <v>2000</v>
      </c>
      <c r="F99" s="48">
        <f>'13. Desinvesteringen'!E101</f>
        <v>92489.12</v>
      </c>
      <c r="G99" s="43">
        <f>'13. Desinvesteringen'!G101</f>
        <v>2020</v>
      </c>
    </row>
    <row r="100" spans="2:7" s="3" customFormat="1">
      <c r="B100" s="43">
        <f>'13. Desinvesteringen'!B102</f>
        <v>83</v>
      </c>
      <c r="D100" s="43" t="str">
        <f>'13. Desinvesteringen'!C102</f>
        <v>15 Compressorstations (TT-BT-AT)</v>
      </c>
      <c r="E100" s="43">
        <f>'13. Desinvesteringen'!D102</f>
        <v>1971</v>
      </c>
      <c r="F100" s="48">
        <f>'13. Desinvesteringen'!E102</f>
        <v>739448.2</v>
      </c>
      <c r="G100" s="43">
        <f>'13. Desinvesteringen'!G102</f>
        <v>2020</v>
      </c>
    </row>
    <row r="101" spans="2:7" s="3" customFormat="1">
      <c r="B101" s="43">
        <f>'13. Desinvesteringen'!B103</f>
        <v>84</v>
      </c>
      <c r="D101" s="43" t="str">
        <f>'13. Desinvesteringen'!C103</f>
        <v>15 Compressorstations (TT-BT-AT)</v>
      </c>
      <c r="E101" s="43">
        <f>'13. Desinvesteringen'!D103</f>
        <v>1977</v>
      </c>
      <c r="F101" s="48">
        <f>'13. Desinvesteringen'!E103</f>
        <v>68166.3</v>
      </c>
      <c r="G101" s="43">
        <f>'13. Desinvesteringen'!G103</f>
        <v>2020</v>
      </c>
    </row>
    <row r="102" spans="2:7" s="3" customFormat="1">
      <c r="B102" s="43">
        <f>'13. Desinvesteringen'!B104</f>
        <v>85</v>
      </c>
      <c r="D102" s="43" t="str">
        <f>'13. Desinvesteringen'!C104</f>
        <v>15 Compressorstations (TT-BT-AT)</v>
      </c>
      <c r="E102" s="43">
        <f>'13. Desinvesteringen'!D104</f>
        <v>1994</v>
      </c>
      <c r="F102" s="48">
        <f>'13. Desinvesteringen'!E104</f>
        <v>376175.8</v>
      </c>
      <c r="G102" s="43">
        <f>'13. Desinvesteringen'!G104</f>
        <v>2020</v>
      </c>
    </row>
    <row r="103" spans="2:7" s="3" customFormat="1">
      <c r="B103" s="43">
        <f>'13. Desinvesteringen'!B105</f>
        <v>86</v>
      </c>
      <c r="D103" s="43" t="str">
        <f>'13. Desinvesteringen'!C105</f>
        <v>15 Compressorstations (TT-BT-AT)</v>
      </c>
      <c r="E103" s="43">
        <f>'13. Desinvesteringen'!D105</f>
        <v>1995</v>
      </c>
      <c r="F103" s="48">
        <f>'13. Desinvesteringen'!E105</f>
        <v>1191241.1299999999</v>
      </c>
      <c r="G103" s="43">
        <f>'13. Desinvesteringen'!G105</f>
        <v>2020</v>
      </c>
    </row>
    <row r="104" spans="2:7" s="3" customFormat="1">
      <c r="B104" s="43">
        <f>'13. Desinvesteringen'!B106</f>
        <v>87</v>
      </c>
      <c r="D104" s="43" t="str">
        <f>'13. Desinvesteringen'!C106</f>
        <v>15 Compressorstations (TT-BT-AT)</v>
      </c>
      <c r="E104" s="43">
        <f>'13. Desinvesteringen'!D106</f>
        <v>1996</v>
      </c>
      <c r="F104" s="48">
        <f>'13. Desinvesteringen'!E106</f>
        <v>60266.55</v>
      </c>
      <c r="G104" s="43">
        <f>'13. Desinvesteringen'!G106</f>
        <v>2020</v>
      </c>
    </row>
    <row r="105" spans="2:7" s="3" customFormat="1">
      <c r="B105" s="43">
        <f>'13. Desinvesteringen'!B107</f>
        <v>88</v>
      </c>
      <c r="D105" s="43" t="str">
        <f>'13. Desinvesteringen'!C107</f>
        <v>15 Compressorstations (TT-BT-AT)</v>
      </c>
      <c r="E105" s="43">
        <f>'13. Desinvesteringen'!D107</f>
        <v>1998</v>
      </c>
      <c r="F105" s="48">
        <f>'13. Desinvesteringen'!E107</f>
        <v>117092.84999999999</v>
      </c>
      <c r="G105" s="43">
        <f>'13. Desinvesteringen'!G107</f>
        <v>2020</v>
      </c>
    </row>
    <row r="106" spans="2:7" s="3" customFormat="1">
      <c r="B106" s="43">
        <f>'13. Desinvesteringen'!B108</f>
        <v>89</v>
      </c>
      <c r="D106" s="43" t="str">
        <f>'13. Desinvesteringen'!C108</f>
        <v>15 Compressorstations (TT-BT-AT)</v>
      </c>
      <c r="E106" s="43">
        <f>'13. Desinvesteringen'!D108</f>
        <v>2008</v>
      </c>
      <c r="F106" s="48">
        <f>'13. Desinvesteringen'!E108</f>
        <v>526456.12101200002</v>
      </c>
      <c r="G106" s="43">
        <f>'13. Desinvesteringen'!G108</f>
        <v>2020</v>
      </c>
    </row>
    <row r="107" spans="2:7" s="3" customFormat="1">
      <c r="B107" s="43">
        <f>'13. Desinvesteringen'!B109</f>
        <v>90</v>
      </c>
      <c r="D107" s="43" t="str">
        <f>'13. Desinvesteringen'!C109</f>
        <v>15 Compressorstations (TT-BT-AT)</v>
      </c>
      <c r="E107" s="43">
        <f>'13. Desinvesteringen'!D109</f>
        <v>2010</v>
      </c>
      <c r="F107" s="48">
        <f>'13. Desinvesteringen'!E109</f>
        <v>488182.154064</v>
      </c>
      <c r="G107" s="43">
        <f>'13. Desinvesteringen'!G109</f>
        <v>2020</v>
      </c>
    </row>
    <row r="108" spans="2:7" s="3" customFormat="1">
      <c r="B108" s="43">
        <f>'13. Desinvesteringen'!B110</f>
        <v>91</v>
      </c>
      <c r="D108" s="43" t="str">
        <f>'13. Desinvesteringen'!C110</f>
        <v>15 Compressorstations (TT-BT-AT)</v>
      </c>
      <c r="E108" s="43">
        <f>'13. Desinvesteringen'!D110</f>
        <v>2015</v>
      </c>
      <c r="F108" s="48">
        <f>'13. Desinvesteringen'!E110</f>
        <v>95260.246860999992</v>
      </c>
      <c r="G108" s="43">
        <f>'13. Desinvesteringen'!G110</f>
        <v>2020</v>
      </c>
    </row>
    <row r="109" spans="2:7" s="3" customFormat="1">
      <c r="B109" s="43">
        <f>'13. Desinvesteringen'!B111</f>
        <v>92</v>
      </c>
      <c r="D109" s="43" t="str">
        <f>'13. Desinvesteringen'!C111</f>
        <v>15 Compressorstations (TT-BT-AT) (gaschromatografen en comptabele meters)</v>
      </c>
      <c r="E109" s="43">
        <f>'13. Desinvesteringen'!D111</f>
        <v>1998</v>
      </c>
      <c r="F109" s="48">
        <f>'13. Desinvesteringen'!E111</f>
        <v>127735.64</v>
      </c>
      <c r="G109" s="43">
        <f>'13. Desinvesteringen'!G111</f>
        <v>2020</v>
      </c>
    </row>
    <row r="110" spans="2:7" s="3" customFormat="1">
      <c r="B110" s="43">
        <f>'13. Desinvesteringen'!B112</f>
        <v>93</v>
      </c>
      <c r="D110" s="43" t="str">
        <f>'13. Desinvesteringen'!C112</f>
        <v>16 LNG installaties</v>
      </c>
      <c r="E110" s="43">
        <f>'13. Desinvesteringen'!D112</f>
        <v>1977</v>
      </c>
      <c r="F110" s="48">
        <f>'13. Desinvesteringen'!E112</f>
        <v>146130.37</v>
      </c>
      <c r="G110" s="43">
        <f>'13. Desinvesteringen'!G112</f>
        <v>2020</v>
      </c>
    </row>
    <row r="111" spans="2:7" s="3" customFormat="1">
      <c r="B111" s="43">
        <f>'13. Desinvesteringen'!B113</f>
        <v>94</v>
      </c>
      <c r="D111" s="43" t="str">
        <f>'13. Desinvesteringen'!C113</f>
        <v>17 Mengstations</v>
      </c>
      <c r="E111" s="43">
        <f>'13. Desinvesteringen'!D113</f>
        <v>1993</v>
      </c>
      <c r="F111" s="48">
        <f>'13. Desinvesteringen'!E113</f>
        <v>2269257</v>
      </c>
      <c r="G111" s="43">
        <f>'13. Desinvesteringen'!G113</f>
        <v>2020</v>
      </c>
    </row>
    <row r="112" spans="2:7" s="3" customFormat="1">
      <c r="B112" s="43">
        <f>'13. Desinvesteringen'!B114</f>
        <v>95</v>
      </c>
      <c r="D112" s="43" t="str">
        <f>'13. Desinvesteringen'!C114</f>
        <v>20 Kantoorgebouwen</v>
      </c>
      <c r="E112" s="43">
        <f>'13. Desinvesteringen'!D114</f>
        <v>1997</v>
      </c>
      <c r="F112" s="48">
        <f>'13. Desinvesteringen'!E114</f>
        <v>4810.9799999999996</v>
      </c>
      <c r="G112" s="43">
        <f>'13. Desinvesteringen'!G114</f>
        <v>2020</v>
      </c>
    </row>
    <row r="113" spans="2:7" s="3" customFormat="1">
      <c r="B113" s="43">
        <f>'13. Desinvesteringen'!B115</f>
        <v>96</v>
      </c>
      <c r="D113" s="43" t="str">
        <f>'13. Desinvesteringen'!C115</f>
        <v>21 Hoofdtransportleiding</v>
      </c>
      <c r="E113" s="43">
        <f>'13. Desinvesteringen'!D115</f>
        <v>1964</v>
      </c>
      <c r="F113" s="48">
        <f>'13. Desinvesteringen'!E115</f>
        <v>109225.21</v>
      </c>
      <c r="G113" s="43">
        <f>'13. Desinvesteringen'!G115</f>
        <v>2020</v>
      </c>
    </row>
    <row r="114" spans="2:7" s="3" customFormat="1">
      <c r="B114" s="43">
        <f>'13. Desinvesteringen'!B116</f>
        <v>97</v>
      </c>
      <c r="D114" s="43" t="str">
        <f>'13. Desinvesteringen'!C116</f>
        <v>21 Hoofdtransportleiding</v>
      </c>
      <c r="E114" s="43">
        <f>'13. Desinvesteringen'!D116</f>
        <v>1965</v>
      </c>
      <c r="F114" s="48">
        <f>'13. Desinvesteringen'!E116</f>
        <v>79354.039999999994</v>
      </c>
      <c r="G114" s="43">
        <f>'13. Desinvesteringen'!G116</f>
        <v>2020</v>
      </c>
    </row>
    <row r="115" spans="2:7" s="3" customFormat="1">
      <c r="B115" s="43">
        <f>'13. Desinvesteringen'!B117</f>
        <v>98</v>
      </c>
      <c r="D115" s="43" t="str">
        <f>'13. Desinvesteringen'!C117</f>
        <v>21 Hoofdtransportleiding</v>
      </c>
      <c r="E115" s="43">
        <f>'13. Desinvesteringen'!D117</f>
        <v>1969</v>
      </c>
      <c r="F115" s="48">
        <f>'13. Desinvesteringen'!E117</f>
        <v>160000</v>
      </c>
      <c r="G115" s="43">
        <f>'13. Desinvesteringen'!G117</f>
        <v>2020</v>
      </c>
    </row>
    <row r="116" spans="2:7" s="3" customFormat="1">
      <c r="B116" s="43">
        <f>'13. Desinvesteringen'!B118</f>
        <v>99</v>
      </c>
      <c r="D116" s="43" t="str">
        <f>'13. Desinvesteringen'!C118</f>
        <v>21 Hoofdtransportleiding</v>
      </c>
      <c r="E116" s="43">
        <f>'13. Desinvesteringen'!D118</f>
        <v>1970</v>
      </c>
      <c r="F116" s="48">
        <f>'13. Desinvesteringen'!E118</f>
        <v>1644.48</v>
      </c>
      <c r="G116" s="43">
        <f>'13. Desinvesteringen'!G118</f>
        <v>2020</v>
      </c>
    </row>
    <row r="117" spans="2:7" s="3" customFormat="1">
      <c r="B117" s="43">
        <f>'13. Desinvesteringen'!B119</f>
        <v>100</v>
      </c>
      <c r="D117" s="43" t="str">
        <f>'13. Desinvesteringen'!C119</f>
        <v>21 Hoofdtransportleiding</v>
      </c>
      <c r="E117" s="43">
        <f>'13. Desinvesteringen'!D119</f>
        <v>1971</v>
      </c>
      <c r="F117" s="48">
        <f>'13. Desinvesteringen'!E119</f>
        <v>104672.38</v>
      </c>
      <c r="G117" s="43">
        <f>'13. Desinvesteringen'!G119</f>
        <v>2020</v>
      </c>
    </row>
    <row r="118" spans="2:7" s="3" customFormat="1">
      <c r="B118" s="43">
        <f>'13. Desinvesteringen'!B120</f>
        <v>101</v>
      </c>
      <c r="D118" s="43" t="str">
        <f>'13. Desinvesteringen'!C120</f>
        <v>21 Hoofdtransportleiding</v>
      </c>
      <c r="E118" s="43">
        <f>'13. Desinvesteringen'!D120</f>
        <v>1972</v>
      </c>
      <c r="F118" s="48">
        <f>'13. Desinvesteringen'!E120</f>
        <v>6833.93</v>
      </c>
      <c r="G118" s="43">
        <f>'13. Desinvesteringen'!G120</f>
        <v>2020</v>
      </c>
    </row>
    <row r="119" spans="2:7" s="3" customFormat="1">
      <c r="B119" s="43">
        <f>'13. Desinvesteringen'!B121</f>
        <v>102</v>
      </c>
      <c r="D119" s="43" t="str">
        <f>'13. Desinvesteringen'!C121</f>
        <v>21 Hoofdtransportleiding</v>
      </c>
      <c r="E119" s="43">
        <f>'13. Desinvesteringen'!D121</f>
        <v>1974</v>
      </c>
      <c r="F119" s="48">
        <f>'13. Desinvesteringen'!E121</f>
        <v>78733.03</v>
      </c>
      <c r="G119" s="43">
        <f>'13. Desinvesteringen'!G121</f>
        <v>2020</v>
      </c>
    </row>
    <row r="120" spans="2:7" s="3" customFormat="1">
      <c r="B120" s="43">
        <f>'13. Desinvesteringen'!B122</f>
        <v>103</v>
      </c>
      <c r="D120" s="43" t="str">
        <f>'13. Desinvesteringen'!C122</f>
        <v>21 Hoofdtransportleiding</v>
      </c>
      <c r="E120" s="43">
        <f>'13. Desinvesteringen'!D122</f>
        <v>1975</v>
      </c>
      <c r="F120" s="48">
        <f>'13. Desinvesteringen'!E122</f>
        <v>8893.32</v>
      </c>
      <c r="G120" s="43">
        <f>'13. Desinvesteringen'!G122</f>
        <v>2020</v>
      </c>
    </row>
    <row r="121" spans="2:7" s="3" customFormat="1">
      <c r="B121" s="43">
        <f>'13. Desinvesteringen'!B123</f>
        <v>104</v>
      </c>
      <c r="D121" s="43" t="str">
        <f>'13. Desinvesteringen'!C123</f>
        <v>21 Hoofdtransportleiding</v>
      </c>
      <c r="E121" s="43">
        <f>'13. Desinvesteringen'!D123</f>
        <v>1978</v>
      </c>
      <c r="F121" s="48">
        <f>'13. Desinvesteringen'!E123</f>
        <v>174538.66</v>
      </c>
      <c r="G121" s="43">
        <f>'13. Desinvesteringen'!G123</f>
        <v>2020</v>
      </c>
    </row>
    <row r="122" spans="2:7" s="3" customFormat="1">
      <c r="B122" s="43">
        <f>'13. Desinvesteringen'!B124</f>
        <v>105</v>
      </c>
      <c r="D122" s="43" t="str">
        <f>'13. Desinvesteringen'!C124</f>
        <v>21 Hoofdtransportleiding</v>
      </c>
      <c r="E122" s="43">
        <f>'13. Desinvesteringen'!D124</f>
        <v>1983</v>
      </c>
      <c r="F122" s="48">
        <f>'13. Desinvesteringen'!E124</f>
        <v>14249.66</v>
      </c>
      <c r="G122" s="43">
        <f>'13. Desinvesteringen'!G124</f>
        <v>2020</v>
      </c>
    </row>
    <row r="123" spans="2:7" s="3" customFormat="1">
      <c r="B123" s="43">
        <f>'13. Desinvesteringen'!B125</f>
        <v>106</v>
      </c>
      <c r="D123" s="43" t="str">
        <f>'13. Desinvesteringen'!C125</f>
        <v>21 Hoofdtransportleiding</v>
      </c>
      <c r="E123" s="43">
        <f>'13. Desinvesteringen'!D125</f>
        <v>1988</v>
      </c>
      <c r="F123" s="48">
        <f>'13. Desinvesteringen'!E125</f>
        <v>44968.09</v>
      </c>
      <c r="G123" s="43">
        <f>'13. Desinvesteringen'!G125</f>
        <v>2020</v>
      </c>
    </row>
    <row r="124" spans="2:7" s="3" customFormat="1">
      <c r="B124" s="43">
        <f>'13. Desinvesteringen'!B126</f>
        <v>107</v>
      </c>
      <c r="D124" s="43" t="str">
        <f>'13. Desinvesteringen'!C126</f>
        <v>21 Hoofdtransportleiding</v>
      </c>
      <c r="E124" s="43">
        <f>'13. Desinvesteringen'!D126</f>
        <v>1995</v>
      </c>
      <c r="F124" s="48">
        <f>'13. Desinvesteringen'!E126</f>
        <v>7512.54</v>
      </c>
      <c r="G124" s="43">
        <f>'13. Desinvesteringen'!G126</f>
        <v>2020</v>
      </c>
    </row>
    <row r="125" spans="2:7" s="3" customFormat="1">
      <c r="B125" s="43">
        <f>'13. Desinvesteringen'!B127</f>
        <v>108</v>
      </c>
      <c r="D125" s="43" t="str">
        <f>'13. Desinvesteringen'!C127</f>
        <v>21 Hoofdtransportleiding</v>
      </c>
      <c r="E125" s="43">
        <f>'13. Desinvesteringen'!D127</f>
        <v>2004</v>
      </c>
      <c r="F125" s="48">
        <f>'13. Desinvesteringen'!E127</f>
        <v>187756.39</v>
      </c>
      <c r="G125" s="43">
        <f>'13. Desinvesteringen'!G127</f>
        <v>2020</v>
      </c>
    </row>
    <row r="126" spans="2:7" s="3" customFormat="1">
      <c r="B126" s="43">
        <f>'13. Desinvesteringen'!B128</f>
        <v>109</v>
      </c>
      <c r="D126" s="43" t="str">
        <f>'13. Desinvesteringen'!C128</f>
        <v>21 Hoofdtransportleiding (waterkruisingen)</v>
      </c>
      <c r="E126" s="43">
        <f>'13. Desinvesteringen'!D128</f>
        <v>1971</v>
      </c>
      <c r="F126" s="48">
        <f>'13. Desinvesteringen'!E128</f>
        <v>21999.06</v>
      </c>
      <c r="G126" s="43">
        <f>'13. Desinvesteringen'!G128</f>
        <v>2020</v>
      </c>
    </row>
    <row r="127" spans="2:7" s="3" customFormat="1">
      <c r="B127" s="43">
        <f>'13. Desinvesteringen'!B129</f>
        <v>110</v>
      </c>
      <c r="D127" s="43" t="str">
        <f>'13. Desinvesteringen'!C129</f>
        <v>33 Exportstations</v>
      </c>
      <c r="E127" s="43">
        <f>'13. Desinvesteringen'!D129</f>
        <v>2004</v>
      </c>
      <c r="F127" s="48">
        <f>'13. Desinvesteringen'!E129</f>
        <v>2028.6</v>
      </c>
      <c r="G127" s="43">
        <f>'13. Desinvesteringen'!G129</f>
        <v>2020</v>
      </c>
    </row>
    <row r="128" spans="2:7" s="3" customFormat="1">
      <c r="B128" s="43">
        <f>'13. Desinvesteringen'!B130</f>
        <v>111</v>
      </c>
      <c r="D128" s="43" t="str">
        <f>'13. Desinvesteringen'!C130</f>
        <v>33 Exportstations</v>
      </c>
      <c r="E128" s="43">
        <f>'13. Desinvesteringen'!D130</f>
        <v>2011</v>
      </c>
      <c r="F128" s="48">
        <f>'13. Desinvesteringen'!E130</f>
        <v>603616.46129999997</v>
      </c>
      <c r="G128" s="43">
        <f>'13. Desinvesteringen'!G130</f>
        <v>2020</v>
      </c>
    </row>
    <row r="129" spans="2:7" s="3" customFormat="1">
      <c r="B129" s="43">
        <f>'13. Desinvesteringen'!B131</f>
        <v>112</v>
      </c>
      <c r="D129" s="43" t="str">
        <f>'13. Desinvesteringen'!C131</f>
        <v>34 Reduceerstations</v>
      </c>
      <c r="E129" s="43">
        <f>'13. Desinvesteringen'!D131</f>
        <v>1998</v>
      </c>
      <c r="F129" s="48">
        <f>'13. Desinvesteringen'!E131</f>
        <v>500000</v>
      </c>
      <c r="G129" s="43">
        <f>'13. Desinvesteringen'!G131</f>
        <v>2020</v>
      </c>
    </row>
    <row r="130" spans="2:7" s="3" customFormat="1">
      <c r="B130" s="43">
        <f>'13. Desinvesteringen'!B132</f>
        <v>113</v>
      </c>
      <c r="D130" s="43" t="str">
        <f>'13. Desinvesteringen'!C132</f>
        <v>34 Reduceerstations</v>
      </c>
      <c r="E130" s="43">
        <f>'13. Desinvesteringen'!D132</f>
        <v>2004</v>
      </c>
      <c r="F130" s="48">
        <f>'13. Desinvesteringen'!E132</f>
        <v>45527.519999999997</v>
      </c>
      <c r="G130" s="43">
        <f>'13. Desinvesteringen'!G132</f>
        <v>2020</v>
      </c>
    </row>
    <row r="131" spans="2:7" s="3" customFormat="1">
      <c r="B131" s="43">
        <f>'13. Desinvesteringen'!B133</f>
        <v>114</v>
      </c>
      <c r="D131" s="43" t="str">
        <f>'13. Desinvesteringen'!C133</f>
        <v>34 Reduceerstations</v>
      </c>
      <c r="E131" s="43">
        <f>'13. Desinvesteringen'!D133</f>
        <v>2005</v>
      </c>
      <c r="F131" s="48">
        <f>'13. Desinvesteringen'!E133</f>
        <v>9959.0400000000009</v>
      </c>
      <c r="G131" s="43">
        <f>'13. Desinvesteringen'!G133</f>
        <v>2020</v>
      </c>
    </row>
    <row r="132" spans="2:7" s="3" customFormat="1">
      <c r="B132" s="43">
        <f>'13. Desinvesteringen'!B134</f>
        <v>115</v>
      </c>
      <c r="D132" s="43" t="str">
        <f>'13. Desinvesteringen'!C134</f>
        <v>34 Reduceerstations</v>
      </c>
      <c r="E132" s="43">
        <f>'13. Desinvesteringen'!D134</f>
        <v>2016</v>
      </c>
      <c r="F132" s="48">
        <f>'13. Desinvesteringen'!E134</f>
        <v>855977.36259199993</v>
      </c>
      <c r="G132" s="43">
        <f>'13. Desinvesteringen'!G134</f>
        <v>2020</v>
      </c>
    </row>
    <row r="133" spans="2:7" s="3" customFormat="1">
      <c r="B133" s="43">
        <f>'13. Desinvesteringen'!B135</f>
        <v>116</v>
      </c>
      <c r="D133" s="43" t="str">
        <f>'13. Desinvesteringen'!C135</f>
        <v>35 Injectiestations</v>
      </c>
      <c r="E133" s="43">
        <f>'13. Desinvesteringen'!D135</f>
        <v>2016</v>
      </c>
      <c r="F133" s="48">
        <f>'13. Desinvesteringen'!E135</f>
        <v>778785.35750399996</v>
      </c>
      <c r="G133" s="43">
        <f>'13. Desinvesteringen'!G135</f>
        <v>2020</v>
      </c>
    </row>
    <row r="134" spans="2:7" s="3" customFormat="1">
      <c r="B134" s="43">
        <f>'13. Desinvesteringen'!B136</f>
        <v>117</v>
      </c>
      <c r="D134" s="43" t="str">
        <f>'13. Desinvesteringen'!C136</f>
        <v>36 Luchtscheidingsunit</v>
      </c>
      <c r="E134" s="43">
        <f>'13. Desinvesteringen'!D136</f>
        <v>1988</v>
      </c>
      <c r="F134" s="48">
        <f>'13. Desinvesteringen'!E136</f>
        <v>2894954.5</v>
      </c>
      <c r="G134" s="43">
        <f>'13. Desinvesteringen'!G136</f>
        <v>2020</v>
      </c>
    </row>
    <row r="135" spans="2:7" s="3" customFormat="1">
      <c r="B135" s="43">
        <f>'13. Desinvesteringen'!B137</f>
        <v>118</v>
      </c>
      <c r="D135" s="43" t="str">
        <f>'13. Desinvesteringen'!C137</f>
        <v>37 ICT middelen 1</v>
      </c>
      <c r="E135" s="43">
        <f>'13. Desinvesteringen'!D137</f>
        <v>2016</v>
      </c>
      <c r="F135" s="48">
        <f>'13. Desinvesteringen'!E137</f>
        <v>362355.80583999999</v>
      </c>
      <c r="G135" s="43">
        <f>'13. Desinvesteringen'!G137</f>
        <v>2020</v>
      </c>
    </row>
    <row r="136" spans="2:7" s="3" customFormat="1">
      <c r="B136" s="43">
        <f>'13. Desinvesteringen'!B138</f>
        <v>119</v>
      </c>
      <c r="D136" s="43" t="str">
        <f>'13. Desinvesteringen'!C138</f>
        <v>41 Stikstofbuffer</v>
      </c>
      <c r="E136" s="43">
        <f>'13. Desinvesteringen'!D138</f>
        <v>2012</v>
      </c>
      <c r="F136" s="48">
        <f>'13. Desinvesteringen'!E138</f>
        <v>2282230.9217790002</v>
      </c>
      <c r="G136" s="43">
        <f>'13. Desinvesteringen'!G138</f>
        <v>2020</v>
      </c>
    </row>
    <row r="137" spans="2:7" s="3" customFormat="1">
      <c r="B137" s="43">
        <f>'13. Desinvesteringen'!B139</f>
        <v>120</v>
      </c>
      <c r="D137" s="43" t="str">
        <f>'13. Desinvesteringen'!C139</f>
        <v>01 Regionale leidingen</v>
      </c>
      <c r="E137" s="43">
        <f>'13. Desinvesteringen'!D139</f>
        <v>1950</v>
      </c>
      <c r="F137" s="48">
        <f>'13. Desinvesteringen'!E139</f>
        <v>107805.84</v>
      </c>
      <c r="G137" s="43">
        <f>'13. Desinvesteringen'!G139</f>
        <v>2021</v>
      </c>
    </row>
    <row r="138" spans="2:7" s="3" customFormat="1">
      <c r="B138" s="43">
        <f>'13. Desinvesteringen'!B140</f>
        <v>121</v>
      </c>
      <c r="D138" s="43" t="str">
        <f>'13. Desinvesteringen'!C140</f>
        <v>01 Regionale leidingen</v>
      </c>
      <c r="E138" s="43">
        <f>'13. Desinvesteringen'!D140</f>
        <v>1953</v>
      </c>
      <c r="F138" s="48">
        <f>'13. Desinvesteringen'!E140</f>
        <v>55835.41</v>
      </c>
      <c r="G138" s="43">
        <f>'13. Desinvesteringen'!G140</f>
        <v>2021</v>
      </c>
    </row>
    <row r="139" spans="2:7" s="3" customFormat="1">
      <c r="B139" s="43">
        <f>'13. Desinvesteringen'!B141</f>
        <v>122</v>
      </c>
      <c r="D139" s="43" t="str">
        <f>'13. Desinvesteringen'!C141</f>
        <v>01 Regionale leidingen</v>
      </c>
      <c r="E139" s="43">
        <f>'13. Desinvesteringen'!D141</f>
        <v>1962</v>
      </c>
      <c r="F139" s="48">
        <f>'13. Desinvesteringen'!E141</f>
        <v>40000</v>
      </c>
      <c r="G139" s="43">
        <f>'13. Desinvesteringen'!G141</f>
        <v>2021</v>
      </c>
    </row>
    <row r="140" spans="2:7" s="3" customFormat="1">
      <c r="B140" s="43">
        <f>'13. Desinvesteringen'!B142</f>
        <v>123</v>
      </c>
      <c r="D140" s="43" t="str">
        <f>'13. Desinvesteringen'!C142</f>
        <v>01 Regionale leidingen</v>
      </c>
      <c r="E140" s="43">
        <f>'13. Desinvesteringen'!D142</f>
        <v>1965</v>
      </c>
      <c r="F140" s="48">
        <f>'13. Desinvesteringen'!E142</f>
        <v>25702.75</v>
      </c>
      <c r="G140" s="43">
        <f>'13. Desinvesteringen'!G142</f>
        <v>2021</v>
      </c>
    </row>
    <row r="141" spans="2:7" s="3" customFormat="1">
      <c r="B141" s="43">
        <f>'13. Desinvesteringen'!B143</f>
        <v>124</v>
      </c>
      <c r="D141" s="43" t="str">
        <f>'13. Desinvesteringen'!C143</f>
        <v>01 Regionale leidingen</v>
      </c>
      <c r="E141" s="43">
        <f>'13. Desinvesteringen'!D143</f>
        <v>1966</v>
      </c>
      <c r="F141" s="48">
        <f>'13. Desinvesteringen'!E143</f>
        <v>109434.39</v>
      </c>
      <c r="G141" s="43">
        <f>'13. Desinvesteringen'!G143</f>
        <v>2021</v>
      </c>
    </row>
    <row r="142" spans="2:7" s="3" customFormat="1">
      <c r="B142" s="43">
        <f>'13. Desinvesteringen'!B144</f>
        <v>125</v>
      </c>
      <c r="D142" s="43" t="str">
        <f>'13. Desinvesteringen'!C144</f>
        <v>01 Regionale leidingen</v>
      </c>
      <c r="E142" s="43">
        <f>'13. Desinvesteringen'!D144</f>
        <v>1967</v>
      </c>
      <c r="F142" s="48">
        <f>'13. Desinvesteringen'!E144</f>
        <v>190675.34999999998</v>
      </c>
      <c r="G142" s="43">
        <f>'13. Desinvesteringen'!G144</f>
        <v>2021</v>
      </c>
    </row>
    <row r="143" spans="2:7" s="3" customFormat="1">
      <c r="B143" s="43">
        <f>'13. Desinvesteringen'!B145</f>
        <v>126</v>
      </c>
      <c r="D143" s="43" t="str">
        <f>'13. Desinvesteringen'!C145</f>
        <v>01 Regionale leidingen</v>
      </c>
      <c r="E143" s="43">
        <f>'13. Desinvesteringen'!D145</f>
        <v>1968</v>
      </c>
      <c r="F143" s="48">
        <f>'13. Desinvesteringen'!E145</f>
        <v>99063.760000000009</v>
      </c>
      <c r="G143" s="43">
        <f>'13. Desinvesteringen'!G145</f>
        <v>2021</v>
      </c>
    </row>
    <row r="144" spans="2:7" s="3" customFormat="1">
      <c r="B144" s="43">
        <f>'13. Desinvesteringen'!B146</f>
        <v>127</v>
      </c>
      <c r="D144" s="43" t="str">
        <f>'13. Desinvesteringen'!C146</f>
        <v>01 Regionale leidingen</v>
      </c>
      <c r="E144" s="43">
        <f>'13. Desinvesteringen'!D146</f>
        <v>1969</v>
      </c>
      <c r="F144" s="48">
        <f>'13. Desinvesteringen'!E146</f>
        <v>91756</v>
      </c>
      <c r="G144" s="43">
        <f>'13. Desinvesteringen'!G146</f>
        <v>2021</v>
      </c>
    </row>
    <row r="145" spans="2:7" s="3" customFormat="1">
      <c r="B145" s="43">
        <f>'13. Desinvesteringen'!B147</f>
        <v>128</v>
      </c>
      <c r="D145" s="43" t="str">
        <f>'13. Desinvesteringen'!C147</f>
        <v>01 Regionale leidingen</v>
      </c>
      <c r="E145" s="43">
        <f>'13. Desinvesteringen'!D147</f>
        <v>1970</v>
      </c>
      <c r="F145" s="48">
        <f>'13. Desinvesteringen'!E147</f>
        <v>226775.59999999998</v>
      </c>
      <c r="G145" s="43">
        <f>'13. Desinvesteringen'!G147</f>
        <v>2021</v>
      </c>
    </row>
    <row r="146" spans="2:7" s="3" customFormat="1">
      <c r="B146" s="43">
        <f>'13. Desinvesteringen'!B148</f>
        <v>129</v>
      </c>
      <c r="D146" s="43" t="str">
        <f>'13. Desinvesteringen'!C148</f>
        <v>01 Regionale leidingen</v>
      </c>
      <c r="E146" s="43">
        <f>'13. Desinvesteringen'!D148</f>
        <v>1971</v>
      </c>
      <c r="F146" s="48">
        <f>'13. Desinvesteringen'!E148</f>
        <v>280880.57</v>
      </c>
      <c r="G146" s="43">
        <f>'13. Desinvesteringen'!G148</f>
        <v>2021</v>
      </c>
    </row>
    <row r="147" spans="2:7" s="3" customFormat="1">
      <c r="B147" s="43">
        <f>'13. Desinvesteringen'!B149</f>
        <v>130</v>
      </c>
      <c r="D147" s="43" t="str">
        <f>'13. Desinvesteringen'!C149</f>
        <v>01 Regionale leidingen</v>
      </c>
      <c r="E147" s="43">
        <f>'13. Desinvesteringen'!D149</f>
        <v>1972</v>
      </c>
      <c r="F147" s="48">
        <f>'13. Desinvesteringen'!E149</f>
        <v>113518.65</v>
      </c>
      <c r="G147" s="43">
        <f>'13. Desinvesteringen'!G149</f>
        <v>2021</v>
      </c>
    </row>
    <row r="148" spans="2:7" s="3" customFormat="1">
      <c r="B148" s="43">
        <f>'13. Desinvesteringen'!B150</f>
        <v>131</v>
      </c>
      <c r="D148" s="43" t="str">
        <f>'13. Desinvesteringen'!C150</f>
        <v>01 Regionale leidingen</v>
      </c>
      <c r="E148" s="43">
        <f>'13. Desinvesteringen'!D150</f>
        <v>1973</v>
      </c>
      <c r="F148" s="48">
        <f>'13. Desinvesteringen'!E150</f>
        <v>71403.600000000006</v>
      </c>
      <c r="G148" s="43">
        <f>'13. Desinvesteringen'!G150</f>
        <v>2021</v>
      </c>
    </row>
    <row r="149" spans="2:7" s="3" customFormat="1">
      <c r="B149" s="43">
        <f>'13. Desinvesteringen'!B151</f>
        <v>132</v>
      </c>
      <c r="D149" s="43" t="str">
        <f>'13. Desinvesteringen'!C151</f>
        <v>01 Regionale leidingen</v>
      </c>
      <c r="E149" s="43">
        <f>'13. Desinvesteringen'!D151</f>
        <v>1975</v>
      </c>
      <c r="F149" s="48">
        <f>'13. Desinvesteringen'!E151</f>
        <v>19198.080000000002</v>
      </c>
      <c r="G149" s="43">
        <f>'13. Desinvesteringen'!G151</f>
        <v>2021</v>
      </c>
    </row>
    <row r="150" spans="2:7" s="3" customFormat="1">
      <c r="B150" s="43">
        <f>'13. Desinvesteringen'!B152</f>
        <v>133</v>
      </c>
      <c r="D150" s="43" t="str">
        <f>'13. Desinvesteringen'!C152</f>
        <v>01 Regionale leidingen</v>
      </c>
      <c r="E150" s="43">
        <f>'13. Desinvesteringen'!D152</f>
        <v>1979</v>
      </c>
      <c r="F150" s="48">
        <f>'13. Desinvesteringen'!E152</f>
        <v>42081.31</v>
      </c>
      <c r="G150" s="43">
        <f>'13. Desinvesteringen'!G152</f>
        <v>2021</v>
      </c>
    </row>
    <row r="151" spans="2:7" s="3" customFormat="1">
      <c r="B151" s="43">
        <f>'13. Desinvesteringen'!B153</f>
        <v>134</v>
      </c>
      <c r="D151" s="43" t="str">
        <f>'13. Desinvesteringen'!C153</f>
        <v>01 Regionale leidingen</v>
      </c>
      <c r="E151" s="43">
        <f>'13. Desinvesteringen'!D153</f>
        <v>1991</v>
      </c>
      <c r="F151" s="48">
        <f>'13. Desinvesteringen'!E153</f>
        <v>38721.65</v>
      </c>
      <c r="G151" s="43">
        <f>'13. Desinvesteringen'!G153</f>
        <v>2021</v>
      </c>
    </row>
    <row r="152" spans="2:7" s="3" customFormat="1">
      <c r="B152" s="43">
        <f>'13. Desinvesteringen'!B154</f>
        <v>135</v>
      </c>
      <c r="D152" s="43" t="str">
        <f>'13. Desinvesteringen'!C154</f>
        <v>01 Regionale leidingen</v>
      </c>
      <c r="E152" s="43">
        <f>'13. Desinvesteringen'!D154</f>
        <v>1992</v>
      </c>
      <c r="F152" s="48">
        <f>'13. Desinvesteringen'!E154</f>
        <v>55514.82</v>
      </c>
      <c r="G152" s="43">
        <f>'13. Desinvesteringen'!G154</f>
        <v>2021</v>
      </c>
    </row>
    <row r="153" spans="2:7" s="3" customFormat="1">
      <c r="B153" s="43">
        <f>'13. Desinvesteringen'!B155</f>
        <v>136</v>
      </c>
      <c r="D153" s="43" t="str">
        <f>'13. Desinvesteringen'!C155</f>
        <v>01 Regionale leidingen</v>
      </c>
      <c r="E153" s="43">
        <f>'13. Desinvesteringen'!D155</f>
        <v>1994</v>
      </c>
      <c r="F153" s="48">
        <f>'13. Desinvesteringen'!E155</f>
        <v>23050.77</v>
      </c>
      <c r="G153" s="43">
        <f>'13. Desinvesteringen'!G155</f>
        <v>2021</v>
      </c>
    </row>
    <row r="154" spans="2:7" s="3" customFormat="1">
      <c r="B154" s="43">
        <f>'13. Desinvesteringen'!B156</f>
        <v>137</v>
      </c>
      <c r="D154" s="43" t="str">
        <f>'13. Desinvesteringen'!C156</f>
        <v>01 Regionale leidingen</v>
      </c>
      <c r="E154" s="43">
        <f>'13. Desinvesteringen'!D156</f>
        <v>1997</v>
      </c>
      <c r="F154" s="48">
        <f>'13. Desinvesteringen'!E156</f>
        <v>27362.14</v>
      </c>
      <c r="G154" s="43">
        <f>'13. Desinvesteringen'!G156</f>
        <v>2021</v>
      </c>
    </row>
    <row r="155" spans="2:7" s="3" customFormat="1">
      <c r="B155" s="43">
        <f>'13. Desinvesteringen'!B157</f>
        <v>138</v>
      </c>
      <c r="D155" s="43" t="str">
        <f>'13. Desinvesteringen'!C157</f>
        <v>01 Regionale leidingen</v>
      </c>
      <c r="E155" s="43">
        <f>'13. Desinvesteringen'!D157</f>
        <v>2004</v>
      </c>
      <c r="F155" s="48">
        <f>'13. Desinvesteringen'!E157</f>
        <v>151657.73000000001</v>
      </c>
      <c r="G155" s="43">
        <f>'13. Desinvesteringen'!G157</f>
        <v>2021</v>
      </c>
    </row>
    <row r="156" spans="2:7" s="3" customFormat="1">
      <c r="B156" s="43">
        <f>'13. Desinvesteringen'!B158</f>
        <v>139</v>
      </c>
      <c r="D156" s="43" t="str">
        <f>'13. Desinvesteringen'!C158</f>
        <v>01 Regionale leidingen</v>
      </c>
      <c r="E156" s="43">
        <f>'13. Desinvesteringen'!D158</f>
        <v>2007</v>
      </c>
      <c r="F156" s="48">
        <f>'13. Desinvesteringen'!E158</f>
        <v>2827.55</v>
      </c>
      <c r="G156" s="43">
        <f>'13. Desinvesteringen'!G158</f>
        <v>2021</v>
      </c>
    </row>
    <row r="157" spans="2:7" s="3" customFormat="1">
      <c r="B157" s="43">
        <f>'13. Desinvesteringen'!B159</f>
        <v>140</v>
      </c>
      <c r="D157" s="43" t="str">
        <f>'13. Desinvesteringen'!C159</f>
        <v>01 Regionale leidingen</v>
      </c>
      <c r="E157" s="43">
        <f>'13. Desinvesteringen'!D159</f>
        <v>2009</v>
      </c>
      <c r="F157" s="48">
        <f>'13. Desinvesteringen'!E159</f>
        <v>124313.99</v>
      </c>
      <c r="G157" s="43">
        <f>'13. Desinvesteringen'!G159</f>
        <v>2021</v>
      </c>
    </row>
    <row r="158" spans="2:7" s="3" customFormat="1">
      <c r="B158" s="43">
        <f>'13. Desinvesteringen'!B160</f>
        <v>141</v>
      </c>
      <c r="D158" s="43" t="str">
        <f>'13. Desinvesteringen'!C160</f>
        <v>01 Regionale leidingen</v>
      </c>
      <c r="E158" s="43">
        <f>'13. Desinvesteringen'!D160</f>
        <v>2010</v>
      </c>
      <c r="F158" s="48">
        <f>'13. Desinvesteringen'!E160</f>
        <v>268395.78855748021</v>
      </c>
      <c r="G158" s="43">
        <f>'13. Desinvesteringen'!G160</f>
        <v>2021</v>
      </c>
    </row>
    <row r="159" spans="2:7" s="3" customFormat="1">
      <c r="B159" s="43">
        <f>'13. Desinvesteringen'!B161</f>
        <v>142</v>
      </c>
      <c r="D159" s="43" t="str">
        <f>'13. Desinvesteringen'!C161</f>
        <v>01 Regionale leidingen</v>
      </c>
      <c r="E159" s="43">
        <f>'13. Desinvesteringen'!D161</f>
        <v>2011</v>
      </c>
      <c r="F159" s="48">
        <f>'13. Desinvesteringen'!E161</f>
        <v>64375.815051532467</v>
      </c>
      <c r="G159" s="43">
        <f>'13. Desinvesteringen'!G161</f>
        <v>2021</v>
      </c>
    </row>
    <row r="160" spans="2:7" s="3" customFormat="1">
      <c r="B160" s="43">
        <f>'13. Desinvesteringen'!B162</f>
        <v>143</v>
      </c>
      <c r="D160" s="43" t="str">
        <f>'13. Desinvesteringen'!C162</f>
        <v>01 Regionale leidingen</v>
      </c>
      <c r="E160" s="43">
        <f>'13. Desinvesteringen'!D162</f>
        <v>2013</v>
      </c>
      <c r="F160" s="48">
        <f>'13. Desinvesteringen'!E162</f>
        <v>398931.4021603408</v>
      </c>
      <c r="G160" s="43">
        <f>'13. Desinvesteringen'!G162</f>
        <v>2021</v>
      </c>
    </row>
    <row r="161" spans="2:7" s="3" customFormat="1">
      <c r="B161" s="43">
        <f>'13. Desinvesteringen'!B163</f>
        <v>144</v>
      </c>
      <c r="D161" s="43" t="str">
        <f>'13. Desinvesteringen'!C163</f>
        <v>01 Regionale leidingen</v>
      </c>
      <c r="E161" s="43">
        <f>'13. Desinvesteringen'!D163</f>
        <v>2014</v>
      </c>
      <c r="F161" s="48">
        <f>'13. Desinvesteringen'!E163</f>
        <v>536.92166709422554</v>
      </c>
      <c r="G161" s="43">
        <f>'13. Desinvesteringen'!G163</f>
        <v>2021</v>
      </c>
    </row>
    <row r="162" spans="2:7" s="3" customFormat="1">
      <c r="B162" s="43">
        <f>'13. Desinvesteringen'!B164</f>
        <v>145</v>
      </c>
      <c r="D162" s="43" t="str">
        <f>'13. Desinvesteringen'!C164</f>
        <v>01 Regionale leidingen</v>
      </c>
      <c r="E162" s="43">
        <f>'13. Desinvesteringen'!D164</f>
        <v>2018</v>
      </c>
      <c r="F162" s="48">
        <f>'13. Desinvesteringen'!E164</f>
        <v>1020326.7510328252</v>
      </c>
      <c r="G162" s="43">
        <f>'13. Desinvesteringen'!G164</f>
        <v>2021</v>
      </c>
    </row>
    <row r="163" spans="2:7" s="3" customFormat="1">
      <c r="B163" s="43">
        <f>'13. Desinvesteringen'!B165</f>
        <v>146</v>
      </c>
      <c r="D163" s="43" t="str">
        <f>'13. Desinvesteringen'!C165</f>
        <v>01 Regionale leidingen</v>
      </c>
      <c r="E163" s="43">
        <f>'13. Desinvesteringen'!D165</f>
        <v>2019</v>
      </c>
      <c r="F163" s="48">
        <f>'13. Desinvesteringen'!E165</f>
        <v>11951.372469743606</v>
      </c>
      <c r="G163" s="43">
        <f>'13. Desinvesteringen'!G165</f>
        <v>2021</v>
      </c>
    </row>
    <row r="164" spans="2:7" s="3" customFormat="1">
      <c r="B164" s="43">
        <f>'13. Desinvesteringen'!B166</f>
        <v>147</v>
      </c>
      <c r="D164" s="43" t="str">
        <f>'13. Desinvesteringen'!C166</f>
        <v>02 Gasontvangststations</v>
      </c>
      <c r="E164" s="43">
        <f>'13. Desinvesteringen'!D166</f>
        <v>1965</v>
      </c>
      <c r="F164" s="48">
        <f>'13. Desinvesteringen'!E166</f>
        <v>37085.920000000006</v>
      </c>
      <c r="G164" s="43">
        <f>'13. Desinvesteringen'!G166</f>
        <v>2021</v>
      </c>
    </row>
    <row r="165" spans="2:7" s="3" customFormat="1">
      <c r="B165" s="43">
        <f>'13. Desinvesteringen'!B167</f>
        <v>148</v>
      </c>
      <c r="D165" s="43" t="str">
        <f>'13. Desinvesteringen'!C167</f>
        <v>02 Gasontvangststations</v>
      </c>
      <c r="E165" s="43">
        <f>'13. Desinvesteringen'!D167</f>
        <v>1966</v>
      </c>
      <c r="F165" s="48">
        <f>'13. Desinvesteringen'!E167</f>
        <v>191229.55</v>
      </c>
      <c r="G165" s="43">
        <f>'13. Desinvesteringen'!G167</f>
        <v>2021</v>
      </c>
    </row>
    <row r="166" spans="2:7" s="3" customFormat="1">
      <c r="B166" s="43">
        <f>'13. Desinvesteringen'!B168</f>
        <v>149</v>
      </c>
      <c r="D166" s="43" t="str">
        <f>'13. Desinvesteringen'!C168</f>
        <v>02 Gasontvangststations</v>
      </c>
      <c r="E166" s="43">
        <f>'13. Desinvesteringen'!D168</f>
        <v>1967</v>
      </c>
      <c r="F166" s="48">
        <f>'13. Desinvesteringen'!E168</f>
        <v>221505.32</v>
      </c>
      <c r="G166" s="43">
        <f>'13. Desinvesteringen'!G168</f>
        <v>2021</v>
      </c>
    </row>
    <row r="167" spans="2:7" s="3" customFormat="1">
      <c r="B167" s="43">
        <f>'13. Desinvesteringen'!B169</f>
        <v>150</v>
      </c>
      <c r="D167" s="43" t="str">
        <f>'13. Desinvesteringen'!C169</f>
        <v>02 Gasontvangststations</v>
      </c>
      <c r="E167" s="43">
        <f>'13. Desinvesteringen'!D169</f>
        <v>1968</v>
      </c>
      <c r="F167" s="48">
        <f>'13. Desinvesteringen'!E169</f>
        <v>138671.18999999997</v>
      </c>
      <c r="G167" s="43">
        <f>'13. Desinvesteringen'!G169</f>
        <v>2021</v>
      </c>
    </row>
    <row r="168" spans="2:7" s="3" customFormat="1">
      <c r="B168" s="43">
        <f>'13. Desinvesteringen'!B170</f>
        <v>151</v>
      </c>
      <c r="D168" s="43" t="str">
        <f>'13. Desinvesteringen'!C170</f>
        <v>02 Gasontvangststations</v>
      </c>
      <c r="E168" s="43">
        <f>'13. Desinvesteringen'!D170</f>
        <v>1969</v>
      </c>
      <c r="F168" s="48">
        <f>'13. Desinvesteringen'!E170</f>
        <v>252663.02</v>
      </c>
      <c r="G168" s="43">
        <f>'13. Desinvesteringen'!G170</f>
        <v>2021</v>
      </c>
    </row>
    <row r="169" spans="2:7" s="3" customFormat="1">
      <c r="B169" s="43">
        <f>'13. Desinvesteringen'!B171</f>
        <v>152</v>
      </c>
      <c r="D169" s="43" t="str">
        <f>'13. Desinvesteringen'!C171</f>
        <v>02 Gasontvangststations</v>
      </c>
      <c r="E169" s="43">
        <f>'13. Desinvesteringen'!D171</f>
        <v>1970</v>
      </c>
      <c r="F169" s="48">
        <f>'13. Desinvesteringen'!E171</f>
        <v>111949.98</v>
      </c>
      <c r="G169" s="43">
        <f>'13. Desinvesteringen'!G171</f>
        <v>2021</v>
      </c>
    </row>
    <row r="170" spans="2:7" s="3" customFormat="1">
      <c r="B170" s="43">
        <f>'13. Desinvesteringen'!B172</f>
        <v>153</v>
      </c>
      <c r="D170" s="43" t="str">
        <f>'13. Desinvesteringen'!C172</f>
        <v>02 Gasontvangststations</v>
      </c>
      <c r="E170" s="43">
        <f>'13. Desinvesteringen'!D172</f>
        <v>1971</v>
      </c>
      <c r="F170" s="48">
        <f>'13. Desinvesteringen'!E172</f>
        <v>158788.27000000002</v>
      </c>
      <c r="G170" s="43">
        <f>'13. Desinvesteringen'!G172</f>
        <v>2021</v>
      </c>
    </row>
    <row r="171" spans="2:7" s="3" customFormat="1">
      <c r="B171" s="43">
        <f>'13. Desinvesteringen'!B173</f>
        <v>154</v>
      </c>
      <c r="D171" s="43" t="str">
        <f>'13. Desinvesteringen'!C173</f>
        <v>02 Gasontvangststations</v>
      </c>
      <c r="E171" s="43">
        <f>'13. Desinvesteringen'!D173</f>
        <v>1972</v>
      </c>
      <c r="F171" s="48">
        <f>'13. Desinvesteringen'!E173</f>
        <v>241793.13</v>
      </c>
      <c r="G171" s="43">
        <f>'13. Desinvesteringen'!G173</f>
        <v>2021</v>
      </c>
    </row>
    <row r="172" spans="2:7" s="3" customFormat="1">
      <c r="B172" s="43">
        <f>'13. Desinvesteringen'!B174</f>
        <v>155</v>
      </c>
      <c r="D172" s="43" t="str">
        <f>'13. Desinvesteringen'!C174</f>
        <v>02 Gasontvangststations</v>
      </c>
      <c r="E172" s="43">
        <f>'13. Desinvesteringen'!D174</f>
        <v>1973</v>
      </c>
      <c r="F172" s="48">
        <f>'13. Desinvesteringen'!E174</f>
        <v>16917.16</v>
      </c>
      <c r="G172" s="43">
        <f>'13. Desinvesteringen'!G174</f>
        <v>2021</v>
      </c>
    </row>
    <row r="173" spans="2:7" s="3" customFormat="1">
      <c r="B173" s="43">
        <f>'13. Desinvesteringen'!B175</f>
        <v>156</v>
      </c>
      <c r="D173" s="43" t="str">
        <f>'13. Desinvesteringen'!C175</f>
        <v>02 Gasontvangststations</v>
      </c>
      <c r="E173" s="43">
        <f>'13. Desinvesteringen'!D175</f>
        <v>1974</v>
      </c>
      <c r="F173" s="48">
        <f>'13. Desinvesteringen'!E175</f>
        <v>19498.32</v>
      </c>
      <c r="G173" s="43">
        <f>'13. Desinvesteringen'!G175</f>
        <v>2021</v>
      </c>
    </row>
    <row r="174" spans="2:7" s="3" customFormat="1">
      <c r="B174" s="43">
        <f>'13. Desinvesteringen'!B176</f>
        <v>157</v>
      </c>
      <c r="D174" s="43" t="str">
        <f>'13. Desinvesteringen'!C176</f>
        <v>02 Gasontvangststations</v>
      </c>
      <c r="E174" s="43">
        <f>'13. Desinvesteringen'!D176</f>
        <v>1975</v>
      </c>
      <c r="F174" s="48">
        <f>'13. Desinvesteringen'!E176</f>
        <v>136362.09</v>
      </c>
      <c r="G174" s="43">
        <f>'13. Desinvesteringen'!G176</f>
        <v>2021</v>
      </c>
    </row>
    <row r="175" spans="2:7" s="3" customFormat="1">
      <c r="B175" s="43">
        <f>'13. Desinvesteringen'!B177</f>
        <v>158</v>
      </c>
      <c r="D175" s="43" t="str">
        <f>'13. Desinvesteringen'!C177</f>
        <v>02 Gasontvangststations</v>
      </c>
      <c r="E175" s="43">
        <f>'13. Desinvesteringen'!D177</f>
        <v>1976</v>
      </c>
      <c r="F175" s="48">
        <f>'13. Desinvesteringen'!E177</f>
        <v>95438.5</v>
      </c>
      <c r="G175" s="43">
        <f>'13. Desinvesteringen'!G177</f>
        <v>2021</v>
      </c>
    </row>
    <row r="176" spans="2:7" s="3" customFormat="1">
      <c r="B176" s="43">
        <f>'13. Desinvesteringen'!B178</f>
        <v>159</v>
      </c>
      <c r="D176" s="43" t="str">
        <f>'13. Desinvesteringen'!C178</f>
        <v>02 Gasontvangststations</v>
      </c>
      <c r="E176" s="43">
        <f>'13. Desinvesteringen'!D178</f>
        <v>1977</v>
      </c>
      <c r="F176" s="48">
        <f>'13. Desinvesteringen'!E178</f>
        <v>60014.03</v>
      </c>
      <c r="G176" s="43">
        <f>'13. Desinvesteringen'!G178</f>
        <v>2021</v>
      </c>
    </row>
    <row r="177" spans="2:7" s="3" customFormat="1">
      <c r="B177" s="43">
        <f>'13. Desinvesteringen'!B179</f>
        <v>160</v>
      </c>
      <c r="D177" s="43" t="str">
        <f>'13. Desinvesteringen'!C179</f>
        <v>02 Gasontvangststations</v>
      </c>
      <c r="E177" s="43">
        <f>'13. Desinvesteringen'!D179</f>
        <v>1978</v>
      </c>
      <c r="F177" s="48">
        <f>'13. Desinvesteringen'!E179</f>
        <v>16510.61</v>
      </c>
      <c r="G177" s="43">
        <f>'13. Desinvesteringen'!G179</f>
        <v>2021</v>
      </c>
    </row>
    <row r="178" spans="2:7" s="3" customFormat="1">
      <c r="B178" s="43">
        <f>'13. Desinvesteringen'!B180</f>
        <v>161</v>
      </c>
      <c r="D178" s="43" t="str">
        <f>'13. Desinvesteringen'!C180</f>
        <v>02 Gasontvangststations</v>
      </c>
      <c r="E178" s="43">
        <f>'13. Desinvesteringen'!D180</f>
        <v>1979</v>
      </c>
      <c r="F178" s="48">
        <f>'13. Desinvesteringen'!E180</f>
        <v>38157.51</v>
      </c>
      <c r="G178" s="43">
        <f>'13. Desinvesteringen'!G180</f>
        <v>2021</v>
      </c>
    </row>
    <row r="179" spans="2:7" s="3" customFormat="1">
      <c r="B179" s="43">
        <f>'13. Desinvesteringen'!B181</f>
        <v>162</v>
      </c>
      <c r="D179" s="43" t="str">
        <f>'13. Desinvesteringen'!C181</f>
        <v>02 Gasontvangststations</v>
      </c>
      <c r="E179" s="43">
        <f>'13. Desinvesteringen'!D181</f>
        <v>1986</v>
      </c>
      <c r="F179" s="48">
        <f>'13. Desinvesteringen'!E181</f>
        <v>109742.65</v>
      </c>
      <c r="G179" s="43">
        <f>'13. Desinvesteringen'!G181</f>
        <v>2021</v>
      </c>
    </row>
    <row r="180" spans="2:7" s="3" customFormat="1">
      <c r="B180" s="43">
        <f>'13. Desinvesteringen'!B182</f>
        <v>163</v>
      </c>
      <c r="D180" s="43" t="str">
        <f>'13. Desinvesteringen'!C182</f>
        <v>02 Gasontvangststations</v>
      </c>
      <c r="E180" s="43">
        <f>'13. Desinvesteringen'!D182</f>
        <v>1989</v>
      </c>
      <c r="F180" s="48">
        <f>'13. Desinvesteringen'!E182</f>
        <v>13251.86</v>
      </c>
      <c r="G180" s="43">
        <f>'13. Desinvesteringen'!G182</f>
        <v>2021</v>
      </c>
    </row>
    <row r="181" spans="2:7" s="3" customFormat="1">
      <c r="B181" s="43">
        <f>'13. Desinvesteringen'!B183</f>
        <v>164</v>
      </c>
      <c r="D181" s="43" t="str">
        <f>'13. Desinvesteringen'!C183</f>
        <v>02 Gasontvangststations</v>
      </c>
      <c r="E181" s="43">
        <f>'13. Desinvesteringen'!D183</f>
        <v>1991</v>
      </c>
      <c r="F181" s="48">
        <f>'13. Desinvesteringen'!E183</f>
        <v>8107.24</v>
      </c>
      <c r="G181" s="43">
        <f>'13. Desinvesteringen'!G183</f>
        <v>2021</v>
      </c>
    </row>
    <row r="182" spans="2:7" s="3" customFormat="1">
      <c r="B182" s="43">
        <f>'13. Desinvesteringen'!B184</f>
        <v>165</v>
      </c>
      <c r="D182" s="43" t="str">
        <f>'13. Desinvesteringen'!C184</f>
        <v>02 Gasontvangststations</v>
      </c>
      <c r="E182" s="43">
        <f>'13. Desinvesteringen'!D184</f>
        <v>1992</v>
      </c>
      <c r="F182" s="48">
        <f>'13. Desinvesteringen'!E184</f>
        <v>876626.98</v>
      </c>
      <c r="G182" s="43">
        <f>'13. Desinvesteringen'!G184</f>
        <v>2021</v>
      </c>
    </row>
    <row r="183" spans="2:7" s="3" customFormat="1">
      <c r="B183" s="43">
        <f>'13. Desinvesteringen'!B185</f>
        <v>166</v>
      </c>
      <c r="D183" s="43" t="str">
        <f>'13. Desinvesteringen'!C185</f>
        <v>02 Gasontvangststations</v>
      </c>
      <c r="E183" s="43">
        <f>'13. Desinvesteringen'!D185</f>
        <v>1993</v>
      </c>
      <c r="F183" s="48">
        <f>'13. Desinvesteringen'!E185</f>
        <v>6193.19</v>
      </c>
      <c r="G183" s="43">
        <f>'13. Desinvesteringen'!G185</f>
        <v>2021</v>
      </c>
    </row>
    <row r="184" spans="2:7" s="3" customFormat="1">
      <c r="B184" s="43">
        <f>'13. Desinvesteringen'!B186</f>
        <v>167</v>
      </c>
      <c r="D184" s="43" t="str">
        <f>'13. Desinvesteringen'!C186</f>
        <v>02 Gasontvangststations</v>
      </c>
      <c r="E184" s="43">
        <f>'13. Desinvesteringen'!D186</f>
        <v>1995</v>
      </c>
      <c r="F184" s="48">
        <f>'13. Desinvesteringen'!E186</f>
        <v>8440.31</v>
      </c>
      <c r="G184" s="43">
        <f>'13. Desinvesteringen'!G186</f>
        <v>2021</v>
      </c>
    </row>
    <row r="185" spans="2:7" s="3" customFormat="1">
      <c r="B185" s="43">
        <f>'13. Desinvesteringen'!B187</f>
        <v>168</v>
      </c>
      <c r="D185" s="43" t="str">
        <f>'13. Desinvesteringen'!C187</f>
        <v>02 Gasontvangststations</v>
      </c>
      <c r="E185" s="43">
        <f>'13. Desinvesteringen'!D187</f>
        <v>1996</v>
      </c>
      <c r="F185" s="48">
        <f>'13. Desinvesteringen'!E187</f>
        <v>6633.93</v>
      </c>
      <c r="G185" s="43">
        <f>'13. Desinvesteringen'!G187</f>
        <v>2021</v>
      </c>
    </row>
    <row r="186" spans="2:7" s="3" customFormat="1">
      <c r="B186" s="43">
        <f>'13. Desinvesteringen'!B188</f>
        <v>169</v>
      </c>
      <c r="D186" s="43" t="str">
        <f>'13. Desinvesteringen'!C188</f>
        <v>02 Gasontvangststations</v>
      </c>
      <c r="E186" s="43">
        <f>'13. Desinvesteringen'!D188</f>
        <v>1998</v>
      </c>
      <c r="F186" s="48">
        <f>'13. Desinvesteringen'!E188</f>
        <v>10371.369999999999</v>
      </c>
      <c r="G186" s="43">
        <f>'13. Desinvesteringen'!G188</f>
        <v>2021</v>
      </c>
    </row>
    <row r="187" spans="2:7" s="3" customFormat="1">
      <c r="B187" s="43">
        <f>'13. Desinvesteringen'!B189</f>
        <v>170</v>
      </c>
      <c r="D187" s="43" t="str">
        <f>'13. Desinvesteringen'!C189</f>
        <v>02 Gasontvangststations</v>
      </c>
      <c r="E187" s="43">
        <f>'13. Desinvesteringen'!D189</f>
        <v>1999</v>
      </c>
      <c r="F187" s="48">
        <f>'13. Desinvesteringen'!E189</f>
        <v>4737.3</v>
      </c>
      <c r="G187" s="43">
        <f>'13. Desinvesteringen'!G189</f>
        <v>2021</v>
      </c>
    </row>
    <row r="188" spans="2:7" s="3" customFormat="1">
      <c r="B188" s="43">
        <f>'13. Desinvesteringen'!B190</f>
        <v>171</v>
      </c>
      <c r="D188" s="43" t="str">
        <f>'13. Desinvesteringen'!C190</f>
        <v>02 Gasontvangststations</v>
      </c>
      <c r="E188" s="43">
        <f>'13. Desinvesteringen'!D190</f>
        <v>2002</v>
      </c>
      <c r="F188" s="48">
        <f>'13. Desinvesteringen'!E190</f>
        <v>49679.41</v>
      </c>
      <c r="G188" s="43">
        <f>'13. Desinvesteringen'!G190</f>
        <v>2021</v>
      </c>
    </row>
    <row r="189" spans="2:7" s="3" customFormat="1">
      <c r="B189" s="43">
        <f>'13. Desinvesteringen'!B191</f>
        <v>172</v>
      </c>
      <c r="D189" s="43" t="str">
        <f>'13. Desinvesteringen'!C191</f>
        <v>02 Gasontvangststations</v>
      </c>
      <c r="E189" s="43">
        <f>'13. Desinvesteringen'!D191</f>
        <v>2003</v>
      </c>
      <c r="F189" s="48">
        <f>'13. Desinvesteringen'!E191</f>
        <v>42948.94</v>
      </c>
      <c r="G189" s="43">
        <f>'13. Desinvesteringen'!G191</f>
        <v>2021</v>
      </c>
    </row>
    <row r="190" spans="2:7" s="3" customFormat="1">
      <c r="B190" s="43">
        <f>'13. Desinvesteringen'!B192</f>
        <v>173</v>
      </c>
      <c r="D190" s="43" t="str">
        <f>'13. Desinvesteringen'!C192</f>
        <v>02 Gasontvangststations</v>
      </c>
      <c r="E190" s="43">
        <f>'13. Desinvesteringen'!D192</f>
        <v>2005</v>
      </c>
      <c r="F190" s="48">
        <f>'13. Desinvesteringen'!E192</f>
        <v>108188.81</v>
      </c>
      <c r="G190" s="43">
        <f>'13. Desinvesteringen'!G192</f>
        <v>2021</v>
      </c>
    </row>
    <row r="191" spans="2:7" s="3" customFormat="1">
      <c r="B191" s="43">
        <f>'13. Desinvesteringen'!B193</f>
        <v>174</v>
      </c>
      <c r="D191" s="43" t="str">
        <f>'13. Desinvesteringen'!C193</f>
        <v>02 Gasontvangststations</v>
      </c>
      <c r="E191" s="43">
        <f>'13. Desinvesteringen'!D193</f>
        <v>2007</v>
      </c>
      <c r="F191" s="48">
        <f>'13. Desinvesteringen'!E193</f>
        <v>209399.48</v>
      </c>
      <c r="G191" s="43">
        <f>'13. Desinvesteringen'!G193</f>
        <v>2021</v>
      </c>
    </row>
    <row r="192" spans="2:7" s="3" customFormat="1">
      <c r="B192" s="43">
        <f>'13. Desinvesteringen'!B194</f>
        <v>175</v>
      </c>
      <c r="D192" s="43" t="str">
        <f>'13. Desinvesteringen'!C194</f>
        <v>02 Gasontvangststations</v>
      </c>
      <c r="E192" s="43">
        <f>'13. Desinvesteringen'!D194</f>
        <v>2011</v>
      </c>
      <c r="F192" s="48">
        <f>'13. Desinvesteringen'!E194</f>
        <v>326231.77348609408</v>
      </c>
      <c r="G192" s="43">
        <f>'13. Desinvesteringen'!G194</f>
        <v>2021</v>
      </c>
    </row>
    <row r="193" spans="2:7" s="3" customFormat="1">
      <c r="B193" s="43">
        <f>'13. Desinvesteringen'!B195</f>
        <v>176</v>
      </c>
      <c r="D193" s="43" t="str">
        <f>'13. Desinvesteringen'!C195</f>
        <v>02 Gasontvangststations</v>
      </c>
      <c r="E193" s="43">
        <f>'13. Desinvesteringen'!D195</f>
        <v>2012</v>
      </c>
      <c r="F193" s="48">
        <f>'13. Desinvesteringen'!E195</f>
        <v>304764.16110630898</v>
      </c>
      <c r="G193" s="43">
        <f>'13. Desinvesteringen'!G195</f>
        <v>2021</v>
      </c>
    </row>
    <row r="194" spans="2:7" s="3" customFormat="1">
      <c r="B194" s="43">
        <f>'13. Desinvesteringen'!B196</f>
        <v>177</v>
      </c>
      <c r="D194" s="43" t="str">
        <f>'13. Desinvesteringen'!C196</f>
        <v>02 Gasontvangststations</v>
      </c>
      <c r="E194" s="43">
        <f>'13. Desinvesteringen'!D196</f>
        <v>2013</v>
      </c>
      <c r="F194" s="48">
        <f>'13. Desinvesteringen'!E196</f>
        <v>38943.678871327982</v>
      </c>
      <c r="G194" s="43">
        <f>'13. Desinvesteringen'!G196</f>
        <v>2021</v>
      </c>
    </row>
    <row r="195" spans="2:7" s="3" customFormat="1">
      <c r="B195" s="43">
        <f>'13. Desinvesteringen'!B197</f>
        <v>178</v>
      </c>
      <c r="D195" s="43" t="str">
        <f>'13. Desinvesteringen'!C197</f>
        <v>02 Gasontvangststations</v>
      </c>
      <c r="E195" s="43">
        <f>'13. Desinvesteringen'!D197</f>
        <v>2018</v>
      </c>
      <c r="F195" s="48">
        <f>'13. Desinvesteringen'!E197</f>
        <v>24781.746230975445</v>
      </c>
      <c r="G195" s="43">
        <f>'13. Desinvesteringen'!G197</f>
        <v>2021</v>
      </c>
    </row>
    <row r="196" spans="2:7" s="3" customFormat="1">
      <c r="B196" s="43">
        <f>'13. Desinvesteringen'!B198</f>
        <v>179</v>
      </c>
      <c r="D196" s="43" t="str">
        <f>'13. Desinvesteringen'!C198</f>
        <v>04 Terreinen</v>
      </c>
      <c r="E196" s="43">
        <f>'13. Desinvesteringen'!D198</f>
        <v>1956</v>
      </c>
      <c r="F196" s="48">
        <f>'13. Desinvesteringen'!E198</f>
        <v>10811.2</v>
      </c>
      <c r="G196" s="43">
        <f>'13. Desinvesteringen'!G198</f>
        <v>2021</v>
      </c>
    </row>
    <row r="197" spans="2:7" s="3" customFormat="1">
      <c r="B197" s="43">
        <f>'13. Desinvesteringen'!B199</f>
        <v>180</v>
      </c>
      <c r="D197" s="43" t="str">
        <f>'13. Desinvesteringen'!C199</f>
        <v>04 Terreinen</v>
      </c>
      <c r="E197" s="43">
        <f>'13. Desinvesteringen'!D199</f>
        <v>1968</v>
      </c>
      <c r="F197" s="48">
        <f>'13. Desinvesteringen'!E199</f>
        <v>73172.06</v>
      </c>
      <c r="G197" s="43">
        <f>'13. Desinvesteringen'!G199</f>
        <v>2021</v>
      </c>
    </row>
    <row r="198" spans="2:7" s="3" customFormat="1">
      <c r="B198" s="43">
        <f>'13. Desinvesteringen'!B200</f>
        <v>181</v>
      </c>
      <c r="D198" s="43" t="str">
        <f>'13. Desinvesteringen'!C200</f>
        <v>04 Terreinen</v>
      </c>
      <c r="E198" s="43">
        <f>'13. Desinvesteringen'!D200</f>
        <v>1979</v>
      </c>
      <c r="F198" s="48">
        <f>'13. Desinvesteringen'!E200</f>
        <v>1664.95</v>
      </c>
      <c r="G198" s="43">
        <f>'13. Desinvesteringen'!G200</f>
        <v>2021</v>
      </c>
    </row>
    <row r="199" spans="2:7" s="3" customFormat="1">
      <c r="B199" s="43">
        <f>'13. Desinvesteringen'!B201</f>
        <v>182</v>
      </c>
      <c r="D199" s="43" t="str">
        <f>'13. Desinvesteringen'!C201</f>
        <v>04 Terreinen</v>
      </c>
      <c r="E199" s="43">
        <f>'13. Desinvesteringen'!D201</f>
        <v>1986</v>
      </c>
      <c r="F199" s="48">
        <f>'13. Desinvesteringen'!E201</f>
        <v>216560.83000000002</v>
      </c>
      <c r="G199" s="43">
        <f>'13. Desinvesteringen'!G201</f>
        <v>2021</v>
      </c>
    </row>
    <row r="200" spans="2:7" s="3" customFormat="1">
      <c r="B200" s="43">
        <f>'13. Desinvesteringen'!B202</f>
        <v>183</v>
      </c>
      <c r="D200" s="43" t="str">
        <f>'13. Desinvesteringen'!C202</f>
        <v>04 Terreinen</v>
      </c>
      <c r="E200" s="43">
        <f>'13. Desinvesteringen'!D202</f>
        <v>2012</v>
      </c>
      <c r="F200" s="48">
        <f>'13. Desinvesteringen'!E202</f>
        <v>492468.36169150769</v>
      </c>
      <c r="G200" s="43">
        <f>'13. Desinvesteringen'!G202</f>
        <v>2021</v>
      </c>
    </row>
    <row r="201" spans="2:7" s="3" customFormat="1">
      <c r="B201" s="43">
        <f>'13. Desinvesteringen'!B203</f>
        <v>184</v>
      </c>
      <c r="D201" s="43" t="str">
        <f>'13. Desinvesteringen'!C203</f>
        <v>05 Wegen en terreinvoorzieningen</v>
      </c>
      <c r="E201" s="43">
        <f>'13. Desinvesteringen'!D203</f>
        <v>1998</v>
      </c>
      <c r="F201" s="48">
        <f>'13. Desinvesteringen'!E203</f>
        <v>95295.21</v>
      </c>
      <c r="G201" s="43">
        <f>'13. Desinvesteringen'!G203</f>
        <v>2021</v>
      </c>
    </row>
    <row r="202" spans="2:7" s="3" customFormat="1">
      <c r="B202" s="43">
        <f>'13. Desinvesteringen'!B204</f>
        <v>185</v>
      </c>
      <c r="D202" s="43" t="str">
        <f>'13. Desinvesteringen'!C204</f>
        <v>05 Wegen en terreinvoorzieningen</v>
      </c>
      <c r="E202" s="43">
        <f>'13. Desinvesteringen'!D204</f>
        <v>2007</v>
      </c>
      <c r="F202" s="48">
        <f>'13. Desinvesteringen'!E204</f>
        <v>13693.71</v>
      </c>
      <c r="G202" s="43">
        <f>'13. Desinvesteringen'!G204</f>
        <v>2021</v>
      </c>
    </row>
    <row r="203" spans="2:7" s="3" customFormat="1">
      <c r="B203" s="43">
        <f>'13. Desinvesteringen'!B205</f>
        <v>186</v>
      </c>
      <c r="D203" s="43" t="str">
        <f>'13. Desinvesteringen'!C205</f>
        <v>05 Wegen en terreinvoorzieningen</v>
      </c>
      <c r="E203" s="43">
        <f>'13. Desinvesteringen'!D205</f>
        <v>2016</v>
      </c>
      <c r="F203" s="48">
        <f>'13. Desinvesteringen'!E205</f>
        <v>32624.757655515543</v>
      </c>
      <c r="G203" s="43">
        <f>'13. Desinvesteringen'!G205</f>
        <v>2021</v>
      </c>
    </row>
    <row r="204" spans="2:7" s="3" customFormat="1">
      <c r="B204" s="43">
        <f>'13. Desinvesteringen'!B206</f>
        <v>187</v>
      </c>
      <c r="D204" s="43" t="str">
        <f>'13. Desinvesteringen'!C206</f>
        <v>05 Wegen en terreinvoorzieningen</v>
      </c>
      <c r="E204" s="43">
        <f>'13. Desinvesteringen'!D206</f>
        <v>2018</v>
      </c>
      <c r="F204" s="48">
        <f>'13. Desinvesteringen'!E206</f>
        <v>538732.54828671971</v>
      </c>
      <c r="G204" s="43">
        <f>'13. Desinvesteringen'!G206</f>
        <v>2021</v>
      </c>
    </row>
    <row r="205" spans="2:7" s="3" customFormat="1">
      <c r="B205" s="43">
        <f>'13. Desinvesteringen'!B207</f>
        <v>188</v>
      </c>
      <c r="D205" s="43" t="str">
        <f>'13. Desinvesteringen'!C207</f>
        <v>06 Utiliteitsgebouwen</v>
      </c>
      <c r="E205" s="43">
        <f>'13. Desinvesteringen'!D207</f>
        <v>1980</v>
      </c>
      <c r="F205" s="48">
        <f>'13. Desinvesteringen'!E207</f>
        <v>15535.76</v>
      </c>
      <c r="G205" s="43">
        <f>'13. Desinvesteringen'!G207</f>
        <v>2021</v>
      </c>
    </row>
    <row r="206" spans="2:7" s="3" customFormat="1">
      <c r="B206" s="43">
        <f>'13. Desinvesteringen'!B208</f>
        <v>189</v>
      </c>
      <c r="D206" s="43" t="str">
        <f>'13. Desinvesteringen'!C208</f>
        <v>06 Utiliteitsgebouwen</v>
      </c>
      <c r="E206" s="43">
        <f>'13. Desinvesteringen'!D208</f>
        <v>2005</v>
      </c>
      <c r="F206" s="48">
        <f>'13. Desinvesteringen'!E208</f>
        <v>95475</v>
      </c>
      <c r="G206" s="43">
        <f>'13. Desinvesteringen'!G208</f>
        <v>2021</v>
      </c>
    </row>
    <row r="207" spans="2:7" s="3" customFormat="1">
      <c r="B207" s="43">
        <f>'13. Desinvesteringen'!B209</f>
        <v>190</v>
      </c>
      <c r="D207" s="43" t="str">
        <f>'13. Desinvesteringen'!C209</f>
        <v>06 Utiliteitsgebouwen</v>
      </c>
      <c r="E207" s="43">
        <f>'13. Desinvesteringen'!D209</f>
        <v>2006</v>
      </c>
      <c r="F207" s="48">
        <f>'13. Desinvesteringen'!E209</f>
        <v>43750.75</v>
      </c>
      <c r="G207" s="43">
        <f>'13. Desinvesteringen'!G209</f>
        <v>2021</v>
      </c>
    </row>
    <row r="208" spans="2:7" s="3" customFormat="1">
      <c r="B208" s="43">
        <f>'13. Desinvesteringen'!B210</f>
        <v>191</v>
      </c>
      <c r="D208" s="43" t="str">
        <f>'13. Desinvesteringen'!C210</f>
        <v>06 Utiliteitsgebouwen</v>
      </c>
      <c r="E208" s="43">
        <f>'13. Desinvesteringen'!D210</f>
        <v>2010</v>
      </c>
      <c r="F208" s="48">
        <f>'13. Desinvesteringen'!E210</f>
        <v>8444.43</v>
      </c>
      <c r="G208" s="43">
        <f>'13. Desinvesteringen'!G210</f>
        <v>2021</v>
      </c>
    </row>
    <row r="209" spans="2:7" s="3" customFormat="1">
      <c r="B209" s="43">
        <f>'13. Desinvesteringen'!B211</f>
        <v>192</v>
      </c>
      <c r="D209" s="43" t="str">
        <f>'13. Desinvesteringen'!C211</f>
        <v>06 Utiliteitsgebouwen (LNG)</v>
      </c>
      <c r="E209" s="43">
        <f>'13. Desinvesteringen'!D211</f>
        <v>2006</v>
      </c>
      <c r="F209" s="48">
        <f>'13. Desinvesteringen'!E211</f>
        <v>213008.69</v>
      </c>
      <c r="G209" s="43">
        <f>'13. Desinvesteringen'!G211</f>
        <v>2021</v>
      </c>
    </row>
    <row r="210" spans="2:7" s="3" customFormat="1">
      <c r="B210" s="43">
        <f>'13. Desinvesteringen'!B212</f>
        <v>193</v>
      </c>
      <c r="D210" s="43" t="str">
        <f>'13. Desinvesteringen'!C212</f>
        <v>08 Inrichting gebouwen</v>
      </c>
      <c r="E210" s="43">
        <f>'13. Desinvesteringen'!D212</f>
        <v>1995</v>
      </c>
      <c r="F210" s="48">
        <f>'13. Desinvesteringen'!E212</f>
        <v>21404.81</v>
      </c>
      <c r="G210" s="43">
        <f>'13. Desinvesteringen'!G212</f>
        <v>2021</v>
      </c>
    </row>
    <row r="211" spans="2:7" s="3" customFormat="1">
      <c r="B211" s="43">
        <f>'13. Desinvesteringen'!B213</f>
        <v>194</v>
      </c>
      <c r="D211" s="43" t="str">
        <f>'13. Desinvesteringen'!C213</f>
        <v>08 Inrichting gebouwen</v>
      </c>
      <c r="E211" s="43">
        <f>'13. Desinvesteringen'!D213</f>
        <v>1999</v>
      </c>
      <c r="F211" s="48">
        <f>'13. Desinvesteringen'!E213</f>
        <v>41263.57</v>
      </c>
      <c r="G211" s="43">
        <f>'13. Desinvesteringen'!G213</f>
        <v>2021</v>
      </c>
    </row>
    <row r="212" spans="2:7" s="3" customFormat="1">
      <c r="B212" s="43">
        <f>'13. Desinvesteringen'!B214</f>
        <v>195</v>
      </c>
      <c r="D212" s="43" t="str">
        <f>'13. Desinvesteringen'!C214</f>
        <v>08 Inrichting gebouwen</v>
      </c>
      <c r="E212" s="43">
        <f>'13. Desinvesteringen'!D214</f>
        <v>2004</v>
      </c>
      <c r="F212" s="48">
        <f>'13. Desinvesteringen'!E214</f>
        <v>25586.77</v>
      </c>
      <c r="G212" s="43">
        <f>'13. Desinvesteringen'!G214</f>
        <v>2021</v>
      </c>
    </row>
    <row r="213" spans="2:7" s="3" customFormat="1">
      <c r="B213" s="43">
        <f>'13. Desinvesteringen'!B215</f>
        <v>196</v>
      </c>
      <c r="D213" s="43" t="str">
        <f>'13. Desinvesteringen'!C215</f>
        <v>08 Inrichting gebouwen</v>
      </c>
      <c r="E213" s="43">
        <f>'13. Desinvesteringen'!D215</f>
        <v>2007</v>
      </c>
      <c r="F213" s="48">
        <f>'13. Desinvesteringen'!E215</f>
        <v>72524.09</v>
      </c>
      <c r="G213" s="43">
        <f>'13. Desinvesteringen'!G215</f>
        <v>2021</v>
      </c>
    </row>
    <row r="214" spans="2:7" s="3" customFormat="1">
      <c r="B214" s="43">
        <f>'13. Desinvesteringen'!B216</f>
        <v>197</v>
      </c>
      <c r="D214" s="43" t="str">
        <f>'13. Desinvesteringen'!C216</f>
        <v>08 Inrichting gebouwen</v>
      </c>
      <c r="E214" s="43">
        <f>'13. Desinvesteringen'!D216</f>
        <v>2009</v>
      </c>
      <c r="F214" s="48">
        <f>'13. Desinvesteringen'!E216</f>
        <v>43757.98</v>
      </c>
      <c r="G214" s="43">
        <f>'13. Desinvesteringen'!G216</f>
        <v>2021</v>
      </c>
    </row>
    <row r="215" spans="2:7" s="3" customFormat="1">
      <c r="B215" s="43">
        <f>'13. Desinvesteringen'!B217</f>
        <v>198</v>
      </c>
      <c r="D215" s="43" t="str">
        <f>'13. Desinvesteringen'!C217</f>
        <v>08 Inrichting gebouwen</v>
      </c>
      <c r="E215" s="43">
        <f>'13. Desinvesteringen'!D217</f>
        <v>2018</v>
      </c>
      <c r="F215" s="48">
        <f>'13. Desinvesteringen'!E217</f>
        <v>92063.762018898677</v>
      </c>
      <c r="G215" s="43">
        <f>'13. Desinvesteringen'!G217</f>
        <v>2021</v>
      </c>
    </row>
    <row r="216" spans="2:7" s="3" customFormat="1">
      <c r="B216" s="43">
        <f>'13. Desinvesteringen'!B218</f>
        <v>199</v>
      </c>
      <c r="D216" s="43" t="str">
        <f>'13. Desinvesteringen'!C218</f>
        <v>09 Bedrijfsinventaris</v>
      </c>
      <c r="E216" s="43">
        <f>'13. Desinvesteringen'!D218</f>
        <v>1999</v>
      </c>
      <c r="F216" s="48">
        <f>'13. Desinvesteringen'!E218</f>
        <v>23628.5</v>
      </c>
      <c r="G216" s="43">
        <f>'13. Desinvesteringen'!G218</f>
        <v>2021</v>
      </c>
    </row>
    <row r="217" spans="2:7" s="3" customFormat="1">
      <c r="B217" s="43">
        <f>'13. Desinvesteringen'!B219</f>
        <v>200</v>
      </c>
      <c r="D217" s="43" t="str">
        <f>'13. Desinvesteringen'!C219</f>
        <v>09 Bedrijfsinventaris</v>
      </c>
      <c r="E217" s="43">
        <f>'13. Desinvesteringen'!D219</f>
        <v>2003</v>
      </c>
      <c r="F217" s="48">
        <f>'13. Desinvesteringen'!E219</f>
        <v>5549.99</v>
      </c>
      <c r="G217" s="43">
        <f>'13. Desinvesteringen'!G219</f>
        <v>2021</v>
      </c>
    </row>
    <row r="218" spans="2:7" s="3" customFormat="1">
      <c r="B218" s="43">
        <f>'13. Desinvesteringen'!B220</f>
        <v>201</v>
      </c>
      <c r="D218" s="43" t="str">
        <f>'13. Desinvesteringen'!C220</f>
        <v>09 Bedrijfsinventaris</v>
      </c>
      <c r="E218" s="43">
        <f>'13. Desinvesteringen'!D220</f>
        <v>2004</v>
      </c>
      <c r="F218" s="48">
        <f>'13. Desinvesteringen'!E220</f>
        <v>7075.25</v>
      </c>
      <c r="G218" s="43">
        <f>'13. Desinvesteringen'!G220</f>
        <v>2021</v>
      </c>
    </row>
    <row r="219" spans="2:7" s="3" customFormat="1">
      <c r="B219" s="43">
        <f>'13. Desinvesteringen'!B221</f>
        <v>202</v>
      </c>
      <c r="D219" s="43" t="str">
        <f>'13. Desinvesteringen'!C221</f>
        <v>09 Bedrijfsinventaris</v>
      </c>
      <c r="E219" s="43">
        <f>'13. Desinvesteringen'!D221</f>
        <v>2011</v>
      </c>
      <c r="F219" s="48">
        <f>'13. Desinvesteringen'!E221</f>
        <v>32592.1</v>
      </c>
      <c r="G219" s="43">
        <f>'13. Desinvesteringen'!G221</f>
        <v>2021</v>
      </c>
    </row>
    <row r="220" spans="2:7" s="3" customFormat="1">
      <c r="B220" s="43">
        <f>'13. Desinvesteringen'!B222</f>
        <v>203</v>
      </c>
      <c r="D220" s="43" t="str">
        <f>'13. Desinvesteringen'!C222</f>
        <v>09 Bedrijfsinventaris</v>
      </c>
      <c r="E220" s="43">
        <f>'13. Desinvesteringen'!D222</f>
        <v>2012</v>
      </c>
      <c r="F220" s="48">
        <f>'13. Desinvesteringen'!E222</f>
        <v>47594.894530059231</v>
      </c>
      <c r="G220" s="43">
        <f>'13. Desinvesteringen'!G222</f>
        <v>2021</v>
      </c>
    </row>
    <row r="221" spans="2:7" s="3" customFormat="1">
      <c r="B221" s="43">
        <f>'13. Desinvesteringen'!B223</f>
        <v>204</v>
      </c>
      <c r="D221" s="43" t="str">
        <f>'13. Desinvesteringen'!C223</f>
        <v>09 Bedrijfsinventaris</v>
      </c>
      <c r="E221" s="43">
        <f>'13. Desinvesteringen'!D223</f>
        <v>2017</v>
      </c>
      <c r="F221" s="48">
        <f>'13. Desinvesteringen'!E223</f>
        <v>30787.351220734221</v>
      </c>
      <c r="G221" s="43">
        <f>'13. Desinvesteringen'!G223</f>
        <v>2021</v>
      </c>
    </row>
    <row r="222" spans="2:7" s="3" customFormat="1">
      <c r="B222" s="43">
        <f>'13. Desinvesteringen'!B224</f>
        <v>205</v>
      </c>
      <c r="D222" s="43" t="str">
        <f>'13. Desinvesteringen'!C224</f>
        <v>09 Bedrijfsinventaris</v>
      </c>
      <c r="E222" s="43">
        <f>'13. Desinvesteringen'!D224</f>
        <v>2018</v>
      </c>
      <c r="F222" s="48">
        <f>'13. Desinvesteringen'!E224</f>
        <v>15158.814286337998</v>
      </c>
      <c r="G222" s="43">
        <f>'13. Desinvesteringen'!G224</f>
        <v>2021</v>
      </c>
    </row>
    <row r="223" spans="2:7" s="3" customFormat="1">
      <c r="B223" s="43">
        <f>'13. Desinvesteringen'!B225</f>
        <v>206</v>
      </c>
      <c r="D223" s="43" t="str">
        <f>'13. Desinvesteringen'!C225</f>
        <v>10 Gereedschap</v>
      </c>
      <c r="E223" s="43">
        <f>'13. Desinvesteringen'!D225</f>
        <v>2011</v>
      </c>
      <c r="F223" s="48">
        <f>'13. Desinvesteringen'!E225</f>
        <v>327059.9632444483</v>
      </c>
      <c r="G223" s="43">
        <f>'13. Desinvesteringen'!G225</f>
        <v>2021</v>
      </c>
    </row>
    <row r="224" spans="2:7" s="3" customFormat="1">
      <c r="B224" s="43">
        <f>'13. Desinvesteringen'!B226</f>
        <v>207</v>
      </c>
      <c r="D224" s="43" t="str">
        <f>'13. Desinvesteringen'!C226</f>
        <v>10 Gereedschap</v>
      </c>
      <c r="E224" s="43">
        <f>'13. Desinvesteringen'!D226</f>
        <v>2011</v>
      </c>
      <c r="F224" s="48">
        <f>'13. Desinvesteringen'!E226</f>
        <v>204205.26050762061</v>
      </c>
      <c r="G224" s="43">
        <f>'13. Desinvesteringen'!G226</f>
        <v>2021</v>
      </c>
    </row>
    <row r="225" spans="2:7" s="3" customFormat="1">
      <c r="B225" s="43">
        <f>'13. Desinvesteringen'!B227</f>
        <v>208</v>
      </c>
      <c r="D225" s="43" t="str">
        <f>'13. Desinvesteringen'!C227</f>
        <v>15 Compressorstations (TT-BT-AT)</v>
      </c>
      <c r="E225" s="43">
        <f>'13. Desinvesteringen'!D227</f>
        <v>1970</v>
      </c>
      <c r="F225" s="48">
        <f>'13. Desinvesteringen'!E227</f>
        <v>200671.11000000002</v>
      </c>
      <c r="G225" s="43">
        <f>'13. Desinvesteringen'!G227</f>
        <v>2021</v>
      </c>
    </row>
    <row r="226" spans="2:7" s="3" customFormat="1">
      <c r="B226" s="43">
        <f>'13. Desinvesteringen'!B228</f>
        <v>209</v>
      </c>
      <c r="D226" s="43" t="str">
        <f>'13. Desinvesteringen'!C228</f>
        <v>15 Compressorstations (TT-BT-AT)</v>
      </c>
      <c r="E226" s="43">
        <f>'13. Desinvesteringen'!D228</f>
        <v>1971</v>
      </c>
      <c r="F226" s="48">
        <f>'13. Desinvesteringen'!E228</f>
        <v>31459.45</v>
      </c>
      <c r="G226" s="43">
        <f>'13. Desinvesteringen'!G228</f>
        <v>2021</v>
      </c>
    </row>
    <row r="227" spans="2:7" s="3" customFormat="1">
      <c r="B227" s="43">
        <f>'13. Desinvesteringen'!B229</f>
        <v>210</v>
      </c>
      <c r="D227" s="43" t="str">
        <f>'13. Desinvesteringen'!C229</f>
        <v>15 Compressorstations (TT-BT-AT)</v>
      </c>
      <c r="E227" s="43">
        <f>'13. Desinvesteringen'!D229</f>
        <v>1974</v>
      </c>
      <c r="F227" s="48">
        <f>'13. Desinvesteringen'!E229</f>
        <v>37307.01</v>
      </c>
      <c r="G227" s="43">
        <f>'13. Desinvesteringen'!G229</f>
        <v>2021</v>
      </c>
    </row>
    <row r="228" spans="2:7" s="3" customFormat="1">
      <c r="B228" s="43">
        <f>'13. Desinvesteringen'!B230</f>
        <v>211</v>
      </c>
      <c r="D228" s="43" t="str">
        <f>'13. Desinvesteringen'!C230</f>
        <v>15 Compressorstations (TT-BT-AT)</v>
      </c>
      <c r="E228" s="43">
        <f>'13. Desinvesteringen'!D230</f>
        <v>1977</v>
      </c>
      <c r="F228" s="48">
        <f>'13. Desinvesteringen'!E230</f>
        <v>56993.78</v>
      </c>
      <c r="G228" s="43">
        <f>'13. Desinvesteringen'!G230</f>
        <v>2021</v>
      </c>
    </row>
    <row r="229" spans="2:7" s="3" customFormat="1">
      <c r="B229" s="43">
        <f>'13. Desinvesteringen'!B231</f>
        <v>212</v>
      </c>
      <c r="D229" s="43" t="str">
        <f>'13. Desinvesteringen'!C231</f>
        <v>15 Compressorstations (TT-BT-AT)</v>
      </c>
      <c r="E229" s="43">
        <f>'13. Desinvesteringen'!D231</f>
        <v>1987</v>
      </c>
      <c r="F229" s="48">
        <f>'13. Desinvesteringen'!E231</f>
        <v>30140.38</v>
      </c>
      <c r="G229" s="43">
        <f>'13. Desinvesteringen'!G231</f>
        <v>2021</v>
      </c>
    </row>
    <row r="230" spans="2:7" s="3" customFormat="1">
      <c r="B230" s="43">
        <f>'13. Desinvesteringen'!B232</f>
        <v>213</v>
      </c>
      <c r="D230" s="43" t="str">
        <f>'13. Desinvesteringen'!C232</f>
        <v>15 Compressorstations (TT-BT-AT)</v>
      </c>
      <c r="E230" s="43">
        <f>'13. Desinvesteringen'!D232</f>
        <v>2006</v>
      </c>
      <c r="F230" s="48">
        <f>'13. Desinvesteringen'!E232</f>
        <v>220824.52000000002</v>
      </c>
      <c r="G230" s="43">
        <f>'13. Desinvesteringen'!G232</f>
        <v>2021</v>
      </c>
    </row>
    <row r="231" spans="2:7" s="3" customFormat="1">
      <c r="B231" s="43">
        <f>'13. Desinvesteringen'!B233</f>
        <v>214</v>
      </c>
      <c r="D231" s="43" t="str">
        <f>'13. Desinvesteringen'!C233</f>
        <v>15 Compressorstations (TT-BT-AT)</v>
      </c>
      <c r="E231" s="43">
        <f>'13. Desinvesteringen'!D233</f>
        <v>2007</v>
      </c>
      <c r="F231" s="48">
        <f>'13. Desinvesteringen'!E233</f>
        <v>118615.11181912628</v>
      </c>
      <c r="G231" s="43">
        <f>'13. Desinvesteringen'!G233</f>
        <v>2021</v>
      </c>
    </row>
    <row r="232" spans="2:7" s="3" customFormat="1">
      <c r="B232" s="43">
        <f>'13. Desinvesteringen'!B234</f>
        <v>215</v>
      </c>
      <c r="D232" s="43" t="str">
        <f>'13. Desinvesteringen'!C234</f>
        <v>15 Compressorstations (TT-BT-AT)</v>
      </c>
      <c r="E232" s="43">
        <f>'13. Desinvesteringen'!D234</f>
        <v>2009</v>
      </c>
      <c r="F232" s="48">
        <f>'13. Desinvesteringen'!E234</f>
        <v>36749.480000000003</v>
      </c>
      <c r="G232" s="43">
        <f>'13. Desinvesteringen'!G234</f>
        <v>2021</v>
      </c>
    </row>
    <row r="233" spans="2:7" s="3" customFormat="1">
      <c r="B233" s="43">
        <f>'13. Desinvesteringen'!B235</f>
        <v>216</v>
      </c>
      <c r="D233" s="43" t="str">
        <f>'13. Desinvesteringen'!C235</f>
        <v>15 Compressorstations (TT-BT-AT)</v>
      </c>
      <c r="E233" s="43">
        <f>'13. Desinvesteringen'!D235</f>
        <v>2010</v>
      </c>
      <c r="F233" s="48">
        <f>'13. Desinvesteringen'!E235</f>
        <v>16852.444769673708</v>
      </c>
      <c r="G233" s="43">
        <f>'13. Desinvesteringen'!G235</f>
        <v>2021</v>
      </c>
    </row>
    <row r="234" spans="2:7" s="3" customFormat="1">
      <c r="B234" s="43">
        <f>'13. Desinvesteringen'!B236</f>
        <v>217</v>
      </c>
      <c r="D234" s="43" t="str">
        <f>'13. Desinvesteringen'!C236</f>
        <v>15 Compressorstations (TT-BT-AT)</v>
      </c>
      <c r="E234" s="43">
        <f>'13. Desinvesteringen'!D236</f>
        <v>2011</v>
      </c>
      <c r="F234" s="48">
        <f>'13. Desinvesteringen'!E236</f>
        <v>161240.22989045532</v>
      </c>
      <c r="G234" s="43">
        <f>'13. Desinvesteringen'!G236</f>
        <v>2021</v>
      </c>
    </row>
    <row r="235" spans="2:7" s="3" customFormat="1">
      <c r="B235" s="43">
        <f>'13. Desinvesteringen'!B237</f>
        <v>218</v>
      </c>
      <c r="D235" s="43" t="str">
        <f>'13. Desinvesteringen'!C237</f>
        <v>16 LNG installaties</v>
      </c>
      <c r="E235" s="43">
        <f>'13. Desinvesteringen'!D237</f>
        <v>1977</v>
      </c>
      <c r="F235" s="48">
        <f>'13. Desinvesteringen'!E237</f>
        <v>35828970.149999999</v>
      </c>
      <c r="G235" s="43">
        <f>'13. Desinvesteringen'!G237</f>
        <v>2021</v>
      </c>
    </row>
    <row r="236" spans="2:7" s="3" customFormat="1">
      <c r="B236" s="43">
        <f>'13. Desinvesteringen'!B238</f>
        <v>219</v>
      </c>
      <c r="D236" s="43" t="str">
        <f>'13. Desinvesteringen'!C238</f>
        <v>16 LNG installaties</v>
      </c>
      <c r="E236" s="43">
        <f>'13. Desinvesteringen'!D238</f>
        <v>1998</v>
      </c>
      <c r="F236" s="48">
        <f>'13. Desinvesteringen'!E238</f>
        <v>75833.259999999995</v>
      </c>
      <c r="G236" s="43">
        <f>'13. Desinvesteringen'!G238</f>
        <v>2021</v>
      </c>
    </row>
    <row r="237" spans="2:7" s="3" customFormat="1">
      <c r="B237" s="43">
        <f>'13. Desinvesteringen'!B239</f>
        <v>220</v>
      </c>
      <c r="D237" s="43" t="str">
        <f>'13. Desinvesteringen'!C239</f>
        <v>16 LNG installaties</v>
      </c>
      <c r="E237" s="43">
        <f>'13. Desinvesteringen'!D239</f>
        <v>2004</v>
      </c>
      <c r="F237" s="48">
        <f>'13. Desinvesteringen'!E239</f>
        <v>698617.72</v>
      </c>
      <c r="G237" s="43">
        <f>'13. Desinvesteringen'!G239</f>
        <v>2021</v>
      </c>
    </row>
    <row r="238" spans="2:7" s="3" customFormat="1">
      <c r="B238" s="43">
        <f>'13. Desinvesteringen'!B240</f>
        <v>221</v>
      </c>
      <c r="D238" s="43" t="str">
        <f>'13. Desinvesteringen'!C240</f>
        <v>16 LNG installaties</v>
      </c>
      <c r="E238" s="43">
        <f>'13. Desinvesteringen'!D240</f>
        <v>2006</v>
      </c>
      <c r="F238" s="48">
        <f>'13. Desinvesteringen'!E240</f>
        <v>134414.63</v>
      </c>
      <c r="G238" s="43">
        <f>'13. Desinvesteringen'!G240</f>
        <v>2021</v>
      </c>
    </row>
    <row r="239" spans="2:7" s="3" customFormat="1">
      <c r="B239" s="43">
        <f>'13. Desinvesteringen'!B241</f>
        <v>222</v>
      </c>
      <c r="D239" s="43" t="str">
        <f>'13. Desinvesteringen'!C241</f>
        <v>16 LNG installaties</v>
      </c>
      <c r="E239" s="43">
        <f>'13. Desinvesteringen'!D241</f>
        <v>2007</v>
      </c>
      <c r="F239" s="48">
        <f>'13. Desinvesteringen'!E241</f>
        <v>295840.56</v>
      </c>
      <c r="G239" s="43">
        <f>'13. Desinvesteringen'!G241</f>
        <v>2021</v>
      </c>
    </row>
    <row r="240" spans="2:7" s="3" customFormat="1">
      <c r="B240" s="43">
        <f>'13. Desinvesteringen'!B242</f>
        <v>223</v>
      </c>
      <c r="D240" s="43" t="str">
        <f>'13. Desinvesteringen'!C242</f>
        <v>16 LNG installaties</v>
      </c>
      <c r="E240" s="43">
        <f>'13. Desinvesteringen'!D242</f>
        <v>2008</v>
      </c>
      <c r="F240" s="48">
        <f>'13. Desinvesteringen'!E242</f>
        <v>422693.60000000003</v>
      </c>
      <c r="G240" s="43">
        <f>'13. Desinvesteringen'!G242</f>
        <v>2021</v>
      </c>
    </row>
    <row r="241" spans="2:7" s="3" customFormat="1">
      <c r="B241" s="43">
        <f>'13. Desinvesteringen'!B243</f>
        <v>224</v>
      </c>
      <c r="D241" s="43" t="str">
        <f>'13. Desinvesteringen'!C243</f>
        <v>16 LNG installaties</v>
      </c>
      <c r="E241" s="43">
        <f>'13. Desinvesteringen'!D243</f>
        <v>2009</v>
      </c>
      <c r="F241" s="48">
        <f>'13. Desinvesteringen'!E243</f>
        <v>7501964.5199999996</v>
      </c>
      <c r="G241" s="43">
        <f>'13. Desinvesteringen'!G243</f>
        <v>2021</v>
      </c>
    </row>
    <row r="242" spans="2:7" s="3" customFormat="1">
      <c r="B242" s="43">
        <f>'13. Desinvesteringen'!B244</f>
        <v>225</v>
      </c>
      <c r="D242" s="43" t="str">
        <f>'13. Desinvesteringen'!C244</f>
        <v>16 LNG installaties</v>
      </c>
      <c r="E242" s="43">
        <f>'13. Desinvesteringen'!D244</f>
        <v>2010</v>
      </c>
      <c r="F242" s="48">
        <f>'13. Desinvesteringen'!E244</f>
        <v>1044433.3749015761</v>
      </c>
      <c r="G242" s="43">
        <f>'13. Desinvesteringen'!G244</f>
        <v>2021</v>
      </c>
    </row>
    <row r="243" spans="2:7" s="3" customFormat="1">
      <c r="B243" s="43">
        <f>'13. Desinvesteringen'!B245</f>
        <v>226</v>
      </c>
      <c r="D243" s="43" t="str">
        <f>'13. Desinvesteringen'!C245</f>
        <v>16 LNG installaties</v>
      </c>
      <c r="E243" s="43">
        <f>'13. Desinvesteringen'!D245</f>
        <v>2011</v>
      </c>
      <c r="F243" s="48">
        <f>'13. Desinvesteringen'!E245</f>
        <v>55479.276483167145</v>
      </c>
      <c r="G243" s="43">
        <f>'13. Desinvesteringen'!G245</f>
        <v>2021</v>
      </c>
    </row>
    <row r="244" spans="2:7" s="3" customFormat="1">
      <c r="B244" s="43">
        <f>'13. Desinvesteringen'!B246</f>
        <v>227</v>
      </c>
      <c r="D244" s="43" t="str">
        <f>'13. Desinvesteringen'!C246</f>
        <v>16 LNG installaties</v>
      </c>
      <c r="E244" s="43">
        <f>'13. Desinvesteringen'!D246</f>
        <v>2012</v>
      </c>
      <c r="F244" s="48">
        <f>'13. Desinvesteringen'!E246</f>
        <v>3622072.4393920866</v>
      </c>
      <c r="G244" s="43">
        <f>'13. Desinvesteringen'!G246</f>
        <v>2021</v>
      </c>
    </row>
    <row r="245" spans="2:7" s="3" customFormat="1">
      <c r="B245" s="43">
        <f>'13. Desinvesteringen'!B247</f>
        <v>228</v>
      </c>
      <c r="D245" s="43" t="str">
        <f>'13. Desinvesteringen'!C247</f>
        <v>16 LNG installaties</v>
      </c>
      <c r="E245" s="43">
        <f>'13. Desinvesteringen'!D247</f>
        <v>2013</v>
      </c>
      <c r="F245" s="48">
        <f>'13. Desinvesteringen'!E247</f>
        <v>3696661.0956130447</v>
      </c>
      <c r="G245" s="43">
        <f>'13. Desinvesteringen'!G247</f>
        <v>2021</v>
      </c>
    </row>
    <row r="246" spans="2:7" s="3" customFormat="1">
      <c r="B246" s="43">
        <f>'13. Desinvesteringen'!B248</f>
        <v>229</v>
      </c>
      <c r="D246" s="43" t="str">
        <f>'13. Desinvesteringen'!C248</f>
        <v>16 LNG installaties</v>
      </c>
      <c r="E246" s="43">
        <f>'13. Desinvesteringen'!D248</f>
        <v>2014</v>
      </c>
      <c r="F246" s="48">
        <f>'13. Desinvesteringen'!E248</f>
        <v>-211261.47377242689</v>
      </c>
      <c r="G246" s="43">
        <f>'13. Desinvesteringen'!G248</f>
        <v>2021</v>
      </c>
    </row>
    <row r="247" spans="2:7" s="3" customFormat="1">
      <c r="B247" s="43">
        <f>'13. Desinvesteringen'!B249</f>
        <v>230</v>
      </c>
      <c r="D247" s="43" t="str">
        <f>'13. Desinvesteringen'!C249</f>
        <v>16 LNG installaties</v>
      </c>
      <c r="E247" s="43">
        <f>'13. Desinvesteringen'!D249</f>
        <v>2015</v>
      </c>
      <c r="F247" s="48">
        <f>'13. Desinvesteringen'!E249</f>
        <v>1410348.6255901323</v>
      </c>
      <c r="G247" s="43">
        <f>'13. Desinvesteringen'!G249</f>
        <v>2021</v>
      </c>
    </row>
    <row r="248" spans="2:7" s="3" customFormat="1">
      <c r="B248" s="43">
        <f>'13. Desinvesteringen'!B250</f>
        <v>231</v>
      </c>
      <c r="D248" s="43" t="str">
        <f>'13. Desinvesteringen'!C250</f>
        <v>16 LNG installaties</v>
      </c>
      <c r="E248" s="43">
        <f>'13. Desinvesteringen'!D250</f>
        <v>2016</v>
      </c>
      <c r="F248" s="48">
        <f>'13. Desinvesteringen'!E250</f>
        <v>1210083.3299999998</v>
      </c>
      <c r="G248" s="43">
        <f>'13. Desinvesteringen'!G250</f>
        <v>2021</v>
      </c>
    </row>
    <row r="249" spans="2:7" s="3" customFormat="1">
      <c r="B249" s="43">
        <f>'13. Desinvesteringen'!B251</f>
        <v>232</v>
      </c>
      <c r="D249" s="43" t="str">
        <f>'13. Desinvesteringen'!C251</f>
        <v>16 LNG installaties</v>
      </c>
      <c r="E249" s="43">
        <f>'13. Desinvesteringen'!D251</f>
        <v>2016</v>
      </c>
      <c r="F249" s="48">
        <f>'13. Desinvesteringen'!E251</f>
        <v>4463010.1800000006</v>
      </c>
      <c r="G249" s="43">
        <f>'13. Desinvesteringen'!G251</f>
        <v>2021</v>
      </c>
    </row>
    <row r="250" spans="2:7" s="3" customFormat="1">
      <c r="B250" s="43">
        <f>'13. Desinvesteringen'!B252</f>
        <v>233</v>
      </c>
      <c r="D250" s="43" t="str">
        <f>'13. Desinvesteringen'!C252</f>
        <v>17 Mengstations</v>
      </c>
      <c r="E250" s="43">
        <f>'13. Desinvesteringen'!D252</f>
        <v>1993</v>
      </c>
      <c r="F250" s="48">
        <f>'13. Desinvesteringen'!E252</f>
        <v>7214.43</v>
      </c>
      <c r="G250" s="43">
        <f>'13. Desinvesteringen'!G252</f>
        <v>2021</v>
      </c>
    </row>
    <row r="251" spans="2:7" s="3" customFormat="1">
      <c r="B251" s="43">
        <f>'13. Desinvesteringen'!B253</f>
        <v>234</v>
      </c>
      <c r="D251" s="43" t="str">
        <f>'13. Desinvesteringen'!C253</f>
        <v>17 Mengstations</v>
      </c>
      <c r="E251" s="43">
        <f>'13. Desinvesteringen'!D253</f>
        <v>2006</v>
      </c>
      <c r="F251" s="48">
        <f>'13. Desinvesteringen'!E253</f>
        <v>90670.522605892213</v>
      </c>
      <c r="G251" s="43">
        <f>'13. Desinvesteringen'!G253</f>
        <v>2021</v>
      </c>
    </row>
    <row r="252" spans="2:7" s="3" customFormat="1">
      <c r="B252" s="43">
        <f>'13. Desinvesteringen'!B254</f>
        <v>235</v>
      </c>
      <c r="D252" s="43" t="str">
        <f>'13. Desinvesteringen'!C254</f>
        <v>17 Mengstations</v>
      </c>
      <c r="E252" s="43">
        <f>'13. Desinvesteringen'!D254</f>
        <v>2007</v>
      </c>
      <c r="F252" s="48">
        <f>'13. Desinvesteringen'!E254</f>
        <v>15457.31</v>
      </c>
      <c r="G252" s="43">
        <f>'13. Desinvesteringen'!G254</f>
        <v>2021</v>
      </c>
    </row>
    <row r="253" spans="2:7" s="3" customFormat="1">
      <c r="B253" s="43">
        <f>'13. Desinvesteringen'!B255</f>
        <v>236</v>
      </c>
      <c r="D253" s="43" t="str">
        <f>'13. Desinvesteringen'!C255</f>
        <v>17 Mengstations</v>
      </c>
      <c r="E253" s="43">
        <f>'13. Desinvesteringen'!D255</f>
        <v>2011</v>
      </c>
      <c r="F253" s="48">
        <f>'13. Desinvesteringen'!E255</f>
        <v>17709.499967104181</v>
      </c>
      <c r="G253" s="43">
        <f>'13. Desinvesteringen'!G255</f>
        <v>2021</v>
      </c>
    </row>
    <row r="254" spans="2:7" s="3" customFormat="1">
      <c r="B254" s="43">
        <f>'13. Desinvesteringen'!B256</f>
        <v>237</v>
      </c>
      <c r="D254" s="43" t="str">
        <f>'13. Desinvesteringen'!C256</f>
        <v>20 Kantoorgebouwen</v>
      </c>
      <c r="E254" s="43">
        <f>'13. Desinvesteringen'!D256</f>
        <v>1998</v>
      </c>
      <c r="F254" s="48">
        <f>'13. Desinvesteringen'!E256</f>
        <v>1145228.3699999999</v>
      </c>
      <c r="G254" s="43">
        <f>'13. Desinvesteringen'!G256</f>
        <v>2021</v>
      </c>
    </row>
    <row r="255" spans="2:7" s="3" customFormat="1">
      <c r="B255" s="43">
        <f>'13. Desinvesteringen'!B257</f>
        <v>238</v>
      </c>
      <c r="D255" s="43" t="str">
        <f>'13. Desinvesteringen'!C257</f>
        <v>20 Kantoorgebouwen</v>
      </c>
      <c r="E255" s="43">
        <f>'13. Desinvesteringen'!D257</f>
        <v>2002</v>
      </c>
      <c r="F255" s="48">
        <f>'13. Desinvesteringen'!E257</f>
        <v>207275.81</v>
      </c>
      <c r="G255" s="43">
        <f>'13. Desinvesteringen'!G257</f>
        <v>2021</v>
      </c>
    </row>
    <row r="256" spans="2:7" s="3" customFormat="1">
      <c r="B256" s="43">
        <f>'13. Desinvesteringen'!B258</f>
        <v>239</v>
      </c>
      <c r="D256" s="43" t="str">
        <f>'13. Desinvesteringen'!C258</f>
        <v>20 Kantoorgebouwen</v>
      </c>
      <c r="E256" s="43">
        <f>'13. Desinvesteringen'!D258</f>
        <v>2004</v>
      </c>
      <c r="F256" s="48">
        <f>'13. Desinvesteringen'!E258</f>
        <v>114452.9</v>
      </c>
      <c r="G256" s="43">
        <f>'13. Desinvesteringen'!G258</f>
        <v>2021</v>
      </c>
    </row>
    <row r="257" spans="2:7" s="3" customFormat="1">
      <c r="B257" s="43">
        <f>'13. Desinvesteringen'!B259</f>
        <v>240</v>
      </c>
      <c r="D257" s="43" t="str">
        <f>'13. Desinvesteringen'!C259</f>
        <v>20 Kantoorgebouwen</v>
      </c>
      <c r="E257" s="43">
        <f>'13. Desinvesteringen'!D259</f>
        <v>2005</v>
      </c>
      <c r="F257" s="48">
        <f>'13. Desinvesteringen'!E259</f>
        <v>188996.13</v>
      </c>
      <c r="G257" s="43">
        <f>'13. Desinvesteringen'!G259</f>
        <v>2021</v>
      </c>
    </row>
    <row r="258" spans="2:7" s="3" customFormat="1">
      <c r="B258" s="43">
        <f>'13. Desinvesteringen'!B260</f>
        <v>241</v>
      </c>
      <c r="D258" s="43" t="str">
        <f>'13. Desinvesteringen'!C260</f>
        <v>20 Kantoorgebouwen</v>
      </c>
      <c r="E258" s="43">
        <f>'13. Desinvesteringen'!D260</f>
        <v>2008</v>
      </c>
      <c r="F258" s="48">
        <f>'13. Desinvesteringen'!E260</f>
        <v>84567.28</v>
      </c>
      <c r="G258" s="43">
        <f>'13. Desinvesteringen'!G260</f>
        <v>2021</v>
      </c>
    </row>
    <row r="259" spans="2:7" s="3" customFormat="1">
      <c r="B259" s="43">
        <f>'13. Desinvesteringen'!B261</f>
        <v>242</v>
      </c>
      <c r="D259" s="43" t="str">
        <f>'13. Desinvesteringen'!C261</f>
        <v>20 Kantoorgebouwen</v>
      </c>
      <c r="E259" s="43">
        <f>'13. Desinvesteringen'!D261</f>
        <v>2009</v>
      </c>
      <c r="F259" s="48">
        <f>'13. Desinvesteringen'!E261</f>
        <v>163009.45000000001</v>
      </c>
      <c r="G259" s="43">
        <f>'13. Desinvesteringen'!G261</f>
        <v>2021</v>
      </c>
    </row>
    <row r="260" spans="2:7" s="3" customFormat="1">
      <c r="B260" s="43">
        <f>'13. Desinvesteringen'!B262</f>
        <v>243</v>
      </c>
      <c r="D260" s="43" t="str">
        <f>'13. Desinvesteringen'!C262</f>
        <v>20 Kantoorgebouwen</v>
      </c>
      <c r="E260" s="43">
        <f>'13. Desinvesteringen'!D262</f>
        <v>2010</v>
      </c>
      <c r="F260" s="48">
        <f>'13. Desinvesteringen'!E262</f>
        <v>137160.34344793225</v>
      </c>
      <c r="G260" s="43">
        <f>'13. Desinvesteringen'!G262</f>
        <v>2021</v>
      </c>
    </row>
    <row r="261" spans="2:7" s="3" customFormat="1">
      <c r="B261" s="43">
        <f>'13. Desinvesteringen'!B263</f>
        <v>244</v>
      </c>
      <c r="D261" s="43" t="str">
        <f>'13. Desinvesteringen'!C263</f>
        <v>20 Kantoorgebouwen</v>
      </c>
      <c r="E261" s="43">
        <f>'13. Desinvesteringen'!D263</f>
        <v>2011</v>
      </c>
      <c r="F261" s="48">
        <f>'13. Desinvesteringen'!E263</f>
        <v>28002.195226489926</v>
      </c>
      <c r="G261" s="43">
        <f>'13. Desinvesteringen'!G263</f>
        <v>2021</v>
      </c>
    </row>
    <row r="262" spans="2:7" s="3" customFormat="1">
      <c r="B262" s="43">
        <f>'13. Desinvesteringen'!B264</f>
        <v>245</v>
      </c>
      <c r="D262" s="43" t="str">
        <f>'13. Desinvesteringen'!C264</f>
        <v>20 Kantoorgebouwen</v>
      </c>
      <c r="E262" s="43">
        <f>'13. Desinvesteringen'!D264</f>
        <v>2012</v>
      </c>
      <c r="F262" s="48">
        <f>'13. Desinvesteringen'!E264</f>
        <v>418308.90169201128</v>
      </c>
      <c r="G262" s="43">
        <f>'13. Desinvesteringen'!G264</f>
        <v>2021</v>
      </c>
    </row>
    <row r="263" spans="2:7" s="3" customFormat="1">
      <c r="B263" s="43">
        <f>'13. Desinvesteringen'!B265</f>
        <v>246</v>
      </c>
      <c r="D263" s="43" t="str">
        <f>'13. Desinvesteringen'!C265</f>
        <v>20 Kantoorgebouwen</v>
      </c>
      <c r="E263" s="43">
        <f>'13. Desinvesteringen'!D265</f>
        <v>2012</v>
      </c>
      <c r="F263" s="48">
        <f>'13. Desinvesteringen'!E265</f>
        <v>34493.89</v>
      </c>
      <c r="G263" s="43">
        <f>'13. Desinvesteringen'!G265</f>
        <v>2021</v>
      </c>
    </row>
    <row r="264" spans="2:7" s="3" customFormat="1">
      <c r="B264" s="43">
        <f>'13. Desinvesteringen'!B266</f>
        <v>247</v>
      </c>
      <c r="D264" s="43" t="str">
        <f>'13. Desinvesteringen'!C266</f>
        <v>20 Kantoorgebouwen</v>
      </c>
      <c r="E264" s="43">
        <f>'13. Desinvesteringen'!D266</f>
        <v>2014</v>
      </c>
      <c r="F264" s="48">
        <f>'13. Desinvesteringen'!E266</f>
        <v>119209.70383364368</v>
      </c>
      <c r="G264" s="43">
        <f>'13. Desinvesteringen'!G266</f>
        <v>2021</v>
      </c>
    </row>
    <row r="265" spans="2:7" s="3" customFormat="1">
      <c r="B265" s="43">
        <f>'13. Desinvesteringen'!B267</f>
        <v>248</v>
      </c>
      <c r="D265" s="43" t="str">
        <f>'13. Desinvesteringen'!C267</f>
        <v>20 Kantoorgebouwen</v>
      </c>
      <c r="E265" s="43">
        <f>'13. Desinvesteringen'!D267</f>
        <v>2015</v>
      </c>
      <c r="F265" s="48">
        <f>'13. Desinvesteringen'!E267</f>
        <v>86744.489646918475</v>
      </c>
      <c r="G265" s="43">
        <f>'13. Desinvesteringen'!G267</f>
        <v>2021</v>
      </c>
    </row>
    <row r="266" spans="2:7" s="3" customFormat="1">
      <c r="B266" s="43">
        <f>'13. Desinvesteringen'!B268</f>
        <v>249</v>
      </c>
      <c r="D266" s="43" t="str">
        <f>'13. Desinvesteringen'!C268</f>
        <v>20 Kantoorgebouwen</v>
      </c>
      <c r="E266" s="43">
        <f>'13. Desinvesteringen'!D268</f>
        <v>2016</v>
      </c>
      <c r="F266" s="48">
        <f>'13. Desinvesteringen'!E268</f>
        <v>872938.23153047287</v>
      </c>
      <c r="G266" s="43">
        <f>'13. Desinvesteringen'!G268</f>
        <v>2021</v>
      </c>
    </row>
    <row r="267" spans="2:7" s="3" customFormat="1">
      <c r="B267" s="43">
        <f>'13. Desinvesteringen'!B269</f>
        <v>250</v>
      </c>
      <c r="D267" s="43" t="str">
        <f>'13. Desinvesteringen'!C269</f>
        <v>20 Kantoorgebouwen</v>
      </c>
      <c r="E267" s="43">
        <f>'13. Desinvesteringen'!D269</f>
        <v>2018</v>
      </c>
      <c r="F267" s="48">
        <f>'13. Desinvesteringen'!E269</f>
        <v>318444.09968867822</v>
      </c>
      <c r="G267" s="43">
        <f>'13. Desinvesteringen'!G269</f>
        <v>2021</v>
      </c>
    </row>
    <row r="268" spans="2:7" s="3" customFormat="1">
      <c r="B268" s="43">
        <f>'13. Desinvesteringen'!B270</f>
        <v>251</v>
      </c>
      <c r="D268" s="43" t="str">
        <f>'13. Desinvesteringen'!C270</f>
        <v>20 Kantoorgebouwen</v>
      </c>
      <c r="E268" s="43">
        <f>'13. Desinvesteringen'!D270</f>
        <v>2019</v>
      </c>
      <c r="F268" s="48">
        <f>'13. Desinvesteringen'!E270</f>
        <v>470203.71904289688</v>
      </c>
      <c r="G268" s="43">
        <f>'13. Desinvesteringen'!G270</f>
        <v>2021</v>
      </c>
    </row>
    <row r="269" spans="2:7" s="3" customFormat="1">
      <c r="B269" s="43">
        <f>'13. Desinvesteringen'!B271</f>
        <v>252</v>
      </c>
      <c r="D269" s="43" t="str">
        <f>'13. Desinvesteringen'!C271</f>
        <v>21 Hoofdtransportleiding</v>
      </c>
      <c r="E269" s="43">
        <f>'13. Desinvesteringen'!D271</f>
        <v>1964</v>
      </c>
      <c r="F269" s="48">
        <f>'13. Desinvesteringen'!E271</f>
        <v>1904</v>
      </c>
      <c r="G269" s="43">
        <f>'13. Desinvesteringen'!G271</f>
        <v>2021</v>
      </c>
    </row>
    <row r="270" spans="2:7" s="3" customFormat="1">
      <c r="B270" s="43">
        <f>'13. Desinvesteringen'!B272</f>
        <v>253</v>
      </c>
      <c r="D270" s="43" t="str">
        <f>'13. Desinvesteringen'!C272</f>
        <v>21 Hoofdtransportleiding</v>
      </c>
      <c r="E270" s="43">
        <f>'13. Desinvesteringen'!D272</f>
        <v>1966</v>
      </c>
      <c r="F270" s="48">
        <f>'13. Desinvesteringen'!E272</f>
        <v>360</v>
      </c>
      <c r="G270" s="43">
        <f>'13. Desinvesteringen'!G272</f>
        <v>2021</v>
      </c>
    </row>
    <row r="271" spans="2:7" s="3" customFormat="1">
      <c r="B271" s="43">
        <f>'13. Desinvesteringen'!B273</f>
        <v>254</v>
      </c>
      <c r="D271" s="43" t="str">
        <f>'13. Desinvesteringen'!C273</f>
        <v>21 Hoofdtransportleiding</v>
      </c>
      <c r="E271" s="43">
        <f>'13. Desinvesteringen'!D273</f>
        <v>1967</v>
      </c>
      <c r="F271" s="48">
        <f>'13. Desinvesteringen'!E273</f>
        <v>168</v>
      </c>
      <c r="G271" s="43">
        <f>'13. Desinvesteringen'!G273</f>
        <v>2021</v>
      </c>
    </row>
    <row r="272" spans="2:7" s="3" customFormat="1">
      <c r="B272" s="43">
        <f>'13. Desinvesteringen'!B274</f>
        <v>255</v>
      </c>
      <c r="D272" s="43" t="str">
        <f>'13. Desinvesteringen'!C274</f>
        <v>21 Hoofdtransportleiding</v>
      </c>
      <c r="E272" s="43">
        <f>'13. Desinvesteringen'!D274</f>
        <v>1968</v>
      </c>
      <c r="F272" s="48">
        <f>'13. Desinvesteringen'!E274</f>
        <v>10784</v>
      </c>
      <c r="G272" s="43">
        <f>'13. Desinvesteringen'!G274</f>
        <v>2021</v>
      </c>
    </row>
    <row r="273" spans="2:7" s="3" customFormat="1">
      <c r="B273" s="43">
        <f>'13. Desinvesteringen'!B275</f>
        <v>256</v>
      </c>
      <c r="D273" s="43" t="str">
        <f>'13. Desinvesteringen'!C275</f>
        <v>21 Hoofdtransportleiding</v>
      </c>
      <c r="E273" s="43">
        <f>'13. Desinvesteringen'!D275</f>
        <v>1969</v>
      </c>
      <c r="F273" s="48">
        <f>'13. Desinvesteringen'!E275</f>
        <v>528</v>
      </c>
      <c r="G273" s="43">
        <f>'13. Desinvesteringen'!G275</f>
        <v>2021</v>
      </c>
    </row>
    <row r="274" spans="2:7" s="3" customFormat="1">
      <c r="B274" s="43">
        <f>'13. Desinvesteringen'!B276</f>
        <v>257</v>
      </c>
      <c r="D274" s="43" t="str">
        <f>'13. Desinvesteringen'!C276</f>
        <v>21 Hoofdtransportleiding</v>
      </c>
      <c r="E274" s="43">
        <f>'13. Desinvesteringen'!D276</f>
        <v>1970</v>
      </c>
      <c r="F274" s="48">
        <f>'13. Desinvesteringen'!E276</f>
        <v>126766.11</v>
      </c>
      <c r="G274" s="43">
        <f>'13. Desinvesteringen'!G276</f>
        <v>2021</v>
      </c>
    </row>
    <row r="275" spans="2:7" s="3" customFormat="1">
      <c r="B275" s="43">
        <f>'13. Desinvesteringen'!B277</f>
        <v>258</v>
      </c>
      <c r="D275" s="43" t="str">
        <f>'13. Desinvesteringen'!C277</f>
        <v>21 Hoofdtransportleiding</v>
      </c>
      <c r="E275" s="43">
        <f>'13. Desinvesteringen'!D277</f>
        <v>1971</v>
      </c>
      <c r="F275" s="48">
        <f>'13. Desinvesteringen'!E277</f>
        <v>13448</v>
      </c>
      <c r="G275" s="43">
        <f>'13. Desinvesteringen'!G277</f>
        <v>2021</v>
      </c>
    </row>
    <row r="276" spans="2:7" s="3" customFormat="1">
      <c r="B276" s="43">
        <f>'13. Desinvesteringen'!B278</f>
        <v>259</v>
      </c>
      <c r="D276" s="43" t="str">
        <f>'13. Desinvesteringen'!C278</f>
        <v>21 Hoofdtransportleiding</v>
      </c>
      <c r="E276" s="43">
        <f>'13. Desinvesteringen'!D278</f>
        <v>1972</v>
      </c>
      <c r="F276" s="48">
        <f>'13. Desinvesteringen'!E278</f>
        <v>3048</v>
      </c>
      <c r="G276" s="43">
        <f>'13. Desinvesteringen'!G278</f>
        <v>2021</v>
      </c>
    </row>
    <row r="277" spans="2:7" s="3" customFormat="1">
      <c r="B277" s="43">
        <f>'13. Desinvesteringen'!B279</f>
        <v>260</v>
      </c>
      <c r="D277" s="43" t="str">
        <f>'13. Desinvesteringen'!C279</f>
        <v>21 Hoofdtransportleiding</v>
      </c>
      <c r="E277" s="43">
        <f>'13. Desinvesteringen'!D279</f>
        <v>1973</v>
      </c>
      <c r="F277" s="48">
        <f>'13. Desinvesteringen'!E279</f>
        <v>216</v>
      </c>
      <c r="G277" s="43">
        <f>'13. Desinvesteringen'!G279</f>
        <v>2021</v>
      </c>
    </row>
    <row r="278" spans="2:7" s="3" customFormat="1">
      <c r="B278" s="43">
        <f>'13. Desinvesteringen'!B280</f>
        <v>261</v>
      </c>
      <c r="D278" s="43" t="str">
        <f>'13. Desinvesteringen'!C280</f>
        <v>21 Hoofdtransportleiding</v>
      </c>
      <c r="E278" s="43">
        <f>'13. Desinvesteringen'!D280</f>
        <v>1974</v>
      </c>
      <c r="F278" s="48">
        <f>'13. Desinvesteringen'!E280</f>
        <v>3688</v>
      </c>
      <c r="G278" s="43">
        <f>'13. Desinvesteringen'!G280</f>
        <v>2021</v>
      </c>
    </row>
    <row r="279" spans="2:7" s="3" customFormat="1">
      <c r="B279" s="43">
        <f>'13. Desinvesteringen'!B281</f>
        <v>262</v>
      </c>
      <c r="D279" s="43" t="str">
        <f>'13. Desinvesteringen'!C281</f>
        <v>21 Hoofdtransportleiding</v>
      </c>
      <c r="E279" s="43">
        <f>'13. Desinvesteringen'!D281</f>
        <v>1975</v>
      </c>
      <c r="F279" s="48">
        <f>'13. Desinvesteringen'!E281</f>
        <v>4480.3200000000006</v>
      </c>
      <c r="G279" s="43">
        <f>'13. Desinvesteringen'!G281</f>
        <v>2021</v>
      </c>
    </row>
    <row r="280" spans="2:7" s="3" customFormat="1">
      <c r="B280" s="43">
        <f>'13. Desinvesteringen'!B282</f>
        <v>263</v>
      </c>
      <c r="D280" s="43" t="str">
        <f>'13. Desinvesteringen'!C282</f>
        <v>21 Hoofdtransportleiding</v>
      </c>
      <c r="E280" s="43">
        <f>'13. Desinvesteringen'!D282</f>
        <v>1977</v>
      </c>
      <c r="F280" s="48">
        <f>'13. Desinvesteringen'!E282</f>
        <v>745.37</v>
      </c>
      <c r="G280" s="43">
        <f>'13. Desinvesteringen'!G282</f>
        <v>2021</v>
      </c>
    </row>
    <row r="281" spans="2:7" s="3" customFormat="1">
      <c r="B281" s="43">
        <f>'13. Desinvesteringen'!B283</f>
        <v>264</v>
      </c>
      <c r="D281" s="43" t="str">
        <f>'13. Desinvesteringen'!C283</f>
        <v>21 Hoofdtransportleiding</v>
      </c>
      <c r="E281" s="43">
        <f>'13. Desinvesteringen'!D283</f>
        <v>1978</v>
      </c>
      <c r="F281" s="48">
        <f>'13. Desinvesteringen'!E283</f>
        <v>25825.9</v>
      </c>
      <c r="G281" s="43">
        <f>'13. Desinvesteringen'!G283</f>
        <v>2021</v>
      </c>
    </row>
    <row r="282" spans="2:7" s="3" customFormat="1">
      <c r="B282" s="43">
        <f>'13. Desinvesteringen'!B284</f>
        <v>265</v>
      </c>
      <c r="D282" s="43" t="str">
        <f>'13. Desinvesteringen'!C284</f>
        <v>21 Hoofdtransportleiding</v>
      </c>
      <c r="E282" s="43">
        <f>'13. Desinvesteringen'!D284</f>
        <v>1980</v>
      </c>
      <c r="F282" s="48">
        <f>'13. Desinvesteringen'!E284</f>
        <v>1675.53</v>
      </c>
      <c r="G282" s="43">
        <f>'13. Desinvesteringen'!G284</f>
        <v>2021</v>
      </c>
    </row>
    <row r="283" spans="2:7" s="3" customFormat="1">
      <c r="B283" s="43">
        <f>'13. Desinvesteringen'!B285</f>
        <v>266</v>
      </c>
      <c r="D283" s="43" t="str">
        <f>'13. Desinvesteringen'!C285</f>
        <v>21 Hoofdtransportleiding</v>
      </c>
      <c r="E283" s="43">
        <f>'13. Desinvesteringen'!D285</f>
        <v>1981</v>
      </c>
      <c r="F283" s="48">
        <f>'13. Desinvesteringen'!E285</f>
        <v>2145.67</v>
      </c>
      <c r="G283" s="43">
        <f>'13. Desinvesteringen'!G285</f>
        <v>2021</v>
      </c>
    </row>
    <row r="284" spans="2:7" s="3" customFormat="1">
      <c r="B284" s="43">
        <f>'13. Desinvesteringen'!B286</f>
        <v>267</v>
      </c>
      <c r="D284" s="43" t="str">
        <f>'13. Desinvesteringen'!C286</f>
        <v>21 Hoofdtransportleiding</v>
      </c>
      <c r="E284" s="43">
        <f>'13. Desinvesteringen'!D286</f>
        <v>1983</v>
      </c>
      <c r="F284" s="48">
        <f>'13. Desinvesteringen'!E286</f>
        <v>47940.21</v>
      </c>
      <c r="G284" s="43">
        <f>'13. Desinvesteringen'!G286</f>
        <v>2021</v>
      </c>
    </row>
    <row r="285" spans="2:7" s="3" customFormat="1">
      <c r="B285" s="43">
        <f>'13. Desinvesteringen'!B287</f>
        <v>268</v>
      </c>
      <c r="D285" s="43" t="str">
        <f>'13. Desinvesteringen'!C287</f>
        <v>21 Hoofdtransportleiding</v>
      </c>
      <c r="E285" s="43">
        <f>'13. Desinvesteringen'!D287</f>
        <v>1984</v>
      </c>
      <c r="F285" s="48">
        <f>'13. Desinvesteringen'!E287</f>
        <v>3028.66</v>
      </c>
      <c r="G285" s="43">
        <f>'13. Desinvesteringen'!G287</f>
        <v>2021</v>
      </c>
    </row>
    <row r="286" spans="2:7" s="3" customFormat="1">
      <c r="B286" s="43">
        <f>'13. Desinvesteringen'!B288</f>
        <v>269</v>
      </c>
      <c r="D286" s="43" t="str">
        <f>'13. Desinvesteringen'!C288</f>
        <v>21 Hoofdtransportleiding</v>
      </c>
      <c r="E286" s="43">
        <f>'13. Desinvesteringen'!D288</f>
        <v>1985</v>
      </c>
      <c r="F286" s="48">
        <f>'13. Desinvesteringen'!E288</f>
        <v>5162.49</v>
      </c>
      <c r="G286" s="43">
        <f>'13. Desinvesteringen'!G288</f>
        <v>2021</v>
      </c>
    </row>
    <row r="287" spans="2:7" s="3" customFormat="1">
      <c r="B287" s="43">
        <f>'13. Desinvesteringen'!B289</f>
        <v>270</v>
      </c>
      <c r="D287" s="43" t="str">
        <f>'13. Desinvesteringen'!C289</f>
        <v>21 Hoofdtransportleiding</v>
      </c>
      <c r="E287" s="43">
        <f>'13. Desinvesteringen'!D289</f>
        <v>1986</v>
      </c>
      <c r="F287" s="48">
        <f>'13. Desinvesteringen'!E289</f>
        <v>6123683.1800000006</v>
      </c>
      <c r="G287" s="43">
        <f>'13. Desinvesteringen'!G289</f>
        <v>2021</v>
      </c>
    </row>
    <row r="288" spans="2:7" s="3" customFormat="1">
      <c r="B288" s="43">
        <f>'13. Desinvesteringen'!B290</f>
        <v>271</v>
      </c>
      <c r="D288" s="43" t="str">
        <f>'13. Desinvesteringen'!C290</f>
        <v>21 Hoofdtransportleiding</v>
      </c>
      <c r="E288" s="43">
        <f>'13. Desinvesteringen'!D290</f>
        <v>1987</v>
      </c>
      <c r="F288" s="48">
        <f>'13. Desinvesteringen'!E290</f>
        <v>5769.73</v>
      </c>
      <c r="G288" s="43">
        <f>'13. Desinvesteringen'!G290</f>
        <v>2021</v>
      </c>
    </row>
    <row r="289" spans="2:7" s="3" customFormat="1">
      <c r="B289" s="43">
        <f>'13. Desinvesteringen'!B291</f>
        <v>272</v>
      </c>
      <c r="D289" s="43" t="str">
        <f>'13. Desinvesteringen'!C291</f>
        <v>21 Hoofdtransportleiding</v>
      </c>
      <c r="E289" s="43">
        <f>'13. Desinvesteringen'!D291</f>
        <v>1988</v>
      </c>
      <c r="F289" s="48">
        <f>'13. Desinvesteringen'!E291</f>
        <v>2251.5500000000002</v>
      </c>
      <c r="G289" s="43">
        <f>'13. Desinvesteringen'!G291</f>
        <v>2021</v>
      </c>
    </row>
    <row r="290" spans="2:7" s="3" customFormat="1">
      <c r="B290" s="43">
        <f>'13. Desinvesteringen'!B292</f>
        <v>273</v>
      </c>
      <c r="D290" s="43" t="str">
        <f>'13. Desinvesteringen'!C292</f>
        <v>21 Hoofdtransportleiding</v>
      </c>
      <c r="E290" s="43">
        <f>'13. Desinvesteringen'!D292</f>
        <v>1990</v>
      </c>
      <c r="F290" s="48">
        <f>'13. Desinvesteringen'!E292</f>
        <v>2264.98</v>
      </c>
      <c r="G290" s="43">
        <f>'13. Desinvesteringen'!G292</f>
        <v>2021</v>
      </c>
    </row>
    <row r="291" spans="2:7" s="3" customFormat="1">
      <c r="B291" s="43">
        <f>'13. Desinvesteringen'!B293</f>
        <v>274</v>
      </c>
      <c r="D291" s="43" t="str">
        <f>'13. Desinvesteringen'!C293</f>
        <v>21 Hoofdtransportleiding</v>
      </c>
      <c r="E291" s="43">
        <f>'13. Desinvesteringen'!D293</f>
        <v>1991</v>
      </c>
      <c r="F291" s="48">
        <f>'13. Desinvesteringen'!E293</f>
        <v>212044.27000000002</v>
      </c>
      <c r="G291" s="43">
        <f>'13. Desinvesteringen'!G293</f>
        <v>2021</v>
      </c>
    </row>
    <row r="292" spans="2:7" s="3" customFormat="1">
      <c r="B292" s="43">
        <f>'13. Desinvesteringen'!B294</f>
        <v>275</v>
      </c>
      <c r="D292" s="43" t="str">
        <f>'13. Desinvesteringen'!C294</f>
        <v>21 Hoofdtransportleiding</v>
      </c>
      <c r="E292" s="43">
        <f>'13. Desinvesteringen'!D294</f>
        <v>1992</v>
      </c>
      <c r="F292" s="48">
        <f>'13. Desinvesteringen'!E294</f>
        <v>17214.810000000001</v>
      </c>
      <c r="G292" s="43">
        <f>'13. Desinvesteringen'!G294</f>
        <v>2021</v>
      </c>
    </row>
    <row r="293" spans="2:7" s="3" customFormat="1">
      <c r="B293" s="43">
        <f>'13. Desinvesteringen'!B295</f>
        <v>276</v>
      </c>
      <c r="D293" s="43" t="str">
        <f>'13. Desinvesteringen'!C295</f>
        <v>21 Hoofdtransportleiding</v>
      </c>
      <c r="E293" s="43">
        <f>'13. Desinvesteringen'!D295</f>
        <v>1993</v>
      </c>
      <c r="F293" s="48">
        <f>'13. Desinvesteringen'!E295</f>
        <v>955.02</v>
      </c>
      <c r="G293" s="43">
        <f>'13. Desinvesteringen'!G295</f>
        <v>2021</v>
      </c>
    </row>
    <row r="294" spans="2:7" s="3" customFormat="1">
      <c r="B294" s="43">
        <f>'13. Desinvesteringen'!B296</f>
        <v>277</v>
      </c>
      <c r="D294" s="43" t="str">
        <f>'13. Desinvesteringen'!C296</f>
        <v>21 Hoofdtransportleiding</v>
      </c>
      <c r="E294" s="43">
        <f>'13. Desinvesteringen'!D296</f>
        <v>1994</v>
      </c>
      <c r="F294" s="48">
        <f>'13. Desinvesteringen'!E296</f>
        <v>2215.4899999999998</v>
      </c>
      <c r="G294" s="43">
        <f>'13. Desinvesteringen'!G296</f>
        <v>2021</v>
      </c>
    </row>
    <row r="295" spans="2:7" s="3" customFormat="1">
      <c r="B295" s="43">
        <f>'13. Desinvesteringen'!B297</f>
        <v>278</v>
      </c>
      <c r="D295" s="43" t="str">
        <f>'13. Desinvesteringen'!C297</f>
        <v>21 Hoofdtransportleiding</v>
      </c>
      <c r="E295" s="43">
        <f>'13. Desinvesteringen'!D297</f>
        <v>1995</v>
      </c>
      <c r="F295" s="48">
        <f>'13. Desinvesteringen'!E297</f>
        <v>2202.9899999999998</v>
      </c>
      <c r="G295" s="43">
        <f>'13. Desinvesteringen'!G297</f>
        <v>2021</v>
      </c>
    </row>
    <row r="296" spans="2:7" s="3" customFormat="1">
      <c r="B296" s="43">
        <f>'13. Desinvesteringen'!B298</f>
        <v>279</v>
      </c>
      <c r="D296" s="43" t="str">
        <f>'13. Desinvesteringen'!C298</f>
        <v>21 Hoofdtransportleiding</v>
      </c>
      <c r="E296" s="43">
        <f>'13. Desinvesteringen'!D298</f>
        <v>1996</v>
      </c>
      <c r="F296" s="48">
        <f>'13. Desinvesteringen'!E298</f>
        <v>25933.81</v>
      </c>
      <c r="G296" s="43">
        <f>'13. Desinvesteringen'!G298</f>
        <v>2021</v>
      </c>
    </row>
    <row r="297" spans="2:7" s="3" customFormat="1">
      <c r="B297" s="43">
        <f>'13. Desinvesteringen'!B299</f>
        <v>280</v>
      </c>
      <c r="D297" s="43" t="str">
        <f>'13. Desinvesteringen'!C299</f>
        <v>21 Hoofdtransportleiding</v>
      </c>
      <c r="E297" s="43">
        <f>'13. Desinvesteringen'!D299</f>
        <v>1998</v>
      </c>
      <c r="F297" s="48">
        <f>'13. Desinvesteringen'!E299</f>
        <v>218.17</v>
      </c>
      <c r="G297" s="43">
        <f>'13. Desinvesteringen'!G299</f>
        <v>2021</v>
      </c>
    </row>
    <row r="298" spans="2:7" s="3" customFormat="1">
      <c r="B298" s="43">
        <f>'13. Desinvesteringen'!B300</f>
        <v>281</v>
      </c>
      <c r="D298" s="43" t="str">
        <f>'13. Desinvesteringen'!C300</f>
        <v>21 Hoofdtransportleiding</v>
      </c>
      <c r="E298" s="43">
        <f>'13. Desinvesteringen'!D300</f>
        <v>2000</v>
      </c>
      <c r="F298" s="48">
        <f>'13. Desinvesteringen'!E300</f>
        <v>3336.46</v>
      </c>
      <c r="G298" s="43">
        <f>'13. Desinvesteringen'!G300</f>
        <v>2021</v>
      </c>
    </row>
    <row r="299" spans="2:7" s="3" customFormat="1">
      <c r="B299" s="43">
        <f>'13. Desinvesteringen'!B301</f>
        <v>282</v>
      </c>
      <c r="D299" s="43" t="str">
        <f>'13. Desinvesteringen'!C301</f>
        <v>21 Hoofdtransportleiding</v>
      </c>
      <c r="E299" s="43">
        <f>'13. Desinvesteringen'!D301</f>
        <v>2001</v>
      </c>
      <c r="F299" s="48">
        <f>'13. Desinvesteringen'!E301</f>
        <v>7332.67</v>
      </c>
      <c r="G299" s="43">
        <f>'13. Desinvesteringen'!G301</f>
        <v>2021</v>
      </c>
    </row>
    <row r="300" spans="2:7" s="3" customFormat="1">
      <c r="B300" s="43">
        <f>'13. Desinvesteringen'!B302</f>
        <v>283</v>
      </c>
      <c r="D300" s="43" t="str">
        <f>'13. Desinvesteringen'!C302</f>
        <v>21 Hoofdtransportleiding</v>
      </c>
      <c r="E300" s="43">
        <f>'13. Desinvesteringen'!D302</f>
        <v>2004</v>
      </c>
      <c r="F300" s="48">
        <f>'13. Desinvesteringen'!E302</f>
        <v>32470.219999999998</v>
      </c>
      <c r="G300" s="43">
        <f>'13. Desinvesteringen'!G302</f>
        <v>2021</v>
      </c>
    </row>
    <row r="301" spans="2:7" s="3" customFormat="1">
      <c r="B301" s="43">
        <f>'13. Desinvesteringen'!B303</f>
        <v>284</v>
      </c>
      <c r="D301" s="43" t="str">
        <f>'13. Desinvesteringen'!C303</f>
        <v>21 Hoofdtransportleiding</v>
      </c>
      <c r="E301" s="43">
        <f>'13. Desinvesteringen'!D303</f>
        <v>2007</v>
      </c>
      <c r="F301" s="48">
        <f>'13. Desinvesteringen'!E303</f>
        <v>36698.050000000003</v>
      </c>
      <c r="G301" s="43">
        <f>'13. Desinvesteringen'!G303</f>
        <v>2021</v>
      </c>
    </row>
    <row r="302" spans="2:7" s="3" customFormat="1">
      <c r="B302" s="43">
        <f>'13. Desinvesteringen'!B304</f>
        <v>285</v>
      </c>
      <c r="D302" s="43" t="str">
        <f>'13. Desinvesteringen'!C304</f>
        <v>21 Hoofdtransportleiding</v>
      </c>
      <c r="E302" s="43">
        <f>'13. Desinvesteringen'!D304</f>
        <v>2007</v>
      </c>
      <c r="F302" s="48">
        <f>'13. Desinvesteringen'!E304</f>
        <v>814.86374062264201</v>
      </c>
      <c r="G302" s="43">
        <f>'13. Desinvesteringen'!G304</f>
        <v>2021</v>
      </c>
    </row>
    <row r="303" spans="2:7" s="3" customFormat="1">
      <c r="B303" s="43">
        <f>'13. Desinvesteringen'!B305</f>
        <v>286</v>
      </c>
      <c r="D303" s="43" t="str">
        <f>'13. Desinvesteringen'!C305</f>
        <v>21 Hoofdtransportleiding</v>
      </c>
      <c r="E303" s="43">
        <f>'13. Desinvesteringen'!D305</f>
        <v>2008</v>
      </c>
      <c r="F303" s="48">
        <f>'13. Desinvesteringen'!E305</f>
        <v>1697.82</v>
      </c>
      <c r="G303" s="43">
        <f>'13. Desinvesteringen'!G305</f>
        <v>2021</v>
      </c>
    </row>
    <row r="304" spans="2:7" s="3" customFormat="1">
      <c r="B304" s="43">
        <f>'13. Desinvesteringen'!B306</f>
        <v>287</v>
      </c>
      <c r="D304" s="43" t="str">
        <f>'13. Desinvesteringen'!C306</f>
        <v>21 Hoofdtransportleiding</v>
      </c>
      <c r="E304" s="43">
        <f>'13. Desinvesteringen'!D306</f>
        <v>2009</v>
      </c>
      <c r="F304" s="48">
        <f>'13. Desinvesteringen'!E306</f>
        <v>306.17</v>
      </c>
      <c r="G304" s="43">
        <f>'13. Desinvesteringen'!G306</f>
        <v>2021</v>
      </c>
    </row>
    <row r="305" spans="2:7" s="3" customFormat="1">
      <c r="B305" s="43">
        <f>'13. Desinvesteringen'!B307</f>
        <v>288</v>
      </c>
      <c r="D305" s="43" t="str">
        <f>'13. Desinvesteringen'!C307</f>
        <v>21 Hoofdtransportleiding</v>
      </c>
      <c r="E305" s="43">
        <f>'13. Desinvesteringen'!D307</f>
        <v>2013</v>
      </c>
      <c r="F305" s="48">
        <f>'13. Desinvesteringen'!E307</f>
        <v>111081.36098285067</v>
      </c>
      <c r="G305" s="43">
        <f>'13. Desinvesteringen'!G307</f>
        <v>2021</v>
      </c>
    </row>
    <row r="306" spans="2:7" s="3" customFormat="1">
      <c r="B306" s="43">
        <f>'13. Desinvesteringen'!B308</f>
        <v>289</v>
      </c>
      <c r="D306" s="43" t="str">
        <f>'13. Desinvesteringen'!C308</f>
        <v>21 Hoofdtransportleiding</v>
      </c>
      <c r="E306" s="43">
        <f>'13. Desinvesteringen'!D308</f>
        <v>2015</v>
      </c>
      <c r="F306" s="48">
        <f>'13. Desinvesteringen'!E308</f>
        <v>10546.74451914087</v>
      </c>
      <c r="G306" s="43">
        <f>'13. Desinvesteringen'!G308</f>
        <v>2021</v>
      </c>
    </row>
    <row r="307" spans="2:7" s="3" customFormat="1">
      <c r="B307" s="43">
        <f>'13. Desinvesteringen'!B309</f>
        <v>290</v>
      </c>
      <c r="D307" s="43" t="str">
        <f>'13. Desinvesteringen'!C309</f>
        <v>21 Hoofdtransportleiding</v>
      </c>
      <c r="E307" s="43">
        <f>'13. Desinvesteringen'!D309</f>
        <v>2016</v>
      </c>
      <c r="F307" s="48">
        <f>'13. Desinvesteringen'!E309</f>
        <v>23513.843749704858</v>
      </c>
      <c r="G307" s="43">
        <f>'13. Desinvesteringen'!G309</f>
        <v>2021</v>
      </c>
    </row>
    <row r="308" spans="2:7" s="3" customFormat="1">
      <c r="B308" s="43">
        <f>'13. Desinvesteringen'!B310</f>
        <v>291</v>
      </c>
      <c r="D308" s="43" t="str">
        <f>'13. Desinvesteringen'!C310</f>
        <v>23 Brigittaleiding</v>
      </c>
      <c r="E308" s="43">
        <f>'13. Desinvesteringen'!D310</f>
        <v>1980</v>
      </c>
      <c r="F308" s="48">
        <f>'13. Desinvesteringen'!E310</f>
        <v>634.20000000000005</v>
      </c>
      <c r="G308" s="43">
        <f>'13. Desinvesteringen'!G310</f>
        <v>2021</v>
      </c>
    </row>
    <row r="309" spans="2:7" s="3" customFormat="1">
      <c r="B309" s="43">
        <f>'13. Desinvesteringen'!B311</f>
        <v>292</v>
      </c>
      <c r="D309" s="43" t="str">
        <f>'13. Desinvesteringen'!C311</f>
        <v>23 Brigittaleiding</v>
      </c>
      <c r="E309" s="43">
        <f>'13. Desinvesteringen'!D311</f>
        <v>1995</v>
      </c>
      <c r="F309" s="48">
        <f>'13. Desinvesteringen'!E311</f>
        <v>3276.15</v>
      </c>
      <c r="G309" s="43">
        <f>'13. Desinvesteringen'!G311</f>
        <v>2021</v>
      </c>
    </row>
    <row r="310" spans="2:7" s="3" customFormat="1">
      <c r="B310" s="43">
        <f>'13. Desinvesteringen'!B312</f>
        <v>293</v>
      </c>
      <c r="D310" s="43" t="str">
        <f>'13. Desinvesteringen'!C312</f>
        <v>32 M&amp;R stations</v>
      </c>
      <c r="E310" s="43">
        <f>'13. Desinvesteringen'!D312</f>
        <v>1964</v>
      </c>
      <c r="F310" s="48">
        <f>'13. Desinvesteringen'!E312</f>
        <v>6186.9699999999993</v>
      </c>
      <c r="G310" s="43">
        <f>'13. Desinvesteringen'!G312</f>
        <v>2021</v>
      </c>
    </row>
    <row r="311" spans="2:7" s="3" customFormat="1">
      <c r="B311" s="43">
        <f>'13. Desinvesteringen'!B313</f>
        <v>294</v>
      </c>
      <c r="D311" s="43" t="str">
        <f>'13. Desinvesteringen'!C313</f>
        <v>32 M&amp;R stations</v>
      </c>
      <c r="E311" s="43">
        <f>'13. Desinvesteringen'!D313</f>
        <v>1966</v>
      </c>
      <c r="F311" s="48">
        <f>'13. Desinvesteringen'!E313</f>
        <v>944.59</v>
      </c>
      <c r="G311" s="43">
        <f>'13. Desinvesteringen'!G313</f>
        <v>2021</v>
      </c>
    </row>
    <row r="312" spans="2:7" s="3" customFormat="1">
      <c r="B312" s="43">
        <f>'13. Desinvesteringen'!B314</f>
        <v>295</v>
      </c>
      <c r="D312" s="43" t="str">
        <f>'13. Desinvesteringen'!C314</f>
        <v>32 M&amp;R stations</v>
      </c>
      <c r="E312" s="43">
        <f>'13. Desinvesteringen'!D314</f>
        <v>1967</v>
      </c>
      <c r="F312" s="48">
        <f>'13. Desinvesteringen'!E314</f>
        <v>5645.93</v>
      </c>
      <c r="G312" s="43">
        <f>'13. Desinvesteringen'!G314</f>
        <v>2021</v>
      </c>
    </row>
    <row r="313" spans="2:7" s="3" customFormat="1">
      <c r="B313" s="43">
        <f>'13. Desinvesteringen'!B315</f>
        <v>296</v>
      </c>
      <c r="D313" s="43" t="str">
        <f>'13. Desinvesteringen'!C315</f>
        <v>32 M&amp;R stations</v>
      </c>
      <c r="E313" s="43">
        <f>'13. Desinvesteringen'!D315</f>
        <v>1972</v>
      </c>
      <c r="F313" s="48">
        <f>'13. Desinvesteringen'!E315</f>
        <v>33239.620000000003</v>
      </c>
      <c r="G313" s="43">
        <f>'13. Desinvesteringen'!G315</f>
        <v>2021</v>
      </c>
    </row>
    <row r="314" spans="2:7" s="3" customFormat="1">
      <c r="B314" s="43">
        <f>'13. Desinvesteringen'!B316</f>
        <v>297</v>
      </c>
      <c r="D314" s="43" t="str">
        <f>'13. Desinvesteringen'!C316</f>
        <v>32 M&amp;R stations</v>
      </c>
      <c r="E314" s="43">
        <f>'13. Desinvesteringen'!D316</f>
        <v>1973</v>
      </c>
      <c r="F314" s="48">
        <f>'13. Desinvesteringen'!E316</f>
        <v>126124.84</v>
      </c>
      <c r="G314" s="43">
        <f>'13. Desinvesteringen'!G316</f>
        <v>2021</v>
      </c>
    </row>
    <row r="315" spans="2:7" s="3" customFormat="1">
      <c r="B315" s="43">
        <f>'13. Desinvesteringen'!B317</f>
        <v>298</v>
      </c>
      <c r="D315" s="43" t="str">
        <f>'13. Desinvesteringen'!C317</f>
        <v>32 M&amp;R stations</v>
      </c>
      <c r="E315" s="43">
        <f>'13. Desinvesteringen'!D317</f>
        <v>1974</v>
      </c>
      <c r="F315" s="48">
        <f>'13. Desinvesteringen'!E317</f>
        <v>12379.830000000002</v>
      </c>
      <c r="G315" s="43">
        <f>'13. Desinvesteringen'!G317</f>
        <v>2021</v>
      </c>
    </row>
    <row r="316" spans="2:7" s="3" customFormat="1">
      <c r="B316" s="43">
        <f>'13. Desinvesteringen'!B318</f>
        <v>299</v>
      </c>
      <c r="D316" s="43" t="str">
        <f>'13. Desinvesteringen'!C318</f>
        <v>32 M&amp;R stations</v>
      </c>
      <c r="E316" s="43">
        <f>'13. Desinvesteringen'!D318</f>
        <v>1996</v>
      </c>
      <c r="F316" s="48">
        <f>'13. Desinvesteringen'!E318</f>
        <v>4334.99</v>
      </c>
      <c r="G316" s="43">
        <f>'13. Desinvesteringen'!G318</f>
        <v>2021</v>
      </c>
    </row>
    <row r="317" spans="2:7" s="3" customFormat="1">
      <c r="B317" s="43">
        <f>'13. Desinvesteringen'!B319</f>
        <v>300</v>
      </c>
      <c r="D317" s="43" t="str">
        <f>'13. Desinvesteringen'!C319</f>
        <v>32 M&amp;R stations</v>
      </c>
      <c r="E317" s="43">
        <f>'13. Desinvesteringen'!D319</f>
        <v>2004</v>
      </c>
      <c r="F317" s="48">
        <f>'13. Desinvesteringen'!E319</f>
        <v>3261.03</v>
      </c>
      <c r="G317" s="43">
        <f>'13. Desinvesteringen'!G319</f>
        <v>2021</v>
      </c>
    </row>
    <row r="318" spans="2:7" s="3" customFormat="1">
      <c r="B318" s="43">
        <f>'13. Desinvesteringen'!B320</f>
        <v>301</v>
      </c>
      <c r="D318" s="43" t="str">
        <f>'13. Desinvesteringen'!C320</f>
        <v>32 M&amp;R stations</v>
      </c>
      <c r="E318" s="43">
        <f>'13. Desinvesteringen'!D320</f>
        <v>2005</v>
      </c>
      <c r="F318" s="48">
        <f>'13. Desinvesteringen'!E320</f>
        <v>6498.35</v>
      </c>
      <c r="G318" s="43">
        <f>'13. Desinvesteringen'!G320</f>
        <v>2021</v>
      </c>
    </row>
    <row r="319" spans="2:7" s="3" customFormat="1">
      <c r="B319" s="43">
        <f>'13. Desinvesteringen'!B321</f>
        <v>302</v>
      </c>
      <c r="D319" s="43" t="str">
        <f>'13. Desinvesteringen'!C321</f>
        <v>33 Exportstations</v>
      </c>
      <c r="E319" s="43">
        <f>'13. Desinvesteringen'!D321</f>
        <v>1966</v>
      </c>
      <c r="F319" s="48">
        <f>'13. Desinvesteringen'!E321</f>
        <v>9693.7099999999991</v>
      </c>
      <c r="G319" s="43">
        <f>'13. Desinvesteringen'!G321</f>
        <v>2021</v>
      </c>
    </row>
    <row r="320" spans="2:7" s="3" customFormat="1">
      <c r="B320" s="43">
        <f>'13. Desinvesteringen'!B322</f>
        <v>303</v>
      </c>
      <c r="D320" s="43" t="str">
        <f>'13. Desinvesteringen'!C322</f>
        <v>33 Exportstations</v>
      </c>
      <c r="E320" s="43">
        <f>'13. Desinvesteringen'!D322</f>
        <v>1975</v>
      </c>
      <c r="F320" s="48">
        <f>'13. Desinvesteringen'!E322</f>
        <v>41515.949999999997</v>
      </c>
      <c r="G320" s="43">
        <f>'13. Desinvesteringen'!G322</f>
        <v>2021</v>
      </c>
    </row>
    <row r="321" spans="2:7" s="3" customFormat="1">
      <c r="B321" s="43">
        <f>'13. Desinvesteringen'!B323</f>
        <v>304</v>
      </c>
      <c r="D321" s="43" t="str">
        <f>'13. Desinvesteringen'!C323</f>
        <v>33 Exportstations</v>
      </c>
      <c r="E321" s="43">
        <f>'13. Desinvesteringen'!D323</f>
        <v>1998</v>
      </c>
      <c r="F321" s="48">
        <f>'13. Desinvesteringen'!E323</f>
        <v>15977.01</v>
      </c>
      <c r="G321" s="43">
        <f>'13. Desinvesteringen'!G323</f>
        <v>2021</v>
      </c>
    </row>
    <row r="322" spans="2:7" s="3" customFormat="1">
      <c r="B322" s="43">
        <f>'13. Desinvesteringen'!B324</f>
        <v>305</v>
      </c>
      <c r="D322" s="43" t="str">
        <f>'13. Desinvesteringen'!C324</f>
        <v>33 Exportstations</v>
      </c>
      <c r="E322" s="43">
        <f>'13. Desinvesteringen'!D324</f>
        <v>2006</v>
      </c>
      <c r="F322" s="48">
        <f>'13. Desinvesteringen'!E324</f>
        <v>102233.51999999999</v>
      </c>
      <c r="G322" s="43">
        <f>'13. Desinvesteringen'!G324</f>
        <v>2021</v>
      </c>
    </row>
    <row r="323" spans="2:7" s="3" customFormat="1">
      <c r="B323" s="43">
        <f>'13. Desinvesteringen'!B325</f>
        <v>306</v>
      </c>
      <c r="D323" s="43" t="str">
        <f>'13. Desinvesteringen'!C325</f>
        <v>34 Reduceerstations</v>
      </c>
      <c r="E323" s="43">
        <f>'13. Desinvesteringen'!D325</f>
        <v>1986</v>
      </c>
      <c r="F323" s="48">
        <f>'13. Desinvesteringen'!E325</f>
        <v>11474.46</v>
      </c>
      <c r="G323" s="43">
        <f>'13. Desinvesteringen'!G325</f>
        <v>2021</v>
      </c>
    </row>
    <row r="324" spans="2:7" s="3" customFormat="1">
      <c r="B324" s="43">
        <f>'13. Desinvesteringen'!B326</f>
        <v>307</v>
      </c>
      <c r="D324" s="43" t="str">
        <f>'13. Desinvesteringen'!C326</f>
        <v>34 Reduceerstations</v>
      </c>
      <c r="E324" s="43">
        <f>'13. Desinvesteringen'!D326</f>
        <v>1996</v>
      </c>
      <c r="F324" s="48">
        <f>'13. Desinvesteringen'!E326</f>
        <v>3094.13</v>
      </c>
      <c r="G324" s="43">
        <f>'13. Desinvesteringen'!G326</f>
        <v>2021</v>
      </c>
    </row>
    <row r="325" spans="2:7" s="3" customFormat="1">
      <c r="B325" s="43">
        <f>'13. Desinvesteringen'!B327</f>
        <v>308</v>
      </c>
      <c r="D325" s="43" t="str">
        <f>'13. Desinvesteringen'!C327</f>
        <v>34 Reduceerstations</v>
      </c>
      <c r="E325" s="43">
        <f>'13. Desinvesteringen'!D327</f>
        <v>1997</v>
      </c>
      <c r="F325" s="48">
        <f>'13. Desinvesteringen'!E327</f>
        <v>31484.79</v>
      </c>
      <c r="G325" s="43">
        <f>'13. Desinvesteringen'!G327</f>
        <v>2021</v>
      </c>
    </row>
    <row r="326" spans="2:7" s="3" customFormat="1">
      <c r="B326" s="43">
        <f>'13. Desinvesteringen'!B328</f>
        <v>309</v>
      </c>
      <c r="D326" s="43" t="str">
        <f>'13. Desinvesteringen'!C328</f>
        <v>34 Reduceerstations</v>
      </c>
      <c r="E326" s="43">
        <f>'13. Desinvesteringen'!D328</f>
        <v>1998</v>
      </c>
      <c r="F326" s="48">
        <f>'13. Desinvesteringen'!E328</f>
        <v>1479.93</v>
      </c>
      <c r="G326" s="43">
        <f>'13. Desinvesteringen'!G328</f>
        <v>2021</v>
      </c>
    </row>
    <row r="327" spans="2:7" s="3" customFormat="1">
      <c r="B327" s="43">
        <f>'13. Desinvesteringen'!B329</f>
        <v>310</v>
      </c>
      <c r="D327" s="43" t="str">
        <f>'13. Desinvesteringen'!C329</f>
        <v>37 ICT middelen 1</v>
      </c>
      <c r="E327" s="43">
        <f>'13. Desinvesteringen'!D329</f>
        <v>2014</v>
      </c>
      <c r="F327" s="48">
        <f>'13. Desinvesteringen'!E329</f>
        <v>389821.72686058586</v>
      </c>
      <c r="G327" s="43">
        <f>'13. Desinvesteringen'!G329</f>
        <v>2021</v>
      </c>
    </row>
    <row r="328" spans="2:7" s="3" customFormat="1">
      <c r="B328" s="43">
        <f>'13. Desinvesteringen'!B330</f>
        <v>311</v>
      </c>
      <c r="D328" s="43" t="str">
        <f>'13. Desinvesteringen'!C330</f>
        <v>37 ICT middelen 1</v>
      </c>
      <c r="E328" s="43">
        <f>'13. Desinvesteringen'!D330</f>
        <v>2016</v>
      </c>
      <c r="F328" s="48">
        <f>'13. Desinvesteringen'!E330</f>
        <v>6703956.690605375</v>
      </c>
      <c r="G328" s="43">
        <f>'13. Desinvesteringen'!G330</f>
        <v>2021</v>
      </c>
    </row>
    <row r="329" spans="2:7" s="3" customFormat="1">
      <c r="B329" s="43">
        <f>'13. Desinvesteringen'!B331</f>
        <v>312</v>
      </c>
      <c r="D329" s="43" t="str">
        <f>'13. Desinvesteringen'!C331</f>
        <v>37 ICT middelen 1</v>
      </c>
      <c r="E329" s="43">
        <f>'13. Desinvesteringen'!D331</f>
        <v>2017</v>
      </c>
      <c r="F329" s="48">
        <f>'13. Desinvesteringen'!E331</f>
        <v>684727.21448209102</v>
      </c>
      <c r="G329" s="43">
        <f>'13. Desinvesteringen'!G331</f>
        <v>2021</v>
      </c>
    </row>
    <row r="330" spans="2:7" s="3" customFormat="1">
      <c r="B330" s="43">
        <f>'13. Desinvesteringen'!B332</f>
        <v>313</v>
      </c>
      <c r="D330" s="43" t="str">
        <f>'13. Desinvesteringen'!C332</f>
        <v>37 ICT middelen 1</v>
      </c>
      <c r="E330" s="43">
        <f>'13. Desinvesteringen'!D332</f>
        <v>2018</v>
      </c>
      <c r="F330" s="48">
        <f>'13. Desinvesteringen'!E332</f>
        <v>493959.41966385196</v>
      </c>
      <c r="G330" s="43">
        <f>'13. Desinvesteringen'!G332</f>
        <v>2021</v>
      </c>
    </row>
    <row r="331" spans="2:7" s="3" customFormat="1">
      <c r="B331" s="43">
        <f>'13. Desinvesteringen'!B333</f>
        <v>314</v>
      </c>
      <c r="D331" s="43" t="str">
        <f>'13. Desinvesteringen'!C333</f>
        <v>37 ICT middelen 1</v>
      </c>
      <c r="E331" s="43">
        <f>'13. Desinvesteringen'!D333</f>
        <v>2019</v>
      </c>
      <c r="F331" s="48">
        <f>'13. Desinvesteringen'!E333</f>
        <v>890860.60513630731</v>
      </c>
      <c r="G331" s="43">
        <f>'13. Desinvesteringen'!G333</f>
        <v>2021</v>
      </c>
    </row>
    <row r="332" spans="2:7" s="3" customFormat="1">
      <c r="B332" s="43">
        <f>'13. Desinvesteringen'!B334</f>
        <v>315</v>
      </c>
      <c r="D332" s="43" t="str">
        <f>'13. Desinvesteringen'!C334</f>
        <v>38 ICT middelen 2</v>
      </c>
      <c r="E332" s="43">
        <f>'13. Desinvesteringen'!D334</f>
        <v>2019</v>
      </c>
      <c r="F332" s="48">
        <f>'13. Desinvesteringen'!E334</f>
        <v>211448.77498552162</v>
      </c>
      <c r="G332" s="43">
        <f>'13. Desinvesteringen'!G334</f>
        <v>2021</v>
      </c>
    </row>
    <row r="333" spans="2:7" s="3" customFormat="1">
      <c r="B333" s="43">
        <f>'13. Desinvesteringen'!B335</f>
        <v>316</v>
      </c>
      <c r="D333" s="43" t="str">
        <f>'13. Desinvesteringen'!C335</f>
        <v>01 Regionale leidingen</v>
      </c>
      <c r="E333" s="43">
        <f>'13. Desinvesteringen'!D335</f>
        <v>1949</v>
      </c>
      <c r="F333" s="48">
        <f>'13. Desinvesteringen'!E335</f>
        <v>160877.82</v>
      </c>
      <c r="G333" s="43">
        <f>'13. Desinvesteringen'!G335</f>
        <v>2022</v>
      </c>
    </row>
    <row r="334" spans="2:7" s="3" customFormat="1">
      <c r="B334" s="43">
        <f>'13. Desinvesteringen'!B336</f>
        <v>317</v>
      </c>
      <c r="D334" s="43" t="str">
        <f>'13. Desinvesteringen'!C336</f>
        <v>01 Regionale leidingen</v>
      </c>
      <c r="E334" s="43">
        <f>'13. Desinvesteringen'!D336</f>
        <v>1951</v>
      </c>
      <c r="F334" s="48">
        <f>'13. Desinvesteringen'!E336</f>
        <v>84605.79</v>
      </c>
      <c r="G334" s="43">
        <f>'13. Desinvesteringen'!G336</f>
        <v>2022</v>
      </c>
    </row>
    <row r="335" spans="2:7" s="3" customFormat="1">
      <c r="B335" s="43">
        <f>'13. Desinvesteringen'!B337</f>
        <v>318</v>
      </c>
      <c r="D335" s="43" t="str">
        <f>'13. Desinvesteringen'!C337</f>
        <v>01 Regionale leidingen</v>
      </c>
      <c r="E335" s="43">
        <f>'13. Desinvesteringen'!D337</f>
        <v>1955</v>
      </c>
      <c r="F335" s="48">
        <f>'13. Desinvesteringen'!E337</f>
        <v>144.74</v>
      </c>
      <c r="G335" s="43">
        <f>'13. Desinvesteringen'!G337</f>
        <v>2022</v>
      </c>
    </row>
    <row r="336" spans="2:7" s="3" customFormat="1">
      <c r="B336" s="43">
        <f>'13. Desinvesteringen'!B338</f>
        <v>319</v>
      </c>
      <c r="D336" s="43" t="str">
        <f>'13. Desinvesteringen'!C338</f>
        <v>01 Regionale leidingen</v>
      </c>
      <c r="E336" s="43">
        <f>'13. Desinvesteringen'!D338</f>
        <v>1960</v>
      </c>
      <c r="F336" s="48">
        <f>'13. Desinvesteringen'!E338</f>
        <v>0.01</v>
      </c>
      <c r="G336" s="43">
        <f>'13. Desinvesteringen'!G338</f>
        <v>2022</v>
      </c>
    </row>
    <row r="337" spans="2:7" s="3" customFormat="1">
      <c r="B337" s="43">
        <f>'13. Desinvesteringen'!B339</f>
        <v>320</v>
      </c>
      <c r="D337" s="43" t="str">
        <f>'13. Desinvesteringen'!C339</f>
        <v>01 Regionale leidingen</v>
      </c>
      <c r="E337" s="43">
        <f>'13. Desinvesteringen'!D339</f>
        <v>1964</v>
      </c>
      <c r="F337" s="48">
        <f>'13. Desinvesteringen'!E339</f>
        <v>30000</v>
      </c>
      <c r="G337" s="43">
        <f>'13. Desinvesteringen'!G339</f>
        <v>2022</v>
      </c>
    </row>
    <row r="338" spans="2:7" s="3" customFormat="1">
      <c r="B338" s="43">
        <f>'13. Desinvesteringen'!B340</f>
        <v>321</v>
      </c>
      <c r="D338" s="43" t="str">
        <f>'13. Desinvesteringen'!C340</f>
        <v>01 Regionale leidingen</v>
      </c>
      <c r="E338" s="43">
        <f>'13. Desinvesteringen'!D340</f>
        <v>1965</v>
      </c>
      <c r="F338" s="48">
        <f>'13. Desinvesteringen'!E340</f>
        <v>138426.70000000001</v>
      </c>
      <c r="G338" s="43">
        <f>'13. Desinvesteringen'!G340</f>
        <v>2022</v>
      </c>
    </row>
    <row r="339" spans="2:7" s="3" customFormat="1">
      <c r="B339" s="43">
        <f>'13. Desinvesteringen'!B341</f>
        <v>322</v>
      </c>
      <c r="D339" s="43" t="str">
        <f>'13. Desinvesteringen'!C341</f>
        <v>01 Regionale leidingen</v>
      </c>
      <c r="E339" s="43">
        <f>'13. Desinvesteringen'!D341</f>
        <v>1966</v>
      </c>
      <c r="F339" s="48">
        <f>'13. Desinvesteringen'!E341</f>
        <v>234290.08</v>
      </c>
      <c r="G339" s="43">
        <f>'13. Desinvesteringen'!G341</f>
        <v>2022</v>
      </c>
    </row>
    <row r="340" spans="2:7" s="3" customFormat="1">
      <c r="B340" s="43">
        <f>'13. Desinvesteringen'!B342</f>
        <v>323</v>
      </c>
      <c r="D340" s="43" t="str">
        <f>'13. Desinvesteringen'!C342</f>
        <v>01 Regionale leidingen</v>
      </c>
      <c r="E340" s="43">
        <f>'13. Desinvesteringen'!D342</f>
        <v>1967</v>
      </c>
      <c r="F340" s="48">
        <f>'13. Desinvesteringen'!E342</f>
        <v>91461.86</v>
      </c>
      <c r="G340" s="43">
        <f>'13. Desinvesteringen'!G342</f>
        <v>2022</v>
      </c>
    </row>
    <row r="341" spans="2:7" s="3" customFormat="1">
      <c r="B341" s="43">
        <f>'13. Desinvesteringen'!B343</f>
        <v>324</v>
      </c>
      <c r="D341" s="43" t="str">
        <f>'13. Desinvesteringen'!C343</f>
        <v>01 Regionale leidingen</v>
      </c>
      <c r="E341" s="43">
        <f>'13. Desinvesteringen'!D343</f>
        <v>1968</v>
      </c>
      <c r="F341" s="48">
        <f>'13. Desinvesteringen'!E343</f>
        <v>48585.87</v>
      </c>
      <c r="G341" s="43">
        <f>'13. Desinvesteringen'!G343</f>
        <v>2022</v>
      </c>
    </row>
    <row r="342" spans="2:7" s="3" customFormat="1">
      <c r="B342" s="43">
        <f>'13. Desinvesteringen'!B344</f>
        <v>325</v>
      </c>
      <c r="D342" s="43" t="str">
        <f>'13. Desinvesteringen'!C344</f>
        <v>01 Regionale leidingen</v>
      </c>
      <c r="E342" s="43">
        <f>'13. Desinvesteringen'!D344</f>
        <v>1969</v>
      </c>
      <c r="F342" s="48">
        <f>'13. Desinvesteringen'!E344</f>
        <v>78148.28</v>
      </c>
      <c r="G342" s="43">
        <f>'13. Desinvesteringen'!G344</f>
        <v>2022</v>
      </c>
    </row>
    <row r="343" spans="2:7" s="3" customFormat="1">
      <c r="B343" s="43">
        <f>'13. Desinvesteringen'!B345</f>
        <v>326</v>
      </c>
      <c r="D343" s="43" t="str">
        <f>'13. Desinvesteringen'!C345</f>
        <v>01 Regionale leidingen</v>
      </c>
      <c r="E343" s="43">
        <f>'13. Desinvesteringen'!D345</f>
        <v>1970</v>
      </c>
      <c r="F343" s="48">
        <f>'13. Desinvesteringen'!E345</f>
        <v>107313.68999999999</v>
      </c>
      <c r="G343" s="43">
        <f>'13. Desinvesteringen'!G345</f>
        <v>2022</v>
      </c>
    </row>
    <row r="344" spans="2:7" s="3" customFormat="1">
      <c r="B344" s="43">
        <f>'13. Desinvesteringen'!B346</f>
        <v>327</v>
      </c>
      <c r="D344" s="43" t="str">
        <f>'13. Desinvesteringen'!C346</f>
        <v>01 Regionale leidingen</v>
      </c>
      <c r="E344" s="43">
        <f>'13. Desinvesteringen'!D346</f>
        <v>1971</v>
      </c>
      <c r="F344" s="48">
        <f>'13. Desinvesteringen'!E346</f>
        <v>63212.38</v>
      </c>
      <c r="G344" s="43">
        <f>'13. Desinvesteringen'!G346</f>
        <v>2022</v>
      </c>
    </row>
    <row r="345" spans="2:7" s="3" customFormat="1">
      <c r="B345" s="43">
        <f>'13. Desinvesteringen'!B347</f>
        <v>328</v>
      </c>
      <c r="D345" s="43" t="str">
        <f>'13. Desinvesteringen'!C347</f>
        <v>01 Regionale leidingen</v>
      </c>
      <c r="E345" s="43">
        <f>'13. Desinvesteringen'!D347</f>
        <v>1972</v>
      </c>
      <c r="F345" s="48">
        <f>'13. Desinvesteringen'!E347</f>
        <v>191127.04000000001</v>
      </c>
      <c r="G345" s="43">
        <f>'13. Desinvesteringen'!G347</f>
        <v>2022</v>
      </c>
    </row>
    <row r="346" spans="2:7" s="3" customFormat="1">
      <c r="B346" s="43">
        <f>'13. Desinvesteringen'!B348</f>
        <v>329</v>
      </c>
      <c r="D346" s="43" t="str">
        <f>'13. Desinvesteringen'!C348</f>
        <v>01 Regionale leidingen</v>
      </c>
      <c r="E346" s="43">
        <f>'13. Desinvesteringen'!D348</f>
        <v>1973</v>
      </c>
      <c r="F346" s="48">
        <f>'13. Desinvesteringen'!E348</f>
        <v>149822.34</v>
      </c>
      <c r="G346" s="43">
        <f>'13. Desinvesteringen'!G348</f>
        <v>2022</v>
      </c>
    </row>
    <row r="347" spans="2:7" s="3" customFormat="1">
      <c r="B347" s="43">
        <f>'13. Desinvesteringen'!B349</f>
        <v>330</v>
      </c>
      <c r="D347" s="43" t="str">
        <f>'13. Desinvesteringen'!C349</f>
        <v>01 Regionale leidingen</v>
      </c>
      <c r="E347" s="43">
        <f>'13. Desinvesteringen'!D349</f>
        <v>1974</v>
      </c>
      <c r="F347" s="48">
        <f>'13. Desinvesteringen'!E349</f>
        <v>54981.1</v>
      </c>
      <c r="G347" s="43">
        <f>'13. Desinvesteringen'!G349</f>
        <v>2022</v>
      </c>
    </row>
    <row r="348" spans="2:7" s="3" customFormat="1">
      <c r="B348" s="43">
        <f>'13. Desinvesteringen'!B350</f>
        <v>331</v>
      </c>
      <c r="D348" s="43" t="str">
        <f>'13. Desinvesteringen'!C350</f>
        <v>01 Regionale leidingen</v>
      </c>
      <c r="E348" s="43">
        <f>'13. Desinvesteringen'!D350</f>
        <v>1975</v>
      </c>
      <c r="F348" s="48">
        <f>'13. Desinvesteringen'!E350</f>
        <v>42603.9</v>
      </c>
      <c r="G348" s="43">
        <f>'13. Desinvesteringen'!G350</f>
        <v>2022</v>
      </c>
    </row>
    <row r="349" spans="2:7" s="3" customFormat="1">
      <c r="B349" s="43">
        <f>'13. Desinvesteringen'!B351</f>
        <v>332</v>
      </c>
      <c r="D349" s="43" t="str">
        <f>'13. Desinvesteringen'!C351</f>
        <v>01 Regionale leidingen</v>
      </c>
      <c r="E349" s="43">
        <f>'13. Desinvesteringen'!D351</f>
        <v>1976</v>
      </c>
      <c r="F349" s="48">
        <f>'13. Desinvesteringen'!E351</f>
        <v>96350.659999999989</v>
      </c>
      <c r="G349" s="43">
        <f>'13. Desinvesteringen'!G351</f>
        <v>2022</v>
      </c>
    </row>
    <row r="350" spans="2:7" s="3" customFormat="1">
      <c r="B350" s="43">
        <f>'13. Desinvesteringen'!B352</f>
        <v>333</v>
      </c>
      <c r="D350" s="43" t="str">
        <f>'13. Desinvesteringen'!C352</f>
        <v>01 Regionale leidingen</v>
      </c>
      <c r="E350" s="43">
        <f>'13. Desinvesteringen'!D352</f>
        <v>1977</v>
      </c>
      <c r="F350" s="48">
        <f>'13. Desinvesteringen'!E352</f>
        <v>40000</v>
      </c>
      <c r="G350" s="43">
        <f>'13. Desinvesteringen'!G352</f>
        <v>2022</v>
      </c>
    </row>
    <row r="351" spans="2:7" s="3" customFormat="1">
      <c r="B351" s="43">
        <f>'13. Desinvesteringen'!B353</f>
        <v>334</v>
      </c>
      <c r="D351" s="43" t="str">
        <f>'13. Desinvesteringen'!C353</f>
        <v>01 Regionale leidingen</v>
      </c>
      <c r="E351" s="43">
        <f>'13. Desinvesteringen'!D353</f>
        <v>1980</v>
      </c>
      <c r="F351" s="48">
        <f>'13. Desinvesteringen'!E353</f>
        <v>120440.92</v>
      </c>
      <c r="G351" s="43">
        <f>'13. Desinvesteringen'!G353</f>
        <v>2022</v>
      </c>
    </row>
    <row r="352" spans="2:7" s="3" customFormat="1">
      <c r="B352" s="43">
        <f>'13. Desinvesteringen'!B354</f>
        <v>335</v>
      </c>
      <c r="D352" s="43" t="str">
        <f>'13. Desinvesteringen'!C354</f>
        <v>01 Regionale leidingen</v>
      </c>
      <c r="E352" s="43">
        <f>'13. Desinvesteringen'!D354</f>
        <v>1986</v>
      </c>
      <c r="F352" s="48">
        <f>'13. Desinvesteringen'!E354</f>
        <v>522.41999999999996</v>
      </c>
      <c r="G352" s="43">
        <f>'13. Desinvesteringen'!G354</f>
        <v>2022</v>
      </c>
    </row>
    <row r="353" spans="2:7" s="3" customFormat="1">
      <c r="B353" s="43">
        <f>'13. Desinvesteringen'!B355</f>
        <v>336</v>
      </c>
      <c r="D353" s="43" t="str">
        <f>'13. Desinvesteringen'!C355</f>
        <v>01 Regionale leidingen</v>
      </c>
      <c r="E353" s="43">
        <f>'13. Desinvesteringen'!D355</f>
        <v>1987</v>
      </c>
      <c r="F353" s="48">
        <f>'13. Desinvesteringen'!E355</f>
        <v>53825.87</v>
      </c>
      <c r="G353" s="43">
        <f>'13. Desinvesteringen'!G355</f>
        <v>2022</v>
      </c>
    </row>
    <row r="354" spans="2:7" s="3" customFormat="1">
      <c r="B354" s="43">
        <f>'13. Desinvesteringen'!B356</f>
        <v>337</v>
      </c>
      <c r="D354" s="43" t="str">
        <f>'13. Desinvesteringen'!C356</f>
        <v>01 Regionale leidingen</v>
      </c>
      <c r="E354" s="43">
        <f>'13. Desinvesteringen'!D356</f>
        <v>1991</v>
      </c>
      <c r="F354" s="48">
        <f>'13. Desinvesteringen'!E356</f>
        <v>27309.98</v>
      </c>
      <c r="G354" s="43">
        <f>'13. Desinvesteringen'!G356</f>
        <v>2022</v>
      </c>
    </row>
    <row r="355" spans="2:7" s="3" customFormat="1">
      <c r="B355" s="43">
        <f>'13. Desinvesteringen'!B357</f>
        <v>338</v>
      </c>
      <c r="D355" s="43" t="str">
        <f>'13. Desinvesteringen'!C357</f>
        <v>01 Regionale leidingen</v>
      </c>
      <c r="E355" s="43">
        <f>'13. Desinvesteringen'!D357</f>
        <v>1994</v>
      </c>
      <c r="F355" s="48">
        <f>'13. Desinvesteringen'!E357</f>
        <v>108598.45</v>
      </c>
      <c r="G355" s="43">
        <f>'13. Desinvesteringen'!G357</f>
        <v>2022</v>
      </c>
    </row>
    <row r="356" spans="2:7" s="3" customFormat="1">
      <c r="B356" s="43">
        <f>'13. Desinvesteringen'!B358</f>
        <v>339</v>
      </c>
      <c r="D356" s="43" t="str">
        <f>'13. Desinvesteringen'!C358</f>
        <v>01 Regionale leidingen</v>
      </c>
      <c r="E356" s="43">
        <f>'13. Desinvesteringen'!D358</f>
        <v>1995</v>
      </c>
      <c r="F356" s="48">
        <f>'13. Desinvesteringen'!E358</f>
        <v>22977.040000000001</v>
      </c>
      <c r="G356" s="43">
        <f>'13. Desinvesteringen'!G358</f>
        <v>2022</v>
      </c>
    </row>
    <row r="357" spans="2:7" s="3" customFormat="1">
      <c r="B357" s="43">
        <f>'13. Desinvesteringen'!B359</f>
        <v>340</v>
      </c>
      <c r="D357" s="43" t="str">
        <f>'13. Desinvesteringen'!C359</f>
        <v>01 Regionale leidingen</v>
      </c>
      <c r="E357" s="43">
        <f>'13. Desinvesteringen'!D359</f>
        <v>1997</v>
      </c>
      <c r="F357" s="48">
        <f>'13. Desinvesteringen'!E359</f>
        <v>4863.96</v>
      </c>
      <c r="G357" s="43">
        <f>'13. Desinvesteringen'!G359</f>
        <v>2022</v>
      </c>
    </row>
    <row r="358" spans="2:7" s="3" customFormat="1">
      <c r="B358" s="43">
        <f>'13. Desinvesteringen'!B360</f>
        <v>341</v>
      </c>
      <c r="D358" s="43" t="str">
        <f>'13. Desinvesteringen'!C360</f>
        <v>01 Regionale leidingen</v>
      </c>
      <c r="E358" s="43">
        <f>'13. Desinvesteringen'!D360</f>
        <v>2001</v>
      </c>
      <c r="F358" s="48">
        <f>'13. Desinvesteringen'!E360</f>
        <v>6708.79</v>
      </c>
      <c r="G358" s="43">
        <f>'13. Desinvesteringen'!G360</f>
        <v>2022</v>
      </c>
    </row>
    <row r="359" spans="2:7" s="3" customFormat="1">
      <c r="B359" s="43">
        <f>'13. Desinvesteringen'!B361</f>
        <v>342</v>
      </c>
      <c r="D359" s="43" t="str">
        <f>'13. Desinvesteringen'!C361</f>
        <v>01 Regionale leidingen</v>
      </c>
      <c r="E359" s="43">
        <f>'13. Desinvesteringen'!D361</f>
        <v>2002</v>
      </c>
      <c r="F359" s="48">
        <f>'13. Desinvesteringen'!E361</f>
        <v>4460.3999999999996</v>
      </c>
      <c r="G359" s="43">
        <f>'13. Desinvesteringen'!G361</f>
        <v>2022</v>
      </c>
    </row>
    <row r="360" spans="2:7" s="3" customFormat="1">
      <c r="B360" s="43">
        <f>'13. Desinvesteringen'!B362</f>
        <v>343</v>
      </c>
      <c r="D360" s="43" t="str">
        <f>'13. Desinvesteringen'!C362</f>
        <v>01 Regionale leidingen</v>
      </c>
      <c r="E360" s="43">
        <f>'13. Desinvesteringen'!D362</f>
        <v>2004</v>
      </c>
      <c r="F360" s="48">
        <f>'13. Desinvesteringen'!E362</f>
        <v>111686.38999999998</v>
      </c>
      <c r="G360" s="43">
        <f>'13. Desinvesteringen'!G362</f>
        <v>2022</v>
      </c>
    </row>
    <row r="361" spans="2:7" s="3" customFormat="1">
      <c r="B361" s="43">
        <f>'13. Desinvesteringen'!B363</f>
        <v>344</v>
      </c>
      <c r="D361" s="43" t="str">
        <f>'13. Desinvesteringen'!C363</f>
        <v>01 Regionale leidingen</v>
      </c>
      <c r="E361" s="43">
        <f>'13. Desinvesteringen'!D363</f>
        <v>2005</v>
      </c>
      <c r="F361" s="48">
        <f>'13. Desinvesteringen'!E363</f>
        <v>24040.95</v>
      </c>
      <c r="G361" s="43">
        <f>'13. Desinvesteringen'!G363</f>
        <v>2022</v>
      </c>
    </row>
    <row r="362" spans="2:7" s="3" customFormat="1">
      <c r="B362" s="43">
        <f>'13. Desinvesteringen'!B364</f>
        <v>345</v>
      </c>
      <c r="D362" s="43" t="str">
        <f>'13. Desinvesteringen'!C364</f>
        <v>01 Regionale leidingen</v>
      </c>
      <c r="E362" s="43">
        <f>'13. Desinvesteringen'!D364</f>
        <v>2009</v>
      </c>
      <c r="F362" s="48">
        <f>'13. Desinvesteringen'!E364</f>
        <v>382357.44</v>
      </c>
      <c r="G362" s="43">
        <f>'13. Desinvesteringen'!G364</f>
        <v>2022</v>
      </c>
    </row>
    <row r="363" spans="2:7" s="3" customFormat="1">
      <c r="B363" s="43">
        <f>'13. Desinvesteringen'!B365</f>
        <v>346</v>
      </c>
      <c r="D363" s="43" t="str">
        <f>'13. Desinvesteringen'!C365</f>
        <v>01 Regionale leidingen</v>
      </c>
      <c r="E363" s="43">
        <f>'13. Desinvesteringen'!D365</f>
        <v>2010</v>
      </c>
      <c r="F363" s="48">
        <f>'13. Desinvesteringen'!E365</f>
        <v>161319.04441174126</v>
      </c>
      <c r="G363" s="43">
        <f>'13. Desinvesteringen'!G365</f>
        <v>2022</v>
      </c>
    </row>
    <row r="364" spans="2:7" s="3" customFormat="1">
      <c r="B364" s="43">
        <f>'13. Desinvesteringen'!B366</f>
        <v>347</v>
      </c>
      <c r="D364" s="43" t="str">
        <f>'13. Desinvesteringen'!C366</f>
        <v>01 Regionale leidingen</v>
      </c>
      <c r="E364" s="43">
        <f>'13. Desinvesteringen'!D366</f>
        <v>2011</v>
      </c>
      <c r="F364" s="48">
        <f>'13. Desinvesteringen'!E366</f>
        <v>58878.280274353092</v>
      </c>
      <c r="G364" s="43">
        <f>'13. Desinvesteringen'!G366</f>
        <v>2022</v>
      </c>
    </row>
    <row r="365" spans="2:7" s="3" customFormat="1">
      <c r="B365" s="43">
        <f>'13. Desinvesteringen'!B367</f>
        <v>348</v>
      </c>
      <c r="D365" s="43" t="str">
        <f>'13. Desinvesteringen'!C367</f>
        <v>01 Regionale leidingen</v>
      </c>
      <c r="E365" s="43">
        <f>'13. Desinvesteringen'!D367</f>
        <v>2012</v>
      </c>
      <c r="F365" s="48">
        <f>'13. Desinvesteringen'!E367</f>
        <v>93953.985920705352</v>
      </c>
      <c r="G365" s="43">
        <f>'13. Desinvesteringen'!G367</f>
        <v>2022</v>
      </c>
    </row>
    <row r="366" spans="2:7" s="3" customFormat="1">
      <c r="B366" s="43">
        <f>'13. Desinvesteringen'!B368</f>
        <v>349</v>
      </c>
      <c r="D366" s="43" t="str">
        <f>'13. Desinvesteringen'!C368</f>
        <v>01 Regionale leidingen</v>
      </c>
      <c r="E366" s="43">
        <f>'13. Desinvesteringen'!D368</f>
        <v>2013</v>
      </c>
      <c r="F366" s="48">
        <f>'13. Desinvesteringen'!E368</f>
        <v>168956.89717004116</v>
      </c>
      <c r="G366" s="43">
        <f>'13. Desinvesteringen'!G368</f>
        <v>2022</v>
      </c>
    </row>
    <row r="367" spans="2:7" s="3" customFormat="1">
      <c r="B367" s="43">
        <f>'13. Desinvesteringen'!B369</f>
        <v>350</v>
      </c>
      <c r="D367" s="43" t="str">
        <f>'13. Desinvesteringen'!C369</f>
        <v>02 Gasontvangststations</v>
      </c>
      <c r="E367" s="43">
        <f>'13. Desinvesteringen'!D369</f>
        <v>1965</v>
      </c>
      <c r="F367" s="48">
        <f>'13. Desinvesteringen'!E369</f>
        <v>59962.48</v>
      </c>
      <c r="G367" s="43">
        <f>'13. Desinvesteringen'!G369</f>
        <v>2022</v>
      </c>
    </row>
    <row r="368" spans="2:7" s="3" customFormat="1">
      <c r="B368" s="43">
        <f>'13. Desinvesteringen'!B370</f>
        <v>351</v>
      </c>
      <c r="D368" s="43" t="str">
        <f>'13. Desinvesteringen'!C370</f>
        <v>02 Gasontvangststations</v>
      </c>
      <c r="E368" s="43">
        <f>'13. Desinvesteringen'!D370</f>
        <v>1966</v>
      </c>
      <c r="F368" s="48">
        <f>'13. Desinvesteringen'!E370</f>
        <v>318047.64</v>
      </c>
      <c r="G368" s="43">
        <f>'13. Desinvesteringen'!G370</f>
        <v>2022</v>
      </c>
    </row>
    <row r="369" spans="2:7" s="3" customFormat="1">
      <c r="B369" s="43">
        <f>'13. Desinvesteringen'!B371</f>
        <v>352</v>
      </c>
      <c r="D369" s="43" t="str">
        <f>'13. Desinvesteringen'!C371</f>
        <v>02 Gasontvangststations</v>
      </c>
      <c r="E369" s="43">
        <f>'13. Desinvesteringen'!D371</f>
        <v>1967</v>
      </c>
      <c r="F369" s="48">
        <f>'13. Desinvesteringen'!E371</f>
        <v>109472.13</v>
      </c>
      <c r="G369" s="43">
        <f>'13. Desinvesteringen'!G371</f>
        <v>2022</v>
      </c>
    </row>
    <row r="370" spans="2:7" s="3" customFormat="1">
      <c r="B370" s="43">
        <f>'13. Desinvesteringen'!B372</f>
        <v>353</v>
      </c>
      <c r="D370" s="43" t="str">
        <f>'13. Desinvesteringen'!C372</f>
        <v>02 Gasontvangststations</v>
      </c>
      <c r="E370" s="43">
        <f>'13. Desinvesteringen'!D372</f>
        <v>1968</v>
      </c>
      <c r="F370" s="48">
        <f>'13. Desinvesteringen'!E372</f>
        <v>205157.75</v>
      </c>
      <c r="G370" s="43">
        <f>'13. Desinvesteringen'!G372</f>
        <v>2022</v>
      </c>
    </row>
    <row r="371" spans="2:7" s="3" customFormat="1">
      <c r="B371" s="43">
        <f>'13. Desinvesteringen'!B373</f>
        <v>354</v>
      </c>
      <c r="D371" s="43" t="str">
        <f>'13. Desinvesteringen'!C373</f>
        <v>02 Gasontvangststations</v>
      </c>
      <c r="E371" s="43">
        <f>'13. Desinvesteringen'!D373</f>
        <v>1969</v>
      </c>
      <c r="F371" s="48">
        <f>'13. Desinvesteringen'!E373</f>
        <v>384223.42</v>
      </c>
      <c r="G371" s="43">
        <f>'13. Desinvesteringen'!G373</f>
        <v>2022</v>
      </c>
    </row>
    <row r="372" spans="2:7" s="3" customFormat="1">
      <c r="B372" s="43">
        <f>'13. Desinvesteringen'!B374</f>
        <v>355</v>
      </c>
      <c r="D372" s="43" t="str">
        <f>'13. Desinvesteringen'!C374</f>
        <v>02 Gasontvangststations</v>
      </c>
      <c r="E372" s="43">
        <f>'13. Desinvesteringen'!D374</f>
        <v>1970</v>
      </c>
      <c r="F372" s="48">
        <f>'13. Desinvesteringen'!E374</f>
        <v>158864.33000000002</v>
      </c>
      <c r="G372" s="43">
        <f>'13. Desinvesteringen'!G374</f>
        <v>2022</v>
      </c>
    </row>
    <row r="373" spans="2:7" s="3" customFormat="1">
      <c r="B373" s="43">
        <f>'13. Desinvesteringen'!B375</f>
        <v>356</v>
      </c>
      <c r="D373" s="43" t="str">
        <f>'13. Desinvesteringen'!C375</f>
        <v>02 Gasontvangststations</v>
      </c>
      <c r="E373" s="43">
        <f>'13. Desinvesteringen'!D375</f>
        <v>1971</v>
      </c>
      <c r="F373" s="48">
        <f>'13. Desinvesteringen'!E375</f>
        <v>262805.23</v>
      </c>
      <c r="G373" s="43">
        <f>'13. Desinvesteringen'!G375</f>
        <v>2022</v>
      </c>
    </row>
    <row r="374" spans="2:7" s="3" customFormat="1">
      <c r="B374" s="43">
        <f>'13. Desinvesteringen'!B376</f>
        <v>357</v>
      </c>
      <c r="D374" s="43" t="str">
        <f>'13. Desinvesteringen'!C376</f>
        <v>02 Gasontvangststations</v>
      </c>
      <c r="E374" s="43">
        <f>'13. Desinvesteringen'!D376</f>
        <v>1972</v>
      </c>
      <c r="F374" s="48">
        <f>'13. Desinvesteringen'!E376</f>
        <v>114985.86000000002</v>
      </c>
      <c r="G374" s="43">
        <f>'13. Desinvesteringen'!G376</f>
        <v>2022</v>
      </c>
    </row>
    <row r="375" spans="2:7" s="3" customFormat="1">
      <c r="B375" s="43">
        <f>'13. Desinvesteringen'!B377</f>
        <v>358</v>
      </c>
      <c r="D375" s="43" t="str">
        <f>'13. Desinvesteringen'!C377</f>
        <v>02 Gasontvangststations</v>
      </c>
      <c r="E375" s="43">
        <f>'13. Desinvesteringen'!D377</f>
        <v>1973</v>
      </c>
      <c r="F375" s="48">
        <f>'13. Desinvesteringen'!E377</f>
        <v>120091.87999999999</v>
      </c>
      <c r="G375" s="43">
        <f>'13. Desinvesteringen'!G377</f>
        <v>2022</v>
      </c>
    </row>
    <row r="376" spans="2:7" s="3" customFormat="1">
      <c r="B376" s="43">
        <f>'13. Desinvesteringen'!B378</f>
        <v>359</v>
      </c>
      <c r="D376" s="43" t="str">
        <f>'13. Desinvesteringen'!C378</f>
        <v>02 Gasontvangststations</v>
      </c>
      <c r="E376" s="43">
        <f>'13. Desinvesteringen'!D378</f>
        <v>1974</v>
      </c>
      <c r="F376" s="48">
        <f>'13. Desinvesteringen'!E378</f>
        <v>93174.06</v>
      </c>
      <c r="G376" s="43">
        <f>'13. Desinvesteringen'!G378</f>
        <v>2022</v>
      </c>
    </row>
    <row r="377" spans="2:7" s="3" customFormat="1">
      <c r="B377" s="43">
        <f>'13. Desinvesteringen'!B379</f>
        <v>360</v>
      </c>
      <c r="D377" s="43" t="str">
        <f>'13. Desinvesteringen'!C379</f>
        <v>02 Gasontvangststations</v>
      </c>
      <c r="E377" s="43">
        <f>'13. Desinvesteringen'!D379</f>
        <v>1975</v>
      </c>
      <c r="F377" s="48">
        <f>'13. Desinvesteringen'!E379</f>
        <v>4893.67</v>
      </c>
      <c r="G377" s="43">
        <f>'13. Desinvesteringen'!G379</f>
        <v>2022</v>
      </c>
    </row>
    <row r="378" spans="2:7" s="3" customFormat="1">
      <c r="B378" s="43">
        <f>'13. Desinvesteringen'!B380</f>
        <v>361</v>
      </c>
      <c r="D378" s="43" t="str">
        <f>'13. Desinvesteringen'!C380</f>
        <v>02 Gasontvangststations</v>
      </c>
      <c r="E378" s="43">
        <f>'13. Desinvesteringen'!D380</f>
        <v>1976</v>
      </c>
      <c r="F378" s="48">
        <f>'13. Desinvesteringen'!E380</f>
        <v>22029.58</v>
      </c>
      <c r="G378" s="43">
        <f>'13. Desinvesteringen'!G380</f>
        <v>2022</v>
      </c>
    </row>
    <row r="379" spans="2:7" s="3" customFormat="1">
      <c r="B379" s="43">
        <f>'13. Desinvesteringen'!B381</f>
        <v>362</v>
      </c>
      <c r="D379" s="43" t="str">
        <f>'13. Desinvesteringen'!C381</f>
        <v>02 Gasontvangststations</v>
      </c>
      <c r="E379" s="43">
        <f>'13. Desinvesteringen'!D381</f>
        <v>1977</v>
      </c>
      <c r="F379" s="48">
        <f>'13. Desinvesteringen'!E381</f>
        <v>46858.65</v>
      </c>
      <c r="G379" s="43">
        <f>'13. Desinvesteringen'!G381</f>
        <v>2022</v>
      </c>
    </row>
    <row r="380" spans="2:7" s="3" customFormat="1">
      <c r="B380" s="43">
        <f>'13. Desinvesteringen'!B382</f>
        <v>363</v>
      </c>
      <c r="D380" s="43" t="str">
        <f>'13. Desinvesteringen'!C382</f>
        <v>02 Gasontvangststations</v>
      </c>
      <c r="E380" s="43">
        <f>'13. Desinvesteringen'!D382</f>
        <v>1979</v>
      </c>
      <c r="F380" s="48">
        <f>'13. Desinvesteringen'!E382</f>
        <v>5905.65</v>
      </c>
      <c r="G380" s="43">
        <f>'13. Desinvesteringen'!G382</f>
        <v>2022</v>
      </c>
    </row>
    <row r="381" spans="2:7" s="3" customFormat="1">
      <c r="B381" s="43">
        <f>'13. Desinvesteringen'!B383</f>
        <v>364</v>
      </c>
      <c r="D381" s="43" t="str">
        <f>'13. Desinvesteringen'!C383</f>
        <v>02 Gasontvangststations</v>
      </c>
      <c r="E381" s="43">
        <f>'13. Desinvesteringen'!D383</f>
        <v>1980</v>
      </c>
      <c r="F381" s="48">
        <f>'13. Desinvesteringen'!E383</f>
        <v>150815.79</v>
      </c>
      <c r="G381" s="43">
        <f>'13. Desinvesteringen'!G383</f>
        <v>2022</v>
      </c>
    </row>
    <row r="382" spans="2:7" s="3" customFormat="1">
      <c r="B382" s="43">
        <f>'13. Desinvesteringen'!B384</f>
        <v>365</v>
      </c>
      <c r="D382" s="43" t="str">
        <f>'13. Desinvesteringen'!C384</f>
        <v>02 Gasontvangststations</v>
      </c>
      <c r="E382" s="43">
        <f>'13. Desinvesteringen'!D384</f>
        <v>1981</v>
      </c>
      <c r="F382" s="48">
        <f>'13. Desinvesteringen'!E384</f>
        <v>32315.9</v>
      </c>
      <c r="G382" s="43">
        <f>'13. Desinvesteringen'!G384</f>
        <v>2022</v>
      </c>
    </row>
    <row r="383" spans="2:7" s="3" customFormat="1">
      <c r="B383" s="43">
        <f>'13. Desinvesteringen'!B385</f>
        <v>366</v>
      </c>
      <c r="D383" s="43" t="str">
        <f>'13. Desinvesteringen'!C385</f>
        <v>02 Gasontvangststations</v>
      </c>
      <c r="E383" s="43">
        <f>'13. Desinvesteringen'!D385</f>
        <v>1982</v>
      </c>
      <c r="F383" s="48">
        <f>'13. Desinvesteringen'!E385</f>
        <v>8847.35</v>
      </c>
      <c r="G383" s="43">
        <f>'13. Desinvesteringen'!G385</f>
        <v>2022</v>
      </c>
    </row>
    <row r="384" spans="2:7" s="3" customFormat="1">
      <c r="B384" s="43">
        <f>'13. Desinvesteringen'!B386</f>
        <v>367</v>
      </c>
      <c r="D384" s="43" t="str">
        <f>'13. Desinvesteringen'!C386</f>
        <v>02 Gasontvangststations</v>
      </c>
      <c r="E384" s="43">
        <f>'13. Desinvesteringen'!D386</f>
        <v>1984</v>
      </c>
      <c r="F384" s="48">
        <f>'13. Desinvesteringen'!E386</f>
        <v>4950.9399999999996</v>
      </c>
      <c r="G384" s="43">
        <f>'13. Desinvesteringen'!G386</f>
        <v>2022</v>
      </c>
    </row>
    <row r="385" spans="2:7" s="3" customFormat="1">
      <c r="B385" s="43">
        <f>'13. Desinvesteringen'!B387</f>
        <v>368</v>
      </c>
      <c r="D385" s="43" t="str">
        <f>'13. Desinvesteringen'!C387</f>
        <v>02 Gasontvangststations</v>
      </c>
      <c r="E385" s="43">
        <f>'13. Desinvesteringen'!D387</f>
        <v>1989</v>
      </c>
      <c r="F385" s="48">
        <f>'13. Desinvesteringen'!E387</f>
        <v>51009.69</v>
      </c>
      <c r="G385" s="43">
        <f>'13. Desinvesteringen'!G387</f>
        <v>2022</v>
      </c>
    </row>
    <row r="386" spans="2:7" s="3" customFormat="1">
      <c r="B386" s="43">
        <f>'13. Desinvesteringen'!B388</f>
        <v>369</v>
      </c>
      <c r="D386" s="43" t="str">
        <f>'13. Desinvesteringen'!C388</f>
        <v>02 Gasontvangststations</v>
      </c>
      <c r="E386" s="43">
        <f>'13. Desinvesteringen'!D388</f>
        <v>1990</v>
      </c>
      <c r="F386" s="48">
        <f>'13. Desinvesteringen'!E388</f>
        <v>160044.32</v>
      </c>
      <c r="G386" s="43">
        <f>'13. Desinvesteringen'!G388</f>
        <v>2022</v>
      </c>
    </row>
    <row r="387" spans="2:7" s="3" customFormat="1">
      <c r="B387" s="43">
        <f>'13. Desinvesteringen'!B389</f>
        <v>370</v>
      </c>
      <c r="D387" s="43" t="str">
        <f>'13. Desinvesteringen'!C389</f>
        <v>02 Gasontvangststations</v>
      </c>
      <c r="E387" s="43">
        <f>'13. Desinvesteringen'!D389</f>
        <v>1991</v>
      </c>
      <c r="F387" s="48">
        <f>'13. Desinvesteringen'!E389</f>
        <v>8034.15</v>
      </c>
      <c r="G387" s="43">
        <f>'13. Desinvesteringen'!G389</f>
        <v>2022</v>
      </c>
    </row>
    <row r="388" spans="2:7" s="3" customFormat="1">
      <c r="B388" s="43">
        <f>'13. Desinvesteringen'!B390</f>
        <v>371</v>
      </c>
      <c r="D388" s="43" t="str">
        <f>'13. Desinvesteringen'!C390</f>
        <v>02 Gasontvangststations</v>
      </c>
      <c r="E388" s="43">
        <f>'13. Desinvesteringen'!D390</f>
        <v>1992</v>
      </c>
      <c r="F388" s="48">
        <f>'13. Desinvesteringen'!E390</f>
        <v>21906.92</v>
      </c>
      <c r="G388" s="43">
        <f>'13. Desinvesteringen'!G390</f>
        <v>2022</v>
      </c>
    </row>
    <row r="389" spans="2:7" s="3" customFormat="1">
      <c r="B389" s="43">
        <f>'13. Desinvesteringen'!B391</f>
        <v>372</v>
      </c>
      <c r="D389" s="43" t="str">
        <f>'13. Desinvesteringen'!C391</f>
        <v>02 Gasontvangststations</v>
      </c>
      <c r="E389" s="43">
        <f>'13. Desinvesteringen'!D391</f>
        <v>1993</v>
      </c>
      <c r="F389" s="48">
        <f>'13. Desinvesteringen'!E391</f>
        <v>15863.25</v>
      </c>
      <c r="G389" s="43">
        <f>'13. Desinvesteringen'!G391</f>
        <v>2022</v>
      </c>
    </row>
    <row r="390" spans="2:7" s="3" customFormat="1">
      <c r="B390" s="43">
        <f>'13. Desinvesteringen'!B392</f>
        <v>373</v>
      </c>
      <c r="D390" s="43" t="str">
        <f>'13. Desinvesteringen'!C392</f>
        <v>02 Gasontvangststations</v>
      </c>
      <c r="E390" s="43">
        <f>'13. Desinvesteringen'!D392</f>
        <v>1994</v>
      </c>
      <c r="F390" s="48">
        <f>'13. Desinvesteringen'!E392</f>
        <v>51450.05</v>
      </c>
      <c r="G390" s="43">
        <f>'13. Desinvesteringen'!G392</f>
        <v>2022</v>
      </c>
    </row>
    <row r="391" spans="2:7" s="3" customFormat="1">
      <c r="B391" s="43">
        <f>'13. Desinvesteringen'!B393</f>
        <v>374</v>
      </c>
      <c r="D391" s="43" t="str">
        <f>'13. Desinvesteringen'!C393</f>
        <v>02 Gasontvangststations</v>
      </c>
      <c r="E391" s="43">
        <f>'13. Desinvesteringen'!D393</f>
        <v>1995</v>
      </c>
      <c r="F391" s="48">
        <f>'13. Desinvesteringen'!E393</f>
        <v>62522.97</v>
      </c>
      <c r="G391" s="43">
        <f>'13. Desinvesteringen'!G393</f>
        <v>2022</v>
      </c>
    </row>
    <row r="392" spans="2:7" s="3" customFormat="1">
      <c r="B392" s="43">
        <f>'13. Desinvesteringen'!B394</f>
        <v>375</v>
      </c>
      <c r="D392" s="43" t="str">
        <f>'13. Desinvesteringen'!C394</f>
        <v>02 Gasontvangststations</v>
      </c>
      <c r="E392" s="43">
        <f>'13. Desinvesteringen'!D394</f>
        <v>1996</v>
      </c>
      <c r="F392" s="48">
        <f>'13. Desinvesteringen'!E394</f>
        <v>16582.84</v>
      </c>
      <c r="G392" s="43">
        <f>'13. Desinvesteringen'!G394</f>
        <v>2022</v>
      </c>
    </row>
    <row r="393" spans="2:7" s="3" customFormat="1">
      <c r="B393" s="43">
        <f>'13. Desinvesteringen'!B395</f>
        <v>376</v>
      </c>
      <c r="D393" s="43" t="str">
        <f>'13. Desinvesteringen'!C395</f>
        <v>02 Gasontvangststations</v>
      </c>
      <c r="E393" s="43">
        <f>'13. Desinvesteringen'!D395</f>
        <v>1997</v>
      </c>
      <c r="F393" s="48">
        <f>'13. Desinvesteringen'!E395</f>
        <v>16150.88</v>
      </c>
      <c r="G393" s="43">
        <f>'13. Desinvesteringen'!G395</f>
        <v>2022</v>
      </c>
    </row>
    <row r="394" spans="2:7" s="3" customFormat="1">
      <c r="B394" s="43">
        <f>'13. Desinvesteringen'!B396</f>
        <v>377</v>
      </c>
      <c r="D394" s="43" t="str">
        <f>'13. Desinvesteringen'!C396</f>
        <v>02 Gasontvangststations</v>
      </c>
      <c r="E394" s="43">
        <f>'13. Desinvesteringen'!D396</f>
        <v>2000</v>
      </c>
      <c r="F394" s="48">
        <f>'13. Desinvesteringen'!E396</f>
        <v>11054.31</v>
      </c>
      <c r="G394" s="43">
        <f>'13. Desinvesteringen'!G396</f>
        <v>2022</v>
      </c>
    </row>
    <row r="395" spans="2:7" s="3" customFormat="1">
      <c r="B395" s="43">
        <f>'13. Desinvesteringen'!B397</f>
        <v>378</v>
      </c>
      <c r="D395" s="43" t="str">
        <f>'13. Desinvesteringen'!C397</f>
        <v>02 Gasontvangststations</v>
      </c>
      <c r="E395" s="43">
        <f>'13. Desinvesteringen'!D397</f>
        <v>2002</v>
      </c>
      <c r="F395" s="48">
        <f>'13. Desinvesteringen'!E397</f>
        <v>9572.0400000000009</v>
      </c>
      <c r="G395" s="43">
        <f>'13. Desinvesteringen'!G397</f>
        <v>2022</v>
      </c>
    </row>
    <row r="396" spans="2:7" s="3" customFormat="1">
      <c r="B396" s="43">
        <f>'13. Desinvesteringen'!B398</f>
        <v>379</v>
      </c>
      <c r="D396" s="43" t="str">
        <f>'13. Desinvesteringen'!C398</f>
        <v>02 Gasontvangststations</v>
      </c>
      <c r="E396" s="43">
        <f>'13. Desinvesteringen'!D398</f>
        <v>2003</v>
      </c>
      <c r="F396" s="48">
        <f>'13. Desinvesteringen'!E398</f>
        <v>37361.589999999997</v>
      </c>
      <c r="G396" s="43">
        <f>'13. Desinvesteringen'!G398</f>
        <v>2022</v>
      </c>
    </row>
    <row r="397" spans="2:7" s="3" customFormat="1">
      <c r="B397" s="43">
        <f>'13. Desinvesteringen'!B399</f>
        <v>380</v>
      </c>
      <c r="D397" s="43" t="str">
        <f>'13. Desinvesteringen'!C399</f>
        <v>02 Gasontvangststations</v>
      </c>
      <c r="E397" s="43">
        <f>'13. Desinvesteringen'!D399</f>
        <v>2005</v>
      </c>
      <c r="F397" s="48">
        <f>'13. Desinvesteringen'!E399</f>
        <v>13619.77</v>
      </c>
      <c r="G397" s="43">
        <f>'13. Desinvesteringen'!G399</f>
        <v>2022</v>
      </c>
    </row>
    <row r="398" spans="2:7" s="3" customFormat="1">
      <c r="B398" s="43">
        <f>'13. Desinvesteringen'!B400</f>
        <v>381</v>
      </c>
      <c r="D398" s="43" t="str">
        <f>'13. Desinvesteringen'!C400</f>
        <v>02 Gasontvangststations</v>
      </c>
      <c r="E398" s="43">
        <f>'13. Desinvesteringen'!D400</f>
        <v>2007</v>
      </c>
      <c r="F398" s="48">
        <f>'13. Desinvesteringen'!E400</f>
        <v>316887.66000000003</v>
      </c>
      <c r="G398" s="43">
        <f>'13. Desinvesteringen'!G400</f>
        <v>2022</v>
      </c>
    </row>
    <row r="399" spans="2:7" s="3" customFormat="1">
      <c r="B399" s="43">
        <f>'13. Desinvesteringen'!B401</f>
        <v>382</v>
      </c>
      <c r="D399" s="43" t="str">
        <f>'13. Desinvesteringen'!C401</f>
        <v>02 Gasontvangststations</v>
      </c>
      <c r="E399" s="43">
        <f>'13. Desinvesteringen'!D401</f>
        <v>2010</v>
      </c>
      <c r="F399" s="48">
        <f>'13. Desinvesteringen'!E401</f>
        <v>154710.54390000002</v>
      </c>
      <c r="G399" s="43">
        <f>'13. Desinvesteringen'!G401</f>
        <v>2022</v>
      </c>
    </row>
    <row r="400" spans="2:7" s="3" customFormat="1">
      <c r="B400" s="43">
        <f>'13. Desinvesteringen'!B402</f>
        <v>383</v>
      </c>
      <c r="D400" s="43" t="str">
        <f>'13. Desinvesteringen'!C402</f>
        <v>02 Gasontvangststations</v>
      </c>
      <c r="E400" s="43">
        <f>'13. Desinvesteringen'!D402</f>
        <v>2012</v>
      </c>
      <c r="F400" s="48">
        <f>'13. Desinvesteringen'!E402</f>
        <v>41792.986548232657</v>
      </c>
      <c r="G400" s="43">
        <f>'13. Desinvesteringen'!G402</f>
        <v>2022</v>
      </c>
    </row>
    <row r="401" spans="2:7" s="3" customFormat="1">
      <c r="B401" s="43">
        <f>'13. Desinvesteringen'!B403</f>
        <v>384</v>
      </c>
      <c r="D401" s="43" t="str">
        <f>'13. Desinvesteringen'!C403</f>
        <v>06 Utiliteitsgebouwen</v>
      </c>
      <c r="E401" s="43">
        <f>'13. Desinvesteringen'!D403</f>
        <v>1980</v>
      </c>
      <c r="F401" s="48">
        <f>'13. Desinvesteringen'!E403</f>
        <v>47081.56</v>
      </c>
      <c r="G401" s="43">
        <f>'13. Desinvesteringen'!G403</f>
        <v>2022</v>
      </c>
    </row>
    <row r="402" spans="2:7" s="3" customFormat="1">
      <c r="B402" s="43">
        <f>'13. Desinvesteringen'!B404</f>
        <v>385</v>
      </c>
      <c r="D402" s="43" t="str">
        <f>'13. Desinvesteringen'!C404</f>
        <v>15 Compressorstations (TT-BT-AT)</v>
      </c>
      <c r="E402" s="43">
        <f>'13. Desinvesteringen'!D404</f>
        <v>1970</v>
      </c>
      <c r="F402" s="48">
        <f>'13. Desinvesteringen'!E404</f>
        <v>81298.009999999995</v>
      </c>
      <c r="G402" s="43">
        <f>'13. Desinvesteringen'!G404</f>
        <v>2022</v>
      </c>
    </row>
    <row r="403" spans="2:7" s="3" customFormat="1">
      <c r="B403" s="43">
        <f>'13. Desinvesteringen'!B405</f>
        <v>386</v>
      </c>
      <c r="D403" s="43" t="str">
        <f>'13. Desinvesteringen'!C405</f>
        <v>15 Compressorstations (TT-BT-AT)</v>
      </c>
      <c r="E403" s="43">
        <f>'13. Desinvesteringen'!D405</f>
        <v>1971</v>
      </c>
      <c r="F403" s="48">
        <f>'13. Desinvesteringen'!E405</f>
        <v>86713.88</v>
      </c>
      <c r="G403" s="43">
        <f>'13. Desinvesteringen'!G405</f>
        <v>2022</v>
      </c>
    </row>
    <row r="404" spans="2:7" s="3" customFormat="1">
      <c r="B404" s="43">
        <f>'13. Desinvesteringen'!B406</f>
        <v>387</v>
      </c>
      <c r="D404" s="43" t="str">
        <f>'13. Desinvesteringen'!C406</f>
        <v>15 Compressorstations (TT-BT-AT)</v>
      </c>
      <c r="E404" s="43">
        <f>'13. Desinvesteringen'!D406</f>
        <v>1974</v>
      </c>
      <c r="F404" s="48">
        <f>'13. Desinvesteringen'!E406</f>
        <v>177923.75</v>
      </c>
      <c r="G404" s="43">
        <f>'13. Desinvesteringen'!G406</f>
        <v>2022</v>
      </c>
    </row>
    <row r="405" spans="2:7" s="3" customFormat="1">
      <c r="B405" s="43">
        <f>'13. Desinvesteringen'!B407</f>
        <v>388</v>
      </c>
      <c r="D405" s="43" t="str">
        <f>'13. Desinvesteringen'!C407</f>
        <v>15 Compressorstations (TT-BT-AT)</v>
      </c>
      <c r="E405" s="43">
        <f>'13. Desinvesteringen'!D407</f>
        <v>1997</v>
      </c>
      <c r="F405" s="48">
        <f>'13. Desinvesteringen'!E407</f>
        <v>15658.35</v>
      </c>
      <c r="G405" s="43">
        <f>'13. Desinvesteringen'!G407</f>
        <v>2022</v>
      </c>
    </row>
    <row r="406" spans="2:7" s="3" customFormat="1">
      <c r="B406" s="43">
        <f>'13. Desinvesteringen'!B408</f>
        <v>389</v>
      </c>
      <c r="D406" s="43" t="str">
        <f>'13. Desinvesteringen'!C408</f>
        <v>15 Compressorstations (TT-BT-AT)</v>
      </c>
      <c r="E406" s="43">
        <f>'13. Desinvesteringen'!D408</f>
        <v>2011</v>
      </c>
      <c r="F406" s="48">
        <f>'13. Desinvesteringen'!E408</f>
        <v>117399.27471035083</v>
      </c>
      <c r="G406" s="43">
        <f>'13. Desinvesteringen'!G408</f>
        <v>2022</v>
      </c>
    </row>
    <row r="407" spans="2:7" s="3" customFormat="1">
      <c r="B407" s="43">
        <f>'13. Desinvesteringen'!B409</f>
        <v>390</v>
      </c>
      <c r="D407" s="43" t="str">
        <f>'13. Desinvesteringen'!C409</f>
        <v>16 LNG installaties</v>
      </c>
      <c r="E407" s="43">
        <f>'13. Desinvesteringen'!D409</f>
        <v>1977</v>
      </c>
      <c r="F407" s="48">
        <f>'13. Desinvesteringen'!E409</f>
        <v>1111944.56</v>
      </c>
      <c r="G407" s="43">
        <f>'13. Desinvesteringen'!G409</f>
        <v>2022</v>
      </c>
    </row>
    <row r="408" spans="2:7" s="3" customFormat="1">
      <c r="B408" s="43">
        <f>'13. Desinvesteringen'!B410</f>
        <v>391</v>
      </c>
      <c r="D408" s="43" t="str">
        <f>'13. Desinvesteringen'!C410</f>
        <v>16 LNG installaties</v>
      </c>
      <c r="E408" s="43">
        <f>'13. Desinvesteringen'!D410</f>
        <v>1998</v>
      </c>
      <c r="F408" s="48">
        <f>'13. Desinvesteringen'!E410</f>
        <v>1841303.44</v>
      </c>
      <c r="G408" s="43">
        <f>'13. Desinvesteringen'!G410</f>
        <v>2022</v>
      </c>
    </row>
    <row r="409" spans="2:7" s="3" customFormat="1">
      <c r="B409" s="43">
        <f>'13. Desinvesteringen'!B411</f>
        <v>392</v>
      </c>
      <c r="D409" s="43" t="str">
        <f>'13. Desinvesteringen'!C411</f>
        <v>17 Mengstations</v>
      </c>
      <c r="E409" s="43">
        <f>'13. Desinvesteringen'!D411</f>
        <v>2019</v>
      </c>
      <c r="F409" s="48">
        <f>'13. Desinvesteringen'!E411</f>
        <v>64295.18960042399</v>
      </c>
      <c r="G409" s="43">
        <f>'13. Desinvesteringen'!G411</f>
        <v>2022</v>
      </c>
    </row>
    <row r="410" spans="2:7" s="3" customFormat="1">
      <c r="B410" s="43">
        <f>'13. Desinvesteringen'!B412</f>
        <v>393</v>
      </c>
      <c r="D410" s="43" t="str">
        <f>'13. Desinvesteringen'!C412</f>
        <v>21 Hoofdtransportleiding</v>
      </c>
      <c r="E410" s="43">
        <f>'13. Desinvesteringen'!D412</f>
        <v>1964</v>
      </c>
      <c r="F410" s="48">
        <f>'13. Desinvesteringen'!E412</f>
        <v>1445.34</v>
      </c>
      <c r="G410" s="43">
        <f>'13. Desinvesteringen'!G412</f>
        <v>2022</v>
      </c>
    </row>
    <row r="411" spans="2:7" s="3" customFormat="1">
      <c r="B411" s="43">
        <f>'13. Desinvesteringen'!B413</f>
        <v>394</v>
      </c>
      <c r="D411" s="43" t="str">
        <f>'13. Desinvesteringen'!C413</f>
        <v>21 Hoofdtransportleiding</v>
      </c>
      <c r="E411" s="43">
        <f>'13. Desinvesteringen'!D413</f>
        <v>1977</v>
      </c>
      <c r="F411" s="48">
        <f>'13. Desinvesteringen'!E413</f>
        <v>50000</v>
      </c>
      <c r="G411" s="43">
        <f>'13. Desinvesteringen'!G413</f>
        <v>2022</v>
      </c>
    </row>
    <row r="412" spans="2:7" s="3" customFormat="1">
      <c r="B412" s="43">
        <f>'13. Desinvesteringen'!B414</f>
        <v>395</v>
      </c>
      <c r="D412" s="43" t="str">
        <f>'13. Desinvesteringen'!C414</f>
        <v>21 Hoofdtransportleiding</v>
      </c>
      <c r="E412" s="43">
        <f>'13. Desinvesteringen'!D414</f>
        <v>1978</v>
      </c>
      <c r="F412" s="48">
        <f>'13. Desinvesteringen'!E414</f>
        <v>16458.09</v>
      </c>
      <c r="G412" s="43">
        <f>'13. Desinvesteringen'!G414</f>
        <v>2022</v>
      </c>
    </row>
    <row r="413" spans="2:7" s="3" customFormat="1">
      <c r="B413" s="43">
        <f>'13. Desinvesteringen'!B415</f>
        <v>396</v>
      </c>
      <c r="D413" s="43" t="str">
        <f>'13. Desinvesteringen'!C415</f>
        <v>21 Hoofdtransportleiding</v>
      </c>
      <c r="E413" s="43">
        <f>'13. Desinvesteringen'!D415</f>
        <v>1983</v>
      </c>
      <c r="F413" s="48">
        <f>'13. Desinvesteringen'!E415</f>
        <v>44290.400000000001</v>
      </c>
      <c r="G413" s="43">
        <f>'13. Desinvesteringen'!G415</f>
        <v>2022</v>
      </c>
    </row>
    <row r="414" spans="2:7" s="3" customFormat="1">
      <c r="B414" s="43">
        <f>'13. Desinvesteringen'!B416</f>
        <v>397</v>
      </c>
      <c r="D414" s="43" t="str">
        <f>'13. Desinvesteringen'!C416</f>
        <v>21 Hoofdtransportleiding</v>
      </c>
      <c r="E414" s="43">
        <f>'13. Desinvesteringen'!D416</f>
        <v>1987</v>
      </c>
      <c r="F414" s="48">
        <f>'13. Desinvesteringen'!E416</f>
        <v>90000</v>
      </c>
      <c r="G414" s="43">
        <f>'13. Desinvesteringen'!G416</f>
        <v>2022</v>
      </c>
    </row>
    <row r="415" spans="2:7" s="3" customFormat="1">
      <c r="B415" s="43">
        <f>'13. Desinvesteringen'!B417</f>
        <v>398</v>
      </c>
      <c r="D415" s="43" t="str">
        <f>'13. Desinvesteringen'!C417</f>
        <v>32 M&amp;R stations</v>
      </c>
      <c r="E415" s="43">
        <f>'13. Desinvesteringen'!D417</f>
        <v>1964</v>
      </c>
      <c r="F415" s="48">
        <f>'13. Desinvesteringen'!E417</f>
        <v>184143.09</v>
      </c>
      <c r="G415" s="43">
        <f>'13. Desinvesteringen'!G417</f>
        <v>2022</v>
      </c>
    </row>
    <row r="416" spans="2:7" s="3" customFormat="1">
      <c r="B416" s="43">
        <f>'13. Desinvesteringen'!B418</f>
        <v>399</v>
      </c>
      <c r="D416" s="43" t="str">
        <f>'13. Desinvesteringen'!C418</f>
        <v>32 M&amp;R stations</v>
      </c>
      <c r="E416" s="43">
        <f>'13. Desinvesteringen'!D418</f>
        <v>1967</v>
      </c>
      <c r="F416" s="48">
        <f>'13. Desinvesteringen'!E418</f>
        <v>477869.69</v>
      </c>
      <c r="G416" s="43">
        <f>'13. Desinvesteringen'!G418</f>
        <v>2022</v>
      </c>
    </row>
    <row r="417" spans="2:7" s="3" customFormat="1">
      <c r="B417" s="43">
        <f>'13. Desinvesteringen'!B419</f>
        <v>400</v>
      </c>
      <c r="D417" s="43" t="str">
        <f>'13. Desinvesteringen'!C419</f>
        <v>32 M&amp;R stations</v>
      </c>
      <c r="E417" s="43">
        <f>'13. Desinvesteringen'!D419</f>
        <v>1968</v>
      </c>
      <c r="F417" s="48">
        <f>'13. Desinvesteringen'!E419</f>
        <v>7990.16</v>
      </c>
      <c r="G417" s="43">
        <f>'13. Desinvesteringen'!G419</f>
        <v>2022</v>
      </c>
    </row>
    <row r="418" spans="2:7" s="3" customFormat="1">
      <c r="B418" s="43">
        <f>'13. Desinvesteringen'!B420</f>
        <v>401</v>
      </c>
      <c r="D418" s="43" t="str">
        <f>'13. Desinvesteringen'!C420</f>
        <v>32 M&amp;R stations</v>
      </c>
      <c r="E418" s="43">
        <f>'13. Desinvesteringen'!D420</f>
        <v>1969</v>
      </c>
      <c r="F418" s="48">
        <f>'13. Desinvesteringen'!E420</f>
        <v>64322.44</v>
      </c>
      <c r="G418" s="43">
        <f>'13. Desinvesteringen'!G420</f>
        <v>2022</v>
      </c>
    </row>
    <row r="419" spans="2:7" s="3" customFormat="1">
      <c r="B419" s="43">
        <f>'13. Desinvesteringen'!B421</f>
        <v>402</v>
      </c>
      <c r="D419" s="43" t="str">
        <f>'13. Desinvesteringen'!C421</f>
        <v>32 M&amp;R stations</v>
      </c>
      <c r="E419" s="43">
        <f>'13. Desinvesteringen'!D421</f>
        <v>1972</v>
      </c>
      <c r="F419" s="48">
        <f>'13. Desinvesteringen'!E421</f>
        <v>58241.78</v>
      </c>
      <c r="G419" s="43">
        <f>'13. Desinvesteringen'!G421</f>
        <v>2022</v>
      </c>
    </row>
    <row r="420" spans="2:7" s="3" customFormat="1">
      <c r="B420" s="43">
        <f>'13. Desinvesteringen'!B422</f>
        <v>403</v>
      </c>
      <c r="D420" s="43" t="str">
        <f>'13. Desinvesteringen'!C422</f>
        <v>32 M&amp;R stations</v>
      </c>
      <c r="E420" s="43">
        <f>'13. Desinvesteringen'!D422</f>
        <v>1974</v>
      </c>
      <c r="F420" s="48">
        <f>'13. Desinvesteringen'!E422</f>
        <v>117946.1</v>
      </c>
      <c r="G420" s="43">
        <f>'13. Desinvesteringen'!G422</f>
        <v>2022</v>
      </c>
    </row>
    <row r="421" spans="2:7" s="3" customFormat="1">
      <c r="B421" s="43">
        <f>'13. Desinvesteringen'!B423</f>
        <v>404</v>
      </c>
      <c r="D421" s="43" t="str">
        <f>'13. Desinvesteringen'!C423</f>
        <v>32 M&amp;R stations</v>
      </c>
      <c r="E421" s="43">
        <f>'13. Desinvesteringen'!D423</f>
        <v>1978</v>
      </c>
      <c r="F421" s="48">
        <f>'13. Desinvesteringen'!E423</f>
        <v>1289616.6000000001</v>
      </c>
      <c r="G421" s="43">
        <f>'13. Desinvesteringen'!G423</f>
        <v>2022</v>
      </c>
    </row>
    <row r="422" spans="2:7" s="3" customFormat="1">
      <c r="B422" s="43">
        <f>'13. Desinvesteringen'!B424</f>
        <v>405</v>
      </c>
      <c r="D422" s="43" t="str">
        <f>'13. Desinvesteringen'!C424</f>
        <v>32 M&amp;R stations</v>
      </c>
      <c r="E422" s="43">
        <f>'13. Desinvesteringen'!D424</f>
        <v>1995</v>
      </c>
      <c r="F422" s="48">
        <f>'13. Desinvesteringen'!E424</f>
        <v>15754.34</v>
      </c>
      <c r="G422" s="43">
        <f>'13. Desinvesteringen'!G424</f>
        <v>2022</v>
      </c>
    </row>
    <row r="423" spans="2:7" s="3" customFormat="1">
      <c r="B423" s="43">
        <f>'13. Desinvesteringen'!B425</f>
        <v>406</v>
      </c>
      <c r="D423" s="43" t="str">
        <f>'13. Desinvesteringen'!C425</f>
        <v>32 M&amp;R stations</v>
      </c>
      <c r="E423" s="43">
        <f>'13. Desinvesteringen'!D425</f>
        <v>2012</v>
      </c>
      <c r="F423" s="48">
        <f>'13. Desinvesteringen'!E425</f>
        <v>386956.48760918935</v>
      </c>
      <c r="G423" s="43">
        <f>'13. Desinvesteringen'!G425</f>
        <v>2022</v>
      </c>
    </row>
    <row r="424" spans="2:7" s="3" customFormat="1">
      <c r="B424" s="43">
        <f>'13. Desinvesteringen'!B426</f>
        <v>407</v>
      </c>
      <c r="D424" s="43" t="str">
        <f>'13. Desinvesteringen'!C426</f>
        <v>34 Reduceerstations</v>
      </c>
      <c r="E424" s="43">
        <f>'13. Desinvesteringen'!D426</f>
        <v>1986</v>
      </c>
      <c r="F424" s="48">
        <f>'13. Desinvesteringen'!E426</f>
        <v>29497.66</v>
      </c>
      <c r="G424" s="43">
        <f>'13. Desinvesteringen'!G426</f>
        <v>2022</v>
      </c>
    </row>
    <row r="425" spans="2:7" s="243" customFormat="1">
      <c r="B425" s="43">
        <f>'13. Desinvesteringen'!B427</f>
        <v>408</v>
      </c>
      <c r="C425" s="3"/>
      <c r="D425" s="43" t="str">
        <f>'13. Desinvesteringen'!C427</f>
        <v>01 Regionale leidingen</v>
      </c>
      <c r="E425" s="43">
        <f>'13. Desinvesteringen'!D427</f>
        <v>1954</v>
      </c>
      <c r="F425" s="48">
        <f>'13. Desinvesteringen'!E427</f>
        <v>30000</v>
      </c>
      <c r="G425" s="43">
        <f>'13. Desinvesteringen'!G427</f>
        <v>2023</v>
      </c>
    </row>
    <row r="426" spans="2:7" s="243" customFormat="1">
      <c r="B426" s="43">
        <f>'13. Desinvesteringen'!B428</f>
        <v>409</v>
      </c>
      <c r="C426" s="3"/>
      <c r="D426" s="43" t="str">
        <f>'13. Desinvesteringen'!C428</f>
        <v>01 Regionale leidingen</v>
      </c>
      <c r="E426" s="43">
        <f>'13. Desinvesteringen'!D428</f>
        <v>1955</v>
      </c>
      <c r="F426" s="48">
        <f>'13. Desinvesteringen'!E428</f>
        <v>26680</v>
      </c>
      <c r="G426" s="43">
        <f>'13. Desinvesteringen'!G428</f>
        <v>2023</v>
      </c>
    </row>
    <row r="427" spans="2:7" s="243" customFormat="1">
      <c r="B427" s="43">
        <f>'13. Desinvesteringen'!B429</f>
        <v>410</v>
      </c>
      <c r="C427" s="3"/>
      <c r="D427" s="43" t="str">
        <f>'13. Desinvesteringen'!C429</f>
        <v>01 Regionale leidingen</v>
      </c>
      <c r="E427" s="43">
        <f>'13. Desinvesteringen'!D429</f>
        <v>1958</v>
      </c>
      <c r="F427" s="48">
        <f>'13. Desinvesteringen'!E429</f>
        <v>41066</v>
      </c>
      <c r="G427" s="43">
        <f>'13. Desinvesteringen'!G429</f>
        <v>2023</v>
      </c>
    </row>
    <row r="428" spans="2:7" s="243" customFormat="1">
      <c r="B428" s="43">
        <f>'13. Desinvesteringen'!B430</f>
        <v>411</v>
      </c>
      <c r="C428" s="3"/>
      <c r="D428" s="43" t="str">
        <f>'13. Desinvesteringen'!C430</f>
        <v>01 Regionale leidingen</v>
      </c>
      <c r="E428" s="43">
        <f>'13. Desinvesteringen'!D430</f>
        <v>1959</v>
      </c>
      <c r="F428" s="48">
        <f>'13. Desinvesteringen'!E430</f>
        <v>38260</v>
      </c>
      <c r="G428" s="43">
        <f>'13. Desinvesteringen'!G430</f>
        <v>2023</v>
      </c>
    </row>
    <row r="429" spans="2:7" s="243" customFormat="1">
      <c r="B429" s="43">
        <f>'13. Desinvesteringen'!B431</f>
        <v>412</v>
      </c>
      <c r="C429" s="3"/>
      <c r="D429" s="43" t="str">
        <f>'13. Desinvesteringen'!C431</f>
        <v>01 Regionale leidingen</v>
      </c>
      <c r="E429" s="43">
        <f>'13. Desinvesteringen'!D431</f>
        <v>1965</v>
      </c>
      <c r="F429" s="48">
        <f>'13. Desinvesteringen'!E431</f>
        <v>125091</v>
      </c>
      <c r="G429" s="43">
        <f>'13. Desinvesteringen'!G431</f>
        <v>2023</v>
      </c>
    </row>
    <row r="430" spans="2:7" s="243" customFormat="1">
      <c r="B430" s="43">
        <f>'13. Desinvesteringen'!B432</f>
        <v>413</v>
      </c>
      <c r="C430" s="3"/>
      <c r="D430" s="43" t="str">
        <f>'13. Desinvesteringen'!C432</f>
        <v>01 Regionale leidingen</v>
      </c>
      <c r="E430" s="43">
        <f>'13. Desinvesteringen'!D432</f>
        <v>1966</v>
      </c>
      <c r="F430" s="48">
        <f>'13. Desinvesteringen'!E432</f>
        <v>71100</v>
      </c>
      <c r="G430" s="43">
        <f>'13. Desinvesteringen'!G432</f>
        <v>2023</v>
      </c>
    </row>
    <row r="431" spans="2:7" s="243" customFormat="1">
      <c r="B431" s="43">
        <f>'13. Desinvesteringen'!B433</f>
        <v>414</v>
      </c>
      <c r="C431" s="3"/>
      <c r="D431" s="43" t="str">
        <f>'13. Desinvesteringen'!C433</f>
        <v>01 Regionale leidingen</v>
      </c>
      <c r="E431" s="43">
        <f>'13. Desinvesteringen'!D433</f>
        <v>1967</v>
      </c>
      <c r="F431" s="48">
        <f>'13. Desinvesteringen'!E433</f>
        <v>77488</v>
      </c>
      <c r="G431" s="43">
        <f>'13. Desinvesteringen'!G433</f>
        <v>2023</v>
      </c>
    </row>
    <row r="432" spans="2:7" s="243" customFormat="1">
      <c r="B432" s="43">
        <f>'13. Desinvesteringen'!B434</f>
        <v>415</v>
      </c>
      <c r="C432" s="3"/>
      <c r="D432" s="43" t="str">
        <f>'13. Desinvesteringen'!C434</f>
        <v>01 Regionale leidingen</v>
      </c>
      <c r="E432" s="43">
        <f>'13. Desinvesteringen'!D434</f>
        <v>1968</v>
      </c>
      <c r="F432" s="48">
        <f>'13. Desinvesteringen'!E434</f>
        <v>477209</v>
      </c>
      <c r="G432" s="43">
        <f>'13. Desinvesteringen'!G434</f>
        <v>2023</v>
      </c>
    </row>
    <row r="433" spans="2:7" s="243" customFormat="1">
      <c r="B433" s="43">
        <f>'13. Desinvesteringen'!B435</f>
        <v>416</v>
      </c>
      <c r="C433" s="3"/>
      <c r="D433" s="43" t="str">
        <f>'13. Desinvesteringen'!C435</f>
        <v>01 Regionale leidingen</v>
      </c>
      <c r="E433" s="43">
        <f>'13. Desinvesteringen'!D435</f>
        <v>1969</v>
      </c>
      <c r="F433" s="48">
        <f>'13. Desinvesteringen'!E435</f>
        <v>160414</v>
      </c>
      <c r="G433" s="43">
        <f>'13. Desinvesteringen'!G435</f>
        <v>2023</v>
      </c>
    </row>
    <row r="434" spans="2:7" s="243" customFormat="1">
      <c r="B434" s="43">
        <f>'13. Desinvesteringen'!B436</f>
        <v>417</v>
      </c>
      <c r="C434" s="3"/>
      <c r="D434" s="43" t="str">
        <f>'13. Desinvesteringen'!C436</f>
        <v>01 Regionale leidingen</v>
      </c>
      <c r="E434" s="43">
        <f>'13. Desinvesteringen'!D436</f>
        <v>1970</v>
      </c>
      <c r="F434" s="48">
        <f>'13. Desinvesteringen'!E436</f>
        <v>218021</v>
      </c>
      <c r="G434" s="43">
        <f>'13. Desinvesteringen'!G436</f>
        <v>2023</v>
      </c>
    </row>
    <row r="435" spans="2:7" s="243" customFormat="1">
      <c r="B435" s="43">
        <f>'13. Desinvesteringen'!B437</f>
        <v>418</v>
      </c>
      <c r="C435" s="3"/>
      <c r="D435" s="43" t="str">
        <f>'13. Desinvesteringen'!C437</f>
        <v>01 Regionale leidingen</v>
      </c>
      <c r="E435" s="43">
        <f>'13. Desinvesteringen'!D437</f>
        <v>1971</v>
      </c>
      <c r="F435" s="48">
        <f>'13. Desinvesteringen'!E437</f>
        <v>98792</v>
      </c>
      <c r="G435" s="43">
        <f>'13. Desinvesteringen'!G437</f>
        <v>2023</v>
      </c>
    </row>
    <row r="436" spans="2:7" s="243" customFormat="1">
      <c r="B436" s="43">
        <f>'13. Desinvesteringen'!B438</f>
        <v>419</v>
      </c>
      <c r="C436" s="3"/>
      <c r="D436" s="43" t="str">
        <f>'13. Desinvesteringen'!C438</f>
        <v>01 Regionale leidingen</v>
      </c>
      <c r="E436" s="43">
        <f>'13. Desinvesteringen'!D438</f>
        <v>1972</v>
      </c>
      <c r="F436" s="48">
        <f>'13. Desinvesteringen'!E438</f>
        <v>49371</v>
      </c>
      <c r="G436" s="43">
        <f>'13. Desinvesteringen'!G438</f>
        <v>2023</v>
      </c>
    </row>
    <row r="437" spans="2:7" s="243" customFormat="1">
      <c r="B437" s="43">
        <f>'13. Desinvesteringen'!B439</f>
        <v>420</v>
      </c>
      <c r="C437" s="3"/>
      <c r="D437" s="43" t="str">
        <f>'13. Desinvesteringen'!C439</f>
        <v>01 Regionale leidingen</v>
      </c>
      <c r="E437" s="43">
        <f>'13. Desinvesteringen'!D439</f>
        <v>1973</v>
      </c>
      <c r="F437" s="48">
        <f>'13. Desinvesteringen'!E439</f>
        <v>35155</v>
      </c>
      <c r="G437" s="43">
        <f>'13. Desinvesteringen'!G439</f>
        <v>2023</v>
      </c>
    </row>
    <row r="438" spans="2:7" s="243" customFormat="1">
      <c r="B438" s="43">
        <f>'13. Desinvesteringen'!B440</f>
        <v>421</v>
      </c>
      <c r="C438" s="3"/>
      <c r="D438" s="43" t="str">
        <f>'13. Desinvesteringen'!C440</f>
        <v>01 Regionale leidingen</v>
      </c>
      <c r="E438" s="43">
        <f>'13. Desinvesteringen'!D440</f>
        <v>1985</v>
      </c>
      <c r="F438" s="48">
        <f>'13. Desinvesteringen'!E440</f>
        <v>4444</v>
      </c>
      <c r="G438" s="43">
        <f>'13. Desinvesteringen'!G440</f>
        <v>2023</v>
      </c>
    </row>
    <row r="439" spans="2:7" s="243" customFormat="1">
      <c r="B439" s="43">
        <f>'13. Desinvesteringen'!B441</f>
        <v>422</v>
      </c>
      <c r="C439" s="3"/>
      <c r="D439" s="43" t="str">
        <f>'13. Desinvesteringen'!C441</f>
        <v>01 Regionale leidingen</v>
      </c>
      <c r="E439" s="43">
        <f>'13. Desinvesteringen'!D441</f>
        <v>1988</v>
      </c>
      <c r="F439" s="48">
        <f>'13. Desinvesteringen'!E441</f>
        <v>1378</v>
      </c>
      <c r="G439" s="43">
        <f>'13. Desinvesteringen'!G441</f>
        <v>2023</v>
      </c>
    </row>
    <row r="440" spans="2:7" s="243" customFormat="1">
      <c r="B440" s="43">
        <f>'13. Desinvesteringen'!B442</f>
        <v>423</v>
      </c>
      <c r="C440" s="3"/>
      <c r="D440" s="43" t="str">
        <f>'13. Desinvesteringen'!C442</f>
        <v>01 Regionale leidingen</v>
      </c>
      <c r="E440" s="43">
        <f>'13. Desinvesteringen'!D442</f>
        <v>1989</v>
      </c>
      <c r="F440" s="48">
        <f>'13. Desinvesteringen'!E442</f>
        <v>2017</v>
      </c>
      <c r="G440" s="43">
        <f>'13. Desinvesteringen'!G442</f>
        <v>2023</v>
      </c>
    </row>
    <row r="441" spans="2:7" s="243" customFormat="1">
      <c r="B441" s="43">
        <f>'13. Desinvesteringen'!B443</f>
        <v>424</v>
      </c>
      <c r="C441" s="3"/>
      <c r="D441" s="43" t="str">
        <f>'13. Desinvesteringen'!C443</f>
        <v>01 Regionale leidingen</v>
      </c>
      <c r="E441" s="43">
        <f>'13. Desinvesteringen'!D443</f>
        <v>1992</v>
      </c>
      <c r="F441" s="48">
        <f>'13. Desinvesteringen'!E443</f>
        <v>8976</v>
      </c>
      <c r="G441" s="43">
        <f>'13. Desinvesteringen'!G443</f>
        <v>2023</v>
      </c>
    </row>
    <row r="442" spans="2:7" s="243" customFormat="1">
      <c r="B442" s="43">
        <f>'13. Desinvesteringen'!B444</f>
        <v>425</v>
      </c>
      <c r="C442" s="3"/>
      <c r="D442" s="43" t="str">
        <f>'13. Desinvesteringen'!C444</f>
        <v>01 Regionale leidingen</v>
      </c>
      <c r="E442" s="43">
        <f>'13. Desinvesteringen'!D444</f>
        <v>1993</v>
      </c>
      <c r="F442" s="48">
        <f>'13. Desinvesteringen'!E444</f>
        <v>168038</v>
      </c>
      <c r="G442" s="43">
        <f>'13. Desinvesteringen'!G444</f>
        <v>2023</v>
      </c>
    </row>
    <row r="443" spans="2:7" s="243" customFormat="1">
      <c r="B443" s="43">
        <f>'13. Desinvesteringen'!B445</f>
        <v>426</v>
      </c>
      <c r="C443" s="3"/>
      <c r="D443" s="43" t="str">
        <f>'13. Desinvesteringen'!C445</f>
        <v>01 Regionale leidingen</v>
      </c>
      <c r="E443" s="43">
        <f>'13. Desinvesteringen'!D445</f>
        <v>1998</v>
      </c>
      <c r="F443" s="48">
        <f>'13. Desinvesteringen'!E445</f>
        <v>0</v>
      </c>
      <c r="G443" s="43">
        <f>'13. Desinvesteringen'!G445</f>
        <v>2023</v>
      </c>
    </row>
    <row r="444" spans="2:7" s="243" customFormat="1">
      <c r="B444" s="43">
        <f>'13. Desinvesteringen'!B446</f>
        <v>427</v>
      </c>
      <c r="C444" s="3"/>
      <c r="D444" s="43" t="str">
        <f>'13. Desinvesteringen'!C446</f>
        <v>01 Regionale leidingen</v>
      </c>
      <c r="E444" s="43">
        <f>'13. Desinvesteringen'!D446</f>
        <v>1999</v>
      </c>
      <c r="F444" s="48">
        <f>'13. Desinvesteringen'!E446</f>
        <v>34291</v>
      </c>
      <c r="G444" s="43">
        <f>'13. Desinvesteringen'!G446</f>
        <v>2023</v>
      </c>
    </row>
    <row r="445" spans="2:7" s="243" customFormat="1">
      <c r="B445" s="43">
        <f>'13. Desinvesteringen'!B447</f>
        <v>428</v>
      </c>
      <c r="C445" s="3"/>
      <c r="D445" s="43" t="str">
        <f>'13. Desinvesteringen'!C447</f>
        <v>01 Regionale leidingen</v>
      </c>
      <c r="E445" s="43">
        <f>'13. Desinvesteringen'!D447</f>
        <v>2002</v>
      </c>
      <c r="F445" s="48">
        <f>'13. Desinvesteringen'!E447</f>
        <v>15500</v>
      </c>
      <c r="G445" s="43">
        <f>'13. Desinvesteringen'!G447</f>
        <v>2023</v>
      </c>
    </row>
    <row r="446" spans="2:7" s="243" customFormat="1">
      <c r="B446" s="43">
        <f>'13. Desinvesteringen'!B448</f>
        <v>429</v>
      </c>
      <c r="C446" s="3"/>
      <c r="D446" s="43" t="str">
        <f>'13. Desinvesteringen'!C448</f>
        <v>01 Regionale leidingen</v>
      </c>
      <c r="E446" s="43">
        <f>'13. Desinvesteringen'!D448</f>
        <v>2004</v>
      </c>
      <c r="F446" s="48">
        <f>'13. Desinvesteringen'!E448</f>
        <v>43774</v>
      </c>
      <c r="G446" s="43">
        <f>'13. Desinvesteringen'!G448</f>
        <v>2023</v>
      </c>
    </row>
    <row r="447" spans="2:7" s="243" customFormat="1">
      <c r="B447" s="43">
        <f>'13. Desinvesteringen'!B449</f>
        <v>430</v>
      </c>
      <c r="C447" s="3"/>
      <c r="D447" s="43" t="str">
        <f>'13. Desinvesteringen'!C449</f>
        <v>01 Regionale leidingen</v>
      </c>
      <c r="E447" s="43">
        <f>'13. Desinvesteringen'!D449</f>
        <v>2005</v>
      </c>
      <c r="F447" s="48">
        <f>'13. Desinvesteringen'!E449</f>
        <v>54999</v>
      </c>
      <c r="G447" s="43">
        <f>'13. Desinvesteringen'!G449</f>
        <v>2023</v>
      </c>
    </row>
    <row r="448" spans="2:7" s="243" customFormat="1">
      <c r="B448" s="43">
        <f>'13. Desinvesteringen'!B450</f>
        <v>431</v>
      </c>
      <c r="C448" s="3"/>
      <c r="D448" s="43" t="str">
        <f>'13. Desinvesteringen'!C450</f>
        <v>01 Regionale leidingen</v>
      </c>
      <c r="E448" s="43">
        <f>'13. Desinvesteringen'!D450</f>
        <v>2006</v>
      </c>
      <c r="F448" s="48">
        <f>'13. Desinvesteringen'!E450</f>
        <v>10076</v>
      </c>
      <c r="G448" s="43">
        <f>'13. Desinvesteringen'!G450</f>
        <v>2023</v>
      </c>
    </row>
    <row r="449" spans="2:7" s="243" customFormat="1">
      <c r="B449" s="43">
        <f>'13. Desinvesteringen'!B451</f>
        <v>432</v>
      </c>
      <c r="C449" s="3"/>
      <c r="D449" s="43" t="str">
        <f>'13. Desinvesteringen'!C451</f>
        <v>01 Regionale leidingen</v>
      </c>
      <c r="E449" s="43">
        <f>'13. Desinvesteringen'!D451</f>
        <v>2009</v>
      </c>
      <c r="F449" s="48">
        <f>'13. Desinvesteringen'!E451</f>
        <v>378063</v>
      </c>
      <c r="G449" s="43">
        <f>'13. Desinvesteringen'!G451</f>
        <v>2023</v>
      </c>
    </row>
    <row r="450" spans="2:7" s="243" customFormat="1">
      <c r="B450" s="43">
        <f>'13. Desinvesteringen'!B452</f>
        <v>433</v>
      </c>
      <c r="C450" s="3"/>
      <c r="D450" s="43" t="str">
        <f>'13. Desinvesteringen'!C452</f>
        <v>01 Regionale leidingen</v>
      </c>
      <c r="E450" s="43">
        <f>'13. Desinvesteringen'!D452</f>
        <v>2011</v>
      </c>
      <c r="F450" s="48">
        <f>'13. Desinvesteringen'!E452</f>
        <v>17627</v>
      </c>
      <c r="G450" s="43">
        <f>'13. Desinvesteringen'!G452</f>
        <v>2023</v>
      </c>
    </row>
    <row r="451" spans="2:7" s="243" customFormat="1">
      <c r="B451" s="43">
        <f>'13. Desinvesteringen'!B453</f>
        <v>434</v>
      </c>
      <c r="C451" s="3"/>
      <c r="D451" s="43" t="str">
        <f>'13. Desinvesteringen'!C453</f>
        <v>01 Regionale leidingen</v>
      </c>
      <c r="E451" s="43">
        <f>'13. Desinvesteringen'!D453</f>
        <v>2012</v>
      </c>
      <c r="F451" s="48">
        <f>'13. Desinvesteringen'!E453</f>
        <v>388523</v>
      </c>
      <c r="G451" s="43">
        <f>'13. Desinvesteringen'!G453</f>
        <v>2023</v>
      </c>
    </row>
    <row r="452" spans="2:7" s="243" customFormat="1">
      <c r="B452" s="43">
        <f>'13. Desinvesteringen'!B454</f>
        <v>435</v>
      </c>
      <c r="C452" s="3"/>
      <c r="D452" s="43" t="str">
        <f>'13. Desinvesteringen'!C454</f>
        <v>02 Gasontvangststations</v>
      </c>
      <c r="E452" s="43">
        <f>'13. Desinvesteringen'!D454</f>
        <v>1965</v>
      </c>
      <c r="F452" s="48">
        <f>'13. Desinvesteringen'!E454</f>
        <v>15848</v>
      </c>
      <c r="G452" s="43">
        <f>'13. Desinvesteringen'!G454</f>
        <v>2023</v>
      </c>
    </row>
    <row r="453" spans="2:7" s="243" customFormat="1">
      <c r="B453" s="43">
        <f>'13. Desinvesteringen'!B455</f>
        <v>436</v>
      </c>
      <c r="C453" s="3"/>
      <c r="D453" s="43" t="str">
        <f>'13. Desinvesteringen'!C455</f>
        <v>02 Gasontvangststations</v>
      </c>
      <c r="E453" s="43">
        <f>'13. Desinvesteringen'!D455</f>
        <v>1966</v>
      </c>
      <c r="F453" s="48">
        <f>'13. Desinvesteringen'!E455</f>
        <v>120953</v>
      </c>
      <c r="G453" s="43">
        <f>'13. Desinvesteringen'!G455</f>
        <v>2023</v>
      </c>
    </row>
    <row r="454" spans="2:7" s="243" customFormat="1">
      <c r="B454" s="43">
        <f>'13. Desinvesteringen'!B456</f>
        <v>437</v>
      </c>
      <c r="C454" s="3"/>
      <c r="D454" s="43" t="str">
        <f>'13. Desinvesteringen'!C456</f>
        <v>02 Gasontvangststations</v>
      </c>
      <c r="E454" s="43">
        <f>'13. Desinvesteringen'!D456</f>
        <v>1967</v>
      </c>
      <c r="F454" s="48">
        <f>'13. Desinvesteringen'!E456</f>
        <v>165153</v>
      </c>
      <c r="G454" s="43">
        <f>'13. Desinvesteringen'!G456</f>
        <v>2023</v>
      </c>
    </row>
    <row r="455" spans="2:7" s="243" customFormat="1">
      <c r="B455" s="43">
        <f>'13. Desinvesteringen'!B457</f>
        <v>438</v>
      </c>
      <c r="C455" s="3"/>
      <c r="D455" s="43" t="str">
        <f>'13. Desinvesteringen'!C457</f>
        <v>02 Gasontvangststations</v>
      </c>
      <c r="E455" s="43">
        <f>'13. Desinvesteringen'!D457</f>
        <v>1968</v>
      </c>
      <c r="F455" s="48">
        <f>'13. Desinvesteringen'!E457</f>
        <v>28853</v>
      </c>
      <c r="G455" s="43">
        <f>'13. Desinvesteringen'!G457</f>
        <v>2023</v>
      </c>
    </row>
    <row r="456" spans="2:7" s="243" customFormat="1">
      <c r="B456" s="43">
        <f>'13. Desinvesteringen'!B458</f>
        <v>439</v>
      </c>
      <c r="C456" s="3"/>
      <c r="D456" s="43" t="str">
        <f>'13. Desinvesteringen'!C458</f>
        <v>02 Gasontvangststations</v>
      </c>
      <c r="E456" s="43">
        <f>'13. Desinvesteringen'!D458</f>
        <v>1969</v>
      </c>
      <c r="F456" s="48">
        <f>'13. Desinvesteringen'!E458</f>
        <v>89836</v>
      </c>
      <c r="G456" s="43">
        <f>'13. Desinvesteringen'!G458</f>
        <v>2023</v>
      </c>
    </row>
    <row r="457" spans="2:7" s="243" customFormat="1">
      <c r="B457" s="43">
        <f>'13. Desinvesteringen'!B459</f>
        <v>440</v>
      </c>
      <c r="C457" s="3"/>
      <c r="D457" s="43" t="str">
        <f>'13. Desinvesteringen'!C459</f>
        <v>02 Gasontvangststations</v>
      </c>
      <c r="E457" s="43">
        <f>'13. Desinvesteringen'!D459</f>
        <v>1970</v>
      </c>
      <c r="F457" s="48">
        <f>'13. Desinvesteringen'!E459</f>
        <v>72338</v>
      </c>
      <c r="G457" s="43">
        <f>'13. Desinvesteringen'!G459</f>
        <v>2023</v>
      </c>
    </row>
    <row r="458" spans="2:7" s="243" customFormat="1">
      <c r="B458" s="43">
        <f>'13. Desinvesteringen'!B460</f>
        <v>441</v>
      </c>
      <c r="C458" s="3"/>
      <c r="D458" s="43" t="str">
        <f>'13. Desinvesteringen'!C460</f>
        <v>02 Gasontvangststations</v>
      </c>
      <c r="E458" s="43">
        <f>'13. Desinvesteringen'!D460</f>
        <v>1971</v>
      </c>
      <c r="F458" s="48">
        <f>'13. Desinvesteringen'!E460</f>
        <v>139522</v>
      </c>
      <c r="G458" s="43">
        <f>'13. Desinvesteringen'!G460</f>
        <v>2023</v>
      </c>
    </row>
    <row r="459" spans="2:7" s="243" customFormat="1">
      <c r="B459" s="43">
        <f>'13. Desinvesteringen'!B461</f>
        <v>442</v>
      </c>
      <c r="C459" s="3"/>
      <c r="D459" s="43" t="str">
        <f>'13. Desinvesteringen'!C461</f>
        <v>02 Gasontvangststations</v>
      </c>
      <c r="E459" s="43">
        <f>'13. Desinvesteringen'!D461</f>
        <v>1972</v>
      </c>
      <c r="F459" s="48">
        <f>'13. Desinvesteringen'!E461</f>
        <v>67745</v>
      </c>
      <c r="G459" s="43">
        <f>'13. Desinvesteringen'!G461</f>
        <v>2023</v>
      </c>
    </row>
    <row r="460" spans="2:7" s="243" customFormat="1">
      <c r="B460" s="43">
        <f>'13. Desinvesteringen'!B462</f>
        <v>443</v>
      </c>
      <c r="C460" s="3"/>
      <c r="D460" s="43" t="str">
        <f>'13. Desinvesteringen'!C462</f>
        <v>02 Gasontvangststations</v>
      </c>
      <c r="E460" s="43">
        <f>'13. Desinvesteringen'!D462</f>
        <v>1973</v>
      </c>
      <c r="F460" s="48">
        <f>'13. Desinvesteringen'!E462</f>
        <v>44525</v>
      </c>
      <c r="G460" s="43">
        <f>'13. Desinvesteringen'!G462</f>
        <v>2023</v>
      </c>
    </row>
    <row r="461" spans="2:7" s="243" customFormat="1">
      <c r="B461" s="43">
        <f>'13. Desinvesteringen'!B463</f>
        <v>444</v>
      </c>
      <c r="C461" s="3"/>
      <c r="D461" s="43" t="str">
        <f>'13. Desinvesteringen'!C463</f>
        <v>02 Gasontvangststations</v>
      </c>
      <c r="E461" s="43">
        <f>'13. Desinvesteringen'!D463</f>
        <v>1974</v>
      </c>
      <c r="F461" s="48">
        <f>'13. Desinvesteringen'!E463</f>
        <v>39757</v>
      </c>
      <c r="G461" s="43">
        <f>'13. Desinvesteringen'!G463</f>
        <v>2023</v>
      </c>
    </row>
    <row r="462" spans="2:7" s="243" customFormat="1">
      <c r="B462" s="43">
        <f>'13. Desinvesteringen'!B464</f>
        <v>445</v>
      </c>
      <c r="C462" s="3"/>
      <c r="D462" s="43" t="str">
        <f>'13. Desinvesteringen'!C464</f>
        <v>02 Gasontvangststations</v>
      </c>
      <c r="E462" s="43">
        <f>'13. Desinvesteringen'!D464</f>
        <v>1976</v>
      </c>
      <c r="F462" s="48">
        <f>'13. Desinvesteringen'!E464</f>
        <v>3452</v>
      </c>
      <c r="G462" s="43">
        <f>'13. Desinvesteringen'!G464</f>
        <v>2023</v>
      </c>
    </row>
    <row r="463" spans="2:7" s="243" customFormat="1">
      <c r="B463" s="43">
        <f>'13. Desinvesteringen'!B465</f>
        <v>446</v>
      </c>
      <c r="C463" s="3"/>
      <c r="D463" s="43" t="str">
        <f>'13. Desinvesteringen'!C465</f>
        <v>02 Gasontvangststations</v>
      </c>
      <c r="E463" s="43">
        <f>'13. Desinvesteringen'!D465</f>
        <v>1979</v>
      </c>
      <c r="F463" s="48">
        <f>'13. Desinvesteringen'!E465</f>
        <v>44473</v>
      </c>
      <c r="G463" s="43">
        <f>'13. Desinvesteringen'!G465</f>
        <v>2023</v>
      </c>
    </row>
    <row r="464" spans="2:7" s="243" customFormat="1">
      <c r="B464" s="43">
        <f>'13. Desinvesteringen'!B466</f>
        <v>447</v>
      </c>
      <c r="C464" s="3"/>
      <c r="D464" s="43" t="str">
        <f>'13. Desinvesteringen'!C466</f>
        <v>02 Gasontvangststations</v>
      </c>
      <c r="E464" s="43">
        <f>'13. Desinvesteringen'!D466</f>
        <v>1980</v>
      </c>
      <c r="F464" s="48">
        <f>'13. Desinvesteringen'!E466</f>
        <v>55424</v>
      </c>
      <c r="G464" s="43">
        <f>'13. Desinvesteringen'!G466</f>
        <v>2023</v>
      </c>
    </row>
    <row r="465" spans="2:7" s="243" customFormat="1">
      <c r="B465" s="43">
        <f>'13. Desinvesteringen'!B467</f>
        <v>448</v>
      </c>
      <c r="C465" s="3"/>
      <c r="D465" s="43" t="str">
        <f>'13. Desinvesteringen'!C467</f>
        <v>02 Gasontvangststations</v>
      </c>
      <c r="E465" s="43">
        <f>'13. Desinvesteringen'!D467</f>
        <v>1983</v>
      </c>
      <c r="F465" s="48">
        <f>'13. Desinvesteringen'!E467</f>
        <v>83092</v>
      </c>
      <c r="G465" s="43">
        <f>'13. Desinvesteringen'!G467</f>
        <v>2023</v>
      </c>
    </row>
    <row r="466" spans="2:7" s="243" customFormat="1">
      <c r="B466" s="43">
        <f>'13. Desinvesteringen'!B468</f>
        <v>449</v>
      </c>
      <c r="C466" s="3"/>
      <c r="D466" s="43" t="str">
        <f>'13. Desinvesteringen'!C468</f>
        <v>02 Gasontvangststations</v>
      </c>
      <c r="E466" s="43">
        <f>'13. Desinvesteringen'!D468</f>
        <v>1986</v>
      </c>
      <c r="F466" s="48">
        <f>'13. Desinvesteringen'!E468</f>
        <v>7736</v>
      </c>
      <c r="G466" s="43">
        <f>'13. Desinvesteringen'!G468</f>
        <v>2023</v>
      </c>
    </row>
    <row r="467" spans="2:7" s="243" customFormat="1">
      <c r="B467" s="43">
        <f>'13. Desinvesteringen'!B469</f>
        <v>450</v>
      </c>
      <c r="C467" s="3"/>
      <c r="D467" s="43" t="str">
        <f>'13. Desinvesteringen'!C469</f>
        <v>02 Gasontvangststations</v>
      </c>
      <c r="E467" s="43">
        <f>'13. Desinvesteringen'!D469</f>
        <v>1990</v>
      </c>
      <c r="F467" s="48">
        <f>'13. Desinvesteringen'!E469</f>
        <v>2988</v>
      </c>
      <c r="G467" s="43">
        <f>'13. Desinvesteringen'!G469</f>
        <v>2023</v>
      </c>
    </row>
    <row r="468" spans="2:7" s="243" customFormat="1">
      <c r="B468" s="43">
        <f>'13. Desinvesteringen'!B470</f>
        <v>451</v>
      </c>
      <c r="C468" s="3"/>
      <c r="D468" s="43" t="str">
        <f>'13. Desinvesteringen'!C470</f>
        <v>02 Gasontvangststations</v>
      </c>
      <c r="E468" s="43">
        <f>'13. Desinvesteringen'!D470</f>
        <v>1992</v>
      </c>
      <c r="F468" s="48">
        <f>'13. Desinvesteringen'!E470</f>
        <v>6529</v>
      </c>
      <c r="G468" s="43">
        <f>'13. Desinvesteringen'!G470</f>
        <v>2023</v>
      </c>
    </row>
    <row r="469" spans="2:7" s="243" customFormat="1">
      <c r="B469" s="43">
        <f>'13. Desinvesteringen'!B471</f>
        <v>452</v>
      </c>
      <c r="C469" s="3"/>
      <c r="D469" s="43" t="str">
        <f>'13. Desinvesteringen'!C471</f>
        <v>02 Gasontvangststations</v>
      </c>
      <c r="E469" s="43">
        <f>'13. Desinvesteringen'!D471</f>
        <v>1993</v>
      </c>
      <c r="F469" s="48">
        <f>'13. Desinvesteringen'!E471</f>
        <v>204300</v>
      </c>
      <c r="G469" s="43">
        <f>'13. Desinvesteringen'!G471</f>
        <v>2023</v>
      </c>
    </row>
    <row r="470" spans="2:7" s="243" customFormat="1">
      <c r="B470" s="43">
        <f>'13. Desinvesteringen'!B472</f>
        <v>453</v>
      </c>
      <c r="C470" s="3"/>
      <c r="D470" s="43" t="str">
        <f>'13. Desinvesteringen'!C472</f>
        <v>02 Gasontvangststations</v>
      </c>
      <c r="E470" s="43">
        <f>'13. Desinvesteringen'!D472</f>
        <v>1995</v>
      </c>
      <c r="F470" s="48">
        <f>'13. Desinvesteringen'!E472</f>
        <v>9078</v>
      </c>
      <c r="G470" s="43">
        <f>'13. Desinvesteringen'!G472</f>
        <v>2023</v>
      </c>
    </row>
    <row r="471" spans="2:7" s="243" customFormat="1">
      <c r="B471" s="43">
        <f>'13. Desinvesteringen'!B473</f>
        <v>454</v>
      </c>
      <c r="C471" s="3"/>
      <c r="D471" s="43" t="str">
        <f>'13. Desinvesteringen'!C473</f>
        <v>02 Gasontvangststations</v>
      </c>
      <c r="E471" s="43">
        <f>'13. Desinvesteringen'!D473</f>
        <v>1997</v>
      </c>
      <c r="F471" s="48">
        <f>'13. Desinvesteringen'!E473</f>
        <v>9837</v>
      </c>
      <c r="G471" s="43">
        <f>'13. Desinvesteringen'!G473</f>
        <v>2023</v>
      </c>
    </row>
    <row r="472" spans="2:7" s="243" customFormat="1">
      <c r="B472" s="43">
        <f>'13. Desinvesteringen'!B474</f>
        <v>455</v>
      </c>
      <c r="C472" s="3"/>
      <c r="D472" s="43" t="str">
        <f>'13. Desinvesteringen'!C474</f>
        <v>02 Gasontvangststations</v>
      </c>
      <c r="E472" s="43">
        <f>'13. Desinvesteringen'!D474</f>
        <v>2003</v>
      </c>
      <c r="F472" s="48">
        <f>'13. Desinvesteringen'!E474</f>
        <v>18238</v>
      </c>
      <c r="G472" s="43">
        <f>'13. Desinvesteringen'!G474</f>
        <v>2023</v>
      </c>
    </row>
    <row r="473" spans="2:7" s="243" customFormat="1">
      <c r="B473" s="43">
        <f>'13. Desinvesteringen'!B475</f>
        <v>456</v>
      </c>
      <c r="C473" s="3"/>
      <c r="D473" s="43" t="str">
        <f>'13. Desinvesteringen'!C475</f>
        <v>02 Gasontvangststations</v>
      </c>
      <c r="E473" s="43">
        <f>'13. Desinvesteringen'!D475</f>
        <v>2005</v>
      </c>
      <c r="F473" s="48">
        <f>'13. Desinvesteringen'!E475</f>
        <v>24460</v>
      </c>
      <c r="G473" s="43">
        <f>'13. Desinvesteringen'!G475</f>
        <v>2023</v>
      </c>
    </row>
    <row r="474" spans="2:7" s="243" customFormat="1">
      <c r="B474" s="43">
        <f>'13. Desinvesteringen'!B476</f>
        <v>457</v>
      </c>
      <c r="C474" s="3"/>
      <c r="D474" s="43" t="str">
        <f>'13. Desinvesteringen'!C476</f>
        <v>02 Gasontvangststations</v>
      </c>
      <c r="E474" s="43">
        <f>'13. Desinvesteringen'!D476</f>
        <v>2007</v>
      </c>
      <c r="F474" s="48">
        <f>'13. Desinvesteringen'!E476</f>
        <v>58086</v>
      </c>
      <c r="G474" s="43">
        <f>'13. Desinvesteringen'!G476</f>
        <v>2023</v>
      </c>
    </row>
    <row r="475" spans="2:7" s="243" customFormat="1">
      <c r="B475" s="43">
        <f>'13. Desinvesteringen'!B477</f>
        <v>458</v>
      </c>
      <c r="C475" s="3"/>
      <c r="D475" s="43" t="str">
        <f>'13. Desinvesteringen'!C477</f>
        <v>02 Gasontvangststations</v>
      </c>
      <c r="E475" s="43">
        <f>'13. Desinvesteringen'!D477</f>
        <v>2009</v>
      </c>
      <c r="F475" s="48">
        <f>'13. Desinvesteringen'!E477</f>
        <v>26309</v>
      </c>
      <c r="G475" s="43">
        <f>'13. Desinvesteringen'!G477</f>
        <v>2023</v>
      </c>
    </row>
    <row r="476" spans="2:7" s="243" customFormat="1">
      <c r="B476" s="43">
        <f>'13. Desinvesteringen'!B478</f>
        <v>459</v>
      </c>
      <c r="C476" s="3"/>
      <c r="D476" s="43" t="str">
        <f>'13. Desinvesteringen'!C478</f>
        <v>06 Utiliteitsgebouwen</v>
      </c>
      <c r="E476" s="43">
        <f>'13. Desinvesteringen'!D478</f>
        <v>2007</v>
      </c>
      <c r="F476" s="48">
        <f>'13. Desinvesteringen'!E478</f>
        <v>70174</v>
      </c>
      <c r="G476" s="43">
        <f>'13. Desinvesteringen'!G478</f>
        <v>2023</v>
      </c>
    </row>
    <row r="477" spans="2:7" s="243" customFormat="1">
      <c r="B477" s="43">
        <f>'13. Desinvesteringen'!B479</f>
        <v>460</v>
      </c>
      <c r="C477" s="3"/>
      <c r="D477" s="43" t="str">
        <f>'13. Desinvesteringen'!C479</f>
        <v>09 Bedrijfsinventaris</v>
      </c>
      <c r="E477" s="43">
        <f>'13. Desinvesteringen'!D479</f>
        <v>2003</v>
      </c>
      <c r="F477" s="48">
        <f>'13. Desinvesteringen'!E479</f>
        <v>5550</v>
      </c>
      <c r="G477" s="43">
        <f>'13. Desinvesteringen'!G479</f>
        <v>2023</v>
      </c>
    </row>
    <row r="478" spans="2:7" s="243" customFormat="1">
      <c r="B478" s="43">
        <f>'13. Desinvesteringen'!B480</f>
        <v>461</v>
      </c>
      <c r="C478" s="3"/>
      <c r="D478" s="43" t="str">
        <f>'13. Desinvesteringen'!C480</f>
        <v>15 Compressorstations (TT-BT-AT)</v>
      </c>
      <c r="E478" s="43">
        <f>'13. Desinvesteringen'!D480</f>
        <v>1970</v>
      </c>
      <c r="F478" s="48">
        <f>'13. Desinvesteringen'!E480</f>
        <v>386046</v>
      </c>
      <c r="G478" s="43">
        <f>'13. Desinvesteringen'!G480</f>
        <v>2023</v>
      </c>
    </row>
    <row r="479" spans="2:7" s="243" customFormat="1">
      <c r="B479" s="43">
        <f>'13. Desinvesteringen'!B481</f>
        <v>462</v>
      </c>
      <c r="C479" s="3"/>
      <c r="D479" s="43" t="str">
        <f>'13. Desinvesteringen'!C481</f>
        <v>15 Compressorstations (KC)</v>
      </c>
      <c r="E479" s="43">
        <f>'13. Desinvesteringen'!D481</f>
        <v>1970</v>
      </c>
      <c r="F479" s="48">
        <f>'13. Desinvesteringen'!E481</f>
        <v>37182</v>
      </c>
      <c r="G479" s="43">
        <f>'13. Desinvesteringen'!G481</f>
        <v>2023</v>
      </c>
    </row>
    <row r="480" spans="2:7" s="243" customFormat="1">
      <c r="B480" s="43">
        <f>'13. Desinvesteringen'!B482</f>
        <v>463</v>
      </c>
      <c r="C480" s="3"/>
      <c r="D480" s="43" t="str">
        <f>'13. Desinvesteringen'!C482</f>
        <v>15 Compressorstations (TT-BT-AT)</v>
      </c>
      <c r="E480" s="43">
        <f>'13. Desinvesteringen'!D482</f>
        <v>1971</v>
      </c>
      <c r="F480" s="48">
        <f>'13. Desinvesteringen'!E482</f>
        <v>17164</v>
      </c>
      <c r="G480" s="43">
        <f>'13. Desinvesteringen'!G482</f>
        <v>2023</v>
      </c>
    </row>
    <row r="481" spans="2:7" s="243" customFormat="1">
      <c r="B481" s="43">
        <f>'13. Desinvesteringen'!B483</f>
        <v>464</v>
      </c>
      <c r="C481" s="3"/>
      <c r="D481" s="43" t="str">
        <f>'13. Desinvesteringen'!C483</f>
        <v>15 Compressorstations (KC)</v>
      </c>
      <c r="E481" s="43">
        <f>'13. Desinvesteringen'!D483</f>
        <v>1971</v>
      </c>
      <c r="F481" s="48">
        <f>'13. Desinvesteringen'!E483</f>
        <v>5302</v>
      </c>
      <c r="G481" s="43">
        <f>'13. Desinvesteringen'!G483</f>
        <v>2023</v>
      </c>
    </row>
    <row r="482" spans="2:7" s="243" customFormat="1">
      <c r="B482" s="43">
        <f>'13. Desinvesteringen'!B484</f>
        <v>465</v>
      </c>
      <c r="C482" s="3"/>
      <c r="D482" s="43" t="str">
        <f>'13. Desinvesteringen'!C484</f>
        <v>15 Compressorstations (TT-BT-AT)</v>
      </c>
      <c r="E482" s="43">
        <f>'13. Desinvesteringen'!D484</f>
        <v>1973</v>
      </c>
      <c r="F482" s="48">
        <f>'13. Desinvesteringen'!E484</f>
        <v>15941</v>
      </c>
      <c r="G482" s="43">
        <f>'13. Desinvesteringen'!G484</f>
        <v>2023</v>
      </c>
    </row>
    <row r="483" spans="2:7" s="243" customFormat="1">
      <c r="B483" s="43">
        <f>'13. Desinvesteringen'!B485</f>
        <v>466</v>
      </c>
      <c r="C483" s="3"/>
      <c r="D483" s="43" t="str">
        <f>'13. Desinvesteringen'!C485</f>
        <v>15 Compressorstations (TT-BT-AT)</v>
      </c>
      <c r="E483" s="43">
        <f>'13. Desinvesteringen'!D485</f>
        <v>1974</v>
      </c>
      <c r="F483" s="48">
        <f>'13. Desinvesteringen'!E485</f>
        <v>14358</v>
      </c>
      <c r="G483" s="43">
        <f>'13. Desinvesteringen'!G485</f>
        <v>2023</v>
      </c>
    </row>
    <row r="484" spans="2:7" s="243" customFormat="1">
      <c r="B484" s="43">
        <f>'13. Desinvesteringen'!B486</f>
        <v>467</v>
      </c>
      <c r="C484" s="3"/>
      <c r="D484" s="43" t="str">
        <f>'13. Desinvesteringen'!C486</f>
        <v>15 Compressorstations (TT-BT-AT)</v>
      </c>
      <c r="E484" s="43">
        <f>'13. Desinvesteringen'!D486</f>
        <v>1977</v>
      </c>
      <c r="F484" s="48">
        <f>'13. Desinvesteringen'!E486</f>
        <v>5493996</v>
      </c>
      <c r="G484" s="43">
        <f>'13. Desinvesteringen'!G486</f>
        <v>2023</v>
      </c>
    </row>
    <row r="485" spans="2:7" s="243" customFormat="1">
      <c r="B485" s="43">
        <f>'13. Desinvesteringen'!B487</f>
        <v>468</v>
      </c>
      <c r="C485" s="3"/>
      <c r="D485" s="43" t="str">
        <f>'13. Desinvesteringen'!C487</f>
        <v>15 Compressorstations (TT-BT-AT)</v>
      </c>
      <c r="E485" s="43">
        <f>'13. Desinvesteringen'!D487</f>
        <v>1978</v>
      </c>
      <c r="F485" s="48">
        <f>'13. Desinvesteringen'!E487</f>
        <v>488039</v>
      </c>
      <c r="G485" s="43">
        <f>'13. Desinvesteringen'!G487</f>
        <v>2023</v>
      </c>
    </row>
    <row r="486" spans="2:7" s="243" customFormat="1">
      <c r="B486" s="43">
        <f>'13. Desinvesteringen'!B488</f>
        <v>469</v>
      </c>
      <c r="C486" s="3"/>
      <c r="D486" s="43" t="str">
        <f>'13. Desinvesteringen'!C488</f>
        <v>15 Compressorstations (TT-BT-AT)</v>
      </c>
      <c r="E486" s="43">
        <f>'13. Desinvesteringen'!D488</f>
        <v>1980</v>
      </c>
      <c r="F486" s="48">
        <f>'13. Desinvesteringen'!E488</f>
        <v>1219567</v>
      </c>
      <c r="G486" s="43">
        <f>'13. Desinvesteringen'!G488</f>
        <v>2023</v>
      </c>
    </row>
    <row r="487" spans="2:7" s="243" customFormat="1">
      <c r="B487" s="43">
        <f>'13. Desinvesteringen'!B489</f>
        <v>470</v>
      </c>
      <c r="C487" s="3"/>
      <c r="D487" s="43" t="str">
        <f>'13. Desinvesteringen'!C489</f>
        <v>15 Compressorstations (TT-BT-AT)</v>
      </c>
      <c r="E487" s="43">
        <f>'13. Desinvesteringen'!D489</f>
        <v>1989</v>
      </c>
      <c r="F487" s="48">
        <f>'13. Desinvesteringen'!E489</f>
        <v>920373</v>
      </c>
      <c r="G487" s="43">
        <f>'13. Desinvesteringen'!G489</f>
        <v>2023</v>
      </c>
    </row>
    <row r="488" spans="2:7" s="243" customFormat="1">
      <c r="B488" s="43">
        <f>'13. Desinvesteringen'!B490</f>
        <v>471</v>
      </c>
      <c r="C488" s="3"/>
      <c r="D488" s="43" t="str">
        <f>'13. Desinvesteringen'!C490</f>
        <v>15 Compressorstations (TT-BT-AT)</v>
      </c>
      <c r="E488" s="43">
        <f>'13. Desinvesteringen'!D490</f>
        <v>1990</v>
      </c>
      <c r="F488" s="48">
        <f>'13. Desinvesteringen'!E490</f>
        <v>17770</v>
      </c>
      <c r="G488" s="43">
        <f>'13. Desinvesteringen'!G490</f>
        <v>2023</v>
      </c>
    </row>
    <row r="489" spans="2:7" s="243" customFormat="1">
      <c r="B489" s="43">
        <f>'13. Desinvesteringen'!B491</f>
        <v>472</v>
      </c>
      <c r="C489" s="3"/>
      <c r="D489" s="43" t="str">
        <f>'13. Desinvesteringen'!C491</f>
        <v>15 Compressorstations (TT-BT-AT)</v>
      </c>
      <c r="E489" s="43">
        <f>'13. Desinvesteringen'!D491</f>
        <v>1992</v>
      </c>
      <c r="F489" s="48">
        <f>'13. Desinvesteringen'!E491</f>
        <v>697451</v>
      </c>
      <c r="G489" s="43">
        <f>'13. Desinvesteringen'!G491</f>
        <v>2023</v>
      </c>
    </row>
    <row r="490" spans="2:7" s="243" customFormat="1">
      <c r="B490" s="43">
        <f>'13. Desinvesteringen'!B492</f>
        <v>473</v>
      </c>
      <c r="C490" s="3"/>
      <c r="D490" s="43" t="str">
        <f>'13. Desinvesteringen'!C492</f>
        <v>15 Compressorstations (TT-BT-AT)</v>
      </c>
      <c r="E490" s="43">
        <f>'13. Desinvesteringen'!D492</f>
        <v>1998</v>
      </c>
      <c r="F490" s="48">
        <f>'13. Desinvesteringen'!E492</f>
        <v>18065</v>
      </c>
      <c r="G490" s="43">
        <f>'13. Desinvesteringen'!G492</f>
        <v>2023</v>
      </c>
    </row>
    <row r="491" spans="2:7" s="243" customFormat="1">
      <c r="B491" s="43">
        <f>'13. Desinvesteringen'!B493</f>
        <v>474</v>
      </c>
      <c r="C491" s="3"/>
      <c r="D491" s="43" t="str">
        <f>'13. Desinvesteringen'!C493</f>
        <v>15 Compressorstations (TT-BT-AT)</v>
      </c>
      <c r="E491" s="43">
        <f>'13. Desinvesteringen'!D493</f>
        <v>2002</v>
      </c>
      <c r="F491" s="48">
        <f>'13. Desinvesteringen'!E493</f>
        <v>237214</v>
      </c>
      <c r="G491" s="43">
        <f>'13. Desinvesteringen'!G493</f>
        <v>2023</v>
      </c>
    </row>
    <row r="492" spans="2:7" s="243" customFormat="1">
      <c r="B492" s="43">
        <f>'13. Desinvesteringen'!B494</f>
        <v>475</v>
      </c>
      <c r="C492" s="3"/>
      <c r="D492" s="43" t="str">
        <f>'13. Desinvesteringen'!C494</f>
        <v>15 Compressorstations (TT-BT-AT)</v>
      </c>
      <c r="E492" s="43">
        <f>'13. Desinvesteringen'!D494</f>
        <v>2004</v>
      </c>
      <c r="F492" s="48">
        <f>'13. Desinvesteringen'!E494</f>
        <v>1858941</v>
      </c>
      <c r="G492" s="43">
        <f>'13. Desinvesteringen'!G494</f>
        <v>2023</v>
      </c>
    </row>
    <row r="493" spans="2:7" s="243" customFormat="1">
      <c r="B493" s="43">
        <f>'13. Desinvesteringen'!B495</f>
        <v>476</v>
      </c>
      <c r="C493" s="3"/>
      <c r="D493" s="43" t="str">
        <f>'13. Desinvesteringen'!C495</f>
        <v>15 Compressorstations (TT-BT-AT)</v>
      </c>
      <c r="E493" s="43">
        <f>'13. Desinvesteringen'!D495</f>
        <v>2005</v>
      </c>
      <c r="F493" s="48">
        <f>'13. Desinvesteringen'!E495</f>
        <v>189548</v>
      </c>
      <c r="G493" s="43">
        <f>'13. Desinvesteringen'!G495</f>
        <v>2023</v>
      </c>
    </row>
    <row r="494" spans="2:7" s="243" customFormat="1">
      <c r="B494" s="43">
        <f>'13. Desinvesteringen'!B496</f>
        <v>477</v>
      </c>
      <c r="C494" s="3"/>
      <c r="D494" s="43" t="str">
        <f>'13. Desinvesteringen'!C496</f>
        <v>15 Compressorstations (TT-BT-AT)</v>
      </c>
      <c r="E494" s="43">
        <f>'13. Desinvesteringen'!D496</f>
        <v>2006</v>
      </c>
      <c r="F494" s="48">
        <f>'13. Desinvesteringen'!E496</f>
        <v>43450</v>
      </c>
      <c r="G494" s="43">
        <f>'13. Desinvesteringen'!G496</f>
        <v>2023</v>
      </c>
    </row>
    <row r="495" spans="2:7" s="243" customFormat="1">
      <c r="B495" s="43">
        <f>'13. Desinvesteringen'!B497</f>
        <v>478</v>
      </c>
      <c r="C495" s="3"/>
      <c r="D495" s="43" t="str">
        <f>'13. Desinvesteringen'!C497</f>
        <v>15 Compressorstations (TT-BT-AT)</v>
      </c>
      <c r="E495" s="43">
        <f>'13. Desinvesteringen'!D497</f>
        <v>2008</v>
      </c>
      <c r="F495" s="48">
        <f>'13. Desinvesteringen'!E497</f>
        <v>2149449</v>
      </c>
      <c r="G495" s="43">
        <f>'13. Desinvesteringen'!G497</f>
        <v>2023</v>
      </c>
    </row>
    <row r="496" spans="2:7" s="243" customFormat="1">
      <c r="B496" s="43">
        <f>'13. Desinvesteringen'!B498</f>
        <v>479</v>
      </c>
      <c r="C496" s="3"/>
      <c r="D496" s="43" t="str">
        <f>'13. Desinvesteringen'!C498</f>
        <v>15 Compressorstations (TT-BT-AT)</v>
      </c>
      <c r="E496" s="43">
        <f>'13. Desinvesteringen'!D498</f>
        <v>2009</v>
      </c>
      <c r="F496" s="48">
        <f>'13. Desinvesteringen'!E498</f>
        <v>38325</v>
      </c>
      <c r="G496" s="43">
        <f>'13. Desinvesteringen'!G498</f>
        <v>2023</v>
      </c>
    </row>
    <row r="497" spans="2:7" s="243" customFormat="1">
      <c r="B497" s="43">
        <f>'13. Desinvesteringen'!B499</f>
        <v>480</v>
      </c>
      <c r="C497" s="3"/>
      <c r="D497" s="43" t="str">
        <f>'13. Desinvesteringen'!C499</f>
        <v>15 Compressorstations (TT-BT-AT)</v>
      </c>
      <c r="E497" s="43">
        <f>'13. Desinvesteringen'!D499</f>
        <v>2010</v>
      </c>
      <c r="F497" s="48">
        <f>'13. Desinvesteringen'!E499</f>
        <v>194639</v>
      </c>
      <c r="G497" s="43">
        <f>'13. Desinvesteringen'!G499</f>
        <v>2023</v>
      </c>
    </row>
    <row r="498" spans="2:7" s="243" customFormat="1">
      <c r="B498" s="43">
        <f>'13. Desinvesteringen'!B500</f>
        <v>481</v>
      </c>
      <c r="C498" s="3"/>
      <c r="D498" s="43" t="str">
        <f>'13. Desinvesteringen'!C500</f>
        <v>15 Compressorstations (TT-BT-AT)</v>
      </c>
      <c r="E498" s="43">
        <f>'13. Desinvesteringen'!D500</f>
        <v>2011</v>
      </c>
      <c r="F498" s="48">
        <f>'13. Desinvesteringen'!E500</f>
        <v>49243</v>
      </c>
      <c r="G498" s="43">
        <f>'13. Desinvesteringen'!G500</f>
        <v>2023</v>
      </c>
    </row>
    <row r="499" spans="2:7" s="243" customFormat="1">
      <c r="B499" s="43">
        <f>'13. Desinvesteringen'!B501</f>
        <v>482</v>
      </c>
      <c r="C499" s="3"/>
      <c r="D499" s="43" t="str">
        <f>'13. Desinvesteringen'!C501</f>
        <v>15 Compressorstations (TT-BT-AT)</v>
      </c>
      <c r="E499" s="43">
        <f>'13. Desinvesteringen'!D501</f>
        <v>2012</v>
      </c>
      <c r="F499" s="48">
        <f>'13. Desinvesteringen'!E501</f>
        <v>7253368</v>
      </c>
      <c r="G499" s="43">
        <f>'13. Desinvesteringen'!G501</f>
        <v>2023</v>
      </c>
    </row>
    <row r="500" spans="2:7" s="243" customFormat="1">
      <c r="B500" s="43">
        <f>'13. Desinvesteringen'!B502</f>
        <v>483</v>
      </c>
      <c r="C500" s="3"/>
      <c r="D500" s="43" t="str">
        <f>'13. Desinvesteringen'!C502</f>
        <v>15 Compressorstations (TT-BT-AT)</v>
      </c>
      <c r="E500" s="43">
        <f>'13. Desinvesteringen'!D502</f>
        <v>2014</v>
      </c>
      <c r="F500" s="48">
        <f>'13. Desinvesteringen'!E502</f>
        <v>746917</v>
      </c>
      <c r="G500" s="43">
        <f>'13. Desinvesteringen'!G502</f>
        <v>2023</v>
      </c>
    </row>
    <row r="501" spans="2:7" s="243" customFormat="1">
      <c r="B501" s="43">
        <f>'13. Desinvesteringen'!B503</f>
        <v>484</v>
      </c>
      <c r="C501" s="3"/>
      <c r="D501" s="43" t="str">
        <f>'13. Desinvesteringen'!C503</f>
        <v>15 Compressorstations (TT-BT-AT)</v>
      </c>
      <c r="E501" s="43">
        <f>'13. Desinvesteringen'!D503</f>
        <v>2015</v>
      </c>
      <c r="F501" s="48">
        <f>'13. Desinvesteringen'!E503</f>
        <v>411557</v>
      </c>
      <c r="G501" s="43">
        <f>'13. Desinvesteringen'!G503</f>
        <v>2023</v>
      </c>
    </row>
    <row r="502" spans="2:7" s="243" customFormat="1">
      <c r="B502" s="43">
        <f>'13. Desinvesteringen'!B504</f>
        <v>485</v>
      </c>
      <c r="C502" s="3"/>
      <c r="D502" s="43" t="str">
        <f>'13. Desinvesteringen'!C504</f>
        <v>15 Compressorstations (TT-BT-AT)</v>
      </c>
      <c r="E502" s="43">
        <f>'13. Desinvesteringen'!D504</f>
        <v>2016</v>
      </c>
      <c r="F502" s="48">
        <f>'13. Desinvesteringen'!E504</f>
        <v>136755</v>
      </c>
      <c r="G502" s="43">
        <f>'13. Desinvesteringen'!G504</f>
        <v>2023</v>
      </c>
    </row>
    <row r="503" spans="2:7" s="243" customFormat="1">
      <c r="B503" s="43">
        <f>'13. Desinvesteringen'!B505</f>
        <v>486</v>
      </c>
      <c r="C503" s="3"/>
      <c r="D503" s="43" t="str">
        <f>'13. Desinvesteringen'!C505</f>
        <v>16 LNG installaties</v>
      </c>
      <c r="E503" s="43">
        <f>'13. Desinvesteringen'!D505</f>
        <v>1977</v>
      </c>
      <c r="F503" s="48">
        <f>'13. Desinvesteringen'!E505</f>
        <v>804746</v>
      </c>
      <c r="G503" s="43">
        <f>'13. Desinvesteringen'!G505</f>
        <v>2023</v>
      </c>
    </row>
    <row r="504" spans="2:7" s="243" customFormat="1">
      <c r="B504" s="43">
        <f>'13. Desinvesteringen'!B506</f>
        <v>487</v>
      </c>
      <c r="C504" s="3"/>
      <c r="D504" s="43" t="str">
        <f>'13. Desinvesteringen'!C506</f>
        <v>17 Mengstations</v>
      </c>
      <c r="E504" s="43">
        <f>'13. Desinvesteringen'!D506</f>
        <v>1985</v>
      </c>
      <c r="F504" s="48">
        <f>'13. Desinvesteringen'!E506</f>
        <v>7919770</v>
      </c>
      <c r="G504" s="43">
        <f>'13. Desinvesteringen'!G506</f>
        <v>2023</v>
      </c>
    </row>
    <row r="505" spans="2:7" s="243" customFormat="1">
      <c r="B505" s="43">
        <f>'13. Desinvesteringen'!B507</f>
        <v>488</v>
      </c>
      <c r="C505" s="3"/>
      <c r="D505" s="43" t="str">
        <f>'13. Desinvesteringen'!C507</f>
        <v>17 Mengstations</v>
      </c>
      <c r="E505" s="43">
        <f>'13. Desinvesteringen'!D507</f>
        <v>1988</v>
      </c>
      <c r="F505" s="48">
        <f>'13. Desinvesteringen'!E507</f>
        <v>378309</v>
      </c>
      <c r="G505" s="43">
        <f>'13. Desinvesteringen'!G507</f>
        <v>2023</v>
      </c>
    </row>
    <row r="506" spans="2:7" s="243" customFormat="1">
      <c r="B506" s="43">
        <f>'13. Desinvesteringen'!B508</f>
        <v>489</v>
      </c>
      <c r="C506" s="3"/>
      <c r="D506" s="43" t="str">
        <f>'13. Desinvesteringen'!C508</f>
        <v>17 Mengstations</v>
      </c>
      <c r="E506" s="43">
        <f>'13. Desinvesteringen'!D508</f>
        <v>1990</v>
      </c>
      <c r="F506" s="48">
        <f>'13. Desinvesteringen'!E508</f>
        <v>29867</v>
      </c>
      <c r="G506" s="43">
        <f>'13. Desinvesteringen'!G508</f>
        <v>2023</v>
      </c>
    </row>
    <row r="507" spans="2:7" s="243" customFormat="1">
      <c r="B507" s="43">
        <f>'13. Desinvesteringen'!B509</f>
        <v>490</v>
      </c>
      <c r="C507" s="3"/>
      <c r="D507" s="43" t="str">
        <f>'13. Desinvesteringen'!C509</f>
        <v>17 Mengstations</v>
      </c>
      <c r="E507" s="43">
        <f>'13. Desinvesteringen'!D509</f>
        <v>1992</v>
      </c>
      <c r="F507" s="48">
        <f>'13. Desinvesteringen'!E509</f>
        <v>5605988</v>
      </c>
      <c r="G507" s="43">
        <f>'13. Desinvesteringen'!G509</f>
        <v>2023</v>
      </c>
    </row>
    <row r="508" spans="2:7" s="243" customFormat="1">
      <c r="B508" s="43">
        <f>'13. Desinvesteringen'!B510</f>
        <v>491</v>
      </c>
      <c r="C508" s="3"/>
      <c r="D508" s="43" t="str">
        <f>'13. Desinvesteringen'!C510</f>
        <v>17 Mengstations</v>
      </c>
      <c r="E508" s="43">
        <f>'13. Desinvesteringen'!D510</f>
        <v>1995</v>
      </c>
      <c r="F508" s="48">
        <f>'13. Desinvesteringen'!E510</f>
        <v>2552054</v>
      </c>
      <c r="G508" s="43">
        <f>'13. Desinvesteringen'!G510</f>
        <v>2023</v>
      </c>
    </row>
    <row r="509" spans="2:7" s="243" customFormat="1">
      <c r="B509" s="43">
        <f>'13. Desinvesteringen'!B511</f>
        <v>492</v>
      </c>
      <c r="C509" s="3"/>
      <c r="D509" s="43" t="str">
        <f>'13. Desinvesteringen'!C511</f>
        <v>17 Mengstations</v>
      </c>
      <c r="E509" s="43">
        <f>'13. Desinvesteringen'!D511</f>
        <v>1996</v>
      </c>
      <c r="F509" s="48">
        <f>'13. Desinvesteringen'!E511</f>
        <v>11549</v>
      </c>
      <c r="G509" s="43">
        <f>'13. Desinvesteringen'!G511</f>
        <v>2023</v>
      </c>
    </row>
    <row r="510" spans="2:7" s="243" customFormat="1">
      <c r="B510" s="43">
        <f>'13. Desinvesteringen'!B512</f>
        <v>493</v>
      </c>
      <c r="C510" s="3"/>
      <c r="D510" s="43" t="str">
        <f>'13. Desinvesteringen'!C512</f>
        <v>17 Mengstations</v>
      </c>
      <c r="E510" s="43">
        <f>'13. Desinvesteringen'!D512</f>
        <v>1998</v>
      </c>
      <c r="F510" s="48">
        <f>'13. Desinvesteringen'!E512</f>
        <v>28291</v>
      </c>
      <c r="G510" s="43">
        <f>'13. Desinvesteringen'!G512</f>
        <v>2023</v>
      </c>
    </row>
    <row r="511" spans="2:7" s="243" customFormat="1">
      <c r="B511" s="43">
        <f>'13. Desinvesteringen'!B513</f>
        <v>494</v>
      </c>
      <c r="C511" s="3"/>
      <c r="D511" s="43" t="str">
        <f>'13. Desinvesteringen'!C513</f>
        <v>17 Mengstations</v>
      </c>
      <c r="E511" s="43">
        <f>'13. Desinvesteringen'!D513</f>
        <v>2001</v>
      </c>
      <c r="F511" s="48">
        <f>'13. Desinvesteringen'!E513</f>
        <v>273838</v>
      </c>
      <c r="G511" s="43">
        <f>'13. Desinvesteringen'!G513</f>
        <v>2023</v>
      </c>
    </row>
    <row r="512" spans="2:7" s="243" customFormat="1">
      <c r="B512" s="43">
        <f>'13. Desinvesteringen'!B514</f>
        <v>495</v>
      </c>
      <c r="C512" s="3"/>
      <c r="D512" s="43" t="str">
        <f>'13. Desinvesteringen'!C514</f>
        <v>17 Mengstations</v>
      </c>
      <c r="E512" s="43">
        <f>'13. Desinvesteringen'!D514</f>
        <v>2003</v>
      </c>
      <c r="F512" s="48">
        <f>'13. Desinvesteringen'!E514</f>
        <v>35370</v>
      </c>
      <c r="G512" s="43">
        <f>'13. Desinvesteringen'!G514</f>
        <v>2023</v>
      </c>
    </row>
    <row r="513" spans="2:7" s="243" customFormat="1">
      <c r="B513" s="43">
        <f>'13. Desinvesteringen'!B515</f>
        <v>496</v>
      </c>
      <c r="C513" s="3"/>
      <c r="D513" s="43" t="str">
        <f>'13. Desinvesteringen'!C515</f>
        <v>17 Mengstations</v>
      </c>
      <c r="E513" s="43">
        <f>'13. Desinvesteringen'!D515</f>
        <v>2004</v>
      </c>
      <c r="F513" s="48">
        <f>'13. Desinvesteringen'!E515</f>
        <v>45503</v>
      </c>
      <c r="G513" s="43">
        <f>'13. Desinvesteringen'!G515</f>
        <v>2023</v>
      </c>
    </row>
    <row r="514" spans="2:7" s="243" customFormat="1">
      <c r="B514" s="43">
        <f>'13. Desinvesteringen'!B516</f>
        <v>497</v>
      </c>
      <c r="C514" s="3"/>
      <c r="D514" s="43" t="str">
        <f>'13. Desinvesteringen'!C516</f>
        <v>17 Mengstations</v>
      </c>
      <c r="E514" s="43">
        <f>'13. Desinvesteringen'!D516</f>
        <v>2005</v>
      </c>
      <c r="F514" s="48">
        <f>'13. Desinvesteringen'!E516</f>
        <v>165266</v>
      </c>
      <c r="G514" s="43">
        <f>'13. Desinvesteringen'!G516</f>
        <v>2023</v>
      </c>
    </row>
    <row r="515" spans="2:7" s="243" customFormat="1">
      <c r="B515" s="43">
        <f>'13. Desinvesteringen'!B517</f>
        <v>498</v>
      </c>
      <c r="C515" s="3"/>
      <c r="D515" s="43" t="str">
        <f>'13. Desinvesteringen'!C517</f>
        <v>17 Mengstations</v>
      </c>
      <c r="E515" s="43">
        <f>'13. Desinvesteringen'!D517</f>
        <v>2006</v>
      </c>
      <c r="F515" s="48">
        <f>'13. Desinvesteringen'!E517</f>
        <v>419198</v>
      </c>
      <c r="G515" s="43">
        <f>'13. Desinvesteringen'!G517</f>
        <v>2023</v>
      </c>
    </row>
    <row r="516" spans="2:7" s="243" customFormat="1">
      <c r="B516" s="43">
        <f>'13. Desinvesteringen'!B518</f>
        <v>499</v>
      </c>
      <c r="C516" s="3"/>
      <c r="D516" s="43" t="str">
        <f>'13. Desinvesteringen'!C518</f>
        <v>17 Mengstations</v>
      </c>
      <c r="E516" s="43">
        <f>'13. Desinvesteringen'!D518</f>
        <v>2007</v>
      </c>
      <c r="F516" s="48">
        <f>'13. Desinvesteringen'!E518</f>
        <v>1086511</v>
      </c>
      <c r="G516" s="43">
        <f>'13. Desinvesteringen'!G518</f>
        <v>2023</v>
      </c>
    </row>
    <row r="517" spans="2:7" s="243" customFormat="1">
      <c r="B517" s="43">
        <f>'13. Desinvesteringen'!B519</f>
        <v>500</v>
      </c>
      <c r="C517" s="3"/>
      <c r="D517" s="43" t="str">
        <f>'13. Desinvesteringen'!C519</f>
        <v>17 Mengstations</v>
      </c>
      <c r="E517" s="43">
        <f>'13. Desinvesteringen'!D519</f>
        <v>2008</v>
      </c>
      <c r="F517" s="48">
        <f>'13. Desinvesteringen'!E519</f>
        <v>1532964</v>
      </c>
      <c r="G517" s="43">
        <f>'13. Desinvesteringen'!G519</f>
        <v>2023</v>
      </c>
    </row>
    <row r="518" spans="2:7" s="243" customFormat="1">
      <c r="B518" s="43">
        <f>'13. Desinvesteringen'!B520</f>
        <v>501</v>
      </c>
      <c r="C518" s="3"/>
      <c r="D518" s="43" t="str">
        <f>'13. Desinvesteringen'!C520</f>
        <v>17 Mengstations</v>
      </c>
      <c r="E518" s="43">
        <f>'13. Desinvesteringen'!D520</f>
        <v>2009</v>
      </c>
      <c r="F518" s="48">
        <f>'13. Desinvesteringen'!E520</f>
        <v>100227</v>
      </c>
      <c r="G518" s="43">
        <f>'13. Desinvesteringen'!G520</f>
        <v>2023</v>
      </c>
    </row>
    <row r="519" spans="2:7" s="243" customFormat="1">
      <c r="B519" s="43">
        <f>'13. Desinvesteringen'!B521</f>
        <v>502</v>
      </c>
      <c r="C519" s="3"/>
      <c r="D519" s="43" t="str">
        <f>'13. Desinvesteringen'!C521</f>
        <v>17 Mengstations</v>
      </c>
      <c r="E519" s="43">
        <f>'13. Desinvesteringen'!D521</f>
        <v>2010</v>
      </c>
      <c r="F519" s="48">
        <f>'13. Desinvesteringen'!E521</f>
        <v>956327</v>
      </c>
      <c r="G519" s="43">
        <f>'13. Desinvesteringen'!G521</f>
        <v>2023</v>
      </c>
    </row>
    <row r="520" spans="2:7" s="243" customFormat="1">
      <c r="B520" s="43">
        <f>'13. Desinvesteringen'!B522</f>
        <v>503</v>
      </c>
      <c r="C520" s="3"/>
      <c r="D520" s="43" t="str">
        <f>'13. Desinvesteringen'!C522</f>
        <v>17 Mengstations</v>
      </c>
      <c r="E520" s="43">
        <f>'13. Desinvesteringen'!D522</f>
        <v>2011</v>
      </c>
      <c r="F520" s="48">
        <f>'13. Desinvesteringen'!E522</f>
        <v>1338329</v>
      </c>
      <c r="G520" s="43">
        <f>'13. Desinvesteringen'!G522</f>
        <v>2023</v>
      </c>
    </row>
    <row r="521" spans="2:7" s="243" customFormat="1">
      <c r="B521" s="43">
        <f>'13. Desinvesteringen'!B523</f>
        <v>504</v>
      </c>
      <c r="C521" s="3"/>
      <c r="D521" s="43" t="str">
        <f>'13. Desinvesteringen'!C523</f>
        <v>17 Mengstations</v>
      </c>
      <c r="E521" s="43">
        <f>'13. Desinvesteringen'!D523</f>
        <v>2012</v>
      </c>
      <c r="F521" s="48">
        <f>'13. Desinvesteringen'!E523</f>
        <v>479994</v>
      </c>
      <c r="G521" s="43">
        <f>'13. Desinvesteringen'!G523</f>
        <v>2023</v>
      </c>
    </row>
    <row r="522" spans="2:7" s="243" customFormat="1">
      <c r="B522" s="43">
        <f>'13. Desinvesteringen'!B524</f>
        <v>505</v>
      </c>
      <c r="C522" s="3"/>
      <c r="D522" s="43" t="str">
        <f>'13. Desinvesteringen'!C524</f>
        <v>17 Mengstations</v>
      </c>
      <c r="E522" s="43">
        <f>'13. Desinvesteringen'!D524</f>
        <v>2013</v>
      </c>
      <c r="F522" s="48">
        <f>'13. Desinvesteringen'!E524</f>
        <v>640497</v>
      </c>
      <c r="G522" s="43">
        <f>'13. Desinvesteringen'!G524</f>
        <v>2023</v>
      </c>
    </row>
    <row r="523" spans="2:7" s="243" customFormat="1">
      <c r="B523" s="43">
        <f>'13. Desinvesteringen'!B525</f>
        <v>506</v>
      </c>
      <c r="C523" s="3"/>
      <c r="D523" s="43" t="str">
        <f>'13. Desinvesteringen'!C525</f>
        <v>17 Mengstations</v>
      </c>
      <c r="E523" s="43">
        <f>'13. Desinvesteringen'!D525</f>
        <v>2014</v>
      </c>
      <c r="F523" s="48">
        <f>'13. Desinvesteringen'!E525</f>
        <v>1591</v>
      </c>
      <c r="G523" s="43">
        <f>'13. Desinvesteringen'!G525</f>
        <v>2023</v>
      </c>
    </row>
    <row r="524" spans="2:7" s="243" customFormat="1">
      <c r="B524" s="43">
        <f>'13. Desinvesteringen'!B526</f>
        <v>507</v>
      </c>
      <c r="C524" s="3"/>
      <c r="D524" s="43" t="str">
        <f>'13. Desinvesteringen'!C526</f>
        <v>17 Mengstations</v>
      </c>
      <c r="E524" s="43">
        <f>'13. Desinvesteringen'!D526</f>
        <v>2016</v>
      </c>
      <c r="F524" s="48">
        <f>'13. Desinvesteringen'!E526</f>
        <v>36980</v>
      </c>
      <c r="G524" s="43">
        <f>'13. Desinvesteringen'!G526</f>
        <v>2023</v>
      </c>
    </row>
    <row r="525" spans="2:7" s="243" customFormat="1">
      <c r="B525" s="43">
        <f>'13. Desinvesteringen'!B527</f>
        <v>508</v>
      </c>
      <c r="C525" s="3"/>
      <c r="D525" s="43" t="str">
        <f>'13. Desinvesteringen'!C527</f>
        <v>21 Hoofdtransportleiding</v>
      </c>
      <c r="E525" s="43">
        <f>'13. Desinvesteringen'!D527</f>
        <v>1964</v>
      </c>
      <c r="F525" s="48">
        <f>'13. Desinvesteringen'!E527</f>
        <v>3025</v>
      </c>
      <c r="G525" s="43">
        <f>'13. Desinvesteringen'!G527</f>
        <v>2023</v>
      </c>
    </row>
    <row r="526" spans="2:7" s="243" customFormat="1">
      <c r="B526" s="43">
        <f>'13. Desinvesteringen'!B528</f>
        <v>509</v>
      </c>
      <c r="C526" s="3"/>
      <c r="D526" s="43" t="str">
        <f>'13. Desinvesteringen'!C528</f>
        <v>21 Hoofdtransportleiding</v>
      </c>
      <c r="E526" s="43">
        <f>'13. Desinvesteringen'!D528</f>
        <v>1966</v>
      </c>
      <c r="F526" s="48">
        <f>'13. Desinvesteringen'!E528</f>
        <v>70000</v>
      </c>
      <c r="G526" s="43">
        <f>'13. Desinvesteringen'!G528</f>
        <v>2023</v>
      </c>
    </row>
    <row r="527" spans="2:7" s="243" customFormat="1">
      <c r="B527" s="43">
        <f>'13. Desinvesteringen'!B529</f>
        <v>510</v>
      </c>
      <c r="C527" s="3"/>
      <c r="D527" s="43" t="str">
        <f>'13. Desinvesteringen'!C529</f>
        <v>21 Hoofdtransportleiding</v>
      </c>
      <c r="E527" s="43">
        <f>'13. Desinvesteringen'!D529</f>
        <v>1967</v>
      </c>
      <c r="F527" s="48">
        <f>'13. Desinvesteringen'!E529</f>
        <v>7455</v>
      </c>
      <c r="G527" s="43">
        <f>'13. Desinvesteringen'!G529</f>
        <v>2023</v>
      </c>
    </row>
    <row r="528" spans="2:7" s="243" customFormat="1">
      <c r="B528" s="43">
        <f>'13. Desinvesteringen'!B530</f>
        <v>511</v>
      </c>
      <c r="C528" s="3"/>
      <c r="D528" s="43" t="str">
        <f>'13. Desinvesteringen'!C530</f>
        <v>21 Hoofdtransportleiding</v>
      </c>
      <c r="E528" s="43">
        <f>'13. Desinvesteringen'!D530</f>
        <v>1970</v>
      </c>
      <c r="F528" s="48">
        <f>'13. Desinvesteringen'!E530</f>
        <v>18136</v>
      </c>
      <c r="G528" s="43">
        <f>'13. Desinvesteringen'!G530</f>
        <v>2023</v>
      </c>
    </row>
    <row r="529" spans="2:7" s="243" customFormat="1">
      <c r="B529" s="43">
        <f>'13. Desinvesteringen'!B531</f>
        <v>512</v>
      </c>
      <c r="C529" s="3"/>
      <c r="D529" s="43" t="str">
        <f>'13. Desinvesteringen'!C531</f>
        <v>21 Hoofdtransportleiding</v>
      </c>
      <c r="E529" s="43">
        <f>'13. Desinvesteringen'!D531</f>
        <v>1971</v>
      </c>
      <c r="F529" s="48">
        <f>'13. Desinvesteringen'!E531</f>
        <v>9848</v>
      </c>
      <c r="G529" s="43">
        <f>'13. Desinvesteringen'!G531</f>
        <v>2023</v>
      </c>
    </row>
    <row r="530" spans="2:7" s="243" customFormat="1">
      <c r="B530" s="43">
        <f>'13. Desinvesteringen'!B532</f>
        <v>513</v>
      </c>
      <c r="C530" s="3"/>
      <c r="D530" s="43" t="str">
        <f>'13. Desinvesteringen'!C532</f>
        <v>21 Hoofdtransportleiding</v>
      </c>
      <c r="E530" s="43">
        <f>'13. Desinvesteringen'!D532</f>
        <v>1975</v>
      </c>
      <c r="F530" s="48">
        <f>'13. Desinvesteringen'!E532</f>
        <v>126847</v>
      </c>
      <c r="G530" s="43">
        <f>'13. Desinvesteringen'!G532</f>
        <v>2023</v>
      </c>
    </row>
    <row r="531" spans="2:7" s="243" customFormat="1">
      <c r="B531" s="43">
        <f>'13. Desinvesteringen'!B533</f>
        <v>514</v>
      </c>
      <c r="C531" s="3"/>
      <c r="D531" s="43" t="str">
        <f>'13. Desinvesteringen'!C533</f>
        <v>21 Hoofdtransportleiding</v>
      </c>
      <c r="E531" s="43">
        <f>'13. Desinvesteringen'!D533</f>
        <v>1976</v>
      </c>
      <c r="F531" s="48">
        <f>'13. Desinvesteringen'!E533</f>
        <v>34143</v>
      </c>
      <c r="G531" s="43">
        <f>'13. Desinvesteringen'!G533</f>
        <v>2023</v>
      </c>
    </row>
    <row r="532" spans="2:7" s="243" customFormat="1">
      <c r="B532" s="43">
        <f>'13. Desinvesteringen'!B534</f>
        <v>515</v>
      </c>
      <c r="C532" s="3"/>
      <c r="D532" s="43" t="str">
        <f>'13. Desinvesteringen'!C534</f>
        <v>21 Hoofdtransportleiding</v>
      </c>
      <c r="E532" s="43">
        <f>'13. Desinvesteringen'!D534</f>
        <v>1978</v>
      </c>
      <c r="F532" s="48">
        <f>'13. Desinvesteringen'!E534</f>
        <v>16987</v>
      </c>
      <c r="G532" s="43">
        <f>'13. Desinvesteringen'!G534</f>
        <v>2023</v>
      </c>
    </row>
    <row r="533" spans="2:7" s="243" customFormat="1">
      <c r="B533" s="43">
        <f>'13. Desinvesteringen'!B535</f>
        <v>516</v>
      </c>
      <c r="C533" s="3"/>
      <c r="D533" s="43" t="str">
        <f>'13. Desinvesteringen'!C535</f>
        <v>21 Hoofdtransportleiding</v>
      </c>
      <c r="E533" s="43">
        <f>'13. Desinvesteringen'!D535</f>
        <v>1980</v>
      </c>
      <c r="F533" s="48">
        <f>'13. Desinvesteringen'!E535</f>
        <v>18508</v>
      </c>
      <c r="G533" s="43">
        <f>'13. Desinvesteringen'!G535</f>
        <v>2023</v>
      </c>
    </row>
    <row r="534" spans="2:7" s="243" customFormat="1">
      <c r="B534" s="43">
        <f>'13. Desinvesteringen'!B536</f>
        <v>517</v>
      </c>
      <c r="C534" s="3"/>
      <c r="D534" s="43" t="str">
        <f>'13. Desinvesteringen'!C536</f>
        <v>21 Hoofdtransportleiding</v>
      </c>
      <c r="E534" s="43">
        <f>'13. Desinvesteringen'!D536</f>
        <v>1982</v>
      </c>
      <c r="F534" s="48">
        <f>'13. Desinvesteringen'!E536</f>
        <v>28372</v>
      </c>
      <c r="G534" s="43">
        <f>'13. Desinvesteringen'!G536</f>
        <v>2023</v>
      </c>
    </row>
    <row r="535" spans="2:7" s="243" customFormat="1">
      <c r="B535" s="43">
        <f>'13. Desinvesteringen'!B537</f>
        <v>518</v>
      </c>
      <c r="C535" s="3"/>
      <c r="D535" s="43" t="str">
        <f>'13. Desinvesteringen'!C537</f>
        <v>21 Hoofdtransportleiding</v>
      </c>
      <c r="E535" s="43">
        <f>'13. Desinvesteringen'!D537</f>
        <v>1986</v>
      </c>
      <c r="F535" s="48">
        <f>'13. Desinvesteringen'!E537</f>
        <v>22360</v>
      </c>
      <c r="G535" s="43">
        <f>'13. Desinvesteringen'!G537</f>
        <v>2023</v>
      </c>
    </row>
    <row r="536" spans="2:7" s="243" customFormat="1">
      <c r="B536" s="43">
        <f>'13. Desinvesteringen'!B538</f>
        <v>519</v>
      </c>
      <c r="C536" s="3"/>
      <c r="D536" s="43" t="str">
        <f>'13. Desinvesteringen'!C538</f>
        <v>21 Hoofdtransportleiding</v>
      </c>
      <c r="E536" s="43">
        <f>'13. Desinvesteringen'!D538</f>
        <v>1987</v>
      </c>
      <c r="F536" s="48">
        <f>'13. Desinvesteringen'!E538</f>
        <v>22132</v>
      </c>
      <c r="G536" s="43">
        <f>'13. Desinvesteringen'!G538</f>
        <v>2023</v>
      </c>
    </row>
    <row r="537" spans="2:7" s="243" customFormat="1">
      <c r="B537" s="43">
        <f>'13. Desinvesteringen'!B539</f>
        <v>520</v>
      </c>
      <c r="C537" s="3"/>
      <c r="D537" s="43" t="str">
        <f>'13. Desinvesteringen'!C539</f>
        <v>21 Hoofdtransportleiding</v>
      </c>
      <c r="E537" s="43">
        <f>'13. Desinvesteringen'!D539</f>
        <v>1993</v>
      </c>
      <c r="F537" s="48">
        <f>'13. Desinvesteringen'!E539</f>
        <v>24502</v>
      </c>
      <c r="G537" s="43">
        <f>'13. Desinvesteringen'!G539</f>
        <v>2023</v>
      </c>
    </row>
    <row r="538" spans="2:7" s="243" customFormat="1">
      <c r="B538" s="43">
        <f>'13. Desinvesteringen'!B540</f>
        <v>521</v>
      </c>
      <c r="C538" s="3"/>
      <c r="D538" s="43" t="str">
        <f>'13. Desinvesteringen'!C540</f>
        <v>21 Hoofdtransportleiding</v>
      </c>
      <c r="E538" s="43">
        <f>'13. Desinvesteringen'!D540</f>
        <v>1996</v>
      </c>
      <c r="F538" s="48">
        <f>'13. Desinvesteringen'!E540</f>
        <v>67710</v>
      </c>
      <c r="G538" s="43">
        <f>'13. Desinvesteringen'!G540</f>
        <v>2023</v>
      </c>
    </row>
    <row r="539" spans="2:7" s="243" customFormat="1">
      <c r="B539" s="43">
        <f>'13. Desinvesteringen'!B541</f>
        <v>522</v>
      </c>
      <c r="C539" s="3"/>
      <c r="D539" s="43" t="str">
        <f>'13. Desinvesteringen'!C541</f>
        <v>21 Hoofdtransportleiding</v>
      </c>
      <c r="E539" s="43">
        <f>'13. Desinvesteringen'!D541</f>
        <v>2002</v>
      </c>
      <c r="F539" s="48">
        <f>'13. Desinvesteringen'!E541</f>
        <v>278598</v>
      </c>
      <c r="G539" s="43">
        <f>'13. Desinvesteringen'!G541</f>
        <v>2023</v>
      </c>
    </row>
    <row r="540" spans="2:7" s="243" customFormat="1">
      <c r="B540" s="43">
        <f>'13. Desinvesteringen'!B542</f>
        <v>523</v>
      </c>
      <c r="C540" s="3"/>
      <c r="D540" s="43" t="str">
        <f>'13. Desinvesteringen'!C542</f>
        <v>21 Hoofdtransportleiding</v>
      </c>
      <c r="E540" s="43">
        <f>'13. Desinvesteringen'!D542</f>
        <v>2008</v>
      </c>
      <c r="F540" s="48">
        <f>'13. Desinvesteringen'!E542</f>
        <v>34070</v>
      </c>
      <c r="G540" s="43">
        <f>'13. Desinvesteringen'!G542</f>
        <v>2023</v>
      </c>
    </row>
    <row r="541" spans="2:7" s="243" customFormat="1">
      <c r="B541" s="43">
        <f>'13. Desinvesteringen'!B543</f>
        <v>524</v>
      </c>
      <c r="C541" s="3"/>
      <c r="D541" s="43" t="str">
        <f>'13. Desinvesteringen'!C543</f>
        <v>32 M&amp;R stations</v>
      </c>
      <c r="E541" s="43">
        <f>'13. Desinvesteringen'!D543</f>
        <v>1974</v>
      </c>
      <c r="F541" s="48">
        <f>'13. Desinvesteringen'!E543</f>
        <v>91446</v>
      </c>
      <c r="G541" s="43">
        <f>'13. Desinvesteringen'!G543</f>
        <v>2023</v>
      </c>
    </row>
    <row r="542" spans="2:7" s="243" customFormat="1">
      <c r="B542" s="43">
        <f>'13. Desinvesteringen'!B544</f>
        <v>525</v>
      </c>
      <c r="C542" s="3"/>
      <c r="D542" s="43" t="str">
        <f>'13. Desinvesteringen'!C544</f>
        <v>33 Exportstations</v>
      </c>
      <c r="E542" s="43">
        <f>'13. Desinvesteringen'!D544</f>
        <v>1966</v>
      </c>
      <c r="F542" s="48">
        <f>'13. Desinvesteringen'!E544</f>
        <v>5667</v>
      </c>
      <c r="G542" s="43">
        <f>'13. Desinvesteringen'!G544</f>
        <v>2023</v>
      </c>
    </row>
    <row r="543" spans="2:7" s="243" customFormat="1">
      <c r="B543" s="43">
        <f>'13. Desinvesteringen'!B545</f>
        <v>526</v>
      </c>
      <c r="C543" s="3"/>
      <c r="D543" s="43" t="str">
        <f>'13. Desinvesteringen'!C545</f>
        <v>33 Exportstations</v>
      </c>
      <c r="E543" s="43">
        <f>'13. Desinvesteringen'!D545</f>
        <v>1967</v>
      </c>
      <c r="F543" s="48">
        <f>'13. Desinvesteringen'!E545</f>
        <v>13495</v>
      </c>
      <c r="G543" s="43">
        <f>'13. Desinvesteringen'!G545</f>
        <v>2023</v>
      </c>
    </row>
    <row r="544" spans="2:7" s="243" customFormat="1">
      <c r="B544" s="43">
        <f>'13. Desinvesteringen'!B546</f>
        <v>527</v>
      </c>
      <c r="C544" s="3"/>
      <c r="D544" s="43" t="str">
        <f>'13. Desinvesteringen'!C546</f>
        <v>33 Exportstations</v>
      </c>
      <c r="E544" s="43">
        <f>'13. Desinvesteringen'!D546</f>
        <v>1972</v>
      </c>
      <c r="F544" s="48">
        <f>'13. Desinvesteringen'!E546</f>
        <v>7627</v>
      </c>
      <c r="G544" s="43">
        <f>'13. Desinvesteringen'!G546</f>
        <v>2023</v>
      </c>
    </row>
    <row r="545" spans="1:16383" s="243" customFormat="1">
      <c r="B545" s="43">
        <f>'13. Desinvesteringen'!B547</f>
        <v>528</v>
      </c>
      <c r="C545" s="3"/>
      <c r="D545" s="43" t="str">
        <f>'13. Desinvesteringen'!C547</f>
        <v>33 Exportstations</v>
      </c>
      <c r="E545" s="43">
        <f>'13. Desinvesteringen'!D547</f>
        <v>1974</v>
      </c>
      <c r="F545" s="48">
        <f>'13. Desinvesteringen'!E547</f>
        <v>12366</v>
      </c>
      <c r="G545" s="43">
        <f>'13. Desinvesteringen'!G547</f>
        <v>2023</v>
      </c>
    </row>
    <row r="546" spans="1:16383" s="243" customFormat="1">
      <c r="B546" s="43">
        <f>'13. Desinvesteringen'!B548</f>
        <v>529</v>
      </c>
      <c r="C546" s="3"/>
      <c r="D546" s="43" t="str">
        <f>'13. Desinvesteringen'!C548</f>
        <v>33 Exportstations</v>
      </c>
      <c r="E546" s="43">
        <f>'13. Desinvesteringen'!D548</f>
        <v>1975</v>
      </c>
      <c r="F546" s="48">
        <f>'13. Desinvesteringen'!E548</f>
        <v>28804</v>
      </c>
      <c r="G546" s="43">
        <f>'13. Desinvesteringen'!G548</f>
        <v>2023</v>
      </c>
    </row>
    <row r="547" spans="1:16383" s="243" customFormat="1">
      <c r="B547" s="43">
        <f>'13. Desinvesteringen'!B549</f>
        <v>530</v>
      </c>
      <c r="C547" s="3"/>
      <c r="D547" s="43" t="str">
        <f>'13. Desinvesteringen'!C549</f>
        <v>32 M&amp;R stations</v>
      </c>
      <c r="E547" s="43">
        <f>'13. Desinvesteringen'!D549</f>
        <v>1979</v>
      </c>
      <c r="F547" s="48">
        <f>'13. Desinvesteringen'!E549</f>
        <v>1824</v>
      </c>
      <c r="G547" s="43">
        <f>'13. Desinvesteringen'!G549</f>
        <v>2023</v>
      </c>
    </row>
    <row r="548" spans="1:16383" s="243" customFormat="1">
      <c r="B548" s="43">
        <f>'13. Desinvesteringen'!B550</f>
        <v>531</v>
      </c>
      <c r="C548" s="3"/>
      <c r="D548" s="43" t="str">
        <f>'13. Desinvesteringen'!C550</f>
        <v>36 Luchtscheidingsunit</v>
      </c>
      <c r="E548" s="43">
        <f>'13. Desinvesteringen'!D550</f>
        <v>2007</v>
      </c>
      <c r="F548" s="48">
        <f>'13. Desinvesteringen'!E550</f>
        <v>4508703</v>
      </c>
      <c r="G548" s="43">
        <f>'13. Desinvesteringen'!G550</f>
        <v>2023</v>
      </c>
    </row>
    <row r="549" spans="1:16383">
      <c r="A549" s="3"/>
      <c r="B549" s="3"/>
      <c r="C549" s="3"/>
      <c r="D549" s="98"/>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row>
    <row r="550" spans="1:16383">
      <c r="A550" s="8"/>
      <c r="B550" s="8" t="s">
        <v>946</v>
      </c>
      <c r="C550" s="8"/>
      <c r="D550" s="8"/>
      <c r="E550" s="120">
        <v>1946</v>
      </c>
      <c r="F550" s="120">
        <v>1947</v>
      </c>
      <c r="G550" s="120">
        <v>1948</v>
      </c>
      <c r="H550" s="120">
        <v>1949</v>
      </c>
      <c r="I550" s="120">
        <v>1950</v>
      </c>
      <c r="J550" s="120">
        <v>1951</v>
      </c>
      <c r="K550" s="120">
        <v>1952</v>
      </c>
      <c r="L550" s="120">
        <v>1953</v>
      </c>
      <c r="M550" s="120">
        <v>1954</v>
      </c>
      <c r="N550" s="120">
        <v>1955</v>
      </c>
      <c r="O550" s="120">
        <v>1956</v>
      </c>
      <c r="P550" s="120">
        <v>1957</v>
      </c>
      <c r="Q550" s="120">
        <v>1958</v>
      </c>
      <c r="R550" s="120">
        <v>1959</v>
      </c>
      <c r="S550" s="120">
        <v>1960</v>
      </c>
      <c r="T550" s="120">
        <v>1961</v>
      </c>
      <c r="U550" s="120">
        <v>1962</v>
      </c>
      <c r="V550" s="120">
        <v>1963</v>
      </c>
      <c r="W550" s="120">
        <v>1964</v>
      </c>
      <c r="X550" s="120">
        <v>1965</v>
      </c>
      <c r="Y550" s="120">
        <v>1966</v>
      </c>
      <c r="Z550" s="120">
        <v>1967</v>
      </c>
      <c r="AA550" s="120">
        <v>1968</v>
      </c>
      <c r="AB550" s="120">
        <v>1969</v>
      </c>
      <c r="AC550" s="120">
        <v>1970</v>
      </c>
      <c r="AD550" s="120">
        <v>1971</v>
      </c>
      <c r="AE550" s="120">
        <v>1972</v>
      </c>
      <c r="AF550" s="120">
        <v>1973</v>
      </c>
      <c r="AG550" s="120">
        <v>1974</v>
      </c>
      <c r="AH550" s="120">
        <v>1975</v>
      </c>
      <c r="AI550" s="120">
        <v>1976</v>
      </c>
      <c r="AJ550" s="8">
        <v>1977</v>
      </c>
      <c r="AK550" s="8">
        <v>1978</v>
      </c>
      <c r="AL550" s="8">
        <v>1979</v>
      </c>
      <c r="AM550" s="8">
        <v>1980</v>
      </c>
      <c r="AN550" s="8">
        <v>1981</v>
      </c>
      <c r="AO550" s="8">
        <v>1982</v>
      </c>
      <c r="AP550" s="8">
        <v>1983</v>
      </c>
      <c r="AQ550" s="8">
        <v>1984</v>
      </c>
      <c r="AR550" s="8">
        <v>1985</v>
      </c>
      <c r="AS550" s="8">
        <v>1986</v>
      </c>
      <c r="AT550" s="8">
        <v>1987</v>
      </c>
      <c r="AU550" s="8">
        <v>1988</v>
      </c>
      <c r="AV550" s="8">
        <v>1989</v>
      </c>
      <c r="AW550" s="8">
        <v>1990</v>
      </c>
      <c r="AX550" s="8">
        <v>1991</v>
      </c>
      <c r="AY550" s="8">
        <v>1992</v>
      </c>
      <c r="AZ550" s="8">
        <v>1993</v>
      </c>
      <c r="BA550" s="8">
        <v>1994</v>
      </c>
      <c r="BB550" s="8">
        <v>1995</v>
      </c>
      <c r="BC550" s="8">
        <v>1996</v>
      </c>
      <c r="BD550" s="8">
        <v>1997</v>
      </c>
      <c r="BE550" s="8">
        <v>1998</v>
      </c>
      <c r="BF550" s="8">
        <v>1999</v>
      </c>
      <c r="BG550" s="8">
        <v>2000</v>
      </c>
      <c r="BH550" s="8">
        <v>2001</v>
      </c>
      <c r="BI550" s="8">
        <v>2002</v>
      </c>
      <c r="BJ550" s="8">
        <v>2003</v>
      </c>
      <c r="BK550" s="8">
        <v>2004</v>
      </c>
      <c r="BL550" s="8">
        <v>2005</v>
      </c>
      <c r="BM550" s="8">
        <v>2006</v>
      </c>
      <c r="BN550" s="8">
        <v>2007</v>
      </c>
      <c r="BO550" s="8">
        <v>2008</v>
      </c>
      <c r="BP550" s="8">
        <v>2009</v>
      </c>
      <c r="BQ550" s="8">
        <v>2010</v>
      </c>
      <c r="BR550" s="8">
        <v>2011</v>
      </c>
      <c r="BS550" s="8">
        <v>2012</v>
      </c>
      <c r="BT550" s="8">
        <v>2013</v>
      </c>
      <c r="BU550" s="8">
        <v>2014</v>
      </c>
      <c r="BV550" s="8">
        <v>2015</v>
      </c>
      <c r="BW550" s="8">
        <v>2016</v>
      </c>
      <c r="BX550" s="8">
        <v>2017</v>
      </c>
      <c r="BY550" s="8">
        <v>2018</v>
      </c>
      <c r="BZ550" s="8">
        <v>2019</v>
      </c>
      <c r="CA550" s="8">
        <v>2020</v>
      </c>
      <c r="CB550" s="8">
        <v>2021</v>
      </c>
      <c r="CC550" s="8">
        <v>2022</v>
      </c>
      <c r="CD550" s="8">
        <v>2023</v>
      </c>
      <c r="CE550" s="8">
        <v>2024</v>
      </c>
      <c r="CF550" s="8">
        <v>2025</v>
      </c>
      <c r="CG550" s="8">
        <v>2026</v>
      </c>
      <c r="CH550" s="120"/>
      <c r="CI550" s="120"/>
      <c r="CJ550" s="120"/>
      <c r="CK550" s="120"/>
      <c r="CL550" s="120"/>
      <c r="CM550" s="120"/>
      <c r="CN550" s="120"/>
      <c r="CO550" s="120"/>
      <c r="CP550" s="120"/>
      <c r="CQ550" s="120"/>
      <c r="CR550" s="120"/>
      <c r="CS550" s="120"/>
      <c r="CT550" s="120"/>
      <c r="CU550" s="120"/>
      <c r="CV550" s="120"/>
      <c r="CW550" s="120"/>
      <c r="CX550" s="120"/>
      <c r="CY550" s="120"/>
      <c r="CZ550" s="120"/>
      <c r="DA550" s="120"/>
      <c r="DB550" s="120"/>
      <c r="DC550" s="120"/>
      <c r="DD550" s="120"/>
      <c r="DE550" s="120"/>
      <c r="DF550" s="120"/>
      <c r="DG550" s="120"/>
      <c r="DH550" s="120"/>
      <c r="DI550" s="120"/>
      <c r="DJ550" s="120"/>
      <c r="DK550" s="120"/>
      <c r="DL550" s="120"/>
      <c r="DM550" s="120"/>
      <c r="DN550" s="120"/>
      <c r="DO550" s="120"/>
      <c r="DP550" s="120"/>
      <c r="DQ550" s="120"/>
      <c r="DR550" s="120"/>
      <c r="DS550" s="120"/>
      <c r="DT550" s="120"/>
      <c r="DU550" s="120"/>
      <c r="DV550" s="120"/>
      <c r="DW550" s="120"/>
      <c r="DX550" s="120"/>
      <c r="DY550" s="120"/>
      <c r="DZ550" s="120"/>
      <c r="EA550" s="120"/>
      <c r="EB550" s="120"/>
      <c r="EC550" s="120"/>
      <c r="ED550" s="120"/>
      <c r="EE550" s="120"/>
      <c r="EF550" s="120"/>
      <c r="EG550" s="120"/>
      <c r="EH550" s="120"/>
      <c r="EI550" s="120"/>
      <c r="EJ550" s="120"/>
      <c r="EK550" s="120"/>
      <c r="EL550" s="120"/>
      <c r="EM550" s="120"/>
      <c r="EN550" s="120"/>
      <c r="EO550" s="120"/>
      <c r="EP550" s="120"/>
      <c r="EQ550" s="120"/>
      <c r="ER550" s="120"/>
      <c r="ES550" s="120"/>
      <c r="ET550" s="120"/>
      <c r="EU550" s="120"/>
      <c r="EV550" s="120"/>
      <c r="EW550" s="120"/>
      <c r="EX550" s="120"/>
      <c r="EY550" s="120"/>
      <c r="EZ550" s="120"/>
      <c r="FA550" s="120"/>
      <c r="FB550" s="120"/>
      <c r="FC550" s="120"/>
      <c r="FD550" s="120"/>
      <c r="FE550" s="120"/>
      <c r="FF550" s="120"/>
      <c r="FG550" s="120"/>
      <c r="FH550" s="120"/>
      <c r="FI550" s="120"/>
      <c r="FJ550" s="120"/>
      <c r="FK550" s="120"/>
      <c r="FL550" s="120"/>
      <c r="FM550" s="120"/>
      <c r="FN550" s="120"/>
      <c r="FO550" s="120"/>
      <c r="FP550" s="120"/>
      <c r="FQ550" s="120"/>
      <c r="FR550" s="120"/>
      <c r="FS550" s="120"/>
      <c r="FT550" s="120"/>
      <c r="FU550" s="120"/>
      <c r="FV550" s="120"/>
      <c r="FW550" s="120"/>
      <c r="FX550" s="120"/>
      <c r="FY550" s="120"/>
      <c r="FZ550" s="120"/>
      <c r="GA550" s="120"/>
      <c r="GB550" s="120"/>
      <c r="GC550" s="120"/>
      <c r="GD550" s="120"/>
      <c r="GE550" s="120"/>
      <c r="GF550" s="120"/>
      <c r="GG550" s="120"/>
      <c r="GH550" s="120"/>
      <c r="GI550" s="120"/>
      <c r="GJ550" s="120"/>
      <c r="GK550" s="120"/>
      <c r="GL550" s="120"/>
      <c r="GM550" s="120"/>
      <c r="GN550" s="120"/>
      <c r="GO550" s="120"/>
      <c r="GP550" s="120"/>
      <c r="GQ550" s="120"/>
      <c r="GR550" s="120"/>
      <c r="GS550" s="120"/>
      <c r="GT550" s="120"/>
      <c r="GU550" s="120"/>
      <c r="GV550" s="120"/>
      <c r="GW550" s="120"/>
      <c r="GX550" s="120"/>
      <c r="GY550" s="120"/>
      <c r="GZ550" s="120"/>
      <c r="HA550" s="120"/>
      <c r="HB550" s="120"/>
      <c r="HC550" s="120"/>
      <c r="HD550" s="120"/>
      <c r="HE550" s="120"/>
      <c r="HF550" s="120"/>
      <c r="HG550" s="120"/>
      <c r="HH550" s="120"/>
      <c r="HI550" s="120"/>
      <c r="HJ550" s="120"/>
      <c r="HK550" s="120"/>
      <c r="HL550" s="120"/>
      <c r="HM550" s="120"/>
      <c r="HN550" s="120"/>
      <c r="HO550" s="120"/>
      <c r="HP550" s="120"/>
      <c r="HQ550" s="120"/>
      <c r="HR550" s="120"/>
      <c r="HS550" s="120"/>
      <c r="HT550" s="120"/>
      <c r="HU550" s="120"/>
      <c r="HV550" s="120"/>
      <c r="HW550" s="120"/>
      <c r="HX550" s="120"/>
      <c r="HY550" s="120"/>
      <c r="HZ550" s="120"/>
      <c r="IA550" s="120"/>
      <c r="IB550" s="120"/>
      <c r="IC550" s="120"/>
      <c r="ID550" s="120"/>
      <c r="IE550" s="120"/>
      <c r="IF550" s="120"/>
      <c r="IG550" s="120"/>
      <c r="IH550" s="120"/>
      <c r="II550" s="120"/>
      <c r="IJ550" s="120"/>
      <c r="IK550" s="120"/>
      <c r="IL550" s="120"/>
      <c r="IM550" s="120"/>
      <c r="IN550" s="120"/>
      <c r="IO550" s="120"/>
      <c r="IP550" s="120"/>
      <c r="IQ550" s="120"/>
      <c r="IR550" s="120"/>
      <c r="IS550" s="120"/>
      <c r="IT550" s="120"/>
      <c r="IU550" s="120"/>
      <c r="IV550" s="120"/>
      <c r="IW550" s="120"/>
      <c r="IX550" s="120"/>
      <c r="IY550" s="120"/>
      <c r="IZ550" s="120"/>
      <c r="JA550" s="120"/>
      <c r="JB550" s="120"/>
      <c r="JC550" s="120"/>
      <c r="JD550" s="120"/>
      <c r="JE550" s="120"/>
      <c r="JF550" s="120"/>
      <c r="JG550" s="120"/>
      <c r="JH550" s="120"/>
      <c r="JI550" s="120"/>
      <c r="JJ550" s="120"/>
      <c r="JK550" s="120"/>
      <c r="JL550" s="120"/>
      <c r="JM550" s="120"/>
      <c r="JN550" s="120"/>
      <c r="JO550" s="120"/>
      <c r="JP550" s="120"/>
      <c r="JQ550" s="120"/>
      <c r="JR550" s="120"/>
      <c r="JS550" s="120"/>
      <c r="JT550" s="120"/>
      <c r="JU550" s="120"/>
      <c r="JV550" s="120"/>
      <c r="JW550" s="120"/>
      <c r="JX550" s="120"/>
      <c r="JY550" s="120"/>
      <c r="JZ550" s="120"/>
      <c r="KA550" s="120"/>
      <c r="KB550" s="120"/>
      <c r="KC550" s="120"/>
      <c r="KD550" s="120"/>
      <c r="KE550" s="120"/>
      <c r="KF550" s="120"/>
      <c r="KG550" s="120"/>
      <c r="KH550" s="120"/>
      <c r="KI550" s="120"/>
      <c r="KJ550" s="120"/>
      <c r="KK550" s="120"/>
      <c r="KL550" s="120"/>
      <c r="KM550" s="120"/>
      <c r="KN550" s="120"/>
      <c r="KO550" s="120"/>
      <c r="KP550" s="120"/>
      <c r="KQ550" s="120"/>
      <c r="KR550" s="120"/>
      <c r="KS550" s="120"/>
      <c r="KT550" s="120"/>
      <c r="KU550" s="120"/>
      <c r="KV550" s="120"/>
      <c r="KW550" s="120"/>
      <c r="KX550" s="120"/>
      <c r="KY550" s="120"/>
      <c r="KZ550" s="120"/>
      <c r="LA550" s="120"/>
      <c r="LB550" s="120"/>
      <c r="LC550" s="120"/>
      <c r="LD550" s="120"/>
      <c r="LE550" s="120"/>
      <c r="LF550" s="120"/>
      <c r="LG550" s="120"/>
      <c r="LH550" s="120"/>
      <c r="LI550" s="120"/>
      <c r="LJ550" s="120"/>
      <c r="LK550" s="120"/>
      <c r="LL550" s="120"/>
      <c r="LM550" s="120"/>
      <c r="LN550" s="120"/>
      <c r="LO550" s="120"/>
      <c r="LP550" s="120"/>
      <c r="LQ550" s="120"/>
      <c r="LR550" s="120"/>
      <c r="LS550" s="120"/>
      <c r="LT550" s="120"/>
      <c r="LU550" s="120"/>
      <c r="LV550" s="120"/>
      <c r="LW550" s="120"/>
      <c r="LX550" s="120"/>
      <c r="LY550" s="120"/>
      <c r="LZ550" s="120"/>
      <c r="MA550" s="120"/>
      <c r="MB550" s="120"/>
      <c r="MC550" s="120"/>
      <c r="MD550" s="120"/>
      <c r="ME550" s="120"/>
      <c r="MF550" s="120"/>
      <c r="MG550" s="120"/>
      <c r="MH550" s="120"/>
      <c r="MI550" s="120"/>
      <c r="MJ550" s="120"/>
      <c r="MK550" s="120"/>
      <c r="ML550" s="120"/>
      <c r="MM550" s="120"/>
      <c r="MN550" s="120"/>
      <c r="MO550" s="120"/>
      <c r="MP550" s="120"/>
      <c r="MQ550" s="120"/>
      <c r="MR550" s="120"/>
      <c r="MS550" s="120"/>
      <c r="MT550" s="120"/>
      <c r="MU550" s="120"/>
      <c r="MV550" s="120"/>
      <c r="MW550" s="120"/>
      <c r="MX550" s="120"/>
      <c r="MY550" s="120"/>
      <c r="MZ550" s="120"/>
      <c r="NA550" s="120"/>
      <c r="NB550" s="120"/>
      <c r="NC550" s="120"/>
      <c r="ND550" s="120"/>
      <c r="NE550" s="120"/>
      <c r="NF550" s="120"/>
      <c r="NG550" s="120"/>
      <c r="NH550" s="120"/>
      <c r="NI550" s="120"/>
      <c r="NJ550" s="120"/>
      <c r="NK550" s="120"/>
      <c r="NL550" s="120"/>
      <c r="NM550" s="120"/>
      <c r="NN550" s="120"/>
      <c r="NO550" s="120"/>
      <c r="NP550" s="120"/>
      <c r="NQ550" s="120"/>
      <c r="NR550" s="120"/>
      <c r="NS550" s="120"/>
      <c r="NT550" s="120"/>
      <c r="NU550" s="120"/>
      <c r="NV550" s="120"/>
      <c r="NW550" s="120"/>
      <c r="NX550" s="120"/>
      <c r="NY550" s="120"/>
      <c r="NZ550" s="120"/>
      <c r="OA550" s="120"/>
      <c r="OB550" s="120"/>
      <c r="OC550" s="120"/>
      <c r="OD550" s="120"/>
      <c r="OE550" s="120"/>
      <c r="OF550" s="120"/>
      <c r="OG550" s="120"/>
      <c r="OH550" s="120"/>
      <c r="OI550" s="120"/>
      <c r="OJ550" s="120"/>
      <c r="OK550" s="120"/>
      <c r="OL550" s="120"/>
      <c r="OM550" s="120"/>
      <c r="ON550" s="120"/>
      <c r="OO550" s="120"/>
      <c r="OP550" s="120"/>
      <c r="OQ550" s="120"/>
      <c r="OR550" s="120"/>
      <c r="OS550" s="120"/>
      <c r="OT550" s="120"/>
      <c r="OU550" s="120"/>
      <c r="OV550" s="120"/>
      <c r="OW550" s="120"/>
      <c r="OX550" s="120"/>
      <c r="OY550" s="120"/>
      <c r="OZ550" s="120"/>
      <c r="PA550" s="120"/>
      <c r="PB550" s="120"/>
      <c r="PC550" s="120"/>
      <c r="PD550" s="120"/>
      <c r="PE550" s="120"/>
      <c r="PF550" s="120"/>
      <c r="PG550" s="120"/>
      <c r="PH550" s="120"/>
      <c r="PI550" s="120"/>
      <c r="PJ550" s="120"/>
      <c r="PK550" s="120"/>
      <c r="PL550" s="120"/>
      <c r="PM550" s="120"/>
      <c r="PN550" s="120"/>
      <c r="PO550" s="120"/>
      <c r="PP550" s="120"/>
      <c r="PQ550" s="120"/>
      <c r="PR550" s="120"/>
      <c r="PS550" s="120"/>
      <c r="PT550" s="120"/>
      <c r="PU550" s="120"/>
      <c r="PV550" s="120"/>
      <c r="PW550" s="120"/>
      <c r="PX550" s="120"/>
      <c r="PY550" s="120"/>
      <c r="PZ550" s="120"/>
      <c r="QA550" s="120"/>
      <c r="QB550" s="120"/>
      <c r="QC550" s="120"/>
      <c r="QD550" s="120"/>
      <c r="QE550" s="120"/>
      <c r="QF550" s="120"/>
      <c r="QG550" s="120"/>
      <c r="QH550" s="120"/>
      <c r="QI550" s="120"/>
      <c r="QJ550" s="120"/>
      <c r="QK550" s="120"/>
      <c r="QL550" s="120"/>
      <c r="QM550" s="120"/>
      <c r="QN550" s="120"/>
      <c r="QO550" s="120"/>
      <c r="QP550" s="120"/>
      <c r="QQ550" s="120"/>
      <c r="QR550" s="120"/>
      <c r="QS550" s="120"/>
      <c r="QT550" s="120"/>
      <c r="QU550" s="120"/>
      <c r="QV550" s="120"/>
      <c r="QW550" s="120"/>
      <c r="QX550" s="120"/>
      <c r="QY550" s="120"/>
      <c r="QZ550" s="120"/>
      <c r="RA550" s="120"/>
      <c r="RB550" s="120"/>
      <c r="RC550" s="120"/>
      <c r="RD550" s="120"/>
      <c r="RE550" s="120"/>
      <c r="RF550" s="120"/>
      <c r="RG550" s="120"/>
      <c r="RH550" s="120"/>
      <c r="RI550" s="120"/>
      <c r="RJ550" s="120"/>
      <c r="RK550" s="120"/>
      <c r="RL550" s="120"/>
      <c r="RM550" s="120"/>
      <c r="RN550" s="120"/>
      <c r="RO550" s="120"/>
      <c r="RP550" s="120"/>
      <c r="RQ550" s="120"/>
      <c r="RR550" s="120"/>
      <c r="RS550" s="120"/>
      <c r="RT550" s="120"/>
      <c r="RU550" s="120"/>
      <c r="RV550" s="120"/>
      <c r="RW550" s="120"/>
      <c r="RX550" s="120"/>
      <c r="RY550" s="120"/>
      <c r="RZ550" s="120"/>
      <c r="SA550" s="120"/>
      <c r="SB550" s="120"/>
      <c r="SC550" s="120"/>
      <c r="SD550" s="120"/>
      <c r="SE550" s="120"/>
      <c r="SF550" s="120"/>
      <c r="SG550" s="120"/>
      <c r="SH550" s="120"/>
      <c r="SI550" s="120"/>
      <c r="SJ550" s="120"/>
      <c r="SK550" s="120"/>
      <c r="SL550" s="120"/>
      <c r="SM550" s="120"/>
      <c r="SN550" s="120"/>
      <c r="SO550" s="120"/>
      <c r="SP550" s="120"/>
      <c r="SQ550" s="120"/>
      <c r="SR550" s="120"/>
      <c r="SS550" s="120"/>
      <c r="ST550" s="120"/>
      <c r="SU550" s="120"/>
      <c r="SV550" s="120"/>
      <c r="SW550" s="120"/>
      <c r="SX550" s="120"/>
      <c r="SY550" s="120"/>
      <c r="SZ550" s="120"/>
      <c r="TA550" s="120"/>
      <c r="TB550" s="120"/>
      <c r="TC550" s="120"/>
      <c r="TD550" s="120"/>
      <c r="TE550" s="120"/>
      <c r="TF550" s="120"/>
      <c r="TG550" s="120"/>
      <c r="TH550" s="120"/>
      <c r="TI550" s="120"/>
      <c r="TJ550" s="120"/>
      <c r="TK550" s="120"/>
      <c r="TL550" s="120"/>
      <c r="TM550" s="120"/>
      <c r="TN550" s="120"/>
      <c r="TO550" s="120"/>
      <c r="TP550" s="120"/>
      <c r="TQ550" s="120"/>
      <c r="TR550" s="120"/>
      <c r="TS550" s="120"/>
      <c r="TT550" s="120"/>
      <c r="TU550" s="120"/>
      <c r="TV550" s="120"/>
      <c r="TW550" s="120"/>
      <c r="TX550" s="120"/>
      <c r="TY550" s="120"/>
      <c r="TZ550" s="120"/>
      <c r="UA550" s="120"/>
      <c r="UB550" s="120"/>
      <c r="UC550" s="120"/>
      <c r="UD550" s="120"/>
      <c r="UE550" s="120"/>
      <c r="UF550" s="120"/>
      <c r="UG550" s="120"/>
      <c r="UH550" s="120"/>
      <c r="UI550" s="120"/>
      <c r="UJ550" s="120"/>
      <c r="UK550" s="120"/>
      <c r="UL550" s="120"/>
      <c r="UM550" s="120"/>
      <c r="UN550" s="120"/>
      <c r="UO550" s="120"/>
      <c r="UP550" s="120"/>
      <c r="UQ550" s="120"/>
      <c r="UR550" s="120"/>
      <c r="US550" s="120"/>
      <c r="UT550" s="120"/>
      <c r="UU550" s="120"/>
      <c r="UV550" s="120"/>
      <c r="UW550" s="120"/>
      <c r="UX550" s="120"/>
      <c r="UY550" s="120"/>
      <c r="UZ550" s="120"/>
      <c r="VA550" s="120"/>
      <c r="VB550" s="120"/>
      <c r="VC550" s="120"/>
      <c r="VD550" s="120"/>
      <c r="VE550" s="120"/>
      <c r="VF550" s="120"/>
      <c r="VG550" s="120"/>
      <c r="VH550" s="120"/>
      <c r="VI550" s="120"/>
      <c r="VJ550" s="120"/>
      <c r="VK550" s="120"/>
      <c r="VL550" s="120"/>
      <c r="VM550" s="120"/>
      <c r="VN550" s="120"/>
      <c r="VO550" s="120"/>
      <c r="VP550" s="120"/>
      <c r="VQ550" s="120"/>
      <c r="VR550" s="120"/>
      <c r="VS550" s="120"/>
      <c r="VT550" s="120"/>
      <c r="VU550" s="120"/>
      <c r="VV550" s="120"/>
      <c r="VW550" s="120"/>
      <c r="VX550" s="120"/>
      <c r="VY550" s="120"/>
      <c r="VZ550" s="120"/>
      <c r="WA550" s="120"/>
      <c r="WB550" s="120"/>
      <c r="WC550" s="120"/>
      <c r="WD550" s="120"/>
      <c r="WE550" s="120"/>
      <c r="WF550" s="120"/>
      <c r="WG550" s="120"/>
      <c r="WH550" s="120"/>
      <c r="WI550" s="120"/>
      <c r="WJ550" s="120"/>
      <c r="WK550" s="120"/>
      <c r="WL550" s="120"/>
      <c r="WM550" s="120"/>
      <c r="WN550" s="120"/>
      <c r="WO550" s="120"/>
      <c r="WP550" s="120"/>
      <c r="WQ550" s="120"/>
      <c r="WR550" s="120"/>
      <c r="WS550" s="120"/>
      <c r="WT550" s="120"/>
      <c r="WU550" s="120"/>
      <c r="WV550" s="120"/>
      <c r="WW550" s="120"/>
      <c r="WX550" s="120"/>
      <c r="WY550" s="120"/>
      <c r="WZ550" s="120"/>
      <c r="XA550" s="120"/>
      <c r="XB550" s="120"/>
      <c r="XC550" s="120"/>
      <c r="XD550" s="120"/>
      <c r="XE550" s="120"/>
      <c r="XF550" s="120"/>
      <c r="XG550" s="120"/>
      <c r="XH550" s="120"/>
      <c r="XI550" s="120"/>
      <c r="XJ550" s="120"/>
      <c r="XK550" s="120"/>
      <c r="XL550" s="120"/>
      <c r="XM550" s="120"/>
      <c r="XN550" s="120"/>
      <c r="XO550" s="120"/>
      <c r="XP550" s="120"/>
      <c r="XQ550" s="120"/>
      <c r="XR550" s="120"/>
      <c r="XS550" s="120"/>
      <c r="XT550" s="120"/>
      <c r="XU550" s="120"/>
      <c r="XV550" s="120"/>
      <c r="XW550" s="120"/>
      <c r="XX550" s="120"/>
      <c r="XY550" s="120"/>
      <c r="XZ550" s="120"/>
      <c r="YA550" s="120"/>
      <c r="YB550" s="120"/>
      <c r="YC550" s="120"/>
      <c r="YD550" s="120"/>
      <c r="YE550" s="120"/>
      <c r="YF550" s="120"/>
      <c r="YG550" s="120"/>
      <c r="YH550" s="120"/>
      <c r="YI550" s="120"/>
      <c r="YJ550" s="120"/>
      <c r="YK550" s="120"/>
      <c r="YL550" s="120"/>
      <c r="YM550" s="120"/>
      <c r="YN550" s="120"/>
      <c r="YO550" s="120"/>
      <c r="YP550" s="120"/>
      <c r="YQ550" s="120"/>
      <c r="YR550" s="120"/>
      <c r="YS550" s="120"/>
      <c r="YT550" s="120"/>
      <c r="YU550" s="120"/>
      <c r="YV550" s="120"/>
      <c r="YW550" s="120"/>
      <c r="YX550" s="120"/>
      <c r="YY550" s="120"/>
      <c r="YZ550" s="120"/>
      <c r="ZA550" s="120"/>
      <c r="ZB550" s="120"/>
      <c r="ZC550" s="120"/>
      <c r="ZD550" s="120"/>
      <c r="ZE550" s="120"/>
      <c r="ZF550" s="120"/>
      <c r="ZG550" s="120"/>
      <c r="ZH550" s="120"/>
      <c r="ZI550" s="120"/>
      <c r="ZJ550" s="120"/>
      <c r="ZK550" s="120"/>
      <c r="ZL550" s="120"/>
      <c r="ZM550" s="120"/>
      <c r="ZN550" s="120"/>
      <c r="ZO550" s="120"/>
      <c r="ZP550" s="120"/>
      <c r="ZQ550" s="120"/>
      <c r="ZR550" s="120"/>
      <c r="ZS550" s="120"/>
      <c r="ZT550" s="120"/>
      <c r="ZU550" s="120"/>
      <c r="ZV550" s="120"/>
      <c r="ZW550" s="120"/>
      <c r="ZX550" s="120"/>
      <c r="ZY550" s="120"/>
      <c r="ZZ550" s="120"/>
      <c r="AAA550" s="120"/>
      <c r="AAB550" s="120"/>
      <c r="AAC550" s="120"/>
      <c r="AAD550" s="120"/>
      <c r="AAE550" s="120"/>
      <c r="AAF550" s="120"/>
      <c r="AAG550" s="120"/>
      <c r="AAH550" s="120"/>
      <c r="AAI550" s="120"/>
      <c r="AAJ550" s="120"/>
      <c r="AAK550" s="120"/>
      <c r="AAL550" s="120"/>
      <c r="AAM550" s="120"/>
      <c r="AAN550" s="120"/>
      <c r="AAO550" s="120"/>
      <c r="AAP550" s="120"/>
      <c r="AAQ550" s="120"/>
      <c r="AAR550" s="120"/>
      <c r="AAS550" s="120"/>
      <c r="AAT550" s="120"/>
      <c r="AAU550" s="120"/>
      <c r="AAV550" s="120"/>
      <c r="AAW550" s="120"/>
      <c r="AAX550" s="120"/>
      <c r="AAY550" s="120"/>
      <c r="AAZ550" s="120"/>
      <c r="ABA550" s="120"/>
      <c r="ABB550" s="120"/>
      <c r="ABC550" s="120"/>
      <c r="ABD550" s="120"/>
      <c r="ABE550" s="120"/>
      <c r="ABF550" s="120"/>
      <c r="ABG550" s="120"/>
      <c r="ABH550" s="120"/>
      <c r="ABI550" s="120"/>
      <c r="ABJ550" s="120"/>
      <c r="ABK550" s="120"/>
      <c r="ABL550" s="120"/>
      <c r="ABM550" s="120"/>
      <c r="ABN550" s="120"/>
      <c r="ABO550" s="120"/>
      <c r="ABP550" s="120"/>
      <c r="ABQ550" s="120"/>
      <c r="ABR550" s="120"/>
      <c r="ABS550" s="120"/>
      <c r="ABT550" s="120"/>
      <c r="ABU550" s="120"/>
      <c r="ABV550" s="120"/>
      <c r="ABW550" s="120"/>
      <c r="ABX550" s="120"/>
      <c r="ABY550" s="120"/>
      <c r="ABZ550" s="120"/>
      <c r="ACA550" s="120"/>
      <c r="ACB550" s="120"/>
      <c r="ACC550" s="120"/>
      <c r="ACD550" s="120"/>
      <c r="ACE550" s="120"/>
      <c r="ACF550" s="120"/>
      <c r="ACG550" s="120"/>
      <c r="ACH550" s="120"/>
      <c r="ACI550" s="120"/>
      <c r="ACJ550" s="120"/>
      <c r="ACK550" s="120"/>
      <c r="ACL550" s="120"/>
      <c r="ACM550" s="120"/>
      <c r="ACN550" s="120"/>
      <c r="ACO550" s="120"/>
      <c r="ACP550" s="120"/>
      <c r="ACQ550" s="120"/>
      <c r="ACR550" s="120"/>
      <c r="ACS550" s="120"/>
      <c r="ACT550" s="120"/>
      <c r="ACU550" s="120"/>
      <c r="ACV550" s="120"/>
      <c r="ACW550" s="120"/>
      <c r="ACX550" s="120"/>
      <c r="ACY550" s="120"/>
      <c r="ACZ550" s="120"/>
      <c r="ADA550" s="120"/>
      <c r="ADB550" s="120"/>
      <c r="ADC550" s="120"/>
      <c r="ADD550" s="120"/>
      <c r="ADE550" s="120"/>
      <c r="ADF550" s="120"/>
      <c r="ADG550" s="120"/>
      <c r="ADH550" s="120"/>
      <c r="ADI550" s="120"/>
      <c r="ADJ550" s="120"/>
      <c r="ADK550" s="120"/>
      <c r="ADL550" s="120"/>
      <c r="ADM550" s="120"/>
      <c r="ADN550" s="120"/>
      <c r="ADO550" s="120"/>
      <c r="ADP550" s="120"/>
      <c r="ADQ550" s="120"/>
      <c r="ADR550" s="120"/>
      <c r="ADS550" s="120"/>
      <c r="ADT550" s="120"/>
      <c r="ADU550" s="120"/>
      <c r="ADV550" s="120"/>
      <c r="ADW550" s="120"/>
      <c r="ADX550" s="120"/>
      <c r="ADY550" s="120"/>
      <c r="ADZ550" s="120"/>
      <c r="AEA550" s="120"/>
      <c r="AEB550" s="120"/>
      <c r="AEC550" s="120"/>
      <c r="AED550" s="120"/>
      <c r="AEE550" s="120"/>
      <c r="AEF550" s="120"/>
      <c r="AEG550" s="120"/>
      <c r="AEH550" s="120"/>
      <c r="AEI550" s="120"/>
      <c r="AEJ550" s="120"/>
      <c r="AEK550" s="120"/>
      <c r="AEL550" s="120"/>
      <c r="AEM550" s="120"/>
      <c r="AEN550" s="120"/>
      <c r="AEO550" s="120"/>
      <c r="AEP550" s="120"/>
      <c r="AEQ550" s="120"/>
      <c r="AER550" s="120"/>
      <c r="AES550" s="120"/>
      <c r="AET550" s="120"/>
      <c r="AEU550" s="120"/>
      <c r="AEV550" s="120"/>
      <c r="AEW550" s="120"/>
      <c r="AEX550" s="120"/>
      <c r="AEY550" s="120"/>
      <c r="AEZ550" s="120"/>
      <c r="AFA550" s="120"/>
      <c r="AFB550" s="120"/>
      <c r="AFC550" s="120"/>
      <c r="AFD550" s="120"/>
      <c r="AFE550" s="120"/>
      <c r="AFF550" s="120"/>
      <c r="AFG550" s="120"/>
      <c r="AFH550" s="120"/>
      <c r="AFI550" s="120"/>
      <c r="AFJ550" s="120"/>
      <c r="AFK550" s="120"/>
      <c r="AFL550" s="120"/>
      <c r="AFM550" s="120"/>
      <c r="AFN550" s="120"/>
      <c r="AFO550" s="120"/>
      <c r="AFP550" s="120"/>
      <c r="AFQ550" s="120"/>
      <c r="AFR550" s="120"/>
      <c r="AFS550" s="120"/>
      <c r="AFT550" s="120"/>
      <c r="AFU550" s="120"/>
      <c r="AFV550" s="120"/>
      <c r="AFW550" s="120"/>
      <c r="AFX550" s="120"/>
      <c r="AFY550" s="120"/>
      <c r="AFZ550" s="120"/>
      <c r="AGA550" s="120"/>
      <c r="AGB550" s="120"/>
      <c r="AGC550" s="120"/>
      <c r="AGD550" s="120"/>
      <c r="AGE550" s="120"/>
      <c r="AGF550" s="120"/>
      <c r="AGG550" s="120"/>
      <c r="AGH550" s="120"/>
      <c r="AGI550" s="120"/>
      <c r="AGJ550" s="120"/>
      <c r="AGK550" s="120"/>
      <c r="AGL550" s="120"/>
      <c r="AGM550" s="120"/>
      <c r="AGN550" s="120"/>
      <c r="AGO550" s="120"/>
      <c r="AGP550" s="120"/>
      <c r="AGQ550" s="120"/>
      <c r="AGR550" s="120"/>
      <c r="AGS550" s="120"/>
      <c r="AGT550" s="120"/>
      <c r="AGU550" s="120"/>
      <c r="AGV550" s="120"/>
      <c r="AGW550" s="120"/>
      <c r="AGX550" s="120"/>
      <c r="AGY550" s="120"/>
      <c r="AGZ550" s="120"/>
      <c r="AHA550" s="120"/>
      <c r="AHB550" s="120"/>
      <c r="AHC550" s="120"/>
      <c r="AHD550" s="120"/>
      <c r="AHE550" s="120"/>
      <c r="AHF550" s="120"/>
      <c r="AHG550" s="120"/>
      <c r="AHH550" s="120"/>
      <c r="AHI550" s="120"/>
      <c r="AHJ550" s="120"/>
      <c r="AHK550" s="120"/>
      <c r="AHL550" s="120"/>
      <c r="AHM550" s="120"/>
      <c r="AHN550" s="120"/>
      <c r="AHO550" s="120"/>
      <c r="AHP550" s="120"/>
      <c r="AHQ550" s="120"/>
      <c r="AHR550" s="120"/>
      <c r="AHS550" s="120"/>
      <c r="AHT550" s="120"/>
      <c r="AHU550" s="120"/>
      <c r="AHV550" s="120"/>
      <c r="AHW550" s="120"/>
      <c r="AHX550" s="120"/>
      <c r="AHY550" s="120"/>
      <c r="AHZ550" s="120"/>
      <c r="AIA550" s="120"/>
      <c r="AIB550" s="120"/>
      <c r="AIC550" s="120"/>
      <c r="AID550" s="120"/>
      <c r="AIE550" s="120"/>
      <c r="AIF550" s="120"/>
      <c r="AIG550" s="120"/>
      <c r="AIH550" s="120"/>
      <c r="AII550" s="120"/>
      <c r="AIJ550" s="120"/>
      <c r="AIK550" s="120"/>
      <c r="AIL550" s="120"/>
      <c r="AIM550" s="120"/>
      <c r="AIN550" s="120"/>
      <c r="AIO550" s="120"/>
      <c r="AIP550" s="120"/>
      <c r="AIQ550" s="120"/>
      <c r="AIR550" s="120"/>
      <c r="AIS550" s="120"/>
      <c r="AIT550" s="120"/>
      <c r="AIU550" s="120"/>
      <c r="AIV550" s="120"/>
      <c r="AIW550" s="120"/>
      <c r="AIX550" s="120"/>
      <c r="AIY550" s="120"/>
      <c r="AIZ550" s="120"/>
      <c r="AJA550" s="120"/>
      <c r="AJB550" s="120"/>
      <c r="AJC550" s="120"/>
      <c r="AJD550" s="120"/>
      <c r="AJE550" s="120"/>
      <c r="AJF550" s="120"/>
      <c r="AJG550" s="120"/>
      <c r="AJH550" s="120"/>
      <c r="AJI550" s="120"/>
      <c r="AJJ550" s="120"/>
      <c r="AJK550" s="120"/>
      <c r="AJL550" s="120"/>
      <c r="AJM550" s="120"/>
      <c r="AJN550" s="120"/>
      <c r="AJO550" s="120"/>
      <c r="AJP550" s="120"/>
      <c r="AJQ550" s="120"/>
      <c r="AJR550" s="120"/>
      <c r="AJS550" s="120"/>
      <c r="AJT550" s="120"/>
      <c r="AJU550" s="120"/>
      <c r="AJV550" s="120"/>
      <c r="AJW550" s="120"/>
      <c r="AJX550" s="120"/>
      <c r="AJY550" s="120"/>
      <c r="AJZ550" s="120"/>
      <c r="AKA550" s="120"/>
      <c r="AKB550" s="120"/>
      <c r="AKC550" s="120"/>
      <c r="AKD550" s="120"/>
      <c r="AKE550" s="120"/>
      <c r="AKF550" s="120"/>
      <c r="AKG550" s="120"/>
      <c r="AKH550" s="120"/>
      <c r="AKI550" s="120"/>
      <c r="AKJ550" s="120"/>
      <c r="AKK550" s="120"/>
      <c r="AKL550" s="120"/>
      <c r="AKM550" s="120"/>
      <c r="AKN550" s="120"/>
      <c r="AKO550" s="120"/>
      <c r="AKP550" s="120"/>
      <c r="AKQ550" s="120"/>
      <c r="AKR550" s="120"/>
      <c r="AKS550" s="120"/>
      <c r="AKT550" s="120"/>
      <c r="AKU550" s="120"/>
      <c r="AKV550" s="120"/>
      <c r="AKW550" s="120"/>
      <c r="AKX550" s="120"/>
      <c r="AKY550" s="120"/>
      <c r="AKZ550" s="120"/>
      <c r="ALA550" s="120"/>
      <c r="ALB550" s="120"/>
      <c r="ALC550" s="120"/>
      <c r="ALD550" s="120"/>
      <c r="ALE550" s="120"/>
      <c r="ALF550" s="120"/>
      <c r="ALG550" s="120"/>
      <c r="ALH550" s="120"/>
      <c r="ALI550" s="120"/>
      <c r="ALJ550" s="120"/>
      <c r="ALK550" s="120"/>
      <c r="ALL550" s="120"/>
      <c r="ALM550" s="120"/>
      <c r="ALN550" s="120"/>
      <c r="ALO550" s="120"/>
      <c r="ALP550" s="120"/>
      <c r="ALQ550" s="120"/>
      <c r="ALR550" s="120"/>
      <c r="ALS550" s="120"/>
      <c r="ALT550" s="120"/>
      <c r="ALU550" s="120"/>
      <c r="ALV550" s="120"/>
      <c r="ALW550" s="120"/>
      <c r="ALX550" s="120"/>
      <c r="ALY550" s="120"/>
      <c r="ALZ550" s="120"/>
      <c r="AMA550" s="120"/>
      <c r="AMB550" s="120"/>
      <c r="AMC550" s="120"/>
      <c r="AMD550" s="120"/>
      <c r="AME550" s="120"/>
      <c r="AMF550" s="120"/>
      <c r="AMG550" s="120"/>
      <c r="AMH550" s="120"/>
      <c r="AMI550" s="120"/>
      <c r="AMJ550" s="120"/>
      <c r="AMK550" s="120"/>
      <c r="AML550" s="120"/>
      <c r="AMM550" s="120"/>
      <c r="AMN550" s="120"/>
      <c r="AMO550" s="120"/>
      <c r="AMP550" s="120"/>
      <c r="AMQ550" s="120"/>
      <c r="AMR550" s="120"/>
      <c r="AMS550" s="120"/>
      <c r="AMT550" s="120"/>
      <c r="AMU550" s="120"/>
      <c r="AMV550" s="120"/>
      <c r="AMW550" s="120"/>
      <c r="AMX550" s="120"/>
      <c r="AMY550" s="120"/>
      <c r="AMZ550" s="120"/>
      <c r="ANA550" s="120"/>
      <c r="ANB550" s="120"/>
      <c r="ANC550" s="120"/>
      <c r="AND550" s="120"/>
      <c r="ANE550" s="120"/>
      <c r="ANF550" s="120"/>
      <c r="ANG550" s="120"/>
      <c r="ANH550" s="120"/>
      <c r="ANI550" s="120"/>
      <c r="ANJ550" s="120"/>
      <c r="ANK550" s="120"/>
      <c r="ANL550" s="120"/>
      <c r="ANM550" s="120"/>
      <c r="ANN550" s="120"/>
      <c r="ANO550" s="120"/>
      <c r="ANP550" s="120"/>
      <c r="ANQ550" s="120"/>
      <c r="ANR550" s="120"/>
      <c r="ANS550" s="120"/>
      <c r="ANT550" s="120"/>
      <c r="ANU550" s="120"/>
      <c r="ANV550" s="120"/>
      <c r="ANW550" s="120"/>
      <c r="ANX550" s="120"/>
      <c r="ANY550" s="120"/>
      <c r="ANZ550" s="120"/>
      <c r="AOA550" s="120"/>
      <c r="AOB550" s="120"/>
      <c r="AOC550" s="120"/>
      <c r="AOD550" s="120"/>
      <c r="AOE550" s="120"/>
      <c r="AOF550" s="120"/>
      <c r="AOG550" s="120"/>
      <c r="AOH550" s="120"/>
      <c r="AOI550" s="120"/>
      <c r="AOJ550" s="120"/>
      <c r="AOK550" s="120"/>
      <c r="AOL550" s="120"/>
      <c r="AOM550" s="120"/>
      <c r="AON550" s="120"/>
      <c r="AOO550" s="120"/>
      <c r="AOP550" s="120"/>
      <c r="AOQ550" s="120"/>
      <c r="AOR550" s="120"/>
      <c r="AOS550" s="120"/>
      <c r="AOT550" s="120"/>
      <c r="AOU550" s="120"/>
      <c r="AOV550" s="120"/>
      <c r="AOW550" s="120"/>
      <c r="AOX550" s="120"/>
      <c r="AOY550" s="120"/>
      <c r="AOZ550" s="120"/>
      <c r="APA550" s="120"/>
      <c r="APB550" s="120"/>
      <c r="APC550" s="120"/>
      <c r="APD550" s="120"/>
      <c r="APE550" s="120"/>
      <c r="APF550" s="120"/>
      <c r="APG550" s="120"/>
      <c r="APH550" s="120"/>
      <c r="API550" s="120"/>
      <c r="APJ550" s="120"/>
      <c r="APK550" s="120"/>
      <c r="APL550" s="120"/>
      <c r="APM550" s="120"/>
      <c r="APN550" s="120"/>
      <c r="APO550" s="120"/>
      <c r="APP550" s="120"/>
      <c r="APQ550" s="120"/>
      <c r="APR550" s="120"/>
      <c r="APS550" s="120"/>
      <c r="APT550" s="120"/>
      <c r="APU550" s="120"/>
      <c r="APV550" s="120"/>
      <c r="APW550" s="120"/>
      <c r="APX550" s="120"/>
      <c r="APY550" s="120"/>
      <c r="APZ550" s="120"/>
      <c r="AQA550" s="120"/>
      <c r="AQB550" s="120"/>
      <c r="AQC550" s="120"/>
      <c r="AQD550" s="120"/>
      <c r="AQE550" s="120"/>
      <c r="AQF550" s="120"/>
      <c r="AQG550" s="120"/>
      <c r="AQH550" s="120"/>
      <c r="AQI550" s="120"/>
      <c r="AQJ550" s="120"/>
      <c r="AQK550" s="120"/>
      <c r="AQL550" s="120"/>
      <c r="AQM550" s="120"/>
      <c r="AQN550" s="120"/>
      <c r="AQO550" s="120"/>
      <c r="AQP550" s="120"/>
      <c r="AQQ550" s="120"/>
      <c r="AQR550" s="120"/>
      <c r="AQS550" s="120"/>
      <c r="AQT550" s="120"/>
      <c r="AQU550" s="120"/>
      <c r="AQV550" s="120"/>
      <c r="AQW550" s="120"/>
      <c r="AQX550" s="120"/>
      <c r="AQY550" s="120"/>
      <c r="AQZ550" s="120"/>
      <c r="ARA550" s="120"/>
      <c r="ARB550" s="120"/>
      <c r="ARC550" s="120"/>
      <c r="ARD550" s="120"/>
      <c r="ARE550" s="120"/>
      <c r="ARF550" s="120"/>
      <c r="ARG550" s="120"/>
      <c r="ARH550" s="120"/>
      <c r="ARI550" s="120"/>
      <c r="ARJ550" s="120"/>
      <c r="ARK550" s="120"/>
      <c r="ARL550" s="120"/>
      <c r="ARM550" s="120"/>
      <c r="ARN550" s="120"/>
      <c r="ARO550" s="120"/>
      <c r="ARP550" s="120"/>
      <c r="ARQ550" s="120"/>
      <c r="ARR550" s="120"/>
      <c r="ARS550" s="120"/>
      <c r="ART550" s="120"/>
      <c r="ARU550" s="120"/>
      <c r="ARV550" s="120"/>
      <c r="ARW550" s="120"/>
      <c r="ARX550" s="120"/>
      <c r="ARY550" s="120"/>
      <c r="ARZ550" s="120"/>
      <c r="ASA550" s="120"/>
      <c r="ASB550" s="120"/>
      <c r="ASC550" s="120"/>
      <c r="ASD550" s="120"/>
      <c r="ASE550" s="120"/>
      <c r="ASF550" s="120"/>
      <c r="ASG550" s="120"/>
      <c r="ASH550" s="120"/>
      <c r="ASI550" s="120"/>
      <c r="ASJ550" s="120"/>
      <c r="ASK550" s="120"/>
      <c r="ASL550" s="120"/>
      <c r="ASM550" s="120"/>
      <c r="ASN550" s="120"/>
      <c r="ASO550" s="120"/>
      <c r="ASP550" s="120"/>
      <c r="ASQ550" s="120"/>
      <c r="ASR550" s="120"/>
      <c r="ASS550" s="120"/>
      <c r="AST550" s="120"/>
      <c r="ASU550" s="120"/>
      <c r="ASV550" s="120"/>
      <c r="ASW550" s="120"/>
      <c r="ASX550" s="120"/>
      <c r="ASY550" s="120"/>
      <c r="ASZ550" s="120"/>
      <c r="ATA550" s="120"/>
      <c r="ATB550" s="120"/>
      <c r="ATC550" s="120"/>
      <c r="ATD550" s="120"/>
      <c r="ATE550" s="120"/>
      <c r="ATF550" s="120"/>
      <c r="ATG550" s="120"/>
      <c r="ATH550" s="120"/>
      <c r="ATI550" s="120"/>
      <c r="ATJ550" s="120"/>
      <c r="ATK550" s="120"/>
      <c r="ATL550" s="120"/>
      <c r="ATM550" s="120"/>
      <c r="ATN550" s="120"/>
      <c r="ATO550" s="120"/>
      <c r="ATP550" s="120"/>
      <c r="ATQ550" s="120"/>
      <c r="ATR550" s="120"/>
      <c r="ATS550" s="120"/>
      <c r="ATT550" s="120"/>
      <c r="ATU550" s="120"/>
      <c r="ATV550" s="120"/>
      <c r="ATW550" s="120"/>
      <c r="ATX550" s="120"/>
      <c r="ATY550" s="120"/>
      <c r="ATZ550" s="120"/>
      <c r="AUA550" s="120"/>
      <c r="AUB550" s="120"/>
      <c r="AUC550" s="120"/>
      <c r="AUD550" s="120"/>
      <c r="AUE550" s="120"/>
      <c r="AUF550" s="120"/>
      <c r="AUG550" s="120"/>
      <c r="AUH550" s="120"/>
      <c r="AUI550" s="120"/>
      <c r="AUJ550" s="120"/>
      <c r="AUK550" s="120"/>
      <c r="AUL550" s="120"/>
      <c r="AUM550" s="120"/>
      <c r="AUN550" s="120"/>
      <c r="AUO550" s="120"/>
      <c r="AUP550" s="120"/>
      <c r="AUQ550" s="120"/>
      <c r="AUR550" s="120"/>
      <c r="AUS550" s="120"/>
      <c r="AUT550" s="120"/>
      <c r="AUU550" s="120"/>
      <c r="AUV550" s="120"/>
      <c r="AUW550" s="120"/>
      <c r="AUX550" s="120"/>
      <c r="AUY550" s="120"/>
      <c r="AUZ550" s="120"/>
      <c r="AVA550" s="120"/>
      <c r="AVB550" s="120"/>
      <c r="AVC550" s="120"/>
      <c r="AVD550" s="120"/>
      <c r="AVE550" s="120"/>
      <c r="AVF550" s="120"/>
      <c r="AVG550" s="120"/>
      <c r="AVH550" s="120"/>
      <c r="AVI550" s="120"/>
      <c r="AVJ550" s="120"/>
      <c r="AVK550" s="120"/>
      <c r="AVL550" s="120"/>
      <c r="AVM550" s="120"/>
      <c r="AVN550" s="120"/>
      <c r="AVO550" s="120"/>
      <c r="AVP550" s="120"/>
      <c r="AVQ550" s="120"/>
      <c r="AVR550" s="120"/>
      <c r="AVS550" s="120"/>
      <c r="AVT550" s="120"/>
      <c r="AVU550" s="120"/>
      <c r="AVV550" s="120"/>
      <c r="AVW550" s="120"/>
      <c r="AVX550" s="120"/>
      <c r="AVY550" s="120"/>
      <c r="AVZ550" s="120"/>
      <c r="AWA550" s="120"/>
      <c r="AWB550" s="120"/>
      <c r="AWC550" s="120"/>
      <c r="AWD550" s="120"/>
      <c r="AWE550" s="120"/>
      <c r="AWF550" s="120"/>
      <c r="AWG550" s="120"/>
      <c r="AWH550" s="120"/>
      <c r="AWI550" s="120"/>
      <c r="AWJ550" s="120"/>
      <c r="AWK550" s="120"/>
      <c r="AWL550" s="120"/>
      <c r="AWM550" s="120"/>
      <c r="AWN550" s="120"/>
      <c r="AWO550" s="120"/>
      <c r="AWP550" s="120"/>
      <c r="AWQ550" s="120"/>
      <c r="AWR550" s="120"/>
      <c r="AWS550" s="120"/>
      <c r="AWT550" s="120"/>
      <c r="AWU550" s="120"/>
      <c r="AWV550" s="120"/>
      <c r="AWW550" s="120"/>
      <c r="AWX550" s="120"/>
      <c r="AWY550" s="120"/>
      <c r="AWZ550" s="120"/>
      <c r="AXA550" s="120"/>
      <c r="AXB550" s="120"/>
      <c r="AXC550" s="120"/>
      <c r="AXD550" s="120"/>
      <c r="AXE550" s="120"/>
      <c r="AXF550" s="120"/>
      <c r="AXG550" s="120"/>
      <c r="AXH550" s="120"/>
      <c r="AXI550" s="120"/>
      <c r="AXJ550" s="120"/>
      <c r="AXK550" s="120"/>
      <c r="AXL550" s="120"/>
      <c r="AXM550" s="120"/>
      <c r="AXN550" s="120"/>
      <c r="AXO550" s="120"/>
      <c r="AXP550" s="120"/>
      <c r="AXQ550" s="120"/>
      <c r="AXR550" s="120"/>
      <c r="AXS550" s="120"/>
      <c r="AXT550" s="120"/>
      <c r="AXU550" s="120"/>
      <c r="AXV550" s="120"/>
      <c r="AXW550" s="120"/>
      <c r="AXX550" s="120"/>
      <c r="AXY550" s="120"/>
      <c r="AXZ550" s="120"/>
      <c r="AYA550" s="120"/>
      <c r="AYB550" s="120"/>
      <c r="AYC550" s="120"/>
      <c r="AYD550" s="120"/>
      <c r="AYE550" s="120"/>
      <c r="AYF550" s="120"/>
      <c r="AYG550" s="120"/>
      <c r="AYH550" s="120"/>
      <c r="AYI550" s="120"/>
      <c r="AYJ550" s="120"/>
      <c r="AYK550" s="120"/>
      <c r="AYL550" s="120"/>
      <c r="AYM550" s="120"/>
      <c r="AYN550" s="120"/>
      <c r="AYO550" s="120"/>
      <c r="AYP550" s="120"/>
      <c r="AYQ550" s="120"/>
      <c r="AYR550" s="120"/>
      <c r="AYS550" s="120"/>
      <c r="AYT550" s="120"/>
      <c r="AYU550" s="120"/>
      <c r="AYV550" s="120"/>
      <c r="AYW550" s="120"/>
      <c r="AYX550" s="120"/>
      <c r="AYY550" s="120"/>
      <c r="AYZ550" s="120"/>
      <c r="AZA550" s="120"/>
      <c r="AZB550" s="120"/>
      <c r="AZC550" s="120"/>
      <c r="AZD550" s="120"/>
      <c r="AZE550" s="120"/>
      <c r="AZF550" s="120"/>
      <c r="AZG550" s="120"/>
      <c r="AZH550" s="120"/>
      <c r="AZI550" s="120"/>
      <c r="AZJ550" s="120"/>
      <c r="AZK550" s="120"/>
      <c r="AZL550" s="120"/>
      <c r="AZM550" s="120"/>
      <c r="AZN550" s="120"/>
      <c r="AZO550" s="120"/>
      <c r="AZP550" s="120"/>
      <c r="AZQ550" s="120"/>
      <c r="AZR550" s="120"/>
      <c r="AZS550" s="120"/>
      <c r="AZT550" s="120"/>
      <c r="AZU550" s="120"/>
      <c r="AZV550" s="120"/>
      <c r="AZW550" s="120"/>
      <c r="AZX550" s="120"/>
      <c r="AZY550" s="120"/>
      <c r="AZZ550" s="120"/>
      <c r="BAA550" s="120"/>
      <c r="BAB550" s="120"/>
      <c r="BAC550" s="120"/>
      <c r="BAD550" s="120"/>
      <c r="BAE550" s="120"/>
      <c r="BAF550" s="120"/>
      <c r="BAG550" s="120"/>
      <c r="BAH550" s="120"/>
      <c r="BAI550" s="120"/>
      <c r="BAJ550" s="120"/>
      <c r="BAK550" s="120"/>
      <c r="BAL550" s="120"/>
      <c r="BAM550" s="120"/>
      <c r="BAN550" s="120"/>
      <c r="BAO550" s="120"/>
      <c r="BAP550" s="120"/>
      <c r="BAQ550" s="120"/>
      <c r="BAR550" s="120"/>
      <c r="BAS550" s="120"/>
      <c r="BAT550" s="120"/>
      <c r="BAU550" s="120"/>
      <c r="BAV550" s="120"/>
      <c r="BAW550" s="120"/>
      <c r="BAX550" s="120"/>
      <c r="BAY550" s="120"/>
      <c r="BAZ550" s="120"/>
      <c r="BBA550" s="120"/>
      <c r="BBB550" s="120"/>
      <c r="BBC550" s="120"/>
      <c r="BBD550" s="120"/>
      <c r="BBE550" s="120"/>
      <c r="BBF550" s="120"/>
      <c r="BBG550" s="120"/>
      <c r="BBH550" s="120"/>
      <c r="BBI550" s="120"/>
      <c r="BBJ550" s="120"/>
      <c r="BBK550" s="120"/>
      <c r="BBL550" s="120"/>
      <c r="BBM550" s="120"/>
      <c r="BBN550" s="120"/>
      <c r="BBO550" s="120"/>
      <c r="BBP550" s="120"/>
      <c r="BBQ550" s="120"/>
      <c r="BBR550" s="120"/>
      <c r="BBS550" s="120"/>
      <c r="BBT550" s="120"/>
      <c r="BBU550" s="120"/>
      <c r="BBV550" s="120"/>
      <c r="BBW550" s="120"/>
      <c r="BBX550" s="120"/>
      <c r="BBY550" s="120"/>
      <c r="BBZ550" s="120"/>
      <c r="BCA550" s="120"/>
      <c r="BCB550" s="120"/>
      <c r="BCC550" s="120"/>
      <c r="BCD550" s="120"/>
      <c r="BCE550" s="120"/>
      <c r="BCF550" s="120"/>
      <c r="BCG550" s="120"/>
      <c r="BCH550" s="120"/>
      <c r="BCI550" s="120"/>
      <c r="BCJ550" s="120"/>
      <c r="BCK550" s="120"/>
      <c r="BCL550" s="120"/>
      <c r="BCM550" s="120"/>
      <c r="BCN550" s="120"/>
      <c r="BCO550" s="120"/>
      <c r="BCP550" s="120"/>
      <c r="BCQ550" s="120"/>
      <c r="BCR550" s="120"/>
      <c r="BCS550" s="120"/>
      <c r="BCT550" s="120"/>
      <c r="BCU550" s="120"/>
      <c r="BCV550" s="120"/>
      <c r="BCW550" s="120"/>
      <c r="BCX550" s="120"/>
      <c r="BCY550" s="120"/>
      <c r="BCZ550" s="120"/>
      <c r="BDA550" s="120"/>
      <c r="BDB550" s="120"/>
      <c r="BDC550" s="120"/>
      <c r="BDD550" s="120"/>
      <c r="BDE550" s="120"/>
      <c r="BDF550" s="120"/>
      <c r="BDG550" s="120"/>
      <c r="BDH550" s="120"/>
      <c r="BDI550" s="120"/>
      <c r="BDJ550" s="120"/>
      <c r="BDK550" s="120"/>
      <c r="BDL550" s="120"/>
      <c r="BDM550" s="120"/>
      <c r="BDN550" s="120"/>
      <c r="BDO550" s="120"/>
      <c r="BDP550" s="120"/>
      <c r="BDQ550" s="120"/>
      <c r="BDR550" s="120"/>
      <c r="BDS550" s="120"/>
      <c r="BDT550" s="120"/>
      <c r="BDU550" s="120"/>
      <c r="BDV550" s="120"/>
      <c r="BDW550" s="120"/>
      <c r="BDX550" s="120"/>
      <c r="BDY550" s="120"/>
      <c r="BDZ550" s="120"/>
      <c r="BEA550" s="120"/>
      <c r="BEB550" s="120"/>
      <c r="BEC550" s="120"/>
      <c r="BED550" s="120"/>
      <c r="BEE550" s="120"/>
      <c r="BEF550" s="120"/>
      <c r="BEG550" s="120"/>
      <c r="BEH550" s="120"/>
      <c r="BEI550" s="120"/>
      <c r="BEJ550" s="120"/>
      <c r="BEK550" s="120"/>
      <c r="BEL550" s="120"/>
      <c r="BEM550" s="120"/>
      <c r="BEN550" s="120"/>
      <c r="BEO550" s="120"/>
      <c r="BEP550" s="120"/>
      <c r="BEQ550" s="120"/>
      <c r="BER550" s="120"/>
      <c r="BES550" s="120"/>
      <c r="BET550" s="120"/>
      <c r="BEU550" s="120"/>
      <c r="BEV550" s="120"/>
      <c r="BEW550" s="120"/>
      <c r="BEX550" s="120"/>
      <c r="BEY550" s="120"/>
      <c r="BEZ550" s="120"/>
      <c r="BFA550" s="120"/>
      <c r="BFB550" s="120"/>
      <c r="BFC550" s="120"/>
      <c r="BFD550" s="120"/>
      <c r="BFE550" s="120"/>
      <c r="BFF550" s="120"/>
      <c r="BFG550" s="120"/>
      <c r="BFH550" s="120"/>
      <c r="BFI550" s="120"/>
      <c r="BFJ550" s="120"/>
      <c r="BFK550" s="120"/>
      <c r="BFL550" s="120"/>
      <c r="BFM550" s="120"/>
      <c r="BFN550" s="120"/>
      <c r="BFO550" s="120"/>
      <c r="BFP550" s="120"/>
      <c r="BFQ550" s="120"/>
      <c r="BFR550" s="120"/>
      <c r="BFS550" s="120"/>
      <c r="BFT550" s="120"/>
      <c r="BFU550" s="120"/>
      <c r="BFV550" s="120"/>
      <c r="BFW550" s="120"/>
      <c r="BFX550" s="120"/>
      <c r="BFY550" s="120"/>
      <c r="BFZ550" s="120"/>
      <c r="BGA550" s="120"/>
      <c r="BGB550" s="120"/>
      <c r="BGC550" s="120"/>
      <c r="BGD550" s="120"/>
      <c r="BGE550" s="120"/>
      <c r="BGF550" s="120"/>
      <c r="BGG550" s="120"/>
      <c r="BGH550" s="120"/>
      <c r="BGI550" s="120"/>
      <c r="BGJ550" s="120"/>
      <c r="BGK550" s="120"/>
      <c r="BGL550" s="120"/>
      <c r="BGM550" s="120"/>
      <c r="BGN550" s="120"/>
      <c r="BGO550" s="120"/>
      <c r="BGP550" s="120"/>
      <c r="BGQ550" s="120"/>
      <c r="BGR550" s="120"/>
      <c r="BGS550" s="120"/>
      <c r="BGT550" s="120"/>
      <c r="BGU550" s="120"/>
      <c r="BGV550" s="120"/>
      <c r="BGW550" s="120"/>
      <c r="BGX550" s="120"/>
      <c r="BGY550" s="120"/>
      <c r="BGZ550" s="120"/>
      <c r="BHA550" s="120"/>
      <c r="BHB550" s="120"/>
      <c r="BHC550" s="120"/>
      <c r="BHD550" s="120"/>
      <c r="BHE550" s="120"/>
      <c r="BHF550" s="120"/>
      <c r="BHG550" s="120"/>
      <c r="BHH550" s="120"/>
      <c r="BHI550" s="120"/>
      <c r="BHJ550" s="120"/>
      <c r="BHK550" s="120"/>
      <c r="BHL550" s="120"/>
      <c r="BHM550" s="120"/>
      <c r="BHN550" s="120"/>
      <c r="BHO550" s="120"/>
      <c r="BHP550" s="120"/>
      <c r="BHQ550" s="120"/>
      <c r="BHR550" s="120"/>
      <c r="BHS550" s="120"/>
      <c r="BHT550" s="120"/>
      <c r="BHU550" s="120"/>
      <c r="BHV550" s="120"/>
      <c r="BHW550" s="120"/>
      <c r="BHX550" s="120"/>
      <c r="BHY550" s="120"/>
      <c r="BHZ550" s="120"/>
      <c r="BIA550" s="120"/>
      <c r="BIB550" s="120"/>
      <c r="BIC550" s="120"/>
      <c r="BID550" s="120"/>
      <c r="BIE550" s="120"/>
      <c r="BIF550" s="120"/>
      <c r="BIG550" s="120"/>
      <c r="BIH550" s="120"/>
      <c r="BII550" s="120"/>
      <c r="BIJ550" s="120"/>
      <c r="BIK550" s="120"/>
      <c r="BIL550" s="120"/>
      <c r="BIM550" s="120"/>
      <c r="BIN550" s="120"/>
      <c r="BIO550" s="120"/>
      <c r="BIP550" s="120"/>
      <c r="BIQ550" s="120"/>
      <c r="BIR550" s="120"/>
      <c r="BIS550" s="120"/>
      <c r="BIT550" s="120"/>
      <c r="BIU550" s="120"/>
      <c r="BIV550" s="120"/>
      <c r="BIW550" s="120"/>
      <c r="BIX550" s="120"/>
      <c r="BIY550" s="120"/>
      <c r="BIZ550" s="120"/>
      <c r="BJA550" s="120"/>
      <c r="BJB550" s="120"/>
      <c r="BJC550" s="120"/>
      <c r="BJD550" s="120"/>
      <c r="BJE550" s="120"/>
      <c r="BJF550" s="120"/>
      <c r="BJG550" s="120"/>
      <c r="BJH550" s="120"/>
      <c r="BJI550" s="120"/>
      <c r="BJJ550" s="120"/>
      <c r="BJK550" s="120"/>
      <c r="BJL550" s="120"/>
      <c r="BJM550" s="120"/>
      <c r="BJN550" s="120"/>
      <c r="BJO550" s="120"/>
      <c r="BJP550" s="120"/>
      <c r="BJQ550" s="120"/>
      <c r="BJR550" s="120"/>
      <c r="BJS550" s="120"/>
      <c r="BJT550" s="120"/>
      <c r="BJU550" s="120"/>
      <c r="BJV550" s="120"/>
      <c r="BJW550" s="120"/>
      <c r="BJX550" s="120"/>
      <c r="BJY550" s="120"/>
      <c r="BJZ550" s="120"/>
      <c r="BKA550" s="120"/>
      <c r="BKB550" s="120"/>
      <c r="BKC550" s="120"/>
      <c r="BKD550" s="120"/>
      <c r="BKE550" s="120"/>
      <c r="BKF550" s="120"/>
      <c r="BKG550" s="120"/>
      <c r="BKH550" s="120"/>
      <c r="BKI550" s="120"/>
      <c r="BKJ550" s="120"/>
      <c r="BKK550" s="120"/>
      <c r="BKL550" s="120"/>
      <c r="BKM550" s="120"/>
      <c r="BKN550" s="120"/>
      <c r="BKO550" s="120"/>
      <c r="BKP550" s="120"/>
      <c r="BKQ550" s="120"/>
      <c r="BKR550" s="120"/>
      <c r="BKS550" s="120"/>
      <c r="BKT550" s="120"/>
      <c r="BKU550" s="120"/>
      <c r="BKV550" s="120"/>
      <c r="BKW550" s="120"/>
      <c r="BKX550" s="120"/>
      <c r="BKY550" s="120"/>
      <c r="BKZ550" s="120"/>
      <c r="BLA550" s="120"/>
      <c r="BLB550" s="120"/>
      <c r="BLC550" s="120"/>
      <c r="BLD550" s="120"/>
      <c r="BLE550" s="120"/>
      <c r="BLF550" s="120"/>
      <c r="BLG550" s="120"/>
      <c r="BLH550" s="120"/>
      <c r="BLI550" s="120"/>
      <c r="BLJ550" s="120"/>
      <c r="BLK550" s="120"/>
      <c r="BLL550" s="120"/>
      <c r="BLM550" s="120"/>
      <c r="BLN550" s="120"/>
      <c r="BLO550" s="120"/>
      <c r="BLP550" s="120"/>
      <c r="BLQ550" s="120"/>
      <c r="BLR550" s="120"/>
      <c r="BLS550" s="120"/>
      <c r="BLT550" s="120"/>
      <c r="BLU550" s="120"/>
      <c r="BLV550" s="120"/>
      <c r="BLW550" s="120"/>
      <c r="BLX550" s="120"/>
      <c r="BLY550" s="120"/>
      <c r="BLZ550" s="120"/>
      <c r="BMA550" s="120"/>
      <c r="BMB550" s="120"/>
      <c r="BMC550" s="120"/>
      <c r="BMD550" s="120"/>
      <c r="BME550" s="120"/>
      <c r="BMF550" s="120"/>
      <c r="BMG550" s="120"/>
      <c r="BMH550" s="120"/>
      <c r="BMI550" s="120"/>
      <c r="BMJ550" s="120"/>
      <c r="BMK550" s="120"/>
      <c r="BML550" s="120"/>
      <c r="BMM550" s="120"/>
      <c r="BMN550" s="120"/>
      <c r="BMO550" s="120"/>
      <c r="BMP550" s="120"/>
      <c r="BMQ550" s="120"/>
      <c r="BMR550" s="120"/>
      <c r="BMS550" s="120"/>
      <c r="BMT550" s="120"/>
      <c r="BMU550" s="120"/>
      <c r="BMV550" s="120"/>
      <c r="BMW550" s="120"/>
      <c r="BMX550" s="120"/>
      <c r="BMY550" s="120"/>
      <c r="BMZ550" s="120"/>
      <c r="BNA550" s="120"/>
      <c r="BNB550" s="120"/>
      <c r="BNC550" s="120"/>
      <c r="BND550" s="120"/>
      <c r="BNE550" s="120"/>
      <c r="BNF550" s="120"/>
      <c r="BNG550" s="120"/>
      <c r="BNH550" s="120"/>
      <c r="BNI550" s="120"/>
      <c r="BNJ550" s="120"/>
      <c r="BNK550" s="120"/>
      <c r="BNL550" s="120"/>
      <c r="BNM550" s="120"/>
      <c r="BNN550" s="120"/>
      <c r="BNO550" s="120"/>
      <c r="BNP550" s="120"/>
      <c r="BNQ550" s="120"/>
      <c r="BNR550" s="120"/>
      <c r="BNS550" s="120"/>
      <c r="BNT550" s="120"/>
      <c r="BNU550" s="120"/>
      <c r="BNV550" s="120"/>
      <c r="BNW550" s="120"/>
      <c r="BNX550" s="120"/>
      <c r="BNY550" s="120"/>
      <c r="BNZ550" s="120"/>
      <c r="BOA550" s="120"/>
      <c r="BOB550" s="120"/>
      <c r="BOC550" s="120"/>
      <c r="BOD550" s="120"/>
      <c r="BOE550" s="120"/>
      <c r="BOF550" s="120"/>
      <c r="BOG550" s="120"/>
      <c r="BOH550" s="120"/>
      <c r="BOI550" s="120"/>
      <c r="BOJ550" s="120"/>
      <c r="BOK550" s="120"/>
      <c r="BOL550" s="120"/>
      <c r="BOM550" s="120"/>
      <c r="BON550" s="120"/>
      <c r="BOO550" s="120"/>
      <c r="BOP550" s="120"/>
      <c r="BOQ550" s="120"/>
      <c r="BOR550" s="120"/>
      <c r="BOS550" s="120"/>
      <c r="BOT550" s="120"/>
      <c r="BOU550" s="120"/>
      <c r="BOV550" s="120"/>
      <c r="BOW550" s="120"/>
      <c r="BOX550" s="120"/>
      <c r="BOY550" s="120"/>
      <c r="BOZ550" s="120"/>
      <c r="BPA550" s="120"/>
      <c r="BPB550" s="120"/>
      <c r="BPC550" s="120"/>
      <c r="BPD550" s="120"/>
      <c r="BPE550" s="120"/>
      <c r="BPF550" s="120"/>
      <c r="BPG550" s="120"/>
      <c r="BPH550" s="120"/>
      <c r="BPI550" s="120"/>
      <c r="BPJ550" s="120"/>
      <c r="BPK550" s="120"/>
      <c r="BPL550" s="120"/>
      <c r="BPM550" s="120"/>
      <c r="BPN550" s="120"/>
      <c r="BPO550" s="120"/>
      <c r="BPP550" s="120"/>
      <c r="BPQ550" s="120"/>
      <c r="BPR550" s="120"/>
      <c r="BPS550" s="120"/>
      <c r="BPT550" s="120"/>
      <c r="BPU550" s="120"/>
      <c r="BPV550" s="120"/>
      <c r="BPW550" s="120"/>
      <c r="BPX550" s="120"/>
      <c r="BPY550" s="120"/>
      <c r="BPZ550" s="120"/>
      <c r="BQA550" s="120"/>
      <c r="BQB550" s="120"/>
      <c r="BQC550" s="120"/>
      <c r="BQD550" s="120"/>
      <c r="BQE550" s="120"/>
      <c r="BQF550" s="120"/>
      <c r="BQG550" s="120"/>
      <c r="BQH550" s="120"/>
      <c r="BQI550" s="120"/>
      <c r="BQJ550" s="120"/>
      <c r="BQK550" s="120"/>
      <c r="BQL550" s="120"/>
      <c r="BQM550" s="120"/>
      <c r="BQN550" s="120"/>
      <c r="BQO550" s="120"/>
      <c r="BQP550" s="120"/>
      <c r="BQQ550" s="120"/>
      <c r="BQR550" s="120"/>
      <c r="BQS550" s="120"/>
      <c r="BQT550" s="120"/>
      <c r="BQU550" s="120"/>
      <c r="BQV550" s="120"/>
      <c r="BQW550" s="120"/>
      <c r="BQX550" s="120"/>
      <c r="BQY550" s="120"/>
      <c r="BQZ550" s="120"/>
      <c r="BRA550" s="120"/>
      <c r="BRB550" s="120"/>
      <c r="BRC550" s="120"/>
      <c r="BRD550" s="120"/>
      <c r="BRE550" s="120"/>
      <c r="BRF550" s="120"/>
      <c r="BRG550" s="120"/>
      <c r="BRH550" s="120"/>
      <c r="BRI550" s="120"/>
      <c r="BRJ550" s="120"/>
      <c r="BRK550" s="120"/>
      <c r="BRL550" s="120"/>
      <c r="BRM550" s="120"/>
      <c r="BRN550" s="120"/>
      <c r="BRO550" s="120"/>
      <c r="BRP550" s="120"/>
      <c r="BRQ550" s="120"/>
      <c r="BRR550" s="120"/>
      <c r="BRS550" s="120"/>
      <c r="BRT550" s="120"/>
      <c r="BRU550" s="120"/>
      <c r="BRV550" s="120"/>
      <c r="BRW550" s="120"/>
      <c r="BRX550" s="120"/>
      <c r="BRY550" s="120"/>
      <c r="BRZ550" s="120"/>
      <c r="BSA550" s="120"/>
      <c r="BSB550" s="120"/>
      <c r="BSC550" s="120"/>
      <c r="BSD550" s="120"/>
      <c r="BSE550" s="120"/>
      <c r="BSF550" s="120"/>
      <c r="BSG550" s="120"/>
      <c r="BSH550" s="120"/>
      <c r="BSI550" s="120"/>
      <c r="BSJ550" s="120"/>
      <c r="BSK550" s="120"/>
      <c r="BSL550" s="120"/>
      <c r="BSM550" s="120"/>
      <c r="BSN550" s="120"/>
      <c r="BSO550" s="120"/>
      <c r="BSP550" s="120"/>
      <c r="BSQ550" s="120"/>
      <c r="BSR550" s="120"/>
      <c r="BSS550" s="120"/>
      <c r="BST550" s="120"/>
      <c r="BSU550" s="120"/>
      <c r="BSV550" s="120"/>
      <c r="BSW550" s="120"/>
      <c r="BSX550" s="120"/>
      <c r="BSY550" s="120"/>
      <c r="BSZ550" s="120"/>
      <c r="BTA550" s="120"/>
      <c r="BTB550" s="120"/>
      <c r="BTC550" s="120"/>
      <c r="BTD550" s="120"/>
      <c r="BTE550" s="120"/>
      <c r="BTF550" s="120"/>
      <c r="BTG550" s="120"/>
      <c r="BTH550" s="120"/>
      <c r="BTI550" s="120"/>
      <c r="BTJ550" s="120"/>
      <c r="BTK550" s="120"/>
      <c r="BTL550" s="120"/>
      <c r="BTM550" s="120"/>
      <c r="BTN550" s="120"/>
      <c r="BTO550" s="120"/>
      <c r="BTP550" s="120"/>
      <c r="BTQ550" s="120"/>
      <c r="BTR550" s="120"/>
      <c r="BTS550" s="120"/>
      <c r="BTT550" s="120"/>
      <c r="BTU550" s="120"/>
      <c r="BTV550" s="120"/>
      <c r="BTW550" s="120"/>
      <c r="BTX550" s="120"/>
      <c r="BTY550" s="120"/>
      <c r="BTZ550" s="120"/>
      <c r="BUA550" s="120"/>
      <c r="BUB550" s="120"/>
      <c r="BUC550" s="120"/>
      <c r="BUD550" s="120"/>
      <c r="BUE550" s="120"/>
      <c r="BUF550" s="120"/>
      <c r="BUG550" s="120"/>
      <c r="BUH550" s="120"/>
      <c r="BUI550" s="120"/>
      <c r="BUJ550" s="120"/>
      <c r="BUK550" s="120"/>
      <c r="BUL550" s="120"/>
      <c r="BUM550" s="120"/>
      <c r="BUN550" s="120"/>
      <c r="BUO550" s="120"/>
      <c r="BUP550" s="120"/>
      <c r="BUQ550" s="120"/>
      <c r="BUR550" s="120"/>
      <c r="BUS550" s="120"/>
      <c r="BUT550" s="120"/>
      <c r="BUU550" s="120"/>
      <c r="BUV550" s="120"/>
      <c r="BUW550" s="120"/>
      <c r="BUX550" s="120"/>
      <c r="BUY550" s="120"/>
      <c r="BUZ550" s="120"/>
      <c r="BVA550" s="120"/>
      <c r="BVB550" s="120"/>
      <c r="BVC550" s="120"/>
      <c r="BVD550" s="120"/>
      <c r="BVE550" s="120"/>
      <c r="BVF550" s="120"/>
      <c r="BVG550" s="120"/>
      <c r="BVH550" s="120"/>
      <c r="BVI550" s="120"/>
      <c r="BVJ550" s="120"/>
      <c r="BVK550" s="120"/>
      <c r="BVL550" s="120"/>
      <c r="BVM550" s="120"/>
      <c r="BVN550" s="120"/>
      <c r="BVO550" s="120"/>
      <c r="BVP550" s="120"/>
      <c r="BVQ550" s="120"/>
      <c r="BVR550" s="120"/>
      <c r="BVS550" s="120"/>
      <c r="BVT550" s="120"/>
      <c r="BVU550" s="120"/>
      <c r="BVV550" s="120"/>
      <c r="BVW550" s="120"/>
      <c r="BVX550" s="120"/>
      <c r="BVY550" s="120"/>
      <c r="BVZ550" s="120"/>
      <c r="BWA550" s="120"/>
      <c r="BWB550" s="120"/>
      <c r="BWC550" s="120"/>
      <c r="BWD550" s="120"/>
      <c r="BWE550" s="120"/>
      <c r="BWF550" s="120"/>
      <c r="BWG550" s="120"/>
      <c r="BWH550" s="120"/>
      <c r="BWI550" s="120"/>
      <c r="BWJ550" s="120"/>
      <c r="BWK550" s="120"/>
      <c r="BWL550" s="120"/>
      <c r="BWM550" s="120"/>
      <c r="BWN550" s="120"/>
      <c r="BWO550" s="120"/>
      <c r="BWP550" s="120"/>
      <c r="BWQ550" s="120"/>
      <c r="BWR550" s="120"/>
      <c r="BWS550" s="120"/>
      <c r="BWT550" s="120"/>
      <c r="BWU550" s="120"/>
      <c r="BWV550" s="120"/>
      <c r="BWW550" s="120"/>
      <c r="BWX550" s="120"/>
      <c r="BWY550" s="120"/>
      <c r="BWZ550" s="120"/>
      <c r="BXA550" s="120"/>
      <c r="BXB550" s="120"/>
      <c r="BXC550" s="120"/>
      <c r="BXD550" s="120"/>
      <c r="BXE550" s="120"/>
      <c r="BXF550" s="120"/>
      <c r="BXG550" s="120"/>
      <c r="BXH550" s="120"/>
      <c r="BXI550" s="120"/>
      <c r="BXJ550" s="120"/>
      <c r="BXK550" s="120"/>
      <c r="BXL550" s="120"/>
      <c r="BXM550" s="120"/>
      <c r="BXN550" s="120"/>
      <c r="BXO550" s="120"/>
      <c r="BXP550" s="120"/>
      <c r="BXQ550" s="120"/>
      <c r="BXR550" s="120"/>
      <c r="BXS550" s="120"/>
      <c r="BXT550" s="120"/>
      <c r="BXU550" s="120"/>
      <c r="BXV550" s="120"/>
      <c r="BXW550" s="120"/>
      <c r="BXX550" s="120"/>
      <c r="BXY550" s="120"/>
      <c r="BXZ550" s="120"/>
      <c r="BYA550" s="120"/>
      <c r="BYB550" s="120"/>
      <c r="BYC550" s="120"/>
      <c r="BYD550" s="120"/>
      <c r="BYE550" s="120"/>
      <c r="BYF550" s="120"/>
      <c r="BYG550" s="120"/>
      <c r="BYH550" s="120"/>
      <c r="BYI550" s="120"/>
      <c r="BYJ550" s="120"/>
      <c r="BYK550" s="120"/>
      <c r="BYL550" s="120"/>
      <c r="BYM550" s="120"/>
      <c r="BYN550" s="120"/>
      <c r="BYO550" s="120"/>
      <c r="BYP550" s="120"/>
      <c r="BYQ550" s="120"/>
      <c r="BYR550" s="120"/>
      <c r="BYS550" s="120"/>
      <c r="BYT550" s="120"/>
      <c r="BYU550" s="120"/>
      <c r="BYV550" s="120"/>
      <c r="BYW550" s="120"/>
      <c r="BYX550" s="120"/>
      <c r="BYY550" s="120"/>
      <c r="BYZ550" s="120"/>
      <c r="BZA550" s="120"/>
      <c r="BZB550" s="120"/>
      <c r="BZC550" s="120"/>
      <c r="BZD550" s="120"/>
      <c r="BZE550" s="120"/>
      <c r="BZF550" s="120"/>
      <c r="BZG550" s="120"/>
      <c r="BZH550" s="120"/>
      <c r="BZI550" s="120"/>
      <c r="BZJ550" s="120"/>
      <c r="BZK550" s="120"/>
      <c r="BZL550" s="120"/>
      <c r="BZM550" s="120"/>
      <c r="BZN550" s="120"/>
      <c r="BZO550" s="120"/>
      <c r="BZP550" s="120"/>
      <c r="BZQ550" s="120"/>
      <c r="BZR550" s="120"/>
      <c r="BZS550" s="120"/>
      <c r="BZT550" s="120"/>
      <c r="BZU550" s="120"/>
      <c r="BZV550" s="120"/>
      <c r="BZW550" s="120"/>
      <c r="BZX550" s="120"/>
      <c r="BZY550" s="120"/>
      <c r="BZZ550" s="120"/>
      <c r="CAA550" s="120"/>
      <c r="CAB550" s="120"/>
      <c r="CAC550" s="120"/>
      <c r="CAD550" s="120"/>
      <c r="CAE550" s="120"/>
      <c r="CAF550" s="120"/>
      <c r="CAG550" s="120"/>
      <c r="CAH550" s="120"/>
      <c r="CAI550" s="120"/>
      <c r="CAJ550" s="120"/>
      <c r="CAK550" s="120"/>
      <c r="CAL550" s="120"/>
      <c r="CAM550" s="120"/>
      <c r="CAN550" s="120"/>
      <c r="CAO550" s="120"/>
      <c r="CAP550" s="120"/>
      <c r="CAQ550" s="120"/>
      <c r="CAR550" s="120"/>
      <c r="CAS550" s="120"/>
      <c r="CAT550" s="120"/>
      <c r="CAU550" s="120"/>
      <c r="CAV550" s="120"/>
      <c r="CAW550" s="120"/>
      <c r="CAX550" s="120"/>
      <c r="CAY550" s="120"/>
      <c r="CAZ550" s="120"/>
      <c r="CBA550" s="120"/>
      <c r="CBB550" s="120"/>
      <c r="CBC550" s="120"/>
      <c r="CBD550" s="120"/>
      <c r="CBE550" s="120"/>
      <c r="CBF550" s="120"/>
      <c r="CBG550" s="120"/>
      <c r="CBH550" s="120"/>
      <c r="CBI550" s="120"/>
      <c r="CBJ550" s="120"/>
      <c r="CBK550" s="120"/>
      <c r="CBL550" s="120"/>
      <c r="CBM550" s="120"/>
      <c r="CBN550" s="120"/>
      <c r="CBO550" s="120"/>
      <c r="CBP550" s="120"/>
      <c r="CBQ550" s="120"/>
      <c r="CBR550" s="120"/>
      <c r="CBS550" s="120"/>
      <c r="CBT550" s="120"/>
      <c r="CBU550" s="120"/>
      <c r="CBV550" s="120"/>
      <c r="CBW550" s="120"/>
      <c r="CBX550" s="120"/>
      <c r="CBY550" s="120"/>
      <c r="CBZ550" s="120"/>
      <c r="CCA550" s="120"/>
      <c r="CCB550" s="120"/>
      <c r="CCC550" s="120"/>
      <c r="CCD550" s="120"/>
      <c r="CCE550" s="120"/>
      <c r="CCF550" s="120"/>
      <c r="CCG550" s="120"/>
      <c r="CCH550" s="120"/>
      <c r="CCI550" s="120"/>
      <c r="CCJ550" s="120"/>
      <c r="CCK550" s="120"/>
      <c r="CCL550" s="120"/>
      <c r="CCM550" s="120"/>
      <c r="CCN550" s="120"/>
      <c r="CCO550" s="120"/>
      <c r="CCP550" s="120"/>
      <c r="CCQ550" s="120"/>
      <c r="CCR550" s="120"/>
      <c r="CCS550" s="120"/>
      <c r="CCT550" s="120"/>
      <c r="CCU550" s="120"/>
      <c r="CCV550" s="120"/>
      <c r="CCW550" s="120"/>
      <c r="CCX550" s="120"/>
      <c r="CCY550" s="120"/>
      <c r="CCZ550" s="120"/>
      <c r="CDA550" s="120"/>
      <c r="CDB550" s="120"/>
      <c r="CDC550" s="120"/>
      <c r="CDD550" s="120"/>
      <c r="CDE550" s="120"/>
      <c r="CDF550" s="120"/>
      <c r="CDG550" s="120"/>
      <c r="CDH550" s="120"/>
      <c r="CDI550" s="120"/>
      <c r="CDJ550" s="120"/>
      <c r="CDK550" s="120"/>
      <c r="CDL550" s="120"/>
      <c r="CDM550" s="120"/>
      <c r="CDN550" s="120"/>
      <c r="CDO550" s="120"/>
      <c r="CDP550" s="120"/>
      <c r="CDQ550" s="120"/>
      <c r="CDR550" s="120"/>
      <c r="CDS550" s="120"/>
      <c r="CDT550" s="120"/>
      <c r="CDU550" s="120"/>
      <c r="CDV550" s="120"/>
      <c r="CDW550" s="120"/>
      <c r="CDX550" s="120"/>
      <c r="CDY550" s="120"/>
      <c r="CDZ550" s="120"/>
      <c r="CEA550" s="120"/>
      <c r="CEB550" s="120"/>
      <c r="CEC550" s="120"/>
      <c r="CED550" s="120"/>
      <c r="CEE550" s="120"/>
      <c r="CEF550" s="120"/>
      <c r="CEG550" s="120"/>
      <c r="CEH550" s="120"/>
      <c r="CEI550" s="120"/>
      <c r="CEJ550" s="120"/>
      <c r="CEK550" s="120"/>
      <c r="CEL550" s="120"/>
      <c r="CEM550" s="120"/>
      <c r="CEN550" s="120"/>
      <c r="CEO550" s="120"/>
      <c r="CEP550" s="120"/>
      <c r="CEQ550" s="120"/>
      <c r="CER550" s="120"/>
      <c r="CES550" s="120"/>
      <c r="CET550" s="120"/>
      <c r="CEU550" s="120"/>
      <c r="CEV550" s="120"/>
      <c r="CEW550" s="120"/>
      <c r="CEX550" s="120"/>
      <c r="CEY550" s="120"/>
      <c r="CEZ550" s="120"/>
      <c r="CFA550" s="120"/>
      <c r="CFB550" s="120"/>
      <c r="CFC550" s="120"/>
      <c r="CFD550" s="120"/>
      <c r="CFE550" s="120"/>
      <c r="CFF550" s="120"/>
      <c r="CFG550" s="120"/>
      <c r="CFH550" s="120"/>
      <c r="CFI550" s="120"/>
      <c r="CFJ550" s="120"/>
      <c r="CFK550" s="120"/>
      <c r="CFL550" s="120"/>
      <c r="CFM550" s="120"/>
      <c r="CFN550" s="120"/>
      <c r="CFO550" s="120"/>
      <c r="CFP550" s="120"/>
      <c r="CFQ550" s="120"/>
      <c r="CFR550" s="120"/>
      <c r="CFS550" s="120"/>
      <c r="CFT550" s="120"/>
      <c r="CFU550" s="120"/>
      <c r="CFV550" s="120"/>
      <c r="CFW550" s="120"/>
      <c r="CFX550" s="120"/>
      <c r="CFY550" s="120"/>
      <c r="CFZ550" s="120"/>
      <c r="CGA550" s="120"/>
      <c r="CGB550" s="120"/>
      <c r="CGC550" s="120"/>
      <c r="CGD550" s="120"/>
      <c r="CGE550" s="120"/>
      <c r="CGF550" s="120"/>
      <c r="CGG550" s="120"/>
      <c r="CGH550" s="120"/>
      <c r="CGI550" s="120"/>
      <c r="CGJ550" s="120"/>
      <c r="CGK550" s="120"/>
      <c r="CGL550" s="120"/>
      <c r="CGM550" s="120"/>
      <c r="CGN550" s="120"/>
      <c r="CGO550" s="120"/>
      <c r="CGP550" s="120"/>
      <c r="CGQ550" s="120"/>
      <c r="CGR550" s="120"/>
      <c r="CGS550" s="120"/>
      <c r="CGT550" s="120"/>
      <c r="CGU550" s="120"/>
      <c r="CGV550" s="120"/>
      <c r="CGW550" s="120"/>
      <c r="CGX550" s="120"/>
      <c r="CGY550" s="120"/>
      <c r="CGZ550" s="120"/>
      <c r="CHA550" s="120"/>
      <c r="CHB550" s="120"/>
      <c r="CHC550" s="120"/>
      <c r="CHD550" s="120"/>
      <c r="CHE550" s="120"/>
      <c r="CHF550" s="120"/>
      <c r="CHG550" s="120"/>
      <c r="CHH550" s="120"/>
      <c r="CHI550" s="120"/>
      <c r="CHJ550" s="120"/>
      <c r="CHK550" s="120"/>
      <c r="CHL550" s="120"/>
      <c r="CHM550" s="120"/>
      <c r="CHN550" s="120"/>
      <c r="CHO550" s="120"/>
      <c r="CHP550" s="120"/>
      <c r="CHQ550" s="120"/>
      <c r="CHR550" s="120"/>
      <c r="CHS550" s="120"/>
      <c r="CHT550" s="120"/>
      <c r="CHU550" s="120"/>
      <c r="CHV550" s="120"/>
      <c r="CHW550" s="120"/>
      <c r="CHX550" s="120"/>
      <c r="CHY550" s="120"/>
      <c r="CHZ550" s="120"/>
      <c r="CIA550" s="120"/>
      <c r="CIB550" s="120"/>
      <c r="CIC550" s="120"/>
      <c r="CID550" s="120"/>
      <c r="CIE550" s="120"/>
      <c r="CIF550" s="120"/>
      <c r="CIG550" s="120"/>
      <c r="CIH550" s="120"/>
      <c r="CII550" s="120"/>
      <c r="CIJ550" s="120"/>
      <c r="CIK550" s="120"/>
      <c r="CIL550" s="120"/>
      <c r="CIM550" s="120"/>
      <c r="CIN550" s="120"/>
      <c r="CIO550" s="120"/>
      <c r="CIP550" s="120"/>
      <c r="CIQ550" s="120"/>
      <c r="CIR550" s="120"/>
      <c r="CIS550" s="120"/>
      <c r="CIT550" s="120"/>
      <c r="CIU550" s="120"/>
      <c r="CIV550" s="120"/>
      <c r="CIW550" s="120"/>
      <c r="CIX550" s="120"/>
      <c r="CIY550" s="120"/>
      <c r="CIZ550" s="120"/>
      <c r="CJA550" s="120"/>
      <c r="CJB550" s="120"/>
      <c r="CJC550" s="120"/>
      <c r="CJD550" s="120"/>
      <c r="CJE550" s="120"/>
      <c r="CJF550" s="120"/>
      <c r="CJG550" s="120"/>
      <c r="CJH550" s="120"/>
      <c r="CJI550" s="120"/>
      <c r="CJJ550" s="120"/>
      <c r="CJK550" s="120"/>
      <c r="CJL550" s="120"/>
      <c r="CJM550" s="120"/>
      <c r="CJN550" s="120"/>
      <c r="CJO550" s="120"/>
      <c r="CJP550" s="120"/>
      <c r="CJQ550" s="120"/>
      <c r="CJR550" s="120"/>
      <c r="CJS550" s="120"/>
      <c r="CJT550" s="120"/>
      <c r="CJU550" s="120"/>
      <c r="CJV550" s="120"/>
      <c r="CJW550" s="120"/>
      <c r="CJX550" s="120"/>
      <c r="CJY550" s="120"/>
      <c r="CJZ550" s="120"/>
      <c r="CKA550" s="120"/>
      <c r="CKB550" s="120"/>
      <c r="CKC550" s="120"/>
      <c r="CKD550" s="120"/>
      <c r="CKE550" s="120"/>
      <c r="CKF550" s="120"/>
      <c r="CKG550" s="120"/>
      <c r="CKH550" s="120"/>
      <c r="CKI550" s="120"/>
      <c r="CKJ550" s="120"/>
      <c r="CKK550" s="120"/>
      <c r="CKL550" s="120"/>
      <c r="CKM550" s="120"/>
      <c r="CKN550" s="120"/>
      <c r="CKO550" s="120"/>
      <c r="CKP550" s="120"/>
      <c r="CKQ550" s="120"/>
      <c r="CKR550" s="120"/>
      <c r="CKS550" s="120"/>
      <c r="CKT550" s="120"/>
      <c r="CKU550" s="120"/>
      <c r="CKV550" s="120"/>
      <c r="CKW550" s="120"/>
      <c r="CKX550" s="120"/>
      <c r="CKY550" s="120"/>
      <c r="CKZ550" s="120"/>
      <c r="CLA550" s="120"/>
      <c r="CLB550" s="120"/>
      <c r="CLC550" s="120"/>
      <c r="CLD550" s="120"/>
      <c r="CLE550" s="120"/>
      <c r="CLF550" s="120"/>
      <c r="CLG550" s="120"/>
      <c r="CLH550" s="120"/>
      <c r="CLI550" s="120"/>
      <c r="CLJ550" s="120"/>
      <c r="CLK550" s="120"/>
      <c r="CLL550" s="120"/>
      <c r="CLM550" s="120"/>
      <c r="CLN550" s="120"/>
      <c r="CLO550" s="120"/>
      <c r="CLP550" s="120"/>
      <c r="CLQ550" s="120"/>
      <c r="CLR550" s="120"/>
      <c r="CLS550" s="120"/>
      <c r="CLT550" s="120"/>
      <c r="CLU550" s="120"/>
      <c r="CLV550" s="120"/>
      <c r="CLW550" s="120"/>
      <c r="CLX550" s="120"/>
      <c r="CLY550" s="120"/>
      <c r="CLZ550" s="120"/>
      <c r="CMA550" s="120"/>
      <c r="CMB550" s="120"/>
      <c r="CMC550" s="120"/>
      <c r="CMD550" s="120"/>
      <c r="CME550" s="120"/>
      <c r="CMF550" s="120"/>
      <c r="CMG550" s="120"/>
      <c r="CMH550" s="120"/>
      <c r="CMI550" s="120"/>
      <c r="CMJ550" s="120"/>
      <c r="CMK550" s="120"/>
      <c r="CML550" s="120"/>
      <c r="CMM550" s="120"/>
      <c r="CMN550" s="120"/>
      <c r="CMO550" s="120"/>
      <c r="CMP550" s="120"/>
      <c r="CMQ550" s="120"/>
      <c r="CMR550" s="120"/>
      <c r="CMS550" s="120"/>
      <c r="CMT550" s="120"/>
      <c r="CMU550" s="120"/>
      <c r="CMV550" s="120"/>
      <c r="CMW550" s="120"/>
      <c r="CMX550" s="120"/>
      <c r="CMY550" s="120"/>
      <c r="CMZ550" s="120"/>
      <c r="CNA550" s="120"/>
      <c r="CNB550" s="120"/>
      <c r="CNC550" s="120"/>
      <c r="CND550" s="120"/>
      <c r="CNE550" s="120"/>
      <c r="CNF550" s="120"/>
      <c r="CNG550" s="120"/>
      <c r="CNH550" s="120"/>
      <c r="CNI550" s="120"/>
      <c r="CNJ550" s="120"/>
      <c r="CNK550" s="120"/>
      <c r="CNL550" s="120"/>
      <c r="CNM550" s="120"/>
      <c r="CNN550" s="120"/>
      <c r="CNO550" s="120"/>
      <c r="CNP550" s="120"/>
      <c r="CNQ550" s="120"/>
      <c r="CNR550" s="120"/>
      <c r="CNS550" s="120"/>
      <c r="CNT550" s="120"/>
      <c r="CNU550" s="120"/>
      <c r="CNV550" s="120"/>
      <c r="CNW550" s="120"/>
      <c r="CNX550" s="120"/>
      <c r="CNY550" s="120"/>
      <c r="CNZ550" s="120"/>
      <c r="COA550" s="120"/>
      <c r="COB550" s="120"/>
      <c r="COC550" s="120"/>
      <c r="COD550" s="120"/>
      <c r="COE550" s="120"/>
      <c r="COF550" s="120"/>
      <c r="COG550" s="120"/>
      <c r="COH550" s="120"/>
      <c r="COI550" s="120"/>
      <c r="COJ550" s="120"/>
      <c r="COK550" s="120"/>
      <c r="COL550" s="120"/>
      <c r="COM550" s="120"/>
      <c r="CON550" s="120"/>
      <c r="COO550" s="120"/>
      <c r="COP550" s="120"/>
      <c r="COQ550" s="120"/>
      <c r="COR550" s="120"/>
      <c r="COS550" s="120"/>
      <c r="COT550" s="120"/>
      <c r="COU550" s="120"/>
      <c r="COV550" s="120"/>
      <c r="COW550" s="120"/>
      <c r="COX550" s="120"/>
      <c r="COY550" s="120"/>
      <c r="COZ550" s="120"/>
      <c r="CPA550" s="120"/>
      <c r="CPB550" s="120"/>
      <c r="CPC550" s="120"/>
      <c r="CPD550" s="120"/>
      <c r="CPE550" s="120"/>
      <c r="CPF550" s="120"/>
      <c r="CPG550" s="120"/>
      <c r="CPH550" s="120"/>
      <c r="CPI550" s="120"/>
      <c r="CPJ550" s="120"/>
      <c r="CPK550" s="120"/>
      <c r="CPL550" s="120"/>
      <c r="CPM550" s="120"/>
      <c r="CPN550" s="120"/>
      <c r="CPO550" s="120"/>
      <c r="CPP550" s="120"/>
      <c r="CPQ550" s="120"/>
      <c r="CPR550" s="120"/>
      <c r="CPS550" s="120"/>
      <c r="CPT550" s="120"/>
      <c r="CPU550" s="120"/>
      <c r="CPV550" s="120"/>
      <c r="CPW550" s="120"/>
      <c r="CPX550" s="120"/>
      <c r="CPY550" s="120"/>
      <c r="CPZ550" s="120"/>
      <c r="CQA550" s="120"/>
      <c r="CQB550" s="120"/>
      <c r="CQC550" s="120"/>
      <c r="CQD550" s="120"/>
      <c r="CQE550" s="120"/>
      <c r="CQF550" s="120"/>
      <c r="CQG550" s="120"/>
      <c r="CQH550" s="120"/>
      <c r="CQI550" s="120"/>
      <c r="CQJ550" s="120"/>
      <c r="CQK550" s="120"/>
      <c r="CQL550" s="120"/>
      <c r="CQM550" s="120"/>
      <c r="CQN550" s="120"/>
      <c r="CQO550" s="120"/>
      <c r="CQP550" s="120"/>
      <c r="CQQ550" s="120"/>
      <c r="CQR550" s="120"/>
      <c r="CQS550" s="120"/>
      <c r="CQT550" s="120"/>
      <c r="CQU550" s="120"/>
      <c r="CQV550" s="120"/>
      <c r="CQW550" s="120"/>
      <c r="CQX550" s="120"/>
      <c r="CQY550" s="120"/>
      <c r="CQZ550" s="120"/>
      <c r="CRA550" s="120"/>
      <c r="CRB550" s="120"/>
      <c r="CRC550" s="120"/>
      <c r="CRD550" s="120"/>
      <c r="CRE550" s="120"/>
      <c r="CRF550" s="120"/>
      <c r="CRG550" s="120"/>
      <c r="CRH550" s="120"/>
      <c r="CRI550" s="120"/>
      <c r="CRJ550" s="120"/>
      <c r="CRK550" s="120"/>
      <c r="CRL550" s="120"/>
      <c r="CRM550" s="120"/>
      <c r="CRN550" s="120"/>
      <c r="CRO550" s="120"/>
      <c r="CRP550" s="120"/>
      <c r="CRQ550" s="120"/>
      <c r="CRR550" s="120"/>
      <c r="CRS550" s="120"/>
      <c r="CRT550" s="120"/>
      <c r="CRU550" s="120"/>
      <c r="CRV550" s="120"/>
      <c r="CRW550" s="120"/>
      <c r="CRX550" s="120"/>
      <c r="CRY550" s="120"/>
      <c r="CRZ550" s="120"/>
      <c r="CSA550" s="120"/>
      <c r="CSB550" s="120"/>
      <c r="CSC550" s="120"/>
      <c r="CSD550" s="120"/>
      <c r="CSE550" s="120"/>
      <c r="CSF550" s="120"/>
      <c r="CSG550" s="120"/>
      <c r="CSH550" s="120"/>
      <c r="CSI550" s="120"/>
      <c r="CSJ550" s="120"/>
      <c r="CSK550" s="120"/>
      <c r="CSL550" s="120"/>
      <c r="CSM550" s="120"/>
      <c r="CSN550" s="120"/>
      <c r="CSO550" s="120"/>
      <c r="CSP550" s="120"/>
      <c r="CSQ550" s="120"/>
      <c r="CSR550" s="120"/>
      <c r="CSS550" s="120"/>
      <c r="CST550" s="120"/>
      <c r="CSU550" s="120"/>
      <c r="CSV550" s="120"/>
      <c r="CSW550" s="120"/>
      <c r="CSX550" s="120"/>
      <c r="CSY550" s="120"/>
      <c r="CSZ550" s="120"/>
      <c r="CTA550" s="120"/>
      <c r="CTB550" s="120"/>
      <c r="CTC550" s="120"/>
      <c r="CTD550" s="120"/>
      <c r="CTE550" s="120"/>
      <c r="CTF550" s="120"/>
      <c r="CTG550" s="120"/>
      <c r="CTH550" s="120"/>
      <c r="CTI550" s="120"/>
      <c r="CTJ550" s="120"/>
      <c r="CTK550" s="120"/>
      <c r="CTL550" s="120"/>
      <c r="CTM550" s="120"/>
      <c r="CTN550" s="120"/>
      <c r="CTO550" s="120"/>
      <c r="CTP550" s="120"/>
      <c r="CTQ550" s="120"/>
      <c r="CTR550" s="120"/>
      <c r="CTS550" s="120"/>
      <c r="CTT550" s="120"/>
      <c r="CTU550" s="120"/>
      <c r="CTV550" s="120"/>
      <c r="CTW550" s="120"/>
      <c r="CTX550" s="120"/>
      <c r="CTY550" s="120"/>
      <c r="CTZ550" s="120"/>
      <c r="CUA550" s="120"/>
      <c r="CUB550" s="120"/>
      <c r="CUC550" s="120"/>
      <c r="CUD550" s="120"/>
      <c r="CUE550" s="120"/>
      <c r="CUF550" s="120"/>
      <c r="CUG550" s="120"/>
      <c r="CUH550" s="120"/>
      <c r="CUI550" s="120"/>
      <c r="CUJ550" s="120"/>
      <c r="CUK550" s="120"/>
      <c r="CUL550" s="120"/>
      <c r="CUM550" s="120"/>
      <c r="CUN550" s="120"/>
      <c r="CUO550" s="120"/>
      <c r="CUP550" s="120"/>
      <c r="CUQ550" s="120"/>
      <c r="CUR550" s="120"/>
      <c r="CUS550" s="120"/>
      <c r="CUT550" s="120"/>
      <c r="CUU550" s="120"/>
      <c r="CUV550" s="120"/>
      <c r="CUW550" s="120"/>
      <c r="CUX550" s="120"/>
      <c r="CUY550" s="120"/>
      <c r="CUZ550" s="120"/>
      <c r="CVA550" s="120"/>
      <c r="CVB550" s="120"/>
      <c r="CVC550" s="120"/>
      <c r="CVD550" s="120"/>
      <c r="CVE550" s="120"/>
      <c r="CVF550" s="120"/>
      <c r="CVG550" s="120"/>
      <c r="CVH550" s="120"/>
      <c r="CVI550" s="120"/>
      <c r="CVJ550" s="120"/>
      <c r="CVK550" s="120"/>
      <c r="CVL550" s="120"/>
      <c r="CVM550" s="120"/>
      <c r="CVN550" s="120"/>
      <c r="CVO550" s="120"/>
      <c r="CVP550" s="120"/>
      <c r="CVQ550" s="120"/>
      <c r="CVR550" s="120"/>
      <c r="CVS550" s="120"/>
      <c r="CVT550" s="120"/>
      <c r="CVU550" s="120"/>
      <c r="CVV550" s="120"/>
      <c r="CVW550" s="120"/>
      <c r="CVX550" s="120"/>
      <c r="CVY550" s="120"/>
      <c r="CVZ550" s="120"/>
      <c r="CWA550" s="120"/>
      <c r="CWB550" s="120"/>
      <c r="CWC550" s="120"/>
      <c r="CWD550" s="120"/>
      <c r="CWE550" s="120"/>
      <c r="CWF550" s="120"/>
      <c r="CWG550" s="120"/>
      <c r="CWH550" s="120"/>
      <c r="CWI550" s="120"/>
      <c r="CWJ550" s="120"/>
      <c r="CWK550" s="120"/>
      <c r="CWL550" s="120"/>
      <c r="CWM550" s="120"/>
      <c r="CWN550" s="120"/>
      <c r="CWO550" s="120"/>
      <c r="CWP550" s="120"/>
      <c r="CWQ550" s="120"/>
      <c r="CWR550" s="120"/>
      <c r="CWS550" s="120"/>
      <c r="CWT550" s="120"/>
      <c r="CWU550" s="120"/>
      <c r="CWV550" s="120"/>
      <c r="CWW550" s="120"/>
      <c r="CWX550" s="120"/>
      <c r="CWY550" s="120"/>
      <c r="CWZ550" s="120"/>
      <c r="CXA550" s="120"/>
      <c r="CXB550" s="120"/>
      <c r="CXC550" s="120"/>
      <c r="CXD550" s="120"/>
      <c r="CXE550" s="120"/>
      <c r="CXF550" s="120"/>
      <c r="CXG550" s="120"/>
      <c r="CXH550" s="120"/>
      <c r="CXI550" s="120"/>
      <c r="CXJ550" s="120"/>
      <c r="CXK550" s="120"/>
      <c r="CXL550" s="120"/>
      <c r="CXM550" s="120"/>
      <c r="CXN550" s="120"/>
      <c r="CXO550" s="120"/>
      <c r="CXP550" s="120"/>
      <c r="CXQ550" s="120"/>
      <c r="CXR550" s="120"/>
      <c r="CXS550" s="120"/>
      <c r="CXT550" s="120"/>
      <c r="CXU550" s="120"/>
      <c r="CXV550" s="120"/>
      <c r="CXW550" s="120"/>
      <c r="CXX550" s="120"/>
      <c r="CXY550" s="120"/>
      <c r="CXZ550" s="120"/>
      <c r="CYA550" s="120"/>
      <c r="CYB550" s="120"/>
      <c r="CYC550" s="120"/>
      <c r="CYD550" s="120"/>
      <c r="CYE550" s="120"/>
      <c r="CYF550" s="120"/>
      <c r="CYG550" s="120"/>
      <c r="CYH550" s="120"/>
      <c r="CYI550" s="120"/>
      <c r="CYJ550" s="120"/>
      <c r="CYK550" s="120"/>
      <c r="CYL550" s="120"/>
      <c r="CYM550" s="120"/>
      <c r="CYN550" s="120"/>
      <c r="CYO550" s="120"/>
      <c r="CYP550" s="120"/>
      <c r="CYQ550" s="120"/>
      <c r="CYR550" s="120"/>
      <c r="CYS550" s="120"/>
      <c r="CYT550" s="120"/>
      <c r="CYU550" s="120"/>
      <c r="CYV550" s="120"/>
      <c r="CYW550" s="120"/>
      <c r="CYX550" s="120"/>
      <c r="CYY550" s="120"/>
      <c r="CYZ550" s="120"/>
      <c r="CZA550" s="120"/>
      <c r="CZB550" s="120"/>
      <c r="CZC550" s="120"/>
      <c r="CZD550" s="120"/>
      <c r="CZE550" s="120"/>
      <c r="CZF550" s="120"/>
      <c r="CZG550" s="120"/>
      <c r="CZH550" s="120"/>
      <c r="CZI550" s="120"/>
      <c r="CZJ550" s="120"/>
      <c r="CZK550" s="120"/>
      <c r="CZL550" s="120"/>
      <c r="CZM550" s="120"/>
      <c r="CZN550" s="120"/>
      <c r="CZO550" s="120"/>
      <c r="CZP550" s="120"/>
      <c r="CZQ550" s="120"/>
      <c r="CZR550" s="120"/>
      <c r="CZS550" s="120"/>
      <c r="CZT550" s="120"/>
      <c r="CZU550" s="120"/>
      <c r="CZV550" s="120"/>
      <c r="CZW550" s="120"/>
      <c r="CZX550" s="120"/>
      <c r="CZY550" s="120"/>
      <c r="CZZ550" s="120"/>
      <c r="DAA550" s="120"/>
      <c r="DAB550" s="120"/>
      <c r="DAC550" s="120"/>
      <c r="DAD550" s="120"/>
      <c r="DAE550" s="120"/>
      <c r="DAF550" s="120"/>
      <c r="DAG550" s="120"/>
      <c r="DAH550" s="120"/>
      <c r="DAI550" s="120"/>
      <c r="DAJ550" s="120"/>
      <c r="DAK550" s="120"/>
      <c r="DAL550" s="120"/>
      <c r="DAM550" s="120"/>
      <c r="DAN550" s="120"/>
      <c r="DAO550" s="120"/>
      <c r="DAP550" s="120"/>
      <c r="DAQ550" s="120"/>
      <c r="DAR550" s="120"/>
      <c r="DAS550" s="120"/>
      <c r="DAT550" s="120"/>
      <c r="DAU550" s="120"/>
      <c r="DAV550" s="120"/>
      <c r="DAW550" s="120"/>
      <c r="DAX550" s="120"/>
      <c r="DAY550" s="120"/>
      <c r="DAZ550" s="120"/>
      <c r="DBA550" s="120"/>
      <c r="DBB550" s="120"/>
      <c r="DBC550" s="120"/>
      <c r="DBD550" s="120"/>
      <c r="DBE550" s="120"/>
      <c r="DBF550" s="120"/>
      <c r="DBG550" s="120"/>
      <c r="DBH550" s="120"/>
      <c r="DBI550" s="120"/>
      <c r="DBJ550" s="120"/>
      <c r="DBK550" s="120"/>
      <c r="DBL550" s="120"/>
      <c r="DBM550" s="120"/>
      <c r="DBN550" s="120"/>
      <c r="DBO550" s="120"/>
      <c r="DBP550" s="120"/>
      <c r="DBQ550" s="120"/>
      <c r="DBR550" s="120"/>
      <c r="DBS550" s="120"/>
      <c r="DBT550" s="120"/>
      <c r="DBU550" s="120"/>
      <c r="DBV550" s="120"/>
      <c r="DBW550" s="120"/>
      <c r="DBX550" s="120"/>
      <c r="DBY550" s="120"/>
      <c r="DBZ550" s="120"/>
      <c r="DCA550" s="120"/>
      <c r="DCB550" s="120"/>
      <c r="DCC550" s="120"/>
      <c r="DCD550" s="120"/>
      <c r="DCE550" s="120"/>
      <c r="DCF550" s="120"/>
      <c r="DCG550" s="120"/>
      <c r="DCH550" s="120"/>
      <c r="DCI550" s="120"/>
      <c r="DCJ550" s="120"/>
      <c r="DCK550" s="120"/>
      <c r="DCL550" s="120"/>
      <c r="DCM550" s="120"/>
      <c r="DCN550" s="120"/>
      <c r="DCO550" s="120"/>
      <c r="DCP550" s="120"/>
      <c r="DCQ550" s="120"/>
      <c r="DCR550" s="120"/>
      <c r="DCS550" s="120"/>
      <c r="DCT550" s="120"/>
      <c r="DCU550" s="120"/>
      <c r="DCV550" s="120"/>
      <c r="DCW550" s="120"/>
      <c r="DCX550" s="120"/>
      <c r="DCY550" s="120"/>
      <c r="DCZ550" s="120"/>
      <c r="DDA550" s="120"/>
      <c r="DDB550" s="120"/>
      <c r="DDC550" s="120"/>
      <c r="DDD550" s="120"/>
      <c r="DDE550" s="120"/>
      <c r="DDF550" s="120"/>
      <c r="DDG550" s="120"/>
      <c r="DDH550" s="120"/>
      <c r="DDI550" s="120"/>
      <c r="DDJ550" s="120"/>
      <c r="DDK550" s="120"/>
      <c r="DDL550" s="120"/>
      <c r="DDM550" s="120"/>
      <c r="DDN550" s="120"/>
      <c r="DDO550" s="120"/>
      <c r="DDP550" s="120"/>
      <c r="DDQ550" s="120"/>
      <c r="DDR550" s="120"/>
      <c r="DDS550" s="120"/>
      <c r="DDT550" s="120"/>
      <c r="DDU550" s="120"/>
      <c r="DDV550" s="120"/>
      <c r="DDW550" s="120"/>
      <c r="DDX550" s="120"/>
      <c r="DDY550" s="120"/>
      <c r="DDZ550" s="120"/>
      <c r="DEA550" s="120"/>
      <c r="DEB550" s="120"/>
      <c r="DEC550" s="120"/>
      <c r="DED550" s="120"/>
      <c r="DEE550" s="120"/>
      <c r="DEF550" s="120"/>
      <c r="DEG550" s="120"/>
      <c r="DEH550" s="120"/>
      <c r="DEI550" s="120"/>
      <c r="DEJ550" s="120"/>
      <c r="DEK550" s="120"/>
      <c r="DEL550" s="120"/>
      <c r="DEM550" s="120"/>
      <c r="DEN550" s="120"/>
      <c r="DEO550" s="120"/>
      <c r="DEP550" s="120"/>
      <c r="DEQ550" s="120"/>
      <c r="DER550" s="120"/>
      <c r="DES550" s="120"/>
      <c r="DET550" s="120"/>
      <c r="DEU550" s="120"/>
      <c r="DEV550" s="120"/>
      <c r="DEW550" s="120"/>
      <c r="DEX550" s="120"/>
      <c r="DEY550" s="120"/>
      <c r="DEZ550" s="120"/>
      <c r="DFA550" s="120"/>
      <c r="DFB550" s="120"/>
      <c r="DFC550" s="120"/>
      <c r="DFD550" s="120"/>
      <c r="DFE550" s="120"/>
      <c r="DFF550" s="120"/>
      <c r="DFG550" s="120"/>
      <c r="DFH550" s="120"/>
      <c r="DFI550" s="120"/>
      <c r="DFJ550" s="120"/>
      <c r="DFK550" s="120"/>
      <c r="DFL550" s="120"/>
      <c r="DFM550" s="120"/>
      <c r="DFN550" s="120"/>
      <c r="DFO550" s="120"/>
      <c r="DFP550" s="120"/>
      <c r="DFQ550" s="120"/>
      <c r="DFR550" s="120"/>
      <c r="DFS550" s="120"/>
      <c r="DFT550" s="120"/>
      <c r="DFU550" s="120"/>
      <c r="DFV550" s="120"/>
      <c r="DFW550" s="120"/>
      <c r="DFX550" s="120"/>
      <c r="DFY550" s="120"/>
      <c r="DFZ550" s="120"/>
      <c r="DGA550" s="120"/>
      <c r="DGB550" s="120"/>
      <c r="DGC550" s="120"/>
      <c r="DGD550" s="120"/>
      <c r="DGE550" s="120"/>
      <c r="DGF550" s="120"/>
      <c r="DGG550" s="120"/>
      <c r="DGH550" s="120"/>
      <c r="DGI550" s="120"/>
      <c r="DGJ550" s="120"/>
      <c r="DGK550" s="120"/>
      <c r="DGL550" s="120"/>
      <c r="DGM550" s="120"/>
      <c r="DGN550" s="120"/>
      <c r="DGO550" s="120"/>
      <c r="DGP550" s="120"/>
      <c r="DGQ550" s="120"/>
      <c r="DGR550" s="120"/>
      <c r="DGS550" s="120"/>
      <c r="DGT550" s="120"/>
      <c r="DGU550" s="120"/>
      <c r="DGV550" s="120"/>
      <c r="DGW550" s="120"/>
      <c r="DGX550" s="120"/>
      <c r="DGY550" s="120"/>
      <c r="DGZ550" s="120"/>
      <c r="DHA550" s="120"/>
      <c r="DHB550" s="120"/>
      <c r="DHC550" s="120"/>
      <c r="DHD550" s="120"/>
      <c r="DHE550" s="120"/>
      <c r="DHF550" s="120"/>
      <c r="DHG550" s="120"/>
      <c r="DHH550" s="120"/>
      <c r="DHI550" s="120"/>
      <c r="DHJ550" s="120"/>
      <c r="DHK550" s="120"/>
      <c r="DHL550" s="120"/>
      <c r="DHM550" s="120"/>
      <c r="DHN550" s="120"/>
      <c r="DHO550" s="120"/>
      <c r="DHP550" s="120"/>
      <c r="DHQ550" s="120"/>
      <c r="DHR550" s="120"/>
      <c r="DHS550" s="120"/>
      <c r="DHT550" s="120"/>
      <c r="DHU550" s="120"/>
      <c r="DHV550" s="120"/>
      <c r="DHW550" s="120"/>
      <c r="DHX550" s="120"/>
      <c r="DHY550" s="120"/>
      <c r="DHZ550" s="120"/>
      <c r="DIA550" s="120"/>
      <c r="DIB550" s="120"/>
      <c r="DIC550" s="120"/>
      <c r="DID550" s="120"/>
      <c r="DIE550" s="120"/>
      <c r="DIF550" s="120"/>
      <c r="DIG550" s="120"/>
      <c r="DIH550" s="120"/>
      <c r="DII550" s="120"/>
      <c r="DIJ550" s="120"/>
      <c r="DIK550" s="120"/>
      <c r="DIL550" s="120"/>
      <c r="DIM550" s="120"/>
      <c r="DIN550" s="120"/>
      <c r="DIO550" s="120"/>
      <c r="DIP550" s="120"/>
      <c r="DIQ550" s="120"/>
      <c r="DIR550" s="120"/>
      <c r="DIS550" s="120"/>
      <c r="DIT550" s="120"/>
      <c r="DIU550" s="120"/>
      <c r="DIV550" s="120"/>
      <c r="DIW550" s="120"/>
      <c r="DIX550" s="120"/>
      <c r="DIY550" s="120"/>
      <c r="DIZ550" s="120"/>
      <c r="DJA550" s="120"/>
      <c r="DJB550" s="120"/>
      <c r="DJC550" s="120"/>
      <c r="DJD550" s="120"/>
      <c r="DJE550" s="120"/>
      <c r="DJF550" s="120"/>
      <c r="DJG550" s="120"/>
      <c r="DJH550" s="120"/>
      <c r="DJI550" s="120"/>
      <c r="DJJ550" s="120"/>
      <c r="DJK550" s="120"/>
      <c r="DJL550" s="120"/>
      <c r="DJM550" s="120"/>
      <c r="DJN550" s="120"/>
      <c r="DJO550" s="120"/>
      <c r="DJP550" s="120"/>
      <c r="DJQ550" s="120"/>
      <c r="DJR550" s="120"/>
      <c r="DJS550" s="120"/>
      <c r="DJT550" s="120"/>
      <c r="DJU550" s="120"/>
      <c r="DJV550" s="120"/>
      <c r="DJW550" s="120"/>
      <c r="DJX550" s="120"/>
      <c r="DJY550" s="120"/>
      <c r="DJZ550" s="120"/>
      <c r="DKA550" s="120"/>
      <c r="DKB550" s="120"/>
      <c r="DKC550" s="120"/>
      <c r="DKD550" s="120"/>
      <c r="DKE550" s="120"/>
      <c r="DKF550" s="120"/>
      <c r="DKG550" s="120"/>
      <c r="DKH550" s="120"/>
      <c r="DKI550" s="120"/>
      <c r="DKJ550" s="120"/>
      <c r="DKK550" s="120"/>
      <c r="DKL550" s="120"/>
      <c r="DKM550" s="120"/>
      <c r="DKN550" s="120"/>
      <c r="DKO550" s="120"/>
      <c r="DKP550" s="120"/>
      <c r="DKQ550" s="120"/>
      <c r="DKR550" s="120"/>
      <c r="DKS550" s="120"/>
      <c r="DKT550" s="120"/>
      <c r="DKU550" s="120"/>
      <c r="DKV550" s="120"/>
      <c r="DKW550" s="120"/>
      <c r="DKX550" s="120"/>
      <c r="DKY550" s="120"/>
      <c r="DKZ550" s="120"/>
      <c r="DLA550" s="120"/>
      <c r="DLB550" s="120"/>
      <c r="DLC550" s="120"/>
      <c r="DLD550" s="120"/>
      <c r="DLE550" s="120"/>
      <c r="DLF550" s="120"/>
      <c r="DLG550" s="120"/>
      <c r="DLH550" s="120"/>
      <c r="DLI550" s="120"/>
      <c r="DLJ550" s="120"/>
      <c r="DLK550" s="120"/>
      <c r="DLL550" s="120"/>
      <c r="DLM550" s="120"/>
      <c r="DLN550" s="120"/>
      <c r="DLO550" s="120"/>
      <c r="DLP550" s="120"/>
      <c r="DLQ550" s="120"/>
      <c r="DLR550" s="120"/>
      <c r="DLS550" s="120"/>
      <c r="DLT550" s="120"/>
      <c r="DLU550" s="120"/>
      <c r="DLV550" s="120"/>
      <c r="DLW550" s="120"/>
      <c r="DLX550" s="120"/>
      <c r="DLY550" s="120"/>
      <c r="DLZ550" s="120"/>
      <c r="DMA550" s="120"/>
      <c r="DMB550" s="120"/>
      <c r="DMC550" s="120"/>
      <c r="DMD550" s="120"/>
      <c r="DME550" s="120"/>
      <c r="DMF550" s="120"/>
      <c r="DMG550" s="120"/>
      <c r="DMH550" s="120"/>
      <c r="DMI550" s="120"/>
      <c r="DMJ550" s="120"/>
      <c r="DMK550" s="120"/>
      <c r="DML550" s="120"/>
      <c r="DMM550" s="120"/>
      <c r="DMN550" s="120"/>
      <c r="DMO550" s="120"/>
      <c r="DMP550" s="120"/>
      <c r="DMQ550" s="120"/>
      <c r="DMR550" s="120"/>
      <c r="DMS550" s="120"/>
      <c r="DMT550" s="120"/>
      <c r="DMU550" s="120"/>
      <c r="DMV550" s="120"/>
      <c r="DMW550" s="120"/>
      <c r="DMX550" s="120"/>
      <c r="DMY550" s="120"/>
      <c r="DMZ550" s="120"/>
      <c r="DNA550" s="120"/>
      <c r="DNB550" s="120"/>
      <c r="DNC550" s="120"/>
      <c r="DND550" s="120"/>
      <c r="DNE550" s="120"/>
      <c r="DNF550" s="120"/>
      <c r="DNG550" s="120"/>
      <c r="DNH550" s="120"/>
      <c r="DNI550" s="120"/>
      <c r="DNJ550" s="120"/>
      <c r="DNK550" s="120"/>
      <c r="DNL550" s="120"/>
      <c r="DNM550" s="120"/>
      <c r="DNN550" s="120"/>
      <c r="DNO550" s="120"/>
      <c r="DNP550" s="120"/>
      <c r="DNQ550" s="120"/>
      <c r="DNR550" s="120"/>
      <c r="DNS550" s="120"/>
      <c r="DNT550" s="120"/>
      <c r="DNU550" s="120"/>
      <c r="DNV550" s="120"/>
      <c r="DNW550" s="120"/>
      <c r="DNX550" s="120"/>
      <c r="DNY550" s="120"/>
      <c r="DNZ550" s="120"/>
      <c r="DOA550" s="120"/>
      <c r="DOB550" s="120"/>
      <c r="DOC550" s="120"/>
      <c r="DOD550" s="120"/>
      <c r="DOE550" s="120"/>
      <c r="DOF550" s="120"/>
      <c r="DOG550" s="120"/>
      <c r="DOH550" s="120"/>
      <c r="DOI550" s="120"/>
      <c r="DOJ550" s="120"/>
      <c r="DOK550" s="120"/>
      <c r="DOL550" s="120"/>
      <c r="DOM550" s="120"/>
      <c r="DON550" s="120"/>
      <c r="DOO550" s="120"/>
      <c r="DOP550" s="120"/>
      <c r="DOQ550" s="120"/>
      <c r="DOR550" s="120"/>
      <c r="DOS550" s="120"/>
      <c r="DOT550" s="120"/>
      <c r="DOU550" s="120"/>
      <c r="DOV550" s="120"/>
      <c r="DOW550" s="120"/>
      <c r="DOX550" s="120"/>
      <c r="DOY550" s="120"/>
      <c r="DOZ550" s="120"/>
      <c r="DPA550" s="120"/>
      <c r="DPB550" s="120"/>
      <c r="DPC550" s="120"/>
      <c r="DPD550" s="120"/>
      <c r="DPE550" s="120"/>
      <c r="DPF550" s="120"/>
      <c r="DPG550" s="120"/>
      <c r="DPH550" s="120"/>
      <c r="DPI550" s="120"/>
      <c r="DPJ550" s="120"/>
      <c r="DPK550" s="120"/>
      <c r="DPL550" s="120"/>
      <c r="DPM550" s="120"/>
      <c r="DPN550" s="120"/>
      <c r="DPO550" s="120"/>
      <c r="DPP550" s="120"/>
      <c r="DPQ550" s="120"/>
      <c r="DPR550" s="120"/>
      <c r="DPS550" s="120"/>
      <c r="DPT550" s="120"/>
      <c r="DPU550" s="120"/>
      <c r="DPV550" s="120"/>
      <c r="DPW550" s="120"/>
      <c r="DPX550" s="120"/>
      <c r="DPY550" s="120"/>
      <c r="DPZ550" s="120"/>
      <c r="DQA550" s="120"/>
      <c r="DQB550" s="120"/>
      <c r="DQC550" s="120"/>
      <c r="DQD550" s="120"/>
      <c r="DQE550" s="120"/>
      <c r="DQF550" s="120"/>
      <c r="DQG550" s="120"/>
      <c r="DQH550" s="120"/>
      <c r="DQI550" s="120"/>
      <c r="DQJ550" s="120"/>
      <c r="DQK550" s="120"/>
      <c r="DQL550" s="120"/>
      <c r="DQM550" s="120"/>
      <c r="DQN550" s="120"/>
      <c r="DQO550" s="120"/>
      <c r="DQP550" s="120"/>
      <c r="DQQ550" s="120"/>
      <c r="DQR550" s="120"/>
      <c r="DQS550" s="120"/>
      <c r="DQT550" s="120"/>
      <c r="DQU550" s="120"/>
      <c r="DQV550" s="120"/>
      <c r="DQW550" s="120"/>
      <c r="DQX550" s="120"/>
      <c r="DQY550" s="120"/>
      <c r="DQZ550" s="120"/>
      <c r="DRA550" s="120"/>
      <c r="DRB550" s="120"/>
      <c r="DRC550" s="120"/>
      <c r="DRD550" s="120"/>
      <c r="DRE550" s="120"/>
      <c r="DRF550" s="120"/>
      <c r="DRG550" s="120"/>
      <c r="DRH550" s="120"/>
      <c r="DRI550" s="120"/>
      <c r="DRJ550" s="120"/>
      <c r="DRK550" s="120"/>
      <c r="DRL550" s="120"/>
      <c r="DRM550" s="120"/>
      <c r="DRN550" s="120"/>
      <c r="DRO550" s="120"/>
      <c r="DRP550" s="120"/>
      <c r="DRQ550" s="120"/>
      <c r="DRR550" s="120"/>
      <c r="DRS550" s="120"/>
      <c r="DRT550" s="120"/>
      <c r="DRU550" s="120"/>
      <c r="DRV550" s="120"/>
      <c r="DRW550" s="120"/>
      <c r="DRX550" s="120"/>
      <c r="DRY550" s="120"/>
      <c r="DRZ550" s="120"/>
      <c r="DSA550" s="120"/>
      <c r="DSB550" s="120"/>
      <c r="DSC550" s="120"/>
      <c r="DSD550" s="120"/>
      <c r="DSE550" s="120"/>
      <c r="DSF550" s="120"/>
      <c r="DSG550" s="120"/>
      <c r="DSH550" s="120"/>
      <c r="DSI550" s="120"/>
      <c r="DSJ550" s="120"/>
      <c r="DSK550" s="120"/>
      <c r="DSL550" s="120"/>
      <c r="DSM550" s="120"/>
      <c r="DSN550" s="120"/>
      <c r="DSO550" s="120"/>
      <c r="DSP550" s="120"/>
      <c r="DSQ550" s="120"/>
      <c r="DSR550" s="120"/>
      <c r="DSS550" s="120"/>
      <c r="DST550" s="120"/>
      <c r="DSU550" s="120"/>
      <c r="DSV550" s="120"/>
      <c r="DSW550" s="120"/>
      <c r="DSX550" s="120"/>
      <c r="DSY550" s="120"/>
      <c r="DSZ550" s="120"/>
      <c r="DTA550" s="120"/>
      <c r="DTB550" s="120"/>
      <c r="DTC550" s="120"/>
      <c r="DTD550" s="120"/>
      <c r="DTE550" s="120"/>
      <c r="DTF550" s="120"/>
      <c r="DTG550" s="120"/>
      <c r="DTH550" s="120"/>
      <c r="DTI550" s="120"/>
      <c r="DTJ550" s="120"/>
      <c r="DTK550" s="120"/>
      <c r="DTL550" s="120"/>
      <c r="DTM550" s="120"/>
      <c r="DTN550" s="120"/>
      <c r="DTO550" s="120"/>
      <c r="DTP550" s="120"/>
      <c r="DTQ550" s="120"/>
      <c r="DTR550" s="120"/>
      <c r="DTS550" s="120"/>
      <c r="DTT550" s="120"/>
      <c r="DTU550" s="120"/>
      <c r="DTV550" s="120"/>
      <c r="DTW550" s="120"/>
      <c r="DTX550" s="120"/>
      <c r="DTY550" s="120"/>
      <c r="DTZ550" s="120"/>
      <c r="DUA550" s="120"/>
      <c r="DUB550" s="120"/>
      <c r="DUC550" s="120"/>
      <c r="DUD550" s="120"/>
      <c r="DUE550" s="120"/>
      <c r="DUF550" s="120"/>
      <c r="DUG550" s="120"/>
      <c r="DUH550" s="120"/>
      <c r="DUI550" s="120"/>
      <c r="DUJ550" s="120"/>
      <c r="DUK550" s="120"/>
      <c r="DUL550" s="120"/>
      <c r="DUM550" s="120"/>
      <c r="DUN550" s="120"/>
      <c r="DUO550" s="120"/>
      <c r="DUP550" s="120"/>
      <c r="DUQ550" s="120"/>
      <c r="DUR550" s="120"/>
      <c r="DUS550" s="120"/>
      <c r="DUT550" s="120"/>
      <c r="DUU550" s="120"/>
      <c r="DUV550" s="120"/>
      <c r="DUW550" s="120"/>
      <c r="DUX550" s="120"/>
      <c r="DUY550" s="120"/>
      <c r="DUZ550" s="120"/>
      <c r="DVA550" s="120"/>
      <c r="DVB550" s="120"/>
      <c r="DVC550" s="120"/>
      <c r="DVD550" s="120"/>
      <c r="DVE550" s="120"/>
      <c r="DVF550" s="120"/>
      <c r="DVG550" s="120"/>
      <c r="DVH550" s="120"/>
      <c r="DVI550" s="120"/>
      <c r="DVJ550" s="120"/>
      <c r="DVK550" s="120"/>
      <c r="DVL550" s="120"/>
      <c r="DVM550" s="120"/>
      <c r="DVN550" s="120"/>
      <c r="DVO550" s="120"/>
      <c r="DVP550" s="120"/>
      <c r="DVQ550" s="120"/>
      <c r="DVR550" s="120"/>
      <c r="DVS550" s="120"/>
      <c r="DVT550" s="120"/>
      <c r="DVU550" s="120"/>
      <c r="DVV550" s="120"/>
      <c r="DVW550" s="120"/>
      <c r="DVX550" s="120"/>
      <c r="DVY550" s="120"/>
      <c r="DVZ550" s="120"/>
      <c r="DWA550" s="120"/>
      <c r="DWB550" s="120"/>
      <c r="DWC550" s="120"/>
      <c r="DWD550" s="120"/>
      <c r="DWE550" s="120"/>
      <c r="DWF550" s="120"/>
      <c r="DWG550" s="120"/>
      <c r="DWH550" s="120"/>
      <c r="DWI550" s="120"/>
      <c r="DWJ550" s="120"/>
      <c r="DWK550" s="120"/>
      <c r="DWL550" s="120"/>
      <c r="DWM550" s="120"/>
      <c r="DWN550" s="120"/>
      <c r="DWO550" s="120"/>
      <c r="DWP550" s="120"/>
      <c r="DWQ550" s="120"/>
      <c r="DWR550" s="120"/>
      <c r="DWS550" s="120"/>
      <c r="DWT550" s="120"/>
      <c r="DWU550" s="120"/>
      <c r="DWV550" s="120"/>
      <c r="DWW550" s="120"/>
      <c r="DWX550" s="120"/>
      <c r="DWY550" s="120"/>
      <c r="DWZ550" s="120"/>
      <c r="DXA550" s="120"/>
      <c r="DXB550" s="120"/>
      <c r="DXC550" s="120"/>
      <c r="DXD550" s="120"/>
      <c r="DXE550" s="120"/>
      <c r="DXF550" s="120"/>
      <c r="DXG550" s="120"/>
      <c r="DXH550" s="120"/>
      <c r="DXI550" s="120"/>
      <c r="DXJ550" s="120"/>
      <c r="DXK550" s="120"/>
      <c r="DXL550" s="120"/>
      <c r="DXM550" s="120"/>
      <c r="DXN550" s="120"/>
      <c r="DXO550" s="120"/>
      <c r="DXP550" s="120"/>
      <c r="DXQ550" s="120"/>
      <c r="DXR550" s="120"/>
      <c r="DXS550" s="120"/>
      <c r="DXT550" s="120"/>
      <c r="DXU550" s="120"/>
      <c r="DXV550" s="120"/>
      <c r="DXW550" s="120"/>
      <c r="DXX550" s="120"/>
      <c r="DXY550" s="120"/>
      <c r="DXZ550" s="120"/>
      <c r="DYA550" s="120"/>
      <c r="DYB550" s="120"/>
      <c r="DYC550" s="120"/>
      <c r="DYD550" s="120"/>
      <c r="DYE550" s="120"/>
      <c r="DYF550" s="120"/>
      <c r="DYG550" s="120"/>
      <c r="DYH550" s="120"/>
      <c r="DYI550" s="120"/>
      <c r="DYJ550" s="120"/>
      <c r="DYK550" s="120"/>
      <c r="DYL550" s="120"/>
      <c r="DYM550" s="120"/>
      <c r="DYN550" s="120"/>
      <c r="DYO550" s="120"/>
      <c r="DYP550" s="120"/>
      <c r="DYQ550" s="120"/>
      <c r="DYR550" s="120"/>
      <c r="DYS550" s="120"/>
      <c r="DYT550" s="120"/>
      <c r="DYU550" s="120"/>
      <c r="DYV550" s="120"/>
      <c r="DYW550" s="120"/>
      <c r="DYX550" s="120"/>
      <c r="DYY550" s="120"/>
      <c r="DYZ550" s="120"/>
      <c r="DZA550" s="120"/>
      <c r="DZB550" s="120"/>
      <c r="DZC550" s="120"/>
      <c r="DZD550" s="120"/>
      <c r="DZE550" s="120"/>
      <c r="DZF550" s="120"/>
      <c r="DZG550" s="120"/>
      <c r="DZH550" s="120"/>
      <c r="DZI550" s="120"/>
      <c r="DZJ550" s="120"/>
      <c r="DZK550" s="120"/>
      <c r="DZL550" s="120"/>
      <c r="DZM550" s="120"/>
      <c r="DZN550" s="120"/>
      <c r="DZO550" s="120"/>
      <c r="DZP550" s="120"/>
      <c r="DZQ550" s="120"/>
      <c r="DZR550" s="120"/>
      <c r="DZS550" s="120"/>
      <c r="DZT550" s="120"/>
      <c r="DZU550" s="120"/>
      <c r="DZV550" s="120"/>
      <c r="DZW550" s="120"/>
      <c r="DZX550" s="120"/>
      <c r="DZY550" s="120"/>
      <c r="DZZ550" s="120"/>
      <c r="EAA550" s="120"/>
      <c r="EAB550" s="120"/>
      <c r="EAC550" s="120"/>
      <c r="EAD550" s="120"/>
      <c r="EAE550" s="120"/>
      <c r="EAF550" s="120"/>
      <c r="EAG550" s="120"/>
      <c r="EAH550" s="120"/>
      <c r="EAI550" s="120"/>
      <c r="EAJ550" s="120"/>
      <c r="EAK550" s="120"/>
      <c r="EAL550" s="120"/>
      <c r="EAM550" s="120"/>
      <c r="EAN550" s="120"/>
      <c r="EAO550" s="120"/>
      <c r="EAP550" s="120"/>
      <c r="EAQ550" s="120"/>
      <c r="EAR550" s="120"/>
      <c r="EAS550" s="120"/>
      <c r="EAT550" s="120"/>
      <c r="EAU550" s="120"/>
      <c r="EAV550" s="120"/>
      <c r="EAW550" s="120"/>
      <c r="EAX550" s="120"/>
      <c r="EAY550" s="120"/>
      <c r="EAZ550" s="120"/>
      <c r="EBA550" s="120"/>
      <c r="EBB550" s="120"/>
      <c r="EBC550" s="120"/>
      <c r="EBD550" s="120"/>
      <c r="EBE550" s="120"/>
      <c r="EBF550" s="120"/>
      <c r="EBG550" s="120"/>
      <c r="EBH550" s="120"/>
      <c r="EBI550" s="120"/>
      <c r="EBJ550" s="120"/>
      <c r="EBK550" s="120"/>
      <c r="EBL550" s="120"/>
      <c r="EBM550" s="120"/>
      <c r="EBN550" s="120"/>
      <c r="EBO550" s="120"/>
      <c r="EBP550" s="120"/>
      <c r="EBQ550" s="120"/>
      <c r="EBR550" s="120"/>
      <c r="EBS550" s="120"/>
      <c r="EBT550" s="120"/>
      <c r="EBU550" s="120"/>
      <c r="EBV550" s="120"/>
      <c r="EBW550" s="120"/>
      <c r="EBX550" s="120"/>
      <c r="EBY550" s="120"/>
      <c r="EBZ550" s="120"/>
      <c r="ECA550" s="120"/>
      <c r="ECB550" s="120"/>
      <c r="ECC550" s="120"/>
      <c r="ECD550" s="120"/>
      <c r="ECE550" s="120"/>
      <c r="ECF550" s="120"/>
      <c r="ECG550" s="120"/>
      <c r="ECH550" s="120"/>
      <c r="ECI550" s="120"/>
      <c r="ECJ550" s="120"/>
      <c r="ECK550" s="120"/>
      <c r="ECL550" s="120"/>
      <c r="ECM550" s="120"/>
      <c r="ECN550" s="120"/>
      <c r="ECO550" s="120"/>
      <c r="ECP550" s="120"/>
      <c r="ECQ550" s="120"/>
      <c r="ECR550" s="120"/>
      <c r="ECS550" s="120"/>
      <c r="ECT550" s="120"/>
      <c r="ECU550" s="120"/>
      <c r="ECV550" s="120"/>
      <c r="ECW550" s="120"/>
      <c r="ECX550" s="120"/>
      <c r="ECY550" s="120"/>
      <c r="ECZ550" s="120"/>
      <c r="EDA550" s="120"/>
      <c r="EDB550" s="120"/>
      <c r="EDC550" s="120"/>
      <c r="EDD550" s="120"/>
      <c r="EDE550" s="120"/>
      <c r="EDF550" s="120"/>
      <c r="EDG550" s="120"/>
      <c r="EDH550" s="120"/>
      <c r="EDI550" s="120"/>
      <c r="EDJ550" s="120"/>
      <c r="EDK550" s="120"/>
      <c r="EDL550" s="120"/>
      <c r="EDM550" s="120"/>
      <c r="EDN550" s="120"/>
      <c r="EDO550" s="120"/>
      <c r="EDP550" s="120"/>
      <c r="EDQ550" s="120"/>
      <c r="EDR550" s="120"/>
      <c r="EDS550" s="120"/>
      <c r="EDT550" s="120"/>
      <c r="EDU550" s="120"/>
      <c r="EDV550" s="120"/>
      <c r="EDW550" s="120"/>
      <c r="EDX550" s="120"/>
      <c r="EDY550" s="120"/>
      <c r="EDZ550" s="120"/>
      <c r="EEA550" s="120"/>
      <c r="EEB550" s="120"/>
      <c r="EEC550" s="120"/>
      <c r="EED550" s="120"/>
      <c r="EEE550" s="120"/>
      <c r="EEF550" s="120"/>
      <c r="EEG550" s="120"/>
      <c r="EEH550" s="120"/>
      <c r="EEI550" s="120"/>
      <c r="EEJ550" s="120"/>
      <c r="EEK550" s="120"/>
      <c r="EEL550" s="120"/>
      <c r="EEM550" s="120"/>
      <c r="EEN550" s="120"/>
      <c r="EEO550" s="120"/>
      <c r="EEP550" s="120"/>
      <c r="EEQ550" s="120"/>
      <c r="EER550" s="120"/>
      <c r="EES550" s="120"/>
      <c r="EET550" s="120"/>
      <c r="EEU550" s="120"/>
      <c r="EEV550" s="120"/>
      <c r="EEW550" s="120"/>
      <c r="EEX550" s="120"/>
      <c r="EEY550" s="120"/>
      <c r="EEZ550" s="120"/>
      <c r="EFA550" s="120"/>
      <c r="EFB550" s="120"/>
      <c r="EFC550" s="120"/>
      <c r="EFD550" s="120"/>
      <c r="EFE550" s="120"/>
      <c r="EFF550" s="120"/>
      <c r="EFG550" s="120"/>
      <c r="EFH550" s="120"/>
      <c r="EFI550" s="120"/>
      <c r="EFJ550" s="120"/>
      <c r="EFK550" s="120"/>
      <c r="EFL550" s="120"/>
      <c r="EFM550" s="120"/>
      <c r="EFN550" s="120"/>
      <c r="EFO550" s="120"/>
      <c r="EFP550" s="120"/>
      <c r="EFQ550" s="120"/>
      <c r="EFR550" s="120"/>
      <c r="EFS550" s="120"/>
      <c r="EFT550" s="120"/>
      <c r="EFU550" s="120"/>
      <c r="EFV550" s="120"/>
      <c r="EFW550" s="120"/>
      <c r="EFX550" s="120"/>
      <c r="EFY550" s="120"/>
      <c r="EFZ550" s="120"/>
      <c r="EGA550" s="120"/>
      <c r="EGB550" s="120"/>
      <c r="EGC550" s="120"/>
      <c r="EGD550" s="120"/>
      <c r="EGE550" s="120"/>
      <c r="EGF550" s="120"/>
      <c r="EGG550" s="120"/>
      <c r="EGH550" s="120"/>
      <c r="EGI550" s="120"/>
      <c r="EGJ550" s="120"/>
      <c r="EGK550" s="120"/>
      <c r="EGL550" s="120"/>
      <c r="EGM550" s="120"/>
      <c r="EGN550" s="120"/>
      <c r="EGO550" s="120"/>
      <c r="EGP550" s="120"/>
      <c r="EGQ550" s="120"/>
      <c r="EGR550" s="120"/>
      <c r="EGS550" s="120"/>
      <c r="EGT550" s="120"/>
      <c r="EGU550" s="120"/>
      <c r="EGV550" s="120"/>
      <c r="EGW550" s="120"/>
      <c r="EGX550" s="120"/>
      <c r="EGY550" s="120"/>
      <c r="EGZ550" s="120"/>
      <c r="EHA550" s="120"/>
      <c r="EHB550" s="120"/>
      <c r="EHC550" s="120"/>
      <c r="EHD550" s="120"/>
      <c r="EHE550" s="120"/>
      <c r="EHF550" s="120"/>
      <c r="EHG550" s="120"/>
      <c r="EHH550" s="120"/>
      <c r="EHI550" s="120"/>
      <c r="EHJ550" s="120"/>
      <c r="EHK550" s="120"/>
      <c r="EHL550" s="120"/>
      <c r="EHM550" s="120"/>
      <c r="EHN550" s="120"/>
      <c r="EHO550" s="120"/>
      <c r="EHP550" s="120"/>
      <c r="EHQ550" s="120"/>
      <c r="EHR550" s="120"/>
      <c r="EHS550" s="120"/>
      <c r="EHT550" s="120"/>
      <c r="EHU550" s="120"/>
      <c r="EHV550" s="120"/>
      <c r="EHW550" s="120"/>
      <c r="EHX550" s="120"/>
      <c r="EHY550" s="120"/>
      <c r="EHZ550" s="120"/>
      <c r="EIA550" s="120"/>
      <c r="EIB550" s="120"/>
      <c r="EIC550" s="120"/>
      <c r="EID550" s="120"/>
      <c r="EIE550" s="120"/>
      <c r="EIF550" s="120"/>
      <c r="EIG550" s="120"/>
      <c r="EIH550" s="120"/>
      <c r="EII550" s="120"/>
      <c r="EIJ550" s="120"/>
      <c r="EIK550" s="120"/>
      <c r="EIL550" s="120"/>
      <c r="EIM550" s="120"/>
      <c r="EIN550" s="120"/>
      <c r="EIO550" s="120"/>
      <c r="EIP550" s="120"/>
      <c r="EIQ550" s="120"/>
      <c r="EIR550" s="120"/>
      <c r="EIS550" s="120"/>
      <c r="EIT550" s="120"/>
      <c r="EIU550" s="120"/>
      <c r="EIV550" s="120"/>
      <c r="EIW550" s="120"/>
      <c r="EIX550" s="120"/>
      <c r="EIY550" s="120"/>
      <c r="EIZ550" s="120"/>
      <c r="EJA550" s="120"/>
      <c r="EJB550" s="120"/>
      <c r="EJC550" s="120"/>
      <c r="EJD550" s="120"/>
      <c r="EJE550" s="120"/>
      <c r="EJF550" s="120"/>
      <c r="EJG550" s="120"/>
      <c r="EJH550" s="120"/>
      <c r="EJI550" s="120"/>
      <c r="EJJ550" s="120"/>
      <c r="EJK550" s="120"/>
      <c r="EJL550" s="120"/>
      <c r="EJM550" s="120"/>
      <c r="EJN550" s="120"/>
      <c r="EJO550" s="120"/>
      <c r="EJP550" s="120"/>
      <c r="EJQ550" s="120"/>
      <c r="EJR550" s="120"/>
      <c r="EJS550" s="120"/>
      <c r="EJT550" s="120"/>
      <c r="EJU550" s="120"/>
      <c r="EJV550" s="120"/>
      <c r="EJW550" s="120"/>
      <c r="EJX550" s="120"/>
      <c r="EJY550" s="120"/>
      <c r="EJZ550" s="120"/>
      <c r="EKA550" s="120"/>
      <c r="EKB550" s="120"/>
      <c r="EKC550" s="120"/>
      <c r="EKD550" s="120"/>
      <c r="EKE550" s="120"/>
      <c r="EKF550" s="120"/>
      <c r="EKG550" s="120"/>
      <c r="EKH550" s="120"/>
      <c r="EKI550" s="120"/>
      <c r="EKJ550" s="120"/>
      <c r="EKK550" s="120"/>
      <c r="EKL550" s="120"/>
      <c r="EKM550" s="120"/>
      <c r="EKN550" s="120"/>
      <c r="EKO550" s="120"/>
      <c r="EKP550" s="120"/>
      <c r="EKQ550" s="120"/>
      <c r="EKR550" s="120"/>
      <c r="EKS550" s="120"/>
      <c r="EKT550" s="120"/>
      <c r="EKU550" s="120"/>
      <c r="EKV550" s="120"/>
      <c r="EKW550" s="120"/>
      <c r="EKX550" s="120"/>
      <c r="EKY550" s="120"/>
      <c r="EKZ550" s="120"/>
      <c r="ELA550" s="120"/>
      <c r="ELB550" s="120"/>
      <c r="ELC550" s="120"/>
      <c r="ELD550" s="120"/>
      <c r="ELE550" s="120"/>
      <c r="ELF550" s="120"/>
      <c r="ELG550" s="120"/>
      <c r="ELH550" s="120"/>
      <c r="ELI550" s="120"/>
      <c r="ELJ550" s="120"/>
      <c r="ELK550" s="120"/>
      <c r="ELL550" s="120"/>
      <c r="ELM550" s="120"/>
      <c r="ELN550" s="120"/>
      <c r="ELO550" s="120"/>
      <c r="ELP550" s="120"/>
      <c r="ELQ550" s="120"/>
      <c r="ELR550" s="120"/>
      <c r="ELS550" s="120"/>
      <c r="ELT550" s="120"/>
      <c r="ELU550" s="120"/>
      <c r="ELV550" s="120"/>
      <c r="ELW550" s="120"/>
      <c r="ELX550" s="120"/>
      <c r="ELY550" s="120"/>
      <c r="ELZ550" s="120"/>
      <c r="EMA550" s="120"/>
      <c r="EMB550" s="120"/>
      <c r="EMC550" s="120"/>
      <c r="EMD550" s="120"/>
      <c r="EME550" s="120"/>
      <c r="EMF550" s="120"/>
      <c r="EMG550" s="120"/>
      <c r="EMH550" s="120"/>
      <c r="EMI550" s="120"/>
      <c r="EMJ550" s="120"/>
      <c r="EMK550" s="120"/>
      <c r="EML550" s="120"/>
      <c r="EMM550" s="120"/>
      <c r="EMN550" s="120"/>
      <c r="EMO550" s="120"/>
      <c r="EMP550" s="120"/>
      <c r="EMQ550" s="120"/>
      <c r="EMR550" s="120"/>
      <c r="EMS550" s="120"/>
      <c r="EMT550" s="120"/>
      <c r="EMU550" s="120"/>
      <c r="EMV550" s="120"/>
      <c r="EMW550" s="120"/>
      <c r="EMX550" s="120"/>
      <c r="EMY550" s="120"/>
      <c r="EMZ550" s="120"/>
      <c r="ENA550" s="120"/>
      <c r="ENB550" s="120"/>
      <c r="ENC550" s="120"/>
      <c r="END550" s="120"/>
      <c r="ENE550" s="120"/>
      <c r="ENF550" s="120"/>
      <c r="ENG550" s="120"/>
      <c r="ENH550" s="120"/>
      <c r="ENI550" s="120"/>
      <c r="ENJ550" s="120"/>
      <c r="ENK550" s="120"/>
      <c r="ENL550" s="120"/>
      <c r="ENM550" s="120"/>
      <c r="ENN550" s="120"/>
      <c r="ENO550" s="120"/>
      <c r="ENP550" s="120"/>
      <c r="ENQ550" s="120"/>
      <c r="ENR550" s="120"/>
      <c r="ENS550" s="120"/>
      <c r="ENT550" s="120"/>
      <c r="ENU550" s="120"/>
      <c r="ENV550" s="120"/>
      <c r="ENW550" s="120"/>
      <c r="ENX550" s="120"/>
      <c r="ENY550" s="120"/>
      <c r="ENZ550" s="120"/>
      <c r="EOA550" s="120"/>
      <c r="EOB550" s="120"/>
      <c r="EOC550" s="120"/>
      <c r="EOD550" s="120"/>
      <c r="EOE550" s="120"/>
      <c r="EOF550" s="120"/>
      <c r="EOG550" s="120"/>
      <c r="EOH550" s="120"/>
      <c r="EOI550" s="120"/>
      <c r="EOJ550" s="120"/>
      <c r="EOK550" s="120"/>
      <c r="EOL550" s="120"/>
      <c r="EOM550" s="120"/>
      <c r="EON550" s="120"/>
      <c r="EOO550" s="120"/>
      <c r="EOP550" s="120"/>
      <c r="EOQ550" s="120"/>
      <c r="EOR550" s="120"/>
      <c r="EOS550" s="120"/>
      <c r="EOT550" s="120"/>
      <c r="EOU550" s="120"/>
      <c r="EOV550" s="120"/>
      <c r="EOW550" s="120"/>
      <c r="EOX550" s="120"/>
      <c r="EOY550" s="120"/>
      <c r="EOZ550" s="120"/>
      <c r="EPA550" s="120"/>
      <c r="EPB550" s="120"/>
      <c r="EPC550" s="120"/>
      <c r="EPD550" s="120"/>
      <c r="EPE550" s="120"/>
      <c r="EPF550" s="120"/>
      <c r="EPG550" s="120"/>
      <c r="EPH550" s="120"/>
      <c r="EPI550" s="120"/>
      <c r="EPJ550" s="120"/>
      <c r="EPK550" s="120"/>
      <c r="EPL550" s="120"/>
      <c r="EPM550" s="120"/>
      <c r="EPN550" s="120"/>
      <c r="EPO550" s="120"/>
      <c r="EPP550" s="120"/>
      <c r="EPQ550" s="120"/>
      <c r="EPR550" s="120"/>
      <c r="EPS550" s="120"/>
      <c r="EPT550" s="120"/>
      <c r="EPU550" s="120"/>
      <c r="EPV550" s="120"/>
      <c r="EPW550" s="120"/>
      <c r="EPX550" s="120"/>
      <c r="EPY550" s="120"/>
      <c r="EPZ550" s="120"/>
      <c r="EQA550" s="120"/>
      <c r="EQB550" s="120"/>
      <c r="EQC550" s="120"/>
      <c r="EQD550" s="120"/>
      <c r="EQE550" s="120"/>
      <c r="EQF550" s="120"/>
      <c r="EQG550" s="120"/>
      <c r="EQH550" s="120"/>
      <c r="EQI550" s="120"/>
      <c r="EQJ550" s="120"/>
      <c r="EQK550" s="120"/>
      <c r="EQL550" s="120"/>
      <c r="EQM550" s="120"/>
      <c r="EQN550" s="120"/>
      <c r="EQO550" s="120"/>
      <c r="EQP550" s="120"/>
      <c r="EQQ550" s="120"/>
      <c r="EQR550" s="120"/>
      <c r="EQS550" s="120"/>
      <c r="EQT550" s="120"/>
      <c r="EQU550" s="120"/>
      <c r="EQV550" s="120"/>
      <c r="EQW550" s="120"/>
      <c r="EQX550" s="120"/>
      <c r="EQY550" s="120"/>
      <c r="EQZ550" s="120"/>
      <c r="ERA550" s="120"/>
      <c r="ERB550" s="120"/>
      <c r="ERC550" s="120"/>
      <c r="ERD550" s="120"/>
      <c r="ERE550" s="120"/>
      <c r="ERF550" s="120"/>
      <c r="ERG550" s="120"/>
      <c r="ERH550" s="120"/>
      <c r="ERI550" s="120"/>
      <c r="ERJ550" s="120"/>
      <c r="ERK550" s="120"/>
      <c r="ERL550" s="120"/>
      <c r="ERM550" s="120"/>
      <c r="ERN550" s="120"/>
      <c r="ERO550" s="120"/>
      <c r="ERP550" s="120"/>
      <c r="ERQ550" s="120"/>
      <c r="ERR550" s="120"/>
      <c r="ERS550" s="120"/>
      <c r="ERT550" s="120"/>
      <c r="ERU550" s="120"/>
      <c r="ERV550" s="120"/>
      <c r="ERW550" s="120"/>
      <c r="ERX550" s="120"/>
      <c r="ERY550" s="120"/>
      <c r="ERZ550" s="120"/>
      <c r="ESA550" s="120"/>
      <c r="ESB550" s="120"/>
      <c r="ESC550" s="120"/>
      <c r="ESD550" s="120"/>
      <c r="ESE550" s="120"/>
      <c r="ESF550" s="120"/>
      <c r="ESG550" s="120"/>
      <c r="ESH550" s="120"/>
      <c r="ESI550" s="120"/>
      <c r="ESJ550" s="120"/>
      <c r="ESK550" s="120"/>
      <c r="ESL550" s="120"/>
      <c r="ESM550" s="120"/>
      <c r="ESN550" s="120"/>
      <c r="ESO550" s="120"/>
      <c r="ESP550" s="120"/>
      <c r="ESQ550" s="120"/>
      <c r="ESR550" s="120"/>
      <c r="ESS550" s="120"/>
      <c r="EST550" s="120"/>
      <c r="ESU550" s="120"/>
      <c r="ESV550" s="120"/>
      <c r="ESW550" s="120"/>
      <c r="ESX550" s="120"/>
      <c r="ESY550" s="120"/>
      <c r="ESZ550" s="120"/>
      <c r="ETA550" s="120"/>
      <c r="ETB550" s="120"/>
      <c r="ETC550" s="120"/>
      <c r="ETD550" s="120"/>
      <c r="ETE550" s="120"/>
      <c r="ETF550" s="120"/>
      <c r="ETG550" s="120"/>
      <c r="ETH550" s="120"/>
      <c r="ETI550" s="120"/>
      <c r="ETJ550" s="120"/>
      <c r="ETK550" s="120"/>
      <c r="ETL550" s="120"/>
      <c r="ETM550" s="120"/>
      <c r="ETN550" s="120"/>
      <c r="ETO550" s="120"/>
      <c r="ETP550" s="120"/>
      <c r="ETQ550" s="120"/>
      <c r="ETR550" s="120"/>
      <c r="ETS550" s="120"/>
      <c r="ETT550" s="120"/>
      <c r="ETU550" s="120"/>
      <c r="ETV550" s="120"/>
      <c r="ETW550" s="120"/>
      <c r="ETX550" s="120"/>
      <c r="ETY550" s="120"/>
      <c r="ETZ550" s="120"/>
      <c r="EUA550" s="120"/>
      <c r="EUB550" s="120"/>
      <c r="EUC550" s="120"/>
      <c r="EUD550" s="120"/>
      <c r="EUE550" s="120"/>
      <c r="EUF550" s="120"/>
      <c r="EUG550" s="120"/>
      <c r="EUH550" s="120"/>
      <c r="EUI550" s="120"/>
      <c r="EUJ550" s="120"/>
      <c r="EUK550" s="120"/>
      <c r="EUL550" s="120"/>
      <c r="EUM550" s="120"/>
      <c r="EUN550" s="120"/>
      <c r="EUO550" s="120"/>
      <c r="EUP550" s="120"/>
      <c r="EUQ550" s="120"/>
      <c r="EUR550" s="120"/>
      <c r="EUS550" s="120"/>
      <c r="EUT550" s="120"/>
      <c r="EUU550" s="120"/>
      <c r="EUV550" s="120"/>
      <c r="EUW550" s="120"/>
      <c r="EUX550" s="120"/>
      <c r="EUY550" s="120"/>
      <c r="EUZ550" s="120"/>
      <c r="EVA550" s="120"/>
      <c r="EVB550" s="120"/>
      <c r="EVC550" s="120"/>
      <c r="EVD550" s="120"/>
      <c r="EVE550" s="120"/>
      <c r="EVF550" s="120"/>
      <c r="EVG550" s="120"/>
      <c r="EVH550" s="120"/>
      <c r="EVI550" s="120"/>
      <c r="EVJ550" s="120"/>
      <c r="EVK550" s="120"/>
      <c r="EVL550" s="120"/>
      <c r="EVM550" s="120"/>
      <c r="EVN550" s="120"/>
      <c r="EVO550" s="120"/>
      <c r="EVP550" s="120"/>
      <c r="EVQ550" s="120"/>
      <c r="EVR550" s="120"/>
      <c r="EVS550" s="120"/>
      <c r="EVT550" s="120"/>
      <c r="EVU550" s="120"/>
      <c r="EVV550" s="120"/>
      <c r="EVW550" s="120"/>
      <c r="EVX550" s="120"/>
      <c r="EVY550" s="120"/>
      <c r="EVZ550" s="120"/>
      <c r="EWA550" s="120"/>
      <c r="EWB550" s="120"/>
      <c r="EWC550" s="120"/>
      <c r="EWD550" s="120"/>
      <c r="EWE550" s="120"/>
      <c r="EWF550" s="120"/>
      <c r="EWG550" s="120"/>
      <c r="EWH550" s="120"/>
      <c r="EWI550" s="120"/>
      <c r="EWJ550" s="120"/>
      <c r="EWK550" s="120"/>
      <c r="EWL550" s="120"/>
      <c r="EWM550" s="120"/>
      <c r="EWN550" s="120"/>
      <c r="EWO550" s="120"/>
      <c r="EWP550" s="120"/>
      <c r="EWQ550" s="120"/>
      <c r="EWR550" s="120"/>
      <c r="EWS550" s="120"/>
      <c r="EWT550" s="120"/>
      <c r="EWU550" s="120"/>
      <c r="EWV550" s="120"/>
      <c r="EWW550" s="120"/>
      <c r="EWX550" s="120"/>
      <c r="EWY550" s="120"/>
      <c r="EWZ550" s="120"/>
      <c r="EXA550" s="120"/>
      <c r="EXB550" s="120"/>
      <c r="EXC550" s="120"/>
      <c r="EXD550" s="120"/>
      <c r="EXE550" s="120"/>
      <c r="EXF550" s="120"/>
      <c r="EXG550" s="120"/>
      <c r="EXH550" s="120"/>
      <c r="EXI550" s="120"/>
      <c r="EXJ550" s="120"/>
      <c r="EXK550" s="120"/>
      <c r="EXL550" s="120"/>
      <c r="EXM550" s="120"/>
      <c r="EXN550" s="120"/>
      <c r="EXO550" s="120"/>
      <c r="EXP550" s="120"/>
      <c r="EXQ550" s="120"/>
      <c r="EXR550" s="120"/>
      <c r="EXS550" s="120"/>
      <c r="EXT550" s="120"/>
      <c r="EXU550" s="120"/>
      <c r="EXV550" s="120"/>
      <c r="EXW550" s="120"/>
      <c r="EXX550" s="120"/>
      <c r="EXY550" s="120"/>
      <c r="EXZ550" s="120"/>
      <c r="EYA550" s="120"/>
      <c r="EYB550" s="120"/>
      <c r="EYC550" s="120"/>
      <c r="EYD550" s="120"/>
      <c r="EYE550" s="120"/>
      <c r="EYF550" s="120"/>
      <c r="EYG550" s="120"/>
      <c r="EYH550" s="120"/>
      <c r="EYI550" s="120"/>
      <c r="EYJ550" s="120"/>
      <c r="EYK550" s="120"/>
      <c r="EYL550" s="120"/>
      <c r="EYM550" s="120"/>
      <c r="EYN550" s="120"/>
      <c r="EYO550" s="120"/>
      <c r="EYP550" s="120"/>
      <c r="EYQ550" s="120"/>
      <c r="EYR550" s="120"/>
      <c r="EYS550" s="120"/>
      <c r="EYT550" s="120"/>
      <c r="EYU550" s="120"/>
      <c r="EYV550" s="120"/>
      <c r="EYW550" s="120"/>
      <c r="EYX550" s="120"/>
      <c r="EYY550" s="120"/>
      <c r="EYZ550" s="120"/>
      <c r="EZA550" s="120"/>
      <c r="EZB550" s="120"/>
      <c r="EZC550" s="120"/>
      <c r="EZD550" s="120"/>
      <c r="EZE550" s="120"/>
      <c r="EZF550" s="120"/>
      <c r="EZG550" s="120"/>
      <c r="EZH550" s="120"/>
      <c r="EZI550" s="120"/>
      <c r="EZJ550" s="120"/>
      <c r="EZK550" s="120"/>
      <c r="EZL550" s="120"/>
      <c r="EZM550" s="120"/>
      <c r="EZN550" s="120"/>
      <c r="EZO550" s="120"/>
      <c r="EZP550" s="120"/>
      <c r="EZQ550" s="120"/>
      <c r="EZR550" s="120"/>
      <c r="EZS550" s="120"/>
      <c r="EZT550" s="120"/>
      <c r="EZU550" s="120"/>
      <c r="EZV550" s="120"/>
      <c r="EZW550" s="120"/>
      <c r="EZX550" s="120"/>
      <c r="EZY550" s="120"/>
      <c r="EZZ550" s="120"/>
      <c r="FAA550" s="120"/>
      <c r="FAB550" s="120"/>
      <c r="FAC550" s="120"/>
      <c r="FAD550" s="120"/>
      <c r="FAE550" s="120"/>
      <c r="FAF550" s="120"/>
      <c r="FAG550" s="120"/>
      <c r="FAH550" s="120"/>
      <c r="FAI550" s="120"/>
      <c r="FAJ550" s="120"/>
      <c r="FAK550" s="120"/>
      <c r="FAL550" s="120"/>
      <c r="FAM550" s="120"/>
      <c r="FAN550" s="120"/>
      <c r="FAO550" s="120"/>
      <c r="FAP550" s="120"/>
      <c r="FAQ550" s="120"/>
      <c r="FAR550" s="120"/>
      <c r="FAS550" s="120"/>
      <c r="FAT550" s="120"/>
      <c r="FAU550" s="120"/>
      <c r="FAV550" s="120"/>
      <c r="FAW550" s="120"/>
      <c r="FAX550" s="120"/>
      <c r="FAY550" s="120"/>
      <c r="FAZ550" s="120"/>
      <c r="FBA550" s="120"/>
      <c r="FBB550" s="120"/>
      <c r="FBC550" s="120"/>
      <c r="FBD550" s="120"/>
      <c r="FBE550" s="120"/>
      <c r="FBF550" s="120"/>
      <c r="FBG550" s="120"/>
      <c r="FBH550" s="120"/>
      <c r="FBI550" s="120"/>
      <c r="FBJ550" s="120"/>
      <c r="FBK550" s="120"/>
      <c r="FBL550" s="120"/>
      <c r="FBM550" s="120"/>
      <c r="FBN550" s="120"/>
      <c r="FBO550" s="120"/>
      <c r="FBP550" s="120"/>
      <c r="FBQ550" s="120"/>
      <c r="FBR550" s="120"/>
      <c r="FBS550" s="120"/>
      <c r="FBT550" s="120"/>
      <c r="FBU550" s="120"/>
      <c r="FBV550" s="120"/>
      <c r="FBW550" s="120"/>
      <c r="FBX550" s="120"/>
      <c r="FBY550" s="120"/>
      <c r="FBZ550" s="120"/>
      <c r="FCA550" s="120"/>
      <c r="FCB550" s="120"/>
      <c r="FCC550" s="120"/>
      <c r="FCD550" s="120"/>
      <c r="FCE550" s="120"/>
      <c r="FCF550" s="120"/>
      <c r="FCG550" s="120"/>
      <c r="FCH550" s="120"/>
      <c r="FCI550" s="120"/>
      <c r="FCJ550" s="120"/>
      <c r="FCK550" s="120"/>
      <c r="FCL550" s="120"/>
      <c r="FCM550" s="120"/>
      <c r="FCN550" s="120"/>
      <c r="FCO550" s="120"/>
      <c r="FCP550" s="120"/>
      <c r="FCQ550" s="120"/>
      <c r="FCR550" s="120"/>
      <c r="FCS550" s="120"/>
      <c r="FCT550" s="120"/>
      <c r="FCU550" s="120"/>
      <c r="FCV550" s="120"/>
      <c r="FCW550" s="120"/>
      <c r="FCX550" s="120"/>
      <c r="FCY550" s="120"/>
      <c r="FCZ550" s="120"/>
      <c r="FDA550" s="120"/>
      <c r="FDB550" s="120"/>
      <c r="FDC550" s="120"/>
      <c r="FDD550" s="120"/>
      <c r="FDE550" s="120"/>
      <c r="FDF550" s="120"/>
      <c r="FDG550" s="120"/>
      <c r="FDH550" s="120"/>
      <c r="FDI550" s="120"/>
      <c r="FDJ550" s="120"/>
      <c r="FDK550" s="120"/>
      <c r="FDL550" s="120"/>
      <c r="FDM550" s="120"/>
      <c r="FDN550" s="120"/>
      <c r="FDO550" s="120"/>
      <c r="FDP550" s="120"/>
      <c r="FDQ550" s="120"/>
      <c r="FDR550" s="120"/>
      <c r="FDS550" s="120"/>
      <c r="FDT550" s="120"/>
      <c r="FDU550" s="120"/>
      <c r="FDV550" s="120"/>
      <c r="FDW550" s="120"/>
      <c r="FDX550" s="120"/>
      <c r="FDY550" s="120"/>
      <c r="FDZ550" s="120"/>
      <c r="FEA550" s="120"/>
      <c r="FEB550" s="120"/>
      <c r="FEC550" s="120"/>
      <c r="FED550" s="120"/>
      <c r="FEE550" s="120"/>
      <c r="FEF550" s="120"/>
      <c r="FEG550" s="120"/>
      <c r="FEH550" s="120"/>
      <c r="FEI550" s="120"/>
      <c r="FEJ550" s="120"/>
      <c r="FEK550" s="120"/>
      <c r="FEL550" s="120"/>
      <c r="FEM550" s="120"/>
      <c r="FEN550" s="120"/>
      <c r="FEO550" s="120"/>
      <c r="FEP550" s="120"/>
      <c r="FEQ550" s="120"/>
      <c r="FER550" s="120"/>
      <c r="FES550" s="120"/>
      <c r="FET550" s="120"/>
      <c r="FEU550" s="120"/>
      <c r="FEV550" s="120"/>
      <c r="FEW550" s="120"/>
      <c r="FEX550" s="120"/>
      <c r="FEY550" s="120"/>
      <c r="FEZ550" s="120"/>
      <c r="FFA550" s="120"/>
      <c r="FFB550" s="120"/>
      <c r="FFC550" s="120"/>
      <c r="FFD550" s="120"/>
      <c r="FFE550" s="120"/>
      <c r="FFF550" s="120"/>
      <c r="FFG550" s="120"/>
      <c r="FFH550" s="120"/>
      <c r="FFI550" s="120"/>
      <c r="FFJ550" s="120"/>
      <c r="FFK550" s="120"/>
      <c r="FFL550" s="120"/>
      <c r="FFM550" s="120"/>
      <c r="FFN550" s="120"/>
      <c r="FFO550" s="120"/>
      <c r="FFP550" s="120"/>
      <c r="FFQ550" s="120"/>
      <c r="FFR550" s="120"/>
      <c r="FFS550" s="120"/>
      <c r="FFT550" s="120"/>
      <c r="FFU550" s="120"/>
      <c r="FFV550" s="120"/>
      <c r="FFW550" s="120"/>
      <c r="FFX550" s="120"/>
      <c r="FFY550" s="120"/>
      <c r="FFZ550" s="120"/>
      <c r="FGA550" s="120"/>
      <c r="FGB550" s="120"/>
      <c r="FGC550" s="120"/>
      <c r="FGD550" s="120"/>
      <c r="FGE550" s="120"/>
      <c r="FGF550" s="120"/>
      <c r="FGG550" s="120"/>
      <c r="FGH550" s="120"/>
      <c r="FGI550" s="120"/>
      <c r="FGJ550" s="120"/>
      <c r="FGK550" s="120"/>
      <c r="FGL550" s="120"/>
      <c r="FGM550" s="120"/>
      <c r="FGN550" s="120"/>
      <c r="FGO550" s="120"/>
      <c r="FGP550" s="120"/>
      <c r="FGQ550" s="120"/>
      <c r="FGR550" s="120"/>
      <c r="FGS550" s="120"/>
      <c r="FGT550" s="120"/>
      <c r="FGU550" s="120"/>
      <c r="FGV550" s="120"/>
      <c r="FGW550" s="120"/>
      <c r="FGX550" s="120"/>
      <c r="FGY550" s="120"/>
      <c r="FGZ550" s="120"/>
      <c r="FHA550" s="120"/>
      <c r="FHB550" s="120"/>
      <c r="FHC550" s="120"/>
      <c r="FHD550" s="120"/>
      <c r="FHE550" s="120"/>
      <c r="FHF550" s="120"/>
      <c r="FHG550" s="120"/>
      <c r="FHH550" s="120"/>
      <c r="FHI550" s="120"/>
      <c r="FHJ550" s="120"/>
      <c r="FHK550" s="120"/>
      <c r="FHL550" s="120"/>
      <c r="FHM550" s="120"/>
      <c r="FHN550" s="120"/>
      <c r="FHO550" s="120"/>
      <c r="FHP550" s="120"/>
      <c r="FHQ550" s="120"/>
      <c r="FHR550" s="120"/>
      <c r="FHS550" s="120"/>
      <c r="FHT550" s="120"/>
      <c r="FHU550" s="120"/>
      <c r="FHV550" s="120"/>
      <c r="FHW550" s="120"/>
      <c r="FHX550" s="120"/>
      <c r="FHY550" s="120"/>
      <c r="FHZ550" s="120"/>
      <c r="FIA550" s="120"/>
      <c r="FIB550" s="120"/>
      <c r="FIC550" s="120"/>
      <c r="FID550" s="120"/>
      <c r="FIE550" s="120"/>
      <c r="FIF550" s="120"/>
      <c r="FIG550" s="120"/>
      <c r="FIH550" s="120"/>
      <c r="FII550" s="120"/>
      <c r="FIJ550" s="120"/>
      <c r="FIK550" s="120"/>
      <c r="FIL550" s="120"/>
      <c r="FIM550" s="120"/>
      <c r="FIN550" s="120"/>
      <c r="FIO550" s="120"/>
      <c r="FIP550" s="120"/>
      <c r="FIQ550" s="120"/>
      <c r="FIR550" s="120"/>
      <c r="FIS550" s="120"/>
      <c r="FIT550" s="120"/>
      <c r="FIU550" s="120"/>
      <c r="FIV550" s="120"/>
      <c r="FIW550" s="120"/>
      <c r="FIX550" s="120"/>
      <c r="FIY550" s="120"/>
      <c r="FIZ550" s="120"/>
      <c r="FJA550" s="120"/>
      <c r="FJB550" s="120"/>
      <c r="FJC550" s="120"/>
      <c r="FJD550" s="120"/>
      <c r="FJE550" s="120"/>
      <c r="FJF550" s="120"/>
      <c r="FJG550" s="120"/>
      <c r="FJH550" s="120"/>
      <c r="FJI550" s="120"/>
      <c r="FJJ550" s="120"/>
      <c r="FJK550" s="120"/>
      <c r="FJL550" s="120"/>
      <c r="FJM550" s="120"/>
      <c r="FJN550" s="120"/>
      <c r="FJO550" s="120"/>
      <c r="FJP550" s="120"/>
      <c r="FJQ550" s="120"/>
      <c r="FJR550" s="120"/>
      <c r="FJS550" s="120"/>
      <c r="FJT550" s="120"/>
      <c r="FJU550" s="120"/>
      <c r="FJV550" s="120"/>
      <c r="FJW550" s="120"/>
      <c r="FJX550" s="120"/>
      <c r="FJY550" s="120"/>
      <c r="FJZ550" s="120"/>
      <c r="FKA550" s="120"/>
      <c r="FKB550" s="120"/>
      <c r="FKC550" s="120"/>
      <c r="FKD550" s="120"/>
      <c r="FKE550" s="120"/>
      <c r="FKF550" s="120"/>
      <c r="FKG550" s="120"/>
      <c r="FKH550" s="120"/>
      <c r="FKI550" s="120"/>
      <c r="FKJ550" s="120"/>
      <c r="FKK550" s="120"/>
      <c r="FKL550" s="120"/>
      <c r="FKM550" s="120"/>
      <c r="FKN550" s="120"/>
      <c r="FKO550" s="120"/>
      <c r="FKP550" s="120"/>
      <c r="FKQ550" s="120"/>
      <c r="FKR550" s="120"/>
      <c r="FKS550" s="120"/>
      <c r="FKT550" s="120"/>
      <c r="FKU550" s="120"/>
      <c r="FKV550" s="120"/>
      <c r="FKW550" s="120"/>
      <c r="FKX550" s="120"/>
      <c r="FKY550" s="120"/>
      <c r="FKZ550" s="120"/>
      <c r="FLA550" s="120"/>
      <c r="FLB550" s="120"/>
      <c r="FLC550" s="120"/>
      <c r="FLD550" s="120"/>
      <c r="FLE550" s="120"/>
      <c r="FLF550" s="120"/>
      <c r="FLG550" s="120"/>
      <c r="FLH550" s="120"/>
      <c r="FLI550" s="120"/>
      <c r="FLJ550" s="120"/>
      <c r="FLK550" s="120"/>
      <c r="FLL550" s="120"/>
      <c r="FLM550" s="120"/>
      <c r="FLN550" s="120"/>
      <c r="FLO550" s="120"/>
      <c r="FLP550" s="120"/>
      <c r="FLQ550" s="120"/>
      <c r="FLR550" s="120"/>
      <c r="FLS550" s="120"/>
      <c r="FLT550" s="120"/>
      <c r="FLU550" s="120"/>
      <c r="FLV550" s="120"/>
      <c r="FLW550" s="120"/>
      <c r="FLX550" s="120"/>
      <c r="FLY550" s="120"/>
      <c r="FLZ550" s="120"/>
      <c r="FMA550" s="120"/>
      <c r="FMB550" s="120"/>
      <c r="FMC550" s="120"/>
      <c r="FMD550" s="120"/>
      <c r="FME550" s="120"/>
      <c r="FMF550" s="120"/>
      <c r="FMG550" s="120"/>
      <c r="FMH550" s="120"/>
      <c r="FMI550" s="120"/>
      <c r="FMJ550" s="120"/>
      <c r="FMK550" s="120"/>
      <c r="FML550" s="120"/>
      <c r="FMM550" s="120"/>
      <c r="FMN550" s="120"/>
      <c r="FMO550" s="120"/>
      <c r="FMP550" s="120"/>
      <c r="FMQ550" s="120"/>
      <c r="FMR550" s="120"/>
      <c r="FMS550" s="120"/>
      <c r="FMT550" s="120"/>
      <c r="FMU550" s="120"/>
      <c r="FMV550" s="120"/>
      <c r="FMW550" s="120"/>
      <c r="FMX550" s="120"/>
      <c r="FMY550" s="120"/>
      <c r="FMZ550" s="120"/>
      <c r="FNA550" s="120"/>
      <c r="FNB550" s="120"/>
      <c r="FNC550" s="120"/>
      <c r="FND550" s="120"/>
      <c r="FNE550" s="120"/>
      <c r="FNF550" s="120"/>
      <c r="FNG550" s="120"/>
      <c r="FNH550" s="120"/>
      <c r="FNI550" s="120"/>
      <c r="FNJ550" s="120"/>
      <c r="FNK550" s="120"/>
      <c r="FNL550" s="120"/>
      <c r="FNM550" s="120"/>
      <c r="FNN550" s="120"/>
      <c r="FNO550" s="120"/>
      <c r="FNP550" s="120"/>
      <c r="FNQ550" s="120"/>
      <c r="FNR550" s="120"/>
      <c r="FNS550" s="120"/>
      <c r="FNT550" s="120"/>
      <c r="FNU550" s="120"/>
      <c r="FNV550" s="120"/>
      <c r="FNW550" s="120"/>
      <c r="FNX550" s="120"/>
      <c r="FNY550" s="120"/>
      <c r="FNZ550" s="120"/>
      <c r="FOA550" s="120"/>
      <c r="FOB550" s="120"/>
      <c r="FOC550" s="120"/>
      <c r="FOD550" s="120"/>
      <c r="FOE550" s="120"/>
      <c r="FOF550" s="120"/>
      <c r="FOG550" s="120"/>
      <c r="FOH550" s="120"/>
      <c r="FOI550" s="120"/>
      <c r="FOJ550" s="120"/>
      <c r="FOK550" s="120"/>
      <c r="FOL550" s="120"/>
      <c r="FOM550" s="120"/>
      <c r="FON550" s="120"/>
      <c r="FOO550" s="120"/>
      <c r="FOP550" s="120"/>
      <c r="FOQ550" s="120"/>
      <c r="FOR550" s="120"/>
      <c r="FOS550" s="120"/>
      <c r="FOT550" s="120"/>
      <c r="FOU550" s="120"/>
      <c r="FOV550" s="120"/>
      <c r="FOW550" s="120"/>
      <c r="FOX550" s="120"/>
      <c r="FOY550" s="120"/>
      <c r="FOZ550" s="120"/>
      <c r="FPA550" s="120"/>
      <c r="FPB550" s="120"/>
      <c r="FPC550" s="120"/>
      <c r="FPD550" s="120"/>
      <c r="FPE550" s="120"/>
      <c r="FPF550" s="120"/>
      <c r="FPG550" s="120"/>
      <c r="FPH550" s="120"/>
      <c r="FPI550" s="120"/>
      <c r="FPJ550" s="120"/>
      <c r="FPK550" s="120"/>
      <c r="FPL550" s="120"/>
      <c r="FPM550" s="120"/>
      <c r="FPN550" s="120"/>
      <c r="FPO550" s="120"/>
      <c r="FPP550" s="120"/>
      <c r="FPQ550" s="120"/>
      <c r="FPR550" s="120"/>
      <c r="FPS550" s="120"/>
      <c r="FPT550" s="120"/>
      <c r="FPU550" s="120"/>
      <c r="FPV550" s="120"/>
      <c r="FPW550" s="120"/>
      <c r="FPX550" s="120"/>
      <c r="FPY550" s="120"/>
      <c r="FPZ550" s="120"/>
      <c r="FQA550" s="120"/>
      <c r="FQB550" s="120"/>
      <c r="FQC550" s="120"/>
      <c r="FQD550" s="120"/>
      <c r="FQE550" s="120"/>
      <c r="FQF550" s="120"/>
      <c r="FQG550" s="120"/>
      <c r="FQH550" s="120"/>
      <c r="FQI550" s="120"/>
      <c r="FQJ550" s="120"/>
      <c r="FQK550" s="120"/>
      <c r="FQL550" s="120"/>
      <c r="FQM550" s="120"/>
      <c r="FQN550" s="120"/>
      <c r="FQO550" s="120"/>
      <c r="FQP550" s="120"/>
      <c r="FQQ550" s="120"/>
      <c r="FQR550" s="120"/>
      <c r="FQS550" s="120"/>
      <c r="FQT550" s="120"/>
      <c r="FQU550" s="120"/>
      <c r="FQV550" s="120"/>
      <c r="FQW550" s="120"/>
      <c r="FQX550" s="120"/>
      <c r="FQY550" s="120"/>
      <c r="FQZ550" s="120"/>
      <c r="FRA550" s="120"/>
      <c r="FRB550" s="120"/>
      <c r="FRC550" s="120"/>
      <c r="FRD550" s="120"/>
      <c r="FRE550" s="120"/>
      <c r="FRF550" s="120"/>
      <c r="FRG550" s="120"/>
      <c r="FRH550" s="120"/>
      <c r="FRI550" s="120"/>
      <c r="FRJ550" s="120"/>
      <c r="FRK550" s="120"/>
      <c r="FRL550" s="120"/>
      <c r="FRM550" s="120"/>
      <c r="FRN550" s="120"/>
      <c r="FRO550" s="120"/>
      <c r="FRP550" s="120"/>
      <c r="FRQ550" s="120"/>
      <c r="FRR550" s="120"/>
      <c r="FRS550" s="120"/>
      <c r="FRT550" s="120"/>
      <c r="FRU550" s="120"/>
      <c r="FRV550" s="120"/>
      <c r="FRW550" s="120"/>
      <c r="FRX550" s="120"/>
      <c r="FRY550" s="120"/>
      <c r="FRZ550" s="120"/>
      <c r="FSA550" s="120"/>
      <c r="FSB550" s="120"/>
      <c r="FSC550" s="120"/>
      <c r="FSD550" s="120"/>
      <c r="FSE550" s="120"/>
      <c r="FSF550" s="120"/>
      <c r="FSG550" s="120"/>
      <c r="FSH550" s="120"/>
      <c r="FSI550" s="120"/>
      <c r="FSJ550" s="120"/>
      <c r="FSK550" s="120"/>
      <c r="FSL550" s="120"/>
      <c r="FSM550" s="120"/>
      <c r="FSN550" s="120"/>
      <c r="FSO550" s="120"/>
      <c r="FSP550" s="120"/>
      <c r="FSQ550" s="120"/>
      <c r="FSR550" s="120"/>
      <c r="FSS550" s="120"/>
      <c r="FST550" s="120"/>
      <c r="FSU550" s="120"/>
      <c r="FSV550" s="120"/>
      <c r="FSW550" s="120"/>
      <c r="FSX550" s="120"/>
      <c r="FSY550" s="120"/>
      <c r="FSZ550" s="120"/>
      <c r="FTA550" s="120"/>
      <c r="FTB550" s="120"/>
      <c r="FTC550" s="120"/>
      <c r="FTD550" s="120"/>
      <c r="FTE550" s="120"/>
      <c r="FTF550" s="120"/>
      <c r="FTG550" s="120"/>
      <c r="FTH550" s="120"/>
      <c r="FTI550" s="120"/>
      <c r="FTJ550" s="120"/>
      <c r="FTK550" s="120"/>
      <c r="FTL550" s="120"/>
      <c r="FTM550" s="120"/>
      <c r="FTN550" s="120"/>
      <c r="FTO550" s="120"/>
      <c r="FTP550" s="120"/>
      <c r="FTQ550" s="120"/>
      <c r="FTR550" s="120"/>
      <c r="FTS550" s="120"/>
      <c r="FTT550" s="120"/>
      <c r="FTU550" s="120"/>
      <c r="FTV550" s="120"/>
      <c r="FTW550" s="120"/>
      <c r="FTX550" s="120"/>
      <c r="FTY550" s="120"/>
      <c r="FTZ550" s="120"/>
      <c r="FUA550" s="120"/>
      <c r="FUB550" s="120"/>
      <c r="FUC550" s="120"/>
      <c r="FUD550" s="120"/>
      <c r="FUE550" s="120"/>
      <c r="FUF550" s="120"/>
      <c r="FUG550" s="120"/>
      <c r="FUH550" s="120"/>
      <c r="FUI550" s="120"/>
      <c r="FUJ550" s="120"/>
      <c r="FUK550" s="120"/>
      <c r="FUL550" s="120"/>
      <c r="FUM550" s="120"/>
      <c r="FUN550" s="120"/>
      <c r="FUO550" s="120"/>
      <c r="FUP550" s="120"/>
      <c r="FUQ550" s="120"/>
      <c r="FUR550" s="120"/>
      <c r="FUS550" s="120"/>
      <c r="FUT550" s="120"/>
      <c r="FUU550" s="120"/>
      <c r="FUV550" s="120"/>
      <c r="FUW550" s="120"/>
      <c r="FUX550" s="120"/>
      <c r="FUY550" s="120"/>
      <c r="FUZ550" s="120"/>
      <c r="FVA550" s="120"/>
      <c r="FVB550" s="120"/>
      <c r="FVC550" s="120"/>
      <c r="FVD550" s="120"/>
      <c r="FVE550" s="120"/>
      <c r="FVF550" s="120"/>
      <c r="FVG550" s="120"/>
      <c r="FVH550" s="120"/>
      <c r="FVI550" s="120"/>
      <c r="FVJ550" s="120"/>
      <c r="FVK550" s="120"/>
      <c r="FVL550" s="120"/>
      <c r="FVM550" s="120"/>
      <c r="FVN550" s="120"/>
      <c r="FVO550" s="120"/>
      <c r="FVP550" s="120"/>
      <c r="FVQ550" s="120"/>
      <c r="FVR550" s="120"/>
      <c r="FVS550" s="120"/>
      <c r="FVT550" s="120"/>
      <c r="FVU550" s="120"/>
      <c r="FVV550" s="120"/>
      <c r="FVW550" s="120"/>
      <c r="FVX550" s="120"/>
      <c r="FVY550" s="120"/>
      <c r="FVZ550" s="120"/>
      <c r="FWA550" s="120"/>
      <c r="FWB550" s="120"/>
      <c r="FWC550" s="120"/>
      <c r="FWD550" s="120"/>
      <c r="FWE550" s="120"/>
      <c r="FWF550" s="120"/>
      <c r="FWG550" s="120"/>
      <c r="FWH550" s="120"/>
      <c r="FWI550" s="120"/>
      <c r="FWJ550" s="120"/>
      <c r="FWK550" s="120"/>
      <c r="FWL550" s="120"/>
      <c r="FWM550" s="120"/>
      <c r="FWN550" s="120"/>
      <c r="FWO550" s="120"/>
      <c r="FWP550" s="120"/>
      <c r="FWQ550" s="120"/>
      <c r="FWR550" s="120"/>
      <c r="FWS550" s="120"/>
      <c r="FWT550" s="120"/>
      <c r="FWU550" s="120"/>
      <c r="FWV550" s="120"/>
      <c r="FWW550" s="120"/>
      <c r="FWX550" s="120"/>
      <c r="FWY550" s="120"/>
      <c r="FWZ550" s="120"/>
      <c r="FXA550" s="120"/>
      <c r="FXB550" s="120"/>
      <c r="FXC550" s="120"/>
      <c r="FXD550" s="120"/>
      <c r="FXE550" s="120"/>
      <c r="FXF550" s="120"/>
      <c r="FXG550" s="120"/>
      <c r="FXH550" s="120"/>
      <c r="FXI550" s="120"/>
      <c r="FXJ550" s="120"/>
      <c r="FXK550" s="120"/>
      <c r="FXL550" s="120"/>
      <c r="FXM550" s="120"/>
      <c r="FXN550" s="120"/>
      <c r="FXO550" s="120"/>
      <c r="FXP550" s="120"/>
      <c r="FXQ550" s="120"/>
      <c r="FXR550" s="120"/>
      <c r="FXS550" s="120"/>
      <c r="FXT550" s="120"/>
      <c r="FXU550" s="120"/>
      <c r="FXV550" s="120"/>
      <c r="FXW550" s="120"/>
      <c r="FXX550" s="120"/>
      <c r="FXY550" s="120"/>
      <c r="FXZ550" s="120"/>
      <c r="FYA550" s="120"/>
      <c r="FYB550" s="120"/>
      <c r="FYC550" s="120"/>
      <c r="FYD550" s="120"/>
      <c r="FYE550" s="120"/>
      <c r="FYF550" s="120"/>
      <c r="FYG550" s="120"/>
      <c r="FYH550" s="120"/>
      <c r="FYI550" s="120"/>
      <c r="FYJ550" s="120"/>
      <c r="FYK550" s="120"/>
      <c r="FYL550" s="120"/>
      <c r="FYM550" s="120"/>
      <c r="FYN550" s="120"/>
      <c r="FYO550" s="120"/>
      <c r="FYP550" s="120"/>
      <c r="FYQ550" s="120"/>
      <c r="FYR550" s="120"/>
      <c r="FYS550" s="120"/>
      <c r="FYT550" s="120"/>
      <c r="FYU550" s="120"/>
      <c r="FYV550" s="120"/>
      <c r="FYW550" s="120"/>
      <c r="FYX550" s="120"/>
      <c r="FYY550" s="120"/>
      <c r="FYZ550" s="120"/>
      <c r="FZA550" s="120"/>
      <c r="FZB550" s="120"/>
      <c r="FZC550" s="120"/>
      <c r="FZD550" s="120"/>
      <c r="FZE550" s="120"/>
      <c r="FZF550" s="120"/>
      <c r="FZG550" s="120"/>
      <c r="FZH550" s="120"/>
      <c r="FZI550" s="120"/>
      <c r="FZJ550" s="120"/>
      <c r="FZK550" s="120"/>
      <c r="FZL550" s="120"/>
      <c r="FZM550" s="120"/>
      <c r="FZN550" s="120"/>
      <c r="FZO550" s="120"/>
      <c r="FZP550" s="120"/>
      <c r="FZQ550" s="120"/>
      <c r="FZR550" s="120"/>
      <c r="FZS550" s="120"/>
      <c r="FZT550" s="120"/>
      <c r="FZU550" s="120"/>
      <c r="FZV550" s="120"/>
      <c r="FZW550" s="120"/>
      <c r="FZX550" s="120"/>
      <c r="FZY550" s="120"/>
      <c r="FZZ550" s="120"/>
      <c r="GAA550" s="120"/>
      <c r="GAB550" s="120"/>
      <c r="GAC550" s="120"/>
      <c r="GAD550" s="120"/>
      <c r="GAE550" s="120"/>
      <c r="GAF550" s="120"/>
      <c r="GAG550" s="120"/>
      <c r="GAH550" s="120"/>
      <c r="GAI550" s="120"/>
      <c r="GAJ550" s="120"/>
      <c r="GAK550" s="120"/>
      <c r="GAL550" s="120"/>
      <c r="GAM550" s="120"/>
      <c r="GAN550" s="120"/>
      <c r="GAO550" s="120"/>
      <c r="GAP550" s="120"/>
      <c r="GAQ550" s="120"/>
      <c r="GAR550" s="120"/>
      <c r="GAS550" s="120"/>
      <c r="GAT550" s="120"/>
      <c r="GAU550" s="120"/>
      <c r="GAV550" s="120"/>
      <c r="GAW550" s="120"/>
      <c r="GAX550" s="120"/>
      <c r="GAY550" s="120"/>
      <c r="GAZ550" s="120"/>
      <c r="GBA550" s="120"/>
      <c r="GBB550" s="120"/>
      <c r="GBC550" s="120"/>
      <c r="GBD550" s="120"/>
      <c r="GBE550" s="120"/>
      <c r="GBF550" s="120"/>
      <c r="GBG550" s="120"/>
      <c r="GBH550" s="120"/>
      <c r="GBI550" s="120"/>
      <c r="GBJ550" s="120"/>
      <c r="GBK550" s="120"/>
      <c r="GBL550" s="120"/>
      <c r="GBM550" s="120"/>
      <c r="GBN550" s="120"/>
      <c r="GBO550" s="120"/>
      <c r="GBP550" s="120"/>
      <c r="GBQ550" s="120"/>
      <c r="GBR550" s="120"/>
      <c r="GBS550" s="120"/>
      <c r="GBT550" s="120"/>
      <c r="GBU550" s="120"/>
      <c r="GBV550" s="120"/>
      <c r="GBW550" s="120"/>
      <c r="GBX550" s="120"/>
      <c r="GBY550" s="120"/>
      <c r="GBZ550" s="120"/>
      <c r="GCA550" s="120"/>
      <c r="GCB550" s="120"/>
      <c r="GCC550" s="120"/>
      <c r="GCD550" s="120"/>
      <c r="GCE550" s="120"/>
      <c r="GCF550" s="120"/>
      <c r="GCG550" s="120"/>
      <c r="GCH550" s="120"/>
      <c r="GCI550" s="120"/>
      <c r="GCJ550" s="120"/>
      <c r="GCK550" s="120"/>
      <c r="GCL550" s="120"/>
      <c r="GCM550" s="120"/>
      <c r="GCN550" s="120"/>
      <c r="GCO550" s="120"/>
      <c r="GCP550" s="120"/>
      <c r="GCQ550" s="120"/>
      <c r="GCR550" s="120"/>
      <c r="GCS550" s="120"/>
      <c r="GCT550" s="120"/>
      <c r="GCU550" s="120"/>
      <c r="GCV550" s="120"/>
      <c r="GCW550" s="120"/>
      <c r="GCX550" s="120"/>
      <c r="GCY550" s="120"/>
      <c r="GCZ550" s="120"/>
      <c r="GDA550" s="120"/>
      <c r="GDB550" s="120"/>
      <c r="GDC550" s="120"/>
      <c r="GDD550" s="120"/>
      <c r="GDE550" s="120"/>
      <c r="GDF550" s="120"/>
      <c r="GDG550" s="120"/>
      <c r="GDH550" s="120"/>
      <c r="GDI550" s="120"/>
      <c r="GDJ550" s="120"/>
      <c r="GDK550" s="120"/>
      <c r="GDL550" s="120"/>
      <c r="GDM550" s="120"/>
      <c r="GDN550" s="120"/>
      <c r="GDO550" s="120"/>
      <c r="GDP550" s="120"/>
      <c r="GDQ550" s="120"/>
      <c r="GDR550" s="120"/>
      <c r="GDS550" s="120"/>
      <c r="GDT550" s="120"/>
      <c r="GDU550" s="120"/>
      <c r="GDV550" s="120"/>
      <c r="GDW550" s="120"/>
      <c r="GDX550" s="120"/>
      <c r="GDY550" s="120"/>
      <c r="GDZ550" s="120"/>
      <c r="GEA550" s="120"/>
      <c r="GEB550" s="120"/>
      <c r="GEC550" s="120"/>
      <c r="GED550" s="120"/>
      <c r="GEE550" s="120"/>
      <c r="GEF550" s="120"/>
      <c r="GEG550" s="120"/>
      <c r="GEH550" s="120"/>
      <c r="GEI550" s="120"/>
      <c r="GEJ550" s="120"/>
      <c r="GEK550" s="120"/>
      <c r="GEL550" s="120"/>
      <c r="GEM550" s="120"/>
      <c r="GEN550" s="120"/>
      <c r="GEO550" s="120"/>
      <c r="GEP550" s="120"/>
      <c r="GEQ550" s="120"/>
      <c r="GER550" s="120"/>
      <c r="GES550" s="120"/>
      <c r="GET550" s="120"/>
      <c r="GEU550" s="120"/>
      <c r="GEV550" s="120"/>
      <c r="GEW550" s="120"/>
      <c r="GEX550" s="120"/>
      <c r="GEY550" s="120"/>
      <c r="GEZ550" s="120"/>
      <c r="GFA550" s="120"/>
      <c r="GFB550" s="120"/>
      <c r="GFC550" s="120"/>
      <c r="GFD550" s="120"/>
      <c r="GFE550" s="120"/>
      <c r="GFF550" s="120"/>
      <c r="GFG550" s="120"/>
      <c r="GFH550" s="120"/>
      <c r="GFI550" s="120"/>
      <c r="GFJ550" s="120"/>
      <c r="GFK550" s="120"/>
      <c r="GFL550" s="120"/>
      <c r="GFM550" s="120"/>
      <c r="GFN550" s="120"/>
      <c r="GFO550" s="120"/>
      <c r="GFP550" s="120"/>
      <c r="GFQ550" s="120"/>
      <c r="GFR550" s="120"/>
      <c r="GFS550" s="120"/>
      <c r="GFT550" s="120"/>
      <c r="GFU550" s="120"/>
      <c r="GFV550" s="120"/>
      <c r="GFW550" s="120"/>
      <c r="GFX550" s="120"/>
      <c r="GFY550" s="120"/>
      <c r="GFZ550" s="120"/>
      <c r="GGA550" s="120"/>
      <c r="GGB550" s="120"/>
      <c r="GGC550" s="120"/>
      <c r="GGD550" s="120"/>
      <c r="GGE550" s="120"/>
      <c r="GGF550" s="120"/>
      <c r="GGG550" s="120"/>
      <c r="GGH550" s="120"/>
      <c r="GGI550" s="120"/>
      <c r="GGJ550" s="120"/>
      <c r="GGK550" s="120"/>
      <c r="GGL550" s="120"/>
      <c r="GGM550" s="120"/>
      <c r="GGN550" s="120"/>
      <c r="GGO550" s="120"/>
      <c r="GGP550" s="120"/>
      <c r="GGQ550" s="120"/>
      <c r="GGR550" s="120"/>
      <c r="GGS550" s="120"/>
      <c r="GGT550" s="120"/>
      <c r="GGU550" s="120"/>
      <c r="GGV550" s="120"/>
      <c r="GGW550" s="120"/>
      <c r="GGX550" s="120"/>
      <c r="GGY550" s="120"/>
      <c r="GGZ550" s="120"/>
      <c r="GHA550" s="120"/>
      <c r="GHB550" s="120"/>
      <c r="GHC550" s="120"/>
      <c r="GHD550" s="120"/>
      <c r="GHE550" s="120"/>
      <c r="GHF550" s="120"/>
      <c r="GHG550" s="120"/>
      <c r="GHH550" s="120"/>
      <c r="GHI550" s="120"/>
      <c r="GHJ550" s="120"/>
      <c r="GHK550" s="120"/>
      <c r="GHL550" s="120"/>
      <c r="GHM550" s="120"/>
      <c r="GHN550" s="120"/>
      <c r="GHO550" s="120"/>
      <c r="GHP550" s="120"/>
      <c r="GHQ550" s="120"/>
      <c r="GHR550" s="120"/>
      <c r="GHS550" s="120"/>
      <c r="GHT550" s="120"/>
      <c r="GHU550" s="120"/>
      <c r="GHV550" s="120"/>
      <c r="GHW550" s="120"/>
      <c r="GHX550" s="120"/>
      <c r="GHY550" s="120"/>
      <c r="GHZ550" s="120"/>
      <c r="GIA550" s="120"/>
      <c r="GIB550" s="120"/>
      <c r="GIC550" s="120"/>
      <c r="GID550" s="120"/>
      <c r="GIE550" s="120"/>
      <c r="GIF550" s="120"/>
      <c r="GIG550" s="120"/>
      <c r="GIH550" s="120"/>
      <c r="GII550" s="120"/>
      <c r="GIJ550" s="120"/>
      <c r="GIK550" s="120"/>
      <c r="GIL550" s="120"/>
      <c r="GIM550" s="120"/>
      <c r="GIN550" s="120"/>
      <c r="GIO550" s="120"/>
      <c r="GIP550" s="120"/>
      <c r="GIQ550" s="120"/>
      <c r="GIR550" s="120"/>
      <c r="GIS550" s="120"/>
      <c r="GIT550" s="120"/>
      <c r="GIU550" s="120"/>
      <c r="GIV550" s="120"/>
      <c r="GIW550" s="120"/>
      <c r="GIX550" s="120"/>
      <c r="GIY550" s="120"/>
      <c r="GIZ550" s="120"/>
      <c r="GJA550" s="120"/>
      <c r="GJB550" s="120"/>
      <c r="GJC550" s="120"/>
      <c r="GJD550" s="120"/>
      <c r="GJE550" s="120"/>
      <c r="GJF550" s="120"/>
      <c r="GJG550" s="120"/>
      <c r="GJH550" s="120"/>
      <c r="GJI550" s="120"/>
      <c r="GJJ550" s="120"/>
      <c r="GJK550" s="120"/>
      <c r="GJL550" s="120"/>
      <c r="GJM550" s="120"/>
      <c r="GJN550" s="120"/>
      <c r="GJO550" s="120"/>
      <c r="GJP550" s="120"/>
      <c r="GJQ550" s="120"/>
      <c r="GJR550" s="120"/>
      <c r="GJS550" s="120"/>
      <c r="GJT550" s="120"/>
      <c r="GJU550" s="120"/>
      <c r="GJV550" s="120"/>
      <c r="GJW550" s="120"/>
      <c r="GJX550" s="120"/>
      <c r="GJY550" s="120"/>
      <c r="GJZ550" s="120"/>
      <c r="GKA550" s="120"/>
      <c r="GKB550" s="120"/>
      <c r="GKC550" s="120"/>
      <c r="GKD550" s="120"/>
      <c r="GKE550" s="120"/>
      <c r="GKF550" s="120"/>
      <c r="GKG550" s="120"/>
      <c r="GKH550" s="120"/>
      <c r="GKI550" s="120"/>
      <c r="GKJ550" s="120"/>
      <c r="GKK550" s="120"/>
      <c r="GKL550" s="120"/>
      <c r="GKM550" s="120"/>
      <c r="GKN550" s="120"/>
      <c r="GKO550" s="120"/>
      <c r="GKP550" s="120"/>
      <c r="GKQ550" s="120"/>
      <c r="GKR550" s="120"/>
      <c r="GKS550" s="120"/>
      <c r="GKT550" s="120"/>
      <c r="GKU550" s="120"/>
      <c r="GKV550" s="120"/>
      <c r="GKW550" s="120"/>
      <c r="GKX550" s="120"/>
      <c r="GKY550" s="120"/>
      <c r="GKZ550" s="120"/>
      <c r="GLA550" s="120"/>
      <c r="GLB550" s="120"/>
      <c r="GLC550" s="120"/>
      <c r="GLD550" s="120"/>
      <c r="GLE550" s="120"/>
      <c r="GLF550" s="120"/>
      <c r="GLG550" s="120"/>
      <c r="GLH550" s="120"/>
      <c r="GLI550" s="120"/>
      <c r="GLJ550" s="120"/>
      <c r="GLK550" s="120"/>
      <c r="GLL550" s="120"/>
      <c r="GLM550" s="120"/>
      <c r="GLN550" s="120"/>
      <c r="GLO550" s="120"/>
      <c r="GLP550" s="120"/>
      <c r="GLQ550" s="120"/>
      <c r="GLR550" s="120"/>
      <c r="GLS550" s="120"/>
      <c r="GLT550" s="120"/>
      <c r="GLU550" s="120"/>
      <c r="GLV550" s="120"/>
      <c r="GLW550" s="120"/>
      <c r="GLX550" s="120"/>
      <c r="GLY550" s="120"/>
      <c r="GLZ550" s="120"/>
      <c r="GMA550" s="120"/>
      <c r="GMB550" s="120"/>
      <c r="GMC550" s="120"/>
      <c r="GMD550" s="120"/>
      <c r="GME550" s="120"/>
      <c r="GMF550" s="120"/>
      <c r="GMG550" s="120"/>
      <c r="GMH550" s="120"/>
      <c r="GMI550" s="120"/>
      <c r="GMJ550" s="120"/>
      <c r="GMK550" s="120"/>
      <c r="GML550" s="120"/>
      <c r="GMM550" s="120"/>
      <c r="GMN550" s="120"/>
      <c r="GMO550" s="120"/>
      <c r="GMP550" s="120"/>
      <c r="GMQ550" s="120"/>
      <c r="GMR550" s="120"/>
      <c r="GMS550" s="120"/>
      <c r="GMT550" s="120"/>
      <c r="GMU550" s="120"/>
      <c r="GMV550" s="120"/>
      <c r="GMW550" s="120"/>
      <c r="GMX550" s="120"/>
      <c r="GMY550" s="120"/>
      <c r="GMZ550" s="120"/>
      <c r="GNA550" s="120"/>
      <c r="GNB550" s="120"/>
      <c r="GNC550" s="120"/>
      <c r="GND550" s="120"/>
      <c r="GNE550" s="120"/>
      <c r="GNF550" s="120"/>
      <c r="GNG550" s="120"/>
      <c r="GNH550" s="120"/>
      <c r="GNI550" s="120"/>
      <c r="GNJ550" s="120"/>
      <c r="GNK550" s="120"/>
      <c r="GNL550" s="120"/>
      <c r="GNM550" s="120"/>
      <c r="GNN550" s="120"/>
      <c r="GNO550" s="120"/>
      <c r="GNP550" s="120"/>
      <c r="GNQ550" s="120"/>
      <c r="GNR550" s="120"/>
      <c r="GNS550" s="120"/>
      <c r="GNT550" s="120"/>
      <c r="GNU550" s="120"/>
      <c r="GNV550" s="120"/>
      <c r="GNW550" s="120"/>
      <c r="GNX550" s="120"/>
      <c r="GNY550" s="120"/>
      <c r="GNZ550" s="120"/>
      <c r="GOA550" s="120"/>
      <c r="GOB550" s="120"/>
      <c r="GOC550" s="120"/>
      <c r="GOD550" s="120"/>
      <c r="GOE550" s="120"/>
      <c r="GOF550" s="120"/>
      <c r="GOG550" s="120"/>
      <c r="GOH550" s="120"/>
      <c r="GOI550" s="120"/>
      <c r="GOJ550" s="120"/>
      <c r="GOK550" s="120"/>
      <c r="GOL550" s="120"/>
      <c r="GOM550" s="120"/>
      <c r="GON550" s="120"/>
      <c r="GOO550" s="120"/>
      <c r="GOP550" s="120"/>
      <c r="GOQ550" s="120"/>
      <c r="GOR550" s="120"/>
      <c r="GOS550" s="120"/>
      <c r="GOT550" s="120"/>
      <c r="GOU550" s="120"/>
      <c r="GOV550" s="120"/>
      <c r="GOW550" s="120"/>
      <c r="GOX550" s="120"/>
      <c r="GOY550" s="120"/>
      <c r="GOZ550" s="120"/>
      <c r="GPA550" s="120"/>
      <c r="GPB550" s="120"/>
      <c r="GPC550" s="120"/>
      <c r="GPD550" s="120"/>
      <c r="GPE550" s="120"/>
      <c r="GPF550" s="120"/>
      <c r="GPG550" s="120"/>
      <c r="GPH550" s="120"/>
      <c r="GPI550" s="120"/>
      <c r="GPJ550" s="120"/>
      <c r="GPK550" s="120"/>
      <c r="GPL550" s="120"/>
      <c r="GPM550" s="120"/>
      <c r="GPN550" s="120"/>
      <c r="GPO550" s="120"/>
      <c r="GPP550" s="120"/>
      <c r="GPQ550" s="120"/>
      <c r="GPR550" s="120"/>
      <c r="GPS550" s="120"/>
      <c r="GPT550" s="120"/>
      <c r="GPU550" s="120"/>
      <c r="GPV550" s="120"/>
      <c r="GPW550" s="120"/>
      <c r="GPX550" s="120"/>
      <c r="GPY550" s="120"/>
      <c r="GPZ550" s="120"/>
      <c r="GQA550" s="120"/>
      <c r="GQB550" s="120"/>
      <c r="GQC550" s="120"/>
      <c r="GQD550" s="120"/>
      <c r="GQE550" s="120"/>
      <c r="GQF550" s="120"/>
      <c r="GQG550" s="120"/>
      <c r="GQH550" s="120"/>
      <c r="GQI550" s="120"/>
      <c r="GQJ550" s="120"/>
      <c r="GQK550" s="120"/>
      <c r="GQL550" s="120"/>
      <c r="GQM550" s="120"/>
      <c r="GQN550" s="120"/>
      <c r="GQO550" s="120"/>
      <c r="GQP550" s="120"/>
      <c r="GQQ550" s="120"/>
      <c r="GQR550" s="120"/>
      <c r="GQS550" s="120"/>
      <c r="GQT550" s="120"/>
      <c r="GQU550" s="120"/>
      <c r="GQV550" s="120"/>
      <c r="GQW550" s="120"/>
      <c r="GQX550" s="120"/>
      <c r="GQY550" s="120"/>
      <c r="GQZ550" s="120"/>
      <c r="GRA550" s="120"/>
      <c r="GRB550" s="120"/>
      <c r="GRC550" s="120"/>
      <c r="GRD550" s="120"/>
      <c r="GRE550" s="120"/>
      <c r="GRF550" s="120"/>
      <c r="GRG550" s="120"/>
      <c r="GRH550" s="120"/>
      <c r="GRI550" s="120"/>
      <c r="GRJ550" s="120"/>
      <c r="GRK550" s="120"/>
      <c r="GRL550" s="120"/>
      <c r="GRM550" s="120"/>
      <c r="GRN550" s="120"/>
      <c r="GRO550" s="120"/>
      <c r="GRP550" s="120"/>
      <c r="GRQ550" s="120"/>
      <c r="GRR550" s="120"/>
      <c r="GRS550" s="120"/>
      <c r="GRT550" s="120"/>
      <c r="GRU550" s="120"/>
      <c r="GRV550" s="120"/>
      <c r="GRW550" s="120"/>
      <c r="GRX550" s="120"/>
      <c r="GRY550" s="120"/>
      <c r="GRZ550" s="120"/>
      <c r="GSA550" s="120"/>
      <c r="GSB550" s="120"/>
      <c r="GSC550" s="120"/>
      <c r="GSD550" s="120"/>
      <c r="GSE550" s="120"/>
      <c r="GSF550" s="120"/>
      <c r="GSG550" s="120"/>
      <c r="GSH550" s="120"/>
      <c r="GSI550" s="120"/>
      <c r="GSJ550" s="120"/>
      <c r="GSK550" s="120"/>
      <c r="GSL550" s="120"/>
      <c r="GSM550" s="120"/>
      <c r="GSN550" s="120"/>
      <c r="GSO550" s="120"/>
      <c r="GSP550" s="120"/>
      <c r="GSQ550" s="120"/>
      <c r="GSR550" s="120"/>
      <c r="GSS550" s="120"/>
      <c r="GST550" s="120"/>
      <c r="GSU550" s="120"/>
      <c r="GSV550" s="120"/>
      <c r="GSW550" s="120"/>
      <c r="GSX550" s="120"/>
      <c r="GSY550" s="120"/>
      <c r="GSZ550" s="120"/>
      <c r="GTA550" s="120"/>
      <c r="GTB550" s="120"/>
      <c r="GTC550" s="120"/>
      <c r="GTD550" s="120"/>
      <c r="GTE550" s="120"/>
      <c r="GTF550" s="120"/>
      <c r="GTG550" s="120"/>
      <c r="GTH550" s="120"/>
      <c r="GTI550" s="120"/>
      <c r="GTJ550" s="120"/>
      <c r="GTK550" s="120"/>
      <c r="GTL550" s="120"/>
      <c r="GTM550" s="120"/>
      <c r="GTN550" s="120"/>
      <c r="GTO550" s="120"/>
      <c r="GTP550" s="120"/>
      <c r="GTQ550" s="120"/>
      <c r="GTR550" s="120"/>
      <c r="GTS550" s="120"/>
      <c r="GTT550" s="120"/>
      <c r="GTU550" s="120"/>
      <c r="GTV550" s="120"/>
      <c r="GTW550" s="120"/>
      <c r="GTX550" s="120"/>
      <c r="GTY550" s="120"/>
      <c r="GTZ550" s="120"/>
      <c r="GUA550" s="120"/>
      <c r="GUB550" s="120"/>
      <c r="GUC550" s="120"/>
      <c r="GUD550" s="120"/>
      <c r="GUE550" s="120"/>
      <c r="GUF550" s="120"/>
      <c r="GUG550" s="120"/>
      <c r="GUH550" s="120"/>
      <c r="GUI550" s="120"/>
      <c r="GUJ550" s="120"/>
      <c r="GUK550" s="120"/>
      <c r="GUL550" s="120"/>
      <c r="GUM550" s="120"/>
      <c r="GUN550" s="120"/>
      <c r="GUO550" s="120"/>
      <c r="GUP550" s="120"/>
      <c r="GUQ550" s="120"/>
      <c r="GUR550" s="120"/>
      <c r="GUS550" s="120"/>
      <c r="GUT550" s="120"/>
      <c r="GUU550" s="120"/>
      <c r="GUV550" s="120"/>
      <c r="GUW550" s="120"/>
      <c r="GUX550" s="120"/>
      <c r="GUY550" s="120"/>
      <c r="GUZ550" s="120"/>
      <c r="GVA550" s="120"/>
      <c r="GVB550" s="120"/>
      <c r="GVC550" s="120"/>
      <c r="GVD550" s="120"/>
      <c r="GVE550" s="120"/>
      <c r="GVF550" s="120"/>
      <c r="GVG550" s="120"/>
      <c r="GVH550" s="120"/>
      <c r="GVI550" s="120"/>
      <c r="GVJ550" s="120"/>
      <c r="GVK550" s="120"/>
      <c r="GVL550" s="120"/>
      <c r="GVM550" s="120"/>
      <c r="GVN550" s="120"/>
      <c r="GVO550" s="120"/>
      <c r="GVP550" s="120"/>
      <c r="GVQ550" s="120"/>
      <c r="GVR550" s="120"/>
      <c r="GVS550" s="120"/>
      <c r="GVT550" s="120"/>
      <c r="GVU550" s="120"/>
      <c r="GVV550" s="120"/>
      <c r="GVW550" s="120"/>
      <c r="GVX550" s="120"/>
      <c r="GVY550" s="120"/>
      <c r="GVZ550" s="120"/>
      <c r="GWA550" s="120"/>
      <c r="GWB550" s="120"/>
      <c r="GWC550" s="120"/>
      <c r="GWD550" s="120"/>
      <c r="GWE550" s="120"/>
      <c r="GWF550" s="120"/>
      <c r="GWG550" s="120"/>
      <c r="GWH550" s="120"/>
      <c r="GWI550" s="120"/>
      <c r="GWJ550" s="120"/>
      <c r="GWK550" s="120"/>
      <c r="GWL550" s="120"/>
      <c r="GWM550" s="120"/>
      <c r="GWN550" s="120"/>
      <c r="GWO550" s="120"/>
      <c r="GWP550" s="120"/>
      <c r="GWQ550" s="120"/>
      <c r="GWR550" s="120"/>
      <c r="GWS550" s="120"/>
      <c r="GWT550" s="120"/>
      <c r="GWU550" s="120"/>
      <c r="GWV550" s="120"/>
      <c r="GWW550" s="120"/>
      <c r="GWX550" s="120"/>
      <c r="GWY550" s="120"/>
      <c r="GWZ550" s="120"/>
      <c r="GXA550" s="120"/>
      <c r="GXB550" s="120"/>
      <c r="GXC550" s="120"/>
      <c r="GXD550" s="120"/>
      <c r="GXE550" s="120"/>
      <c r="GXF550" s="120"/>
      <c r="GXG550" s="120"/>
      <c r="GXH550" s="120"/>
      <c r="GXI550" s="120"/>
      <c r="GXJ550" s="120"/>
      <c r="GXK550" s="120"/>
      <c r="GXL550" s="120"/>
      <c r="GXM550" s="120"/>
      <c r="GXN550" s="120"/>
      <c r="GXO550" s="120"/>
      <c r="GXP550" s="120"/>
      <c r="GXQ550" s="120"/>
      <c r="GXR550" s="120"/>
      <c r="GXS550" s="120"/>
      <c r="GXT550" s="120"/>
      <c r="GXU550" s="120"/>
      <c r="GXV550" s="120"/>
      <c r="GXW550" s="120"/>
      <c r="GXX550" s="120"/>
      <c r="GXY550" s="120"/>
      <c r="GXZ550" s="120"/>
      <c r="GYA550" s="120"/>
      <c r="GYB550" s="120"/>
      <c r="GYC550" s="120"/>
      <c r="GYD550" s="120"/>
      <c r="GYE550" s="120"/>
      <c r="GYF550" s="120"/>
      <c r="GYG550" s="120"/>
      <c r="GYH550" s="120"/>
      <c r="GYI550" s="120"/>
      <c r="GYJ550" s="120"/>
      <c r="GYK550" s="120"/>
      <c r="GYL550" s="120"/>
      <c r="GYM550" s="120"/>
      <c r="GYN550" s="120"/>
      <c r="GYO550" s="120"/>
      <c r="GYP550" s="120"/>
      <c r="GYQ550" s="120"/>
      <c r="GYR550" s="120"/>
      <c r="GYS550" s="120"/>
      <c r="GYT550" s="120"/>
      <c r="GYU550" s="120"/>
      <c r="GYV550" s="120"/>
      <c r="GYW550" s="120"/>
      <c r="GYX550" s="120"/>
      <c r="GYY550" s="120"/>
      <c r="GYZ550" s="120"/>
      <c r="GZA550" s="120"/>
      <c r="GZB550" s="120"/>
      <c r="GZC550" s="120"/>
      <c r="GZD550" s="120"/>
      <c r="GZE550" s="120"/>
      <c r="GZF550" s="120"/>
      <c r="GZG550" s="120"/>
      <c r="GZH550" s="120"/>
      <c r="GZI550" s="120"/>
      <c r="GZJ550" s="120"/>
      <c r="GZK550" s="120"/>
      <c r="GZL550" s="120"/>
      <c r="GZM550" s="120"/>
      <c r="GZN550" s="120"/>
      <c r="GZO550" s="120"/>
      <c r="GZP550" s="120"/>
      <c r="GZQ550" s="120"/>
      <c r="GZR550" s="120"/>
      <c r="GZS550" s="120"/>
      <c r="GZT550" s="120"/>
      <c r="GZU550" s="120"/>
      <c r="GZV550" s="120"/>
      <c r="GZW550" s="120"/>
      <c r="GZX550" s="120"/>
      <c r="GZY550" s="120"/>
      <c r="GZZ550" s="120"/>
      <c r="HAA550" s="120"/>
      <c r="HAB550" s="120"/>
      <c r="HAC550" s="120"/>
      <c r="HAD550" s="120"/>
      <c r="HAE550" s="120"/>
      <c r="HAF550" s="120"/>
      <c r="HAG550" s="120"/>
      <c r="HAH550" s="120"/>
      <c r="HAI550" s="120"/>
      <c r="HAJ550" s="120"/>
      <c r="HAK550" s="120"/>
      <c r="HAL550" s="120"/>
      <c r="HAM550" s="120"/>
      <c r="HAN550" s="120"/>
      <c r="HAO550" s="120"/>
      <c r="HAP550" s="120"/>
      <c r="HAQ550" s="120"/>
      <c r="HAR550" s="120"/>
      <c r="HAS550" s="120"/>
      <c r="HAT550" s="120"/>
      <c r="HAU550" s="120"/>
      <c r="HAV550" s="120"/>
      <c r="HAW550" s="120"/>
      <c r="HAX550" s="120"/>
      <c r="HAY550" s="120"/>
      <c r="HAZ550" s="120"/>
      <c r="HBA550" s="120"/>
      <c r="HBB550" s="120"/>
      <c r="HBC550" s="120"/>
      <c r="HBD550" s="120"/>
      <c r="HBE550" s="120"/>
      <c r="HBF550" s="120"/>
      <c r="HBG550" s="120"/>
      <c r="HBH550" s="120"/>
      <c r="HBI550" s="120"/>
      <c r="HBJ550" s="120"/>
      <c r="HBK550" s="120"/>
      <c r="HBL550" s="120"/>
      <c r="HBM550" s="120"/>
      <c r="HBN550" s="120"/>
      <c r="HBO550" s="120"/>
      <c r="HBP550" s="120"/>
      <c r="HBQ550" s="120"/>
      <c r="HBR550" s="120"/>
      <c r="HBS550" s="120"/>
      <c r="HBT550" s="120"/>
      <c r="HBU550" s="120"/>
      <c r="HBV550" s="120"/>
      <c r="HBW550" s="120"/>
      <c r="HBX550" s="120"/>
      <c r="HBY550" s="120"/>
      <c r="HBZ550" s="120"/>
      <c r="HCA550" s="120"/>
      <c r="HCB550" s="120"/>
      <c r="HCC550" s="120"/>
      <c r="HCD550" s="120"/>
      <c r="HCE550" s="120"/>
      <c r="HCF550" s="120"/>
      <c r="HCG550" s="120"/>
      <c r="HCH550" s="120"/>
      <c r="HCI550" s="120"/>
      <c r="HCJ550" s="120"/>
      <c r="HCK550" s="120"/>
      <c r="HCL550" s="120"/>
      <c r="HCM550" s="120"/>
      <c r="HCN550" s="120"/>
      <c r="HCO550" s="120"/>
      <c r="HCP550" s="120"/>
      <c r="HCQ550" s="120"/>
      <c r="HCR550" s="120"/>
      <c r="HCS550" s="120"/>
      <c r="HCT550" s="120"/>
      <c r="HCU550" s="120"/>
      <c r="HCV550" s="120"/>
      <c r="HCW550" s="120"/>
      <c r="HCX550" s="120"/>
      <c r="HCY550" s="120"/>
      <c r="HCZ550" s="120"/>
      <c r="HDA550" s="120"/>
      <c r="HDB550" s="120"/>
      <c r="HDC550" s="120"/>
      <c r="HDD550" s="120"/>
      <c r="HDE550" s="120"/>
      <c r="HDF550" s="120"/>
      <c r="HDG550" s="120"/>
      <c r="HDH550" s="120"/>
      <c r="HDI550" s="120"/>
      <c r="HDJ550" s="120"/>
      <c r="HDK550" s="120"/>
      <c r="HDL550" s="120"/>
      <c r="HDM550" s="120"/>
      <c r="HDN550" s="120"/>
      <c r="HDO550" s="120"/>
      <c r="HDP550" s="120"/>
      <c r="HDQ550" s="120"/>
      <c r="HDR550" s="120"/>
      <c r="HDS550" s="120"/>
      <c r="HDT550" s="120"/>
      <c r="HDU550" s="120"/>
      <c r="HDV550" s="120"/>
      <c r="HDW550" s="120"/>
      <c r="HDX550" s="120"/>
      <c r="HDY550" s="120"/>
      <c r="HDZ550" s="120"/>
      <c r="HEA550" s="120"/>
      <c r="HEB550" s="120"/>
      <c r="HEC550" s="120"/>
      <c r="HED550" s="120"/>
      <c r="HEE550" s="120"/>
      <c r="HEF550" s="120"/>
      <c r="HEG550" s="120"/>
      <c r="HEH550" s="120"/>
      <c r="HEI550" s="120"/>
      <c r="HEJ550" s="120"/>
      <c r="HEK550" s="120"/>
      <c r="HEL550" s="120"/>
      <c r="HEM550" s="120"/>
      <c r="HEN550" s="120"/>
      <c r="HEO550" s="120"/>
      <c r="HEP550" s="120"/>
      <c r="HEQ550" s="120"/>
      <c r="HER550" s="120"/>
      <c r="HES550" s="120"/>
      <c r="HET550" s="120"/>
      <c r="HEU550" s="120"/>
      <c r="HEV550" s="120"/>
      <c r="HEW550" s="120"/>
      <c r="HEX550" s="120"/>
      <c r="HEY550" s="120"/>
      <c r="HEZ550" s="120"/>
      <c r="HFA550" s="120"/>
      <c r="HFB550" s="120"/>
      <c r="HFC550" s="120"/>
      <c r="HFD550" s="120"/>
      <c r="HFE550" s="120"/>
      <c r="HFF550" s="120"/>
      <c r="HFG550" s="120"/>
      <c r="HFH550" s="120"/>
      <c r="HFI550" s="120"/>
      <c r="HFJ550" s="120"/>
      <c r="HFK550" s="120"/>
      <c r="HFL550" s="120"/>
      <c r="HFM550" s="120"/>
      <c r="HFN550" s="120"/>
      <c r="HFO550" s="120"/>
      <c r="HFP550" s="120"/>
      <c r="HFQ550" s="120"/>
      <c r="HFR550" s="120"/>
      <c r="HFS550" s="120"/>
      <c r="HFT550" s="120"/>
      <c r="HFU550" s="120"/>
      <c r="HFV550" s="120"/>
      <c r="HFW550" s="120"/>
      <c r="HFX550" s="120"/>
      <c r="HFY550" s="120"/>
      <c r="HFZ550" s="120"/>
      <c r="HGA550" s="120"/>
      <c r="HGB550" s="120"/>
      <c r="HGC550" s="120"/>
      <c r="HGD550" s="120"/>
      <c r="HGE550" s="120"/>
      <c r="HGF550" s="120"/>
      <c r="HGG550" s="120"/>
      <c r="HGH550" s="120"/>
      <c r="HGI550" s="120"/>
      <c r="HGJ550" s="120"/>
      <c r="HGK550" s="120"/>
      <c r="HGL550" s="120"/>
      <c r="HGM550" s="120"/>
      <c r="HGN550" s="120"/>
      <c r="HGO550" s="120"/>
      <c r="HGP550" s="120"/>
      <c r="HGQ550" s="120"/>
      <c r="HGR550" s="120"/>
      <c r="HGS550" s="120"/>
      <c r="HGT550" s="120"/>
      <c r="HGU550" s="120"/>
      <c r="HGV550" s="120"/>
      <c r="HGW550" s="120"/>
      <c r="HGX550" s="120"/>
      <c r="HGY550" s="120"/>
      <c r="HGZ550" s="120"/>
      <c r="HHA550" s="120"/>
      <c r="HHB550" s="120"/>
      <c r="HHC550" s="120"/>
      <c r="HHD550" s="120"/>
      <c r="HHE550" s="120"/>
      <c r="HHF550" s="120"/>
      <c r="HHG550" s="120"/>
      <c r="HHH550" s="120"/>
      <c r="HHI550" s="120"/>
      <c r="HHJ550" s="120"/>
      <c r="HHK550" s="120"/>
      <c r="HHL550" s="120"/>
      <c r="HHM550" s="120"/>
      <c r="HHN550" s="120"/>
      <c r="HHO550" s="120"/>
      <c r="HHP550" s="120"/>
      <c r="HHQ550" s="120"/>
      <c r="HHR550" s="120"/>
      <c r="HHS550" s="120"/>
      <c r="HHT550" s="120"/>
      <c r="HHU550" s="120"/>
      <c r="HHV550" s="120"/>
      <c r="HHW550" s="120"/>
      <c r="HHX550" s="120"/>
      <c r="HHY550" s="120"/>
      <c r="HHZ550" s="120"/>
      <c r="HIA550" s="120"/>
      <c r="HIB550" s="120"/>
      <c r="HIC550" s="120"/>
      <c r="HID550" s="120"/>
      <c r="HIE550" s="120"/>
      <c r="HIF550" s="120"/>
      <c r="HIG550" s="120"/>
      <c r="HIH550" s="120"/>
      <c r="HII550" s="120"/>
      <c r="HIJ550" s="120"/>
      <c r="HIK550" s="120"/>
      <c r="HIL550" s="120"/>
      <c r="HIM550" s="120"/>
      <c r="HIN550" s="120"/>
      <c r="HIO550" s="120"/>
      <c r="HIP550" s="120"/>
      <c r="HIQ550" s="120"/>
      <c r="HIR550" s="120"/>
      <c r="HIS550" s="120"/>
      <c r="HIT550" s="120"/>
      <c r="HIU550" s="120"/>
      <c r="HIV550" s="120"/>
      <c r="HIW550" s="120"/>
      <c r="HIX550" s="120"/>
      <c r="HIY550" s="120"/>
      <c r="HIZ550" s="120"/>
      <c r="HJA550" s="120"/>
      <c r="HJB550" s="120"/>
      <c r="HJC550" s="120"/>
      <c r="HJD550" s="120"/>
      <c r="HJE550" s="120"/>
      <c r="HJF550" s="120"/>
      <c r="HJG550" s="120"/>
      <c r="HJH550" s="120"/>
      <c r="HJI550" s="120"/>
      <c r="HJJ550" s="120"/>
      <c r="HJK550" s="120"/>
      <c r="HJL550" s="120"/>
      <c r="HJM550" s="120"/>
      <c r="HJN550" s="120"/>
      <c r="HJO550" s="120"/>
      <c r="HJP550" s="120"/>
      <c r="HJQ550" s="120"/>
      <c r="HJR550" s="120"/>
      <c r="HJS550" s="120"/>
      <c r="HJT550" s="120"/>
      <c r="HJU550" s="120"/>
      <c r="HJV550" s="120"/>
      <c r="HJW550" s="120"/>
      <c r="HJX550" s="120"/>
      <c r="HJY550" s="120"/>
      <c r="HJZ550" s="120"/>
      <c r="HKA550" s="120"/>
      <c r="HKB550" s="120"/>
      <c r="HKC550" s="120"/>
      <c r="HKD550" s="120"/>
      <c r="HKE550" s="120"/>
      <c r="HKF550" s="120"/>
      <c r="HKG550" s="120"/>
      <c r="HKH550" s="120"/>
      <c r="HKI550" s="120"/>
      <c r="HKJ550" s="120"/>
      <c r="HKK550" s="120"/>
      <c r="HKL550" s="120"/>
      <c r="HKM550" s="120"/>
      <c r="HKN550" s="120"/>
      <c r="HKO550" s="120"/>
      <c r="HKP550" s="120"/>
      <c r="HKQ550" s="120"/>
      <c r="HKR550" s="120"/>
      <c r="HKS550" s="120"/>
      <c r="HKT550" s="120"/>
      <c r="HKU550" s="120"/>
      <c r="HKV550" s="120"/>
      <c r="HKW550" s="120"/>
      <c r="HKX550" s="120"/>
      <c r="HKY550" s="120"/>
      <c r="HKZ550" s="120"/>
      <c r="HLA550" s="120"/>
      <c r="HLB550" s="120"/>
      <c r="HLC550" s="120"/>
      <c r="HLD550" s="120"/>
      <c r="HLE550" s="120"/>
      <c r="HLF550" s="120"/>
      <c r="HLG550" s="120"/>
      <c r="HLH550" s="120"/>
      <c r="HLI550" s="120"/>
      <c r="HLJ550" s="120"/>
      <c r="HLK550" s="120"/>
      <c r="HLL550" s="120"/>
      <c r="HLM550" s="120"/>
      <c r="HLN550" s="120"/>
      <c r="HLO550" s="120"/>
      <c r="HLP550" s="120"/>
      <c r="HLQ550" s="120"/>
      <c r="HLR550" s="120"/>
      <c r="HLS550" s="120"/>
      <c r="HLT550" s="120"/>
      <c r="HLU550" s="120"/>
      <c r="HLV550" s="120"/>
      <c r="HLW550" s="120"/>
      <c r="HLX550" s="120"/>
      <c r="HLY550" s="120"/>
      <c r="HLZ550" s="120"/>
      <c r="HMA550" s="120"/>
      <c r="HMB550" s="120"/>
      <c r="HMC550" s="120"/>
      <c r="HMD550" s="120"/>
      <c r="HME550" s="120"/>
      <c r="HMF550" s="120"/>
      <c r="HMG550" s="120"/>
      <c r="HMH550" s="120"/>
      <c r="HMI550" s="120"/>
      <c r="HMJ550" s="120"/>
      <c r="HMK550" s="120"/>
      <c r="HML550" s="120"/>
      <c r="HMM550" s="120"/>
      <c r="HMN550" s="120"/>
      <c r="HMO550" s="120"/>
      <c r="HMP550" s="120"/>
      <c r="HMQ550" s="120"/>
      <c r="HMR550" s="120"/>
      <c r="HMS550" s="120"/>
      <c r="HMT550" s="120"/>
      <c r="HMU550" s="120"/>
      <c r="HMV550" s="120"/>
      <c r="HMW550" s="120"/>
      <c r="HMX550" s="120"/>
      <c r="HMY550" s="120"/>
      <c r="HMZ550" s="120"/>
      <c r="HNA550" s="120"/>
      <c r="HNB550" s="120"/>
      <c r="HNC550" s="120"/>
      <c r="HND550" s="120"/>
      <c r="HNE550" s="120"/>
      <c r="HNF550" s="120"/>
      <c r="HNG550" s="120"/>
      <c r="HNH550" s="120"/>
      <c r="HNI550" s="120"/>
      <c r="HNJ550" s="120"/>
      <c r="HNK550" s="120"/>
      <c r="HNL550" s="120"/>
      <c r="HNM550" s="120"/>
      <c r="HNN550" s="120"/>
      <c r="HNO550" s="120"/>
      <c r="HNP550" s="120"/>
      <c r="HNQ550" s="120"/>
      <c r="HNR550" s="120"/>
      <c r="HNS550" s="120"/>
      <c r="HNT550" s="120"/>
      <c r="HNU550" s="120"/>
      <c r="HNV550" s="120"/>
      <c r="HNW550" s="120"/>
      <c r="HNX550" s="120"/>
      <c r="HNY550" s="120"/>
      <c r="HNZ550" s="120"/>
      <c r="HOA550" s="120"/>
      <c r="HOB550" s="120"/>
      <c r="HOC550" s="120"/>
      <c r="HOD550" s="120"/>
      <c r="HOE550" s="120"/>
      <c r="HOF550" s="120"/>
      <c r="HOG550" s="120"/>
      <c r="HOH550" s="120"/>
      <c r="HOI550" s="120"/>
      <c r="HOJ550" s="120"/>
      <c r="HOK550" s="120"/>
      <c r="HOL550" s="120"/>
      <c r="HOM550" s="120"/>
      <c r="HON550" s="120"/>
      <c r="HOO550" s="120"/>
      <c r="HOP550" s="120"/>
      <c r="HOQ550" s="120"/>
      <c r="HOR550" s="120"/>
      <c r="HOS550" s="120"/>
      <c r="HOT550" s="120"/>
      <c r="HOU550" s="120"/>
      <c r="HOV550" s="120"/>
      <c r="HOW550" s="120"/>
      <c r="HOX550" s="120"/>
      <c r="HOY550" s="120"/>
      <c r="HOZ550" s="120"/>
      <c r="HPA550" s="120"/>
      <c r="HPB550" s="120"/>
      <c r="HPC550" s="120"/>
      <c r="HPD550" s="120"/>
      <c r="HPE550" s="120"/>
      <c r="HPF550" s="120"/>
      <c r="HPG550" s="120"/>
      <c r="HPH550" s="120"/>
      <c r="HPI550" s="120"/>
      <c r="HPJ550" s="120"/>
      <c r="HPK550" s="120"/>
      <c r="HPL550" s="120"/>
      <c r="HPM550" s="120"/>
      <c r="HPN550" s="120"/>
      <c r="HPO550" s="120"/>
      <c r="HPP550" s="120"/>
      <c r="HPQ550" s="120"/>
      <c r="HPR550" s="120"/>
      <c r="HPS550" s="120"/>
      <c r="HPT550" s="120"/>
      <c r="HPU550" s="120"/>
      <c r="HPV550" s="120"/>
      <c r="HPW550" s="120"/>
      <c r="HPX550" s="120"/>
      <c r="HPY550" s="120"/>
      <c r="HPZ550" s="120"/>
      <c r="HQA550" s="120"/>
      <c r="HQB550" s="120"/>
      <c r="HQC550" s="120"/>
      <c r="HQD550" s="120"/>
      <c r="HQE550" s="120"/>
      <c r="HQF550" s="120"/>
      <c r="HQG550" s="120"/>
      <c r="HQH550" s="120"/>
      <c r="HQI550" s="120"/>
      <c r="HQJ550" s="120"/>
      <c r="HQK550" s="120"/>
      <c r="HQL550" s="120"/>
      <c r="HQM550" s="120"/>
      <c r="HQN550" s="120"/>
      <c r="HQO550" s="120"/>
      <c r="HQP550" s="120"/>
      <c r="HQQ550" s="120"/>
      <c r="HQR550" s="120"/>
      <c r="HQS550" s="120"/>
      <c r="HQT550" s="120"/>
      <c r="HQU550" s="120"/>
      <c r="HQV550" s="120"/>
      <c r="HQW550" s="120"/>
      <c r="HQX550" s="120"/>
      <c r="HQY550" s="120"/>
      <c r="HQZ550" s="120"/>
      <c r="HRA550" s="120"/>
      <c r="HRB550" s="120"/>
      <c r="HRC550" s="120"/>
      <c r="HRD550" s="120"/>
      <c r="HRE550" s="120"/>
      <c r="HRF550" s="120"/>
      <c r="HRG550" s="120"/>
      <c r="HRH550" s="120"/>
      <c r="HRI550" s="120"/>
      <c r="HRJ550" s="120"/>
      <c r="HRK550" s="120"/>
      <c r="HRL550" s="120"/>
      <c r="HRM550" s="120"/>
      <c r="HRN550" s="120"/>
      <c r="HRO550" s="120"/>
      <c r="HRP550" s="120"/>
      <c r="HRQ550" s="120"/>
      <c r="HRR550" s="120"/>
      <c r="HRS550" s="120"/>
      <c r="HRT550" s="120"/>
      <c r="HRU550" s="120"/>
      <c r="HRV550" s="120"/>
      <c r="HRW550" s="120"/>
      <c r="HRX550" s="120"/>
      <c r="HRY550" s="120"/>
      <c r="HRZ550" s="120"/>
      <c r="HSA550" s="120"/>
      <c r="HSB550" s="120"/>
      <c r="HSC550" s="120"/>
      <c r="HSD550" s="120"/>
      <c r="HSE550" s="120"/>
      <c r="HSF550" s="120"/>
      <c r="HSG550" s="120"/>
      <c r="HSH550" s="120"/>
      <c r="HSI550" s="120"/>
      <c r="HSJ550" s="120"/>
      <c r="HSK550" s="120"/>
      <c r="HSL550" s="120"/>
      <c r="HSM550" s="120"/>
      <c r="HSN550" s="120"/>
      <c r="HSO550" s="120"/>
      <c r="HSP550" s="120"/>
      <c r="HSQ550" s="120"/>
      <c r="HSR550" s="120"/>
      <c r="HSS550" s="120"/>
      <c r="HST550" s="120"/>
      <c r="HSU550" s="120"/>
      <c r="HSV550" s="120"/>
      <c r="HSW550" s="120"/>
      <c r="HSX550" s="120"/>
      <c r="HSY550" s="120"/>
      <c r="HSZ550" s="120"/>
      <c r="HTA550" s="120"/>
      <c r="HTB550" s="120"/>
      <c r="HTC550" s="120"/>
      <c r="HTD550" s="120"/>
      <c r="HTE550" s="120"/>
      <c r="HTF550" s="120"/>
      <c r="HTG550" s="120"/>
      <c r="HTH550" s="120"/>
      <c r="HTI550" s="120"/>
      <c r="HTJ550" s="120"/>
      <c r="HTK550" s="120"/>
      <c r="HTL550" s="120"/>
      <c r="HTM550" s="120"/>
      <c r="HTN550" s="120"/>
      <c r="HTO550" s="120"/>
      <c r="HTP550" s="120"/>
      <c r="HTQ550" s="120"/>
      <c r="HTR550" s="120"/>
      <c r="HTS550" s="120"/>
      <c r="HTT550" s="120"/>
      <c r="HTU550" s="120"/>
      <c r="HTV550" s="120"/>
      <c r="HTW550" s="120"/>
      <c r="HTX550" s="120"/>
      <c r="HTY550" s="120"/>
      <c r="HTZ550" s="120"/>
      <c r="HUA550" s="120"/>
      <c r="HUB550" s="120"/>
      <c r="HUC550" s="120"/>
      <c r="HUD550" s="120"/>
      <c r="HUE550" s="120"/>
      <c r="HUF550" s="120"/>
      <c r="HUG550" s="120"/>
      <c r="HUH550" s="120"/>
      <c r="HUI550" s="120"/>
      <c r="HUJ550" s="120"/>
      <c r="HUK550" s="120"/>
      <c r="HUL550" s="120"/>
      <c r="HUM550" s="120"/>
      <c r="HUN550" s="120"/>
      <c r="HUO550" s="120"/>
      <c r="HUP550" s="120"/>
      <c r="HUQ550" s="120"/>
      <c r="HUR550" s="120"/>
      <c r="HUS550" s="120"/>
      <c r="HUT550" s="120"/>
      <c r="HUU550" s="120"/>
      <c r="HUV550" s="120"/>
      <c r="HUW550" s="120"/>
      <c r="HUX550" s="120"/>
      <c r="HUY550" s="120"/>
      <c r="HUZ550" s="120"/>
      <c r="HVA550" s="120"/>
      <c r="HVB550" s="120"/>
      <c r="HVC550" s="120"/>
      <c r="HVD550" s="120"/>
      <c r="HVE550" s="120"/>
      <c r="HVF550" s="120"/>
      <c r="HVG550" s="120"/>
      <c r="HVH550" s="120"/>
      <c r="HVI550" s="120"/>
      <c r="HVJ550" s="120"/>
      <c r="HVK550" s="120"/>
      <c r="HVL550" s="120"/>
      <c r="HVM550" s="120"/>
      <c r="HVN550" s="120"/>
      <c r="HVO550" s="120"/>
      <c r="HVP550" s="120"/>
      <c r="HVQ550" s="120"/>
      <c r="HVR550" s="120"/>
      <c r="HVS550" s="120"/>
      <c r="HVT550" s="120"/>
      <c r="HVU550" s="120"/>
      <c r="HVV550" s="120"/>
      <c r="HVW550" s="120"/>
      <c r="HVX550" s="120"/>
      <c r="HVY550" s="120"/>
      <c r="HVZ550" s="120"/>
      <c r="HWA550" s="120"/>
      <c r="HWB550" s="120"/>
      <c r="HWC550" s="120"/>
      <c r="HWD550" s="120"/>
      <c r="HWE550" s="120"/>
      <c r="HWF550" s="120"/>
      <c r="HWG550" s="120"/>
      <c r="HWH550" s="120"/>
      <c r="HWI550" s="120"/>
      <c r="HWJ550" s="120"/>
      <c r="HWK550" s="120"/>
      <c r="HWL550" s="120"/>
      <c r="HWM550" s="120"/>
      <c r="HWN550" s="120"/>
      <c r="HWO550" s="120"/>
      <c r="HWP550" s="120"/>
      <c r="HWQ550" s="120"/>
      <c r="HWR550" s="120"/>
      <c r="HWS550" s="120"/>
      <c r="HWT550" s="120"/>
      <c r="HWU550" s="120"/>
      <c r="HWV550" s="120"/>
      <c r="HWW550" s="120"/>
      <c r="HWX550" s="120"/>
      <c r="HWY550" s="120"/>
      <c r="HWZ550" s="120"/>
      <c r="HXA550" s="120"/>
      <c r="HXB550" s="120"/>
      <c r="HXC550" s="120"/>
      <c r="HXD550" s="120"/>
      <c r="HXE550" s="120"/>
      <c r="HXF550" s="120"/>
      <c r="HXG550" s="120"/>
      <c r="HXH550" s="120"/>
      <c r="HXI550" s="120"/>
      <c r="HXJ550" s="120"/>
      <c r="HXK550" s="120"/>
      <c r="HXL550" s="120"/>
      <c r="HXM550" s="120"/>
      <c r="HXN550" s="120"/>
      <c r="HXO550" s="120"/>
      <c r="HXP550" s="120"/>
      <c r="HXQ550" s="120"/>
      <c r="HXR550" s="120"/>
      <c r="HXS550" s="120"/>
      <c r="HXT550" s="120"/>
      <c r="HXU550" s="120"/>
      <c r="HXV550" s="120"/>
      <c r="HXW550" s="120"/>
      <c r="HXX550" s="120"/>
      <c r="HXY550" s="120"/>
      <c r="HXZ550" s="120"/>
      <c r="HYA550" s="120"/>
      <c r="HYB550" s="120"/>
      <c r="HYC550" s="120"/>
      <c r="HYD550" s="120"/>
      <c r="HYE550" s="120"/>
      <c r="HYF550" s="120"/>
      <c r="HYG550" s="120"/>
      <c r="HYH550" s="120"/>
      <c r="HYI550" s="120"/>
      <c r="HYJ550" s="120"/>
      <c r="HYK550" s="120"/>
      <c r="HYL550" s="120"/>
      <c r="HYM550" s="120"/>
      <c r="HYN550" s="120"/>
      <c r="HYO550" s="120"/>
      <c r="HYP550" s="120"/>
      <c r="HYQ550" s="120"/>
      <c r="HYR550" s="120"/>
      <c r="HYS550" s="120"/>
      <c r="HYT550" s="120"/>
      <c r="HYU550" s="120"/>
      <c r="HYV550" s="120"/>
      <c r="HYW550" s="120"/>
      <c r="HYX550" s="120"/>
      <c r="HYY550" s="120"/>
      <c r="HYZ550" s="120"/>
      <c r="HZA550" s="120"/>
      <c r="HZB550" s="120"/>
      <c r="HZC550" s="120"/>
      <c r="HZD550" s="120"/>
      <c r="HZE550" s="120"/>
      <c r="HZF550" s="120"/>
      <c r="HZG550" s="120"/>
      <c r="HZH550" s="120"/>
      <c r="HZI550" s="120"/>
      <c r="HZJ550" s="120"/>
      <c r="HZK550" s="120"/>
      <c r="HZL550" s="120"/>
      <c r="HZM550" s="120"/>
      <c r="HZN550" s="120"/>
      <c r="HZO550" s="120"/>
      <c r="HZP550" s="120"/>
      <c r="HZQ550" s="120"/>
      <c r="HZR550" s="120"/>
      <c r="HZS550" s="120"/>
      <c r="HZT550" s="120"/>
      <c r="HZU550" s="120"/>
      <c r="HZV550" s="120"/>
      <c r="HZW550" s="120"/>
      <c r="HZX550" s="120"/>
      <c r="HZY550" s="120"/>
      <c r="HZZ550" s="120"/>
      <c r="IAA550" s="120"/>
      <c r="IAB550" s="120"/>
      <c r="IAC550" s="120"/>
      <c r="IAD550" s="120"/>
      <c r="IAE550" s="120"/>
      <c r="IAF550" s="120"/>
      <c r="IAG550" s="120"/>
      <c r="IAH550" s="120"/>
      <c r="IAI550" s="120"/>
      <c r="IAJ550" s="120"/>
      <c r="IAK550" s="120"/>
      <c r="IAL550" s="120"/>
      <c r="IAM550" s="120"/>
      <c r="IAN550" s="120"/>
      <c r="IAO550" s="120"/>
      <c r="IAP550" s="120"/>
      <c r="IAQ550" s="120"/>
      <c r="IAR550" s="120"/>
      <c r="IAS550" s="120"/>
      <c r="IAT550" s="120"/>
      <c r="IAU550" s="120"/>
      <c r="IAV550" s="120"/>
      <c r="IAW550" s="120"/>
      <c r="IAX550" s="120"/>
      <c r="IAY550" s="120"/>
      <c r="IAZ550" s="120"/>
      <c r="IBA550" s="120"/>
      <c r="IBB550" s="120"/>
      <c r="IBC550" s="120"/>
      <c r="IBD550" s="120"/>
      <c r="IBE550" s="120"/>
      <c r="IBF550" s="120"/>
      <c r="IBG550" s="120"/>
      <c r="IBH550" s="120"/>
      <c r="IBI550" s="120"/>
      <c r="IBJ550" s="120"/>
      <c r="IBK550" s="120"/>
      <c r="IBL550" s="120"/>
      <c r="IBM550" s="120"/>
      <c r="IBN550" s="120"/>
      <c r="IBO550" s="120"/>
      <c r="IBP550" s="120"/>
      <c r="IBQ550" s="120"/>
      <c r="IBR550" s="120"/>
      <c r="IBS550" s="120"/>
      <c r="IBT550" s="120"/>
      <c r="IBU550" s="120"/>
      <c r="IBV550" s="120"/>
      <c r="IBW550" s="120"/>
      <c r="IBX550" s="120"/>
      <c r="IBY550" s="120"/>
      <c r="IBZ550" s="120"/>
      <c r="ICA550" s="120"/>
      <c r="ICB550" s="120"/>
      <c r="ICC550" s="120"/>
      <c r="ICD550" s="120"/>
      <c r="ICE550" s="120"/>
      <c r="ICF550" s="120"/>
      <c r="ICG550" s="120"/>
      <c r="ICH550" s="120"/>
      <c r="ICI550" s="120"/>
      <c r="ICJ550" s="120"/>
      <c r="ICK550" s="120"/>
      <c r="ICL550" s="120"/>
      <c r="ICM550" s="120"/>
      <c r="ICN550" s="120"/>
      <c r="ICO550" s="120"/>
      <c r="ICP550" s="120"/>
      <c r="ICQ550" s="120"/>
      <c r="ICR550" s="120"/>
      <c r="ICS550" s="120"/>
      <c r="ICT550" s="120"/>
      <c r="ICU550" s="120"/>
      <c r="ICV550" s="120"/>
      <c r="ICW550" s="120"/>
      <c r="ICX550" s="120"/>
      <c r="ICY550" s="120"/>
      <c r="ICZ550" s="120"/>
      <c r="IDA550" s="120"/>
      <c r="IDB550" s="120"/>
      <c r="IDC550" s="120"/>
      <c r="IDD550" s="120"/>
      <c r="IDE550" s="120"/>
      <c r="IDF550" s="120"/>
      <c r="IDG550" s="120"/>
      <c r="IDH550" s="120"/>
      <c r="IDI550" s="120"/>
      <c r="IDJ550" s="120"/>
      <c r="IDK550" s="120"/>
      <c r="IDL550" s="120"/>
      <c r="IDM550" s="120"/>
      <c r="IDN550" s="120"/>
      <c r="IDO550" s="120"/>
      <c r="IDP550" s="120"/>
      <c r="IDQ550" s="120"/>
      <c r="IDR550" s="120"/>
      <c r="IDS550" s="120"/>
      <c r="IDT550" s="120"/>
      <c r="IDU550" s="120"/>
      <c r="IDV550" s="120"/>
      <c r="IDW550" s="120"/>
      <c r="IDX550" s="120"/>
      <c r="IDY550" s="120"/>
      <c r="IDZ550" s="120"/>
      <c r="IEA550" s="120"/>
      <c r="IEB550" s="120"/>
      <c r="IEC550" s="120"/>
      <c r="IED550" s="120"/>
      <c r="IEE550" s="120"/>
      <c r="IEF550" s="120"/>
      <c r="IEG550" s="120"/>
      <c r="IEH550" s="120"/>
      <c r="IEI550" s="120"/>
      <c r="IEJ550" s="120"/>
      <c r="IEK550" s="120"/>
      <c r="IEL550" s="120"/>
      <c r="IEM550" s="120"/>
      <c r="IEN550" s="120"/>
      <c r="IEO550" s="120"/>
      <c r="IEP550" s="120"/>
      <c r="IEQ550" s="120"/>
      <c r="IER550" s="120"/>
      <c r="IES550" s="120"/>
      <c r="IET550" s="120"/>
      <c r="IEU550" s="120"/>
      <c r="IEV550" s="120"/>
      <c r="IEW550" s="120"/>
      <c r="IEX550" s="120"/>
      <c r="IEY550" s="120"/>
      <c r="IEZ550" s="120"/>
      <c r="IFA550" s="120"/>
      <c r="IFB550" s="120"/>
      <c r="IFC550" s="120"/>
      <c r="IFD550" s="120"/>
      <c r="IFE550" s="120"/>
      <c r="IFF550" s="120"/>
      <c r="IFG550" s="120"/>
      <c r="IFH550" s="120"/>
      <c r="IFI550" s="120"/>
      <c r="IFJ550" s="120"/>
      <c r="IFK550" s="120"/>
      <c r="IFL550" s="120"/>
      <c r="IFM550" s="120"/>
      <c r="IFN550" s="120"/>
      <c r="IFO550" s="120"/>
      <c r="IFP550" s="120"/>
      <c r="IFQ550" s="120"/>
      <c r="IFR550" s="120"/>
      <c r="IFS550" s="120"/>
      <c r="IFT550" s="120"/>
      <c r="IFU550" s="120"/>
      <c r="IFV550" s="120"/>
      <c r="IFW550" s="120"/>
      <c r="IFX550" s="120"/>
      <c r="IFY550" s="120"/>
      <c r="IFZ550" s="120"/>
      <c r="IGA550" s="120"/>
      <c r="IGB550" s="120"/>
      <c r="IGC550" s="120"/>
      <c r="IGD550" s="120"/>
      <c r="IGE550" s="120"/>
      <c r="IGF550" s="120"/>
      <c r="IGG550" s="120"/>
      <c r="IGH550" s="120"/>
      <c r="IGI550" s="120"/>
      <c r="IGJ550" s="120"/>
      <c r="IGK550" s="120"/>
      <c r="IGL550" s="120"/>
      <c r="IGM550" s="120"/>
      <c r="IGN550" s="120"/>
      <c r="IGO550" s="120"/>
      <c r="IGP550" s="120"/>
      <c r="IGQ550" s="120"/>
      <c r="IGR550" s="120"/>
      <c r="IGS550" s="120"/>
      <c r="IGT550" s="120"/>
      <c r="IGU550" s="120"/>
      <c r="IGV550" s="120"/>
      <c r="IGW550" s="120"/>
      <c r="IGX550" s="120"/>
      <c r="IGY550" s="120"/>
      <c r="IGZ550" s="120"/>
      <c r="IHA550" s="120"/>
      <c r="IHB550" s="120"/>
      <c r="IHC550" s="120"/>
      <c r="IHD550" s="120"/>
      <c r="IHE550" s="120"/>
      <c r="IHF550" s="120"/>
      <c r="IHG550" s="120"/>
      <c r="IHH550" s="120"/>
      <c r="IHI550" s="120"/>
      <c r="IHJ550" s="120"/>
      <c r="IHK550" s="120"/>
      <c r="IHL550" s="120"/>
      <c r="IHM550" s="120"/>
      <c r="IHN550" s="120"/>
      <c r="IHO550" s="120"/>
      <c r="IHP550" s="120"/>
      <c r="IHQ550" s="120"/>
      <c r="IHR550" s="120"/>
      <c r="IHS550" s="120"/>
      <c r="IHT550" s="120"/>
      <c r="IHU550" s="120"/>
      <c r="IHV550" s="120"/>
      <c r="IHW550" s="120"/>
      <c r="IHX550" s="120"/>
      <c r="IHY550" s="120"/>
      <c r="IHZ550" s="120"/>
      <c r="IIA550" s="120"/>
      <c r="IIB550" s="120"/>
      <c r="IIC550" s="120"/>
      <c r="IID550" s="120"/>
      <c r="IIE550" s="120"/>
      <c r="IIF550" s="120"/>
      <c r="IIG550" s="120"/>
      <c r="IIH550" s="120"/>
      <c r="III550" s="120"/>
      <c r="IIJ550" s="120"/>
      <c r="IIK550" s="120"/>
      <c r="IIL550" s="120"/>
      <c r="IIM550" s="120"/>
      <c r="IIN550" s="120"/>
      <c r="IIO550" s="120"/>
      <c r="IIP550" s="120"/>
      <c r="IIQ550" s="120"/>
      <c r="IIR550" s="120"/>
      <c r="IIS550" s="120"/>
      <c r="IIT550" s="120"/>
      <c r="IIU550" s="120"/>
      <c r="IIV550" s="120"/>
      <c r="IIW550" s="120"/>
      <c r="IIX550" s="120"/>
      <c r="IIY550" s="120"/>
      <c r="IIZ550" s="120"/>
      <c r="IJA550" s="120"/>
      <c r="IJB550" s="120"/>
      <c r="IJC550" s="120"/>
      <c r="IJD550" s="120"/>
      <c r="IJE550" s="120"/>
      <c r="IJF550" s="120"/>
      <c r="IJG550" s="120"/>
      <c r="IJH550" s="120"/>
      <c r="IJI550" s="120"/>
      <c r="IJJ550" s="120"/>
      <c r="IJK550" s="120"/>
      <c r="IJL550" s="120"/>
      <c r="IJM550" s="120"/>
      <c r="IJN550" s="120"/>
      <c r="IJO550" s="120"/>
      <c r="IJP550" s="120"/>
      <c r="IJQ550" s="120"/>
      <c r="IJR550" s="120"/>
      <c r="IJS550" s="120"/>
      <c r="IJT550" s="120"/>
      <c r="IJU550" s="120"/>
      <c r="IJV550" s="120"/>
      <c r="IJW550" s="120"/>
      <c r="IJX550" s="120"/>
      <c r="IJY550" s="120"/>
      <c r="IJZ550" s="120"/>
      <c r="IKA550" s="120"/>
      <c r="IKB550" s="120"/>
      <c r="IKC550" s="120"/>
      <c r="IKD550" s="120"/>
      <c r="IKE550" s="120"/>
      <c r="IKF550" s="120"/>
      <c r="IKG550" s="120"/>
      <c r="IKH550" s="120"/>
      <c r="IKI550" s="120"/>
      <c r="IKJ550" s="120"/>
      <c r="IKK550" s="120"/>
      <c r="IKL550" s="120"/>
      <c r="IKM550" s="120"/>
      <c r="IKN550" s="120"/>
      <c r="IKO550" s="120"/>
      <c r="IKP550" s="120"/>
      <c r="IKQ550" s="120"/>
      <c r="IKR550" s="120"/>
      <c r="IKS550" s="120"/>
      <c r="IKT550" s="120"/>
      <c r="IKU550" s="120"/>
      <c r="IKV550" s="120"/>
      <c r="IKW550" s="120"/>
      <c r="IKX550" s="120"/>
      <c r="IKY550" s="120"/>
      <c r="IKZ550" s="120"/>
      <c r="ILA550" s="120"/>
      <c r="ILB550" s="120"/>
      <c r="ILC550" s="120"/>
      <c r="ILD550" s="120"/>
      <c r="ILE550" s="120"/>
      <c r="ILF550" s="120"/>
      <c r="ILG550" s="120"/>
      <c r="ILH550" s="120"/>
      <c r="ILI550" s="120"/>
      <c r="ILJ550" s="120"/>
      <c r="ILK550" s="120"/>
      <c r="ILL550" s="120"/>
      <c r="ILM550" s="120"/>
      <c r="ILN550" s="120"/>
      <c r="ILO550" s="120"/>
      <c r="ILP550" s="120"/>
      <c r="ILQ550" s="120"/>
      <c r="ILR550" s="120"/>
      <c r="ILS550" s="120"/>
      <c r="ILT550" s="120"/>
      <c r="ILU550" s="120"/>
      <c r="ILV550" s="120"/>
      <c r="ILW550" s="120"/>
      <c r="ILX550" s="120"/>
      <c r="ILY550" s="120"/>
      <c r="ILZ550" s="120"/>
      <c r="IMA550" s="120"/>
      <c r="IMB550" s="120"/>
      <c r="IMC550" s="120"/>
      <c r="IMD550" s="120"/>
      <c r="IME550" s="120"/>
      <c r="IMF550" s="120"/>
      <c r="IMG550" s="120"/>
      <c r="IMH550" s="120"/>
      <c r="IMI550" s="120"/>
      <c r="IMJ550" s="120"/>
      <c r="IMK550" s="120"/>
      <c r="IML550" s="120"/>
      <c r="IMM550" s="120"/>
      <c r="IMN550" s="120"/>
      <c r="IMO550" s="120"/>
      <c r="IMP550" s="120"/>
      <c r="IMQ550" s="120"/>
      <c r="IMR550" s="120"/>
      <c r="IMS550" s="120"/>
      <c r="IMT550" s="120"/>
      <c r="IMU550" s="120"/>
      <c r="IMV550" s="120"/>
      <c r="IMW550" s="120"/>
      <c r="IMX550" s="120"/>
      <c r="IMY550" s="120"/>
      <c r="IMZ550" s="120"/>
      <c r="INA550" s="120"/>
      <c r="INB550" s="120"/>
      <c r="INC550" s="120"/>
      <c r="IND550" s="120"/>
      <c r="INE550" s="120"/>
      <c r="INF550" s="120"/>
      <c r="ING550" s="120"/>
      <c r="INH550" s="120"/>
      <c r="INI550" s="120"/>
      <c r="INJ550" s="120"/>
      <c r="INK550" s="120"/>
      <c r="INL550" s="120"/>
      <c r="INM550" s="120"/>
      <c r="INN550" s="120"/>
      <c r="INO550" s="120"/>
      <c r="INP550" s="120"/>
      <c r="INQ550" s="120"/>
      <c r="INR550" s="120"/>
      <c r="INS550" s="120"/>
      <c r="INT550" s="120"/>
      <c r="INU550" s="120"/>
      <c r="INV550" s="120"/>
      <c r="INW550" s="120"/>
      <c r="INX550" s="120"/>
      <c r="INY550" s="120"/>
      <c r="INZ550" s="120"/>
      <c r="IOA550" s="120"/>
      <c r="IOB550" s="120"/>
      <c r="IOC550" s="120"/>
      <c r="IOD550" s="120"/>
      <c r="IOE550" s="120"/>
      <c r="IOF550" s="120"/>
      <c r="IOG550" s="120"/>
      <c r="IOH550" s="120"/>
      <c r="IOI550" s="120"/>
      <c r="IOJ550" s="120"/>
      <c r="IOK550" s="120"/>
      <c r="IOL550" s="120"/>
      <c r="IOM550" s="120"/>
      <c r="ION550" s="120"/>
      <c r="IOO550" s="120"/>
      <c r="IOP550" s="120"/>
      <c r="IOQ550" s="120"/>
      <c r="IOR550" s="120"/>
      <c r="IOS550" s="120"/>
      <c r="IOT550" s="120"/>
      <c r="IOU550" s="120"/>
      <c r="IOV550" s="120"/>
      <c r="IOW550" s="120"/>
      <c r="IOX550" s="120"/>
      <c r="IOY550" s="120"/>
      <c r="IOZ550" s="120"/>
      <c r="IPA550" s="120"/>
      <c r="IPB550" s="120"/>
      <c r="IPC550" s="120"/>
      <c r="IPD550" s="120"/>
      <c r="IPE550" s="120"/>
      <c r="IPF550" s="120"/>
      <c r="IPG550" s="120"/>
      <c r="IPH550" s="120"/>
      <c r="IPI550" s="120"/>
      <c r="IPJ550" s="120"/>
      <c r="IPK550" s="120"/>
      <c r="IPL550" s="120"/>
      <c r="IPM550" s="120"/>
      <c r="IPN550" s="120"/>
      <c r="IPO550" s="120"/>
      <c r="IPP550" s="120"/>
      <c r="IPQ550" s="120"/>
      <c r="IPR550" s="120"/>
      <c r="IPS550" s="120"/>
      <c r="IPT550" s="120"/>
      <c r="IPU550" s="120"/>
      <c r="IPV550" s="120"/>
      <c r="IPW550" s="120"/>
      <c r="IPX550" s="120"/>
      <c r="IPY550" s="120"/>
      <c r="IPZ550" s="120"/>
      <c r="IQA550" s="120"/>
      <c r="IQB550" s="120"/>
      <c r="IQC550" s="120"/>
      <c r="IQD550" s="120"/>
      <c r="IQE550" s="120"/>
      <c r="IQF550" s="120"/>
      <c r="IQG550" s="120"/>
      <c r="IQH550" s="120"/>
      <c r="IQI550" s="120"/>
      <c r="IQJ550" s="120"/>
      <c r="IQK550" s="120"/>
      <c r="IQL550" s="120"/>
      <c r="IQM550" s="120"/>
      <c r="IQN550" s="120"/>
      <c r="IQO550" s="120"/>
      <c r="IQP550" s="120"/>
      <c r="IQQ550" s="120"/>
      <c r="IQR550" s="120"/>
      <c r="IQS550" s="120"/>
      <c r="IQT550" s="120"/>
      <c r="IQU550" s="120"/>
      <c r="IQV550" s="120"/>
      <c r="IQW550" s="120"/>
      <c r="IQX550" s="120"/>
      <c r="IQY550" s="120"/>
      <c r="IQZ550" s="120"/>
      <c r="IRA550" s="120"/>
      <c r="IRB550" s="120"/>
      <c r="IRC550" s="120"/>
      <c r="IRD550" s="120"/>
      <c r="IRE550" s="120"/>
      <c r="IRF550" s="120"/>
      <c r="IRG550" s="120"/>
      <c r="IRH550" s="120"/>
      <c r="IRI550" s="120"/>
      <c r="IRJ550" s="120"/>
      <c r="IRK550" s="120"/>
      <c r="IRL550" s="120"/>
      <c r="IRM550" s="120"/>
      <c r="IRN550" s="120"/>
      <c r="IRO550" s="120"/>
      <c r="IRP550" s="120"/>
      <c r="IRQ550" s="120"/>
      <c r="IRR550" s="120"/>
      <c r="IRS550" s="120"/>
      <c r="IRT550" s="120"/>
      <c r="IRU550" s="120"/>
      <c r="IRV550" s="120"/>
      <c r="IRW550" s="120"/>
      <c r="IRX550" s="120"/>
      <c r="IRY550" s="120"/>
      <c r="IRZ550" s="120"/>
      <c r="ISA550" s="120"/>
      <c r="ISB550" s="120"/>
      <c r="ISC550" s="120"/>
      <c r="ISD550" s="120"/>
      <c r="ISE550" s="120"/>
      <c r="ISF550" s="120"/>
      <c r="ISG550" s="120"/>
      <c r="ISH550" s="120"/>
      <c r="ISI550" s="120"/>
      <c r="ISJ550" s="120"/>
      <c r="ISK550" s="120"/>
      <c r="ISL550" s="120"/>
      <c r="ISM550" s="120"/>
      <c r="ISN550" s="120"/>
      <c r="ISO550" s="120"/>
      <c r="ISP550" s="120"/>
      <c r="ISQ550" s="120"/>
      <c r="ISR550" s="120"/>
      <c r="ISS550" s="120"/>
      <c r="IST550" s="120"/>
      <c r="ISU550" s="120"/>
      <c r="ISV550" s="120"/>
      <c r="ISW550" s="120"/>
      <c r="ISX550" s="120"/>
      <c r="ISY550" s="120"/>
      <c r="ISZ550" s="120"/>
      <c r="ITA550" s="120"/>
      <c r="ITB550" s="120"/>
      <c r="ITC550" s="120"/>
      <c r="ITD550" s="120"/>
      <c r="ITE550" s="120"/>
      <c r="ITF550" s="120"/>
      <c r="ITG550" s="120"/>
      <c r="ITH550" s="120"/>
      <c r="ITI550" s="120"/>
      <c r="ITJ550" s="120"/>
      <c r="ITK550" s="120"/>
      <c r="ITL550" s="120"/>
      <c r="ITM550" s="120"/>
      <c r="ITN550" s="120"/>
      <c r="ITO550" s="120"/>
      <c r="ITP550" s="120"/>
      <c r="ITQ550" s="120"/>
      <c r="ITR550" s="120"/>
      <c r="ITS550" s="120"/>
      <c r="ITT550" s="120"/>
      <c r="ITU550" s="120"/>
      <c r="ITV550" s="120"/>
      <c r="ITW550" s="120"/>
      <c r="ITX550" s="120"/>
      <c r="ITY550" s="120"/>
      <c r="ITZ550" s="120"/>
      <c r="IUA550" s="120"/>
      <c r="IUB550" s="120"/>
      <c r="IUC550" s="120"/>
      <c r="IUD550" s="120"/>
      <c r="IUE550" s="120"/>
      <c r="IUF550" s="120"/>
      <c r="IUG550" s="120"/>
      <c r="IUH550" s="120"/>
      <c r="IUI550" s="120"/>
      <c r="IUJ550" s="120"/>
      <c r="IUK550" s="120"/>
      <c r="IUL550" s="120"/>
      <c r="IUM550" s="120"/>
      <c r="IUN550" s="120"/>
      <c r="IUO550" s="120"/>
      <c r="IUP550" s="120"/>
      <c r="IUQ550" s="120"/>
      <c r="IUR550" s="120"/>
      <c r="IUS550" s="120"/>
      <c r="IUT550" s="120"/>
      <c r="IUU550" s="120"/>
      <c r="IUV550" s="120"/>
      <c r="IUW550" s="120"/>
      <c r="IUX550" s="120"/>
      <c r="IUY550" s="120"/>
      <c r="IUZ550" s="120"/>
      <c r="IVA550" s="120"/>
      <c r="IVB550" s="120"/>
      <c r="IVC550" s="120"/>
      <c r="IVD550" s="120"/>
      <c r="IVE550" s="120"/>
      <c r="IVF550" s="120"/>
      <c r="IVG550" s="120"/>
      <c r="IVH550" s="120"/>
      <c r="IVI550" s="120"/>
      <c r="IVJ550" s="120"/>
      <c r="IVK550" s="120"/>
      <c r="IVL550" s="120"/>
      <c r="IVM550" s="120"/>
      <c r="IVN550" s="120"/>
      <c r="IVO550" s="120"/>
      <c r="IVP550" s="120"/>
      <c r="IVQ550" s="120"/>
      <c r="IVR550" s="120"/>
      <c r="IVS550" s="120"/>
      <c r="IVT550" s="120"/>
      <c r="IVU550" s="120"/>
      <c r="IVV550" s="120"/>
      <c r="IVW550" s="120"/>
      <c r="IVX550" s="120"/>
      <c r="IVY550" s="120"/>
      <c r="IVZ550" s="120"/>
      <c r="IWA550" s="120"/>
      <c r="IWB550" s="120"/>
      <c r="IWC550" s="120"/>
      <c r="IWD550" s="120"/>
      <c r="IWE550" s="120"/>
      <c r="IWF550" s="120"/>
      <c r="IWG550" s="120"/>
      <c r="IWH550" s="120"/>
      <c r="IWI550" s="120"/>
      <c r="IWJ550" s="120"/>
      <c r="IWK550" s="120"/>
      <c r="IWL550" s="120"/>
      <c r="IWM550" s="120"/>
      <c r="IWN550" s="120"/>
      <c r="IWO550" s="120"/>
      <c r="IWP550" s="120"/>
      <c r="IWQ550" s="120"/>
      <c r="IWR550" s="120"/>
      <c r="IWS550" s="120"/>
      <c r="IWT550" s="120"/>
      <c r="IWU550" s="120"/>
      <c r="IWV550" s="120"/>
      <c r="IWW550" s="120"/>
      <c r="IWX550" s="120"/>
      <c r="IWY550" s="120"/>
      <c r="IWZ550" s="120"/>
      <c r="IXA550" s="120"/>
      <c r="IXB550" s="120"/>
      <c r="IXC550" s="120"/>
      <c r="IXD550" s="120"/>
      <c r="IXE550" s="120"/>
      <c r="IXF550" s="120"/>
      <c r="IXG550" s="120"/>
      <c r="IXH550" s="120"/>
      <c r="IXI550" s="120"/>
      <c r="IXJ550" s="120"/>
      <c r="IXK550" s="120"/>
      <c r="IXL550" s="120"/>
      <c r="IXM550" s="120"/>
      <c r="IXN550" s="120"/>
      <c r="IXO550" s="120"/>
      <c r="IXP550" s="120"/>
      <c r="IXQ550" s="120"/>
      <c r="IXR550" s="120"/>
      <c r="IXS550" s="120"/>
      <c r="IXT550" s="120"/>
      <c r="IXU550" s="120"/>
      <c r="IXV550" s="120"/>
      <c r="IXW550" s="120"/>
      <c r="IXX550" s="120"/>
      <c r="IXY550" s="120"/>
      <c r="IXZ550" s="120"/>
      <c r="IYA550" s="120"/>
      <c r="IYB550" s="120"/>
      <c r="IYC550" s="120"/>
      <c r="IYD550" s="120"/>
      <c r="IYE550" s="120"/>
      <c r="IYF550" s="120"/>
      <c r="IYG550" s="120"/>
      <c r="IYH550" s="120"/>
      <c r="IYI550" s="120"/>
      <c r="IYJ550" s="120"/>
      <c r="IYK550" s="120"/>
      <c r="IYL550" s="120"/>
      <c r="IYM550" s="120"/>
      <c r="IYN550" s="120"/>
      <c r="IYO550" s="120"/>
      <c r="IYP550" s="120"/>
      <c r="IYQ550" s="120"/>
      <c r="IYR550" s="120"/>
      <c r="IYS550" s="120"/>
      <c r="IYT550" s="120"/>
      <c r="IYU550" s="120"/>
      <c r="IYV550" s="120"/>
      <c r="IYW550" s="120"/>
      <c r="IYX550" s="120"/>
      <c r="IYY550" s="120"/>
      <c r="IYZ550" s="120"/>
      <c r="IZA550" s="120"/>
      <c r="IZB550" s="120"/>
      <c r="IZC550" s="120"/>
      <c r="IZD550" s="120"/>
      <c r="IZE550" s="120"/>
      <c r="IZF550" s="120"/>
      <c r="IZG550" s="120"/>
      <c r="IZH550" s="120"/>
      <c r="IZI550" s="120"/>
      <c r="IZJ550" s="120"/>
      <c r="IZK550" s="120"/>
      <c r="IZL550" s="120"/>
      <c r="IZM550" s="120"/>
      <c r="IZN550" s="120"/>
      <c r="IZO550" s="120"/>
      <c r="IZP550" s="120"/>
      <c r="IZQ550" s="120"/>
      <c r="IZR550" s="120"/>
      <c r="IZS550" s="120"/>
      <c r="IZT550" s="120"/>
      <c r="IZU550" s="120"/>
      <c r="IZV550" s="120"/>
      <c r="IZW550" s="120"/>
      <c r="IZX550" s="120"/>
      <c r="IZY550" s="120"/>
      <c r="IZZ550" s="120"/>
      <c r="JAA550" s="120"/>
      <c r="JAB550" s="120"/>
      <c r="JAC550" s="120"/>
      <c r="JAD550" s="120"/>
      <c r="JAE550" s="120"/>
      <c r="JAF550" s="120"/>
      <c r="JAG550" s="120"/>
      <c r="JAH550" s="120"/>
      <c r="JAI550" s="120"/>
      <c r="JAJ550" s="120"/>
      <c r="JAK550" s="120"/>
      <c r="JAL550" s="120"/>
      <c r="JAM550" s="120"/>
      <c r="JAN550" s="120"/>
      <c r="JAO550" s="120"/>
      <c r="JAP550" s="120"/>
      <c r="JAQ550" s="120"/>
      <c r="JAR550" s="120"/>
      <c r="JAS550" s="120"/>
      <c r="JAT550" s="120"/>
      <c r="JAU550" s="120"/>
      <c r="JAV550" s="120"/>
      <c r="JAW550" s="120"/>
      <c r="JAX550" s="120"/>
      <c r="JAY550" s="120"/>
      <c r="JAZ550" s="120"/>
      <c r="JBA550" s="120"/>
      <c r="JBB550" s="120"/>
      <c r="JBC550" s="120"/>
      <c r="JBD550" s="120"/>
      <c r="JBE550" s="120"/>
      <c r="JBF550" s="120"/>
      <c r="JBG550" s="120"/>
      <c r="JBH550" s="120"/>
      <c r="JBI550" s="120"/>
      <c r="JBJ550" s="120"/>
      <c r="JBK550" s="120"/>
      <c r="JBL550" s="120"/>
      <c r="JBM550" s="120"/>
      <c r="JBN550" s="120"/>
      <c r="JBO550" s="120"/>
      <c r="JBP550" s="120"/>
      <c r="JBQ550" s="120"/>
      <c r="JBR550" s="120"/>
      <c r="JBS550" s="120"/>
      <c r="JBT550" s="120"/>
      <c r="JBU550" s="120"/>
      <c r="JBV550" s="120"/>
      <c r="JBW550" s="120"/>
      <c r="JBX550" s="120"/>
      <c r="JBY550" s="120"/>
      <c r="JBZ550" s="120"/>
      <c r="JCA550" s="120"/>
      <c r="JCB550" s="120"/>
      <c r="JCC550" s="120"/>
      <c r="JCD550" s="120"/>
      <c r="JCE550" s="120"/>
      <c r="JCF550" s="120"/>
      <c r="JCG550" s="120"/>
      <c r="JCH550" s="120"/>
      <c r="JCI550" s="120"/>
      <c r="JCJ550" s="120"/>
      <c r="JCK550" s="120"/>
      <c r="JCL550" s="120"/>
      <c r="JCM550" s="120"/>
      <c r="JCN550" s="120"/>
      <c r="JCO550" s="120"/>
      <c r="JCP550" s="120"/>
      <c r="JCQ550" s="120"/>
      <c r="JCR550" s="120"/>
      <c r="JCS550" s="120"/>
      <c r="JCT550" s="120"/>
      <c r="JCU550" s="120"/>
      <c r="JCV550" s="120"/>
      <c r="JCW550" s="120"/>
      <c r="JCX550" s="120"/>
      <c r="JCY550" s="120"/>
      <c r="JCZ550" s="120"/>
      <c r="JDA550" s="120"/>
      <c r="JDB550" s="120"/>
      <c r="JDC550" s="120"/>
      <c r="JDD550" s="120"/>
      <c r="JDE550" s="120"/>
      <c r="JDF550" s="120"/>
      <c r="JDG550" s="120"/>
      <c r="JDH550" s="120"/>
      <c r="JDI550" s="120"/>
      <c r="JDJ550" s="120"/>
      <c r="JDK550" s="120"/>
      <c r="JDL550" s="120"/>
      <c r="JDM550" s="120"/>
      <c r="JDN550" s="120"/>
      <c r="JDO550" s="120"/>
      <c r="JDP550" s="120"/>
      <c r="JDQ550" s="120"/>
      <c r="JDR550" s="120"/>
      <c r="JDS550" s="120"/>
      <c r="JDT550" s="120"/>
      <c r="JDU550" s="120"/>
      <c r="JDV550" s="120"/>
      <c r="JDW550" s="120"/>
      <c r="JDX550" s="120"/>
      <c r="JDY550" s="120"/>
      <c r="JDZ550" s="120"/>
      <c r="JEA550" s="120"/>
      <c r="JEB550" s="120"/>
      <c r="JEC550" s="120"/>
      <c r="JED550" s="120"/>
      <c r="JEE550" s="120"/>
      <c r="JEF550" s="120"/>
      <c r="JEG550" s="120"/>
      <c r="JEH550" s="120"/>
      <c r="JEI550" s="120"/>
      <c r="JEJ550" s="120"/>
      <c r="JEK550" s="120"/>
      <c r="JEL550" s="120"/>
      <c r="JEM550" s="120"/>
      <c r="JEN550" s="120"/>
      <c r="JEO550" s="120"/>
      <c r="JEP550" s="120"/>
      <c r="JEQ550" s="120"/>
      <c r="JER550" s="120"/>
      <c r="JES550" s="120"/>
      <c r="JET550" s="120"/>
      <c r="JEU550" s="120"/>
      <c r="JEV550" s="120"/>
      <c r="JEW550" s="120"/>
      <c r="JEX550" s="120"/>
      <c r="JEY550" s="120"/>
      <c r="JEZ550" s="120"/>
      <c r="JFA550" s="120"/>
      <c r="JFB550" s="120"/>
      <c r="JFC550" s="120"/>
      <c r="JFD550" s="120"/>
      <c r="JFE550" s="120"/>
      <c r="JFF550" s="120"/>
      <c r="JFG550" s="120"/>
      <c r="JFH550" s="120"/>
      <c r="JFI550" s="120"/>
      <c r="JFJ550" s="120"/>
      <c r="JFK550" s="120"/>
      <c r="JFL550" s="120"/>
      <c r="JFM550" s="120"/>
      <c r="JFN550" s="120"/>
      <c r="JFO550" s="120"/>
      <c r="JFP550" s="120"/>
      <c r="JFQ550" s="120"/>
      <c r="JFR550" s="120"/>
      <c r="JFS550" s="120"/>
      <c r="JFT550" s="120"/>
      <c r="JFU550" s="120"/>
      <c r="JFV550" s="120"/>
      <c r="JFW550" s="120"/>
      <c r="JFX550" s="120"/>
      <c r="JFY550" s="120"/>
      <c r="JFZ550" s="120"/>
      <c r="JGA550" s="120"/>
      <c r="JGB550" s="120"/>
      <c r="JGC550" s="120"/>
      <c r="JGD550" s="120"/>
      <c r="JGE550" s="120"/>
      <c r="JGF550" s="120"/>
      <c r="JGG550" s="120"/>
      <c r="JGH550" s="120"/>
      <c r="JGI550" s="120"/>
      <c r="JGJ550" s="120"/>
      <c r="JGK550" s="120"/>
      <c r="JGL550" s="120"/>
      <c r="JGM550" s="120"/>
      <c r="JGN550" s="120"/>
      <c r="JGO550" s="120"/>
      <c r="JGP550" s="120"/>
      <c r="JGQ550" s="120"/>
      <c r="JGR550" s="120"/>
      <c r="JGS550" s="120"/>
      <c r="JGT550" s="120"/>
      <c r="JGU550" s="120"/>
      <c r="JGV550" s="120"/>
      <c r="JGW550" s="120"/>
      <c r="JGX550" s="120"/>
      <c r="JGY550" s="120"/>
      <c r="JGZ550" s="120"/>
      <c r="JHA550" s="120"/>
      <c r="JHB550" s="120"/>
      <c r="JHC550" s="120"/>
      <c r="JHD550" s="120"/>
      <c r="JHE550" s="120"/>
      <c r="JHF550" s="120"/>
      <c r="JHG550" s="120"/>
      <c r="JHH550" s="120"/>
      <c r="JHI550" s="120"/>
      <c r="JHJ550" s="120"/>
      <c r="JHK550" s="120"/>
      <c r="JHL550" s="120"/>
      <c r="JHM550" s="120"/>
      <c r="JHN550" s="120"/>
      <c r="JHO550" s="120"/>
      <c r="JHP550" s="120"/>
      <c r="JHQ550" s="120"/>
      <c r="JHR550" s="120"/>
      <c r="JHS550" s="120"/>
      <c r="JHT550" s="120"/>
      <c r="JHU550" s="120"/>
      <c r="JHV550" s="120"/>
      <c r="JHW550" s="120"/>
      <c r="JHX550" s="120"/>
      <c r="JHY550" s="120"/>
      <c r="JHZ550" s="120"/>
      <c r="JIA550" s="120"/>
      <c r="JIB550" s="120"/>
      <c r="JIC550" s="120"/>
      <c r="JID550" s="120"/>
      <c r="JIE550" s="120"/>
      <c r="JIF550" s="120"/>
      <c r="JIG550" s="120"/>
      <c r="JIH550" s="120"/>
      <c r="JII550" s="120"/>
      <c r="JIJ550" s="120"/>
      <c r="JIK550" s="120"/>
      <c r="JIL550" s="120"/>
      <c r="JIM550" s="120"/>
      <c r="JIN550" s="120"/>
      <c r="JIO550" s="120"/>
      <c r="JIP550" s="120"/>
      <c r="JIQ550" s="120"/>
      <c r="JIR550" s="120"/>
      <c r="JIS550" s="120"/>
      <c r="JIT550" s="120"/>
      <c r="JIU550" s="120"/>
      <c r="JIV550" s="120"/>
      <c r="JIW550" s="120"/>
      <c r="JIX550" s="120"/>
      <c r="JIY550" s="120"/>
      <c r="JIZ550" s="120"/>
      <c r="JJA550" s="120"/>
      <c r="JJB550" s="120"/>
      <c r="JJC550" s="120"/>
      <c r="JJD550" s="120"/>
      <c r="JJE550" s="120"/>
      <c r="JJF550" s="120"/>
      <c r="JJG550" s="120"/>
      <c r="JJH550" s="120"/>
      <c r="JJI550" s="120"/>
      <c r="JJJ550" s="120"/>
      <c r="JJK550" s="120"/>
      <c r="JJL550" s="120"/>
      <c r="JJM550" s="120"/>
      <c r="JJN550" s="120"/>
      <c r="JJO550" s="120"/>
      <c r="JJP550" s="120"/>
      <c r="JJQ550" s="120"/>
      <c r="JJR550" s="120"/>
      <c r="JJS550" s="120"/>
      <c r="JJT550" s="120"/>
      <c r="JJU550" s="120"/>
      <c r="JJV550" s="120"/>
      <c r="JJW550" s="120"/>
      <c r="JJX550" s="120"/>
      <c r="JJY550" s="120"/>
      <c r="JJZ550" s="120"/>
      <c r="JKA550" s="120"/>
      <c r="JKB550" s="120"/>
      <c r="JKC550" s="120"/>
      <c r="JKD550" s="120"/>
      <c r="JKE550" s="120"/>
      <c r="JKF550" s="120"/>
      <c r="JKG550" s="120"/>
      <c r="JKH550" s="120"/>
      <c r="JKI550" s="120"/>
      <c r="JKJ550" s="120"/>
      <c r="JKK550" s="120"/>
      <c r="JKL550" s="120"/>
      <c r="JKM550" s="120"/>
      <c r="JKN550" s="120"/>
      <c r="JKO550" s="120"/>
      <c r="JKP550" s="120"/>
      <c r="JKQ550" s="120"/>
      <c r="JKR550" s="120"/>
      <c r="JKS550" s="120"/>
      <c r="JKT550" s="120"/>
      <c r="JKU550" s="120"/>
      <c r="JKV550" s="120"/>
      <c r="JKW550" s="120"/>
      <c r="JKX550" s="120"/>
      <c r="JKY550" s="120"/>
      <c r="JKZ550" s="120"/>
      <c r="JLA550" s="120"/>
      <c r="JLB550" s="120"/>
      <c r="JLC550" s="120"/>
      <c r="JLD550" s="120"/>
      <c r="JLE550" s="120"/>
      <c r="JLF550" s="120"/>
      <c r="JLG550" s="120"/>
      <c r="JLH550" s="120"/>
      <c r="JLI550" s="120"/>
      <c r="JLJ550" s="120"/>
      <c r="JLK550" s="120"/>
      <c r="JLL550" s="120"/>
      <c r="JLM550" s="120"/>
      <c r="JLN550" s="120"/>
      <c r="JLO550" s="120"/>
      <c r="JLP550" s="120"/>
      <c r="JLQ550" s="120"/>
      <c r="JLR550" s="120"/>
      <c r="JLS550" s="120"/>
      <c r="JLT550" s="120"/>
      <c r="JLU550" s="120"/>
      <c r="JLV550" s="120"/>
      <c r="JLW550" s="120"/>
      <c r="JLX550" s="120"/>
      <c r="JLY550" s="120"/>
      <c r="JLZ550" s="120"/>
      <c r="JMA550" s="120"/>
      <c r="JMB550" s="120"/>
      <c r="JMC550" s="120"/>
      <c r="JMD550" s="120"/>
      <c r="JME550" s="120"/>
      <c r="JMF550" s="120"/>
      <c r="JMG550" s="120"/>
      <c r="JMH550" s="120"/>
      <c r="JMI550" s="120"/>
      <c r="JMJ550" s="120"/>
      <c r="JMK550" s="120"/>
      <c r="JML550" s="120"/>
      <c r="JMM550" s="120"/>
      <c r="JMN550" s="120"/>
      <c r="JMO550" s="120"/>
      <c r="JMP550" s="120"/>
      <c r="JMQ550" s="120"/>
      <c r="JMR550" s="120"/>
      <c r="JMS550" s="120"/>
      <c r="JMT550" s="120"/>
      <c r="JMU550" s="120"/>
      <c r="JMV550" s="120"/>
      <c r="JMW550" s="120"/>
      <c r="JMX550" s="120"/>
      <c r="JMY550" s="120"/>
      <c r="JMZ550" s="120"/>
      <c r="JNA550" s="120"/>
      <c r="JNB550" s="120"/>
      <c r="JNC550" s="120"/>
      <c r="JND550" s="120"/>
      <c r="JNE550" s="120"/>
      <c r="JNF550" s="120"/>
      <c r="JNG550" s="120"/>
      <c r="JNH550" s="120"/>
      <c r="JNI550" s="120"/>
      <c r="JNJ550" s="120"/>
      <c r="JNK550" s="120"/>
      <c r="JNL550" s="120"/>
      <c r="JNM550" s="120"/>
      <c r="JNN550" s="120"/>
      <c r="JNO550" s="120"/>
      <c r="JNP550" s="120"/>
      <c r="JNQ550" s="120"/>
      <c r="JNR550" s="120"/>
      <c r="JNS550" s="120"/>
      <c r="JNT550" s="120"/>
      <c r="JNU550" s="120"/>
      <c r="JNV550" s="120"/>
      <c r="JNW550" s="120"/>
      <c r="JNX550" s="120"/>
      <c r="JNY550" s="120"/>
      <c r="JNZ550" s="120"/>
      <c r="JOA550" s="120"/>
      <c r="JOB550" s="120"/>
      <c r="JOC550" s="120"/>
      <c r="JOD550" s="120"/>
      <c r="JOE550" s="120"/>
      <c r="JOF550" s="120"/>
      <c r="JOG550" s="120"/>
      <c r="JOH550" s="120"/>
      <c r="JOI550" s="120"/>
      <c r="JOJ550" s="120"/>
      <c r="JOK550" s="120"/>
      <c r="JOL550" s="120"/>
      <c r="JOM550" s="120"/>
      <c r="JON550" s="120"/>
      <c r="JOO550" s="120"/>
      <c r="JOP550" s="120"/>
      <c r="JOQ550" s="120"/>
      <c r="JOR550" s="120"/>
      <c r="JOS550" s="120"/>
      <c r="JOT550" s="120"/>
      <c r="JOU550" s="120"/>
      <c r="JOV550" s="120"/>
      <c r="JOW550" s="120"/>
      <c r="JOX550" s="120"/>
      <c r="JOY550" s="120"/>
      <c r="JOZ550" s="120"/>
      <c r="JPA550" s="120"/>
      <c r="JPB550" s="120"/>
      <c r="JPC550" s="120"/>
      <c r="JPD550" s="120"/>
      <c r="JPE550" s="120"/>
      <c r="JPF550" s="120"/>
      <c r="JPG550" s="120"/>
      <c r="JPH550" s="120"/>
      <c r="JPI550" s="120"/>
      <c r="JPJ550" s="120"/>
      <c r="JPK550" s="120"/>
      <c r="JPL550" s="120"/>
      <c r="JPM550" s="120"/>
      <c r="JPN550" s="120"/>
      <c r="JPO550" s="120"/>
      <c r="JPP550" s="120"/>
      <c r="JPQ550" s="120"/>
      <c r="JPR550" s="120"/>
      <c r="JPS550" s="120"/>
      <c r="JPT550" s="120"/>
      <c r="JPU550" s="120"/>
      <c r="JPV550" s="120"/>
      <c r="JPW550" s="120"/>
      <c r="JPX550" s="120"/>
      <c r="JPY550" s="120"/>
      <c r="JPZ550" s="120"/>
      <c r="JQA550" s="120"/>
      <c r="JQB550" s="120"/>
      <c r="JQC550" s="120"/>
      <c r="JQD550" s="120"/>
      <c r="JQE550" s="120"/>
      <c r="JQF550" s="120"/>
      <c r="JQG550" s="120"/>
      <c r="JQH550" s="120"/>
      <c r="JQI550" s="120"/>
      <c r="JQJ550" s="120"/>
      <c r="JQK550" s="120"/>
      <c r="JQL550" s="120"/>
      <c r="JQM550" s="120"/>
      <c r="JQN550" s="120"/>
      <c r="JQO550" s="120"/>
      <c r="JQP550" s="120"/>
      <c r="JQQ550" s="120"/>
      <c r="JQR550" s="120"/>
      <c r="JQS550" s="120"/>
      <c r="JQT550" s="120"/>
      <c r="JQU550" s="120"/>
      <c r="JQV550" s="120"/>
      <c r="JQW550" s="120"/>
      <c r="JQX550" s="120"/>
      <c r="JQY550" s="120"/>
      <c r="JQZ550" s="120"/>
      <c r="JRA550" s="120"/>
      <c r="JRB550" s="120"/>
      <c r="JRC550" s="120"/>
      <c r="JRD550" s="120"/>
      <c r="JRE550" s="120"/>
      <c r="JRF550" s="120"/>
      <c r="JRG550" s="120"/>
      <c r="JRH550" s="120"/>
      <c r="JRI550" s="120"/>
      <c r="JRJ550" s="120"/>
      <c r="JRK550" s="120"/>
      <c r="JRL550" s="120"/>
      <c r="JRM550" s="120"/>
      <c r="JRN550" s="120"/>
      <c r="JRO550" s="120"/>
      <c r="JRP550" s="120"/>
      <c r="JRQ550" s="120"/>
      <c r="JRR550" s="120"/>
      <c r="JRS550" s="120"/>
      <c r="JRT550" s="120"/>
      <c r="JRU550" s="120"/>
      <c r="JRV550" s="120"/>
      <c r="JRW550" s="120"/>
      <c r="JRX550" s="120"/>
      <c r="JRY550" s="120"/>
      <c r="JRZ550" s="120"/>
      <c r="JSA550" s="120"/>
      <c r="JSB550" s="120"/>
      <c r="JSC550" s="120"/>
      <c r="JSD550" s="120"/>
      <c r="JSE550" s="120"/>
      <c r="JSF550" s="120"/>
      <c r="JSG550" s="120"/>
      <c r="JSH550" s="120"/>
      <c r="JSI550" s="120"/>
      <c r="JSJ550" s="120"/>
      <c r="JSK550" s="120"/>
      <c r="JSL550" s="120"/>
      <c r="JSM550" s="120"/>
      <c r="JSN550" s="120"/>
      <c r="JSO550" s="120"/>
      <c r="JSP550" s="120"/>
      <c r="JSQ550" s="120"/>
      <c r="JSR550" s="120"/>
      <c r="JSS550" s="120"/>
      <c r="JST550" s="120"/>
      <c r="JSU550" s="120"/>
      <c r="JSV550" s="120"/>
      <c r="JSW550" s="120"/>
      <c r="JSX550" s="120"/>
      <c r="JSY550" s="120"/>
      <c r="JSZ550" s="120"/>
      <c r="JTA550" s="120"/>
      <c r="JTB550" s="120"/>
      <c r="JTC550" s="120"/>
      <c r="JTD550" s="120"/>
      <c r="JTE550" s="120"/>
      <c r="JTF550" s="120"/>
      <c r="JTG550" s="120"/>
      <c r="JTH550" s="120"/>
      <c r="JTI550" s="120"/>
      <c r="JTJ550" s="120"/>
      <c r="JTK550" s="120"/>
      <c r="JTL550" s="120"/>
      <c r="JTM550" s="120"/>
      <c r="JTN550" s="120"/>
      <c r="JTO550" s="120"/>
      <c r="JTP550" s="120"/>
      <c r="JTQ550" s="120"/>
      <c r="JTR550" s="120"/>
      <c r="JTS550" s="120"/>
      <c r="JTT550" s="120"/>
      <c r="JTU550" s="120"/>
      <c r="JTV550" s="120"/>
      <c r="JTW550" s="120"/>
      <c r="JTX550" s="120"/>
      <c r="JTY550" s="120"/>
      <c r="JTZ550" s="120"/>
      <c r="JUA550" s="120"/>
      <c r="JUB550" s="120"/>
      <c r="JUC550" s="120"/>
      <c r="JUD550" s="120"/>
      <c r="JUE550" s="120"/>
      <c r="JUF550" s="120"/>
      <c r="JUG550" s="120"/>
      <c r="JUH550" s="120"/>
      <c r="JUI550" s="120"/>
      <c r="JUJ550" s="120"/>
      <c r="JUK550" s="120"/>
      <c r="JUL550" s="120"/>
      <c r="JUM550" s="120"/>
      <c r="JUN550" s="120"/>
      <c r="JUO550" s="120"/>
      <c r="JUP550" s="120"/>
      <c r="JUQ550" s="120"/>
      <c r="JUR550" s="120"/>
      <c r="JUS550" s="120"/>
      <c r="JUT550" s="120"/>
      <c r="JUU550" s="120"/>
      <c r="JUV550" s="120"/>
      <c r="JUW550" s="120"/>
      <c r="JUX550" s="120"/>
      <c r="JUY550" s="120"/>
      <c r="JUZ550" s="120"/>
      <c r="JVA550" s="120"/>
      <c r="JVB550" s="120"/>
      <c r="JVC550" s="120"/>
      <c r="JVD550" s="120"/>
      <c r="JVE550" s="120"/>
      <c r="JVF550" s="120"/>
      <c r="JVG550" s="120"/>
      <c r="JVH550" s="120"/>
      <c r="JVI550" s="120"/>
      <c r="JVJ550" s="120"/>
      <c r="JVK550" s="120"/>
      <c r="JVL550" s="120"/>
      <c r="JVM550" s="120"/>
      <c r="JVN550" s="120"/>
      <c r="JVO550" s="120"/>
      <c r="JVP550" s="120"/>
      <c r="JVQ550" s="120"/>
      <c r="JVR550" s="120"/>
      <c r="JVS550" s="120"/>
      <c r="JVT550" s="120"/>
      <c r="JVU550" s="120"/>
      <c r="JVV550" s="120"/>
      <c r="JVW550" s="120"/>
      <c r="JVX550" s="120"/>
      <c r="JVY550" s="120"/>
      <c r="JVZ550" s="120"/>
      <c r="JWA550" s="120"/>
      <c r="JWB550" s="120"/>
      <c r="JWC550" s="120"/>
      <c r="JWD550" s="120"/>
      <c r="JWE550" s="120"/>
      <c r="JWF550" s="120"/>
      <c r="JWG550" s="120"/>
      <c r="JWH550" s="120"/>
      <c r="JWI550" s="120"/>
      <c r="JWJ550" s="120"/>
      <c r="JWK550" s="120"/>
      <c r="JWL550" s="120"/>
      <c r="JWM550" s="120"/>
      <c r="JWN550" s="120"/>
      <c r="JWO550" s="120"/>
      <c r="JWP550" s="120"/>
      <c r="JWQ550" s="120"/>
      <c r="JWR550" s="120"/>
      <c r="JWS550" s="120"/>
      <c r="JWT550" s="120"/>
      <c r="JWU550" s="120"/>
      <c r="JWV550" s="120"/>
      <c r="JWW550" s="120"/>
      <c r="JWX550" s="120"/>
      <c r="JWY550" s="120"/>
      <c r="JWZ550" s="120"/>
      <c r="JXA550" s="120"/>
      <c r="JXB550" s="120"/>
      <c r="JXC550" s="120"/>
      <c r="JXD550" s="120"/>
      <c r="JXE550" s="120"/>
      <c r="JXF550" s="120"/>
      <c r="JXG550" s="120"/>
      <c r="JXH550" s="120"/>
      <c r="JXI550" s="120"/>
      <c r="JXJ550" s="120"/>
      <c r="JXK550" s="120"/>
      <c r="JXL550" s="120"/>
      <c r="JXM550" s="120"/>
      <c r="JXN550" s="120"/>
      <c r="JXO550" s="120"/>
      <c r="JXP550" s="120"/>
      <c r="JXQ550" s="120"/>
      <c r="JXR550" s="120"/>
      <c r="JXS550" s="120"/>
      <c r="JXT550" s="120"/>
      <c r="JXU550" s="120"/>
      <c r="JXV550" s="120"/>
      <c r="JXW550" s="120"/>
      <c r="JXX550" s="120"/>
      <c r="JXY550" s="120"/>
      <c r="JXZ550" s="120"/>
      <c r="JYA550" s="120"/>
      <c r="JYB550" s="120"/>
      <c r="JYC550" s="120"/>
      <c r="JYD550" s="120"/>
      <c r="JYE550" s="120"/>
      <c r="JYF550" s="120"/>
      <c r="JYG550" s="120"/>
      <c r="JYH550" s="120"/>
      <c r="JYI550" s="120"/>
      <c r="JYJ550" s="120"/>
      <c r="JYK550" s="120"/>
      <c r="JYL550" s="120"/>
      <c r="JYM550" s="120"/>
      <c r="JYN550" s="120"/>
      <c r="JYO550" s="120"/>
      <c r="JYP550" s="120"/>
      <c r="JYQ550" s="120"/>
      <c r="JYR550" s="120"/>
      <c r="JYS550" s="120"/>
      <c r="JYT550" s="120"/>
      <c r="JYU550" s="120"/>
      <c r="JYV550" s="120"/>
      <c r="JYW550" s="120"/>
      <c r="JYX550" s="120"/>
      <c r="JYY550" s="120"/>
      <c r="JYZ550" s="120"/>
      <c r="JZA550" s="120"/>
      <c r="JZB550" s="120"/>
      <c r="JZC550" s="120"/>
      <c r="JZD550" s="120"/>
      <c r="JZE550" s="120"/>
      <c r="JZF550" s="120"/>
      <c r="JZG550" s="120"/>
      <c r="JZH550" s="120"/>
      <c r="JZI550" s="120"/>
      <c r="JZJ550" s="120"/>
      <c r="JZK550" s="120"/>
      <c r="JZL550" s="120"/>
      <c r="JZM550" s="120"/>
      <c r="JZN550" s="120"/>
      <c r="JZO550" s="120"/>
      <c r="JZP550" s="120"/>
      <c r="JZQ550" s="120"/>
      <c r="JZR550" s="120"/>
      <c r="JZS550" s="120"/>
      <c r="JZT550" s="120"/>
      <c r="JZU550" s="120"/>
      <c r="JZV550" s="120"/>
      <c r="JZW550" s="120"/>
      <c r="JZX550" s="120"/>
      <c r="JZY550" s="120"/>
      <c r="JZZ550" s="120"/>
      <c r="KAA550" s="120"/>
      <c r="KAB550" s="120"/>
      <c r="KAC550" s="120"/>
      <c r="KAD550" s="120"/>
      <c r="KAE550" s="120"/>
      <c r="KAF550" s="120"/>
      <c r="KAG550" s="120"/>
      <c r="KAH550" s="120"/>
      <c r="KAI550" s="120"/>
      <c r="KAJ550" s="120"/>
      <c r="KAK550" s="120"/>
      <c r="KAL550" s="120"/>
      <c r="KAM550" s="120"/>
      <c r="KAN550" s="120"/>
      <c r="KAO550" s="120"/>
      <c r="KAP550" s="120"/>
      <c r="KAQ550" s="120"/>
      <c r="KAR550" s="120"/>
      <c r="KAS550" s="120"/>
      <c r="KAT550" s="120"/>
      <c r="KAU550" s="120"/>
      <c r="KAV550" s="120"/>
      <c r="KAW550" s="120"/>
      <c r="KAX550" s="120"/>
      <c r="KAY550" s="120"/>
      <c r="KAZ550" s="120"/>
      <c r="KBA550" s="120"/>
      <c r="KBB550" s="120"/>
      <c r="KBC550" s="120"/>
      <c r="KBD550" s="120"/>
      <c r="KBE550" s="120"/>
      <c r="KBF550" s="120"/>
      <c r="KBG550" s="120"/>
      <c r="KBH550" s="120"/>
      <c r="KBI550" s="120"/>
      <c r="KBJ550" s="120"/>
      <c r="KBK550" s="120"/>
      <c r="KBL550" s="120"/>
      <c r="KBM550" s="120"/>
      <c r="KBN550" s="120"/>
      <c r="KBO550" s="120"/>
      <c r="KBP550" s="120"/>
      <c r="KBQ550" s="120"/>
      <c r="KBR550" s="120"/>
      <c r="KBS550" s="120"/>
      <c r="KBT550" s="120"/>
      <c r="KBU550" s="120"/>
      <c r="KBV550" s="120"/>
      <c r="KBW550" s="120"/>
      <c r="KBX550" s="120"/>
      <c r="KBY550" s="120"/>
      <c r="KBZ550" s="120"/>
      <c r="KCA550" s="120"/>
      <c r="KCB550" s="120"/>
      <c r="KCC550" s="120"/>
      <c r="KCD550" s="120"/>
      <c r="KCE550" s="120"/>
      <c r="KCF550" s="120"/>
      <c r="KCG550" s="120"/>
      <c r="KCH550" s="120"/>
      <c r="KCI550" s="120"/>
      <c r="KCJ550" s="120"/>
      <c r="KCK550" s="120"/>
      <c r="KCL550" s="120"/>
      <c r="KCM550" s="120"/>
      <c r="KCN550" s="120"/>
      <c r="KCO550" s="120"/>
      <c r="KCP550" s="120"/>
      <c r="KCQ550" s="120"/>
      <c r="KCR550" s="120"/>
      <c r="KCS550" s="120"/>
      <c r="KCT550" s="120"/>
      <c r="KCU550" s="120"/>
      <c r="KCV550" s="120"/>
      <c r="KCW550" s="120"/>
      <c r="KCX550" s="120"/>
      <c r="KCY550" s="120"/>
      <c r="KCZ550" s="120"/>
      <c r="KDA550" s="120"/>
      <c r="KDB550" s="120"/>
      <c r="KDC550" s="120"/>
      <c r="KDD550" s="120"/>
      <c r="KDE550" s="120"/>
      <c r="KDF550" s="120"/>
      <c r="KDG550" s="120"/>
      <c r="KDH550" s="120"/>
      <c r="KDI550" s="120"/>
      <c r="KDJ550" s="120"/>
      <c r="KDK550" s="120"/>
      <c r="KDL550" s="120"/>
      <c r="KDM550" s="120"/>
      <c r="KDN550" s="120"/>
      <c r="KDO550" s="120"/>
      <c r="KDP550" s="120"/>
      <c r="KDQ550" s="120"/>
      <c r="KDR550" s="120"/>
      <c r="KDS550" s="120"/>
      <c r="KDT550" s="120"/>
      <c r="KDU550" s="120"/>
      <c r="KDV550" s="120"/>
      <c r="KDW550" s="120"/>
      <c r="KDX550" s="120"/>
      <c r="KDY550" s="120"/>
      <c r="KDZ550" s="120"/>
      <c r="KEA550" s="120"/>
      <c r="KEB550" s="120"/>
      <c r="KEC550" s="120"/>
      <c r="KED550" s="120"/>
      <c r="KEE550" s="120"/>
      <c r="KEF550" s="120"/>
      <c r="KEG550" s="120"/>
      <c r="KEH550" s="120"/>
      <c r="KEI550" s="120"/>
      <c r="KEJ550" s="120"/>
      <c r="KEK550" s="120"/>
      <c r="KEL550" s="120"/>
      <c r="KEM550" s="120"/>
      <c r="KEN550" s="120"/>
      <c r="KEO550" s="120"/>
      <c r="KEP550" s="120"/>
      <c r="KEQ550" s="120"/>
      <c r="KER550" s="120"/>
      <c r="KES550" s="120"/>
      <c r="KET550" s="120"/>
      <c r="KEU550" s="120"/>
      <c r="KEV550" s="120"/>
      <c r="KEW550" s="120"/>
      <c r="KEX550" s="120"/>
      <c r="KEY550" s="120"/>
      <c r="KEZ550" s="120"/>
      <c r="KFA550" s="120"/>
      <c r="KFB550" s="120"/>
      <c r="KFC550" s="120"/>
      <c r="KFD550" s="120"/>
      <c r="KFE550" s="120"/>
      <c r="KFF550" s="120"/>
      <c r="KFG550" s="120"/>
      <c r="KFH550" s="120"/>
      <c r="KFI550" s="120"/>
      <c r="KFJ550" s="120"/>
      <c r="KFK550" s="120"/>
      <c r="KFL550" s="120"/>
      <c r="KFM550" s="120"/>
      <c r="KFN550" s="120"/>
      <c r="KFO550" s="120"/>
      <c r="KFP550" s="120"/>
      <c r="KFQ550" s="120"/>
      <c r="KFR550" s="120"/>
      <c r="KFS550" s="120"/>
      <c r="KFT550" s="120"/>
      <c r="KFU550" s="120"/>
      <c r="KFV550" s="120"/>
      <c r="KFW550" s="120"/>
      <c r="KFX550" s="120"/>
      <c r="KFY550" s="120"/>
      <c r="KFZ550" s="120"/>
      <c r="KGA550" s="120"/>
      <c r="KGB550" s="120"/>
      <c r="KGC550" s="120"/>
      <c r="KGD550" s="120"/>
      <c r="KGE550" s="120"/>
      <c r="KGF550" s="120"/>
      <c r="KGG550" s="120"/>
      <c r="KGH550" s="120"/>
      <c r="KGI550" s="120"/>
      <c r="KGJ550" s="120"/>
      <c r="KGK550" s="120"/>
      <c r="KGL550" s="120"/>
      <c r="KGM550" s="120"/>
      <c r="KGN550" s="120"/>
      <c r="KGO550" s="120"/>
      <c r="KGP550" s="120"/>
      <c r="KGQ550" s="120"/>
      <c r="KGR550" s="120"/>
      <c r="KGS550" s="120"/>
      <c r="KGT550" s="120"/>
      <c r="KGU550" s="120"/>
      <c r="KGV550" s="120"/>
      <c r="KGW550" s="120"/>
      <c r="KGX550" s="120"/>
      <c r="KGY550" s="120"/>
      <c r="KGZ550" s="120"/>
      <c r="KHA550" s="120"/>
      <c r="KHB550" s="120"/>
      <c r="KHC550" s="120"/>
      <c r="KHD550" s="120"/>
      <c r="KHE550" s="120"/>
      <c r="KHF550" s="120"/>
      <c r="KHG550" s="120"/>
      <c r="KHH550" s="120"/>
      <c r="KHI550" s="120"/>
      <c r="KHJ550" s="120"/>
      <c r="KHK550" s="120"/>
      <c r="KHL550" s="120"/>
      <c r="KHM550" s="120"/>
      <c r="KHN550" s="120"/>
      <c r="KHO550" s="120"/>
      <c r="KHP550" s="120"/>
      <c r="KHQ550" s="120"/>
      <c r="KHR550" s="120"/>
      <c r="KHS550" s="120"/>
      <c r="KHT550" s="120"/>
      <c r="KHU550" s="120"/>
      <c r="KHV550" s="120"/>
      <c r="KHW550" s="120"/>
      <c r="KHX550" s="120"/>
      <c r="KHY550" s="120"/>
      <c r="KHZ550" s="120"/>
      <c r="KIA550" s="120"/>
      <c r="KIB550" s="120"/>
      <c r="KIC550" s="120"/>
      <c r="KID550" s="120"/>
      <c r="KIE550" s="120"/>
      <c r="KIF550" s="120"/>
      <c r="KIG550" s="120"/>
      <c r="KIH550" s="120"/>
      <c r="KII550" s="120"/>
      <c r="KIJ550" s="120"/>
      <c r="KIK550" s="120"/>
      <c r="KIL550" s="120"/>
      <c r="KIM550" s="120"/>
      <c r="KIN550" s="120"/>
      <c r="KIO550" s="120"/>
      <c r="KIP550" s="120"/>
      <c r="KIQ550" s="120"/>
      <c r="KIR550" s="120"/>
      <c r="KIS550" s="120"/>
      <c r="KIT550" s="120"/>
      <c r="KIU550" s="120"/>
      <c r="KIV550" s="120"/>
      <c r="KIW550" s="120"/>
      <c r="KIX550" s="120"/>
      <c r="KIY550" s="120"/>
      <c r="KIZ550" s="120"/>
      <c r="KJA550" s="120"/>
      <c r="KJB550" s="120"/>
      <c r="KJC550" s="120"/>
      <c r="KJD550" s="120"/>
      <c r="KJE550" s="120"/>
      <c r="KJF550" s="120"/>
      <c r="KJG550" s="120"/>
      <c r="KJH550" s="120"/>
      <c r="KJI550" s="120"/>
      <c r="KJJ550" s="120"/>
      <c r="KJK550" s="120"/>
      <c r="KJL550" s="120"/>
      <c r="KJM550" s="120"/>
      <c r="KJN550" s="120"/>
      <c r="KJO550" s="120"/>
      <c r="KJP550" s="120"/>
      <c r="KJQ550" s="120"/>
      <c r="KJR550" s="120"/>
      <c r="KJS550" s="120"/>
      <c r="KJT550" s="120"/>
      <c r="KJU550" s="120"/>
      <c r="KJV550" s="120"/>
      <c r="KJW550" s="120"/>
      <c r="KJX550" s="120"/>
      <c r="KJY550" s="120"/>
      <c r="KJZ550" s="120"/>
      <c r="KKA550" s="120"/>
      <c r="KKB550" s="120"/>
      <c r="KKC550" s="120"/>
      <c r="KKD550" s="120"/>
      <c r="KKE550" s="120"/>
      <c r="KKF550" s="120"/>
      <c r="KKG550" s="120"/>
      <c r="KKH550" s="120"/>
      <c r="KKI550" s="120"/>
      <c r="KKJ550" s="120"/>
      <c r="KKK550" s="120"/>
      <c r="KKL550" s="120"/>
      <c r="KKM550" s="120"/>
      <c r="KKN550" s="120"/>
      <c r="KKO550" s="120"/>
      <c r="KKP550" s="120"/>
      <c r="KKQ550" s="120"/>
      <c r="KKR550" s="120"/>
      <c r="KKS550" s="120"/>
      <c r="KKT550" s="120"/>
      <c r="KKU550" s="120"/>
      <c r="KKV550" s="120"/>
      <c r="KKW550" s="120"/>
      <c r="KKX550" s="120"/>
      <c r="KKY550" s="120"/>
      <c r="KKZ550" s="120"/>
      <c r="KLA550" s="120"/>
      <c r="KLB550" s="120"/>
      <c r="KLC550" s="120"/>
      <c r="KLD550" s="120"/>
      <c r="KLE550" s="120"/>
      <c r="KLF550" s="120"/>
      <c r="KLG550" s="120"/>
      <c r="KLH550" s="120"/>
      <c r="KLI550" s="120"/>
      <c r="KLJ550" s="120"/>
      <c r="KLK550" s="120"/>
      <c r="KLL550" s="120"/>
      <c r="KLM550" s="120"/>
      <c r="KLN550" s="120"/>
      <c r="KLO550" s="120"/>
      <c r="KLP550" s="120"/>
      <c r="KLQ550" s="120"/>
      <c r="KLR550" s="120"/>
      <c r="KLS550" s="120"/>
      <c r="KLT550" s="120"/>
      <c r="KLU550" s="120"/>
      <c r="KLV550" s="120"/>
      <c r="KLW550" s="120"/>
      <c r="KLX550" s="120"/>
      <c r="KLY550" s="120"/>
      <c r="KLZ550" s="120"/>
      <c r="KMA550" s="120"/>
      <c r="KMB550" s="120"/>
      <c r="KMC550" s="120"/>
      <c r="KMD550" s="120"/>
      <c r="KME550" s="120"/>
      <c r="KMF550" s="120"/>
      <c r="KMG550" s="120"/>
      <c r="KMH550" s="120"/>
      <c r="KMI550" s="120"/>
      <c r="KMJ550" s="120"/>
      <c r="KMK550" s="120"/>
      <c r="KML550" s="120"/>
      <c r="KMM550" s="120"/>
      <c r="KMN550" s="120"/>
      <c r="KMO550" s="120"/>
      <c r="KMP550" s="120"/>
      <c r="KMQ550" s="120"/>
      <c r="KMR550" s="120"/>
      <c r="KMS550" s="120"/>
      <c r="KMT550" s="120"/>
      <c r="KMU550" s="120"/>
      <c r="KMV550" s="120"/>
      <c r="KMW550" s="120"/>
      <c r="KMX550" s="120"/>
      <c r="KMY550" s="120"/>
      <c r="KMZ550" s="120"/>
      <c r="KNA550" s="120"/>
      <c r="KNB550" s="120"/>
      <c r="KNC550" s="120"/>
      <c r="KND550" s="120"/>
      <c r="KNE550" s="120"/>
      <c r="KNF550" s="120"/>
      <c r="KNG550" s="120"/>
      <c r="KNH550" s="120"/>
      <c r="KNI550" s="120"/>
      <c r="KNJ550" s="120"/>
      <c r="KNK550" s="120"/>
      <c r="KNL550" s="120"/>
      <c r="KNM550" s="120"/>
      <c r="KNN550" s="120"/>
      <c r="KNO550" s="120"/>
      <c r="KNP550" s="120"/>
      <c r="KNQ550" s="120"/>
      <c r="KNR550" s="120"/>
      <c r="KNS550" s="120"/>
      <c r="KNT550" s="120"/>
      <c r="KNU550" s="120"/>
      <c r="KNV550" s="120"/>
      <c r="KNW550" s="120"/>
      <c r="KNX550" s="120"/>
      <c r="KNY550" s="120"/>
      <c r="KNZ550" s="120"/>
      <c r="KOA550" s="120"/>
      <c r="KOB550" s="120"/>
      <c r="KOC550" s="120"/>
      <c r="KOD550" s="120"/>
      <c r="KOE550" s="120"/>
      <c r="KOF550" s="120"/>
      <c r="KOG550" s="120"/>
      <c r="KOH550" s="120"/>
      <c r="KOI550" s="120"/>
      <c r="KOJ550" s="120"/>
      <c r="KOK550" s="120"/>
      <c r="KOL550" s="120"/>
      <c r="KOM550" s="120"/>
      <c r="KON550" s="120"/>
      <c r="KOO550" s="120"/>
      <c r="KOP550" s="120"/>
      <c r="KOQ550" s="120"/>
      <c r="KOR550" s="120"/>
      <c r="KOS550" s="120"/>
      <c r="KOT550" s="120"/>
      <c r="KOU550" s="120"/>
      <c r="KOV550" s="120"/>
      <c r="KOW550" s="120"/>
      <c r="KOX550" s="120"/>
      <c r="KOY550" s="120"/>
      <c r="KOZ550" s="120"/>
      <c r="KPA550" s="120"/>
      <c r="KPB550" s="120"/>
      <c r="KPC550" s="120"/>
      <c r="KPD550" s="120"/>
      <c r="KPE550" s="120"/>
      <c r="KPF550" s="120"/>
      <c r="KPG550" s="120"/>
      <c r="KPH550" s="120"/>
      <c r="KPI550" s="120"/>
      <c r="KPJ550" s="120"/>
      <c r="KPK550" s="120"/>
      <c r="KPL550" s="120"/>
      <c r="KPM550" s="120"/>
      <c r="KPN550" s="120"/>
      <c r="KPO550" s="120"/>
      <c r="KPP550" s="120"/>
      <c r="KPQ550" s="120"/>
      <c r="KPR550" s="120"/>
      <c r="KPS550" s="120"/>
      <c r="KPT550" s="120"/>
      <c r="KPU550" s="120"/>
      <c r="KPV550" s="120"/>
      <c r="KPW550" s="120"/>
      <c r="KPX550" s="120"/>
      <c r="KPY550" s="120"/>
      <c r="KPZ550" s="120"/>
      <c r="KQA550" s="120"/>
      <c r="KQB550" s="120"/>
      <c r="KQC550" s="120"/>
      <c r="KQD550" s="120"/>
      <c r="KQE550" s="120"/>
      <c r="KQF550" s="120"/>
      <c r="KQG550" s="120"/>
      <c r="KQH550" s="120"/>
      <c r="KQI550" s="120"/>
      <c r="KQJ550" s="120"/>
      <c r="KQK550" s="120"/>
      <c r="KQL550" s="120"/>
      <c r="KQM550" s="120"/>
      <c r="KQN550" s="120"/>
      <c r="KQO550" s="120"/>
      <c r="KQP550" s="120"/>
      <c r="KQQ550" s="120"/>
      <c r="KQR550" s="120"/>
      <c r="KQS550" s="120"/>
      <c r="KQT550" s="120"/>
      <c r="KQU550" s="120"/>
      <c r="KQV550" s="120"/>
      <c r="KQW550" s="120"/>
      <c r="KQX550" s="120"/>
      <c r="KQY550" s="120"/>
      <c r="KQZ550" s="120"/>
      <c r="KRA550" s="120"/>
      <c r="KRB550" s="120"/>
      <c r="KRC550" s="120"/>
      <c r="KRD550" s="120"/>
      <c r="KRE550" s="120"/>
      <c r="KRF550" s="120"/>
      <c r="KRG550" s="120"/>
      <c r="KRH550" s="120"/>
      <c r="KRI550" s="120"/>
      <c r="KRJ550" s="120"/>
      <c r="KRK550" s="120"/>
      <c r="KRL550" s="120"/>
      <c r="KRM550" s="120"/>
      <c r="KRN550" s="120"/>
      <c r="KRO550" s="120"/>
      <c r="KRP550" s="120"/>
      <c r="KRQ550" s="120"/>
      <c r="KRR550" s="120"/>
      <c r="KRS550" s="120"/>
      <c r="KRT550" s="120"/>
      <c r="KRU550" s="120"/>
      <c r="KRV550" s="120"/>
      <c r="KRW550" s="120"/>
      <c r="KRX550" s="120"/>
      <c r="KRY550" s="120"/>
      <c r="KRZ550" s="120"/>
      <c r="KSA550" s="120"/>
      <c r="KSB550" s="120"/>
      <c r="KSC550" s="120"/>
      <c r="KSD550" s="120"/>
      <c r="KSE550" s="120"/>
      <c r="KSF550" s="120"/>
      <c r="KSG550" s="120"/>
      <c r="KSH550" s="120"/>
      <c r="KSI550" s="120"/>
      <c r="KSJ550" s="120"/>
      <c r="KSK550" s="120"/>
      <c r="KSL550" s="120"/>
      <c r="KSM550" s="120"/>
      <c r="KSN550" s="120"/>
      <c r="KSO550" s="120"/>
      <c r="KSP550" s="120"/>
      <c r="KSQ550" s="120"/>
      <c r="KSR550" s="120"/>
      <c r="KSS550" s="120"/>
      <c r="KST550" s="120"/>
      <c r="KSU550" s="120"/>
      <c r="KSV550" s="120"/>
      <c r="KSW550" s="120"/>
      <c r="KSX550" s="120"/>
      <c r="KSY550" s="120"/>
      <c r="KSZ550" s="120"/>
      <c r="KTA550" s="120"/>
      <c r="KTB550" s="120"/>
      <c r="KTC550" s="120"/>
      <c r="KTD550" s="120"/>
      <c r="KTE550" s="120"/>
      <c r="KTF550" s="120"/>
      <c r="KTG550" s="120"/>
      <c r="KTH550" s="120"/>
      <c r="KTI550" s="120"/>
      <c r="KTJ550" s="120"/>
      <c r="KTK550" s="120"/>
      <c r="KTL550" s="120"/>
      <c r="KTM550" s="120"/>
      <c r="KTN550" s="120"/>
      <c r="KTO550" s="120"/>
      <c r="KTP550" s="120"/>
      <c r="KTQ550" s="120"/>
      <c r="KTR550" s="120"/>
      <c r="KTS550" s="120"/>
      <c r="KTT550" s="120"/>
      <c r="KTU550" s="120"/>
      <c r="KTV550" s="120"/>
      <c r="KTW550" s="120"/>
      <c r="KTX550" s="120"/>
      <c r="KTY550" s="120"/>
      <c r="KTZ550" s="120"/>
      <c r="KUA550" s="120"/>
      <c r="KUB550" s="120"/>
      <c r="KUC550" s="120"/>
      <c r="KUD550" s="120"/>
      <c r="KUE550" s="120"/>
      <c r="KUF550" s="120"/>
      <c r="KUG550" s="120"/>
      <c r="KUH550" s="120"/>
      <c r="KUI550" s="120"/>
      <c r="KUJ550" s="120"/>
      <c r="KUK550" s="120"/>
      <c r="KUL550" s="120"/>
      <c r="KUM550" s="120"/>
      <c r="KUN550" s="120"/>
      <c r="KUO550" s="120"/>
      <c r="KUP550" s="120"/>
      <c r="KUQ550" s="120"/>
      <c r="KUR550" s="120"/>
      <c r="KUS550" s="120"/>
      <c r="KUT550" s="120"/>
      <c r="KUU550" s="120"/>
      <c r="KUV550" s="120"/>
      <c r="KUW550" s="120"/>
      <c r="KUX550" s="120"/>
      <c r="KUY550" s="120"/>
      <c r="KUZ550" s="120"/>
      <c r="KVA550" s="120"/>
      <c r="KVB550" s="120"/>
      <c r="KVC550" s="120"/>
      <c r="KVD550" s="120"/>
      <c r="KVE550" s="120"/>
      <c r="KVF550" s="120"/>
      <c r="KVG550" s="120"/>
      <c r="KVH550" s="120"/>
      <c r="KVI550" s="120"/>
      <c r="KVJ550" s="120"/>
      <c r="KVK550" s="120"/>
      <c r="KVL550" s="120"/>
      <c r="KVM550" s="120"/>
      <c r="KVN550" s="120"/>
      <c r="KVO550" s="120"/>
      <c r="KVP550" s="120"/>
      <c r="KVQ550" s="120"/>
      <c r="KVR550" s="120"/>
      <c r="KVS550" s="120"/>
      <c r="KVT550" s="120"/>
      <c r="KVU550" s="120"/>
      <c r="KVV550" s="120"/>
      <c r="KVW550" s="120"/>
      <c r="KVX550" s="120"/>
      <c r="KVY550" s="120"/>
      <c r="KVZ550" s="120"/>
      <c r="KWA550" s="120"/>
      <c r="KWB550" s="120"/>
      <c r="KWC550" s="120"/>
      <c r="KWD550" s="120"/>
      <c r="KWE550" s="120"/>
      <c r="KWF550" s="120"/>
      <c r="KWG550" s="120"/>
      <c r="KWH550" s="120"/>
      <c r="KWI550" s="120"/>
      <c r="KWJ550" s="120"/>
      <c r="KWK550" s="120"/>
      <c r="KWL550" s="120"/>
      <c r="KWM550" s="120"/>
      <c r="KWN550" s="120"/>
      <c r="KWO550" s="120"/>
      <c r="KWP550" s="120"/>
      <c r="KWQ550" s="120"/>
      <c r="KWR550" s="120"/>
      <c r="KWS550" s="120"/>
      <c r="KWT550" s="120"/>
      <c r="KWU550" s="120"/>
      <c r="KWV550" s="120"/>
      <c r="KWW550" s="120"/>
      <c r="KWX550" s="120"/>
      <c r="KWY550" s="120"/>
      <c r="KWZ550" s="120"/>
      <c r="KXA550" s="120"/>
      <c r="KXB550" s="120"/>
      <c r="KXC550" s="120"/>
      <c r="KXD550" s="120"/>
      <c r="KXE550" s="120"/>
      <c r="KXF550" s="120"/>
      <c r="KXG550" s="120"/>
      <c r="KXH550" s="120"/>
      <c r="KXI550" s="120"/>
      <c r="KXJ550" s="120"/>
      <c r="KXK550" s="120"/>
      <c r="KXL550" s="120"/>
      <c r="KXM550" s="120"/>
      <c r="KXN550" s="120"/>
      <c r="KXO550" s="120"/>
      <c r="KXP550" s="120"/>
      <c r="KXQ550" s="120"/>
      <c r="KXR550" s="120"/>
      <c r="KXS550" s="120"/>
      <c r="KXT550" s="120"/>
      <c r="KXU550" s="120"/>
      <c r="KXV550" s="120"/>
      <c r="KXW550" s="120"/>
      <c r="KXX550" s="120"/>
      <c r="KXY550" s="120"/>
      <c r="KXZ550" s="120"/>
      <c r="KYA550" s="120"/>
      <c r="KYB550" s="120"/>
      <c r="KYC550" s="120"/>
      <c r="KYD550" s="120"/>
      <c r="KYE550" s="120"/>
      <c r="KYF550" s="120"/>
      <c r="KYG550" s="120"/>
      <c r="KYH550" s="120"/>
      <c r="KYI550" s="120"/>
      <c r="KYJ550" s="120"/>
      <c r="KYK550" s="120"/>
      <c r="KYL550" s="120"/>
      <c r="KYM550" s="120"/>
      <c r="KYN550" s="120"/>
      <c r="KYO550" s="120"/>
      <c r="KYP550" s="120"/>
      <c r="KYQ550" s="120"/>
      <c r="KYR550" s="120"/>
      <c r="KYS550" s="120"/>
      <c r="KYT550" s="120"/>
      <c r="KYU550" s="120"/>
      <c r="KYV550" s="120"/>
      <c r="KYW550" s="120"/>
      <c r="KYX550" s="120"/>
      <c r="KYY550" s="120"/>
      <c r="KYZ550" s="120"/>
      <c r="KZA550" s="120"/>
      <c r="KZB550" s="120"/>
      <c r="KZC550" s="120"/>
      <c r="KZD550" s="120"/>
      <c r="KZE550" s="120"/>
      <c r="KZF550" s="120"/>
      <c r="KZG550" s="120"/>
      <c r="KZH550" s="120"/>
      <c r="KZI550" s="120"/>
      <c r="KZJ550" s="120"/>
      <c r="KZK550" s="120"/>
      <c r="KZL550" s="120"/>
      <c r="KZM550" s="120"/>
      <c r="KZN550" s="120"/>
      <c r="KZO550" s="120"/>
      <c r="KZP550" s="120"/>
      <c r="KZQ550" s="120"/>
      <c r="KZR550" s="120"/>
      <c r="KZS550" s="120"/>
      <c r="KZT550" s="120"/>
      <c r="KZU550" s="120"/>
      <c r="KZV550" s="120"/>
      <c r="KZW550" s="120"/>
      <c r="KZX550" s="120"/>
      <c r="KZY550" s="120"/>
      <c r="KZZ550" s="120"/>
      <c r="LAA550" s="120"/>
      <c r="LAB550" s="120"/>
      <c r="LAC550" s="120"/>
      <c r="LAD550" s="120"/>
      <c r="LAE550" s="120"/>
      <c r="LAF550" s="120"/>
      <c r="LAG550" s="120"/>
      <c r="LAH550" s="120"/>
      <c r="LAI550" s="120"/>
      <c r="LAJ550" s="120"/>
      <c r="LAK550" s="120"/>
      <c r="LAL550" s="120"/>
      <c r="LAM550" s="120"/>
      <c r="LAN550" s="120"/>
      <c r="LAO550" s="120"/>
      <c r="LAP550" s="120"/>
      <c r="LAQ550" s="120"/>
      <c r="LAR550" s="120"/>
      <c r="LAS550" s="120"/>
      <c r="LAT550" s="120"/>
      <c r="LAU550" s="120"/>
      <c r="LAV550" s="120"/>
      <c r="LAW550" s="120"/>
      <c r="LAX550" s="120"/>
      <c r="LAY550" s="120"/>
      <c r="LAZ550" s="120"/>
      <c r="LBA550" s="120"/>
      <c r="LBB550" s="120"/>
      <c r="LBC550" s="120"/>
      <c r="LBD550" s="120"/>
      <c r="LBE550" s="120"/>
      <c r="LBF550" s="120"/>
      <c r="LBG550" s="120"/>
      <c r="LBH550" s="120"/>
      <c r="LBI550" s="120"/>
      <c r="LBJ550" s="120"/>
      <c r="LBK550" s="120"/>
      <c r="LBL550" s="120"/>
      <c r="LBM550" s="120"/>
      <c r="LBN550" s="120"/>
      <c r="LBO550" s="120"/>
      <c r="LBP550" s="120"/>
      <c r="LBQ550" s="120"/>
      <c r="LBR550" s="120"/>
      <c r="LBS550" s="120"/>
      <c r="LBT550" s="120"/>
      <c r="LBU550" s="120"/>
      <c r="LBV550" s="120"/>
      <c r="LBW550" s="120"/>
      <c r="LBX550" s="120"/>
      <c r="LBY550" s="120"/>
      <c r="LBZ550" s="120"/>
      <c r="LCA550" s="120"/>
      <c r="LCB550" s="120"/>
      <c r="LCC550" s="120"/>
      <c r="LCD550" s="120"/>
      <c r="LCE550" s="120"/>
      <c r="LCF550" s="120"/>
      <c r="LCG550" s="120"/>
      <c r="LCH550" s="120"/>
      <c r="LCI550" s="120"/>
      <c r="LCJ550" s="120"/>
      <c r="LCK550" s="120"/>
      <c r="LCL550" s="120"/>
      <c r="LCM550" s="120"/>
      <c r="LCN550" s="120"/>
      <c r="LCO550" s="120"/>
      <c r="LCP550" s="120"/>
      <c r="LCQ550" s="120"/>
      <c r="LCR550" s="120"/>
      <c r="LCS550" s="120"/>
      <c r="LCT550" s="120"/>
      <c r="LCU550" s="120"/>
      <c r="LCV550" s="120"/>
      <c r="LCW550" s="120"/>
      <c r="LCX550" s="120"/>
      <c r="LCY550" s="120"/>
      <c r="LCZ550" s="120"/>
      <c r="LDA550" s="120"/>
      <c r="LDB550" s="120"/>
      <c r="LDC550" s="120"/>
      <c r="LDD550" s="120"/>
      <c r="LDE550" s="120"/>
      <c r="LDF550" s="120"/>
      <c r="LDG550" s="120"/>
      <c r="LDH550" s="120"/>
      <c r="LDI550" s="120"/>
      <c r="LDJ550" s="120"/>
      <c r="LDK550" s="120"/>
      <c r="LDL550" s="120"/>
      <c r="LDM550" s="120"/>
      <c r="LDN550" s="120"/>
      <c r="LDO550" s="120"/>
      <c r="LDP550" s="120"/>
      <c r="LDQ550" s="120"/>
      <c r="LDR550" s="120"/>
      <c r="LDS550" s="120"/>
      <c r="LDT550" s="120"/>
      <c r="LDU550" s="120"/>
      <c r="LDV550" s="120"/>
      <c r="LDW550" s="120"/>
      <c r="LDX550" s="120"/>
      <c r="LDY550" s="120"/>
      <c r="LDZ550" s="120"/>
      <c r="LEA550" s="120"/>
      <c r="LEB550" s="120"/>
      <c r="LEC550" s="120"/>
      <c r="LED550" s="120"/>
      <c r="LEE550" s="120"/>
      <c r="LEF550" s="120"/>
      <c r="LEG550" s="120"/>
      <c r="LEH550" s="120"/>
      <c r="LEI550" s="120"/>
      <c r="LEJ550" s="120"/>
      <c r="LEK550" s="120"/>
      <c r="LEL550" s="120"/>
      <c r="LEM550" s="120"/>
      <c r="LEN550" s="120"/>
      <c r="LEO550" s="120"/>
      <c r="LEP550" s="120"/>
      <c r="LEQ550" s="120"/>
      <c r="LER550" s="120"/>
      <c r="LES550" s="120"/>
      <c r="LET550" s="120"/>
      <c r="LEU550" s="120"/>
      <c r="LEV550" s="120"/>
      <c r="LEW550" s="120"/>
      <c r="LEX550" s="120"/>
      <c r="LEY550" s="120"/>
      <c r="LEZ550" s="120"/>
      <c r="LFA550" s="120"/>
      <c r="LFB550" s="120"/>
      <c r="LFC550" s="120"/>
      <c r="LFD550" s="120"/>
      <c r="LFE550" s="120"/>
      <c r="LFF550" s="120"/>
      <c r="LFG550" s="120"/>
      <c r="LFH550" s="120"/>
      <c r="LFI550" s="120"/>
      <c r="LFJ550" s="120"/>
      <c r="LFK550" s="120"/>
      <c r="LFL550" s="120"/>
      <c r="LFM550" s="120"/>
      <c r="LFN550" s="120"/>
      <c r="LFO550" s="120"/>
      <c r="LFP550" s="120"/>
      <c r="LFQ550" s="120"/>
      <c r="LFR550" s="120"/>
      <c r="LFS550" s="120"/>
      <c r="LFT550" s="120"/>
      <c r="LFU550" s="120"/>
      <c r="LFV550" s="120"/>
      <c r="LFW550" s="120"/>
      <c r="LFX550" s="120"/>
      <c r="LFY550" s="120"/>
      <c r="LFZ550" s="120"/>
      <c r="LGA550" s="120"/>
      <c r="LGB550" s="120"/>
      <c r="LGC550" s="120"/>
      <c r="LGD550" s="120"/>
      <c r="LGE550" s="120"/>
      <c r="LGF550" s="120"/>
      <c r="LGG550" s="120"/>
      <c r="LGH550" s="120"/>
      <c r="LGI550" s="120"/>
      <c r="LGJ550" s="120"/>
      <c r="LGK550" s="120"/>
      <c r="LGL550" s="120"/>
      <c r="LGM550" s="120"/>
      <c r="LGN550" s="120"/>
      <c r="LGO550" s="120"/>
      <c r="LGP550" s="120"/>
      <c r="LGQ550" s="120"/>
      <c r="LGR550" s="120"/>
      <c r="LGS550" s="120"/>
      <c r="LGT550" s="120"/>
      <c r="LGU550" s="120"/>
      <c r="LGV550" s="120"/>
      <c r="LGW550" s="120"/>
      <c r="LGX550" s="120"/>
      <c r="LGY550" s="120"/>
      <c r="LGZ550" s="120"/>
      <c r="LHA550" s="120"/>
      <c r="LHB550" s="120"/>
      <c r="LHC550" s="120"/>
      <c r="LHD550" s="120"/>
      <c r="LHE550" s="120"/>
      <c r="LHF550" s="120"/>
      <c r="LHG550" s="120"/>
      <c r="LHH550" s="120"/>
      <c r="LHI550" s="120"/>
      <c r="LHJ550" s="120"/>
      <c r="LHK550" s="120"/>
      <c r="LHL550" s="120"/>
      <c r="LHM550" s="120"/>
      <c r="LHN550" s="120"/>
      <c r="LHO550" s="120"/>
      <c r="LHP550" s="120"/>
      <c r="LHQ550" s="120"/>
      <c r="LHR550" s="120"/>
      <c r="LHS550" s="120"/>
      <c r="LHT550" s="120"/>
      <c r="LHU550" s="120"/>
      <c r="LHV550" s="120"/>
      <c r="LHW550" s="120"/>
      <c r="LHX550" s="120"/>
      <c r="LHY550" s="120"/>
      <c r="LHZ550" s="120"/>
      <c r="LIA550" s="120"/>
      <c r="LIB550" s="120"/>
      <c r="LIC550" s="120"/>
      <c r="LID550" s="120"/>
      <c r="LIE550" s="120"/>
      <c r="LIF550" s="120"/>
      <c r="LIG550" s="120"/>
      <c r="LIH550" s="120"/>
      <c r="LII550" s="120"/>
      <c r="LIJ550" s="120"/>
      <c r="LIK550" s="120"/>
      <c r="LIL550" s="120"/>
      <c r="LIM550" s="120"/>
      <c r="LIN550" s="120"/>
      <c r="LIO550" s="120"/>
      <c r="LIP550" s="120"/>
      <c r="LIQ550" s="120"/>
      <c r="LIR550" s="120"/>
      <c r="LIS550" s="120"/>
      <c r="LIT550" s="120"/>
      <c r="LIU550" s="120"/>
      <c r="LIV550" s="120"/>
      <c r="LIW550" s="120"/>
      <c r="LIX550" s="120"/>
      <c r="LIY550" s="120"/>
      <c r="LIZ550" s="120"/>
      <c r="LJA550" s="120"/>
      <c r="LJB550" s="120"/>
      <c r="LJC550" s="120"/>
      <c r="LJD550" s="120"/>
      <c r="LJE550" s="120"/>
      <c r="LJF550" s="120"/>
      <c r="LJG550" s="120"/>
      <c r="LJH550" s="120"/>
      <c r="LJI550" s="120"/>
      <c r="LJJ550" s="120"/>
      <c r="LJK550" s="120"/>
      <c r="LJL550" s="120"/>
      <c r="LJM550" s="120"/>
      <c r="LJN550" s="120"/>
      <c r="LJO550" s="120"/>
      <c r="LJP550" s="120"/>
      <c r="LJQ550" s="120"/>
      <c r="LJR550" s="120"/>
      <c r="LJS550" s="120"/>
      <c r="LJT550" s="120"/>
      <c r="LJU550" s="120"/>
      <c r="LJV550" s="120"/>
      <c r="LJW550" s="120"/>
      <c r="LJX550" s="120"/>
      <c r="LJY550" s="120"/>
      <c r="LJZ550" s="120"/>
      <c r="LKA550" s="120"/>
      <c r="LKB550" s="120"/>
      <c r="LKC550" s="120"/>
      <c r="LKD550" s="120"/>
      <c r="LKE550" s="120"/>
      <c r="LKF550" s="120"/>
      <c r="LKG550" s="120"/>
      <c r="LKH550" s="120"/>
      <c r="LKI550" s="120"/>
      <c r="LKJ550" s="120"/>
      <c r="LKK550" s="120"/>
      <c r="LKL550" s="120"/>
      <c r="LKM550" s="120"/>
      <c r="LKN550" s="120"/>
      <c r="LKO550" s="120"/>
      <c r="LKP550" s="120"/>
      <c r="LKQ550" s="120"/>
      <c r="LKR550" s="120"/>
      <c r="LKS550" s="120"/>
      <c r="LKT550" s="120"/>
      <c r="LKU550" s="120"/>
      <c r="LKV550" s="120"/>
      <c r="LKW550" s="120"/>
      <c r="LKX550" s="120"/>
      <c r="LKY550" s="120"/>
      <c r="LKZ550" s="120"/>
      <c r="LLA550" s="120"/>
      <c r="LLB550" s="120"/>
      <c r="LLC550" s="120"/>
      <c r="LLD550" s="120"/>
      <c r="LLE550" s="120"/>
      <c r="LLF550" s="120"/>
      <c r="LLG550" s="120"/>
      <c r="LLH550" s="120"/>
      <c r="LLI550" s="120"/>
      <c r="LLJ550" s="120"/>
      <c r="LLK550" s="120"/>
      <c r="LLL550" s="120"/>
      <c r="LLM550" s="120"/>
      <c r="LLN550" s="120"/>
      <c r="LLO550" s="120"/>
      <c r="LLP550" s="120"/>
      <c r="LLQ550" s="120"/>
      <c r="LLR550" s="120"/>
      <c r="LLS550" s="120"/>
      <c r="LLT550" s="120"/>
      <c r="LLU550" s="120"/>
      <c r="LLV550" s="120"/>
      <c r="LLW550" s="120"/>
      <c r="LLX550" s="120"/>
      <c r="LLY550" s="120"/>
      <c r="LLZ550" s="120"/>
      <c r="LMA550" s="120"/>
      <c r="LMB550" s="120"/>
      <c r="LMC550" s="120"/>
      <c r="LMD550" s="120"/>
      <c r="LME550" s="120"/>
      <c r="LMF550" s="120"/>
      <c r="LMG550" s="120"/>
      <c r="LMH550" s="120"/>
      <c r="LMI550" s="120"/>
      <c r="LMJ550" s="120"/>
      <c r="LMK550" s="120"/>
      <c r="LML550" s="120"/>
      <c r="LMM550" s="120"/>
      <c r="LMN550" s="120"/>
      <c r="LMO550" s="120"/>
      <c r="LMP550" s="120"/>
      <c r="LMQ550" s="120"/>
      <c r="LMR550" s="120"/>
      <c r="LMS550" s="120"/>
      <c r="LMT550" s="120"/>
      <c r="LMU550" s="120"/>
      <c r="LMV550" s="120"/>
      <c r="LMW550" s="120"/>
      <c r="LMX550" s="120"/>
      <c r="LMY550" s="120"/>
      <c r="LMZ550" s="120"/>
      <c r="LNA550" s="120"/>
      <c r="LNB550" s="120"/>
      <c r="LNC550" s="120"/>
      <c r="LND550" s="120"/>
      <c r="LNE550" s="120"/>
      <c r="LNF550" s="120"/>
      <c r="LNG550" s="120"/>
      <c r="LNH550" s="120"/>
      <c r="LNI550" s="120"/>
      <c r="LNJ550" s="120"/>
      <c r="LNK550" s="120"/>
      <c r="LNL550" s="120"/>
      <c r="LNM550" s="120"/>
      <c r="LNN550" s="120"/>
      <c r="LNO550" s="120"/>
      <c r="LNP550" s="120"/>
      <c r="LNQ550" s="120"/>
      <c r="LNR550" s="120"/>
      <c r="LNS550" s="120"/>
      <c r="LNT550" s="120"/>
      <c r="LNU550" s="120"/>
      <c r="LNV550" s="120"/>
      <c r="LNW550" s="120"/>
      <c r="LNX550" s="120"/>
      <c r="LNY550" s="120"/>
      <c r="LNZ550" s="120"/>
      <c r="LOA550" s="120"/>
      <c r="LOB550" s="120"/>
      <c r="LOC550" s="120"/>
      <c r="LOD550" s="120"/>
      <c r="LOE550" s="120"/>
      <c r="LOF550" s="120"/>
      <c r="LOG550" s="120"/>
      <c r="LOH550" s="120"/>
      <c r="LOI550" s="120"/>
      <c r="LOJ550" s="120"/>
      <c r="LOK550" s="120"/>
      <c r="LOL550" s="120"/>
      <c r="LOM550" s="120"/>
      <c r="LON550" s="120"/>
      <c r="LOO550" s="120"/>
      <c r="LOP550" s="120"/>
      <c r="LOQ550" s="120"/>
      <c r="LOR550" s="120"/>
      <c r="LOS550" s="120"/>
      <c r="LOT550" s="120"/>
      <c r="LOU550" s="120"/>
      <c r="LOV550" s="120"/>
      <c r="LOW550" s="120"/>
      <c r="LOX550" s="120"/>
      <c r="LOY550" s="120"/>
      <c r="LOZ550" s="120"/>
      <c r="LPA550" s="120"/>
      <c r="LPB550" s="120"/>
      <c r="LPC550" s="120"/>
      <c r="LPD550" s="120"/>
      <c r="LPE550" s="120"/>
      <c r="LPF550" s="120"/>
      <c r="LPG550" s="120"/>
      <c r="LPH550" s="120"/>
      <c r="LPI550" s="120"/>
      <c r="LPJ550" s="120"/>
      <c r="LPK550" s="120"/>
      <c r="LPL550" s="120"/>
      <c r="LPM550" s="120"/>
      <c r="LPN550" s="120"/>
      <c r="LPO550" s="120"/>
      <c r="LPP550" s="120"/>
      <c r="LPQ550" s="120"/>
      <c r="LPR550" s="120"/>
      <c r="LPS550" s="120"/>
      <c r="LPT550" s="120"/>
      <c r="LPU550" s="120"/>
      <c r="LPV550" s="120"/>
      <c r="LPW550" s="120"/>
      <c r="LPX550" s="120"/>
      <c r="LPY550" s="120"/>
      <c r="LPZ550" s="120"/>
      <c r="LQA550" s="120"/>
      <c r="LQB550" s="120"/>
      <c r="LQC550" s="120"/>
      <c r="LQD550" s="120"/>
      <c r="LQE550" s="120"/>
      <c r="LQF550" s="120"/>
      <c r="LQG550" s="120"/>
      <c r="LQH550" s="120"/>
      <c r="LQI550" s="120"/>
      <c r="LQJ550" s="120"/>
      <c r="LQK550" s="120"/>
      <c r="LQL550" s="120"/>
      <c r="LQM550" s="120"/>
      <c r="LQN550" s="120"/>
      <c r="LQO550" s="120"/>
      <c r="LQP550" s="120"/>
      <c r="LQQ550" s="120"/>
      <c r="LQR550" s="120"/>
      <c r="LQS550" s="120"/>
      <c r="LQT550" s="120"/>
      <c r="LQU550" s="120"/>
      <c r="LQV550" s="120"/>
      <c r="LQW550" s="120"/>
      <c r="LQX550" s="120"/>
      <c r="LQY550" s="120"/>
      <c r="LQZ550" s="120"/>
      <c r="LRA550" s="120"/>
      <c r="LRB550" s="120"/>
      <c r="LRC550" s="120"/>
      <c r="LRD550" s="120"/>
      <c r="LRE550" s="120"/>
      <c r="LRF550" s="120"/>
      <c r="LRG550" s="120"/>
      <c r="LRH550" s="120"/>
      <c r="LRI550" s="120"/>
      <c r="LRJ550" s="120"/>
      <c r="LRK550" s="120"/>
      <c r="LRL550" s="120"/>
      <c r="LRM550" s="120"/>
      <c r="LRN550" s="120"/>
      <c r="LRO550" s="120"/>
      <c r="LRP550" s="120"/>
      <c r="LRQ550" s="120"/>
      <c r="LRR550" s="120"/>
      <c r="LRS550" s="120"/>
      <c r="LRT550" s="120"/>
      <c r="LRU550" s="120"/>
      <c r="LRV550" s="120"/>
      <c r="LRW550" s="120"/>
      <c r="LRX550" s="120"/>
      <c r="LRY550" s="120"/>
      <c r="LRZ550" s="120"/>
      <c r="LSA550" s="120"/>
      <c r="LSB550" s="120"/>
      <c r="LSC550" s="120"/>
      <c r="LSD550" s="120"/>
      <c r="LSE550" s="120"/>
      <c r="LSF550" s="120"/>
      <c r="LSG550" s="120"/>
      <c r="LSH550" s="120"/>
      <c r="LSI550" s="120"/>
      <c r="LSJ550" s="120"/>
      <c r="LSK550" s="120"/>
      <c r="LSL550" s="120"/>
      <c r="LSM550" s="120"/>
      <c r="LSN550" s="120"/>
      <c r="LSO550" s="120"/>
      <c r="LSP550" s="120"/>
      <c r="LSQ550" s="120"/>
      <c r="LSR550" s="120"/>
      <c r="LSS550" s="120"/>
      <c r="LST550" s="120"/>
      <c r="LSU550" s="120"/>
      <c r="LSV550" s="120"/>
      <c r="LSW550" s="120"/>
      <c r="LSX550" s="120"/>
      <c r="LSY550" s="120"/>
      <c r="LSZ550" s="120"/>
      <c r="LTA550" s="120"/>
      <c r="LTB550" s="120"/>
      <c r="LTC550" s="120"/>
      <c r="LTD550" s="120"/>
      <c r="LTE550" s="120"/>
      <c r="LTF550" s="120"/>
      <c r="LTG550" s="120"/>
      <c r="LTH550" s="120"/>
      <c r="LTI550" s="120"/>
      <c r="LTJ550" s="120"/>
      <c r="LTK550" s="120"/>
      <c r="LTL550" s="120"/>
      <c r="LTM550" s="120"/>
      <c r="LTN550" s="120"/>
      <c r="LTO550" s="120"/>
      <c r="LTP550" s="120"/>
      <c r="LTQ550" s="120"/>
      <c r="LTR550" s="120"/>
      <c r="LTS550" s="120"/>
      <c r="LTT550" s="120"/>
      <c r="LTU550" s="120"/>
      <c r="LTV550" s="120"/>
      <c r="LTW550" s="120"/>
      <c r="LTX550" s="120"/>
      <c r="LTY550" s="120"/>
      <c r="LTZ550" s="120"/>
      <c r="LUA550" s="120"/>
      <c r="LUB550" s="120"/>
      <c r="LUC550" s="120"/>
      <c r="LUD550" s="120"/>
      <c r="LUE550" s="120"/>
      <c r="LUF550" s="120"/>
      <c r="LUG550" s="120"/>
      <c r="LUH550" s="120"/>
      <c r="LUI550" s="120"/>
      <c r="LUJ550" s="120"/>
      <c r="LUK550" s="120"/>
      <c r="LUL550" s="120"/>
      <c r="LUM550" s="120"/>
      <c r="LUN550" s="120"/>
      <c r="LUO550" s="120"/>
      <c r="LUP550" s="120"/>
      <c r="LUQ550" s="120"/>
      <c r="LUR550" s="120"/>
      <c r="LUS550" s="120"/>
      <c r="LUT550" s="120"/>
      <c r="LUU550" s="120"/>
      <c r="LUV550" s="120"/>
      <c r="LUW550" s="120"/>
      <c r="LUX550" s="120"/>
      <c r="LUY550" s="120"/>
      <c r="LUZ550" s="120"/>
      <c r="LVA550" s="120"/>
      <c r="LVB550" s="120"/>
      <c r="LVC550" s="120"/>
      <c r="LVD550" s="120"/>
      <c r="LVE550" s="120"/>
      <c r="LVF550" s="120"/>
      <c r="LVG550" s="120"/>
      <c r="LVH550" s="120"/>
      <c r="LVI550" s="120"/>
      <c r="LVJ550" s="120"/>
      <c r="LVK550" s="120"/>
      <c r="LVL550" s="120"/>
      <c r="LVM550" s="120"/>
      <c r="LVN550" s="120"/>
      <c r="LVO550" s="120"/>
      <c r="LVP550" s="120"/>
      <c r="LVQ550" s="120"/>
      <c r="LVR550" s="120"/>
      <c r="LVS550" s="120"/>
      <c r="LVT550" s="120"/>
      <c r="LVU550" s="120"/>
      <c r="LVV550" s="120"/>
      <c r="LVW550" s="120"/>
      <c r="LVX550" s="120"/>
      <c r="LVY550" s="120"/>
      <c r="LVZ550" s="120"/>
      <c r="LWA550" s="120"/>
      <c r="LWB550" s="120"/>
      <c r="LWC550" s="120"/>
      <c r="LWD550" s="120"/>
      <c r="LWE550" s="120"/>
      <c r="LWF550" s="120"/>
      <c r="LWG550" s="120"/>
      <c r="LWH550" s="120"/>
      <c r="LWI550" s="120"/>
      <c r="LWJ550" s="120"/>
      <c r="LWK550" s="120"/>
      <c r="LWL550" s="120"/>
      <c r="LWM550" s="120"/>
      <c r="LWN550" s="120"/>
      <c r="LWO550" s="120"/>
      <c r="LWP550" s="120"/>
      <c r="LWQ550" s="120"/>
      <c r="LWR550" s="120"/>
      <c r="LWS550" s="120"/>
      <c r="LWT550" s="120"/>
      <c r="LWU550" s="120"/>
      <c r="LWV550" s="120"/>
      <c r="LWW550" s="120"/>
      <c r="LWX550" s="120"/>
      <c r="LWY550" s="120"/>
      <c r="LWZ550" s="120"/>
      <c r="LXA550" s="120"/>
      <c r="LXB550" s="120"/>
      <c r="LXC550" s="120"/>
      <c r="LXD550" s="120"/>
      <c r="LXE550" s="120"/>
      <c r="LXF550" s="120"/>
      <c r="LXG550" s="120"/>
      <c r="LXH550" s="120"/>
      <c r="LXI550" s="120"/>
      <c r="LXJ550" s="120"/>
      <c r="LXK550" s="120"/>
      <c r="LXL550" s="120"/>
      <c r="LXM550" s="120"/>
      <c r="LXN550" s="120"/>
      <c r="LXO550" s="120"/>
      <c r="LXP550" s="120"/>
      <c r="LXQ550" s="120"/>
      <c r="LXR550" s="120"/>
      <c r="LXS550" s="120"/>
      <c r="LXT550" s="120"/>
      <c r="LXU550" s="120"/>
      <c r="LXV550" s="120"/>
      <c r="LXW550" s="120"/>
      <c r="LXX550" s="120"/>
      <c r="LXY550" s="120"/>
      <c r="LXZ550" s="120"/>
      <c r="LYA550" s="120"/>
      <c r="LYB550" s="120"/>
      <c r="LYC550" s="120"/>
      <c r="LYD550" s="120"/>
      <c r="LYE550" s="120"/>
      <c r="LYF550" s="120"/>
      <c r="LYG550" s="120"/>
      <c r="LYH550" s="120"/>
      <c r="LYI550" s="120"/>
      <c r="LYJ550" s="120"/>
      <c r="LYK550" s="120"/>
      <c r="LYL550" s="120"/>
      <c r="LYM550" s="120"/>
      <c r="LYN550" s="120"/>
      <c r="LYO550" s="120"/>
      <c r="LYP550" s="120"/>
      <c r="LYQ550" s="120"/>
      <c r="LYR550" s="120"/>
      <c r="LYS550" s="120"/>
      <c r="LYT550" s="120"/>
      <c r="LYU550" s="120"/>
      <c r="LYV550" s="120"/>
      <c r="LYW550" s="120"/>
      <c r="LYX550" s="120"/>
      <c r="LYY550" s="120"/>
      <c r="LYZ550" s="120"/>
      <c r="LZA550" s="120"/>
      <c r="LZB550" s="120"/>
      <c r="LZC550" s="120"/>
      <c r="LZD550" s="120"/>
      <c r="LZE550" s="120"/>
      <c r="LZF550" s="120"/>
      <c r="LZG550" s="120"/>
      <c r="LZH550" s="120"/>
      <c r="LZI550" s="120"/>
      <c r="LZJ550" s="120"/>
      <c r="LZK550" s="120"/>
      <c r="LZL550" s="120"/>
      <c r="LZM550" s="120"/>
      <c r="LZN550" s="120"/>
      <c r="LZO550" s="120"/>
      <c r="LZP550" s="120"/>
      <c r="LZQ550" s="120"/>
      <c r="LZR550" s="120"/>
      <c r="LZS550" s="120"/>
      <c r="LZT550" s="120"/>
      <c r="LZU550" s="120"/>
      <c r="LZV550" s="120"/>
      <c r="LZW550" s="120"/>
      <c r="LZX550" s="120"/>
      <c r="LZY550" s="120"/>
      <c r="LZZ550" s="120"/>
      <c r="MAA550" s="120"/>
      <c r="MAB550" s="120"/>
      <c r="MAC550" s="120"/>
      <c r="MAD550" s="120"/>
      <c r="MAE550" s="120"/>
      <c r="MAF550" s="120"/>
      <c r="MAG550" s="120"/>
      <c r="MAH550" s="120"/>
      <c r="MAI550" s="120"/>
      <c r="MAJ550" s="120"/>
      <c r="MAK550" s="120"/>
      <c r="MAL550" s="120"/>
      <c r="MAM550" s="120"/>
      <c r="MAN550" s="120"/>
      <c r="MAO550" s="120"/>
      <c r="MAP550" s="120"/>
      <c r="MAQ550" s="120"/>
      <c r="MAR550" s="120"/>
      <c r="MAS550" s="120"/>
      <c r="MAT550" s="120"/>
      <c r="MAU550" s="120"/>
      <c r="MAV550" s="120"/>
      <c r="MAW550" s="120"/>
      <c r="MAX550" s="120"/>
      <c r="MAY550" s="120"/>
      <c r="MAZ550" s="120"/>
      <c r="MBA550" s="120"/>
      <c r="MBB550" s="120"/>
      <c r="MBC550" s="120"/>
      <c r="MBD550" s="120"/>
      <c r="MBE550" s="120"/>
      <c r="MBF550" s="120"/>
      <c r="MBG550" s="120"/>
      <c r="MBH550" s="120"/>
      <c r="MBI550" s="120"/>
      <c r="MBJ550" s="120"/>
      <c r="MBK550" s="120"/>
      <c r="MBL550" s="120"/>
      <c r="MBM550" s="120"/>
      <c r="MBN550" s="120"/>
      <c r="MBO550" s="120"/>
      <c r="MBP550" s="120"/>
      <c r="MBQ550" s="120"/>
      <c r="MBR550" s="120"/>
      <c r="MBS550" s="120"/>
      <c r="MBT550" s="120"/>
      <c r="MBU550" s="120"/>
      <c r="MBV550" s="120"/>
      <c r="MBW550" s="120"/>
      <c r="MBX550" s="120"/>
      <c r="MBY550" s="120"/>
      <c r="MBZ550" s="120"/>
      <c r="MCA550" s="120"/>
      <c r="MCB550" s="120"/>
      <c r="MCC550" s="120"/>
      <c r="MCD550" s="120"/>
      <c r="MCE550" s="120"/>
      <c r="MCF550" s="120"/>
      <c r="MCG550" s="120"/>
      <c r="MCH550" s="120"/>
      <c r="MCI550" s="120"/>
      <c r="MCJ550" s="120"/>
      <c r="MCK550" s="120"/>
      <c r="MCL550" s="120"/>
      <c r="MCM550" s="120"/>
      <c r="MCN550" s="120"/>
      <c r="MCO550" s="120"/>
      <c r="MCP550" s="120"/>
      <c r="MCQ550" s="120"/>
      <c r="MCR550" s="120"/>
      <c r="MCS550" s="120"/>
      <c r="MCT550" s="120"/>
      <c r="MCU550" s="120"/>
      <c r="MCV550" s="120"/>
      <c r="MCW550" s="120"/>
      <c r="MCX550" s="120"/>
      <c r="MCY550" s="120"/>
      <c r="MCZ550" s="120"/>
      <c r="MDA550" s="120"/>
      <c r="MDB550" s="120"/>
      <c r="MDC550" s="120"/>
      <c r="MDD550" s="120"/>
      <c r="MDE550" s="120"/>
      <c r="MDF550" s="120"/>
      <c r="MDG550" s="120"/>
      <c r="MDH550" s="120"/>
      <c r="MDI550" s="120"/>
      <c r="MDJ550" s="120"/>
      <c r="MDK550" s="120"/>
      <c r="MDL550" s="120"/>
      <c r="MDM550" s="120"/>
      <c r="MDN550" s="120"/>
      <c r="MDO550" s="120"/>
      <c r="MDP550" s="120"/>
      <c r="MDQ550" s="120"/>
      <c r="MDR550" s="120"/>
      <c r="MDS550" s="120"/>
      <c r="MDT550" s="120"/>
      <c r="MDU550" s="120"/>
      <c r="MDV550" s="120"/>
      <c r="MDW550" s="120"/>
      <c r="MDX550" s="120"/>
      <c r="MDY550" s="120"/>
      <c r="MDZ550" s="120"/>
      <c r="MEA550" s="120"/>
      <c r="MEB550" s="120"/>
      <c r="MEC550" s="120"/>
      <c r="MED550" s="120"/>
      <c r="MEE550" s="120"/>
      <c r="MEF550" s="120"/>
      <c r="MEG550" s="120"/>
      <c r="MEH550" s="120"/>
      <c r="MEI550" s="120"/>
      <c r="MEJ550" s="120"/>
      <c r="MEK550" s="120"/>
      <c r="MEL550" s="120"/>
      <c r="MEM550" s="120"/>
      <c r="MEN550" s="120"/>
      <c r="MEO550" s="120"/>
      <c r="MEP550" s="120"/>
      <c r="MEQ550" s="120"/>
      <c r="MER550" s="120"/>
      <c r="MES550" s="120"/>
      <c r="MET550" s="120"/>
      <c r="MEU550" s="120"/>
      <c r="MEV550" s="120"/>
      <c r="MEW550" s="120"/>
      <c r="MEX550" s="120"/>
      <c r="MEY550" s="120"/>
      <c r="MEZ550" s="120"/>
      <c r="MFA550" s="120"/>
      <c r="MFB550" s="120"/>
      <c r="MFC550" s="120"/>
      <c r="MFD550" s="120"/>
      <c r="MFE550" s="120"/>
      <c r="MFF550" s="120"/>
      <c r="MFG550" s="120"/>
      <c r="MFH550" s="120"/>
      <c r="MFI550" s="120"/>
      <c r="MFJ550" s="120"/>
      <c r="MFK550" s="120"/>
      <c r="MFL550" s="120"/>
      <c r="MFM550" s="120"/>
      <c r="MFN550" s="120"/>
      <c r="MFO550" s="120"/>
      <c r="MFP550" s="120"/>
      <c r="MFQ550" s="120"/>
      <c r="MFR550" s="120"/>
      <c r="MFS550" s="120"/>
      <c r="MFT550" s="120"/>
      <c r="MFU550" s="120"/>
      <c r="MFV550" s="120"/>
      <c r="MFW550" s="120"/>
      <c r="MFX550" s="120"/>
      <c r="MFY550" s="120"/>
      <c r="MFZ550" s="120"/>
      <c r="MGA550" s="120"/>
      <c r="MGB550" s="120"/>
      <c r="MGC550" s="120"/>
      <c r="MGD550" s="120"/>
      <c r="MGE550" s="120"/>
      <c r="MGF550" s="120"/>
      <c r="MGG550" s="120"/>
      <c r="MGH550" s="120"/>
      <c r="MGI550" s="120"/>
      <c r="MGJ550" s="120"/>
      <c r="MGK550" s="120"/>
      <c r="MGL550" s="120"/>
      <c r="MGM550" s="120"/>
      <c r="MGN550" s="120"/>
      <c r="MGO550" s="120"/>
      <c r="MGP550" s="120"/>
      <c r="MGQ550" s="120"/>
      <c r="MGR550" s="120"/>
      <c r="MGS550" s="120"/>
      <c r="MGT550" s="120"/>
      <c r="MGU550" s="120"/>
      <c r="MGV550" s="120"/>
      <c r="MGW550" s="120"/>
      <c r="MGX550" s="120"/>
      <c r="MGY550" s="120"/>
      <c r="MGZ550" s="120"/>
      <c r="MHA550" s="120"/>
      <c r="MHB550" s="120"/>
      <c r="MHC550" s="120"/>
      <c r="MHD550" s="120"/>
      <c r="MHE550" s="120"/>
      <c r="MHF550" s="120"/>
      <c r="MHG550" s="120"/>
      <c r="MHH550" s="120"/>
      <c r="MHI550" s="120"/>
      <c r="MHJ550" s="120"/>
      <c r="MHK550" s="120"/>
      <c r="MHL550" s="120"/>
      <c r="MHM550" s="120"/>
      <c r="MHN550" s="120"/>
      <c r="MHO550" s="120"/>
      <c r="MHP550" s="120"/>
      <c r="MHQ550" s="120"/>
      <c r="MHR550" s="120"/>
      <c r="MHS550" s="120"/>
      <c r="MHT550" s="120"/>
      <c r="MHU550" s="120"/>
      <c r="MHV550" s="120"/>
      <c r="MHW550" s="120"/>
      <c r="MHX550" s="120"/>
      <c r="MHY550" s="120"/>
      <c r="MHZ550" s="120"/>
      <c r="MIA550" s="120"/>
      <c r="MIB550" s="120"/>
      <c r="MIC550" s="120"/>
      <c r="MID550" s="120"/>
      <c r="MIE550" s="120"/>
      <c r="MIF550" s="120"/>
      <c r="MIG550" s="120"/>
      <c r="MIH550" s="120"/>
      <c r="MII550" s="120"/>
      <c r="MIJ550" s="120"/>
      <c r="MIK550" s="120"/>
      <c r="MIL550" s="120"/>
      <c r="MIM550" s="120"/>
      <c r="MIN550" s="120"/>
      <c r="MIO550" s="120"/>
      <c r="MIP550" s="120"/>
      <c r="MIQ550" s="120"/>
      <c r="MIR550" s="120"/>
      <c r="MIS550" s="120"/>
      <c r="MIT550" s="120"/>
      <c r="MIU550" s="120"/>
      <c r="MIV550" s="120"/>
      <c r="MIW550" s="120"/>
      <c r="MIX550" s="120"/>
      <c r="MIY550" s="120"/>
      <c r="MIZ550" s="120"/>
      <c r="MJA550" s="120"/>
      <c r="MJB550" s="120"/>
      <c r="MJC550" s="120"/>
      <c r="MJD550" s="120"/>
      <c r="MJE550" s="120"/>
      <c r="MJF550" s="120"/>
      <c r="MJG550" s="120"/>
      <c r="MJH550" s="120"/>
      <c r="MJI550" s="120"/>
      <c r="MJJ550" s="120"/>
      <c r="MJK550" s="120"/>
      <c r="MJL550" s="120"/>
      <c r="MJM550" s="120"/>
      <c r="MJN550" s="120"/>
      <c r="MJO550" s="120"/>
      <c r="MJP550" s="120"/>
      <c r="MJQ550" s="120"/>
      <c r="MJR550" s="120"/>
      <c r="MJS550" s="120"/>
      <c r="MJT550" s="120"/>
      <c r="MJU550" s="120"/>
      <c r="MJV550" s="120"/>
      <c r="MJW550" s="120"/>
      <c r="MJX550" s="120"/>
      <c r="MJY550" s="120"/>
      <c r="MJZ550" s="120"/>
      <c r="MKA550" s="120"/>
      <c r="MKB550" s="120"/>
      <c r="MKC550" s="120"/>
      <c r="MKD550" s="120"/>
      <c r="MKE550" s="120"/>
      <c r="MKF550" s="120"/>
      <c r="MKG550" s="120"/>
      <c r="MKH550" s="120"/>
      <c r="MKI550" s="120"/>
      <c r="MKJ550" s="120"/>
      <c r="MKK550" s="120"/>
      <c r="MKL550" s="120"/>
      <c r="MKM550" s="120"/>
      <c r="MKN550" s="120"/>
      <c r="MKO550" s="120"/>
      <c r="MKP550" s="120"/>
      <c r="MKQ550" s="120"/>
      <c r="MKR550" s="120"/>
      <c r="MKS550" s="120"/>
      <c r="MKT550" s="120"/>
      <c r="MKU550" s="120"/>
      <c r="MKV550" s="120"/>
      <c r="MKW550" s="120"/>
      <c r="MKX550" s="120"/>
      <c r="MKY550" s="120"/>
      <c r="MKZ550" s="120"/>
      <c r="MLA550" s="120"/>
      <c r="MLB550" s="120"/>
      <c r="MLC550" s="120"/>
      <c r="MLD550" s="120"/>
      <c r="MLE550" s="120"/>
      <c r="MLF550" s="120"/>
      <c r="MLG550" s="120"/>
      <c r="MLH550" s="120"/>
      <c r="MLI550" s="120"/>
      <c r="MLJ550" s="120"/>
      <c r="MLK550" s="120"/>
      <c r="MLL550" s="120"/>
      <c r="MLM550" s="120"/>
      <c r="MLN550" s="120"/>
      <c r="MLO550" s="120"/>
      <c r="MLP550" s="120"/>
      <c r="MLQ550" s="120"/>
      <c r="MLR550" s="120"/>
      <c r="MLS550" s="120"/>
      <c r="MLT550" s="120"/>
      <c r="MLU550" s="120"/>
      <c r="MLV550" s="120"/>
      <c r="MLW550" s="120"/>
      <c r="MLX550" s="120"/>
      <c r="MLY550" s="120"/>
      <c r="MLZ550" s="120"/>
      <c r="MMA550" s="120"/>
      <c r="MMB550" s="120"/>
      <c r="MMC550" s="120"/>
      <c r="MMD550" s="120"/>
      <c r="MME550" s="120"/>
      <c r="MMF550" s="120"/>
      <c r="MMG550" s="120"/>
      <c r="MMH550" s="120"/>
      <c r="MMI550" s="120"/>
      <c r="MMJ550" s="120"/>
      <c r="MMK550" s="120"/>
      <c r="MML550" s="120"/>
      <c r="MMM550" s="120"/>
      <c r="MMN550" s="120"/>
      <c r="MMO550" s="120"/>
      <c r="MMP550" s="120"/>
      <c r="MMQ550" s="120"/>
      <c r="MMR550" s="120"/>
      <c r="MMS550" s="120"/>
      <c r="MMT550" s="120"/>
      <c r="MMU550" s="120"/>
      <c r="MMV550" s="120"/>
      <c r="MMW550" s="120"/>
      <c r="MMX550" s="120"/>
      <c r="MMY550" s="120"/>
      <c r="MMZ550" s="120"/>
      <c r="MNA550" s="120"/>
      <c r="MNB550" s="120"/>
      <c r="MNC550" s="120"/>
      <c r="MND550" s="120"/>
      <c r="MNE550" s="120"/>
      <c r="MNF550" s="120"/>
      <c r="MNG550" s="120"/>
      <c r="MNH550" s="120"/>
      <c r="MNI550" s="120"/>
      <c r="MNJ550" s="120"/>
      <c r="MNK550" s="120"/>
      <c r="MNL550" s="120"/>
      <c r="MNM550" s="120"/>
      <c r="MNN550" s="120"/>
      <c r="MNO550" s="120"/>
      <c r="MNP550" s="120"/>
      <c r="MNQ550" s="120"/>
      <c r="MNR550" s="120"/>
      <c r="MNS550" s="120"/>
      <c r="MNT550" s="120"/>
      <c r="MNU550" s="120"/>
      <c r="MNV550" s="120"/>
      <c r="MNW550" s="120"/>
      <c r="MNX550" s="120"/>
      <c r="MNY550" s="120"/>
      <c r="MNZ550" s="120"/>
      <c r="MOA550" s="120"/>
      <c r="MOB550" s="120"/>
      <c r="MOC550" s="120"/>
      <c r="MOD550" s="120"/>
      <c r="MOE550" s="120"/>
      <c r="MOF550" s="120"/>
      <c r="MOG550" s="120"/>
      <c r="MOH550" s="120"/>
      <c r="MOI550" s="120"/>
      <c r="MOJ550" s="120"/>
      <c r="MOK550" s="120"/>
      <c r="MOL550" s="120"/>
      <c r="MOM550" s="120"/>
      <c r="MON550" s="120"/>
      <c r="MOO550" s="120"/>
      <c r="MOP550" s="120"/>
      <c r="MOQ550" s="120"/>
      <c r="MOR550" s="120"/>
      <c r="MOS550" s="120"/>
      <c r="MOT550" s="120"/>
      <c r="MOU550" s="120"/>
      <c r="MOV550" s="120"/>
      <c r="MOW550" s="120"/>
      <c r="MOX550" s="120"/>
      <c r="MOY550" s="120"/>
      <c r="MOZ550" s="120"/>
      <c r="MPA550" s="120"/>
      <c r="MPB550" s="120"/>
      <c r="MPC550" s="120"/>
      <c r="MPD550" s="120"/>
      <c r="MPE550" s="120"/>
      <c r="MPF550" s="120"/>
      <c r="MPG550" s="120"/>
      <c r="MPH550" s="120"/>
      <c r="MPI550" s="120"/>
      <c r="MPJ550" s="120"/>
      <c r="MPK550" s="120"/>
      <c r="MPL550" s="120"/>
      <c r="MPM550" s="120"/>
      <c r="MPN550" s="120"/>
      <c r="MPO550" s="120"/>
      <c r="MPP550" s="120"/>
      <c r="MPQ550" s="120"/>
      <c r="MPR550" s="120"/>
      <c r="MPS550" s="120"/>
      <c r="MPT550" s="120"/>
      <c r="MPU550" s="120"/>
      <c r="MPV550" s="120"/>
      <c r="MPW550" s="120"/>
      <c r="MPX550" s="120"/>
      <c r="MPY550" s="120"/>
      <c r="MPZ550" s="120"/>
      <c r="MQA550" s="120"/>
      <c r="MQB550" s="120"/>
      <c r="MQC550" s="120"/>
      <c r="MQD550" s="120"/>
      <c r="MQE550" s="120"/>
      <c r="MQF550" s="120"/>
      <c r="MQG550" s="120"/>
      <c r="MQH550" s="120"/>
      <c r="MQI550" s="120"/>
      <c r="MQJ550" s="120"/>
      <c r="MQK550" s="120"/>
      <c r="MQL550" s="120"/>
      <c r="MQM550" s="120"/>
      <c r="MQN550" s="120"/>
      <c r="MQO550" s="120"/>
      <c r="MQP550" s="120"/>
      <c r="MQQ550" s="120"/>
      <c r="MQR550" s="120"/>
      <c r="MQS550" s="120"/>
      <c r="MQT550" s="120"/>
      <c r="MQU550" s="120"/>
      <c r="MQV550" s="120"/>
      <c r="MQW550" s="120"/>
      <c r="MQX550" s="120"/>
      <c r="MQY550" s="120"/>
      <c r="MQZ550" s="120"/>
      <c r="MRA550" s="120"/>
      <c r="MRB550" s="120"/>
      <c r="MRC550" s="120"/>
      <c r="MRD550" s="120"/>
      <c r="MRE550" s="120"/>
      <c r="MRF550" s="120"/>
      <c r="MRG550" s="120"/>
      <c r="MRH550" s="120"/>
      <c r="MRI550" s="120"/>
      <c r="MRJ550" s="120"/>
      <c r="MRK550" s="120"/>
      <c r="MRL550" s="120"/>
      <c r="MRM550" s="120"/>
      <c r="MRN550" s="120"/>
      <c r="MRO550" s="120"/>
      <c r="MRP550" s="120"/>
      <c r="MRQ550" s="120"/>
      <c r="MRR550" s="120"/>
      <c r="MRS550" s="120"/>
      <c r="MRT550" s="120"/>
      <c r="MRU550" s="120"/>
      <c r="MRV550" s="120"/>
      <c r="MRW550" s="120"/>
      <c r="MRX550" s="120"/>
      <c r="MRY550" s="120"/>
      <c r="MRZ550" s="120"/>
      <c r="MSA550" s="120"/>
      <c r="MSB550" s="120"/>
      <c r="MSC550" s="120"/>
      <c r="MSD550" s="120"/>
      <c r="MSE550" s="120"/>
      <c r="MSF550" s="120"/>
      <c r="MSG550" s="120"/>
      <c r="MSH550" s="120"/>
      <c r="MSI550" s="120"/>
      <c r="MSJ550" s="120"/>
      <c r="MSK550" s="120"/>
      <c r="MSL550" s="120"/>
      <c r="MSM550" s="120"/>
      <c r="MSN550" s="120"/>
      <c r="MSO550" s="120"/>
      <c r="MSP550" s="120"/>
      <c r="MSQ550" s="120"/>
      <c r="MSR550" s="120"/>
      <c r="MSS550" s="120"/>
      <c r="MST550" s="120"/>
      <c r="MSU550" s="120"/>
      <c r="MSV550" s="120"/>
      <c r="MSW550" s="120"/>
      <c r="MSX550" s="120"/>
      <c r="MSY550" s="120"/>
      <c r="MSZ550" s="120"/>
      <c r="MTA550" s="120"/>
      <c r="MTB550" s="120"/>
      <c r="MTC550" s="120"/>
      <c r="MTD550" s="120"/>
      <c r="MTE550" s="120"/>
      <c r="MTF550" s="120"/>
      <c r="MTG550" s="120"/>
      <c r="MTH550" s="120"/>
      <c r="MTI550" s="120"/>
      <c r="MTJ550" s="120"/>
      <c r="MTK550" s="120"/>
      <c r="MTL550" s="120"/>
      <c r="MTM550" s="120"/>
      <c r="MTN550" s="120"/>
      <c r="MTO550" s="120"/>
      <c r="MTP550" s="120"/>
      <c r="MTQ550" s="120"/>
      <c r="MTR550" s="120"/>
      <c r="MTS550" s="120"/>
      <c r="MTT550" s="120"/>
      <c r="MTU550" s="120"/>
      <c r="MTV550" s="120"/>
      <c r="MTW550" s="120"/>
      <c r="MTX550" s="120"/>
      <c r="MTY550" s="120"/>
      <c r="MTZ550" s="120"/>
      <c r="MUA550" s="120"/>
      <c r="MUB550" s="120"/>
      <c r="MUC550" s="120"/>
      <c r="MUD550" s="120"/>
      <c r="MUE550" s="120"/>
      <c r="MUF550" s="120"/>
      <c r="MUG550" s="120"/>
      <c r="MUH550" s="120"/>
      <c r="MUI550" s="120"/>
      <c r="MUJ550" s="120"/>
      <c r="MUK550" s="120"/>
      <c r="MUL550" s="120"/>
      <c r="MUM550" s="120"/>
      <c r="MUN550" s="120"/>
      <c r="MUO550" s="120"/>
      <c r="MUP550" s="120"/>
      <c r="MUQ550" s="120"/>
      <c r="MUR550" s="120"/>
      <c r="MUS550" s="120"/>
      <c r="MUT550" s="120"/>
      <c r="MUU550" s="120"/>
      <c r="MUV550" s="120"/>
      <c r="MUW550" s="120"/>
      <c r="MUX550" s="120"/>
      <c r="MUY550" s="120"/>
      <c r="MUZ550" s="120"/>
      <c r="MVA550" s="120"/>
      <c r="MVB550" s="120"/>
      <c r="MVC550" s="120"/>
      <c r="MVD550" s="120"/>
      <c r="MVE550" s="120"/>
      <c r="MVF550" s="120"/>
      <c r="MVG550" s="120"/>
      <c r="MVH550" s="120"/>
      <c r="MVI550" s="120"/>
      <c r="MVJ550" s="120"/>
      <c r="MVK550" s="120"/>
      <c r="MVL550" s="120"/>
      <c r="MVM550" s="120"/>
      <c r="MVN550" s="120"/>
      <c r="MVO550" s="120"/>
      <c r="MVP550" s="120"/>
      <c r="MVQ550" s="120"/>
      <c r="MVR550" s="120"/>
      <c r="MVS550" s="120"/>
      <c r="MVT550" s="120"/>
      <c r="MVU550" s="120"/>
      <c r="MVV550" s="120"/>
      <c r="MVW550" s="120"/>
      <c r="MVX550" s="120"/>
      <c r="MVY550" s="120"/>
      <c r="MVZ550" s="120"/>
      <c r="MWA550" s="120"/>
      <c r="MWB550" s="120"/>
      <c r="MWC550" s="120"/>
      <c r="MWD550" s="120"/>
      <c r="MWE550" s="120"/>
      <c r="MWF550" s="120"/>
      <c r="MWG550" s="120"/>
      <c r="MWH550" s="120"/>
      <c r="MWI550" s="120"/>
      <c r="MWJ550" s="120"/>
      <c r="MWK550" s="120"/>
      <c r="MWL550" s="120"/>
      <c r="MWM550" s="120"/>
      <c r="MWN550" s="120"/>
      <c r="MWO550" s="120"/>
      <c r="MWP550" s="120"/>
      <c r="MWQ550" s="120"/>
      <c r="MWR550" s="120"/>
      <c r="MWS550" s="120"/>
      <c r="MWT550" s="120"/>
      <c r="MWU550" s="120"/>
      <c r="MWV550" s="120"/>
      <c r="MWW550" s="120"/>
      <c r="MWX550" s="120"/>
      <c r="MWY550" s="120"/>
      <c r="MWZ550" s="120"/>
      <c r="MXA550" s="120"/>
      <c r="MXB550" s="120"/>
      <c r="MXC550" s="120"/>
      <c r="MXD550" s="120"/>
      <c r="MXE550" s="120"/>
      <c r="MXF550" s="120"/>
      <c r="MXG550" s="120"/>
      <c r="MXH550" s="120"/>
      <c r="MXI550" s="120"/>
      <c r="MXJ550" s="120"/>
      <c r="MXK550" s="120"/>
      <c r="MXL550" s="120"/>
      <c r="MXM550" s="120"/>
      <c r="MXN550" s="120"/>
      <c r="MXO550" s="120"/>
      <c r="MXP550" s="120"/>
      <c r="MXQ550" s="120"/>
      <c r="MXR550" s="120"/>
      <c r="MXS550" s="120"/>
      <c r="MXT550" s="120"/>
      <c r="MXU550" s="120"/>
      <c r="MXV550" s="120"/>
      <c r="MXW550" s="120"/>
      <c r="MXX550" s="120"/>
      <c r="MXY550" s="120"/>
      <c r="MXZ550" s="120"/>
      <c r="MYA550" s="120"/>
      <c r="MYB550" s="120"/>
      <c r="MYC550" s="120"/>
      <c r="MYD550" s="120"/>
      <c r="MYE550" s="120"/>
      <c r="MYF550" s="120"/>
      <c r="MYG550" s="120"/>
      <c r="MYH550" s="120"/>
      <c r="MYI550" s="120"/>
      <c r="MYJ550" s="120"/>
      <c r="MYK550" s="120"/>
      <c r="MYL550" s="120"/>
      <c r="MYM550" s="120"/>
      <c r="MYN550" s="120"/>
      <c r="MYO550" s="120"/>
      <c r="MYP550" s="120"/>
      <c r="MYQ550" s="120"/>
      <c r="MYR550" s="120"/>
      <c r="MYS550" s="120"/>
      <c r="MYT550" s="120"/>
      <c r="MYU550" s="120"/>
      <c r="MYV550" s="120"/>
      <c r="MYW550" s="120"/>
      <c r="MYX550" s="120"/>
      <c r="MYY550" s="120"/>
      <c r="MYZ550" s="120"/>
      <c r="MZA550" s="120"/>
      <c r="MZB550" s="120"/>
      <c r="MZC550" s="120"/>
      <c r="MZD550" s="120"/>
      <c r="MZE550" s="120"/>
      <c r="MZF550" s="120"/>
      <c r="MZG550" s="120"/>
      <c r="MZH550" s="120"/>
      <c r="MZI550" s="120"/>
      <c r="MZJ550" s="120"/>
      <c r="MZK550" s="120"/>
      <c r="MZL550" s="120"/>
      <c r="MZM550" s="120"/>
      <c r="MZN550" s="120"/>
      <c r="MZO550" s="120"/>
      <c r="MZP550" s="120"/>
      <c r="MZQ550" s="120"/>
      <c r="MZR550" s="120"/>
      <c r="MZS550" s="120"/>
      <c r="MZT550" s="120"/>
      <c r="MZU550" s="120"/>
      <c r="MZV550" s="120"/>
      <c r="MZW550" s="120"/>
      <c r="MZX550" s="120"/>
      <c r="MZY550" s="120"/>
      <c r="MZZ550" s="120"/>
      <c r="NAA550" s="120"/>
      <c r="NAB550" s="120"/>
      <c r="NAC550" s="120"/>
      <c r="NAD550" s="120"/>
      <c r="NAE550" s="120"/>
      <c r="NAF550" s="120"/>
      <c r="NAG550" s="120"/>
      <c r="NAH550" s="120"/>
      <c r="NAI550" s="120"/>
      <c r="NAJ550" s="120"/>
      <c r="NAK550" s="120"/>
      <c r="NAL550" s="120"/>
      <c r="NAM550" s="120"/>
      <c r="NAN550" s="120"/>
      <c r="NAO550" s="120"/>
      <c r="NAP550" s="120"/>
      <c r="NAQ550" s="120"/>
      <c r="NAR550" s="120"/>
      <c r="NAS550" s="120"/>
      <c r="NAT550" s="120"/>
      <c r="NAU550" s="120"/>
      <c r="NAV550" s="120"/>
      <c r="NAW550" s="120"/>
      <c r="NAX550" s="120"/>
      <c r="NAY550" s="120"/>
      <c r="NAZ550" s="120"/>
      <c r="NBA550" s="120"/>
      <c r="NBB550" s="120"/>
      <c r="NBC550" s="120"/>
      <c r="NBD550" s="120"/>
      <c r="NBE550" s="120"/>
      <c r="NBF550" s="120"/>
      <c r="NBG550" s="120"/>
      <c r="NBH550" s="120"/>
      <c r="NBI550" s="120"/>
      <c r="NBJ550" s="120"/>
      <c r="NBK550" s="120"/>
      <c r="NBL550" s="120"/>
      <c r="NBM550" s="120"/>
      <c r="NBN550" s="120"/>
      <c r="NBO550" s="120"/>
      <c r="NBP550" s="120"/>
      <c r="NBQ550" s="120"/>
      <c r="NBR550" s="120"/>
      <c r="NBS550" s="120"/>
      <c r="NBT550" s="120"/>
      <c r="NBU550" s="120"/>
      <c r="NBV550" s="120"/>
      <c r="NBW550" s="120"/>
      <c r="NBX550" s="120"/>
      <c r="NBY550" s="120"/>
      <c r="NBZ550" s="120"/>
      <c r="NCA550" s="120"/>
      <c r="NCB550" s="120"/>
      <c r="NCC550" s="120"/>
      <c r="NCD550" s="120"/>
      <c r="NCE550" s="120"/>
      <c r="NCF550" s="120"/>
      <c r="NCG550" s="120"/>
      <c r="NCH550" s="120"/>
      <c r="NCI550" s="120"/>
      <c r="NCJ550" s="120"/>
      <c r="NCK550" s="120"/>
      <c r="NCL550" s="120"/>
      <c r="NCM550" s="120"/>
      <c r="NCN550" s="120"/>
      <c r="NCO550" s="120"/>
      <c r="NCP550" s="120"/>
      <c r="NCQ550" s="120"/>
      <c r="NCR550" s="120"/>
      <c r="NCS550" s="120"/>
      <c r="NCT550" s="120"/>
      <c r="NCU550" s="120"/>
      <c r="NCV550" s="120"/>
      <c r="NCW550" s="120"/>
      <c r="NCX550" s="120"/>
      <c r="NCY550" s="120"/>
      <c r="NCZ550" s="120"/>
      <c r="NDA550" s="120"/>
      <c r="NDB550" s="120"/>
      <c r="NDC550" s="120"/>
      <c r="NDD550" s="120"/>
      <c r="NDE550" s="120"/>
      <c r="NDF550" s="120"/>
      <c r="NDG550" s="120"/>
      <c r="NDH550" s="120"/>
      <c r="NDI550" s="120"/>
      <c r="NDJ550" s="120"/>
      <c r="NDK550" s="120"/>
      <c r="NDL550" s="120"/>
      <c r="NDM550" s="120"/>
      <c r="NDN550" s="120"/>
      <c r="NDO550" s="120"/>
      <c r="NDP550" s="120"/>
      <c r="NDQ550" s="120"/>
      <c r="NDR550" s="120"/>
      <c r="NDS550" s="120"/>
      <c r="NDT550" s="120"/>
      <c r="NDU550" s="120"/>
      <c r="NDV550" s="120"/>
      <c r="NDW550" s="120"/>
      <c r="NDX550" s="120"/>
      <c r="NDY550" s="120"/>
      <c r="NDZ550" s="120"/>
      <c r="NEA550" s="120"/>
      <c r="NEB550" s="120"/>
      <c r="NEC550" s="120"/>
      <c r="NED550" s="120"/>
      <c r="NEE550" s="120"/>
      <c r="NEF550" s="120"/>
      <c r="NEG550" s="120"/>
      <c r="NEH550" s="120"/>
      <c r="NEI550" s="120"/>
      <c r="NEJ550" s="120"/>
      <c r="NEK550" s="120"/>
      <c r="NEL550" s="120"/>
      <c r="NEM550" s="120"/>
      <c r="NEN550" s="120"/>
      <c r="NEO550" s="120"/>
      <c r="NEP550" s="120"/>
      <c r="NEQ550" s="120"/>
      <c r="NER550" s="120"/>
      <c r="NES550" s="120"/>
      <c r="NET550" s="120"/>
      <c r="NEU550" s="120"/>
      <c r="NEV550" s="120"/>
      <c r="NEW550" s="120"/>
      <c r="NEX550" s="120"/>
      <c r="NEY550" s="120"/>
      <c r="NEZ550" s="120"/>
      <c r="NFA550" s="120"/>
      <c r="NFB550" s="120"/>
      <c r="NFC550" s="120"/>
      <c r="NFD550" s="120"/>
      <c r="NFE550" s="120"/>
      <c r="NFF550" s="120"/>
      <c r="NFG550" s="120"/>
      <c r="NFH550" s="120"/>
      <c r="NFI550" s="120"/>
      <c r="NFJ550" s="120"/>
      <c r="NFK550" s="120"/>
      <c r="NFL550" s="120"/>
      <c r="NFM550" s="120"/>
      <c r="NFN550" s="120"/>
      <c r="NFO550" s="120"/>
      <c r="NFP550" s="120"/>
      <c r="NFQ550" s="120"/>
      <c r="NFR550" s="120"/>
      <c r="NFS550" s="120"/>
      <c r="NFT550" s="120"/>
      <c r="NFU550" s="120"/>
      <c r="NFV550" s="120"/>
      <c r="NFW550" s="120"/>
      <c r="NFX550" s="120"/>
      <c r="NFY550" s="120"/>
      <c r="NFZ550" s="120"/>
      <c r="NGA550" s="120"/>
      <c r="NGB550" s="120"/>
      <c r="NGC550" s="120"/>
      <c r="NGD550" s="120"/>
      <c r="NGE550" s="120"/>
      <c r="NGF550" s="120"/>
      <c r="NGG550" s="120"/>
      <c r="NGH550" s="120"/>
      <c r="NGI550" s="120"/>
      <c r="NGJ550" s="120"/>
      <c r="NGK550" s="120"/>
      <c r="NGL550" s="120"/>
      <c r="NGM550" s="120"/>
      <c r="NGN550" s="120"/>
      <c r="NGO550" s="120"/>
      <c r="NGP550" s="120"/>
      <c r="NGQ550" s="120"/>
      <c r="NGR550" s="120"/>
      <c r="NGS550" s="120"/>
      <c r="NGT550" s="120"/>
      <c r="NGU550" s="120"/>
      <c r="NGV550" s="120"/>
      <c r="NGW550" s="120"/>
      <c r="NGX550" s="120"/>
      <c r="NGY550" s="120"/>
      <c r="NGZ550" s="120"/>
      <c r="NHA550" s="120"/>
      <c r="NHB550" s="120"/>
      <c r="NHC550" s="120"/>
      <c r="NHD550" s="120"/>
      <c r="NHE550" s="120"/>
      <c r="NHF550" s="120"/>
      <c r="NHG550" s="120"/>
      <c r="NHH550" s="120"/>
      <c r="NHI550" s="120"/>
      <c r="NHJ550" s="120"/>
      <c r="NHK550" s="120"/>
      <c r="NHL550" s="120"/>
      <c r="NHM550" s="120"/>
      <c r="NHN550" s="120"/>
      <c r="NHO550" s="120"/>
      <c r="NHP550" s="120"/>
      <c r="NHQ550" s="120"/>
      <c r="NHR550" s="120"/>
      <c r="NHS550" s="120"/>
      <c r="NHT550" s="120"/>
      <c r="NHU550" s="120"/>
      <c r="NHV550" s="120"/>
      <c r="NHW550" s="120"/>
      <c r="NHX550" s="120"/>
      <c r="NHY550" s="120"/>
      <c r="NHZ550" s="120"/>
      <c r="NIA550" s="120"/>
      <c r="NIB550" s="120"/>
      <c r="NIC550" s="120"/>
      <c r="NID550" s="120"/>
      <c r="NIE550" s="120"/>
      <c r="NIF550" s="120"/>
      <c r="NIG550" s="120"/>
      <c r="NIH550" s="120"/>
      <c r="NII550" s="120"/>
      <c r="NIJ550" s="120"/>
      <c r="NIK550" s="120"/>
      <c r="NIL550" s="120"/>
      <c r="NIM550" s="120"/>
      <c r="NIN550" s="120"/>
      <c r="NIO550" s="120"/>
      <c r="NIP550" s="120"/>
      <c r="NIQ550" s="120"/>
      <c r="NIR550" s="120"/>
      <c r="NIS550" s="120"/>
      <c r="NIT550" s="120"/>
      <c r="NIU550" s="120"/>
      <c r="NIV550" s="120"/>
      <c r="NIW550" s="120"/>
      <c r="NIX550" s="120"/>
      <c r="NIY550" s="120"/>
      <c r="NIZ550" s="120"/>
      <c r="NJA550" s="120"/>
      <c r="NJB550" s="120"/>
      <c r="NJC550" s="120"/>
      <c r="NJD550" s="120"/>
      <c r="NJE550" s="120"/>
      <c r="NJF550" s="120"/>
      <c r="NJG550" s="120"/>
      <c r="NJH550" s="120"/>
      <c r="NJI550" s="120"/>
      <c r="NJJ550" s="120"/>
      <c r="NJK550" s="120"/>
      <c r="NJL550" s="120"/>
      <c r="NJM550" s="120"/>
      <c r="NJN550" s="120"/>
      <c r="NJO550" s="120"/>
      <c r="NJP550" s="120"/>
      <c r="NJQ550" s="120"/>
      <c r="NJR550" s="120"/>
      <c r="NJS550" s="120"/>
      <c r="NJT550" s="120"/>
      <c r="NJU550" s="120"/>
      <c r="NJV550" s="120"/>
      <c r="NJW550" s="120"/>
      <c r="NJX550" s="120"/>
      <c r="NJY550" s="120"/>
      <c r="NJZ550" s="120"/>
      <c r="NKA550" s="120"/>
      <c r="NKB550" s="120"/>
      <c r="NKC550" s="120"/>
      <c r="NKD550" s="120"/>
      <c r="NKE550" s="120"/>
      <c r="NKF550" s="120"/>
      <c r="NKG550" s="120"/>
      <c r="NKH550" s="120"/>
      <c r="NKI550" s="120"/>
      <c r="NKJ550" s="120"/>
      <c r="NKK550" s="120"/>
      <c r="NKL550" s="120"/>
      <c r="NKM550" s="120"/>
      <c r="NKN550" s="120"/>
      <c r="NKO550" s="120"/>
      <c r="NKP550" s="120"/>
      <c r="NKQ550" s="120"/>
      <c r="NKR550" s="120"/>
      <c r="NKS550" s="120"/>
      <c r="NKT550" s="120"/>
      <c r="NKU550" s="120"/>
      <c r="NKV550" s="120"/>
      <c r="NKW550" s="120"/>
      <c r="NKX550" s="120"/>
      <c r="NKY550" s="120"/>
      <c r="NKZ550" s="120"/>
      <c r="NLA550" s="120"/>
      <c r="NLB550" s="120"/>
      <c r="NLC550" s="120"/>
      <c r="NLD550" s="120"/>
      <c r="NLE550" s="120"/>
      <c r="NLF550" s="120"/>
      <c r="NLG550" s="120"/>
      <c r="NLH550" s="120"/>
      <c r="NLI550" s="120"/>
      <c r="NLJ550" s="120"/>
      <c r="NLK550" s="120"/>
      <c r="NLL550" s="120"/>
      <c r="NLM550" s="120"/>
      <c r="NLN550" s="120"/>
      <c r="NLO550" s="120"/>
      <c r="NLP550" s="120"/>
      <c r="NLQ550" s="120"/>
      <c r="NLR550" s="120"/>
      <c r="NLS550" s="120"/>
      <c r="NLT550" s="120"/>
      <c r="NLU550" s="120"/>
      <c r="NLV550" s="120"/>
      <c r="NLW550" s="120"/>
      <c r="NLX550" s="120"/>
      <c r="NLY550" s="120"/>
      <c r="NLZ550" s="120"/>
      <c r="NMA550" s="120"/>
      <c r="NMB550" s="120"/>
      <c r="NMC550" s="120"/>
      <c r="NMD550" s="120"/>
      <c r="NME550" s="120"/>
      <c r="NMF550" s="120"/>
      <c r="NMG550" s="120"/>
      <c r="NMH550" s="120"/>
      <c r="NMI550" s="120"/>
      <c r="NMJ550" s="120"/>
      <c r="NMK550" s="120"/>
      <c r="NML550" s="120"/>
      <c r="NMM550" s="120"/>
      <c r="NMN550" s="120"/>
      <c r="NMO550" s="120"/>
      <c r="NMP550" s="120"/>
      <c r="NMQ550" s="120"/>
      <c r="NMR550" s="120"/>
      <c r="NMS550" s="120"/>
      <c r="NMT550" s="120"/>
      <c r="NMU550" s="120"/>
      <c r="NMV550" s="120"/>
      <c r="NMW550" s="120"/>
      <c r="NMX550" s="120"/>
      <c r="NMY550" s="120"/>
      <c r="NMZ550" s="120"/>
      <c r="NNA550" s="120"/>
      <c r="NNB550" s="120"/>
      <c r="NNC550" s="120"/>
      <c r="NND550" s="120"/>
      <c r="NNE550" s="120"/>
      <c r="NNF550" s="120"/>
      <c r="NNG550" s="120"/>
      <c r="NNH550" s="120"/>
      <c r="NNI550" s="120"/>
      <c r="NNJ550" s="120"/>
      <c r="NNK550" s="120"/>
      <c r="NNL550" s="120"/>
      <c r="NNM550" s="120"/>
      <c r="NNN550" s="120"/>
      <c r="NNO550" s="120"/>
      <c r="NNP550" s="120"/>
      <c r="NNQ550" s="120"/>
      <c r="NNR550" s="120"/>
      <c r="NNS550" s="120"/>
      <c r="NNT550" s="120"/>
      <c r="NNU550" s="120"/>
      <c r="NNV550" s="120"/>
      <c r="NNW550" s="120"/>
      <c r="NNX550" s="120"/>
      <c r="NNY550" s="120"/>
      <c r="NNZ550" s="120"/>
      <c r="NOA550" s="120"/>
      <c r="NOB550" s="120"/>
      <c r="NOC550" s="120"/>
      <c r="NOD550" s="120"/>
      <c r="NOE550" s="120"/>
      <c r="NOF550" s="120"/>
      <c r="NOG550" s="120"/>
      <c r="NOH550" s="120"/>
      <c r="NOI550" s="120"/>
      <c r="NOJ550" s="120"/>
      <c r="NOK550" s="120"/>
      <c r="NOL550" s="120"/>
      <c r="NOM550" s="120"/>
      <c r="NON550" s="120"/>
      <c r="NOO550" s="120"/>
      <c r="NOP550" s="120"/>
      <c r="NOQ550" s="120"/>
      <c r="NOR550" s="120"/>
      <c r="NOS550" s="120"/>
      <c r="NOT550" s="120"/>
      <c r="NOU550" s="120"/>
      <c r="NOV550" s="120"/>
      <c r="NOW550" s="120"/>
      <c r="NOX550" s="120"/>
      <c r="NOY550" s="120"/>
      <c r="NOZ550" s="120"/>
      <c r="NPA550" s="120"/>
      <c r="NPB550" s="120"/>
      <c r="NPC550" s="120"/>
      <c r="NPD550" s="120"/>
      <c r="NPE550" s="120"/>
      <c r="NPF550" s="120"/>
      <c r="NPG550" s="120"/>
      <c r="NPH550" s="120"/>
      <c r="NPI550" s="120"/>
      <c r="NPJ550" s="120"/>
      <c r="NPK550" s="120"/>
      <c r="NPL550" s="120"/>
      <c r="NPM550" s="120"/>
      <c r="NPN550" s="120"/>
      <c r="NPO550" s="120"/>
      <c r="NPP550" s="120"/>
      <c r="NPQ550" s="120"/>
      <c r="NPR550" s="120"/>
      <c r="NPS550" s="120"/>
      <c r="NPT550" s="120"/>
      <c r="NPU550" s="120"/>
      <c r="NPV550" s="120"/>
      <c r="NPW550" s="120"/>
      <c r="NPX550" s="120"/>
      <c r="NPY550" s="120"/>
      <c r="NPZ550" s="120"/>
      <c r="NQA550" s="120"/>
      <c r="NQB550" s="120"/>
      <c r="NQC550" s="120"/>
      <c r="NQD550" s="120"/>
      <c r="NQE550" s="120"/>
      <c r="NQF550" s="120"/>
      <c r="NQG550" s="120"/>
      <c r="NQH550" s="120"/>
      <c r="NQI550" s="120"/>
      <c r="NQJ550" s="120"/>
      <c r="NQK550" s="120"/>
      <c r="NQL550" s="120"/>
      <c r="NQM550" s="120"/>
      <c r="NQN550" s="120"/>
      <c r="NQO550" s="120"/>
      <c r="NQP550" s="120"/>
      <c r="NQQ550" s="120"/>
      <c r="NQR550" s="120"/>
      <c r="NQS550" s="120"/>
      <c r="NQT550" s="120"/>
      <c r="NQU550" s="120"/>
      <c r="NQV550" s="120"/>
      <c r="NQW550" s="120"/>
      <c r="NQX550" s="120"/>
      <c r="NQY550" s="120"/>
      <c r="NQZ550" s="120"/>
      <c r="NRA550" s="120"/>
      <c r="NRB550" s="120"/>
      <c r="NRC550" s="120"/>
      <c r="NRD550" s="120"/>
      <c r="NRE550" s="120"/>
      <c r="NRF550" s="120"/>
      <c r="NRG550" s="120"/>
      <c r="NRH550" s="120"/>
      <c r="NRI550" s="120"/>
      <c r="NRJ550" s="120"/>
      <c r="NRK550" s="120"/>
      <c r="NRL550" s="120"/>
      <c r="NRM550" s="120"/>
      <c r="NRN550" s="120"/>
      <c r="NRO550" s="120"/>
      <c r="NRP550" s="120"/>
      <c r="NRQ550" s="120"/>
      <c r="NRR550" s="120"/>
      <c r="NRS550" s="120"/>
      <c r="NRT550" s="120"/>
      <c r="NRU550" s="120"/>
      <c r="NRV550" s="120"/>
      <c r="NRW550" s="120"/>
      <c r="NRX550" s="120"/>
      <c r="NRY550" s="120"/>
      <c r="NRZ550" s="120"/>
      <c r="NSA550" s="120"/>
      <c r="NSB550" s="120"/>
      <c r="NSC550" s="120"/>
      <c r="NSD550" s="120"/>
      <c r="NSE550" s="120"/>
      <c r="NSF550" s="120"/>
      <c r="NSG550" s="120"/>
      <c r="NSH550" s="120"/>
      <c r="NSI550" s="120"/>
      <c r="NSJ550" s="120"/>
      <c r="NSK550" s="120"/>
      <c r="NSL550" s="120"/>
      <c r="NSM550" s="120"/>
      <c r="NSN550" s="120"/>
      <c r="NSO550" s="120"/>
      <c r="NSP550" s="120"/>
      <c r="NSQ550" s="120"/>
      <c r="NSR550" s="120"/>
      <c r="NSS550" s="120"/>
      <c r="NST550" s="120"/>
      <c r="NSU550" s="120"/>
      <c r="NSV550" s="120"/>
      <c r="NSW550" s="120"/>
      <c r="NSX550" s="120"/>
      <c r="NSY550" s="120"/>
      <c r="NSZ550" s="120"/>
      <c r="NTA550" s="120"/>
      <c r="NTB550" s="120"/>
      <c r="NTC550" s="120"/>
      <c r="NTD550" s="120"/>
      <c r="NTE550" s="120"/>
      <c r="NTF550" s="120"/>
      <c r="NTG550" s="120"/>
      <c r="NTH550" s="120"/>
      <c r="NTI550" s="120"/>
      <c r="NTJ550" s="120"/>
      <c r="NTK550" s="120"/>
      <c r="NTL550" s="120"/>
      <c r="NTM550" s="120"/>
      <c r="NTN550" s="120"/>
      <c r="NTO550" s="120"/>
      <c r="NTP550" s="120"/>
      <c r="NTQ550" s="120"/>
      <c r="NTR550" s="120"/>
      <c r="NTS550" s="120"/>
      <c r="NTT550" s="120"/>
      <c r="NTU550" s="120"/>
      <c r="NTV550" s="120"/>
      <c r="NTW550" s="120"/>
      <c r="NTX550" s="120"/>
      <c r="NTY550" s="120"/>
      <c r="NTZ550" s="120"/>
      <c r="NUA550" s="120"/>
      <c r="NUB550" s="120"/>
      <c r="NUC550" s="120"/>
      <c r="NUD550" s="120"/>
      <c r="NUE550" s="120"/>
      <c r="NUF550" s="120"/>
      <c r="NUG550" s="120"/>
      <c r="NUH550" s="120"/>
      <c r="NUI550" s="120"/>
      <c r="NUJ550" s="120"/>
      <c r="NUK550" s="120"/>
      <c r="NUL550" s="120"/>
      <c r="NUM550" s="120"/>
      <c r="NUN550" s="120"/>
      <c r="NUO550" s="120"/>
      <c r="NUP550" s="120"/>
      <c r="NUQ550" s="120"/>
      <c r="NUR550" s="120"/>
      <c r="NUS550" s="120"/>
      <c r="NUT550" s="120"/>
      <c r="NUU550" s="120"/>
      <c r="NUV550" s="120"/>
      <c r="NUW550" s="120"/>
      <c r="NUX550" s="120"/>
      <c r="NUY550" s="120"/>
      <c r="NUZ550" s="120"/>
      <c r="NVA550" s="120"/>
      <c r="NVB550" s="120"/>
      <c r="NVC550" s="120"/>
      <c r="NVD550" s="120"/>
      <c r="NVE550" s="120"/>
      <c r="NVF550" s="120"/>
      <c r="NVG550" s="120"/>
      <c r="NVH550" s="120"/>
      <c r="NVI550" s="120"/>
      <c r="NVJ550" s="120"/>
      <c r="NVK550" s="120"/>
      <c r="NVL550" s="120"/>
      <c r="NVM550" s="120"/>
      <c r="NVN550" s="120"/>
      <c r="NVO550" s="120"/>
      <c r="NVP550" s="120"/>
      <c r="NVQ550" s="120"/>
      <c r="NVR550" s="120"/>
      <c r="NVS550" s="120"/>
      <c r="NVT550" s="120"/>
      <c r="NVU550" s="120"/>
      <c r="NVV550" s="120"/>
      <c r="NVW550" s="120"/>
      <c r="NVX550" s="120"/>
      <c r="NVY550" s="120"/>
      <c r="NVZ550" s="120"/>
      <c r="NWA550" s="120"/>
      <c r="NWB550" s="120"/>
      <c r="NWC550" s="120"/>
      <c r="NWD550" s="120"/>
      <c r="NWE550" s="120"/>
      <c r="NWF550" s="120"/>
      <c r="NWG550" s="120"/>
      <c r="NWH550" s="120"/>
      <c r="NWI550" s="120"/>
      <c r="NWJ550" s="120"/>
      <c r="NWK550" s="120"/>
      <c r="NWL550" s="120"/>
      <c r="NWM550" s="120"/>
      <c r="NWN550" s="120"/>
      <c r="NWO550" s="120"/>
      <c r="NWP550" s="120"/>
      <c r="NWQ550" s="120"/>
      <c r="NWR550" s="120"/>
      <c r="NWS550" s="120"/>
      <c r="NWT550" s="120"/>
      <c r="NWU550" s="120"/>
      <c r="NWV550" s="120"/>
      <c r="NWW550" s="120"/>
      <c r="NWX550" s="120"/>
      <c r="NWY550" s="120"/>
      <c r="NWZ550" s="120"/>
      <c r="NXA550" s="120"/>
      <c r="NXB550" s="120"/>
      <c r="NXC550" s="120"/>
      <c r="NXD550" s="120"/>
      <c r="NXE550" s="120"/>
      <c r="NXF550" s="120"/>
      <c r="NXG550" s="120"/>
      <c r="NXH550" s="120"/>
      <c r="NXI550" s="120"/>
      <c r="NXJ550" s="120"/>
      <c r="NXK550" s="120"/>
      <c r="NXL550" s="120"/>
      <c r="NXM550" s="120"/>
      <c r="NXN550" s="120"/>
      <c r="NXO550" s="120"/>
      <c r="NXP550" s="120"/>
      <c r="NXQ550" s="120"/>
      <c r="NXR550" s="120"/>
      <c r="NXS550" s="120"/>
      <c r="NXT550" s="120"/>
      <c r="NXU550" s="120"/>
      <c r="NXV550" s="120"/>
      <c r="NXW550" s="120"/>
      <c r="NXX550" s="120"/>
      <c r="NXY550" s="120"/>
      <c r="NXZ550" s="120"/>
      <c r="NYA550" s="120"/>
      <c r="NYB550" s="120"/>
      <c r="NYC550" s="120"/>
      <c r="NYD550" s="120"/>
      <c r="NYE550" s="120"/>
      <c r="NYF550" s="120"/>
      <c r="NYG550" s="120"/>
      <c r="NYH550" s="120"/>
      <c r="NYI550" s="120"/>
      <c r="NYJ550" s="120"/>
      <c r="NYK550" s="120"/>
      <c r="NYL550" s="120"/>
      <c r="NYM550" s="120"/>
      <c r="NYN550" s="120"/>
      <c r="NYO550" s="120"/>
      <c r="NYP550" s="120"/>
      <c r="NYQ550" s="120"/>
      <c r="NYR550" s="120"/>
      <c r="NYS550" s="120"/>
      <c r="NYT550" s="120"/>
      <c r="NYU550" s="120"/>
      <c r="NYV550" s="120"/>
      <c r="NYW550" s="120"/>
      <c r="NYX550" s="120"/>
      <c r="NYY550" s="120"/>
      <c r="NYZ550" s="120"/>
      <c r="NZA550" s="120"/>
      <c r="NZB550" s="120"/>
      <c r="NZC550" s="120"/>
      <c r="NZD550" s="120"/>
      <c r="NZE550" s="120"/>
      <c r="NZF550" s="120"/>
      <c r="NZG550" s="120"/>
      <c r="NZH550" s="120"/>
      <c r="NZI550" s="120"/>
      <c r="NZJ550" s="120"/>
      <c r="NZK550" s="120"/>
      <c r="NZL550" s="120"/>
      <c r="NZM550" s="120"/>
      <c r="NZN550" s="120"/>
      <c r="NZO550" s="120"/>
      <c r="NZP550" s="120"/>
      <c r="NZQ550" s="120"/>
      <c r="NZR550" s="120"/>
      <c r="NZS550" s="120"/>
      <c r="NZT550" s="120"/>
      <c r="NZU550" s="120"/>
      <c r="NZV550" s="120"/>
      <c r="NZW550" s="120"/>
      <c r="NZX550" s="120"/>
      <c r="NZY550" s="120"/>
      <c r="NZZ550" s="120"/>
      <c r="OAA550" s="120"/>
      <c r="OAB550" s="120"/>
      <c r="OAC550" s="120"/>
      <c r="OAD550" s="120"/>
      <c r="OAE550" s="120"/>
      <c r="OAF550" s="120"/>
      <c r="OAG550" s="120"/>
      <c r="OAH550" s="120"/>
      <c r="OAI550" s="120"/>
      <c r="OAJ550" s="120"/>
      <c r="OAK550" s="120"/>
      <c r="OAL550" s="120"/>
      <c r="OAM550" s="120"/>
      <c r="OAN550" s="120"/>
      <c r="OAO550" s="120"/>
      <c r="OAP550" s="120"/>
      <c r="OAQ550" s="120"/>
      <c r="OAR550" s="120"/>
      <c r="OAS550" s="120"/>
      <c r="OAT550" s="120"/>
      <c r="OAU550" s="120"/>
      <c r="OAV550" s="120"/>
      <c r="OAW550" s="120"/>
      <c r="OAX550" s="120"/>
      <c r="OAY550" s="120"/>
      <c r="OAZ550" s="120"/>
      <c r="OBA550" s="120"/>
      <c r="OBB550" s="120"/>
      <c r="OBC550" s="120"/>
      <c r="OBD550" s="120"/>
      <c r="OBE550" s="120"/>
      <c r="OBF550" s="120"/>
      <c r="OBG550" s="120"/>
      <c r="OBH550" s="120"/>
      <c r="OBI550" s="120"/>
      <c r="OBJ550" s="120"/>
      <c r="OBK550" s="120"/>
      <c r="OBL550" s="120"/>
      <c r="OBM550" s="120"/>
      <c r="OBN550" s="120"/>
      <c r="OBO550" s="120"/>
      <c r="OBP550" s="120"/>
      <c r="OBQ550" s="120"/>
      <c r="OBR550" s="120"/>
      <c r="OBS550" s="120"/>
      <c r="OBT550" s="120"/>
      <c r="OBU550" s="120"/>
      <c r="OBV550" s="120"/>
      <c r="OBW550" s="120"/>
      <c r="OBX550" s="120"/>
      <c r="OBY550" s="120"/>
      <c r="OBZ550" s="120"/>
      <c r="OCA550" s="120"/>
      <c r="OCB550" s="120"/>
      <c r="OCC550" s="120"/>
      <c r="OCD550" s="120"/>
      <c r="OCE550" s="120"/>
      <c r="OCF550" s="120"/>
      <c r="OCG550" s="120"/>
      <c r="OCH550" s="120"/>
      <c r="OCI550" s="120"/>
      <c r="OCJ550" s="120"/>
      <c r="OCK550" s="120"/>
      <c r="OCL550" s="120"/>
      <c r="OCM550" s="120"/>
      <c r="OCN550" s="120"/>
      <c r="OCO550" s="120"/>
      <c r="OCP550" s="120"/>
      <c r="OCQ550" s="120"/>
      <c r="OCR550" s="120"/>
      <c r="OCS550" s="120"/>
      <c r="OCT550" s="120"/>
      <c r="OCU550" s="120"/>
      <c r="OCV550" s="120"/>
      <c r="OCW550" s="120"/>
      <c r="OCX550" s="120"/>
      <c r="OCY550" s="120"/>
      <c r="OCZ550" s="120"/>
      <c r="ODA550" s="120"/>
      <c r="ODB550" s="120"/>
      <c r="ODC550" s="120"/>
      <c r="ODD550" s="120"/>
      <c r="ODE550" s="120"/>
      <c r="ODF550" s="120"/>
      <c r="ODG550" s="120"/>
      <c r="ODH550" s="120"/>
      <c r="ODI550" s="120"/>
      <c r="ODJ550" s="120"/>
      <c r="ODK550" s="120"/>
      <c r="ODL550" s="120"/>
      <c r="ODM550" s="120"/>
      <c r="ODN550" s="120"/>
      <c r="ODO550" s="120"/>
      <c r="ODP550" s="120"/>
      <c r="ODQ550" s="120"/>
      <c r="ODR550" s="120"/>
      <c r="ODS550" s="120"/>
      <c r="ODT550" s="120"/>
      <c r="ODU550" s="120"/>
      <c r="ODV550" s="120"/>
      <c r="ODW550" s="120"/>
      <c r="ODX550" s="120"/>
      <c r="ODY550" s="120"/>
      <c r="ODZ550" s="120"/>
      <c r="OEA550" s="120"/>
      <c r="OEB550" s="120"/>
      <c r="OEC550" s="120"/>
      <c r="OED550" s="120"/>
      <c r="OEE550" s="120"/>
      <c r="OEF550" s="120"/>
      <c r="OEG550" s="120"/>
      <c r="OEH550" s="120"/>
      <c r="OEI550" s="120"/>
      <c r="OEJ550" s="120"/>
      <c r="OEK550" s="120"/>
      <c r="OEL550" s="120"/>
      <c r="OEM550" s="120"/>
      <c r="OEN550" s="120"/>
      <c r="OEO550" s="120"/>
      <c r="OEP550" s="120"/>
      <c r="OEQ550" s="120"/>
      <c r="OER550" s="120"/>
      <c r="OES550" s="120"/>
      <c r="OET550" s="120"/>
      <c r="OEU550" s="120"/>
      <c r="OEV550" s="120"/>
      <c r="OEW550" s="120"/>
      <c r="OEX550" s="120"/>
      <c r="OEY550" s="120"/>
      <c r="OEZ550" s="120"/>
      <c r="OFA550" s="120"/>
      <c r="OFB550" s="120"/>
      <c r="OFC550" s="120"/>
      <c r="OFD550" s="120"/>
      <c r="OFE550" s="120"/>
      <c r="OFF550" s="120"/>
      <c r="OFG550" s="120"/>
      <c r="OFH550" s="120"/>
      <c r="OFI550" s="120"/>
      <c r="OFJ550" s="120"/>
      <c r="OFK550" s="120"/>
      <c r="OFL550" s="120"/>
      <c r="OFM550" s="120"/>
      <c r="OFN550" s="120"/>
      <c r="OFO550" s="120"/>
      <c r="OFP550" s="120"/>
      <c r="OFQ550" s="120"/>
      <c r="OFR550" s="120"/>
      <c r="OFS550" s="120"/>
      <c r="OFT550" s="120"/>
      <c r="OFU550" s="120"/>
      <c r="OFV550" s="120"/>
      <c r="OFW550" s="120"/>
      <c r="OFX550" s="120"/>
      <c r="OFY550" s="120"/>
      <c r="OFZ550" s="120"/>
      <c r="OGA550" s="120"/>
      <c r="OGB550" s="120"/>
      <c r="OGC550" s="120"/>
      <c r="OGD550" s="120"/>
      <c r="OGE550" s="120"/>
      <c r="OGF550" s="120"/>
      <c r="OGG550" s="120"/>
      <c r="OGH550" s="120"/>
      <c r="OGI550" s="120"/>
      <c r="OGJ550" s="120"/>
      <c r="OGK550" s="120"/>
      <c r="OGL550" s="120"/>
      <c r="OGM550" s="120"/>
      <c r="OGN550" s="120"/>
      <c r="OGO550" s="120"/>
      <c r="OGP550" s="120"/>
      <c r="OGQ550" s="120"/>
      <c r="OGR550" s="120"/>
      <c r="OGS550" s="120"/>
      <c r="OGT550" s="120"/>
      <c r="OGU550" s="120"/>
      <c r="OGV550" s="120"/>
      <c r="OGW550" s="120"/>
      <c r="OGX550" s="120"/>
      <c r="OGY550" s="120"/>
      <c r="OGZ550" s="120"/>
      <c r="OHA550" s="120"/>
      <c r="OHB550" s="120"/>
      <c r="OHC550" s="120"/>
      <c r="OHD550" s="120"/>
      <c r="OHE550" s="120"/>
      <c r="OHF550" s="120"/>
      <c r="OHG550" s="120"/>
      <c r="OHH550" s="120"/>
      <c r="OHI550" s="120"/>
      <c r="OHJ550" s="120"/>
      <c r="OHK550" s="120"/>
      <c r="OHL550" s="120"/>
      <c r="OHM550" s="120"/>
      <c r="OHN550" s="120"/>
      <c r="OHO550" s="120"/>
      <c r="OHP550" s="120"/>
      <c r="OHQ550" s="120"/>
      <c r="OHR550" s="120"/>
      <c r="OHS550" s="120"/>
      <c r="OHT550" s="120"/>
      <c r="OHU550" s="120"/>
      <c r="OHV550" s="120"/>
      <c r="OHW550" s="120"/>
      <c r="OHX550" s="120"/>
      <c r="OHY550" s="120"/>
      <c r="OHZ550" s="120"/>
      <c r="OIA550" s="120"/>
      <c r="OIB550" s="120"/>
      <c r="OIC550" s="120"/>
      <c r="OID550" s="120"/>
      <c r="OIE550" s="120"/>
      <c r="OIF550" s="120"/>
      <c r="OIG550" s="120"/>
      <c r="OIH550" s="120"/>
      <c r="OII550" s="120"/>
      <c r="OIJ550" s="120"/>
      <c r="OIK550" s="120"/>
      <c r="OIL550" s="120"/>
      <c r="OIM550" s="120"/>
      <c r="OIN550" s="120"/>
      <c r="OIO550" s="120"/>
      <c r="OIP550" s="120"/>
      <c r="OIQ550" s="120"/>
      <c r="OIR550" s="120"/>
      <c r="OIS550" s="120"/>
      <c r="OIT550" s="120"/>
      <c r="OIU550" s="120"/>
      <c r="OIV550" s="120"/>
      <c r="OIW550" s="120"/>
      <c r="OIX550" s="120"/>
      <c r="OIY550" s="120"/>
      <c r="OIZ550" s="120"/>
      <c r="OJA550" s="120"/>
      <c r="OJB550" s="120"/>
      <c r="OJC550" s="120"/>
      <c r="OJD550" s="120"/>
      <c r="OJE550" s="120"/>
      <c r="OJF550" s="120"/>
      <c r="OJG550" s="120"/>
      <c r="OJH550" s="120"/>
      <c r="OJI550" s="120"/>
      <c r="OJJ550" s="120"/>
      <c r="OJK550" s="120"/>
      <c r="OJL550" s="120"/>
      <c r="OJM550" s="120"/>
      <c r="OJN550" s="120"/>
      <c r="OJO550" s="120"/>
      <c r="OJP550" s="120"/>
      <c r="OJQ550" s="120"/>
      <c r="OJR550" s="120"/>
      <c r="OJS550" s="120"/>
      <c r="OJT550" s="120"/>
      <c r="OJU550" s="120"/>
      <c r="OJV550" s="120"/>
      <c r="OJW550" s="120"/>
      <c r="OJX550" s="120"/>
      <c r="OJY550" s="120"/>
      <c r="OJZ550" s="120"/>
      <c r="OKA550" s="120"/>
      <c r="OKB550" s="120"/>
      <c r="OKC550" s="120"/>
      <c r="OKD550" s="120"/>
      <c r="OKE550" s="120"/>
      <c r="OKF550" s="120"/>
      <c r="OKG550" s="120"/>
      <c r="OKH550" s="120"/>
      <c r="OKI550" s="120"/>
      <c r="OKJ550" s="120"/>
      <c r="OKK550" s="120"/>
      <c r="OKL550" s="120"/>
      <c r="OKM550" s="120"/>
      <c r="OKN550" s="120"/>
      <c r="OKO550" s="120"/>
      <c r="OKP550" s="120"/>
      <c r="OKQ550" s="120"/>
      <c r="OKR550" s="120"/>
      <c r="OKS550" s="120"/>
      <c r="OKT550" s="120"/>
      <c r="OKU550" s="120"/>
      <c r="OKV550" s="120"/>
      <c r="OKW550" s="120"/>
      <c r="OKX550" s="120"/>
      <c r="OKY550" s="120"/>
      <c r="OKZ550" s="120"/>
      <c r="OLA550" s="120"/>
      <c r="OLB550" s="120"/>
      <c r="OLC550" s="120"/>
      <c r="OLD550" s="120"/>
      <c r="OLE550" s="120"/>
      <c r="OLF550" s="120"/>
      <c r="OLG550" s="120"/>
      <c r="OLH550" s="120"/>
      <c r="OLI550" s="120"/>
      <c r="OLJ550" s="120"/>
      <c r="OLK550" s="120"/>
      <c r="OLL550" s="120"/>
      <c r="OLM550" s="120"/>
      <c r="OLN550" s="120"/>
      <c r="OLO550" s="120"/>
      <c r="OLP550" s="120"/>
      <c r="OLQ550" s="120"/>
      <c r="OLR550" s="120"/>
      <c r="OLS550" s="120"/>
      <c r="OLT550" s="120"/>
      <c r="OLU550" s="120"/>
      <c r="OLV550" s="120"/>
      <c r="OLW550" s="120"/>
      <c r="OLX550" s="120"/>
      <c r="OLY550" s="120"/>
      <c r="OLZ550" s="120"/>
      <c r="OMA550" s="120"/>
      <c r="OMB550" s="120"/>
      <c r="OMC550" s="120"/>
      <c r="OMD550" s="120"/>
      <c r="OME550" s="120"/>
      <c r="OMF550" s="120"/>
      <c r="OMG550" s="120"/>
      <c r="OMH550" s="120"/>
      <c r="OMI550" s="120"/>
      <c r="OMJ550" s="120"/>
      <c r="OMK550" s="120"/>
      <c r="OML550" s="120"/>
      <c r="OMM550" s="120"/>
      <c r="OMN550" s="120"/>
      <c r="OMO550" s="120"/>
      <c r="OMP550" s="120"/>
      <c r="OMQ550" s="120"/>
      <c r="OMR550" s="120"/>
      <c r="OMS550" s="120"/>
      <c r="OMT550" s="120"/>
      <c r="OMU550" s="120"/>
      <c r="OMV550" s="120"/>
      <c r="OMW550" s="120"/>
      <c r="OMX550" s="120"/>
      <c r="OMY550" s="120"/>
      <c r="OMZ550" s="120"/>
      <c r="ONA550" s="120"/>
      <c r="ONB550" s="120"/>
      <c r="ONC550" s="120"/>
      <c r="OND550" s="120"/>
      <c r="ONE550" s="120"/>
      <c r="ONF550" s="120"/>
      <c r="ONG550" s="120"/>
      <c r="ONH550" s="120"/>
      <c r="ONI550" s="120"/>
      <c r="ONJ550" s="120"/>
      <c r="ONK550" s="120"/>
      <c r="ONL550" s="120"/>
      <c r="ONM550" s="120"/>
      <c r="ONN550" s="120"/>
      <c r="ONO550" s="120"/>
      <c r="ONP550" s="120"/>
      <c r="ONQ550" s="120"/>
      <c r="ONR550" s="120"/>
      <c r="ONS550" s="120"/>
      <c r="ONT550" s="120"/>
      <c r="ONU550" s="120"/>
      <c r="ONV550" s="120"/>
      <c r="ONW550" s="120"/>
      <c r="ONX550" s="120"/>
      <c r="ONY550" s="120"/>
      <c r="ONZ550" s="120"/>
      <c r="OOA550" s="120"/>
      <c r="OOB550" s="120"/>
      <c r="OOC550" s="120"/>
      <c r="OOD550" s="120"/>
      <c r="OOE550" s="120"/>
      <c r="OOF550" s="120"/>
      <c r="OOG550" s="120"/>
      <c r="OOH550" s="120"/>
      <c r="OOI550" s="120"/>
      <c r="OOJ550" s="120"/>
      <c r="OOK550" s="120"/>
      <c r="OOL550" s="120"/>
      <c r="OOM550" s="120"/>
      <c r="OON550" s="120"/>
      <c r="OOO550" s="120"/>
      <c r="OOP550" s="120"/>
      <c r="OOQ550" s="120"/>
      <c r="OOR550" s="120"/>
      <c r="OOS550" s="120"/>
      <c r="OOT550" s="120"/>
      <c r="OOU550" s="120"/>
      <c r="OOV550" s="120"/>
      <c r="OOW550" s="120"/>
      <c r="OOX550" s="120"/>
      <c r="OOY550" s="120"/>
      <c r="OOZ550" s="120"/>
      <c r="OPA550" s="120"/>
      <c r="OPB550" s="120"/>
      <c r="OPC550" s="120"/>
      <c r="OPD550" s="120"/>
      <c r="OPE550" s="120"/>
      <c r="OPF550" s="120"/>
      <c r="OPG550" s="120"/>
      <c r="OPH550" s="120"/>
      <c r="OPI550" s="120"/>
      <c r="OPJ550" s="120"/>
      <c r="OPK550" s="120"/>
      <c r="OPL550" s="120"/>
      <c r="OPM550" s="120"/>
      <c r="OPN550" s="120"/>
      <c r="OPO550" s="120"/>
      <c r="OPP550" s="120"/>
      <c r="OPQ550" s="120"/>
      <c r="OPR550" s="120"/>
      <c r="OPS550" s="120"/>
      <c r="OPT550" s="120"/>
      <c r="OPU550" s="120"/>
      <c r="OPV550" s="120"/>
      <c r="OPW550" s="120"/>
      <c r="OPX550" s="120"/>
      <c r="OPY550" s="120"/>
      <c r="OPZ550" s="120"/>
      <c r="OQA550" s="120"/>
      <c r="OQB550" s="120"/>
      <c r="OQC550" s="120"/>
      <c r="OQD550" s="120"/>
      <c r="OQE550" s="120"/>
      <c r="OQF550" s="120"/>
      <c r="OQG550" s="120"/>
      <c r="OQH550" s="120"/>
      <c r="OQI550" s="120"/>
      <c r="OQJ550" s="120"/>
      <c r="OQK550" s="120"/>
      <c r="OQL550" s="120"/>
      <c r="OQM550" s="120"/>
      <c r="OQN550" s="120"/>
      <c r="OQO550" s="120"/>
      <c r="OQP550" s="120"/>
      <c r="OQQ550" s="120"/>
      <c r="OQR550" s="120"/>
      <c r="OQS550" s="120"/>
      <c r="OQT550" s="120"/>
      <c r="OQU550" s="120"/>
      <c r="OQV550" s="120"/>
      <c r="OQW550" s="120"/>
      <c r="OQX550" s="120"/>
      <c r="OQY550" s="120"/>
      <c r="OQZ550" s="120"/>
      <c r="ORA550" s="120"/>
      <c r="ORB550" s="120"/>
      <c r="ORC550" s="120"/>
      <c r="ORD550" s="120"/>
      <c r="ORE550" s="120"/>
      <c r="ORF550" s="120"/>
      <c r="ORG550" s="120"/>
      <c r="ORH550" s="120"/>
      <c r="ORI550" s="120"/>
      <c r="ORJ550" s="120"/>
      <c r="ORK550" s="120"/>
      <c r="ORL550" s="120"/>
      <c r="ORM550" s="120"/>
      <c r="ORN550" s="120"/>
      <c r="ORO550" s="120"/>
      <c r="ORP550" s="120"/>
      <c r="ORQ550" s="120"/>
      <c r="ORR550" s="120"/>
      <c r="ORS550" s="120"/>
      <c r="ORT550" s="120"/>
      <c r="ORU550" s="120"/>
      <c r="ORV550" s="120"/>
      <c r="ORW550" s="120"/>
      <c r="ORX550" s="120"/>
      <c r="ORY550" s="120"/>
      <c r="ORZ550" s="120"/>
      <c r="OSA550" s="120"/>
      <c r="OSB550" s="120"/>
      <c r="OSC550" s="120"/>
      <c r="OSD550" s="120"/>
      <c r="OSE550" s="120"/>
      <c r="OSF550" s="120"/>
      <c r="OSG550" s="120"/>
      <c r="OSH550" s="120"/>
      <c r="OSI550" s="120"/>
      <c r="OSJ550" s="120"/>
      <c r="OSK550" s="120"/>
      <c r="OSL550" s="120"/>
      <c r="OSM550" s="120"/>
      <c r="OSN550" s="120"/>
      <c r="OSO550" s="120"/>
      <c r="OSP550" s="120"/>
      <c r="OSQ550" s="120"/>
      <c r="OSR550" s="120"/>
      <c r="OSS550" s="120"/>
      <c r="OST550" s="120"/>
      <c r="OSU550" s="120"/>
      <c r="OSV550" s="120"/>
      <c r="OSW550" s="120"/>
      <c r="OSX550" s="120"/>
      <c r="OSY550" s="120"/>
      <c r="OSZ550" s="120"/>
      <c r="OTA550" s="120"/>
      <c r="OTB550" s="120"/>
      <c r="OTC550" s="120"/>
      <c r="OTD550" s="120"/>
      <c r="OTE550" s="120"/>
      <c r="OTF550" s="120"/>
      <c r="OTG550" s="120"/>
      <c r="OTH550" s="120"/>
      <c r="OTI550" s="120"/>
      <c r="OTJ550" s="120"/>
      <c r="OTK550" s="120"/>
      <c r="OTL550" s="120"/>
      <c r="OTM550" s="120"/>
      <c r="OTN550" s="120"/>
      <c r="OTO550" s="120"/>
      <c r="OTP550" s="120"/>
      <c r="OTQ550" s="120"/>
      <c r="OTR550" s="120"/>
      <c r="OTS550" s="120"/>
      <c r="OTT550" s="120"/>
      <c r="OTU550" s="120"/>
      <c r="OTV550" s="120"/>
      <c r="OTW550" s="120"/>
      <c r="OTX550" s="120"/>
      <c r="OTY550" s="120"/>
      <c r="OTZ550" s="120"/>
      <c r="OUA550" s="120"/>
      <c r="OUB550" s="120"/>
      <c r="OUC550" s="120"/>
      <c r="OUD550" s="120"/>
      <c r="OUE550" s="120"/>
      <c r="OUF550" s="120"/>
      <c r="OUG550" s="120"/>
      <c r="OUH550" s="120"/>
      <c r="OUI550" s="120"/>
      <c r="OUJ550" s="120"/>
      <c r="OUK550" s="120"/>
      <c r="OUL550" s="120"/>
      <c r="OUM550" s="120"/>
      <c r="OUN550" s="120"/>
      <c r="OUO550" s="120"/>
      <c r="OUP550" s="120"/>
      <c r="OUQ550" s="120"/>
      <c r="OUR550" s="120"/>
      <c r="OUS550" s="120"/>
      <c r="OUT550" s="120"/>
      <c r="OUU550" s="120"/>
      <c r="OUV550" s="120"/>
      <c r="OUW550" s="120"/>
      <c r="OUX550" s="120"/>
      <c r="OUY550" s="120"/>
      <c r="OUZ550" s="120"/>
      <c r="OVA550" s="120"/>
      <c r="OVB550" s="120"/>
      <c r="OVC550" s="120"/>
      <c r="OVD550" s="120"/>
      <c r="OVE550" s="120"/>
      <c r="OVF550" s="120"/>
      <c r="OVG550" s="120"/>
      <c r="OVH550" s="120"/>
      <c r="OVI550" s="120"/>
      <c r="OVJ550" s="120"/>
      <c r="OVK550" s="120"/>
      <c r="OVL550" s="120"/>
      <c r="OVM550" s="120"/>
      <c r="OVN550" s="120"/>
      <c r="OVO550" s="120"/>
      <c r="OVP550" s="120"/>
      <c r="OVQ550" s="120"/>
      <c r="OVR550" s="120"/>
      <c r="OVS550" s="120"/>
      <c r="OVT550" s="120"/>
      <c r="OVU550" s="120"/>
      <c r="OVV550" s="120"/>
      <c r="OVW550" s="120"/>
      <c r="OVX550" s="120"/>
      <c r="OVY550" s="120"/>
      <c r="OVZ550" s="120"/>
      <c r="OWA550" s="120"/>
      <c r="OWB550" s="120"/>
      <c r="OWC550" s="120"/>
      <c r="OWD550" s="120"/>
      <c r="OWE550" s="120"/>
      <c r="OWF550" s="120"/>
      <c r="OWG550" s="120"/>
      <c r="OWH550" s="120"/>
      <c r="OWI550" s="120"/>
      <c r="OWJ550" s="120"/>
      <c r="OWK550" s="120"/>
      <c r="OWL550" s="120"/>
      <c r="OWM550" s="120"/>
      <c r="OWN550" s="120"/>
      <c r="OWO550" s="120"/>
      <c r="OWP550" s="120"/>
      <c r="OWQ550" s="120"/>
      <c r="OWR550" s="120"/>
      <c r="OWS550" s="120"/>
      <c r="OWT550" s="120"/>
      <c r="OWU550" s="120"/>
      <c r="OWV550" s="120"/>
      <c r="OWW550" s="120"/>
      <c r="OWX550" s="120"/>
      <c r="OWY550" s="120"/>
      <c r="OWZ550" s="120"/>
      <c r="OXA550" s="120"/>
      <c r="OXB550" s="120"/>
      <c r="OXC550" s="120"/>
      <c r="OXD550" s="120"/>
      <c r="OXE550" s="120"/>
      <c r="OXF550" s="120"/>
      <c r="OXG550" s="120"/>
      <c r="OXH550" s="120"/>
      <c r="OXI550" s="120"/>
      <c r="OXJ550" s="120"/>
      <c r="OXK550" s="120"/>
      <c r="OXL550" s="120"/>
      <c r="OXM550" s="120"/>
      <c r="OXN550" s="120"/>
      <c r="OXO550" s="120"/>
      <c r="OXP550" s="120"/>
      <c r="OXQ550" s="120"/>
      <c r="OXR550" s="120"/>
      <c r="OXS550" s="120"/>
      <c r="OXT550" s="120"/>
      <c r="OXU550" s="120"/>
      <c r="OXV550" s="120"/>
      <c r="OXW550" s="120"/>
      <c r="OXX550" s="120"/>
      <c r="OXY550" s="120"/>
      <c r="OXZ550" s="120"/>
      <c r="OYA550" s="120"/>
      <c r="OYB550" s="120"/>
      <c r="OYC550" s="120"/>
      <c r="OYD550" s="120"/>
      <c r="OYE550" s="120"/>
      <c r="OYF550" s="120"/>
      <c r="OYG550" s="120"/>
      <c r="OYH550" s="120"/>
      <c r="OYI550" s="120"/>
      <c r="OYJ550" s="120"/>
      <c r="OYK550" s="120"/>
      <c r="OYL550" s="120"/>
      <c r="OYM550" s="120"/>
      <c r="OYN550" s="120"/>
      <c r="OYO550" s="120"/>
      <c r="OYP550" s="120"/>
      <c r="OYQ550" s="120"/>
      <c r="OYR550" s="120"/>
      <c r="OYS550" s="120"/>
      <c r="OYT550" s="120"/>
      <c r="OYU550" s="120"/>
      <c r="OYV550" s="120"/>
      <c r="OYW550" s="120"/>
      <c r="OYX550" s="120"/>
      <c r="OYY550" s="120"/>
      <c r="OYZ550" s="120"/>
      <c r="OZA550" s="120"/>
      <c r="OZB550" s="120"/>
      <c r="OZC550" s="120"/>
      <c r="OZD550" s="120"/>
      <c r="OZE550" s="120"/>
      <c r="OZF550" s="120"/>
      <c r="OZG550" s="120"/>
      <c r="OZH550" s="120"/>
      <c r="OZI550" s="120"/>
      <c r="OZJ550" s="120"/>
      <c r="OZK550" s="120"/>
      <c r="OZL550" s="120"/>
      <c r="OZM550" s="120"/>
      <c r="OZN550" s="120"/>
      <c r="OZO550" s="120"/>
      <c r="OZP550" s="120"/>
      <c r="OZQ550" s="120"/>
      <c r="OZR550" s="120"/>
      <c r="OZS550" s="120"/>
      <c r="OZT550" s="120"/>
      <c r="OZU550" s="120"/>
      <c r="OZV550" s="120"/>
      <c r="OZW550" s="120"/>
      <c r="OZX550" s="120"/>
      <c r="OZY550" s="120"/>
      <c r="OZZ550" s="120"/>
      <c r="PAA550" s="120"/>
      <c r="PAB550" s="120"/>
      <c r="PAC550" s="120"/>
      <c r="PAD550" s="120"/>
      <c r="PAE550" s="120"/>
      <c r="PAF550" s="120"/>
      <c r="PAG550" s="120"/>
      <c r="PAH550" s="120"/>
      <c r="PAI550" s="120"/>
      <c r="PAJ550" s="120"/>
      <c r="PAK550" s="120"/>
      <c r="PAL550" s="120"/>
      <c r="PAM550" s="120"/>
      <c r="PAN550" s="120"/>
      <c r="PAO550" s="120"/>
      <c r="PAP550" s="120"/>
      <c r="PAQ550" s="120"/>
      <c r="PAR550" s="120"/>
      <c r="PAS550" s="120"/>
      <c r="PAT550" s="120"/>
      <c r="PAU550" s="120"/>
      <c r="PAV550" s="120"/>
      <c r="PAW550" s="120"/>
      <c r="PAX550" s="120"/>
      <c r="PAY550" s="120"/>
      <c r="PAZ550" s="120"/>
      <c r="PBA550" s="120"/>
      <c r="PBB550" s="120"/>
      <c r="PBC550" s="120"/>
      <c r="PBD550" s="120"/>
      <c r="PBE550" s="120"/>
      <c r="PBF550" s="120"/>
      <c r="PBG550" s="120"/>
      <c r="PBH550" s="120"/>
      <c r="PBI550" s="120"/>
      <c r="PBJ550" s="120"/>
      <c r="PBK550" s="120"/>
      <c r="PBL550" s="120"/>
      <c r="PBM550" s="120"/>
      <c r="PBN550" s="120"/>
      <c r="PBO550" s="120"/>
      <c r="PBP550" s="120"/>
      <c r="PBQ550" s="120"/>
      <c r="PBR550" s="120"/>
      <c r="PBS550" s="120"/>
      <c r="PBT550" s="120"/>
      <c r="PBU550" s="120"/>
      <c r="PBV550" s="120"/>
      <c r="PBW550" s="120"/>
      <c r="PBX550" s="120"/>
      <c r="PBY550" s="120"/>
      <c r="PBZ550" s="120"/>
      <c r="PCA550" s="120"/>
      <c r="PCB550" s="120"/>
      <c r="PCC550" s="120"/>
      <c r="PCD550" s="120"/>
      <c r="PCE550" s="120"/>
      <c r="PCF550" s="120"/>
      <c r="PCG550" s="120"/>
      <c r="PCH550" s="120"/>
      <c r="PCI550" s="120"/>
      <c r="PCJ550" s="120"/>
      <c r="PCK550" s="120"/>
      <c r="PCL550" s="120"/>
      <c r="PCM550" s="120"/>
      <c r="PCN550" s="120"/>
      <c r="PCO550" s="120"/>
      <c r="PCP550" s="120"/>
      <c r="PCQ550" s="120"/>
      <c r="PCR550" s="120"/>
      <c r="PCS550" s="120"/>
      <c r="PCT550" s="120"/>
      <c r="PCU550" s="120"/>
      <c r="PCV550" s="120"/>
      <c r="PCW550" s="120"/>
      <c r="PCX550" s="120"/>
      <c r="PCY550" s="120"/>
      <c r="PCZ550" s="120"/>
      <c r="PDA550" s="120"/>
      <c r="PDB550" s="120"/>
      <c r="PDC550" s="120"/>
      <c r="PDD550" s="120"/>
      <c r="PDE550" s="120"/>
      <c r="PDF550" s="120"/>
      <c r="PDG550" s="120"/>
      <c r="PDH550" s="120"/>
      <c r="PDI550" s="120"/>
      <c r="PDJ550" s="120"/>
      <c r="PDK550" s="120"/>
      <c r="PDL550" s="120"/>
      <c r="PDM550" s="120"/>
      <c r="PDN550" s="120"/>
      <c r="PDO550" s="120"/>
      <c r="PDP550" s="120"/>
      <c r="PDQ550" s="120"/>
      <c r="PDR550" s="120"/>
      <c r="PDS550" s="120"/>
      <c r="PDT550" s="120"/>
      <c r="PDU550" s="120"/>
      <c r="PDV550" s="120"/>
      <c r="PDW550" s="120"/>
      <c r="PDX550" s="120"/>
      <c r="PDY550" s="120"/>
      <c r="PDZ550" s="120"/>
      <c r="PEA550" s="120"/>
      <c r="PEB550" s="120"/>
      <c r="PEC550" s="120"/>
      <c r="PED550" s="120"/>
      <c r="PEE550" s="120"/>
      <c r="PEF550" s="120"/>
      <c r="PEG550" s="120"/>
      <c r="PEH550" s="120"/>
      <c r="PEI550" s="120"/>
      <c r="PEJ550" s="120"/>
      <c r="PEK550" s="120"/>
      <c r="PEL550" s="120"/>
      <c r="PEM550" s="120"/>
      <c r="PEN550" s="120"/>
      <c r="PEO550" s="120"/>
      <c r="PEP550" s="120"/>
      <c r="PEQ550" s="120"/>
      <c r="PER550" s="120"/>
      <c r="PES550" s="120"/>
      <c r="PET550" s="120"/>
      <c r="PEU550" s="120"/>
      <c r="PEV550" s="120"/>
      <c r="PEW550" s="120"/>
      <c r="PEX550" s="120"/>
      <c r="PEY550" s="120"/>
      <c r="PEZ550" s="120"/>
      <c r="PFA550" s="120"/>
      <c r="PFB550" s="120"/>
      <c r="PFC550" s="120"/>
      <c r="PFD550" s="120"/>
      <c r="PFE550" s="120"/>
      <c r="PFF550" s="120"/>
      <c r="PFG550" s="120"/>
      <c r="PFH550" s="120"/>
      <c r="PFI550" s="120"/>
      <c r="PFJ550" s="120"/>
      <c r="PFK550" s="120"/>
      <c r="PFL550" s="120"/>
      <c r="PFM550" s="120"/>
      <c r="PFN550" s="120"/>
      <c r="PFO550" s="120"/>
      <c r="PFP550" s="120"/>
      <c r="PFQ550" s="120"/>
      <c r="PFR550" s="120"/>
      <c r="PFS550" s="120"/>
      <c r="PFT550" s="120"/>
      <c r="PFU550" s="120"/>
      <c r="PFV550" s="120"/>
      <c r="PFW550" s="120"/>
      <c r="PFX550" s="120"/>
      <c r="PFY550" s="120"/>
      <c r="PFZ550" s="120"/>
      <c r="PGA550" s="120"/>
      <c r="PGB550" s="120"/>
      <c r="PGC550" s="120"/>
      <c r="PGD550" s="120"/>
      <c r="PGE550" s="120"/>
      <c r="PGF550" s="120"/>
      <c r="PGG550" s="120"/>
      <c r="PGH550" s="120"/>
      <c r="PGI550" s="120"/>
      <c r="PGJ550" s="120"/>
      <c r="PGK550" s="120"/>
      <c r="PGL550" s="120"/>
      <c r="PGM550" s="120"/>
      <c r="PGN550" s="120"/>
      <c r="PGO550" s="120"/>
      <c r="PGP550" s="120"/>
      <c r="PGQ550" s="120"/>
      <c r="PGR550" s="120"/>
      <c r="PGS550" s="120"/>
      <c r="PGT550" s="120"/>
      <c r="PGU550" s="120"/>
      <c r="PGV550" s="120"/>
      <c r="PGW550" s="120"/>
      <c r="PGX550" s="120"/>
      <c r="PGY550" s="120"/>
      <c r="PGZ550" s="120"/>
      <c r="PHA550" s="120"/>
      <c r="PHB550" s="120"/>
      <c r="PHC550" s="120"/>
      <c r="PHD550" s="120"/>
      <c r="PHE550" s="120"/>
      <c r="PHF550" s="120"/>
      <c r="PHG550" s="120"/>
      <c r="PHH550" s="120"/>
      <c r="PHI550" s="120"/>
      <c r="PHJ550" s="120"/>
      <c r="PHK550" s="120"/>
      <c r="PHL550" s="120"/>
      <c r="PHM550" s="120"/>
      <c r="PHN550" s="120"/>
      <c r="PHO550" s="120"/>
      <c r="PHP550" s="120"/>
      <c r="PHQ550" s="120"/>
      <c r="PHR550" s="120"/>
      <c r="PHS550" s="120"/>
      <c r="PHT550" s="120"/>
      <c r="PHU550" s="120"/>
      <c r="PHV550" s="120"/>
      <c r="PHW550" s="120"/>
      <c r="PHX550" s="120"/>
      <c r="PHY550" s="120"/>
      <c r="PHZ550" s="120"/>
      <c r="PIA550" s="120"/>
      <c r="PIB550" s="120"/>
      <c r="PIC550" s="120"/>
      <c r="PID550" s="120"/>
      <c r="PIE550" s="120"/>
      <c r="PIF550" s="120"/>
      <c r="PIG550" s="120"/>
      <c r="PIH550" s="120"/>
      <c r="PII550" s="120"/>
      <c r="PIJ550" s="120"/>
      <c r="PIK550" s="120"/>
      <c r="PIL550" s="120"/>
      <c r="PIM550" s="120"/>
      <c r="PIN550" s="120"/>
      <c r="PIO550" s="120"/>
      <c r="PIP550" s="120"/>
      <c r="PIQ550" s="120"/>
      <c r="PIR550" s="120"/>
      <c r="PIS550" s="120"/>
      <c r="PIT550" s="120"/>
      <c r="PIU550" s="120"/>
      <c r="PIV550" s="120"/>
      <c r="PIW550" s="120"/>
      <c r="PIX550" s="120"/>
      <c r="PIY550" s="120"/>
      <c r="PIZ550" s="120"/>
      <c r="PJA550" s="120"/>
      <c r="PJB550" s="120"/>
      <c r="PJC550" s="120"/>
      <c r="PJD550" s="120"/>
      <c r="PJE550" s="120"/>
      <c r="PJF550" s="120"/>
      <c r="PJG550" s="120"/>
      <c r="PJH550" s="120"/>
      <c r="PJI550" s="120"/>
      <c r="PJJ550" s="120"/>
      <c r="PJK550" s="120"/>
      <c r="PJL550" s="120"/>
      <c r="PJM550" s="120"/>
      <c r="PJN550" s="120"/>
      <c r="PJO550" s="120"/>
      <c r="PJP550" s="120"/>
      <c r="PJQ550" s="120"/>
      <c r="PJR550" s="120"/>
      <c r="PJS550" s="120"/>
      <c r="PJT550" s="120"/>
      <c r="PJU550" s="120"/>
      <c r="PJV550" s="120"/>
      <c r="PJW550" s="120"/>
      <c r="PJX550" s="120"/>
      <c r="PJY550" s="120"/>
      <c r="PJZ550" s="120"/>
      <c r="PKA550" s="120"/>
      <c r="PKB550" s="120"/>
      <c r="PKC550" s="120"/>
      <c r="PKD550" s="120"/>
      <c r="PKE550" s="120"/>
      <c r="PKF550" s="120"/>
      <c r="PKG550" s="120"/>
      <c r="PKH550" s="120"/>
      <c r="PKI550" s="120"/>
      <c r="PKJ550" s="120"/>
      <c r="PKK550" s="120"/>
      <c r="PKL550" s="120"/>
      <c r="PKM550" s="120"/>
      <c r="PKN550" s="120"/>
      <c r="PKO550" s="120"/>
      <c r="PKP550" s="120"/>
      <c r="PKQ550" s="120"/>
      <c r="PKR550" s="120"/>
      <c r="PKS550" s="120"/>
      <c r="PKT550" s="120"/>
      <c r="PKU550" s="120"/>
      <c r="PKV550" s="120"/>
      <c r="PKW550" s="120"/>
      <c r="PKX550" s="120"/>
      <c r="PKY550" s="120"/>
      <c r="PKZ550" s="120"/>
      <c r="PLA550" s="120"/>
      <c r="PLB550" s="120"/>
      <c r="PLC550" s="120"/>
      <c r="PLD550" s="120"/>
      <c r="PLE550" s="120"/>
      <c r="PLF550" s="120"/>
      <c r="PLG550" s="120"/>
      <c r="PLH550" s="120"/>
      <c r="PLI550" s="120"/>
      <c r="PLJ550" s="120"/>
      <c r="PLK550" s="120"/>
      <c r="PLL550" s="120"/>
      <c r="PLM550" s="120"/>
      <c r="PLN550" s="120"/>
      <c r="PLO550" s="120"/>
      <c r="PLP550" s="120"/>
      <c r="PLQ550" s="120"/>
      <c r="PLR550" s="120"/>
      <c r="PLS550" s="120"/>
      <c r="PLT550" s="120"/>
      <c r="PLU550" s="120"/>
      <c r="PLV550" s="120"/>
      <c r="PLW550" s="120"/>
      <c r="PLX550" s="120"/>
      <c r="PLY550" s="120"/>
      <c r="PLZ550" s="120"/>
      <c r="PMA550" s="120"/>
      <c r="PMB550" s="120"/>
      <c r="PMC550" s="120"/>
      <c r="PMD550" s="120"/>
      <c r="PME550" s="120"/>
      <c r="PMF550" s="120"/>
      <c r="PMG550" s="120"/>
      <c r="PMH550" s="120"/>
      <c r="PMI550" s="120"/>
      <c r="PMJ550" s="120"/>
      <c r="PMK550" s="120"/>
      <c r="PML550" s="120"/>
      <c r="PMM550" s="120"/>
      <c r="PMN550" s="120"/>
      <c r="PMO550" s="120"/>
      <c r="PMP550" s="120"/>
      <c r="PMQ550" s="120"/>
      <c r="PMR550" s="120"/>
      <c r="PMS550" s="120"/>
      <c r="PMT550" s="120"/>
      <c r="PMU550" s="120"/>
      <c r="PMV550" s="120"/>
      <c r="PMW550" s="120"/>
      <c r="PMX550" s="120"/>
      <c r="PMY550" s="120"/>
      <c r="PMZ550" s="120"/>
      <c r="PNA550" s="120"/>
      <c r="PNB550" s="120"/>
      <c r="PNC550" s="120"/>
      <c r="PND550" s="120"/>
      <c r="PNE550" s="120"/>
      <c r="PNF550" s="120"/>
      <c r="PNG550" s="120"/>
      <c r="PNH550" s="120"/>
      <c r="PNI550" s="120"/>
      <c r="PNJ550" s="120"/>
      <c r="PNK550" s="120"/>
      <c r="PNL550" s="120"/>
      <c r="PNM550" s="120"/>
      <c r="PNN550" s="120"/>
      <c r="PNO550" s="120"/>
      <c r="PNP550" s="120"/>
      <c r="PNQ550" s="120"/>
      <c r="PNR550" s="120"/>
      <c r="PNS550" s="120"/>
      <c r="PNT550" s="120"/>
      <c r="PNU550" s="120"/>
      <c r="PNV550" s="120"/>
      <c r="PNW550" s="120"/>
      <c r="PNX550" s="120"/>
      <c r="PNY550" s="120"/>
      <c r="PNZ550" s="120"/>
      <c r="POA550" s="120"/>
      <c r="POB550" s="120"/>
      <c r="POC550" s="120"/>
      <c r="POD550" s="120"/>
      <c r="POE550" s="120"/>
      <c r="POF550" s="120"/>
      <c r="POG550" s="120"/>
      <c r="POH550" s="120"/>
      <c r="POI550" s="120"/>
      <c r="POJ550" s="120"/>
      <c r="POK550" s="120"/>
      <c r="POL550" s="120"/>
      <c r="POM550" s="120"/>
      <c r="PON550" s="120"/>
      <c r="POO550" s="120"/>
      <c r="POP550" s="120"/>
      <c r="POQ550" s="120"/>
      <c r="POR550" s="120"/>
      <c r="POS550" s="120"/>
      <c r="POT550" s="120"/>
      <c r="POU550" s="120"/>
      <c r="POV550" s="120"/>
      <c r="POW550" s="120"/>
      <c r="POX550" s="120"/>
      <c r="POY550" s="120"/>
      <c r="POZ550" s="120"/>
      <c r="PPA550" s="120"/>
      <c r="PPB550" s="120"/>
      <c r="PPC550" s="120"/>
      <c r="PPD550" s="120"/>
      <c r="PPE550" s="120"/>
      <c r="PPF550" s="120"/>
      <c r="PPG550" s="120"/>
      <c r="PPH550" s="120"/>
      <c r="PPI550" s="120"/>
      <c r="PPJ550" s="120"/>
      <c r="PPK550" s="120"/>
      <c r="PPL550" s="120"/>
      <c r="PPM550" s="120"/>
      <c r="PPN550" s="120"/>
      <c r="PPO550" s="120"/>
      <c r="PPP550" s="120"/>
      <c r="PPQ550" s="120"/>
      <c r="PPR550" s="120"/>
      <c r="PPS550" s="120"/>
      <c r="PPT550" s="120"/>
      <c r="PPU550" s="120"/>
      <c r="PPV550" s="120"/>
      <c r="PPW550" s="120"/>
      <c r="PPX550" s="120"/>
      <c r="PPY550" s="120"/>
      <c r="PPZ550" s="120"/>
      <c r="PQA550" s="120"/>
      <c r="PQB550" s="120"/>
      <c r="PQC550" s="120"/>
      <c r="PQD550" s="120"/>
      <c r="PQE550" s="120"/>
      <c r="PQF550" s="120"/>
      <c r="PQG550" s="120"/>
      <c r="PQH550" s="120"/>
      <c r="PQI550" s="120"/>
      <c r="PQJ550" s="120"/>
      <c r="PQK550" s="120"/>
      <c r="PQL550" s="120"/>
      <c r="PQM550" s="120"/>
      <c r="PQN550" s="120"/>
      <c r="PQO550" s="120"/>
      <c r="PQP550" s="120"/>
      <c r="PQQ550" s="120"/>
      <c r="PQR550" s="120"/>
      <c r="PQS550" s="120"/>
      <c r="PQT550" s="120"/>
      <c r="PQU550" s="120"/>
      <c r="PQV550" s="120"/>
      <c r="PQW550" s="120"/>
      <c r="PQX550" s="120"/>
      <c r="PQY550" s="120"/>
      <c r="PQZ550" s="120"/>
      <c r="PRA550" s="120"/>
      <c r="PRB550" s="120"/>
      <c r="PRC550" s="120"/>
      <c r="PRD550" s="120"/>
      <c r="PRE550" s="120"/>
      <c r="PRF550" s="120"/>
      <c r="PRG550" s="120"/>
      <c r="PRH550" s="120"/>
      <c r="PRI550" s="120"/>
      <c r="PRJ550" s="120"/>
      <c r="PRK550" s="120"/>
      <c r="PRL550" s="120"/>
      <c r="PRM550" s="120"/>
      <c r="PRN550" s="120"/>
      <c r="PRO550" s="120"/>
      <c r="PRP550" s="120"/>
      <c r="PRQ550" s="120"/>
      <c r="PRR550" s="120"/>
      <c r="PRS550" s="120"/>
      <c r="PRT550" s="120"/>
      <c r="PRU550" s="120"/>
      <c r="PRV550" s="120"/>
      <c r="PRW550" s="120"/>
      <c r="PRX550" s="120"/>
      <c r="PRY550" s="120"/>
      <c r="PRZ550" s="120"/>
      <c r="PSA550" s="120"/>
      <c r="PSB550" s="120"/>
      <c r="PSC550" s="120"/>
      <c r="PSD550" s="120"/>
      <c r="PSE550" s="120"/>
      <c r="PSF550" s="120"/>
      <c r="PSG550" s="120"/>
      <c r="PSH550" s="120"/>
      <c r="PSI550" s="120"/>
      <c r="PSJ550" s="120"/>
      <c r="PSK550" s="120"/>
      <c r="PSL550" s="120"/>
      <c r="PSM550" s="120"/>
      <c r="PSN550" s="120"/>
      <c r="PSO550" s="120"/>
      <c r="PSP550" s="120"/>
      <c r="PSQ550" s="120"/>
      <c r="PSR550" s="120"/>
      <c r="PSS550" s="120"/>
      <c r="PST550" s="120"/>
      <c r="PSU550" s="120"/>
      <c r="PSV550" s="120"/>
      <c r="PSW550" s="120"/>
      <c r="PSX550" s="120"/>
      <c r="PSY550" s="120"/>
      <c r="PSZ550" s="120"/>
      <c r="PTA550" s="120"/>
      <c r="PTB550" s="120"/>
      <c r="PTC550" s="120"/>
      <c r="PTD550" s="120"/>
      <c r="PTE550" s="120"/>
      <c r="PTF550" s="120"/>
      <c r="PTG550" s="120"/>
      <c r="PTH550" s="120"/>
      <c r="PTI550" s="120"/>
      <c r="PTJ550" s="120"/>
      <c r="PTK550" s="120"/>
      <c r="PTL550" s="120"/>
      <c r="PTM550" s="120"/>
      <c r="PTN550" s="120"/>
      <c r="PTO550" s="120"/>
      <c r="PTP550" s="120"/>
      <c r="PTQ550" s="120"/>
      <c r="PTR550" s="120"/>
      <c r="PTS550" s="120"/>
      <c r="PTT550" s="120"/>
      <c r="PTU550" s="120"/>
      <c r="PTV550" s="120"/>
      <c r="PTW550" s="120"/>
      <c r="PTX550" s="120"/>
      <c r="PTY550" s="120"/>
      <c r="PTZ550" s="120"/>
      <c r="PUA550" s="120"/>
      <c r="PUB550" s="120"/>
      <c r="PUC550" s="120"/>
      <c r="PUD550" s="120"/>
      <c r="PUE550" s="120"/>
      <c r="PUF550" s="120"/>
      <c r="PUG550" s="120"/>
      <c r="PUH550" s="120"/>
      <c r="PUI550" s="120"/>
      <c r="PUJ550" s="120"/>
      <c r="PUK550" s="120"/>
      <c r="PUL550" s="120"/>
      <c r="PUM550" s="120"/>
      <c r="PUN550" s="120"/>
      <c r="PUO550" s="120"/>
      <c r="PUP550" s="120"/>
      <c r="PUQ550" s="120"/>
      <c r="PUR550" s="120"/>
      <c r="PUS550" s="120"/>
      <c r="PUT550" s="120"/>
      <c r="PUU550" s="120"/>
      <c r="PUV550" s="120"/>
      <c r="PUW550" s="120"/>
      <c r="PUX550" s="120"/>
      <c r="PUY550" s="120"/>
      <c r="PUZ550" s="120"/>
      <c r="PVA550" s="120"/>
      <c r="PVB550" s="120"/>
      <c r="PVC550" s="120"/>
      <c r="PVD550" s="120"/>
      <c r="PVE550" s="120"/>
      <c r="PVF550" s="120"/>
      <c r="PVG550" s="120"/>
      <c r="PVH550" s="120"/>
      <c r="PVI550" s="120"/>
      <c r="PVJ550" s="120"/>
      <c r="PVK550" s="120"/>
      <c r="PVL550" s="120"/>
      <c r="PVM550" s="120"/>
      <c r="PVN550" s="120"/>
      <c r="PVO550" s="120"/>
      <c r="PVP550" s="120"/>
      <c r="PVQ550" s="120"/>
      <c r="PVR550" s="120"/>
      <c r="PVS550" s="120"/>
      <c r="PVT550" s="120"/>
      <c r="PVU550" s="120"/>
      <c r="PVV550" s="120"/>
      <c r="PVW550" s="120"/>
      <c r="PVX550" s="120"/>
      <c r="PVY550" s="120"/>
      <c r="PVZ550" s="120"/>
      <c r="PWA550" s="120"/>
      <c r="PWB550" s="120"/>
      <c r="PWC550" s="120"/>
      <c r="PWD550" s="120"/>
      <c r="PWE550" s="120"/>
      <c r="PWF550" s="120"/>
      <c r="PWG550" s="120"/>
      <c r="PWH550" s="120"/>
      <c r="PWI550" s="120"/>
      <c r="PWJ550" s="120"/>
      <c r="PWK550" s="120"/>
      <c r="PWL550" s="120"/>
      <c r="PWM550" s="120"/>
      <c r="PWN550" s="120"/>
      <c r="PWO550" s="120"/>
      <c r="PWP550" s="120"/>
      <c r="PWQ550" s="120"/>
      <c r="PWR550" s="120"/>
      <c r="PWS550" s="120"/>
      <c r="PWT550" s="120"/>
      <c r="PWU550" s="120"/>
      <c r="PWV550" s="120"/>
      <c r="PWW550" s="120"/>
      <c r="PWX550" s="120"/>
      <c r="PWY550" s="120"/>
      <c r="PWZ550" s="120"/>
      <c r="PXA550" s="120"/>
      <c r="PXB550" s="120"/>
      <c r="PXC550" s="120"/>
      <c r="PXD550" s="120"/>
      <c r="PXE550" s="120"/>
      <c r="PXF550" s="120"/>
      <c r="PXG550" s="120"/>
      <c r="PXH550" s="120"/>
      <c r="PXI550" s="120"/>
      <c r="PXJ550" s="120"/>
      <c r="PXK550" s="120"/>
      <c r="PXL550" s="120"/>
      <c r="PXM550" s="120"/>
      <c r="PXN550" s="120"/>
      <c r="PXO550" s="120"/>
      <c r="PXP550" s="120"/>
      <c r="PXQ550" s="120"/>
      <c r="PXR550" s="120"/>
      <c r="PXS550" s="120"/>
      <c r="PXT550" s="120"/>
      <c r="PXU550" s="120"/>
      <c r="PXV550" s="120"/>
      <c r="PXW550" s="120"/>
      <c r="PXX550" s="120"/>
      <c r="PXY550" s="120"/>
      <c r="PXZ550" s="120"/>
      <c r="PYA550" s="120"/>
      <c r="PYB550" s="120"/>
      <c r="PYC550" s="120"/>
      <c r="PYD550" s="120"/>
      <c r="PYE550" s="120"/>
      <c r="PYF550" s="120"/>
      <c r="PYG550" s="120"/>
      <c r="PYH550" s="120"/>
      <c r="PYI550" s="120"/>
      <c r="PYJ550" s="120"/>
      <c r="PYK550" s="120"/>
      <c r="PYL550" s="120"/>
      <c r="PYM550" s="120"/>
      <c r="PYN550" s="120"/>
      <c r="PYO550" s="120"/>
      <c r="PYP550" s="120"/>
      <c r="PYQ550" s="120"/>
      <c r="PYR550" s="120"/>
      <c r="PYS550" s="120"/>
      <c r="PYT550" s="120"/>
      <c r="PYU550" s="120"/>
      <c r="PYV550" s="120"/>
      <c r="PYW550" s="120"/>
      <c r="PYX550" s="120"/>
      <c r="PYY550" s="120"/>
      <c r="PYZ550" s="120"/>
      <c r="PZA550" s="120"/>
      <c r="PZB550" s="120"/>
      <c r="PZC550" s="120"/>
      <c r="PZD550" s="120"/>
      <c r="PZE550" s="120"/>
      <c r="PZF550" s="120"/>
      <c r="PZG550" s="120"/>
      <c r="PZH550" s="120"/>
      <c r="PZI550" s="120"/>
      <c r="PZJ550" s="120"/>
      <c r="PZK550" s="120"/>
      <c r="PZL550" s="120"/>
      <c r="PZM550" s="120"/>
      <c r="PZN550" s="120"/>
      <c r="PZO550" s="120"/>
      <c r="PZP550" s="120"/>
      <c r="PZQ550" s="120"/>
      <c r="PZR550" s="120"/>
      <c r="PZS550" s="120"/>
      <c r="PZT550" s="120"/>
      <c r="PZU550" s="120"/>
      <c r="PZV550" s="120"/>
      <c r="PZW550" s="120"/>
      <c r="PZX550" s="120"/>
      <c r="PZY550" s="120"/>
      <c r="PZZ550" s="120"/>
      <c r="QAA550" s="120"/>
      <c r="QAB550" s="120"/>
      <c r="QAC550" s="120"/>
      <c r="QAD550" s="120"/>
      <c r="QAE550" s="120"/>
      <c r="QAF550" s="120"/>
      <c r="QAG550" s="120"/>
      <c r="QAH550" s="120"/>
      <c r="QAI550" s="120"/>
      <c r="QAJ550" s="120"/>
      <c r="QAK550" s="120"/>
      <c r="QAL550" s="120"/>
      <c r="QAM550" s="120"/>
      <c r="QAN550" s="120"/>
      <c r="QAO550" s="120"/>
      <c r="QAP550" s="120"/>
      <c r="QAQ550" s="120"/>
      <c r="QAR550" s="120"/>
      <c r="QAS550" s="120"/>
      <c r="QAT550" s="120"/>
      <c r="QAU550" s="120"/>
      <c r="QAV550" s="120"/>
      <c r="QAW550" s="120"/>
      <c r="QAX550" s="120"/>
      <c r="QAY550" s="120"/>
      <c r="QAZ550" s="120"/>
      <c r="QBA550" s="120"/>
      <c r="QBB550" s="120"/>
      <c r="QBC550" s="120"/>
      <c r="QBD550" s="120"/>
      <c r="QBE550" s="120"/>
      <c r="QBF550" s="120"/>
      <c r="QBG550" s="120"/>
      <c r="QBH550" s="120"/>
      <c r="QBI550" s="120"/>
      <c r="QBJ550" s="120"/>
      <c r="QBK550" s="120"/>
      <c r="QBL550" s="120"/>
      <c r="QBM550" s="120"/>
      <c r="QBN550" s="120"/>
      <c r="QBO550" s="120"/>
      <c r="QBP550" s="120"/>
      <c r="QBQ550" s="120"/>
      <c r="QBR550" s="120"/>
      <c r="QBS550" s="120"/>
      <c r="QBT550" s="120"/>
      <c r="QBU550" s="120"/>
      <c r="QBV550" s="120"/>
      <c r="QBW550" s="120"/>
      <c r="QBX550" s="120"/>
      <c r="QBY550" s="120"/>
      <c r="QBZ550" s="120"/>
      <c r="QCA550" s="120"/>
      <c r="QCB550" s="120"/>
      <c r="QCC550" s="120"/>
      <c r="QCD550" s="120"/>
      <c r="QCE550" s="120"/>
      <c r="QCF550" s="120"/>
      <c r="QCG550" s="120"/>
      <c r="QCH550" s="120"/>
      <c r="QCI550" s="120"/>
      <c r="QCJ550" s="120"/>
      <c r="QCK550" s="120"/>
      <c r="QCL550" s="120"/>
      <c r="QCM550" s="120"/>
      <c r="QCN550" s="120"/>
      <c r="QCO550" s="120"/>
      <c r="QCP550" s="120"/>
      <c r="QCQ550" s="120"/>
      <c r="QCR550" s="120"/>
      <c r="QCS550" s="120"/>
      <c r="QCT550" s="120"/>
      <c r="QCU550" s="120"/>
      <c r="QCV550" s="120"/>
      <c r="QCW550" s="120"/>
      <c r="QCX550" s="120"/>
      <c r="QCY550" s="120"/>
      <c r="QCZ550" s="120"/>
      <c r="QDA550" s="120"/>
      <c r="QDB550" s="120"/>
      <c r="QDC550" s="120"/>
      <c r="QDD550" s="120"/>
      <c r="QDE550" s="120"/>
      <c r="QDF550" s="120"/>
      <c r="QDG550" s="120"/>
      <c r="QDH550" s="120"/>
      <c r="QDI550" s="120"/>
      <c r="QDJ550" s="120"/>
      <c r="QDK550" s="120"/>
      <c r="QDL550" s="120"/>
      <c r="QDM550" s="120"/>
      <c r="QDN550" s="120"/>
      <c r="QDO550" s="120"/>
      <c r="QDP550" s="120"/>
      <c r="QDQ550" s="120"/>
      <c r="QDR550" s="120"/>
      <c r="QDS550" s="120"/>
      <c r="QDT550" s="120"/>
      <c r="QDU550" s="120"/>
      <c r="QDV550" s="120"/>
      <c r="QDW550" s="120"/>
      <c r="QDX550" s="120"/>
      <c r="QDY550" s="120"/>
      <c r="QDZ550" s="120"/>
      <c r="QEA550" s="120"/>
      <c r="QEB550" s="120"/>
      <c r="QEC550" s="120"/>
      <c r="QED550" s="120"/>
      <c r="QEE550" s="120"/>
      <c r="QEF550" s="120"/>
      <c r="QEG550" s="120"/>
      <c r="QEH550" s="120"/>
      <c r="QEI550" s="120"/>
      <c r="QEJ550" s="120"/>
      <c r="QEK550" s="120"/>
      <c r="QEL550" s="120"/>
      <c r="QEM550" s="120"/>
      <c r="QEN550" s="120"/>
      <c r="QEO550" s="120"/>
      <c r="QEP550" s="120"/>
      <c r="QEQ550" s="120"/>
      <c r="QER550" s="120"/>
      <c r="QES550" s="120"/>
      <c r="QET550" s="120"/>
      <c r="QEU550" s="120"/>
      <c r="QEV550" s="120"/>
      <c r="QEW550" s="120"/>
      <c r="QEX550" s="120"/>
      <c r="QEY550" s="120"/>
      <c r="QEZ550" s="120"/>
      <c r="QFA550" s="120"/>
      <c r="QFB550" s="120"/>
      <c r="QFC550" s="120"/>
      <c r="QFD550" s="120"/>
      <c r="QFE550" s="120"/>
      <c r="QFF550" s="120"/>
      <c r="QFG550" s="120"/>
      <c r="QFH550" s="120"/>
      <c r="QFI550" s="120"/>
      <c r="QFJ550" s="120"/>
      <c r="QFK550" s="120"/>
      <c r="QFL550" s="120"/>
      <c r="QFM550" s="120"/>
      <c r="QFN550" s="120"/>
      <c r="QFO550" s="120"/>
      <c r="QFP550" s="120"/>
      <c r="QFQ550" s="120"/>
      <c r="QFR550" s="120"/>
      <c r="QFS550" s="120"/>
      <c r="QFT550" s="120"/>
      <c r="QFU550" s="120"/>
      <c r="QFV550" s="120"/>
      <c r="QFW550" s="120"/>
      <c r="QFX550" s="120"/>
      <c r="QFY550" s="120"/>
      <c r="QFZ550" s="120"/>
      <c r="QGA550" s="120"/>
      <c r="QGB550" s="120"/>
      <c r="QGC550" s="120"/>
      <c r="QGD550" s="120"/>
      <c r="QGE550" s="120"/>
      <c r="QGF550" s="120"/>
      <c r="QGG550" s="120"/>
      <c r="QGH550" s="120"/>
      <c r="QGI550" s="120"/>
      <c r="QGJ550" s="120"/>
      <c r="QGK550" s="120"/>
      <c r="QGL550" s="120"/>
      <c r="QGM550" s="120"/>
      <c r="QGN550" s="120"/>
      <c r="QGO550" s="120"/>
      <c r="QGP550" s="120"/>
      <c r="QGQ550" s="120"/>
      <c r="QGR550" s="120"/>
      <c r="QGS550" s="120"/>
      <c r="QGT550" s="120"/>
      <c r="QGU550" s="120"/>
      <c r="QGV550" s="120"/>
      <c r="QGW550" s="120"/>
      <c r="QGX550" s="120"/>
      <c r="QGY550" s="120"/>
      <c r="QGZ550" s="120"/>
      <c r="QHA550" s="120"/>
      <c r="QHB550" s="120"/>
      <c r="QHC550" s="120"/>
      <c r="QHD550" s="120"/>
      <c r="QHE550" s="120"/>
      <c r="QHF550" s="120"/>
      <c r="QHG550" s="120"/>
      <c r="QHH550" s="120"/>
      <c r="QHI550" s="120"/>
      <c r="QHJ550" s="120"/>
      <c r="QHK550" s="120"/>
      <c r="QHL550" s="120"/>
      <c r="QHM550" s="120"/>
      <c r="QHN550" s="120"/>
      <c r="QHO550" s="120"/>
      <c r="QHP550" s="120"/>
      <c r="QHQ550" s="120"/>
      <c r="QHR550" s="120"/>
      <c r="QHS550" s="120"/>
      <c r="QHT550" s="120"/>
      <c r="QHU550" s="120"/>
      <c r="QHV550" s="120"/>
      <c r="QHW550" s="120"/>
      <c r="QHX550" s="120"/>
      <c r="QHY550" s="120"/>
      <c r="QHZ550" s="120"/>
      <c r="QIA550" s="120"/>
      <c r="QIB550" s="120"/>
      <c r="QIC550" s="120"/>
      <c r="QID550" s="120"/>
      <c r="QIE550" s="120"/>
      <c r="QIF550" s="120"/>
      <c r="QIG550" s="120"/>
      <c r="QIH550" s="120"/>
      <c r="QII550" s="120"/>
      <c r="QIJ550" s="120"/>
      <c r="QIK550" s="120"/>
      <c r="QIL550" s="120"/>
      <c r="QIM550" s="120"/>
      <c r="QIN550" s="120"/>
      <c r="QIO550" s="120"/>
      <c r="QIP550" s="120"/>
      <c r="QIQ550" s="120"/>
      <c r="QIR550" s="120"/>
      <c r="QIS550" s="120"/>
      <c r="QIT550" s="120"/>
      <c r="QIU550" s="120"/>
      <c r="QIV550" s="120"/>
      <c r="QIW550" s="120"/>
      <c r="QIX550" s="120"/>
      <c r="QIY550" s="120"/>
      <c r="QIZ550" s="120"/>
      <c r="QJA550" s="120"/>
      <c r="QJB550" s="120"/>
      <c r="QJC550" s="120"/>
      <c r="QJD550" s="120"/>
      <c r="QJE550" s="120"/>
      <c r="QJF550" s="120"/>
      <c r="QJG550" s="120"/>
      <c r="QJH550" s="120"/>
      <c r="QJI550" s="120"/>
      <c r="QJJ550" s="120"/>
      <c r="QJK550" s="120"/>
      <c r="QJL550" s="120"/>
      <c r="QJM550" s="120"/>
      <c r="QJN550" s="120"/>
      <c r="QJO550" s="120"/>
      <c r="QJP550" s="120"/>
      <c r="QJQ550" s="120"/>
      <c r="QJR550" s="120"/>
      <c r="QJS550" s="120"/>
      <c r="QJT550" s="120"/>
      <c r="QJU550" s="120"/>
      <c r="QJV550" s="120"/>
      <c r="QJW550" s="120"/>
      <c r="QJX550" s="120"/>
      <c r="QJY550" s="120"/>
      <c r="QJZ550" s="120"/>
      <c r="QKA550" s="120"/>
      <c r="QKB550" s="120"/>
      <c r="QKC550" s="120"/>
      <c r="QKD550" s="120"/>
      <c r="QKE550" s="120"/>
      <c r="QKF550" s="120"/>
      <c r="QKG550" s="120"/>
      <c r="QKH550" s="120"/>
      <c r="QKI550" s="120"/>
      <c r="QKJ550" s="120"/>
      <c r="QKK550" s="120"/>
      <c r="QKL550" s="120"/>
      <c r="QKM550" s="120"/>
      <c r="QKN550" s="120"/>
      <c r="QKO550" s="120"/>
      <c r="QKP550" s="120"/>
      <c r="QKQ550" s="120"/>
      <c r="QKR550" s="120"/>
      <c r="QKS550" s="120"/>
      <c r="QKT550" s="120"/>
      <c r="QKU550" s="120"/>
      <c r="QKV550" s="120"/>
      <c r="QKW550" s="120"/>
      <c r="QKX550" s="120"/>
      <c r="QKY550" s="120"/>
      <c r="QKZ550" s="120"/>
      <c r="QLA550" s="120"/>
      <c r="QLB550" s="120"/>
      <c r="QLC550" s="120"/>
      <c r="QLD550" s="120"/>
      <c r="QLE550" s="120"/>
      <c r="QLF550" s="120"/>
      <c r="QLG550" s="120"/>
      <c r="QLH550" s="120"/>
      <c r="QLI550" s="120"/>
      <c r="QLJ550" s="120"/>
      <c r="QLK550" s="120"/>
      <c r="QLL550" s="120"/>
      <c r="QLM550" s="120"/>
      <c r="QLN550" s="120"/>
      <c r="QLO550" s="120"/>
      <c r="QLP550" s="120"/>
      <c r="QLQ550" s="120"/>
      <c r="QLR550" s="120"/>
      <c r="QLS550" s="120"/>
      <c r="QLT550" s="120"/>
      <c r="QLU550" s="120"/>
      <c r="QLV550" s="120"/>
      <c r="QLW550" s="120"/>
      <c r="QLX550" s="120"/>
      <c r="QLY550" s="120"/>
      <c r="QLZ550" s="120"/>
      <c r="QMA550" s="120"/>
      <c r="QMB550" s="120"/>
      <c r="QMC550" s="120"/>
      <c r="QMD550" s="120"/>
      <c r="QME550" s="120"/>
      <c r="QMF550" s="120"/>
      <c r="QMG550" s="120"/>
      <c r="QMH550" s="120"/>
      <c r="QMI550" s="120"/>
      <c r="QMJ550" s="120"/>
      <c r="QMK550" s="120"/>
      <c r="QML550" s="120"/>
      <c r="QMM550" s="120"/>
      <c r="QMN550" s="120"/>
      <c r="QMO550" s="120"/>
      <c r="QMP550" s="120"/>
      <c r="QMQ550" s="120"/>
      <c r="QMR550" s="120"/>
      <c r="QMS550" s="120"/>
      <c r="QMT550" s="120"/>
      <c r="QMU550" s="120"/>
      <c r="QMV550" s="120"/>
      <c r="QMW550" s="120"/>
      <c r="QMX550" s="120"/>
      <c r="QMY550" s="120"/>
      <c r="QMZ550" s="120"/>
      <c r="QNA550" s="120"/>
      <c r="QNB550" s="120"/>
      <c r="QNC550" s="120"/>
      <c r="QND550" s="120"/>
      <c r="QNE550" s="120"/>
      <c r="QNF550" s="120"/>
      <c r="QNG550" s="120"/>
      <c r="QNH550" s="120"/>
      <c r="QNI550" s="120"/>
      <c r="QNJ550" s="120"/>
      <c r="QNK550" s="120"/>
      <c r="QNL550" s="120"/>
      <c r="QNM550" s="120"/>
      <c r="QNN550" s="120"/>
      <c r="QNO550" s="120"/>
      <c r="QNP550" s="120"/>
      <c r="QNQ550" s="120"/>
      <c r="QNR550" s="120"/>
      <c r="QNS550" s="120"/>
      <c r="QNT550" s="120"/>
      <c r="QNU550" s="120"/>
      <c r="QNV550" s="120"/>
      <c r="QNW550" s="120"/>
      <c r="QNX550" s="120"/>
      <c r="QNY550" s="120"/>
      <c r="QNZ550" s="120"/>
      <c r="QOA550" s="120"/>
      <c r="QOB550" s="120"/>
      <c r="QOC550" s="120"/>
      <c r="QOD550" s="120"/>
      <c r="QOE550" s="120"/>
      <c r="QOF550" s="120"/>
      <c r="QOG550" s="120"/>
      <c r="QOH550" s="120"/>
      <c r="QOI550" s="120"/>
      <c r="QOJ550" s="120"/>
      <c r="QOK550" s="120"/>
      <c r="QOL550" s="120"/>
      <c r="QOM550" s="120"/>
      <c r="QON550" s="120"/>
      <c r="QOO550" s="120"/>
      <c r="QOP550" s="120"/>
      <c r="QOQ550" s="120"/>
      <c r="QOR550" s="120"/>
      <c r="QOS550" s="120"/>
      <c r="QOT550" s="120"/>
      <c r="QOU550" s="120"/>
      <c r="QOV550" s="120"/>
      <c r="QOW550" s="120"/>
      <c r="QOX550" s="120"/>
      <c r="QOY550" s="120"/>
      <c r="QOZ550" s="120"/>
      <c r="QPA550" s="120"/>
      <c r="QPB550" s="120"/>
      <c r="QPC550" s="120"/>
      <c r="QPD550" s="120"/>
      <c r="QPE550" s="120"/>
      <c r="QPF550" s="120"/>
      <c r="QPG550" s="120"/>
      <c r="QPH550" s="120"/>
      <c r="QPI550" s="120"/>
      <c r="QPJ550" s="120"/>
      <c r="QPK550" s="120"/>
      <c r="QPL550" s="120"/>
      <c r="QPM550" s="120"/>
      <c r="QPN550" s="120"/>
      <c r="QPO550" s="120"/>
      <c r="QPP550" s="120"/>
      <c r="QPQ550" s="120"/>
      <c r="QPR550" s="120"/>
      <c r="QPS550" s="120"/>
      <c r="QPT550" s="120"/>
      <c r="QPU550" s="120"/>
      <c r="QPV550" s="120"/>
      <c r="QPW550" s="120"/>
      <c r="QPX550" s="120"/>
      <c r="QPY550" s="120"/>
      <c r="QPZ550" s="120"/>
      <c r="QQA550" s="120"/>
      <c r="QQB550" s="120"/>
      <c r="QQC550" s="120"/>
      <c r="QQD550" s="120"/>
      <c r="QQE550" s="120"/>
      <c r="QQF550" s="120"/>
      <c r="QQG550" s="120"/>
      <c r="QQH550" s="120"/>
      <c r="QQI550" s="120"/>
      <c r="QQJ550" s="120"/>
      <c r="QQK550" s="120"/>
      <c r="QQL550" s="120"/>
      <c r="QQM550" s="120"/>
      <c r="QQN550" s="120"/>
      <c r="QQO550" s="120"/>
      <c r="QQP550" s="120"/>
      <c r="QQQ550" s="120"/>
      <c r="QQR550" s="120"/>
      <c r="QQS550" s="120"/>
      <c r="QQT550" s="120"/>
      <c r="QQU550" s="120"/>
      <c r="QQV550" s="120"/>
      <c r="QQW550" s="120"/>
      <c r="QQX550" s="120"/>
      <c r="QQY550" s="120"/>
      <c r="QQZ550" s="120"/>
      <c r="QRA550" s="120"/>
      <c r="QRB550" s="120"/>
      <c r="QRC550" s="120"/>
      <c r="QRD550" s="120"/>
      <c r="QRE550" s="120"/>
      <c r="QRF550" s="120"/>
      <c r="QRG550" s="120"/>
      <c r="QRH550" s="120"/>
      <c r="QRI550" s="120"/>
      <c r="QRJ550" s="120"/>
      <c r="QRK550" s="120"/>
      <c r="QRL550" s="120"/>
      <c r="QRM550" s="120"/>
      <c r="QRN550" s="120"/>
      <c r="QRO550" s="120"/>
      <c r="QRP550" s="120"/>
      <c r="QRQ550" s="120"/>
      <c r="QRR550" s="120"/>
      <c r="QRS550" s="120"/>
      <c r="QRT550" s="120"/>
      <c r="QRU550" s="120"/>
      <c r="QRV550" s="120"/>
      <c r="QRW550" s="120"/>
      <c r="QRX550" s="120"/>
      <c r="QRY550" s="120"/>
      <c r="QRZ550" s="120"/>
      <c r="QSA550" s="120"/>
      <c r="QSB550" s="120"/>
      <c r="QSC550" s="120"/>
      <c r="QSD550" s="120"/>
      <c r="QSE550" s="120"/>
      <c r="QSF550" s="120"/>
      <c r="QSG550" s="120"/>
      <c r="QSH550" s="120"/>
      <c r="QSI550" s="120"/>
      <c r="QSJ550" s="120"/>
      <c r="QSK550" s="120"/>
      <c r="QSL550" s="120"/>
      <c r="QSM550" s="120"/>
      <c r="QSN550" s="120"/>
      <c r="QSO550" s="120"/>
      <c r="QSP550" s="120"/>
      <c r="QSQ550" s="120"/>
      <c r="QSR550" s="120"/>
      <c r="QSS550" s="120"/>
      <c r="QST550" s="120"/>
      <c r="QSU550" s="120"/>
      <c r="QSV550" s="120"/>
      <c r="QSW550" s="120"/>
      <c r="QSX550" s="120"/>
      <c r="QSY550" s="120"/>
      <c r="QSZ550" s="120"/>
      <c r="QTA550" s="120"/>
      <c r="QTB550" s="120"/>
      <c r="QTC550" s="120"/>
      <c r="QTD550" s="120"/>
      <c r="QTE550" s="120"/>
      <c r="QTF550" s="120"/>
      <c r="QTG550" s="120"/>
      <c r="QTH550" s="120"/>
      <c r="QTI550" s="120"/>
      <c r="QTJ550" s="120"/>
      <c r="QTK550" s="120"/>
      <c r="QTL550" s="120"/>
      <c r="QTM550" s="120"/>
      <c r="QTN550" s="120"/>
      <c r="QTO550" s="120"/>
      <c r="QTP550" s="120"/>
      <c r="QTQ550" s="120"/>
      <c r="QTR550" s="120"/>
      <c r="QTS550" s="120"/>
      <c r="QTT550" s="120"/>
      <c r="QTU550" s="120"/>
      <c r="QTV550" s="120"/>
      <c r="QTW550" s="120"/>
      <c r="QTX550" s="120"/>
      <c r="QTY550" s="120"/>
      <c r="QTZ550" s="120"/>
      <c r="QUA550" s="120"/>
      <c r="QUB550" s="120"/>
      <c r="QUC550" s="120"/>
      <c r="QUD550" s="120"/>
      <c r="QUE550" s="120"/>
      <c r="QUF550" s="120"/>
      <c r="QUG550" s="120"/>
      <c r="QUH550" s="120"/>
      <c r="QUI550" s="120"/>
      <c r="QUJ550" s="120"/>
      <c r="QUK550" s="120"/>
      <c r="QUL550" s="120"/>
      <c r="QUM550" s="120"/>
      <c r="QUN550" s="120"/>
      <c r="QUO550" s="120"/>
      <c r="QUP550" s="120"/>
      <c r="QUQ550" s="120"/>
      <c r="QUR550" s="120"/>
      <c r="QUS550" s="120"/>
      <c r="QUT550" s="120"/>
      <c r="QUU550" s="120"/>
      <c r="QUV550" s="120"/>
      <c r="QUW550" s="120"/>
      <c r="QUX550" s="120"/>
      <c r="QUY550" s="120"/>
      <c r="QUZ550" s="120"/>
      <c r="QVA550" s="120"/>
      <c r="QVB550" s="120"/>
      <c r="QVC550" s="120"/>
      <c r="QVD550" s="120"/>
      <c r="QVE550" s="120"/>
      <c r="QVF550" s="120"/>
      <c r="QVG550" s="120"/>
      <c r="QVH550" s="120"/>
      <c r="QVI550" s="120"/>
      <c r="QVJ550" s="120"/>
      <c r="QVK550" s="120"/>
      <c r="QVL550" s="120"/>
      <c r="QVM550" s="120"/>
      <c r="QVN550" s="120"/>
      <c r="QVO550" s="120"/>
      <c r="QVP550" s="120"/>
      <c r="QVQ550" s="120"/>
      <c r="QVR550" s="120"/>
      <c r="QVS550" s="120"/>
      <c r="QVT550" s="120"/>
      <c r="QVU550" s="120"/>
      <c r="QVV550" s="120"/>
      <c r="QVW550" s="120"/>
      <c r="QVX550" s="120"/>
      <c r="QVY550" s="120"/>
      <c r="QVZ550" s="120"/>
      <c r="QWA550" s="120"/>
      <c r="QWB550" s="120"/>
      <c r="QWC550" s="120"/>
      <c r="QWD550" s="120"/>
      <c r="QWE550" s="120"/>
      <c r="QWF550" s="120"/>
      <c r="QWG550" s="120"/>
      <c r="QWH550" s="120"/>
      <c r="QWI550" s="120"/>
      <c r="QWJ550" s="120"/>
      <c r="QWK550" s="120"/>
      <c r="QWL550" s="120"/>
      <c r="QWM550" s="120"/>
      <c r="QWN550" s="120"/>
      <c r="QWO550" s="120"/>
      <c r="QWP550" s="120"/>
      <c r="QWQ550" s="120"/>
      <c r="QWR550" s="120"/>
      <c r="QWS550" s="120"/>
      <c r="QWT550" s="120"/>
      <c r="QWU550" s="120"/>
      <c r="QWV550" s="120"/>
      <c r="QWW550" s="120"/>
      <c r="QWX550" s="120"/>
      <c r="QWY550" s="120"/>
      <c r="QWZ550" s="120"/>
      <c r="QXA550" s="120"/>
      <c r="QXB550" s="120"/>
      <c r="QXC550" s="120"/>
      <c r="QXD550" s="120"/>
      <c r="QXE550" s="120"/>
      <c r="QXF550" s="120"/>
      <c r="QXG550" s="120"/>
      <c r="QXH550" s="120"/>
      <c r="QXI550" s="120"/>
      <c r="QXJ550" s="120"/>
      <c r="QXK550" s="120"/>
      <c r="QXL550" s="120"/>
      <c r="QXM550" s="120"/>
      <c r="QXN550" s="120"/>
      <c r="QXO550" s="120"/>
      <c r="QXP550" s="120"/>
      <c r="QXQ550" s="120"/>
      <c r="QXR550" s="120"/>
      <c r="QXS550" s="120"/>
      <c r="QXT550" s="120"/>
      <c r="QXU550" s="120"/>
      <c r="QXV550" s="120"/>
      <c r="QXW550" s="120"/>
      <c r="QXX550" s="120"/>
      <c r="QXY550" s="120"/>
      <c r="QXZ550" s="120"/>
      <c r="QYA550" s="120"/>
      <c r="QYB550" s="120"/>
      <c r="QYC550" s="120"/>
      <c r="QYD550" s="120"/>
      <c r="QYE550" s="120"/>
      <c r="QYF550" s="120"/>
      <c r="QYG550" s="120"/>
      <c r="QYH550" s="120"/>
      <c r="QYI550" s="120"/>
      <c r="QYJ550" s="120"/>
      <c r="QYK550" s="120"/>
      <c r="QYL550" s="120"/>
      <c r="QYM550" s="120"/>
      <c r="QYN550" s="120"/>
      <c r="QYO550" s="120"/>
      <c r="QYP550" s="120"/>
      <c r="QYQ550" s="120"/>
      <c r="QYR550" s="120"/>
      <c r="QYS550" s="120"/>
      <c r="QYT550" s="120"/>
      <c r="QYU550" s="120"/>
      <c r="QYV550" s="120"/>
      <c r="QYW550" s="120"/>
      <c r="QYX550" s="120"/>
      <c r="QYY550" s="120"/>
      <c r="QYZ550" s="120"/>
      <c r="QZA550" s="120"/>
      <c r="QZB550" s="120"/>
      <c r="QZC550" s="120"/>
      <c r="QZD550" s="120"/>
      <c r="QZE550" s="120"/>
      <c r="QZF550" s="120"/>
      <c r="QZG550" s="120"/>
      <c r="QZH550" s="120"/>
      <c r="QZI550" s="120"/>
      <c r="QZJ550" s="120"/>
      <c r="QZK550" s="120"/>
      <c r="QZL550" s="120"/>
      <c r="QZM550" s="120"/>
      <c r="QZN550" s="120"/>
      <c r="QZO550" s="120"/>
      <c r="QZP550" s="120"/>
      <c r="QZQ550" s="120"/>
      <c r="QZR550" s="120"/>
      <c r="QZS550" s="120"/>
      <c r="QZT550" s="120"/>
      <c r="QZU550" s="120"/>
      <c r="QZV550" s="120"/>
      <c r="QZW550" s="120"/>
      <c r="QZX550" s="120"/>
      <c r="QZY550" s="120"/>
      <c r="QZZ550" s="120"/>
      <c r="RAA550" s="120"/>
      <c r="RAB550" s="120"/>
      <c r="RAC550" s="120"/>
      <c r="RAD550" s="120"/>
      <c r="RAE550" s="120"/>
      <c r="RAF550" s="120"/>
      <c r="RAG550" s="120"/>
      <c r="RAH550" s="120"/>
      <c r="RAI550" s="120"/>
      <c r="RAJ550" s="120"/>
      <c r="RAK550" s="120"/>
      <c r="RAL550" s="120"/>
      <c r="RAM550" s="120"/>
      <c r="RAN550" s="120"/>
      <c r="RAO550" s="120"/>
      <c r="RAP550" s="120"/>
      <c r="RAQ550" s="120"/>
      <c r="RAR550" s="120"/>
      <c r="RAS550" s="120"/>
      <c r="RAT550" s="120"/>
      <c r="RAU550" s="120"/>
      <c r="RAV550" s="120"/>
      <c r="RAW550" s="120"/>
      <c r="RAX550" s="120"/>
      <c r="RAY550" s="120"/>
      <c r="RAZ550" s="120"/>
      <c r="RBA550" s="120"/>
      <c r="RBB550" s="120"/>
      <c r="RBC550" s="120"/>
      <c r="RBD550" s="120"/>
      <c r="RBE550" s="120"/>
      <c r="RBF550" s="120"/>
      <c r="RBG550" s="120"/>
      <c r="RBH550" s="120"/>
      <c r="RBI550" s="120"/>
      <c r="RBJ550" s="120"/>
      <c r="RBK550" s="120"/>
      <c r="RBL550" s="120"/>
      <c r="RBM550" s="120"/>
      <c r="RBN550" s="120"/>
      <c r="RBO550" s="120"/>
      <c r="RBP550" s="120"/>
      <c r="RBQ550" s="120"/>
      <c r="RBR550" s="120"/>
      <c r="RBS550" s="120"/>
      <c r="RBT550" s="120"/>
      <c r="RBU550" s="120"/>
      <c r="RBV550" s="120"/>
      <c r="RBW550" s="120"/>
      <c r="RBX550" s="120"/>
      <c r="RBY550" s="120"/>
      <c r="RBZ550" s="120"/>
      <c r="RCA550" s="120"/>
      <c r="RCB550" s="120"/>
      <c r="RCC550" s="120"/>
      <c r="RCD550" s="120"/>
      <c r="RCE550" s="120"/>
      <c r="RCF550" s="120"/>
      <c r="RCG550" s="120"/>
      <c r="RCH550" s="120"/>
      <c r="RCI550" s="120"/>
      <c r="RCJ550" s="120"/>
      <c r="RCK550" s="120"/>
      <c r="RCL550" s="120"/>
      <c r="RCM550" s="120"/>
      <c r="RCN550" s="120"/>
      <c r="RCO550" s="120"/>
      <c r="RCP550" s="120"/>
      <c r="RCQ550" s="120"/>
      <c r="RCR550" s="120"/>
      <c r="RCS550" s="120"/>
      <c r="RCT550" s="120"/>
      <c r="RCU550" s="120"/>
      <c r="RCV550" s="120"/>
      <c r="RCW550" s="120"/>
      <c r="RCX550" s="120"/>
      <c r="RCY550" s="120"/>
      <c r="RCZ550" s="120"/>
      <c r="RDA550" s="120"/>
      <c r="RDB550" s="120"/>
      <c r="RDC550" s="120"/>
      <c r="RDD550" s="120"/>
      <c r="RDE550" s="120"/>
      <c r="RDF550" s="120"/>
      <c r="RDG550" s="120"/>
      <c r="RDH550" s="120"/>
      <c r="RDI550" s="120"/>
      <c r="RDJ550" s="120"/>
      <c r="RDK550" s="120"/>
      <c r="RDL550" s="120"/>
      <c r="RDM550" s="120"/>
      <c r="RDN550" s="120"/>
      <c r="RDO550" s="120"/>
      <c r="RDP550" s="120"/>
      <c r="RDQ550" s="120"/>
      <c r="RDR550" s="120"/>
      <c r="RDS550" s="120"/>
      <c r="RDT550" s="120"/>
      <c r="RDU550" s="120"/>
      <c r="RDV550" s="120"/>
      <c r="RDW550" s="120"/>
      <c r="RDX550" s="120"/>
      <c r="RDY550" s="120"/>
      <c r="RDZ550" s="120"/>
      <c r="REA550" s="120"/>
      <c r="REB550" s="120"/>
      <c r="REC550" s="120"/>
      <c r="RED550" s="120"/>
      <c r="REE550" s="120"/>
      <c r="REF550" s="120"/>
      <c r="REG550" s="120"/>
      <c r="REH550" s="120"/>
      <c r="REI550" s="120"/>
      <c r="REJ550" s="120"/>
      <c r="REK550" s="120"/>
      <c r="REL550" s="120"/>
      <c r="REM550" s="120"/>
      <c r="REN550" s="120"/>
      <c r="REO550" s="120"/>
      <c r="REP550" s="120"/>
      <c r="REQ550" s="120"/>
      <c r="RER550" s="120"/>
      <c r="RES550" s="120"/>
      <c r="RET550" s="120"/>
      <c r="REU550" s="120"/>
      <c r="REV550" s="120"/>
      <c r="REW550" s="120"/>
      <c r="REX550" s="120"/>
      <c r="REY550" s="120"/>
      <c r="REZ550" s="120"/>
      <c r="RFA550" s="120"/>
      <c r="RFB550" s="120"/>
      <c r="RFC550" s="120"/>
      <c r="RFD550" s="120"/>
      <c r="RFE550" s="120"/>
      <c r="RFF550" s="120"/>
      <c r="RFG550" s="120"/>
      <c r="RFH550" s="120"/>
      <c r="RFI550" s="120"/>
      <c r="RFJ550" s="120"/>
      <c r="RFK550" s="120"/>
      <c r="RFL550" s="120"/>
      <c r="RFM550" s="120"/>
      <c r="RFN550" s="120"/>
      <c r="RFO550" s="120"/>
      <c r="RFP550" s="120"/>
      <c r="RFQ550" s="120"/>
      <c r="RFR550" s="120"/>
      <c r="RFS550" s="120"/>
      <c r="RFT550" s="120"/>
      <c r="RFU550" s="120"/>
      <c r="RFV550" s="120"/>
      <c r="RFW550" s="120"/>
      <c r="RFX550" s="120"/>
      <c r="RFY550" s="120"/>
      <c r="RFZ550" s="120"/>
      <c r="RGA550" s="120"/>
      <c r="RGB550" s="120"/>
      <c r="RGC550" s="120"/>
      <c r="RGD550" s="120"/>
      <c r="RGE550" s="120"/>
      <c r="RGF550" s="120"/>
      <c r="RGG550" s="120"/>
      <c r="RGH550" s="120"/>
      <c r="RGI550" s="120"/>
      <c r="RGJ550" s="120"/>
      <c r="RGK550" s="120"/>
      <c r="RGL550" s="120"/>
      <c r="RGM550" s="120"/>
      <c r="RGN550" s="120"/>
      <c r="RGO550" s="120"/>
      <c r="RGP550" s="120"/>
      <c r="RGQ550" s="120"/>
      <c r="RGR550" s="120"/>
      <c r="RGS550" s="120"/>
      <c r="RGT550" s="120"/>
      <c r="RGU550" s="120"/>
      <c r="RGV550" s="120"/>
      <c r="RGW550" s="120"/>
      <c r="RGX550" s="120"/>
      <c r="RGY550" s="120"/>
      <c r="RGZ550" s="120"/>
      <c r="RHA550" s="120"/>
      <c r="RHB550" s="120"/>
      <c r="RHC550" s="120"/>
      <c r="RHD550" s="120"/>
      <c r="RHE550" s="120"/>
      <c r="RHF550" s="120"/>
      <c r="RHG550" s="120"/>
      <c r="RHH550" s="120"/>
      <c r="RHI550" s="120"/>
      <c r="RHJ550" s="120"/>
      <c r="RHK550" s="120"/>
      <c r="RHL550" s="120"/>
      <c r="RHM550" s="120"/>
      <c r="RHN550" s="120"/>
      <c r="RHO550" s="120"/>
      <c r="RHP550" s="120"/>
      <c r="RHQ550" s="120"/>
      <c r="RHR550" s="120"/>
      <c r="RHS550" s="120"/>
      <c r="RHT550" s="120"/>
      <c r="RHU550" s="120"/>
      <c r="RHV550" s="120"/>
      <c r="RHW550" s="120"/>
      <c r="RHX550" s="120"/>
      <c r="RHY550" s="120"/>
      <c r="RHZ550" s="120"/>
      <c r="RIA550" s="120"/>
      <c r="RIB550" s="120"/>
      <c r="RIC550" s="120"/>
      <c r="RID550" s="120"/>
      <c r="RIE550" s="120"/>
      <c r="RIF550" s="120"/>
      <c r="RIG550" s="120"/>
      <c r="RIH550" s="120"/>
      <c r="RII550" s="120"/>
      <c r="RIJ550" s="120"/>
      <c r="RIK550" s="120"/>
      <c r="RIL550" s="120"/>
      <c r="RIM550" s="120"/>
      <c r="RIN550" s="120"/>
      <c r="RIO550" s="120"/>
      <c r="RIP550" s="120"/>
      <c r="RIQ550" s="120"/>
      <c r="RIR550" s="120"/>
      <c r="RIS550" s="120"/>
      <c r="RIT550" s="120"/>
      <c r="RIU550" s="120"/>
      <c r="RIV550" s="120"/>
      <c r="RIW550" s="120"/>
      <c r="RIX550" s="120"/>
      <c r="RIY550" s="120"/>
      <c r="RIZ550" s="120"/>
      <c r="RJA550" s="120"/>
      <c r="RJB550" s="120"/>
      <c r="RJC550" s="120"/>
      <c r="RJD550" s="120"/>
      <c r="RJE550" s="120"/>
      <c r="RJF550" s="120"/>
      <c r="RJG550" s="120"/>
      <c r="RJH550" s="120"/>
      <c r="RJI550" s="120"/>
      <c r="RJJ550" s="120"/>
      <c r="RJK550" s="120"/>
      <c r="RJL550" s="120"/>
      <c r="RJM550" s="120"/>
      <c r="RJN550" s="120"/>
      <c r="RJO550" s="120"/>
      <c r="RJP550" s="120"/>
      <c r="RJQ550" s="120"/>
      <c r="RJR550" s="120"/>
      <c r="RJS550" s="120"/>
      <c r="RJT550" s="120"/>
      <c r="RJU550" s="120"/>
      <c r="RJV550" s="120"/>
      <c r="RJW550" s="120"/>
      <c r="RJX550" s="120"/>
      <c r="RJY550" s="120"/>
      <c r="RJZ550" s="120"/>
      <c r="RKA550" s="120"/>
      <c r="RKB550" s="120"/>
      <c r="RKC550" s="120"/>
      <c r="RKD550" s="120"/>
      <c r="RKE550" s="120"/>
      <c r="RKF550" s="120"/>
      <c r="RKG550" s="120"/>
      <c r="RKH550" s="120"/>
      <c r="RKI550" s="120"/>
      <c r="RKJ550" s="120"/>
      <c r="RKK550" s="120"/>
      <c r="RKL550" s="120"/>
      <c r="RKM550" s="120"/>
      <c r="RKN550" s="120"/>
      <c r="RKO550" s="120"/>
      <c r="RKP550" s="120"/>
      <c r="RKQ550" s="120"/>
      <c r="RKR550" s="120"/>
      <c r="RKS550" s="120"/>
      <c r="RKT550" s="120"/>
      <c r="RKU550" s="120"/>
      <c r="RKV550" s="120"/>
      <c r="RKW550" s="120"/>
      <c r="RKX550" s="120"/>
      <c r="RKY550" s="120"/>
      <c r="RKZ550" s="120"/>
      <c r="RLA550" s="120"/>
      <c r="RLB550" s="120"/>
      <c r="RLC550" s="120"/>
      <c r="RLD550" s="120"/>
      <c r="RLE550" s="120"/>
      <c r="RLF550" s="120"/>
      <c r="RLG550" s="120"/>
      <c r="RLH550" s="120"/>
      <c r="RLI550" s="120"/>
      <c r="RLJ550" s="120"/>
      <c r="RLK550" s="120"/>
      <c r="RLL550" s="120"/>
      <c r="RLM550" s="120"/>
      <c r="RLN550" s="120"/>
      <c r="RLO550" s="120"/>
      <c r="RLP550" s="120"/>
      <c r="RLQ550" s="120"/>
      <c r="RLR550" s="120"/>
      <c r="RLS550" s="120"/>
      <c r="RLT550" s="120"/>
      <c r="RLU550" s="120"/>
      <c r="RLV550" s="120"/>
      <c r="RLW550" s="120"/>
      <c r="RLX550" s="120"/>
      <c r="RLY550" s="120"/>
      <c r="RLZ550" s="120"/>
      <c r="RMA550" s="120"/>
      <c r="RMB550" s="120"/>
      <c r="RMC550" s="120"/>
      <c r="RMD550" s="120"/>
      <c r="RME550" s="120"/>
      <c r="RMF550" s="120"/>
      <c r="RMG550" s="120"/>
      <c r="RMH550" s="120"/>
      <c r="RMI550" s="120"/>
      <c r="RMJ550" s="120"/>
      <c r="RMK550" s="120"/>
      <c r="RML550" s="120"/>
      <c r="RMM550" s="120"/>
      <c r="RMN550" s="120"/>
      <c r="RMO550" s="120"/>
      <c r="RMP550" s="120"/>
      <c r="RMQ550" s="120"/>
      <c r="RMR550" s="120"/>
      <c r="RMS550" s="120"/>
      <c r="RMT550" s="120"/>
      <c r="RMU550" s="120"/>
      <c r="RMV550" s="120"/>
      <c r="RMW550" s="120"/>
      <c r="RMX550" s="120"/>
      <c r="RMY550" s="120"/>
      <c r="RMZ550" s="120"/>
      <c r="RNA550" s="120"/>
      <c r="RNB550" s="120"/>
      <c r="RNC550" s="120"/>
      <c r="RND550" s="120"/>
      <c r="RNE550" s="120"/>
      <c r="RNF550" s="120"/>
      <c r="RNG550" s="120"/>
      <c r="RNH550" s="120"/>
      <c r="RNI550" s="120"/>
      <c r="RNJ550" s="120"/>
      <c r="RNK550" s="120"/>
      <c r="RNL550" s="120"/>
      <c r="RNM550" s="120"/>
      <c r="RNN550" s="120"/>
      <c r="RNO550" s="120"/>
      <c r="RNP550" s="120"/>
      <c r="RNQ550" s="120"/>
      <c r="RNR550" s="120"/>
      <c r="RNS550" s="120"/>
      <c r="RNT550" s="120"/>
      <c r="RNU550" s="120"/>
      <c r="RNV550" s="120"/>
      <c r="RNW550" s="120"/>
      <c r="RNX550" s="120"/>
      <c r="RNY550" s="120"/>
      <c r="RNZ550" s="120"/>
      <c r="ROA550" s="120"/>
      <c r="ROB550" s="120"/>
      <c r="ROC550" s="120"/>
      <c r="ROD550" s="120"/>
      <c r="ROE550" s="120"/>
      <c r="ROF550" s="120"/>
      <c r="ROG550" s="120"/>
      <c r="ROH550" s="120"/>
      <c r="ROI550" s="120"/>
      <c r="ROJ550" s="120"/>
      <c r="ROK550" s="120"/>
      <c r="ROL550" s="120"/>
      <c r="ROM550" s="120"/>
      <c r="RON550" s="120"/>
      <c r="ROO550" s="120"/>
      <c r="ROP550" s="120"/>
      <c r="ROQ550" s="120"/>
      <c r="ROR550" s="120"/>
      <c r="ROS550" s="120"/>
      <c r="ROT550" s="120"/>
      <c r="ROU550" s="120"/>
      <c r="ROV550" s="120"/>
      <c r="ROW550" s="120"/>
      <c r="ROX550" s="120"/>
      <c r="ROY550" s="120"/>
      <c r="ROZ550" s="120"/>
      <c r="RPA550" s="120"/>
      <c r="RPB550" s="120"/>
      <c r="RPC550" s="120"/>
      <c r="RPD550" s="120"/>
      <c r="RPE550" s="120"/>
      <c r="RPF550" s="120"/>
      <c r="RPG550" s="120"/>
      <c r="RPH550" s="120"/>
      <c r="RPI550" s="120"/>
      <c r="RPJ550" s="120"/>
      <c r="RPK550" s="120"/>
      <c r="RPL550" s="120"/>
      <c r="RPM550" s="120"/>
      <c r="RPN550" s="120"/>
      <c r="RPO550" s="120"/>
      <c r="RPP550" s="120"/>
      <c r="RPQ550" s="120"/>
      <c r="RPR550" s="120"/>
      <c r="RPS550" s="120"/>
      <c r="RPT550" s="120"/>
      <c r="RPU550" s="120"/>
      <c r="RPV550" s="120"/>
      <c r="RPW550" s="120"/>
      <c r="RPX550" s="120"/>
      <c r="RPY550" s="120"/>
      <c r="RPZ550" s="120"/>
      <c r="RQA550" s="120"/>
      <c r="RQB550" s="120"/>
      <c r="RQC550" s="120"/>
      <c r="RQD550" s="120"/>
      <c r="RQE550" s="120"/>
      <c r="RQF550" s="120"/>
      <c r="RQG550" s="120"/>
      <c r="RQH550" s="120"/>
      <c r="RQI550" s="120"/>
      <c r="RQJ550" s="120"/>
      <c r="RQK550" s="120"/>
      <c r="RQL550" s="120"/>
      <c r="RQM550" s="120"/>
      <c r="RQN550" s="120"/>
      <c r="RQO550" s="120"/>
      <c r="RQP550" s="120"/>
      <c r="RQQ550" s="120"/>
      <c r="RQR550" s="120"/>
      <c r="RQS550" s="120"/>
      <c r="RQT550" s="120"/>
      <c r="RQU550" s="120"/>
      <c r="RQV550" s="120"/>
      <c r="RQW550" s="120"/>
      <c r="RQX550" s="120"/>
      <c r="RQY550" s="120"/>
      <c r="RQZ550" s="120"/>
      <c r="RRA550" s="120"/>
      <c r="RRB550" s="120"/>
      <c r="RRC550" s="120"/>
      <c r="RRD550" s="120"/>
      <c r="RRE550" s="120"/>
      <c r="RRF550" s="120"/>
      <c r="RRG550" s="120"/>
      <c r="RRH550" s="120"/>
      <c r="RRI550" s="120"/>
      <c r="RRJ550" s="120"/>
      <c r="RRK550" s="120"/>
      <c r="RRL550" s="120"/>
      <c r="RRM550" s="120"/>
      <c r="RRN550" s="120"/>
      <c r="RRO550" s="120"/>
      <c r="RRP550" s="120"/>
      <c r="RRQ550" s="120"/>
      <c r="RRR550" s="120"/>
      <c r="RRS550" s="120"/>
      <c r="RRT550" s="120"/>
      <c r="RRU550" s="120"/>
      <c r="RRV550" s="120"/>
      <c r="RRW550" s="120"/>
      <c r="RRX550" s="120"/>
      <c r="RRY550" s="120"/>
      <c r="RRZ550" s="120"/>
      <c r="RSA550" s="120"/>
      <c r="RSB550" s="120"/>
      <c r="RSC550" s="120"/>
      <c r="RSD550" s="120"/>
      <c r="RSE550" s="120"/>
      <c r="RSF550" s="120"/>
      <c r="RSG550" s="120"/>
      <c r="RSH550" s="120"/>
      <c r="RSI550" s="120"/>
      <c r="RSJ550" s="120"/>
      <c r="RSK550" s="120"/>
      <c r="RSL550" s="120"/>
      <c r="RSM550" s="120"/>
      <c r="RSN550" s="120"/>
      <c r="RSO550" s="120"/>
      <c r="RSP550" s="120"/>
      <c r="RSQ550" s="120"/>
      <c r="RSR550" s="120"/>
      <c r="RSS550" s="120"/>
      <c r="RST550" s="120"/>
      <c r="RSU550" s="120"/>
      <c r="RSV550" s="120"/>
      <c r="RSW550" s="120"/>
      <c r="RSX550" s="120"/>
      <c r="RSY550" s="120"/>
      <c r="RSZ550" s="120"/>
      <c r="RTA550" s="120"/>
      <c r="RTB550" s="120"/>
      <c r="RTC550" s="120"/>
      <c r="RTD550" s="120"/>
      <c r="RTE550" s="120"/>
      <c r="RTF550" s="120"/>
      <c r="RTG550" s="120"/>
      <c r="RTH550" s="120"/>
      <c r="RTI550" s="120"/>
      <c r="RTJ550" s="120"/>
      <c r="RTK550" s="120"/>
      <c r="RTL550" s="120"/>
      <c r="RTM550" s="120"/>
      <c r="RTN550" s="120"/>
      <c r="RTO550" s="120"/>
      <c r="RTP550" s="120"/>
      <c r="RTQ550" s="120"/>
      <c r="RTR550" s="120"/>
      <c r="RTS550" s="120"/>
      <c r="RTT550" s="120"/>
      <c r="RTU550" s="120"/>
      <c r="RTV550" s="120"/>
      <c r="RTW550" s="120"/>
      <c r="RTX550" s="120"/>
      <c r="RTY550" s="120"/>
      <c r="RTZ550" s="120"/>
      <c r="RUA550" s="120"/>
      <c r="RUB550" s="120"/>
      <c r="RUC550" s="120"/>
      <c r="RUD550" s="120"/>
      <c r="RUE550" s="120"/>
      <c r="RUF550" s="120"/>
      <c r="RUG550" s="120"/>
      <c r="RUH550" s="120"/>
      <c r="RUI550" s="120"/>
      <c r="RUJ550" s="120"/>
      <c r="RUK550" s="120"/>
      <c r="RUL550" s="120"/>
      <c r="RUM550" s="120"/>
      <c r="RUN550" s="120"/>
      <c r="RUO550" s="120"/>
      <c r="RUP550" s="120"/>
      <c r="RUQ550" s="120"/>
      <c r="RUR550" s="120"/>
      <c r="RUS550" s="120"/>
      <c r="RUT550" s="120"/>
      <c r="RUU550" s="120"/>
      <c r="RUV550" s="120"/>
      <c r="RUW550" s="120"/>
      <c r="RUX550" s="120"/>
      <c r="RUY550" s="120"/>
      <c r="RUZ550" s="120"/>
      <c r="RVA550" s="120"/>
      <c r="RVB550" s="120"/>
      <c r="RVC550" s="120"/>
      <c r="RVD550" s="120"/>
      <c r="RVE550" s="120"/>
      <c r="RVF550" s="120"/>
      <c r="RVG550" s="120"/>
      <c r="RVH550" s="120"/>
      <c r="RVI550" s="120"/>
      <c r="RVJ550" s="120"/>
      <c r="RVK550" s="120"/>
      <c r="RVL550" s="120"/>
      <c r="RVM550" s="120"/>
      <c r="RVN550" s="120"/>
      <c r="RVO550" s="120"/>
      <c r="RVP550" s="120"/>
      <c r="RVQ550" s="120"/>
      <c r="RVR550" s="120"/>
      <c r="RVS550" s="120"/>
      <c r="RVT550" s="120"/>
      <c r="RVU550" s="120"/>
      <c r="RVV550" s="120"/>
      <c r="RVW550" s="120"/>
      <c r="RVX550" s="120"/>
      <c r="RVY550" s="120"/>
      <c r="RVZ550" s="120"/>
      <c r="RWA550" s="120"/>
      <c r="RWB550" s="120"/>
      <c r="RWC550" s="120"/>
      <c r="RWD550" s="120"/>
      <c r="RWE550" s="120"/>
      <c r="RWF550" s="120"/>
      <c r="RWG550" s="120"/>
      <c r="RWH550" s="120"/>
      <c r="RWI550" s="120"/>
      <c r="RWJ550" s="120"/>
      <c r="RWK550" s="120"/>
      <c r="RWL550" s="120"/>
      <c r="RWM550" s="120"/>
      <c r="RWN550" s="120"/>
      <c r="RWO550" s="120"/>
      <c r="RWP550" s="120"/>
      <c r="RWQ550" s="120"/>
      <c r="RWR550" s="120"/>
      <c r="RWS550" s="120"/>
      <c r="RWT550" s="120"/>
      <c r="RWU550" s="120"/>
      <c r="RWV550" s="120"/>
      <c r="RWW550" s="120"/>
      <c r="RWX550" s="120"/>
      <c r="RWY550" s="120"/>
      <c r="RWZ550" s="120"/>
      <c r="RXA550" s="120"/>
      <c r="RXB550" s="120"/>
      <c r="RXC550" s="120"/>
      <c r="RXD550" s="120"/>
      <c r="RXE550" s="120"/>
      <c r="RXF550" s="120"/>
      <c r="RXG550" s="120"/>
      <c r="RXH550" s="120"/>
      <c r="RXI550" s="120"/>
      <c r="RXJ550" s="120"/>
      <c r="RXK550" s="120"/>
      <c r="RXL550" s="120"/>
      <c r="RXM550" s="120"/>
      <c r="RXN550" s="120"/>
      <c r="RXO550" s="120"/>
      <c r="RXP550" s="120"/>
      <c r="RXQ550" s="120"/>
      <c r="RXR550" s="120"/>
      <c r="RXS550" s="120"/>
      <c r="RXT550" s="120"/>
      <c r="RXU550" s="120"/>
      <c r="RXV550" s="120"/>
      <c r="RXW550" s="120"/>
      <c r="RXX550" s="120"/>
      <c r="RXY550" s="120"/>
      <c r="RXZ550" s="120"/>
      <c r="RYA550" s="120"/>
      <c r="RYB550" s="120"/>
      <c r="RYC550" s="120"/>
      <c r="RYD550" s="120"/>
      <c r="RYE550" s="120"/>
      <c r="RYF550" s="120"/>
      <c r="RYG550" s="120"/>
      <c r="RYH550" s="120"/>
      <c r="RYI550" s="120"/>
      <c r="RYJ550" s="120"/>
      <c r="RYK550" s="120"/>
      <c r="RYL550" s="120"/>
      <c r="RYM550" s="120"/>
      <c r="RYN550" s="120"/>
      <c r="RYO550" s="120"/>
      <c r="RYP550" s="120"/>
      <c r="RYQ550" s="120"/>
      <c r="RYR550" s="120"/>
      <c r="RYS550" s="120"/>
      <c r="RYT550" s="120"/>
      <c r="RYU550" s="120"/>
      <c r="RYV550" s="120"/>
      <c r="RYW550" s="120"/>
      <c r="RYX550" s="120"/>
      <c r="RYY550" s="120"/>
      <c r="RYZ550" s="120"/>
      <c r="RZA550" s="120"/>
      <c r="RZB550" s="120"/>
      <c r="RZC550" s="120"/>
      <c r="RZD550" s="120"/>
      <c r="RZE550" s="120"/>
      <c r="RZF550" s="120"/>
      <c r="RZG550" s="120"/>
      <c r="RZH550" s="120"/>
      <c r="RZI550" s="120"/>
      <c r="RZJ550" s="120"/>
      <c r="RZK550" s="120"/>
      <c r="RZL550" s="120"/>
      <c r="RZM550" s="120"/>
      <c r="RZN550" s="120"/>
      <c r="RZO550" s="120"/>
      <c r="RZP550" s="120"/>
      <c r="RZQ550" s="120"/>
      <c r="RZR550" s="120"/>
      <c r="RZS550" s="120"/>
      <c r="RZT550" s="120"/>
      <c r="RZU550" s="120"/>
      <c r="RZV550" s="120"/>
      <c r="RZW550" s="120"/>
      <c r="RZX550" s="120"/>
      <c r="RZY550" s="120"/>
      <c r="RZZ550" s="120"/>
      <c r="SAA550" s="120"/>
      <c r="SAB550" s="120"/>
      <c r="SAC550" s="120"/>
      <c r="SAD550" s="120"/>
      <c r="SAE550" s="120"/>
      <c r="SAF550" s="120"/>
      <c r="SAG550" s="120"/>
      <c r="SAH550" s="120"/>
      <c r="SAI550" s="120"/>
      <c r="SAJ550" s="120"/>
      <c r="SAK550" s="120"/>
      <c r="SAL550" s="120"/>
      <c r="SAM550" s="120"/>
      <c r="SAN550" s="120"/>
      <c r="SAO550" s="120"/>
      <c r="SAP550" s="120"/>
      <c r="SAQ550" s="120"/>
      <c r="SAR550" s="120"/>
      <c r="SAS550" s="120"/>
      <c r="SAT550" s="120"/>
      <c r="SAU550" s="120"/>
      <c r="SAV550" s="120"/>
      <c r="SAW550" s="120"/>
      <c r="SAX550" s="120"/>
      <c r="SAY550" s="120"/>
      <c r="SAZ550" s="120"/>
      <c r="SBA550" s="120"/>
      <c r="SBB550" s="120"/>
      <c r="SBC550" s="120"/>
      <c r="SBD550" s="120"/>
      <c r="SBE550" s="120"/>
      <c r="SBF550" s="120"/>
      <c r="SBG550" s="120"/>
      <c r="SBH550" s="120"/>
      <c r="SBI550" s="120"/>
      <c r="SBJ550" s="120"/>
      <c r="SBK550" s="120"/>
      <c r="SBL550" s="120"/>
      <c r="SBM550" s="120"/>
      <c r="SBN550" s="120"/>
      <c r="SBO550" s="120"/>
      <c r="SBP550" s="120"/>
      <c r="SBQ550" s="120"/>
      <c r="SBR550" s="120"/>
      <c r="SBS550" s="120"/>
      <c r="SBT550" s="120"/>
      <c r="SBU550" s="120"/>
      <c r="SBV550" s="120"/>
      <c r="SBW550" s="120"/>
      <c r="SBX550" s="120"/>
      <c r="SBY550" s="120"/>
      <c r="SBZ550" s="120"/>
      <c r="SCA550" s="120"/>
      <c r="SCB550" s="120"/>
      <c r="SCC550" s="120"/>
      <c r="SCD550" s="120"/>
      <c r="SCE550" s="120"/>
      <c r="SCF550" s="120"/>
      <c r="SCG550" s="120"/>
      <c r="SCH550" s="120"/>
      <c r="SCI550" s="120"/>
      <c r="SCJ550" s="120"/>
      <c r="SCK550" s="120"/>
      <c r="SCL550" s="120"/>
      <c r="SCM550" s="120"/>
      <c r="SCN550" s="120"/>
      <c r="SCO550" s="120"/>
      <c r="SCP550" s="120"/>
      <c r="SCQ550" s="120"/>
      <c r="SCR550" s="120"/>
      <c r="SCS550" s="120"/>
      <c r="SCT550" s="120"/>
      <c r="SCU550" s="120"/>
      <c r="SCV550" s="120"/>
      <c r="SCW550" s="120"/>
      <c r="SCX550" s="120"/>
      <c r="SCY550" s="120"/>
      <c r="SCZ550" s="120"/>
      <c r="SDA550" s="120"/>
      <c r="SDB550" s="120"/>
      <c r="SDC550" s="120"/>
      <c r="SDD550" s="120"/>
      <c r="SDE550" s="120"/>
      <c r="SDF550" s="120"/>
      <c r="SDG550" s="120"/>
      <c r="SDH550" s="120"/>
      <c r="SDI550" s="120"/>
      <c r="SDJ550" s="120"/>
      <c r="SDK550" s="120"/>
      <c r="SDL550" s="120"/>
      <c r="SDM550" s="120"/>
      <c r="SDN550" s="120"/>
      <c r="SDO550" s="120"/>
      <c r="SDP550" s="120"/>
      <c r="SDQ550" s="120"/>
      <c r="SDR550" s="120"/>
      <c r="SDS550" s="120"/>
      <c r="SDT550" s="120"/>
      <c r="SDU550" s="120"/>
      <c r="SDV550" s="120"/>
      <c r="SDW550" s="120"/>
      <c r="SDX550" s="120"/>
      <c r="SDY550" s="120"/>
      <c r="SDZ550" s="120"/>
      <c r="SEA550" s="120"/>
      <c r="SEB550" s="120"/>
      <c r="SEC550" s="120"/>
      <c r="SED550" s="120"/>
      <c r="SEE550" s="120"/>
      <c r="SEF550" s="120"/>
      <c r="SEG550" s="120"/>
      <c r="SEH550" s="120"/>
      <c r="SEI550" s="120"/>
      <c r="SEJ550" s="120"/>
      <c r="SEK550" s="120"/>
      <c r="SEL550" s="120"/>
      <c r="SEM550" s="120"/>
      <c r="SEN550" s="120"/>
      <c r="SEO550" s="120"/>
      <c r="SEP550" s="120"/>
      <c r="SEQ550" s="120"/>
      <c r="SER550" s="120"/>
      <c r="SES550" s="120"/>
      <c r="SET550" s="120"/>
      <c r="SEU550" s="120"/>
      <c r="SEV550" s="120"/>
      <c r="SEW550" s="120"/>
      <c r="SEX550" s="120"/>
      <c r="SEY550" s="120"/>
      <c r="SEZ550" s="120"/>
      <c r="SFA550" s="120"/>
      <c r="SFB550" s="120"/>
      <c r="SFC550" s="120"/>
      <c r="SFD550" s="120"/>
      <c r="SFE550" s="120"/>
      <c r="SFF550" s="120"/>
      <c r="SFG550" s="120"/>
      <c r="SFH550" s="120"/>
      <c r="SFI550" s="120"/>
      <c r="SFJ550" s="120"/>
      <c r="SFK550" s="120"/>
      <c r="SFL550" s="120"/>
      <c r="SFM550" s="120"/>
      <c r="SFN550" s="120"/>
      <c r="SFO550" s="120"/>
      <c r="SFP550" s="120"/>
      <c r="SFQ550" s="120"/>
      <c r="SFR550" s="120"/>
      <c r="SFS550" s="120"/>
      <c r="SFT550" s="120"/>
      <c r="SFU550" s="120"/>
      <c r="SFV550" s="120"/>
      <c r="SFW550" s="120"/>
      <c r="SFX550" s="120"/>
      <c r="SFY550" s="120"/>
      <c r="SFZ550" s="120"/>
      <c r="SGA550" s="120"/>
      <c r="SGB550" s="120"/>
      <c r="SGC550" s="120"/>
      <c r="SGD550" s="120"/>
      <c r="SGE550" s="120"/>
      <c r="SGF550" s="120"/>
      <c r="SGG550" s="120"/>
      <c r="SGH550" s="120"/>
      <c r="SGI550" s="120"/>
      <c r="SGJ550" s="120"/>
      <c r="SGK550" s="120"/>
      <c r="SGL550" s="120"/>
      <c r="SGM550" s="120"/>
      <c r="SGN550" s="120"/>
      <c r="SGO550" s="120"/>
      <c r="SGP550" s="120"/>
      <c r="SGQ550" s="120"/>
      <c r="SGR550" s="120"/>
      <c r="SGS550" s="120"/>
      <c r="SGT550" s="120"/>
      <c r="SGU550" s="120"/>
      <c r="SGV550" s="120"/>
      <c r="SGW550" s="120"/>
      <c r="SGX550" s="120"/>
      <c r="SGY550" s="120"/>
      <c r="SGZ550" s="120"/>
      <c r="SHA550" s="120"/>
      <c r="SHB550" s="120"/>
      <c r="SHC550" s="120"/>
      <c r="SHD550" s="120"/>
      <c r="SHE550" s="120"/>
      <c r="SHF550" s="120"/>
      <c r="SHG550" s="120"/>
      <c r="SHH550" s="120"/>
      <c r="SHI550" s="120"/>
      <c r="SHJ550" s="120"/>
      <c r="SHK550" s="120"/>
      <c r="SHL550" s="120"/>
      <c r="SHM550" s="120"/>
      <c r="SHN550" s="120"/>
      <c r="SHO550" s="120"/>
      <c r="SHP550" s="120"/>
      <c r="SHQ550" s="120"/>
      <c r="SHR550" s="120"/>
      <c r="SHS550" s="120"/>
      <c r="SHT550" s="120"/>
      <c r="SHU550" s="120"/>
      <c r="SHV550" s="120"/>
      <c r="SHW550" s="120"/>
      <c r="SHX550" s="120"/>
      <c r="SHY550" s="120"/>
      <c r="SHZ550" s="120"/>
      <c r="SIA550" s="120"/>
      <c r="SIB550" s="120"/>
      <c r="SIC550" s="120"/>
      <c r="SID550" s="120"/>
      <c r="SIE550" s="120"/>
      <c r="SIF550" s="120"/>
      <c r="SIG550" s="120"/>
      <c r="SIH550" s="120"/>
      <c r="SII550" s="120"/>
      <c r="SIJ550" s="120"/>
      <c r="SIK550" s="120"/>
      <c r="SIL550" s="120"/>
      <c r="SIM550" s="120"/>
      <c r="SIN550" s="120"/>
      <c r="SIO550" s="120"/>
      <c r="SIP550" s="120"/>
      <c r="SIQ550" s="120"/>
      <c r="SIR550" s="120"/>
      <c r="SIS550" s="120"/>
      <c r="SIT550" s="120"/>
      <c r="SIU550" s="120"/>
      <c r="SIV550" s="120"/>
      <c r="SIW550" s="120"/>
      <c r="SIX550" s="120"/>
      <c r="SIY550" s="120"/>
      <c r="SIZ550" s="120"/>
      <c r="SJA550" s="120"/>
      <c r="SJB550" s="120"/>
      <c r="SJC550" s="120"/>
      <c r="SJD550" s="120"/>
      <c r="SJE550" s="120"/>
      <c r="SJF550" s="120"/>
      <c r="SJG550" s="120"/>
      <c r="SJH550" s="120"/>
      <c r="SJI550" s="120"/>
      <c r="SJJ550" s="120"/>
      <c r="SJK550" s="120"/>
      <c r="SJL550" s="120"/>
      <c r="SJM550" s="120"/>
      <c r="SJN550" s="120"/>
      <c r="SJO550" s="120"/>
      <c r="SJP550" s="120"/>
      <c r="SJQ550" s="120"/>
      <c r="SJR550" s="120"/>
      <c r="SJS550" s="120"/>
      <c r="SJT550" s="120"/>
      <c r="SJU550" s="120"/>
      <c r="SJV550" s="120"/>
      <c r="SJW550" s="120"/>
      <c r="SJX550" s="120"/>
      <c r="SJY550" s="120"/>
      <c r="SJZ550" s="120"/>
      <c r="SKA550" s="120"/>
      <c r="SKB550" s="120"/>
      <c r="SKC550" s="120"/>
      <c r="SKD550" s="120"/>
      <c r="SKE550" s="120"/>
      <c r="SKF550" s="120"/>
      <c r="SKG550" s="120"/>
      <c r="SKH550" s="120"/>
      <c r="SKI550" s="120"/>
      <c r="SKJ550" s="120"/>
      <c r="SKK550" s="120"/>
      <c r="SKL550" s="120"/>
      <c r="SKM550" s="120"/>
      <c r="SKN550" s="120"/>
      <c r="SKO550" s="120"/>
      <c r="SKP550" s="120"/>
      <c r="SKQ550" s="120"/>
      <c r="SKR550" s="120"/>
      <c r="SKS550" s="120"/>
      <c r="SKT550" s="120"/>
      <c r="SKU550" s="120"/>
      <c r="SKV550" s="120"/>
      <c r="SKW550" s="120"/>
      <c r="SKX550" s="120"/>
      <c r="SKY550" s="120"/>
      <c r="SKZ550" s="120"/>
      <c r="SLA550" s="120"/>
      <c r="SLB550" s="120"/>
      <c r="SLC550" s="120"/>
      <c r="SLD550" s="120"/>
      <c r="SLE550" s="120"/>
      <c r="SLF550" s="120"/>
      <c r="SLG550" s="120"/>
      <c r="SLH550" s="120"/>
      <c r="SLI550" s="120"/>
      <c r="SLJ550" s="120"/>
      <c r="SLK550" s="120"/>
      <c r="SLL550" s="120"/>
      <c r="SLM550" s="120"/>
      <c r="SLN550" s="120"/>
      <c r="SLO550" s="120"/>
      <c r="SLP550" s="120"/>
      <c r="SLQ550" s="120"/>
      <c r="SLR550" s="120"/>
      <c r="SLS550" s="120"/>
      <c r="SLT550" s="120"/>
      <c r="SLU550" s="120"/>
      <c r="SLV550" s="120"/>
      <c r="SLW550" s="120"/>
      <c r="SLX550" s="120"/>
      <c r="SLY550" s="120"/>
      <c r="SLZ550" s="120"/>
      <c r="SMA550" s="120"/>
      <c r="SMB550" s="120"/>
      <c r="SMC550" s="120"/>
      <c r="SMD550" s="120"/>
      <c r="SME550" s="120"/>
      <c r="SMF550" s="120"/>
      <c r="SMG550" s="120"/>
      <c r="SMH550" s="120"/>
      <c r="SMI550" s="120"/>
      <c r="SMJ550" s="120"/>
      <c r="SMK550" s="120"/>
      <c r="SML550" s="120"/>
      <c r="SMM550" s="120"/>
      <c r="SMN550" s="120"/>
      <c r="SMO550" s="120"/>
      <c r="SMP550" s="120"/>
      <c r="SMQ550" s="120"/>
      <c r="SMR550" s="120"/>
      <c r="SMS550" s="120"/>
      <c r="SMT550" s="120"/>
      <c r="SMU550" s="120"/>
      <c r="SMV550" s="120"/>
      <c r="SMW550" s="120"/>
      <c r="SMX550" s="120"/>
      <c r="SMY550" s="120"/>
      <c r="SMZ550" s="120"/>
      <c r="SNA550" s="120"/>
      <c r="SNB550" s="120"/>
      <c r="SNC550" s="120"/>
      <c r="SND550" s="120"/>
      <c r="SNE550" s="120"/>
      <c r="SNF550" s="120"/>
      <c r="SNG550" s="120"/>
      <c r="SNH550" s="120"/>
      <c r="SNI550" s="120"/>
      <c r="SNJ550" s="120"/>
      <c r="SNK550" s="120"/>
      <c r="SNL550" s="120"/>
      <c r="SNM550" s="120"/>
      <c r="SNN550" s="120"/>
      <c r="SNO550" s="120"/>
      <c r="SNP550" s="120"/>
      <c r="SNQ550" s="120"/>
      <c r="SNR550" s="120"/>
      <c r="SNS550" s="120"/>
      <c r="SNT550" s="120"/>
      <c r="SNU550" s="120"/>
      <c r="SNV550" s="120"/>
      <c r="SNW550" s="120"/>
      <c r="SNX550" s="120"/>
      <c r="SNY550" s="120"/>
      <c r="SNZ550" s="120"/>
      <c r="SOA550" s="120"/>
      <c r="SOB550" s="120"/>
      <c r="SOC550" s="120"/>
      <c r="SOD550" s="120"/>
      <c r="SOE550" s="120"/>
      <c r="SOF550" s="120"/>
      <c r="SOG550" s="120"/>
      <c r="SOH550" s="120"/>
      <c r="SOI550" s="120"/>
      <c r="SOJ550" s="120"/>
      <c r="SOK550" s="120"/>
      <c r="SOL550" s="120"/>
      <c r="SOM550" s="120"/>
      <c r="SON550" s="120"/>
      <c r="SOO550" s="120"/>
      <c r="SOP550" s="120"/>
      <c r="SOQ550" s="120"/>
      <c r="SOR550" s="120"/>
      <c r="SOS550" s="120"/>
      <c r="SOT550" s="120"/>
      <c r="SOU550" s="120"/>
      <c r="SOV550" s="120"/>
      <c r="SOW550" s="120"/>
      <c r="SOX550" s="120"/>
      <c r="SOY550" s="120"/>
      <c r="SOZ550" s="120"/>
      <c r="SPA550" s="120"/>
      <c r="SPB550" s="120"/>
      <c r="SPC550" s="120"/>
      <c r="SPD550" s="120"/>
      <c r="SPE550" s="120"/>
      <c r="SPF550" s="120"/>
      <c r="SPG550" s="120"/>
      <c r="SPH550" s="120"/>
      <c r="SPI550" s="120"/>
      <c r="SPJ550" s="120"/>
      <c r="SPK550" s="120"/>
      <c r="SPL550" s="120"/>
      <c r="SPM550" s="120"/>
      <c r="SPN550" s="120"/>
      <c r="SPO550" s="120"/>
      <c r="SPP550" s="120"/>
      <c r="SPQ550" s="120"/>
      <c r="SPR550" s="120"/>
      <c r="SPS550" s="120"/>
      <c r="SPT550" s="120"/>
      <c r="SPU550" s="120"/>
      <c r="SPV550" s="120"/>
      <c r="SPW550" s="120"/>
      <c r="SPX550" s="120"/>
      <c r="SPY550" s="120"/>
      <c r="SPZ550" s="120"/>
      <c r="SQA550" s="120"/>
      <c r="SQB550" s="120"/>
      <c r="SQC550" s="120"/>
      <c r="SQD550" s="120"/>
      <c r="SQE550" s="120"/>
      <c r="SQF550" s="120"/>
      <c r="SQG550" s="120"/>
      <c r="SQH550" s="120"/>
      <c r="SQI550" s="120"/>
      <c r="SQJ550" s="120"/>
      <c r="SQK550" s="120"/>
      <c r="SQL550" s="120"/>
      <c r="SQM550" s="120"/>
      <c r="SQN550" s="120"/>
      <c r="SQO550" s="120"/>
      <c r="SQP550" s="120"/>
      <c r="SQQ550" s="120"/>
      <c r="SQR550" s="120"/>
      <c r="SQS550" s="120"/>
      <c r="SQT550" s="120"/>
      <c r="SQU550" s="120"/>
      <c r="SQV550" s="120"/>
      <c r="SQW550" s="120"/>
      <c r="SQX550" s="120"/>
      <c r="SQY550" s="120"/>
      <c r="SQZ550" s="120"/>
      <c r="SRA550" s="120"/>
      <c r="SRB550" s="120"/>
      <c r="SRC550" s="120"/>
      <c r="SRD550" s="120"/>
      <c r="SRE550" s="120"/>
      <c r="SRF550" s="120"/>
      <c r="SRG550" s="120"/>
      <c r="SRH550" s="120"/>
      <c r="SRI550" s="120"/>
      <c r="SRJ550" s="120"/>
      <c r="SRK550" s="120"/>
      <c r="SRL550" s="120"/>
      <c r="SRM550" s="120"/>
      <c r="SRN550" s="120"/>
      <c r="SRO550" s="120"/>
      <c r="SRP550" s="120"/>
      <c r="SRQ550" s="120"/>
      <c r="SRR550" s="120"/>
      <c r="SRS550" s="120"/>
      <c r="SRT550" s="120"/>
      <c r="SRU550" s="120"/>
      <c r="SRV550" s="120"/>
      <c r="SRW550" s="120"/>
      <c r="SRX550" s="120"/>
      <c r="SRY550" s="120"/>
      <c r="SRZ550" s="120"/>
      <c r="SSA550" s="120"/>
      <c r="SSB550" s="120"/>
      <c r="SSC550" s="120"/>
      <c r="SSD550" s="120"/>
      <c r="SSE550" s="120"/>
      <c r="SSF550" s="120"/>
      <c r="SSG550" s="120"/>
      <c r="SSH550" s="120"/>
      <c r="SSI550" s="120"/>
      <c r="SSJ550" s="120"/>
      <c r="SSK550" s="120"/>
      <c r="SSL550" s="120"/>
      <c r="SSM550" s="120"/>
      <c r="SSN550" s="120"/>
      <c r="SSO550" s="120"/>
      <c r="SSP550" s="120"/>
      <c r="SSQ550" s="120"/>
      <c r="SSR550" s="120"/>
      <c r="SSS550" s="120"/>
      <c r="SST550" s="120"/>
      <c r="SSU550" s="120"/>
      <c r="SSV550" s="120"/>
      <c r="SSW550" s="120"/>
      <c r="SSX550" s="120"/>
      <c r="SSY550" s="120"/>
      <c r="SSZ550" s="120"/>
      <c r="STA550" s="120"/>
      <c r="STB550" s="120"/>
      <c r="STC550" s="120"/>
      <c r="STD550" s="120"/>
      <c r="STE550" s="120"/>
      <c r="STF550" s="120"/>
      <c r="STG550" s="120"/>
      <c r="STH550" s="120"/>
      <c r="STI550" s="120"/>
      <c r="STJ550" s="120"/>
      <c r="STK550" s="120"/>
      <c r="STL550" s="120"/>
      <c r="STM550" s="120"/>
      <c r="STN550" s="120"/>
      <c r="STO550" s="120"/>
      <c r="STP550" s="120"/>
      <c r="STQ550" s="120"/>
      <c r="STR550" s="120"/>
      <c r="STS550" s="120"/>
      <c r="STT550" s="120"/>
      <c r="STU550" s="120"/>
      <c r="STV550" s="120"/>
      <c r="STW550" s="120"/>
      <c r="STX550" s="120"/>
      <c r="STY550" s="120"/>
      <c r="STZ550" s="120"/>
      <c r="SUA550" s="120"/>
      <c r="SUB550" s="120"/>
      <c r="SUC550" s="120"/>
      <c r="SUD550" s="120"/>
      <c r="SUE550" s="120"/>
      <c r="SUF550" s="120"/>
      <c r="SUG550" s="120"/>
      <c r="SUH550" s="120"/>
      <c r="SUI550" s="120"/>
      <c r="SUJ550" s="120"/>
      <c r="SUK550" s="120"/>
      <c r="SUL550" s="120"/>
      <c r="SUM550" s="120"/>
      <c r="SUN550" s="120"/>
      <c r="SUO550" s="120"/>
      <c r="SUP550" s="120"/>
      <c r="SUQ550" s="120"/>
      <c r="SUR550" s="120"/>
      <c r="SUS550" s="120"/>
      <c r="SUT550" s="120"/>
      <c r="SUU550" s="120"/>
      <c r="SUV550" s="120"/>
      <c r="SUW550" s="120"/>
      <c r="SUX550" s="120"/>
      <c r="SUY550" s="120"/>
      <c r="SUZ550" s="120"/>
      <c r="SVA550" s="120"/>
      <c r="SVB550" s="120"/>
      <c r="SVC550" s="120"/>
      <c r="SVD550" s="120"/>
      <c r="SVE550" s="120"/>
      <c r="SVF550" s="120"/>
      <c r="SVG550" s="120"/>
      <c r="SVH550" s="120"/>
      <c r="SVI550" s="120"/>
      <c r="SVJ550" s="120"/>
      <c r="SVK550" s="120"/>
      <c r="SVL550" s="120"/>
      <c r="SVM550" s="120"/>
      <c r="SVN550" s="120"/>
      <c r="SVO550" s="120"/>
      <c r="SVP550" s="120"/>
      <c r="SVQ550" s="120"/>
      <c r="SVR550" s="120"/>
      <c r="SVS550" s="120"/>
      <c r="SVT550" s="120"/>
      <c r="SVU550" s="120"/>
      <c r="SVV550" s="120"/>
      <c r="SVW550" s="120"/>
      <c r="SVX550" s="120"/>
      <c r="SVY550" s="120"/>
      <c r="SVZ550" s="120"/>
      <c r="SWA550" s="120"/>
      <c r="SWB550" s="120"/>
      <c r="SWC550" s="120"/>
      <c r="SWD550" s="120"/>
      <c r="SWE550" s="120"/>
      <c r="SWF550" s="120"/>
      <c r="SWG550" s="120"/>
      <c r="SWH550" s="120"/>
      <c r="SWI550" s="120"/>
      <c r="SWJ550" s="120"/>
      <c r="SWK550" s="120"/>
      <c r="SWL550" s="120"/>
      <c r="SWM550" s="120"/>
      <c r="SWN550" s="120"/>
      <c r="SWO550" s="120"/>
      <c r="SWP550" s="120"/>
      <c r="SWQ550" s="120"/>
      <c r="SWR550" s="120"/>
      <c r="SWS550" s="120"/>
      <c r="SWT550" s="120"/>
      <c r="SWU550" s="120"/>
      <c r="SWV550" s="120"/>
      <c r="SWW550" s="120"/>
      <c r="SWX550" s="120"/>
      <c r="SWY550" s="120"/>
      <c r="SWZ550" s="120"/>
      <c r="SXA550" s="120"/>
      <c r="SXB550" s="120"/>
      <c r="SXC550" s="120"/>
      <c r="SXD550" s="120"/>
      <c r="SXE550" s="120"/>
      <c r="SXF550" s="120"/>
      <c r="SXG550" s="120"/>
      <c r="SXH550" s="120"/>
      <c r="SXI550" s="120"/>
      <c r="SXJ550" s="120"/>
      <c r="SXK550" s="120"/>
      <c r="SXL550" s="120"/>
      <c r="SXM550" s="120"/>
      <c r="SXN550" s="120"/>
      <c r="SXO550" s="120"/>
      <c r="SXP550" s="120"/>
      <c r="SXQ550" s="120"/>
      <c r="SXR550" s="120"/>
      <c r="SXS550" s="120"/>
      <c r="SXT550" s="120"/>
      <c r="SXU550" s="120"/>
      <c r="SXV550" s="120"/>
      <c r="SXW550" s="120"/>
      <c r="SXX550" s="120"/>
      <c r="SXY550" s="120"/>
      <c r="SXZ550" s="120"/>
      <c r="SYA550" s="120"/>
      <c r="SYB550" s="120"/>
      <c r="SYC550" s="120"/>
      <c r="SYD550" s="120"/>
      <c r="SYE550" s="120"/>
      <c r="SYF550" s="120"/>
      <c r="SYG550" s="120"/>
      <c r="SYH550" s="120"/>
      <c r="SYI550" s="120"/>
      <c r="SYJ550" s="120"/>
      <c r="SYK550" s="120"/>
      <c r="SYL550" s="120"/>
      <c r="SYM550" s="120"/>
      <c r="SYN550" s="120"/>
      <c r="SYO550" s="120"/>
      <c r="SYP550" s="120"/>
      <c r="SYQ550" s="120"/>
      <c r="SYR550" s="120"/>
      <c r="SYS550" s="120"/>
      <c r="SYT550" s="120"/>
      <c r="SYU550" s="120"/>
      <c r="SYV550" s="120"/>
      <c r="SYW550" s="120"/>
      <c r="SYX550" s="120"/>
      <c r="SYY550" s="120"/>
      <c r="SYZ550" s="120"/>
      <c r="SZA550" s="120"/>
      <c r="SZB550" s="120"/>
      <c r="SZC550" s="120"/>
      <c r="SZD550" s="120"/>
      <c r="SZE550" s="120"/>
      <c r="SZF550" s="120"/>
      <c r="SZG550" s="120"/>
      <c r="SZH550" s="120"/>
      <c r="SZI550" s="120"/>
      <c r="SZJ550" s="120"/>
      <c r="SZK550" s="120"/>
      <c r="SZL550" s="120"/>
      <c r="SZM550" s="120"/>
      <c r="SZN550" s="120"/>
      <c r="SZO550" s="120"/>
      <c r="SZP550" s="120"/>
      <c r="SZQ550" s="120"/>
      <c r="SZR550" s="120"/>
      <c r="SZS550" s="120"/>
      <c r="SZT550" s="120"/>
      <c r="SZU550" s="120"/>
      <c r="SZV550" s="120"/>
      <c r="SZW550" s="120"/>
      <c r="SZX550" s="120"/>
      <c r="SZY550" s="120"/>
      <c r="SZZ550" s="120"/>
      <c r="TAA550" s="120"/>
      <c r="TAB550" s="120"/>
      <c r="TAC550" s="120"/>
      <c r="TAD550" s="120"/>
      <c r="TAE550" s="120"/>
      <c r="TAF550" s="120"/>
      <c r="TAG550" s="120"/>
      <c r="TAH550" s="120"/>
      <c r="TAI550" s="120"/>
      <c r="TAJ550" s="120"/>
      <c r="TAK550" s="120"/>
      <c r="TAL550" s="120"/>
      <c r="TAM550" s="120"/>
      <c r="TAN550" s="120"/>
      <c r="TAO550" s="120"/>
      <c r="TAP550" s="120"/>
      <c r="TAQ550" s="120"/>
      <c r="TAR550" s="120"/>
      <c r="TAS550" s="120"/>
      <c r="TAT550" s="120"/>
      <c r="TAU550" s="120"/>
      <c r="TAV550" s="120"/>
      <c r="TAW550" s="120"/>
      <c r="TAX550" s="120"/>
      <c r="TAY550" s="120"/>
      <c r="TAZ550" s="120"/>
      <c r="TBA550" s="120"/>
      <c r="TBB550" s="120"/>
      <c r="TBC550" s="120"/>
      <c r="TBD550" s="120"/>
      <c r="TBE550" s="120"/>
      <c r="TBF550" s="120"/>
      <c r="TBG550" s="120"/>
      <c r="TBH550" s="120"/>
      <c r="TBI550" s="120"/>
      <c r="TBJ550" s="120"/>
      <c r="TBK550" s="120"/>
      <c r="TBL550" s="120"/>
      <c r="TBM550" s="120"/>
      <c r="TBN550" s="120"/>
      <c r="TBO550" s="120"/>
      <c r="TBP550" s="120"/>
      <c r="TBQ550" s="120"/>
      <c r="TBR550" s="120"/>
      <c r="TBS550" s="120"/>
      <c r="TBT550" s="120"/>
      <c r="TBU550" s="120"/>
      <c r="TBV550" s="120"/>
      <c r="TBW550" s="120"/>
      <c r="TBX550" s="120"/>
      <c r="TBY550" s="120"/>
      <c r="TBZ550" s="120"/>
      <c r="TCA550" s="120"/>
      <c r="TCB550" s="120"/>
      <c r="TCC550" s="120"/>
      <c r="TCD550" s="120"/>
      <c r="TCE550" s="120"/>
      <c r="TCF550" s="120"/>
      <c r="TCG550" s="120"/>
      <c r="TCH550" s="120"/>
      <c r="TCI550" s="120"/>
      <c r="TCJ550" s="120"/>
      <c r="TCK550" s="120"/>
      <c r="TCL550" s="120"/>
      <c r="TCM550" s="120"/>
      <c r="TCN550" s="120"/>
      <c r="TCO550" s="120"/>
      <c r="TCP550" s="120"/>
      <c r="TCQ550" s="120"/>
      <c r="TCR550" s="120"/>
      <c r="TCS550" s="120"/>
      <c r="TCT550" s="120"/>
      <c r="TCU550" s="120"/>
      <c r="TCV550" s="120"/>
      <c r="TCW550" s="120"/>
      <c r="TCX550" s="120"/>
      <c r="TCY550" s="120"/>
      <c r="TCZ550" s="120"/>
      <c r="TDA550" s="120"/>
      <c r="TDB550" s="120"/>
      <c r="TDC550" s="120"/>
      <c r="TDD550" s="120"/>
      <c r="TDE550" s="120"/>
      <c r="TDF550" s="120"/>
      <c r="TDG550" s="120"/>
      <c r="TDH550" s="120"/>
      <c r="TDI550" s="120"/>
      <c r="TDJ550" s="120"/>
      <c r="TDK550" s="120"/>
      <c r="TDL550" s="120"/>
      <c r="TDM550" s="120"/>
      <c r="TDN550" s="120"/>
      <c r="TDO550" s="120"/>
      <c r="TDP550" s="120"/>
      <c r="TDQ550" s="120"/>
      <c r="TDR550" s="120"/>
      <c r="TDS550" s="120"/>
      <c r="TDT550" s="120"/>
      <c r="TDU550" s="120"/>
      <c r="TDV550" s="120"/>
      <c r="TDW550" s="120"/>
      <c r="TDX550" s="120"/>
      <c r="TDY550" s="120"/>
      <c r="TDZ550" s="120"/>
      <c r="TEA550" s="120"/>
      <c r="TEB550" s="120"/>
      <c r="TEC550" s="120"/>
      <c r="TED550" s="120"/>
      <c r="TEE550" s="120"/>
      <c r="TEF550" s="120"/>
      <c r="TEG550" s="120"/>
      <c r="TEH550" s="120"/>
      <c r="TEI550" s="120"/>
      <c r="TEJ550" s="120"/>
      <c r="TEK550" s="120"/>
      <c r="TEL550" s="120"/>
      <c r="TEM550" s="120"/>
      <c r="TEN550" s="120"/>
      <c r="TEO550" s="120"/>
      <c r="TEP550" s="120"/>
      <c r="TEQ550" s="120"/>
      <c r="TER550" s="120"/>
      <c r="TES550" s="120"/>
      <c r="TET550" s="120"/>
      <c r="TEU550" s="120"/>
      <c r="TEV550" s="120"/>
      <c r="TEW550" s="120"/>
      <c r="TEX550" s="120"/>
      <c r="TEY550" s="120"/>
      <c r="TEZ550" s="120"/>
      <c r="TFA550" s="120"/>
      <c r="TFB550" s="120"/>
      <c r="TFC550" s="120"/>
      <c r="TFD550" s="120"/>
      <c r="TFE550" s="120"/>
      <c r="TFF550" s="120"/>
      <c r="TFG550" s="120"/>
      <c r="TFH550" s="120"/>
      <c r="TFI550" s="120"/>
      <c r="TFJ550" s="120"/>
      <c r="TFK550" s="120"/>
      <c r="TFL550" s="120"/>
      <c r="TFM550" s="120"/>
      <c r="TFN550" s="120"/>
      <c r="TFO550" s="120"/>
      <c r="TFP550" s="120"/>
      <c r="TFQ550" s="120"/>
      <c r="TFR550" s="120"/>
      <c r="TFS550" s="120"/>
      <c r="TFT550" s="120"/>
      <c r="TFU550" s="120"/>
      <c r="TFV550" s="120"/>
      <c r="TFW550" s="120"/>
      <c r="TFX550" s="120"/>
      <c r="TFY550" s="120"/>
      <c r="TFZ550" s="120"/>
      <c r="TGA550" s="120"/>
      <c r="TGB550" s="120"/>
      <c r="TGC550" s="120"/>
      <c r="TGD550" s="120"/>
      <c r="TGE550" s="120"/>
      <c r="TGF550" s="120"/>
      <c r="TGG550" s="120"/>
      <c r="TGH550" s="120"/>
      <c r="TGI550" s="120"/>
      <c r="TGJ550" s="120"/>
      <c r="TGK550" s="120"/>
      <c r="TGL550" s="120"/>
      <c r="TGM550" s="120"/>
      <c r="TGN550" s="120"/>
      <c r="TGO550" s="120"/>
      <c r="TGP550" s="120"/>
      <c r="TGQ550" s="120"/>
      <c r="TGR550" s="120"/>
      <c r="TGS550" s="120"/>
      <c r="TGT550" s="120"/>
      <c r="TGU550" s="120"/>
      <c r="TGV550" s="120"/>
      <c r="TGW550" s="120"/>
      <c r="TGX550" s="120"/>
      <c r="TGY550" s="120"/>
      <c r="TGZ550" s="120"/>
      <c r="THA550" s="120"/>
      <c r="THB550" s="120"/>
      <c r="THC550" s="120"/>
      <c r="THD550" s="120"/>
      <c r="THE550" s="120"/>
      <c r="THF550" s="120"/>
      <c r="THG550" s="120"/>
      <c r="THH550" s="120"/>
      <c r="THI550" s="120"/>
      <c r="THJ550" s="120"/>
      <c r="THK550" s="120"/>
      <c r="THL550" s="120"/>
      <c r="THM550" s="120"/>
      <c r="THN550" s="120"/>
      <c r="THO550" s="120"/>
      <c r="THP550" s="120"/>
      <c r="THQ550" s="120"/>
      <c r="THR550" s="120"/>
      <c r="THS550" s="120"/>
      <c r="THT550" s="120"/>
      <c r="THU550" s="120"/>
      <c r="THV550" s="120"/>
      <c r="THW550" s="120"/>
      <c r="THX550" s="120"/>
      <c r="THY550" s="120"/>
      <c r="THZ550" s="120"/>
      <c r="TIA550" s="120"/>
      <c r="TIB550" s="120"/>
      <c r="TIC550" s="120"/>
      <c r="TID550" s="120"/>
      <c r="TIE550" s="120"/>
      <c r="TIF550" s="120"/>
      <c r="TIG550" s="120"/>
      <c r="TIH550" s="120"/>
      <c r="TII550" s="120"/>
      <c r="TIJ550" s="120"/>
      <c r="TIK550" s="120"/>
      <c r="TIL550" s="120"/>
      <c r="TIM550" s="120"/>
      <c r="TIN550" s="120"/>
      <c r="TIO550" s="120"/>
      <c r="TIP550" s="120"/>
      <c r="TIQ550" s="120"/>
      <c r="TIR550" s="120"/>
      <c r="TIS550" s="120"/>
      <c r="TIT550" s="120"/>
      <c r="TIU550" s="120"/>
      <c r="TIV550" s="120"/>
      <c r="TIW550" s="120"/>
      <c r="TIX550" s="120"/>
      <c r="TIY550" s="120"/>
      <c r="TIZ550" s="120"/>
      <c r="TJA550" s="120"/>
      <c r="TJB550" s="120"/>
      <c r="TJC550" s="120"/>
      <c r="TJD550" s="120"/>
      <c r="TJE550" s="120"/>
      <c r="TJF550" s="120"/>
      <c r="TJG550" s="120"/>
      <c r="TJH550" s="120"/>
      <c r="TJI550" s="120"/>
      <c r="TJJ550" s="120"/>
      <c r="TJK550" s="120"/>
      <c r="TJL550" s="120"/>
      <c r="TJM550" s="120"/>
      <c r="TJN550" s="120"/>
      <c r="TJO550" s="120"/>
      <c r="TJP550" s="120"/>
      <c r="TJQ550" s="120"/>
      <c r="TJR550" s="120"/>
      <c r="TJS550" s="120"/>
      <c r="TJT550" s="120"/>
      <c r="TJU550" s="120"/>
      <c r="TJV550" s="120"/>
      <c r="TJW550" s="120"/>
      <c r="TJX550" s="120"/>
      <c r="TJY550" s="120"/>
      <c r="TJZ550" s="120"/>
      <c r="TKA550" s="120"/>
      <c r="TKB550" s="120"/>
      <c r="TKC550" s="120"/>
      <c r="TKD550" s="120"/>
      <c r="TKE550" s="120"/>
      <c r="TKF550" s="120"/>
      <c r="TKG550" s="120"/>
      <c r="TKH550" s="120"/>
      <c r="TKI550" s="120"/>
      <c r="TKJ550" s="120"/>
      <c r="TKK550" s="120"/>
      <c r="TKL550" s="120"/>
      <c r="TKM550" s="120"/>
      <c r="TKN550" s="120"/>
      <c r="TKO550" s="120"/>
      <c r="TKP550" s="120"/>
      <c r="TKQ550" s="120"/>
      <c r="TKR550" s="120"/>
      <c r="TKS550" s="120"/>
      <c r="TKT550" s="120"/>
      <c r="TKU550" s="120"/>
      <c r="TKV550" s="120"/>
      <c r="TKW550" s="120"/>
      <c r="TKX550" s="120"/>
      <c r="TKY550" s="120"/>
      <c r="TKZ550" s="120"/>
      <c r="TLA550" s="120"/>
      <c r="TLB550" s="120"/>
      <c r="TLC550" s="120"/>
      <c r="TLD550" s="120"/>
      <c r="TLE550" s="120"/>
      <c r="TLF550" s="120"/>
      <c r="TLG550" s="120"/>
      <c r="TLH550" s="120"/>
      <c r="TLI550" s="120"/>
      <c r="TLJ550" s="120"/>
      <c r="TLK550" s="120"/>
      <c r="TLL550" s="120"/>
      <c r="TLM550" s="120"/>
      <c r="TLN550" s="120"/>
      <c r="TLO550" s="120"/>
      <c r="TLP550" s="120"/>
      <c r="TLQ550" s="120"/>
      <c r="TLR550" s="120"/>
      <c r="TLS550" s="120"/>
      <c r="TLT550" s="120"/>
      <c r="TLU550" s="120"/>
      <c r="TLV550" s="120"/>
      <c r="TLW550" s="120"/>
      <c r="TLX550" s="120"/>
      <c r="TLY550" s="120"/>
      <c r="TLZ550" s="120"/>
      <c r="TMA550" s="120"/>
      <c r="TMB550" s="120"/>
      <c r="TMC550" s="120"/>
      <c r="TMD550" s="120"/>
      <c r="TME550" s="120"/>
      <c r="TMF550" s="120"/>
      <c r="TMG550" s="120"/>
      <c r="TMH550" s="120"/>
      <c r="TMI550" s="120"/>
      <c r="TMJ550" s="120"/>
      <c r="TMK550" s="120"/>
      <c r="TML550" s="120"/>
      <c r="TMM550" s="120"/>
      <c r="TMN550" s="120"/>
      <c r="TMO550" s="120"/>
      <c r="TMP550" s="120"/>
      <c r="TMQ550" s="120"/>
      <c r="TMR550" s="120"/>
      <c r="TMS550" s="120"/>
      <c r="TMT550" s="120"/>
      <c r="TMU550" s="120"/>
      <c r="TMV550" s="120"/>
      <c r="TMW550" s="120"/>
      <c r="TMX550" s="120"/>
      <c r="TMY550" s="120"/>
      <c r="TMZ550" s="120"/>
      <c r="TNA550" s="120"/>
      <c r="TNB550" s="120"/>
      <c r="TNC550" s="120"/>
      <c r="TND550" s="120"/>
      <c r="TNE550" s="120"/>
      <c r="TNF550" s="120"/>
      <c r="TNG550" s="120"/>
      <c r="TNH550" s="120"/>
      <c r="TNI550" s="120"/>
      <c r="TNJ550" s="120"/>
      <c r="TNK550" s="120"/>
      <c r="TNL550" s="120"/>
      <c r="TNM550" s="120"/>
      <c r="TNN550" s="120"/>
      <c r="TNO550" s="120"/>
      <c r="TNP550" s="120"/>
      <c r="TNQ550" s="120"/>
      <c r="TNR550" s="120"/>
      <c r="TNS550" s="120"/>
      <c r="TNT550" s="120"/>
      <c r="TNU550" s="120"/>
      <c r="TNV550" s="120"/>
      <c r="TNW550" s="120"/>
      <c r="TNX550" s="120"/>
      <c r="TNY550" s="120"/>
      <c r="TNZ550" s="120"/>
      <c r="TOA550" s="120"/>
      <c r="TOB550" s="120"/>
      <c r="TOC550" s="120"/>
      <c r="TOD550" s="120"/>
      <c r="TOE550" s="120"/>
      <c r="TOF550" s="120"/>
      <c r="TOG550" s="120"/>
      <c r="TOH550" s="120"/>
      <c r="TOI550" s="120"/>
      <c r="TOJ550" s="120"/>
      <c r="TOK550" s="120"/>
      <c r="TOL550" s="120"/>
      <c r="TOM550" s="120"/>
      <c r="TON550" s="120"/>
      <c r="TOO550" s="120"/>
      <c r="TOP550" s="120"/>
      <c r="TOQ550" s="120"/>
      <c r="TOR550" s="120"/>
      <c r="TOS550" s="120"/>
      <c r="TOT550" s="120"/>
      <c r="TOU550" s="120"/>
      <c r="TOV550" s="120"/>
      <c r="TOW550" s="120"/>
      <c r="TOX550" s="120"/>
      <c r="TOY550" s="120"/>
      <c r="TOZ550" s="120"/>
      <c r="TPA550" s="120"/>
      <c r="TPB550" s="120"/>
      <c r="TPC550" s="120"/>
      <c r="TPD550" s="120"/>
      <c r="TPE550" s="120"/>
      <c r="TPF550" s="120"/>
      <c r="TPG550" s="120"/>
      <c r="TPH550" s="120"/>
      <c r="TPI550" s="120"/>
      <c r="TPJ550" s="120"/>
      <c r="TPK550" s="120"/>
      <c r="TPL550" s="120"/>
      <c r="TPM550" s="120"/>
      <c r="TPN550" s="120"/>
      <c r="TPO550" s="120"/>
      <c r="TPP550" s="120"/>
      <c r="TPQ550" s="120"/>
      <c r="TPR550" s="120"/>
      <c r="TPS550" s="120"/>
      <c r="TPT550" s="120"/>
      <c r="TPU550" s="120"/>
      <c r="TPV550" s="120"/>
      <c r="TPW550" s="120"/>
      <c r="TPX550" s="120"/>
      <c r="TPY550" s="120"/>
      <c r="TPZ550" s="120"/>
      <c r="TQA550" s="120"/>
      <c r="TQB550" s="120"/>
      <c r="TQC550" s="120"/>
      <c r="TQD550" s="120"/>
      <c r="TQE550" s="120"/>
      <c r="TQF550" s="120"/>
      <c r="TQG550" s="120"/>
      <c r="TQH550" s="120"/>
      <c r="TQI550" s="120"/>
      <c r="TQJ550" s="120"/>
      <c r="TQK550" s="120"/>
      <c r="TQL550" s="120"/>
      <c r="TQM550" s="120"/>
      <c r="TQN550" s="120"/>
      <c r="TQO550" s="120"/>
      <c r="TQP550" s="120"/>
      <c r="TQQ550" s="120"/>
      <c r="TQR550" s="120"/>
      <c r="TQS550" s="120"/>
      <c r="TQT550" s="120"/>
      <c r="TQU550" s="120"/>
      <c r="TQV550" s="120"/>
      <c r="TQW550" s="120"/>
      <c r="TQX550" s="120"/>
      <c r="TQY550" s="120"/>
      <c r="TQZ550" s="120"/>
      <c r="TRA550" s="120"/>
      <c r="TRB550" s="120"/>
      <c r="TRC550" s="120"/>
      <c r="TRD550" s="120"/>
      <c r="TRE550" s="120"/>
      <c r="TRF550" s="120"/>
      <c r="TRG550" s="120"/>
      <c r="TRH550" s="120"/>
      <c r="TRI550" s="120"/>
      <c r="TRJ550" s="120"/>
      <c r="TRK550" s="120"/>
      <c r="TRL550" s="120"/>
      <c r="TRM550" s="120"/>
      <c r="TRN550" s="120"/>
      <c r="TRO550" s="120"/>
      <c r="TRP550" s="120"/>
      <c r="TRQ550" s="120"/>
      <c r="TRR550" s="120"/>
      <c r="TRS550" s="120"/>
      <c r="TRT550" s="120"/>
      <c r="TRU550" s="120"/>
      <c r="TRV550" s="120"/>
      <c r="TRW550" s="120"/>
      <c r="TRX550" s="120"/>
      <c r="TRY550" s="120"/>
      <c r="TRZ550" s="120"/>
      <c r="TSA550" s="120"/>
      <c r="TSB550" s="120"/>
      <c r="TSC550" s="120"/>
      <c r="TSD550" s="120"/>
      <c r="TSE550" s="120"/>
      <c r="TSF550" s="120"/>
      <c r="TSG550" s="120"/>
      <c r="TSH550" s="120"/>
      <c r="TSI550" s="120"/>
      <c r="TSJ550" s="120"/>
      <c r="TSK550" s="120"/>
      <c r="TSL550" s="120"/>
      <c r="TSM550" s="120"/>
      <c r="TSN550" s="120"/>
      <c r="TSO550" s="120"/>
      <c r="TSP550" s="120"/>
      <c r="TSQ550" s="120"/>
      <c r="TSR550" s="120"/>
      <c r="TSS550" s="120"/>
      <c r="TST550" s="120"/>
      <c r="TSU550" s="120"/>
      <c r="TSV550" s="120"/>
      <c r="TSW550" s="120"/>
      <c r="TSX550" s="120"/>
      <c r="TSY550" s="120"/>
      <c r="TSZ550" s="120"/>
      <c r="TTA550" s="120"/>
      <c r="TTB550" s="120"/>
      <c r="TTC550" s="120"/>
      <c r="TTD550" s="120"/>
      <c r="TTE550" s="120"/>
      <c r="TTF550" s="120"/>
      <c r="TTG550" s="120"/>
      <c r="TTH550" s="120"/>
      <c r="TTI550" s="120"/>
      <c r="TTJ550" s="120"/>
      <c r="TTK550" s="120"/>
      <c r="TTL550" s="120"/>
      <c r="TTM550" s="120"/>
      <c r="TTN550" s="120"/>
      <c r="TTO550" s="120"/>
      <c r="TTP550" s="120"/>
      <c r="TTQ550" s="120"/>
      <c r="TTR550" s="120"/>
      <c r="TTS550" s="120"/>
      <c r="TTT550" s="120"/>
      <c r="TTU550" s="120"/>
      <c r="TTV550" s="120"/>
      <c r="TTW550" s="120"/>
      <c r="TTX550" s="120"/>
      <c r="TTY550" s="120"/>
      <c r="TTZ550" s="120"/>
      <c r="TUA550" s="120"/>
      <c r="TUB550" s="120"/>
      <c r="TUC550" s="120"/>
      <c r="TUD550" s="120"/>
      <c r="TUE550" s="120"/>
      <c r="TUF550" s="120"/>
      <c r="TUG550" s="120"/>
      <c r="TUH550" s="120"/>
      <c r="TUI550" s="120"/>
      <c r="TUJ550" s="120"/>
      <c r="TUK550" s="120"/>
      <c r="TUL550" s="120"/>
      <c r="TUM550" s="120"/>
      <c r="TUN550" s="120"/>
      <c r="TUO550" s="120"/>
      <c r="TUP550" s="120"/>
      <c r="TUQ550" s="120"/>
      <c r="TUR550" s="120"/>
      <c r="TUS550" s="120"/>
      <c r="TUT550" s="120"/>
      <c r="TUU550" s="120"/>
      <c r="TUV550" s="120"/>
      <c r="TUW550" s="120"/>
      <c r="TUX550" s="120"/>
      <c r="TUY550" s="120"/>
      <c r="TUZ550" s="120"/>
      <c r="TVA550" s="120"/>
      <c r="TVB550" s="120"/>
      <c r="TVC550" s="120"/>
      <c r="TVD550" s="120"/>
      <c r="TVE550" s="120"/>
      <c r="TVF550" s="120"/>
      <c r="TVG550" s="120"/>
      <c r="TVH550" s="120"/>
      <c r="TVI550" s="120"/>
      <c r="TVJ550" s="120"/>
      <c r="TVK550" s="120"/>
      <c r="TVL550" s="120"/>
      <c r="TVM550" s="120"/>
      <c r="TVN550" s="120"/>
      <c r="TVO550" s="120"/>
      <c r="TVP550" s="120"/>
      <c r="TVQ550" s="120"/>
      <c r="TVR550" s="120"/>
      <c r="TVS550" s="120"/>
      <c r="TVT550" s="120"/>
      <c r="TVU550" s="120"/>
      <c r="TVV550" s="120"/>
      <c r="TVW550" s="120"/>
      <c r="TVX550" s="120"/>
      <c r="TVY550" s="120"/>
      <c r="TVZ550" s="120"/>
      <c r="TWA550" s="120"/>
      <c r="TWB550" s="120"/>
      <c r="TWC550" s="120"/>
      <c r="TWD550" s="120"/>
      <c r="TWE550" s="120"/>
      <c r="TWF550" s="120"/>
      <c r="TWG550" s="120"/>
      <c r="TWH550" s="120"/>
      <c r="TWI550" s="120"/>
      <c r="TWJ550" s="120"/>
      <c r="TWK550" s="120"/>
      <c r="TWL550" s="120"/>
      <c r="TWM550" s="120"/>
      <c r="TWN550" s="120"/>
      <c r="TWO550" s="120"/>
      <c r="TWP550" s="120"/>
      <c r="TWQ550" s="120"/>
      <c r="TWR550" s="120"/>
      <c r="TWS550" s="120"/>
      <c r="TWT550" s="120"/>
      <c r="TWU550" s="120"/>
      <c r="TWV550" s="120"/>
      <c r="TWW550" s="120"/>
      <c r="TWX550" s="120"/>
      <c r="TWY550" s="120"/>
      <c r="TWZ550" s="120"/>
      <c r="TXA550" s="120"/>
      <c r="TXB550" s="120"/>
      <c r="TXC550" s="120"/>
      <c r="TXD550" s="120"/>
      <c r="TXE550" s="120"/>
      <c r="TXF550" s="120"/>
      <c r="TXG550" s="120"/>
      <c r="TXH550" s="120"/>
      <c r="TXI550" s="120"/>
      <c r="TXJ550" s="120"/>
      <c r="TXK550" s="120"/>
      <c r="TXL550" s="120"/>
      <c r="TXM550" s="120"/>
      <c r="TXN550" s="120"/>
      <c r="TXO550" s="120"/>
      <c r="TXP550" s="120"/>
      <c r="TXQ550" s="120"/>
      <c r="TXR550" s="120"/>
      <c r="TXS550" s="120"/>
      <c r="TXT550" s="120"/>
      <c r="TXU550" s="120"/>
      <c r="TXV550" s="120"/>
      <c r="TXW550" s="120"/>
      <c r="TXX550" s="120"/>
      <c r="TXY550" s="120"/>
      <c r="TXZ550" s="120"/>
      <c r="TYA550" s="120"/>
      <c r="TYB550" s="120"/>
      <c r="TYC550" s="120"/>
      <c r="TYD550" s="120"/>
      <c r="TYE550" s="120"/>
      <c r="TYF550" s="120"/>
      <c r="TYG550" s="120"/>
      <c r="TYH550" s="120"/>
      <c r="TYI550" s="120"/>
      <c r="TYJ550" s="120"/>
      <c r="TYK550" s="120"/>
      <c r="TYL550" s="120"/>
      <c r="TYM550" s="120"/>
      <c r="TYN550" s="120"/>
      <c r="TYO550" s="120"/>
      <c r="TYP550" s="120"/>
      <c r="TYQ550" s="120"/>
      <c r="TYR550" s="120"/>
      <c r="TYS550" s="120"/>
      <c r="TYT550" s="120"/>
      <c r="TYU550" s="120"/>
      <c r="TYV550" s="120"/>
      <c r="TYW550" s="120"/>
      <c r="TYX550" s="120"/>
      <c r="TYY550" s="120"/>
      <c r="TYZ550" s="120"/>
      <c r="TZA550" s="120"/>
      <c r="TZB550" s="120"/>
      <c r="TZC550" s="120"/>
      <c r="TZD550" s="120"/>
      <c r="TZE550" s="120"/>
      <c r="TZF550" s="120"/>
      <c r="TZG550" s="120"/>
      <c r="TZH550" s="120"/>
      <c r="TZI550" s="120"/>
      <c r="TZJ550" s="120"/>
      <c r="TZK550" s="120"/>
      <c r="TZL550" s="120"/>
      <c r="TZM550" s="120"/>
      <c r="TZN550" s="120"/>
      <c r="TZO550" s="120"/>
      <c r="TZP550" s="120"/>
      <c r="TZQ550" s="120"/>
      <c r="TZR550" s="120"/>
      <c r="TZS550" s="120"/>
      <c r="TZT550" s="120"/>
      <c r="TZU550" s="120"/>
      <c r="TZV550" s="120"/>
      <c r="TZW550" s="120"/>
      <c r="TZX550" s="120"/>
      <c r="TZY550" s="120"/>
      <c r="TZZ550" s="120"/>
      <c r="UAA550" s="120"/>
      <c r="UAB550" s="120"/>
      <c r="UAC550" s="120"/>
      <c r="UAD550" s="120"/>
      <c r="UAE550" s="120"/>
      <c r="UAF550" s="120"/>
      <c r="UAG550" s="120"/>
      <c r="UAH550" s="120"/>
      <c r="UAI550" s="120"/>
      <c r="UAJ550" s="120"/>
      <c r="UAK550" s="120"/>
      <c r="UAL550" s="120"/>
      <c r="UAM550" s="120"/>
      <c r="UAN550" s="120"/>
      <c r="UAO550" s="120"/>
      <c r="UAP550" s="120"/>
      <c r="UAQ550" s="120"/>
      <c r="UAR550" s="120"/>
      <c r="UAS550" s="120"/>
      <c r="UAT550" s="120"/>
      <c r="UAU550" s="120"/>
      <c r="UAV550" s="120"/>
      <c r="UAW550" s="120"/>
      <c r="UAX550" s="120"/>
      <c r="UAY550" s="120"/>
      <c r="UAZ550" s="120"/>
      <c r="UBA550" s="120"/>
      <c r="UBB550" s="120"/>
      <c r="UBC550" s="120"/>
      <c r="UBD550" s="120"/>
      <c r="UBE550" s="120"/>
      <c r="UBF550" s="120"/>
      <c r="UBG550" s="120"/>
      <c r="UBH550" s="120"/>
      <c r="UBI550" s="120"/>
      <c r="UBJ550" s="120"/>
      <c r="UBK550" s="120"/>
      <c r="UBL550" s="120"/>
      <c r="UBM550" s="120"/>
      <c r="UBN550" s="120"/>
      <c r="UBO550" s="120"/>
      <c r="UBP550" s="120"/>
      <c r="UBQ550" s="120"/>
      <c r="UBR550" s="120"/>
      <c r="UBS550" s="120"/>
      <c r="UBT550" s="120"/>
      <c r="UBU550" s="120"/>
      <c r="UBV550" s="120"/>
      <c r="UBW550" s="120"/>
      <c r="UBX550" s="120"/>
      <c r="UBY550" s="120"/>
      <c r="UBZ550" s="120"/>
      <c r="UCA550" s="120"/>
      <c r="UCB550" s="120"/>
      <c r="UCC550" s="120"/>
      <c r="UCD550" s="120"/>
      <c r="UCE550" s="120"/>
      <c r="UCF550" s="120"/>
      <c r="UCG550" s="120"/>
      <c r="UCH550" s="120"/>
      <c r="UCI550" s="120"/>
      <c r="UCJ550" s="120"/>
      <c r="UCK550" s="120"/>
      <c r="UCL550" s="120"/>
      <c r="UCM550" s="120"/>
      <c r="UCN550" s="120"/>
      <c r="UCO550" s="120"/>
      <c r="UCP550" s="120"/>
      <c r="UCQ550" s="120"/>
      <c r="UCR550" s="120"/>
      <c r="UCS550" s="120"/>
      <c r="UCT550" s="120"/>
      <c r="UCU550" s="120"/>
      <c r="UCV550" s="120"/>
      <c r="UCW550" s="120"/>
      <c r="UCX550" s="120"/>
      <c r="UCY550" s="120"/>
      <c r="UCZ550" s="120"/>
      <c r="UDA550" s="120"/>
      <c r="UDB550" s="120"/>
      <c r="UDC550" s="120"/>
      <c r="UDD550" s="120"/>
      <c r="UDE550" s="120"/>
      <c r="UDF550" s="120"/>
      <c r="UDG550" s="120"/>
      <c r="UDH550" s="120"/>
      <c r="UDI550" s="120"/>
      <c r="UDJ550" s="120"/>
      <c r="UDK550" s="120"/>
      <c r="UDL550" s="120"/>
      <c r="UDM550" s="120"/>
      <c r="UDN550" s="120"/>
      <c r="UDO550" s="120"/>
      <c r="UDP550" s="120"/>
      <c r="UDQ550" s="120"/>
      <c r="UDR550" s="120"/>
      <c r="UDS550" s="120"/>
      <c r="UDT550" s="120"/>
      <c r="UDU550" s="120"/>
      <c r="UDV550" s="120"/>
      <c r="UDW550" s="120"/>
      <c r="UDX550" s="120"/>
      <c r="UDY550" s="120"/>
      <c r="UDZ550" s="120"/>
      <c r="UEA550" s="120"/>
      <c r="UEB550" s="120"/>
      <c r="UEC550" s="120"/>
      <c r="UED550" s="120"/>
      <c r="UEE550" s="120"/>
      <c r="UEF550" s="120"/>
      <c r="UEG550" s="120"/>
      <c r="UEH550" s="120"/>
      <c r="UEI550" s="120"/>
      <c r="UEJ550" s="120"/>
      <c r="UEK550" s="120"/>
      <c r="UEL550" s="120"/>
      <c r="UEM550" s="120"/>
      <c r="UEN550" s="120"/>
      <c r="UEO550" s="120"/>
      <c r="UEP550" s="120"/>
      <c r="UEQ550" s="120"/>
      <c r="UER550" s="120"/>
      <c r="UES550" s="120"/>
      <c r="UET550" s="120"/>
      <c r="UEU550" s="120"/>
      <c r="UEV550" s="120"/>
      <c r="UEW550" s="120"/>
      <c r="UEX550" s="120"/>
      <c r="UEY550" s="120"/>
      <c r="UEZ550" s="120"/>
      <c r="UFA550" s="120"/>
      <c r="UFB550" s="120"/>
      <c r="UFC550" s="120"/>
      <c r="UFD550" s="120"/>
      <c r="UFE550" s="120"/>
      <c r="UFF550" s="120"/>
      <c r="UFG550" s="120"/>
      <c r="UFH550" s="120"/>
      <c r="UFI550" s="120"/>
      <c r="UFJ550" s="120"/>
      <c r="UFK550" s="120"/>
      <c r="UFL550" s="120"/>
      <c r="UFM550" s="120"/>
      <c r="UFN550" s="120"/>
      <c r="UFO550" s="120"/>
      <c r="UFP550" s="120"/>
      <c r="UFQ550" s="120"/>
      <c r="UFR550" s="120"/>
      <c r="UFS550" s="120"/>
      <c r="UFT550" s="120"/>
      <c r="UFU550" s="120"/>
      <c r="UFV550" s="120"/>
      <c r="UFW550" s="120"/>
      <c r="UFX550" s="120"/>
      <c r="UFY550" s="120"/>
      <c r="UFZ550" s="120"/>
      <c r="UGA550" s="120"/>
      <c r="UGB550" s="120"/>
      <c r="UGC550" s="120"/>
      <c r="UGD550" s="120"/>
      <c r="UGE550" s="120"/>
      <c r="UGF550" s="120"/>
      <c r="UGG550" s="120"/>
      <c r="UGH550" s="120"/>
      <c r="UGI550" s="120"/>
      <c r="UGJ550" s="120"/>
      <c r="UGK550" s="120"/>
      <c r="UGL550" s="120"/>
      <c r="UGM550" s="120"/>
      <c r="UGN550" s="120"/>
      <c r="UGO550" s="120"/>
      <c r="UGP550" s="120"/>
      <c r="UGQ550" s="120"/>
      <c r="UGR550" s="120"/>
      <c r="UGS550" s="120"/>
      <c r="UGT550" s="120"/>
      <c r="UGU550" s="120"/>
      <c r="UGV550" s="120"/>
      <c r="UGW550" s="120"/>
      <c r="UGX550" s="120"/>
      <c r="UGY550" s="120"/>
      <c r="UGZ550" s="120"/>
      <c r="UHA550" s="120"/>
      <c r="UHB550" s="120"/>
      <c r="UHC550" s="120"/>
      <c r="UHD550" s="120"/>
      <c r="UHE550" s="120"/>
      <c r="UHF550" s="120"/>
      <c r="UHG550" s="120"/>
      <c r="UHH550" s="120"/>
      <c r="UHI550" s="120"/>
      <c r="UHJ550" s="120"/>
      <c r="UHK550" s="120"/>
      <c r="UHL550" s="120"/>
      <c r="UHM550" s="120"/>
      <c r="UHN550" s="120"/>
      <c r="UHO550" s="120"/>
      <c r="UHP550" s="120"/>
      <c r="UHQ550" s="120"/>
      <c r="UHR550" s="120"/>
      <c r="UHS550" s="120"/>
      <c r="UHT550" s="120"/>
      <c r="UHU550" s="120"/>
      <c r="UHV550" s="120"/>
      <c r="UHW550" s="120"/>
      <c r="UHX550" s="120"/>
      <c r="UHY550" s="120"/>
      <c r="UHZ550" s="120"/>
      <c r="UIA550" s="120"/>
      <c r="UIB550" s="120"/>
      <c r="UIC550" s="120"/>
      <c r="UID550" s="120"/>
      <c r="UIE550" s="120"/>
      <c r="UIF550" s="120"/>
      <c r="UIG550" s="120"/>
      <c r="UIH550" s="120"/>
      <c r="UII550" s="120"/>
      <c r="UIJ550" s="120"/>
      <c r="UIK550" s="120"/>
      <c r="UIL550" s="120"/>
      <c r="UIM550" s="120"/>
      <c r="UIN550" s="120"/>
      <c r="UIO550" s="120"/>
      <c r="UIP550" s="120"/>
      <c r="UIQ550" s="120"/>
      <c r="UIR550" s="120"/>
      <c r="UIS550" s="120"/>
      <c r="UIT550" s="120"/>
      <c r="UIU550" s="120"/>
      <c r="UIV550" s="120"/>
      <c r="UIW550" s="120"/>
      <c r="UIX550" s="120"/>
      <c r="UIY550" s="120"/>
      <c r="UIZ550" s="120"/>
      <c r="UJA550" s="120"/>
      <c r="UJB550" s="120"/>
      <c r="UJC550" s="120"/>
      <c r="UJD550" s="120"/>
      <c r="UJE550" s="120"/>
      <c r="UJF550" s="120"/>
      <c r="UJG550" s="120"/>
      <c r="UJH550" s="120"/>
      <c r="UJI550" s="120"/>
      <c r="UJJ550" s="120"/>
      <c r="UJK550" s="120"/>
      <c r="UJL550" s="120"/>
      <c r="UJM550" s="120"/>
      <c r="UJN550" s="120"/>
      <c r="UJO550" s="120"/>
      <c r="UJP550" s="120"/>
      <c r="UJQ550" s="120"/>
      <c r="UJR550" s="120"/>
      <c r="UJS550" s="120"/>
      <c r="UJT550" s="120"/>
      <c r="UJU550" s="120"/>
      <c r="UJV550" s="120"/>
      <c r="UJW550" s="120"/>
      <c r="UJX550" s="120"/>
      <c r="UJY550" s="120"/>
      <c r="UJZ550" s="120"/>
      <c r="UKA550" s="120"/>
      <c r="UKB550" s="120"/>
      <c r="UKC550" s="120"/>
      <c r="UKD550" s="120"/>
      <c r="UKE550" s="120"/>
      <c r="UKF550" s="120"/>
      <c r="UKG550" s="120"/>
      <c r="UKH550" s="120"/>
      <c r="UKI550" s="120"/>
      <c r="UKJ550" s="120"/>
      <c r="UKK550" s="120"/>
      <c r="UKL550" s="120"/>
      <c r="UKM550" s="120"/>
      <c r="UKN550" s="120"/>
      <c r="UKO550" s="120"/>
      <c r="UKP550" s="120"/>
      <c r="UKQ550" s="120"/>
      <c r="UKR550" s="120"/>
      <c r="UKS550" s="120"/>
      <c r="UKT550" s="120"/>
      <c r="UKU550" s="120"/>
      <c r="UKV550" s="120"/>
      <c r="UKW550" s="120"/>
      <c r="UKX550" s="120"/>
      <c r="UKY550" s="120"/>
      <c r="UKZ550" s="120"/>
      <c r="ULA550" s="120"/>
      <c r="ULB550" s="120"/>
      <c r="ULC550" s="120"/>
      <c r="ULD550" s="120"/>
      <c r="ULE550" s="120"/>
      <c r="ULF550" s="120"/>
      <c r="ULG550" s="120"/>
      <c r="ULH550" s="120"/>
      <c r="ULI550" s="120"/>
      <c r="ULJ550" s="120"/>
      <c r="ULK550" s="120"/>
      <c r="ULL550" s="120"/>
      <c r="ULM550" s="120"/>
      <c r="ULN550" s="120"/>
      <c r="ULO550" s="120"/>
      <c r="ULP550" s="120"/>
      <c r="ULQ550" s="120"/>
      <c r="ULR550" s="120"/>
      <c r="ULS550" s="120"/>
      <c r="ULT550" s="120"/>
      <c r="ULU550" s="120"/>
      <c r="ULV550" s="120"/>
      <c r="ULW550" s="120"/>
      <c r="ULX550" s="120"/>
      <c r="ULY550" s="120"/>
      <c r="ULZ550" s="120"/>
      <c r="UMA550" s="120"/>
      <c r="UMB550" s="120"/>
      <c r="UMC550" s="120"/>
      <c r="UMD550" s="120"/>
      <c r="UME550" s="120"/>
      <c r="UMF550" s="120"/>
      <c r="UMG550" s="120"/>
      <c r="UMH550" s="120"/>
      <c r="UMI550" s="120"/>
      <c r="UMJ550" s="120"/>
      <c r="UMK550" s="120"/>
      <c r="UML550" s="120"/>
      <c r="UMM550" s="120"/>
      <c r="UMN550" s="120"/>
      <c r="UMO550" s="120"/>
      <c r="UMP550" s="120"/>
      <c r="UMQ550" s="120"/>
      <c r="UMR550" s="120"/>
      <c r="UMS550" s="120"/>
      <c r="UMT550" s="120"/>
      <c r="UMU550" s="120"/>
      <c r="UMV550" s="120"/>
      <c r="UMW550" s="120"/>
      <c r="UMX550" s="120"/>
      <c r="UMY550" s="120"/>
      <c r="UMZ550" s="120"/>
      <c r="UNA550" s="120"/>
      <c r="UNB550" s="120"/>
      <c r="UNC550" s="120"/>
      <c r="UND550" s="120"/>
      <c r="UNE550" s="120"/>
      <c r="UNF550" s="120"/>
      <c r="UNG550" s="120"/>
      <c r="UNH550" s="120"/>
      <c r="UNI550" s="120"/>
      <c r="UNJ550" s="120"/>
      <c r="UNK550" s="120"/>
      <c r="UNL550" s="120"/>
      <c r="UNM550" s="120"/>
      <c r="UNN550" s="120"/>
      <c r="UNO550" s="120"/>
      <c r="UNP550" s="120"/>
      <c r="UNQ550" s="120"/>
      <c r="UNR550" s="120"/>
      <c r="UNS550" s="120"/>
      <c r="UNT550" s="120"/>
      <c r="UNU550" s="120"/>
      <c r="UNV550" s="120"/>
      <c r="UNW550" s="120"/>
      <c r="UNX550" s="120"/>
      <c r="UNY550" s="120"/>
      <c r="UNZ550" s="120"/>
      <c r="UOA550" s="120"/>
      <c r="UOB550" s="120"/>
      <c r="UOC550" s="120"/>
      <c r="UOD550" s="120"/>
      <c r="UOE550" s="120"/>
      <c r="UOF550" s="120"/>
      <c r="UOG550" s="120"/>
      <c r="UOH550" s="120"/>
      <c r="UOI550" s="120"/>
      <c r="UOJ550" s="120"/>
      <c r="UOK550" s="120"/>
      <c r="UOL550" s="120"/>
      <c r="UOM550" s="120"/>
      <c r="UON550" s="120"/>
      <c r="UOO550" s="120"/>
      <c r="UOP550" s="120"/>
      <c r="UOQ550" s="120"/>
      <c r="UOR550" s="120"/>
      <c r="UOS550" s="120"/>
      <c r="UOT550" s="120"/>
      <c r="UOU550" s="120"/>
      <c r="UOV550" s="120"/>
      <c r="UOW550" s="120"/>
      <c r="UOX550" s="120"/>
      <c r="UOY550" s="120"/>
      <c r="UOZ550" s="120"/>
      <c r="UPA550" s="120"/>
      <c r="UPB550" s="120"/>
      <c r="UPC550" s="120"/>
      <c r="UPD550" s="120"/>
      <c r="UPE550" s="120"/>
      <c r="UPF550" s="120"/>
      <c r="UPG550" s="120"/>
      <c r="UPH550" s="120"/>
      <c r="UPI550" s="120"/>
      <c r="UPJ550" s="120"/>
      <c r="UPK550" s="120"/>
      <c r="UPL550" s="120"/>
      <c r="UPM550" s="120"/>
      <c r="UPN550" s="120"/>
      <c r="UPO550" s="120"/>
      <c r="UPP550" s="120"/>
      <c r="UPQ550" s="120"/>
      <c r="UPR550" s="120"/>
      <c r="UPS550" s="120"/>
      <c r="UPT550" s="120"/>
      <c r="UPU550" s="120"/>
      <c r="UPV550" s="120"/>
      <c r="UPW550" s="120"/>
      <c r="UPX550" s="120"/>
      <c r="UPY550" s="120"/>
      <c r="UPZ550" s="120"/>
      <c r="UQA550" s="120"/>
      <c r="UQB550" s="120"/>
      <c r="UQC550" s="120"/>
      <c r="UQD550" s="120"/>
      <c r="UQE550" s="120"/>
      <c r="UQF550" s="120"/>
      <c r="UQG550" s="120"/>
      <c r="UQH550" s="120"/>
      <c r="UQI550" s="120"/>
      <c r="UQJ550" s="120"/>
      <c r="UQK550" s="120"/>
      <c r="UQL550" s="120"/>
      <c r="UQM550" s="120"/>
      <c r="UQN550" s="120"/>
      <c r="UQO550" s="120"/>
      <c r="UQP550" s="120"/>
      <c r="UQQ550" s="120"/>
      <c r="UQR550" s="120"/>
      <c r="UQS550" s="120"/>
      <c r="UQT550" s="120"/>
      <c r="UQU550" s="120"/>
      <c r="UQV550" s="120"/>
      <c r="UQW550" s="120"/>
      <c r="UQX550" s="120"/>
      <c r="UQY550" s="120"/>
      <c r="UQZ550" s="120"/>
      <c r="URA550" s="120"/>
      <c r="URB550" s="120"/>
      <c r="URC550" s="120"/>
      <c r="URD550" s="120"/>
      <c r="URE550" s="120"/>
      <c r="URF550" s="120"/>
      <c r="URG550" s="120"/>
      <c r="URH550" s="120"/>
      <c r="URI550" s="120"/>
      <c r="URJ550" s="120"/>
      <c r="URK550" s="120"/>
      <c r="URL550" s="120"/>
      <c r="URM550" s="120"/>
      <c r="URN550" s="120"/>
      <c r="URO550" s="120"/>
      <c r="URP550" s="120"/>
      <c r="URQ550" s="120"/>
      <c r="URR550" s="120"/>
      <c r="URS550" s="120"/>
      <c r="URT550" s="120"/>
      <c r="URU550" s="120"/>
      <c r="URV550" s="120"/>
      <c r="URW550" s="120"/>
      <c r="URX550" s="120"/>
      <c r="URY550" s="120"/>
      <c r="URZ550" s="120"/>
      <c r="USA550" s="120"/>
      <c r="USB550" s="120"/>
      <c r="USC550" s="120"/>
      <c r="USD550" s="120"/>
      <c r="USE550" s="120"/>
      <c r="USF550" s="120"/>
      <c r="USG550" s="120"/>
      <c r="USH550" s="120"/>
      <c r="USI550" s="120"/>
      <c r="USJ550" s="120"/>
      <c r="USK550" s="120"/>
      <c r="USL550" s="120"/>
      <c r="USM550" s="120"/>
      <c r="USN550" s="120"/>
      <c r="USO550" s="120"/>
      <c r="USP550" s="120"/>
      <c r="USQ550" s="120"/>
      <c r="USR550" s="120"/>
      <c r="USS550" s="120"/>
      <c r="UST550" s="120"/>
      <c r="USU550" s="120"/>
      <c r="USV550" s="120"/>
      <c r="USW550" s="120"/>
      <c r="USX550" s="120"/>
      <c r="USY550" s="120"/>
      <c r="USZ550" s="120"/>
      <c r="UTA550" s="120"/>
      <c r="UTB550" s="120"/>
      <c r="UTC550" s="120"/>
      <c r="UTD550" s="120"/>
      <c r="UTE550" s="120"/>
      <c r="UTF550" s="120"/>
      <c r="UTG550" s="120"/>
      <c r="UTH550" s="120"/>
      <c r="UTI550" s="120"/>
      <c r="UTJ550" s="120"/>
      <c r="UTK550" s="120"/>
      <c r="UTL550" s="120"/>
      <c r="UTM550" s="120"/>
      <c r="UTN550" s="120"/>
      <c r="UTO550" s="120"/>
      <c r="UTP550" s="120"/>
      <c r="UTQ550" s="120"/>
      <c r="UTR550" s="120"/>
      <c r="UTS550" s="120"/>
      <c r="UTT550" s="120"/>
      <c r="UTU550" s="120"/>
      <c r="UTV550" s="120"/>
      <c r="UTW550" s="120"/>
      <c r="UTX550" s="120"/>
      <c r="UTY550" s="120"/>
      <c r="UTZ550" s="120"/>
      <c r="UUA550" s="120"/>
      <c r="UUB550" s="120"/>
      <c r="UUC550" s="120"/>
      <c r="UUD550" s="120"/>
      <c r="UUE550" s="120"/>
      <c r="UUF550" s="120"/>
      <c r="UUG550" s="120"/>
      <c r="UUH550" s="120"/>
      <c r="UUI550" s="120"/>
      <c r="UUJ550" s="120"/>
      <c r="UUK550" s="120"/>
      <c r="UUL550" s="120"/>
      <c r="UUM550" s="120"/>
      <c r="UUN550" s="120"/>
      <c r="UUO550" s="120"/>
      <c r="UUP550" s="120"/>
      <c r="UUQ550" s="120"/>
      <c r="UUR550" s="120"/>
      <c r="UUS550" s="120"/>
      <c r="UUT550" s="120"/>
      <c r="UUU550" s="120"/>
      <c r="UUV550" s="120"/>
      <c r="UUW550" s="120"/>
      <c r="UUX550" s="120"/>
      <c r="UUY550" s="120"/>
      <c r="UUZ550" s="120"/>
      <c r="UVA550" s="120"/>
      <c r="UVB550" s="120"/>
      <c r="UVC550" s="120"/>
      <c r="UVD550" s="120"/>
      <c r="UVE550" s="120"/>
      <c r="UVF550" s="120"/>
      <c r="UVG550" s="120"/>
      <c r="UVH550" s="120"/>
      <c r="UVI550" s="120"/>
      <c r="UVJ550" s="120"/>
      <c r="UVK550" s="120"/>
      <c r="UVL550" s="120"/>
      <c r="UVM550" s="120"/>
      <c r="UVN550" s="120"/>
      <c r="UVO550" s="120"/>
      <c r="UVP550" s="120"/>
      <c r="UVQ550" s="120"/>
      <c r="UVR550" s="120"/>
      <c r="UVS550" s="120"/>
      <c r="UVT550" s="120"/>
      <c r="UVU550" s="120"/>
      <c r="UVV550" s="120"/>
      <c r="UVW550" s="120"/>
      <c r="UVX550" s="120"/>
      <c r="UVY550" s="120"/>
      <c r="UVZ550" s="120"/>
      <c r="UWA550" s="120"/>
      <c r="UWB550" s="120"/>
      <c r="UWC550" s="120"/>
      <c r="UWD550" s="120"/>
      <c r="UWE550" s="120"/>
      <c r="UWF550" s="120"/>
      <c r="UWG550" s="120"/>
      <c r="UWH550" s="120"/>
      <c r="UWI550" s="120"/>
      <c r="UWJ550" s="120"/>
      <c r="UWK550" s="120"/>
      <c r="UWL550" s="120"/>
      <c r="UWM550" s="120"/>
      <c r="UWN550" s="120"/>
      <c r="UWO550" s="120"/>
      <c r="UWP550" s="120"/>
      <c r="UWQ550" s="120"/>
      <c r="UWR550" s="120"/>
      <c r="UWS550" s="120"/>
      <c r="UWT550" s="120"/>
      <c r="UWU550" s="120"/>
      <c r="UWV550" s="120"/>
      <c r="UWW550" s="120"/>
      <c r="UWX550" s="120"/>
      <c r="UWY550" s="120"/>
      <c r="UWZ550" s="120"/>
      <c r="UXA550" s="120"/>
      <c r="UXB550" s="120"/>
      <c r="UXC550" s="120"/>
      <c r="UXD550" s="120"/>
      <c r="UXE550" s="120"/>
      <c r="UXF550" s="120"/>
      <c r="UXG550" s="120"/>
      <c r="UXH550" s="120"/>
      <c r="UXI550" s="120"/>
      <c r="UXJ550" s="120"/>
      <c r="UXK550" s="120"/>
      <c r="UXL550" s="120"/>
      <c r="UXM550" s="120"/>
      <c r="UXN550" s="120"/>
      <c r="UXO550" s="120"/>
      <c r="UXP550" s="120"/>
      <c r="UXQ550" s="120"/>
      <c r="UXR550" s="120"/>
      <c r="UXS550" s="120"/>
      <c r="UXT550" s="120"/>
      <c r="UXU550" s="120"/>
      <c r="UXV550" s="120"/>
      <c r="UXW550" s="120"/>
      <c r="UXX550" s="120"/>
      <c r="UXY550" s="120"/>
      <c r="UXZ550" s="120"/>
      <c r="UYA550" s="120"/>
      <c r="UYB550" s="120"/>
      <c r="UYC550" s="120"/>
      <c r="UYD550" s="120"/>
      <c r="UYE550" s="120"/>
      <c r="UYF550" s="120"/>
      <c r="UYG550" s="120"/>
      <c r="UYH550" s="120"/>
      <c r="UYI550" s="120"/>
      <c r="UYJ550" s="120"/>
      <c r="UYK550" s="120"/>
      <c r="UYL550" s="120"/>
      <c r="UYM550" s="120"/>
      <c r="UYN550" s="120"/>
      <c r="UYO550" s="120"/>
      <c r="UYP550" s="120"/>
      <c r="UYQ550" s="120"/>
      <c r="UYR550" s="120"/>
      <c r="UYS550" s="120"/>
      <c r="UYT550" s="120"/>
      <c r="UYU550" s="120"/>
      <c r="UYV550" s="120"/>
      <c r="UYW550" s="120"/>
      <c r="UYX550" s="120"/>
      <c r="UYY550" s="120"/>
      <c r="UYZ550" s="120"/>
      <c r="UZA550" s="120"/>
      <c r="UZB550" s="120"/>
      <c r="UZC550" s="120"/>
      <c r="UZD550" s="120"/>
      <c r="UZE550" s="120"/>
      <c r="UZF550" s="120"/>
      <c r="UZG550" s="120"/>
      <c r="UZH550" s="120"/>
      <c r="UZI550" s="120"/>
      <c r="UZJ550" s="120"/>
      <c r="UZK550" s="120"/>
      <c r="UZL550" s="120"/>
      <c r="UZM550" s="120"/>
      <c r="UZN550" s="120"/>
      <c r="UZO550" s="120"/>
      <c r="UZP550" s="120"/>
      <c r="UZQ550" s="120"/>
      <c r="UZR550" s="120"/>
      <c r="UZS550" s="120"/>
      <c r="UZT550" s="120"/>
      <c r="UZU550" s="120"/>
      <c r="UZV550" s="120"/>
      <c r="UZW550" s="120"/>
      <c r="UZX550" s="120"/>
      <c r="UZY550" s="120"/>
      <c r="UZZ550" s="120"/>
      <c r="VAA550" s="120"/>
      <c r="VAB550" s="120"/>
      <c r="VAC550" s="120"/>
      <c r="VAD550" s="120"/>
      <c r="VAE550" s="120"/>
      <c r="VAF550" s="120"/>
      <c r="VAG550" s="120"/>
      <c r="VAH550" s="120"/>
      <c r="VAI550" s="120"/>
      <c r="VAJ550" s="120"/>
      <c r="VAK550" s="120"/>
      <c r="VAL550" s="120"/>
      <c r="VAM550" s="120"/>
      <c r="VAN550" s="120"/>
      <c r="VAO550" s="120"/>
      <c r="VAP550" s="120"/>
      <c r="VAQ550" s="120"/>
      <c r="VAR550" s="120"/>
      <c r="VAS550" s="120"/>
      <c r="VAT550" s="120"/>
      <c r="VAU550" s="120"/>
      <c r="VAV550" s="120"/>
      <c r="VAW550" s="120"/>
      <c r="VAX550" s="120"/>
      <c r="VAY550" s="120"/>
      <c r="VAZ550" s="120"/>
      <c r="VBA550" s="120"/>
      <c r="VBB550" s="120"/>
      <c r="VBC550" s="120"/>
      <c r="VBD550" s="120"/>
      <c r="VBE550" s="120"/>
      <c r="VBF550" s="120"/>
      <c r="VBG550" s="120"/>
      <c r="VBH550" s="120"/>
      <c r="VBI550" s="120"/>
      <c r="VBJ550" s="120"/>
      <c r="VBK550" s="120"/>
      <c r="VBL550" s="120"/>
      <c r="VBM550" s="120"/>
      <c r="VBN550" s="120"/>
      <c r="VBO550" s="120"/>
      <c r="VBP550" s="120"/>
      <c r="VBQ550" s="120"/>
      <c r="VBR550" s="120"/>
      <c r="VBS550" s="120"/>
      <c r="VBT550" s="120"/>
      <c r="VBU550" s="120"/>
      <c r="VBV550" s="120"/>
      <c r="VBW550" s="120"/>
      <c r="VBX550" s="120"/>
      <c r="VBY550" s="120"/>
      <c r="VBZ550" s="120"/>
      <c r="VCA550" s="120"/>
      <c r="VCB550" s="120"/>
      <c r="VCC550" s="120"/>
      <c r="VCD550" s="120"/>
      <c r="VCE550" s="120"/>
      <c r="VCF550" s="120"/>
      <c r="VCG550" s="120"/>
      <c r="VCH550" s="120"/>
      <c r="VCI550" s="120"/>
      <c r="VCJ550" s="120"/>
      <c r="VCK550" s="120"/>
      <c r="VCL550" s="120"/>
      <c r="VCM550" s="120"/>
      <c r="VCN550" s="120"/>
      <c r="VCO550" s="120"/>
      <c r="VCP550" s="120"/>
      <c r="VCQ550" s="120"/>
      <c r="VCR550" s="120"/>
      <c r="VCS550" s="120"/>
      <c r="VCT550" s="120"/>
      <c r="VCU550" s="120"/>
      <c r="VCV550" s="120"/>
      <c r="VCW550" s="120"/>
      <c r="VCX550" s="120"/>
      <c r="VCY550" s="120"/>
      <c r="VCZ550" s="120"/>
      <c r="VDA550" s="120"/>
      <c r="VDB550" s="120"/>
      <c r="VDC550" s="120"/>
      <c r="VDD550" s="120"/>
      <c r="VDE550" s="120"/>
      <c r="VDF550" s="120"/>
      <c r="VDG550" s="120"/>
      <c r="VDH550" s="120"/>
      <c r="VDI550" s="120"/>
      <c r="VDJ550" s="120"/>
      <c r="VDK550" s="120"/>
      <c r="VDL550" s="120"/>
      <c r="VDM550" s="120"/>
      <c r="VDN550" s="120"/>
      <c r="VDO550" s="120"/>
      <c r="VDP550" s="120"/>
      <c r="VDQ550" s="120"/>
      <c r="VDR550" s="120"/>
      <c r="VDS550" s="120"/>
      <c r="VDT550" s="120"/>
      <c r="VDU550" s="120"/>
      <c r="VDV550" s="120"/>
      <c r="VDW550" s="120"/>
      <c r="VDX550" s="120"/>
      <c r="VDY550" s="120"/>
      <c r="VDZ550" s="120"/>
      <c r="VEA550" s="120"/>
      <c r="VEB550" s="120"/>
      <c r="VEC550" s="120"/>
      <c r="VED550" s="120"/>
      <c r="VEE550" s="120"/>
      <c r="VEF550" s="120"/>
      <c r="VEG550" s="120"/>
      <c r="VEH550" s="120"/>
      <c r="VEI550" s="120"/>
      <c r="VEJ550" s="120"/>
      <c r="VEK550" s="120"/>
      <c r="VEL550" s="120"/>
      <c r="VEM550" s="120"/>
      <c r="VEN550" s="120"/>
      <c r="VEO550" s="120"/>
      <c r="VEP550" s="120"/>
      <c r="VEQ550" s="120"/>
      <c r="VER550" s="120"/>
      <c r="VES550" s="120"/>
      <c r="VET550" s="120"/>
      <c r="VEU550" s="120"/>
      <c r="VEV550" s="120"/>
      <c r="VEW550" s="120"/>
      <c r="VEX550" s="120"/>
      <c r="VEY550" s="120"/>
      <c r="VEZ550" s="120"/>
      <c r="VFA550" s="120"/>
      <c r="VFB550" s="120"/>
      <c r="VFC550" s="120"/>
      <c r="VFD550" s="120"/>
      <c r="VFE550" s="120"/>
      <c r="VFF550" s="120"/>
      <c r="VFG550" s="120"/>
      <c r="VFH550" s="120"/>
      <c r="VFI550" s="120"/>
      <c r="VFJ550" s="120"/>
      <c r="VFK550" s="120"/>
      <c r="VFL550" s="120"/>
      <c r="VFM550" s="120"/>
      <c r="VFN550" s="120"/>
      <c r="VFO550" s="120"/>
      <c r="VFP550" s="120"/>
      <c r="VFQ550" s="120"/>
      <c r="VFR550" s="120"/>
      <c r="VFS550" s="120"/>
      <c r="VFT550" s="120"/>
      <c r="VFU550" s="120"/>
      <c r="VFV550" s="120"/>
      <c r="VFW550" s="120"/>
      <c r="VFX550" s="120"/>
      <c r="VFY550" s="120"/>
      <c r="VFZ550" s="120"/>
      <c r="VGA550" s="120"/>
      <c r="VGB550" s="120"/>
      <c r="VGC550" s="120"/>
      <c r="VGD550" s="120"/>
      <c r="VGE550" s="120"/>
      <c r="VGF550" s="120"/>
      <c r="VGG550" s="120"/>
      <c r="VGH550" s="120"/>
      <c r="VGI550" s="120"/>
      <c r="VGJ550" s="120"/>
      <c r="VGK550" s="120"/>
      <c r="VGL550" s="120"/>
      <c r="VGM550" s="120"/>
      <c r="VGN550" s="120"/>
      <c r="VGO550" s="120"/>
      <c r="VGP550" s="120"/>
      <c r="VGQ550" s="120"/>
      <c r="VGR550" s="120"/>
      <c r="VGS550" s="120"/>
      <c r="VGT550" s="120"/>
      <c r="VGU550" s="120"/>
      <c r="VGV550" s="120"/>
      <c r="VGW550" s="120"/>
      <c r="VGX550" s="120"/>
      <c r="VGY550" s="120"/>
      <c r="VGZ550" s="120"/>
      <c r="VHA550" s="120"/>
      <c r="VHB550" s="120"/>
      <c r="VHC550" s="120"/>
      <c r="VHD550" s="120"/>
      <c r="VHE550" s="120"/>
      <c r="VHF550" s="120"/>
      <c r="VHG550" s="120"/>
      <c r="VHH550" s="120"/>
      <c r="VHI550" s="120"/>
      <c r="VHJ550" s="120"/>
      <c r="VHK550" s="120"/>
      <c r="VHL550" s="120"/>
      <c r="VHM550" s="120"/>
      <c r="VHN550" s="120"/>
      <c r="VHO550" s="120"/>
      <c r="VHP550" s="120"/>
      <c r="VHQ550" s="120"/>
      <c r="VHR550" s="120"/>
      <c r="VHS550" s="120"/>
      <c r="VHT550" s="120"/>
      <c r="VHU550" s="120"/>
      <c r="VHV550" s="120"/>
      <c r="VHW550" s="120"/>
      <c r="VHX550" s="120"/>
      <c r="VHY550" s="120"/>
      <c r="VHZ550" s="120"/>
      <c r="VIA550" s="120"/>
      <c r="VIB550" s="120"/>
      <c r="VIC550" s="120"/>
      <c r="VID550" s="120"/>
      <c r="VIE550" s="120"/>
      <c r="VIF550" s="120"/>
      <c r="VIG550" s="120"/>
      <c r="VIH550" s="120"/>
      <c r="VII550" s="120"/>
      <c r="VIJ550" s="120"/>
      <c r="VIK550" s="120"/>
      <c r="VIL550" s="120"/>
      <c r="VIM550" s="120"/>
      <c r="VIN550" s="120"/>
      <c r="VIO550" s="120"/>
      <c r="VIP550" s="120"/>
      <c r="VIQ550" s="120"/>
      <c r="VIR550" s="120"/>
      <c r="VIS550" s="120"/>
      <c r="VIT550" s="120"/>
      <c r="VIU550" s="120"/>
      <c r="VIV550" s="120"/>
      <c r="VIW550" s="120"/>
      <c r="VIX550" s="120"/>
      <c r="VIY550" s="120"/>
      <c r="VIZ550" s="120"/>
      <c r="VJA550" s="120"/>
      <c r="VJB550" s="120"/>
      <c r="VJC550" s="120"/>
      <c r="VJD550" s="120"/>
      <c r="VJE550" s="120"/>
      <c r="VJF550" s="120"/>
      <c r="VJG550" s="120"/>
      <c r="VJH550" s="120"/>
      <c r="VJI550" s="120"/>
      <c r="VJJ550" s="120"/>
      <c r="VJK550" s="120"/>
      <c r="VJL550" s="120"/>
      <c r="VJM550" s="120"/>
      <c r="VJN550" s="120"/>
      <c r="VJO550" s="120"/>
      <c r="VJP550" s="120"/>
      <c r="VJQ550" s="120"/>
      <c r="VJR550" s="120"/>
      <c r="VJS550" s="120"/>
      <c r="VJT550" s="120"/>
      <c r="VJU550" s="120"/>
      <c r="VJV550" s="120"/>
      <c r="VJW550" s="120"/>
      <c r="VJX550" s="120"/>
      <c r="VJY550" s="120"/>
      <c r="VJZ550" s="120"/>
      <c r="VKA550" s="120"/>
      <c r="VKB550" s="120"/>
      <c r="VKC550" s="120"/>
      <c r="VKD550" s="120"/>
      <c r="VKE550" s="120"/>
      <c r="VKF550" s="120"/>
      <c r="VKG550" s="120"/>
      <c r="VKH550" s="120"/>
      <c r="VKI550" s="120"/>
      <c r="VKJ550" s="120"/>
      <c r="VKK550" s="120"/>
      <c r="VKL550" s="120"/>
      <c r="VKM550" s="120"/>
      <c r="VKN550" s="120"/>
      <c r="VKO550" s="120"/>
      <c r="VKP550" s="120"/>
      <c r="VKQ550" s="120"/>
      <c r="VKR550" s="120"/>
      <c r="VKS550" s="120"/>
      <c r="VKT550" s="120"/>
      <c r="VKU550" s="120"/>
      <c r="VKV550" s="120"/>
      <c r="VKW550" s="120"/>
      <c r="VKX550" s="120"/>
      <c r="VKY550" s="120"/>
      <c r="VKZ550" s="120"/>
      <c r="VLA550" s="120"/>
      <c r="VLB550" s="120"/>
      <c r="VLC550" s="120"/>
      <c r="VLD550" s="120"/>
      <c r="VLE550" s="120"/>
      <c r="VLF550" s="120"/>
      <c r="VLG550" s="120"/>
      <c r="VLH550" s="120"/>
      <c r="VLI550" s="120"/>
      <c r="VLJ550" s="120"/>
      <c r="VLK550" s="120"/>
      <c r="VLL550" s="120"/>
      <c r="VLM550" s="120"/>
      <c r="VLN550" s="120"/>
      <c r="VLO550" s="120"/>
      <c r="VLP550" s="120"/>
      <c r="VLQ550" s="120"/>
      <c r="VLR550" s="120"/>
      <c r="VLS550" s="120"/>
      <c r="VLT550" s="120"/>
      <c r="VLU550" s="120"/>
      <c r="VLV550" s="120"/>
      <c r="VLW550" s="120"/>
      <c r="VLX550" s="120"/>
      <c r="VLY550" s="120"/>
      <c r="VLZ550" s="120"/>
      <c r="VMA550" s="120"/>
      <c r="VMB550" s="120"/>
      <c r="VMC550" s="120"/>
      <c r="VMD550" s="120"/>
      <c r="VME550" s="120"/>
      <c r="VMF550" s="120"/>
      <c r="VMG550" s="120"/>
      <c r="VMH550" s="120"/>
      <c r="VMI550" s="120"/>
      <c r="VMJ550" s="120"/>
      <c r="VMK550" s="120"/>
      <c r="VML550" s="120"/>
      <c r="VMM550" s="120"/>
      <c r="VMN550" s="120"/>
      <c r="VMO550" s="120"/>
      <c r="VMP550" s="120"/>
      <c r="VMQ550" s="120"/>
      <c r="VMR550" s="120"/>
      <c r="VMS550" s="120"/>
      <c r="VMT550" s="120"/>
      <c r="VMU550" s="120"/>
      <c r="VMV550" s="120"/>
      <c r="VMW550" s="120"/>
      <c r="VMX550" s="120"/>
      <c r="VMY550" s="120"/>
      <c r="VMZ550" s="120"/>
      <c r="VNA550" s="120"/>
      <c r="VNB550" s="120"/>
      <c r="VNC550" s="120"/>
      <c r="VND550" s="120"/>
      <c r="VNE550" s="120"/>
      <c r="VNF550" s="120"/>
      <c r="VNG550" s="120"/>
      <c r="VNH550" s="120"/>
      <c r="VNI550" s="120"/>
      <c r="VNJ550" s="120"/>
      <c r="VNK550" s="120"/>
      <c r="VNL550" s="120"/>
      <c r="VNM550" s="120"/>
      <c r="VNN550" s="120"/>
      <c r="VNO550" s="120"/>
      <c r="VNP550" s="120"/>
      <c r="VNQ550" s="120"/>
      <c r="VNR550" s="120"/>
      <c r="VNS550" s="120"/>
      <c r="VNT550" s="120"/>
      <c r="VNU550" s="120"/>
      <c r="VNV550" s="120"/>
      <c r="VNW550" s="120"/>
      <c r="VNX550" s="120"/>
      <c r="VNY550" s="120"/>
      <c r="VNZ550" s="120"/>
      <c r="VOA550" s="120"/>
      <c r="VOB550" s="120"/>
      <c r="VOC550" s="120"/>
      <c r="VOD550" s="120"/>
      <c r="VOE550" s="120"/>
      <c r="VOF550" s="120"/>
      <c r="VOG550" s="120"/>
      <c r="VOH550" s="120"/>
      <c r="VOI550" s="120"/>
      <c r="VOJ550" s="120"/>
      <c r="VOK550" s="120"/>
      <c r="VOL550" s="120"/>
      <c r="VOM550" s="120"/>
      <c r="VON550" s="120"/>
      <c r="VOO550" s="120"/>
      <c r="VOP550" s="120"/>
      <c r="VOQ550" s="120"/>
      <c r="VOR550" s="120"/>
      <c r="VOS550" s="120"/>
      <c r="VOT550" s="120"/>
      <c r="VOU550" s="120"/>
      <c r="VOV550" s="120"/>
      <c r="VOW550" s="120"/>
      <c r="VOX550" s="120"/>
      <c r="VOY550" s="120"/>
      <c r="VOZ550" s="120"/>
      <c r="VPA550" s="120"/>
      <c r="VPB550" s="120"/>
      <c r="VPC550" s="120"/>
      <c r="VPD550" s="120"/>
      <c r="VPE550" s="120"/>
      <c r="VPF550" s="120"/>
      <c r="VPG550" s="120"/>
      <c r="VPH550" s="120"/>
      <c r="VPI550" s="120"/>
      <c r="VPJ550" s="120"/>
      <c r="VPK550" s="120"/>
      <c r="VPL550" s="120"/>
      <c r="VPM550" s="120"/>
      <c r="VPN550" s="120"/>
      <c r="VPO550" s="120"/>
      <c r="VPP550" s="120"/>
      <c r="VPQ550" s="120"/>
      <c r="VPR550" s="120"/>
      <c r="VPS550" s="120"/>
      <c r="VPT550" s="120"/>
      <c r="VPU550" s="120"/>
      <c r="VPV550" s="120"/>
      <c r="VPW550" s="120"/>
      <c r="VPX550" s="120"/>
      <c r="VPY550" s="120"/>
      <c r="VPZ550" s="120"/>
      <c r="VQA550" s="120"/>
      <c r="VQB550" s="120"/>
      <c r="VQC550" s="120"/>
      <c r="VQD550" s="120"/>
      <c r="VQE550" s="120"/>
      <c r="VQF550" s="120"/>
      <c r="VQG550" s="120"/>
      <c r="VQH550" s="120"/>
      <c r="VQI550" s="120"/>
      <c r="VQJ550" s="120"/>
      <c r="VQK550" s="120"/>
      <c r="VQL550" s="120"/>
      <c r="VQM550" s="120"/>
      <c r="VQN550" s="120"/>
      <c r="VQO550" s="120"/>
      <c r="VQP550" s="120"/>
      <c r="VQQ550" s="120"/>
      <c r="VQR550" s="120"/>
      <c r="VQS550" s="120"/>
      <c r="VQT550" s="120"/>
      <c r="VQU550" s="120"/>
      <c r="VQV550" s="120"/>
      <c r="VQW550" s="120"/>
      <c r="VQX550" s="120"/>
      <c r="VQY550" s="120"/>
      <c r="VQZ550" s="120"/>
      <c r="VRA550" s="120"/>
      <c r="VRB550" s="120"/>
      <c r="VRC550" s="120"/>
      <c r="VRD550" s="120"/>
      <c r="VRE550" s="120"/>
      <c r="VRF550" s="120"/>
      <c r="VRG550" s="120"/>
      <c r="VRH550" s="120"/>
      <c r="VRI550" s="120"/>
      <c r="VRJ550" s="120"/>
      <c r="VRK550" s="120"/>
      <c r="VRL550" s="120"/>
      <c r="VRM550" s="120"/>
      <c r="VRN550" s="120"/>
      <c r="VRO550" s="120"/>
      <c r="VRP550" s="120"/>
      <c r="VRQ550" s="120"/>
      <c r="VRR550" s="120"/>
      <c r="VRS550" s="120"/>
      <c r="VRT550" s="120"/>
      <c r="VRU550" s="120"/>
      <c r="VRV550" s="120"/>
      <c r="VRW550" s="120"/>
      <c r="VRX550" s="120"/>
      <c r="VRY550" s="120"/>
      <c r="VRZ550" s="120"/>
      <c r="VSA550" s="120"/>
      <c r="VSB550" s="120"/>
      <c r="VSC550" s="120"/>
      <c r="VSD550" s="120"/>
      <c r="VSE550" s="120"/>
      <c r="VSF550" s="120"/>
      <c r="VSG550" s="120"/>
      <c r="VSH550" s="120"/>
      <c r="VSI550" s="120"/>
      <c r="VSJ550" s="120"/>
      <c r="VSK550" s="120"/>
      <c r="VSL550" s="120"/>
      <c r="VSM550" s="120"/>
      <c r="VSN550" s="120"/>
      <c r="VSO550" s="120"/>
      <c r="VSP550" s="120"/>
      <c r="VSQ550" s="120"/>
      <c r="VSR550" s="120"/>
      <c r="VSS550" s="120"/>
      <c r="VST550" s="120"/>
      <c r="VSU550" s="120"/>
      <c r="VSV550" s="120"/>
      <c r="VSW550" s="120"/>
      <c r="VSX550" s="120"/>
      <c r="VSY550" s="120"/>
      <c r="VSZ550" s="120"/>
      <c r="VTA550" s="120"/>
      <c r="VTB550" s="120"/>
      <c r="VTC550" s="120"/>
      <c r="VTD550" s="120"/>
      <c r="VTE550" s="120"/>
      <c r="VTF550" s="120"/>
      <c r="VTG550" s="120"/>
      <c r="VTH550" s="120"/>
      <c r="VTI550" s="120"/>
      <c r="VTJ550" s="120"/>
      <c r="VTK550" s="120"/>
      <c r="VTL550" s="120"/>
      <c r="VTM550" s="120"/>
      <c r="VTN550" s="120"/>
      <c r="VTO550" s="120"/>
      <c r="VTP550" s="120"/>
      <c r="VTQ550" s="120"/>
      <c r="VTR550" s="120"/>
      <c r="VTS550" s="120"/>
      <c r="VTT550" s="120"/>
      <c r="VTU550" s="120"/>
      <c r="VTV550" s="120"/>
      <c r="VTW550" s="120"/>
      <c r="VTX550" s="120"/>
      <c r="VTY550" s="120"/>
      <c r="VTZ550" s="120"/>
      <c r="VUA550" s="120"/>
      <c r="VUB550" s="120"/>
      <c r="VUC550" s="120"/>
      <c r="VUD550" s="120"/>
      <c r="VUE550" s="120"/>
      <c r="VUF550" s="120"/>
      <c r="VUG550" s="120"/>
      <c r="VUH550" s="120"/>
      <c r="VUI550" s="120"/>
      <c r="VUJ550" s="120"/>
      <c r="VUK550" s="120"/>
      <c r="VUL550" s="120"/>
      <c r="VUM550" s="120"/>
      <c r="VUN550" s="120"/>
      <c r="VUO550" s="120"/>
      <c r="VUP550" s="120"/>
      <c r="VUQ550" s="120"/>
      <c r="VUR550" s="120"/>
      <c r="VUS550" s="120"/>
      <c r="VUT550" s="120"/>
      <c r="VUU550" s="120"/>
      <c r="VUV550" s="120"/>
      <c r="VUW550" s="120"/>
      <c r="VUX550" s="120"/>
      <c r="VUY550" s="120"/>
      <c r="VUZ550" s="120"/>
      <c r="VVA550" s="120"/>
      <c r="VVB550" s="120"/>
      <c r="VVC550" s="120"/>
      <c r="VVD550" s="120"/>
      <c r="VVE550" s="120"/>
      <c r="VVF550" s="120"/>
      <c r="VVG550" s="120"/>
      <c r="VVH550" s="120"/>
      <c r="VVI550" s="120"/>
      <c r="VVJ550" s="120"/>
      <c r="VVK550" s="120"/>
      <c r="VVL550" s="120"/>
      <c r="VVM550" s="120"/>
      <c r="VVN550" s="120"/>
      <c r="VVO550" s="120"/>
      <c r="VVP550" s="120"/>
      <c r="VVQ550" s="120"/>
      <c r="VVR550" s="120"/>
      <c r="VVS550" s="120"/>
      <c r="VVT550" s="120"/>
      <c r="VVU550" s="120"/>
      <c r="VVV550" s="120"/>
      <c r="VVW550" s="120"/>
      <c r="VVX550" s="120"/>
      <c r="VVY550" s="120"/>
      <c r="VVZ550" s="120"/>
      <c r="VWA550" s="120"/>
      <c r="VWB550" s="120"/>
      <c r="VWC550" s="120"/>
      <c r="VWD550" s="120"/>
      <c r="VWE550" s="120"/>
      <c r="VWF550" s="120"/>
      <c r="VWG550" s="120"/>
      <c r="VWH550" s="120"/>
      <c r="VWI550" s="120"/>
      <c r="VWJ550" s="120"/>
      <c r="VWK550" s="120"/>
      <c r="VWL550" s="120"/>
      <c r="VWM550" s="120"/>
      <c r="VWN550" s="120"/>
      <c r="VWO550" s="120"/>
      <c r="VWP550" s="120"/>
      <c r="VWQ550" s="120"/>
      <c r="VWR550" s="120"/>
      <c r="VWS550" s="120"/>
      <c r="VWT550" s="120"/>
      <c r="VWU550" s="120"/>
      <c r="VWV550" s="120"/>
      <c r="VWW550" s="120"/>
      <c r="VWX550" s="120"/>
      <c r="VWY550" s="120"/>
      <c r="VWZ550" s="120"/>
      <c r="VXA550" s="120"/>
      <c r="VXB550" s="120"/>
      <c r="VXC550" s="120"/>
      <c r="VXD550" s="120"/>
      <c r="VXE550" s="120"/>
      <c r="VXF550" s="120"/>
      <c r="VXG550" s="120"/>
      <c r="VXH550" s="120"/>
      <c r="VXI550" s="120"/>
      <c r="VXJ550" s="120"/>
      <c r="VXK550" s="120"/>
      <c r="VXL550" s="120"/>
      <c r="VXM550" s="120"/>
      <c r="VXN550" s="120"/>
      <c r="VXO550" s="120"/>
      <c r="VXP550" s="120"/>
      <c r="VXQ550" s="120"/>
      <c r="VXR550" s="120"/>
      <c r="VXS550" s="120"/>
      <c r="VXT550" s="120"/>
      <c r="VXU550" s="120"/>
      <c r="VXV550" s="120"/>
      <c r="VXW550" s="120"/>
      <c r="VXX550" s="120"/>
      <c r="VXY550" s="120"/>
      <c r="VXZ550" s="120"/>
      <c r="VYA550" s="120"/>
      <c r="VYB550" s="120"/>
      <c r="VYC550" s="120"/>
      <c r="VYD550" s="120"/>
      <c r="VYE550" s="120"/>
      <c r="VYF550" s="120"/>
      <c r="VYG550" s="120"/>
      <c r="VYH550" s="120"/>
      <c r="VYI550" s="120"/>
      <c r="VYJ550" s="120"/>
      <c r="VYK550" s="120"/>
      <c r="VYL550" s="120"/>
      <c r="VYM550" s="120"/>
      <c r="VYN550" s="120"/>
      <c r="VYO550" s="120"/>
      <c r="VYP550" s="120"/>
      <c r="VYQ550" s="120"/>
      <c r="VYR550" s="120"/>
      <c r="VYS550" s="120"/>
      <c r="VYT550" s="120"/>
      <c r="VYU550" s="120"/>
      <c r="VYV550" s="120"/>
      <c r="VYW550" s="120"/>
      <c r="VYX550" s="120"/>
      <c r="VYY550" s="120"/>
      <c r="VYZ550" s="120"/>
      <c r="VZA550" s="120"/>
      <c r="VZB550" s="120"/>
      <c r="VZC550" s="120"/>
      <c r="VZD550" s="120"/>
      <c r="VZE550" s="120"/>
      <c r="VZF550" s="120"/>
      <c r="VZG550" s="120"/>
      <c r="VZH550" s="120"/>
      <c r="VZI550" s="120"/>
      <c r="VZJ550" s="120"/>
      <c r="VZK550" s="120"/>
      <c r="VZL550" s="120"/>
      <c r="VZM550" s="120"/>
      <c r="VZN550" s="120"/>
      <c r="VZO550" s="120"/>
      <c r="VZP550" s="120"/>
      <c r="VZQ550" s="120"/>
      <c r="VZR550" s="120"/>
      <c r="VZS550" s="120"/>
      <c r="VZT550" s="120"/>
      <c r="VZU550" s="120"/>
      <c r="VZV550" s="120"/>
      <c r="VZW550" s="120"/>
      <c r="VZX550" s="120"/>
      <c r="VZY550" s="120"/>
      <c r="VZZ550" s="120"/>
      <c r="WAA550" s="120"/>
      <c r="WAB550" s="120"/>
      <c r="WAC550" s="120"/>
      <c r="WAD550" s="120"/>
      <c r="WAE550" s="120"/>
      <c r="WAF550" s="120"/>
      <c r="WAG550" s="120"/>
      <c r="WAH550" s="120"/>
      <c r="WAI550" s="120"/>
      <c r="WAJ550" s="120"/>
      <c r="WAK550" s="120"/>
      <c r="WAL550" s="120"/>
      <c r="WAM550" s="120"/>
      <c r="WAN550" s="120"/>
      <c r="WAO550" s="120"/>
      <c r="WAP550" s="120"/>
      <c r="WAQ550" s="120"/>
      <c r="WAR550" s="120"/>
      <c r="WAS550" s="120"/>
      <c r="WAT550" s="120"/>
      <c r="WAU550" s="120"/>
      <c r="WAV550" s="120"/>
      <c r="WAW550" s="120"/>
      <c r="WAX550" s="120"/>
      <c r="WAY550" s="120"/>
      <c r="WAZ550" s="120"/>
      <c r="WBA550" s="120"/>
      <c r="WBB550" s="120"/>
      <c r="WBC550" s="120"/>
      <c r="WBD550" s="120"/>
      <c r="WBE550" s="120"/>
      <c r="WBF550" s="120"/>
      <c r="WBG550" s="120"/>
      <c r="WBH550" s="120"/>
      <c r="WBI550" s="120"/>
      <c r="WBJ550" s="120"/>
      <c r="WBK550" s="120"/>
      <c r="WBL550" s="120"/>
      <c r="WBM550" s="120"/>
      <c r="WBN550" s="120"/>
      <c r="WBO550" s="120"/>
      <c r="WBP550" s="120"/>
      <c r="WBQ550" s="120"/>
      <c r="WBR550" s="120"/>
      <c r="WBS550" s="120"/>
      <c r="WBT550" s="120"/>
      <c r="WBU550" s="120"/>
      <c r="WBV550" s="120"/>
      <c r="WBW550" s="120"/>
      <c r="WBX550" s="120"/>
      <c r="WBY550" s="120"/>
      <c r="WBZ550" s="120"/>
      <c r="WCA550" s="120"/>
      <c r="WCB550" s="120"/>
      <c r="WCC550" s="120"/>
      <c r="WCD550" s="120"/>
      <c r="WCE550" s="120"/>
      <c r="WCF550" s="120"/>
      <c r="WCG550" s="120"/>
      <c r="WCH550" s="120"/>
      <c r="WCI550" s="120"/>
      <c r="WCJ550" s="120"/>
      <c r="WCK550" s="120"/>
      <c r="WCL550" s="120"/>
      <c r="WCM550" s="120"/>
      <c r="WCN550" s="120"/>
      <c r="WCO550" s="120"/>
      <c r="WCP550" s="120"/>
      <c r="WCQ550" s="120"/>
      <c r="WCR550" s="120"/>
      <c r="WCS550" s="120"/>
      <c r="WCT550" s="120"/>
      <c r="WCU550" s="120"/>
      <c r="WCV550" s="120"/>
      <c r="WCW550" s="120"/>
      <c r="WCX550" s="120"/>
      <c r="WCY550" s="120"/>
      <c r="WCZ550" s="120"/>
      <c r="WDA550" s="120"/>
      <c r="WDB550" s="120"/>
      <c r="WDC550" s="120"/>
      <c r="WDD550" s="120"/>
      <c r="WDE550" s="120"/>
      <c r="WDF550" s="120"/>
      <c r="WDG550" s="120"/>
      <c r="WDH550" s="120"/>
      <c r="WDI550" s="120"/>
      <c r="WDJ550" s="120"/>
      <c r="WDK550" s="120"/>
      <c r="WDL550" s="120"/>
      <c r="WDM550" s="120"/>
      <c r="WDN550" s="120"/>
      <c r="WDO550" s="120"/>
      <c r="WDP550" s="120"/>
      <c r="WDQ550" s="120"/>
      <c r="WDR550" s="120"/>
      <c r="WDS550" s="120"/>
      <c r="WDT550" s="120"/>
      <c r="WDU550" s="120"/>
      <c r="WDV550" s="120"/>
      <c r="WDW550" s="120"/>
      <c r="WDX550" s="120"/>
      <c r="WDY550" s="120"/>
      <c r="WDZ550" s="120"/>
      <c r="WEA550" s="120"/>
      <c r="WEB550" s="120"/>
      <c r="WEC550" s="120"/>
      <c r="WED550" s="120"/>
      <c r="WEE550" s="120"/>
      <c r="WEF550" s="120"/>
      <c r="WEG550" s="120"/>
      <c r="WEH550" s="120"/>
      <c r="WEI550" s="120"/>
      <c r="WEJ550" s="120"/>
      <c r="WEK550" s="120"/>
      <c r="WEL550" s="120"/>
      <c r="WEM550" s="120"/>
      <c r="WEN550" s="120"/>
      <c r="WEO550" s="120"/>
      <c r="WEP550" s="120"/>
      <c r="WEQ550" s="120"/>
      <c r="WER550" s="120"/>
      <c r="WES550" s="120"/>
      <c r="WET550" s="120"/>
      <c r="WEU550" s="120"/>
      <c r="WEV550" s="120"/>
      <c r="WEW550" s="120"/>
      <c r="WEX550" s="120"/>
      <c r="WEY550" s="120"/>
      <c r="WEZ550" s="120"/>
      <c r="WFA550" s="120"/>
      <c r="WFB550" s="120"/>
      <c r="WFC550" s="120"/>
      <c r="WFD550" s="120"/>
      <c r="WFE550" s="120"/>
      <c r="WFF550" s="120"/>
      <c r="WFG550" s="120"/>
      <c r="WFH550" s="120"/>
      <c r="WFI550" s="120"/>
      <c r="WFJ550" s="120"/>
      <c r="WFK550" s="120"/>
      <c r="WFL550" s="120"/>
      <c r="WFM550" s="120"/>
      <c r="WFN550" s="120"/>
      <c r="WFO550" s="120"/>
      <c r="WFP550" s="120"/>
      <c r="WFQ550" s="120"/>
      <c r="WFR550" s="120"/>
      <c r="WFS550" s="120"/>
      <c r="WFT550" s="120"/>
      <c r="WFU550" s="120"/>
      <c r="WFV550" s="120"/>
      <c r="WFW550" s="120"/>
      <c r="WFX550" s="120"/>
      <c r="WFY550" s="120"/>
      <c r="WFZ550" s="120"/>
      <c r="WGA550" s="120"/>
      <c r="WGB550" s="120"/>
      <c r="WGC550" s="120"/>
      <c r="WGD550" s="120"/>
      <c r="WGE550" s="120"/>
      <c r="WGF550" s="120"/>
      <c r="WGG550" s="120"/>
      <c r="WGH550" s="120"/>
      <c r="WGI550" s="120"/>
      <c r="WGJ550" s="120"/>
      <c r="WGK550" s="120"/>
      <c r="WGL550" s="120"/>
      <c r="WGM550" s="120"/>
      <c r="WGN550" s="120"/>
      <c r="WGO550" s="120"/>
      <c r="WGP550" s="120"/>
      <c r="WGQ550" s="120"/>
      <c r="WGR550" s="120"/>
      <c r="WGS550" s="120"/>
      <c r="WGT550" s="120"/>
      <c r="WGU550" s="120"/>
      <c r="WGV550" s="120"/>
      <c r="WGW550" s="120"/>
      <c r="WGX550" s="120"/>
      <c r="WGY550" s="120"/>
      <c r="WGZ550" s="120"/>
      <c r="WHA550" s="120"/>
      <c r="WHB550" s="120"/>
      <c r="WHC550" s="120"/>
      <c r="WHD550" s="120"/>
      <c r="WHE550" s="120"/>
      <c r="WHF550" s="120"/>
      <c r="WHG550" s="120"/>
      <c r="WHH550" s="120"/>
      <c r="WHI550" s="120"/>
      <c r="WHJ550" s="120"/>
      <c r="WHK550" s="120"/>
      <c r="WHL550" s="120"/>
      <c r="WHM550" s="120"/>
      <c r="WHN550" s="120"/>
      <c r="WHO550" s="120"/>
      <c r="WHP550" s="120"/>
      <c r="WHQ550" s="120"/>
      <c r="WHR550" s="120"/>
      <c r="WHS550" s="120"/>
      <c r="WHT550" s="120"/>
      <c r="WHU550" s="120"/>
      <c r="WHV550" s="120"/>
      <c r="WHW550" s="120"/>
      <c r="WHX550" s="120"/>
      <c r="WHY550" s="120"/>
      <c r="WHZ550" s="120"/>
      <c r="WIA550" s="120"/>
      <c r="WIB550" s="120"/>
      <c r="WIC550" s="120"/>
      <c r="WID550" s="120"/>
      <c r="WIE550" s="120"/>
      <c r="WIF550" s="120"/>
      <c r="WIG550" s="120"/>
      <c r="WIH550" s="120"/>
      <c r="WII550" s="120"/>
      <c r="WIJ550" s="120"/>
      <c r="WIK550" s="120"/>
      <c r="WIL550" s="120"/>
      <c r="WIM550" s="120"/>
      <c r="WIN550" s="120"/>
      <c r="WIO550" s="120"/>
      <c r="WIP550" s="120"/>
      <c r="WIQ550" s="120"/>
      <c r="WIR550" s="120"/>
      <c r="WIS550" s="120"/>
      <c r="WIT550" s="120"/>
      <c r="WIU550" s="120"/>
      <c r="WIV550" s="120"/>
      <c r="WIW550" s="120"/>
      <c r="WIX550" s="120"/>
      <c r="WIY550" s="120"/>
      <c r="WIZ550" s="120"/>
      <c r="WJA550" s="120"/>
      <c r="WJB550" s="120"/>
      <c r="WJC550" s="120"/>
      <c r="WJD550" s="120"/>
      <c r="WJE550" s="120"/>
      <c r="WJF550" s="120"/>
      <c r="WJG550" s="120"/>
      <c r="WJH550" s="120"/>
      <c r="WJI550" s="120"/>
      <c r="WJJ550" s="120"/>
      <c r="WJK550" s="120"/>
      <c r="WJL550" s="120"/>
      <c r="WJM550" s="120"/>
      <c r="WJN550" s="120"/>
      <c r="WJO550" s="120"/>
      <c r="WJP550" s="120"/>
      <c r="WJQ550" s="120"/>
      <c r="WJR550" s="120"/>
      <c r="WJS550" s="120"/>
      <c r="WJT550" s="120"/>
      <c r="WJU550" s="120"/>
      <c r="WJV550" s="120"/>
      <c r="WJW550" s="120"/>
      <c r="WJX550" s="120"/>
      <c r="WJY550" s="120"/>
      <c r="WJZ550" s="120"/>
      <c r="WKA550" s="120"/>
      <c r="WKB550" s="120"/>
      <c r="WKC550" s="120"/>
      <c r="WKD550" s="120"/>
      <c r="WKE550" s="120"/>
      <c r="WKF550" s="120"/>
      <c r="WKG550" s="120"/>
      <c r="WKH550" s="120"/>
      <c r="WKI550" s="120"/>
      <c r="WKJ550" s="120"/>
      <c r="WKK550" s="120"/>
      <c r="WKL550" s="120"/>
      <c r="WKM550" s="120"/>
      <c r="WKN550" s="120"/>
      <c r="WKO550" s="120"/>
      <c r="WKP550" s="120"/>
      <c r="WKQ550" s="120"/>
      <c r="WKR550" s="120"/>
      <c r="WKS550" s="120"/>
      <c r="WKT550" s="120"/>
      <c r="WKU550" s="120"/>
      <c r="WKV550" s="120"/>
      <c r="WKW550" s="120"/>
      <c r="WKX550" s="120"/>
      <c r="WKY550" s="120"/>
      <c r="WKZ550" s="120"/>
      <c r="WLA550" s="120"/>
      <c r="WLB550" s="120"/>
      <c r="WLC550" s="120"/>
      <c r="WLD550" s="120"/>
      <c r="WLE550" s="120"/>
      <c r="WLF550" s="120"/>
      <c r="WLG550" s="120"/>
      <c r="WLH550" s="120"/>
      <c r="WLI550" s="120"/>
      <c r="WLJ550" s="120"/>
      <c r="WLK550" s="120"/>
      <c r="WLL550" s="120"/>
      <c r="WLM550" s="120"/>
      <c r="WLN550" s="120"/>
      <c r="WLO550" s="120"/>
      <c r="WLP550" s="120"/>
      <c r="WLQ550" s="120"/>
      <c r="WLR550" s="120"/>
      <c r="WLS550" s="120"/>
      <c r="WLT550" s="120"/>
      <c r="WLU550" s="120"/>
      <c r="WLV550" s="120"/>
      <c r="WLW550" s="120"/>
      <c r="WLX550" s="120"/>
      <c r="WLY550" s="120"/>
      <c r="WLZ550" s="120"/>
      <c r="WMA550" s="120"/>
      <c r="WMB550" s="120"/>
      <c r="WMC550" s="120"/>
      <c r="WMD550" s="120"/>
      <c r="WME550" s="120"/>
      <c r="WMF550" s="120"/>
      <c r="WMG550" s="120"/>
      <c r="WMH550" s="120"/>
      <c r="WMI550" s="120"/>
      <c r="WMJ550" s="120"/>
      <c r="WMK550" s="120"/>
      <c r="WML550" s="120"/>
      <c r="WMM550" s="120"/>
      <c r="WMN550" s="120"/>
      <c r="WMO550" s="120"/>
      <c r="WMP550" s="120"/>
      <c r="WMQ550" s="120"/>
      <c r="WMR550" s="120"/>
      <c r="WMS550" s="120"/>
      <c r="WMT550" s="120"/>
      <c r="WMU550" s="120"/>
      <c r="WMV550" s="120"/>
      <c r="WMW550" s="120"/>
      <c r="WMX550" s="120"/>
      <c r="WMY550" s="120"/>
      <c r="WMZ550" s="120"/>
      <c r="WNA550" s="120"/>
      <c r="WNB550" s="120"/>
      <c r="WNC550" s="120"/>
      <c r="WND550" s="120"/>
      <c r="WNE550" s="120"/>
      <c r="WNF550" s="120"/>
      <c r="WNG550" s="120"/>
      <c r="WNH550" s="120"/>
      <c r="WNI550" s="120"/>
      <c r="WNJ550" s="120"/>
      <c r="WNK550" s="120"/>
      <c r="WNL550" s="120"/>
      <c r="WNM550" s="120"/>
      <c r="WNN550" s="120"/>
      <c r="WNO550" s="120"/>
      <c r="WNP550" s="120"/>
      <c r="WNQ550" s="120"/>
      <c r="WNR550" s="120"/>
      <c r="WNS550" s="120"/>
      <c r="WNT550" s="120"/>
      <c r="WNU550" s="120"/>
      <c r="WNV550" s="120"/>
      <c r="WNW550" s="120"/>
      <c r="WNX550" s="120"/>
      <c r="WNY550" s="120"/>
      <c r="WNZ550" s="120"/>
      <c r="WOA550" s="120"/>
      <c r="WOB550" s="120"/>
      <c r="WOC550" s="120"/>
      <c r="WOD550" s="120"/>
      <c r="WOE550" s="120"/>
      <c r="WOF550" s="120"/>
      <c r="WOG550" s="120"/>
      <c r="WOH550" s="120"/>
      <c r="WOI550" s="120"/>
      <c r="WOJ550" s="120"/>
      <c r="WOK550" s="120"/>
      <c r="WOL550" s="120"/>
      <c r="WOM550" s="120"/>
      <c r="WON550" s="120"/>
      <c r="WOO550" s="120"/>
      <c r="WOP550" s="120"/>
      <c r="WOQ550" s="120"/>
      <c r="WOR550" s="120"/>
      <c r="WOS550" s="120"/>
      <c r="WOT550" s="120"/>
      <c r="WOU550" s="120"/>
      <c r="WOV550" s="120"/>
      <c r="WOW550" s="120"/>
      <c r="WOX550" s="120"/>
      <c r="WOY550" s="120"/>
      <c r="WOZ550" s="120"/>
      <c r="WPA550" s="120"/>
      <c r="WPB550" s="120"/>
      <c r="WPC550" s="120"/>
      <c r="WPD550" s="120"/>
      <c r="WPE550" s="120"/>
      <c r="WPF550" s="120"/>
      <c r="WPG550" s="120"/>
      <c r="WPH550" s="120"/>
      <c r="WPI550" s="120"/>
      <c r="WPJ550" s="120"/>
      <c r="WPK550" s="120"/>
      <c r="WPL550" s="120"/>
      <c r="WPM550" s="120"/>
      <c r="WPN550" s="120"/>
      <c r="WPO550" s="120"/>
      <c r="WPP550" s="120"/>
      <c r="WPQ550" s="120"/>
      <c r="WPR550" s="120"/>
      <c r="WPS550" s="120"/>
      <c r="WPT550" s="120"/>
      <c r="WPU550" s="120"/>
      <c r="WPV550" s="120"/>
      <c r="WPW550" s="120"/>
      <c r="WPX550" s="120"/>
      <c r="WPY550" s="120"/>
      <c r="WPZ550" s="120"/>
      <c r="WQA550" s="120"/>
      <c r="WQB550" s="120"/>
      <c r="WQC550" s="120"/>
      <c r="WQD550" s="120"/>
      <c r="WQE550" s="120"/>
      <c r="WQF550" s="120"/>
      <c r="WQG550" s="120"/>
      <c r="WQH550" s="120"/>
      <c r="WQI550" s="120"/>
      <c r="WQJ550" s="120"/>
      <c r="WQK550" s="120"/>
      <c r="WQL550" s="120"/>
      <c r="WQM550" s="120"/>
      <c r="WQN550" s="120"/>
      <c r="WQO550" s="120"/>
      <c r="WQP550" s="120"/>
      <c r="WQQ550" s="120"/>
      <c r="WQR550" s="120"/>
      <c r="WQS550" s="120"/>
      <c r="WQT550" s="120"/>
      <c r="WQU550" s="120"/>
      <c r="WQV550" s="120"/>
      <c r="WQW550" s="120"/>
      <c r="WQX550" s="120"/>
      <c r="WQY550" s="120"/>
      <c r="WQZ550" s="120"/>
      <c r="WRA550" s="120"/>
      <c r="WRB550" s="120"/>
      <c r="WRC550" s="120"/>
      <c r="WRD550" s="120"/>
      <c r="WRE550" s="120"/>
      <c r="WRF550" s="120"/>
      <c r="WRG550" s="120"/>
      <c r="WRH550" s="120"/>
      <c r="WRI550" s="120"/>
      <c r="WRJ550" s="120"/>
      <c r="WRK550" s="120"/>
      <c r="WRL550" s="120"/>
      <c r="WRM550" s="120"/>
      <c r="WRN550" s="120"/>
      <c r="WRO550" s="120"/>
      <c r="WRP550" s="120"/>
      <c r="WRQ550" s="120"/>
      <c r="WRR550" s="120"/>
      <c r="WRS550" s="120"/>
      <c r="WRT550" s="120"/>
      <c r="WRU550" s="120"/>
      <c r="WRV550" s="120"/>
      <c r="WRW550" s="120"/>
      <c r="WRX550" s="120"/>
      <c r="WRY550" s="120"/>
      <c r="WRZ550" s="120"/>
      <c r="WSA550" s="120"/>
      <c r="WSB550" s="120"/>
      <c r="WSC550" s="120"/>
      <c r="WSD550" s="120"/>
      <c r="WSE550" s="120"/>
      <c r="WSF550" s="120"/>
      <c r="WSG550" s="120"/>
      <c r="WSH550" s="120"/>
      <c r="WSI550" s="120"/>
      <c r="WSJ550" s="120"/>
      <c r="WSK550" s="120"/>
      <c r="WSL550" s="120"/>
      <c r="WSM550" s="120"/>
      <c r="WSN550" s="120"/>
      <c r="WSO550" s="120"/>
      <c r="WSP550" s="120"/>
      <c r="WSQ550" s="120"/>
      <c r="WSR550" s="120"/>
      <c r="WSS550" s="120"/>
      <c r="WST550" s="120"/>
      <c r="WSU550" s="120"/>
      <c r="WSV550" s="120"/>
      <c r="WSW550" s="120"/>
      <c r="WSX550" s="120"/>
      <c r="WSY550" s="120"/>
      <c r="WSZ550" s="120"/>
      <c r="WTA550" s="120"/>
      <c r="WTB550" s="120"/>
      <c r="WTC550" s="120"/>
      <c r="WTD550" s="120"/>
      <c r="WTE550" s="120"/>
      <c r="WTF550" s="120"/>
      <c r="WTG550" s="120"/>
      <c r="WTH550" s="120"/>
      <c r="WTI550" s="120"/>
      <c r="WTJ550" s="120"/>
      <c r="WTK550" s="120"/>
      <c r="WTL550" s="120"/>
      <c r="WTM550" s="120"/>
      <c r="WTN550" s="120"/>
      <c r="WTO550" s="120"/>
      <c r="WTP550" s="120"/>
      <c r="WTQ550" s="120"/>
      <c r="WTR550" s="120"/>
      <c r="WTS550" s="120"/>
      <c r="WTT550" s="120"/>
      <c r="WTU550" s="120"/>
      <c r="WTV550" s="120"/>
      <c r="WTW550" s="120"/>
      <c r="WTX550" s="120"/>
      <c r="WTY550" s="120"/>
      <c r="WTZ550" s="120"/>
      <c r="WUA550" s="120"/>
      <c r="WUB550" s="120"/>
      <c r="WUC550" s="120"/>
      <c r="WUD550" s="120"/>
      <c r="WUE550" s="120"/>
      <c r="WUF550" s="120"/>
      <c r="WUG550" s="120"/>
      <c r="WUH550" s="120"/>
      <c r="WUI550" s="120"/>
      <c r="WUJ550" s="120"/>
      <c r="WUK550" s="120"/>
      <c r="WUL550" s="120"/>
      <c r="WUM550" s="120"/>
      <c r="WUN550" s="120"/>
      <c r="WUO550" s="120"/>
      <c r="WUP550" s="120"/>
      <c r="WUQ550" s="120"/>
      <c r="WUR550" s="120"/>
      <c r="WUS550" s="120"/>
      <c r="WUT550" s="120"/>
      <c r="WUU550" s="120"/>
      <c r="WUV550" s="120"/>
      <c r="WUW550" s="120"/>
      <c r="WUX550" s="120"/>
      <c r="WUY550" s="120"/>
      <c r="WUZ550" s="120"/>
      <c r="WVA550" s="120"/>
      <c r="WVB550" s="120"/>
      <c r="WVC550" s="120"/>
      <c r="WVD550" s="120"/>
      <c r="WVE550" s="120"/>
      <c r="WVF550" s="120"/>
      <c r="WVG550" s="120"/>
      <c r="WVH550" s="120"/>
      <c r="WVI550" s="120"/>
      <c r="WVJ550" s="120"/>
      <c r="WVK550" s="120"/>
      <c r="WVL550" s="120"/>
      <c r="WVM550" s="120"/>
      <c r="WVN550" s="120"/>
      <c r="WVO550" s="120"/>
      <c r="WVP550" s="120"/>
      <c r="WVQ550" s="120"/>
      <c r="WVR550" s="120"/>
      <c r="WVS550" s="120"/>
      <c r="WVT550" s="120"/>
      <c r="WVU550" s="120"/>
      <c r="WVV550" s="120"/>
      <c r="WVW550" s="120"/>
      <c r="WVX550" s="120"/>
      <c r="WVY550" s="120"/>
      <c r="WVZ550" s="120"/>
      <c r="WWA550" s="120"/>
      <c r="WWB550" s="120"/>
      <c r="WWC550" s="120"/>
      <c r="WWD550" s="120"/>
      <c r="WWE550" s="120"/>
      <c r="WWF550" s="120"/>
      <c r="WWG550" s="120"/>
      <c r="WWH550" s="120"/>
      <c r="WWI550" s="120"/>
      <c r="WWJ550" s="120"/>
      <c r="WWK550" s="120"/>
      <c r="WWL550" s="120"/>
      <c r="WWM550" s="120"/>
      <c r="WWN550" s="120"/>
      <c r="WWO550" s="120"/>
      <c r="WWP550" s="120"/>
      <c r="WWQ550" s="120"/>
      <c r="WWR550" s="120"/>
      <c r="WWS550" s="120"/>
      <c r="WWT550" s="120"/>
      <c r="WWU550" s="120"/>
      <c r="WWV550" s="120"/>
      <c r="WWW550" s="120"/>
      <c r="WWX550" s="120"/>
      <c r="WWY550" s="120"/>
      <c r="WWZ550" s="120"/>
      <c r="WXA550" s="120"/>
      <c r="WXB550" s="120"/>
      <c r="WXC550" s="120"/>
      <c r="WXD550" s="120"/>
      <c r="WXE550" s="120"/>
      <c r="WXF550" s="120"/>
      <c r="WXG550" s="120"/>
      <c r="WXH550" s="120"/>
      <c r="WXI550" s="120"/>
      <c r="WXJ550" s="120"/>
      <c r="WXK550" s="120"/>
      <c r="WXL550" s="120"/>
      <c r="WXM550" s="120"/>
      <c r="WXN550" s="120"/>
      <c r="WXO550" s="120"/>
      <c r="WXP550" s="120"/>
      <c r="WXQ550" s="120"/>
      <c r="WXR550" s="120"/>
      <c r="WXS550" s="120"/>
      <c r="WXT550" s="120"/>
      <c r="WXU550" s="120"/>
      <c r="WXV550" s="120"/>
      <c r="WXW550" s="120"/>
      <c r="WXX550" s="120"/>
      <c r="WXY550" s="120"/>
      <c r="WXZ550" s="120"/>
      <c r="WYA550" s="120"/>
      <c r="WYB550" s="120"/>
      <c r="WYC550" s="120"/>
      <c r="WYD550" s="120"/>
      <c r="WYE550" s="120"/>
      <c r="WYF550" s="120"/>
      <c r="WYG550" s="120"/>
      <c r="WYH550" s="120"/>
      <c r="WYI550" s="120"/>
      <c r="WYJ550" s="120"/>
      <c r="WYK550" s="120"/>
      <c r="WYL550" s="120"/>
      <c r="WYM550" s="120"/>
      <c r="WYN550" s="120"/>
      <c r="WYO550" s="120"/>
      <c r="WYP550" s="120"/>
      <c r="WYQ550" s="120"/>
      <c r="WYR550" s="120"/>
      <c r="WYS550" s="120"/>
      <c r="WYT550" s="120"/>
      <c r="WYU550" s="120"/>
      <c r="WYV550" s="120"/>
      <c r="WYW550" s="120"/>
      <c r="WYX550" s="120"/>
      <c r="WYY550" s="120"/>
      <c r="WYZ550" s="120"/>
      <c r="WZA550" s="120"/>
      <c r="WZB550" s="120"/>
      <c r="WZC550" s="120"/>
      <c r="WZD550" s="120"/>
      <c r="WZE550" s="120"/>
      <c r="WZF550" s="120"/>
      <c r="WZG550" s="120"/>
      <c r="WZH550" s="120"/>
      <c r="WZI550" s="120"/>
      <c r="WZJ550" s="120"/>
      <c r="WZK550" s="120"/>
      <c r="WZL550" s="120"/>
      <c r="WZM550" s="120"/>
      <c r="WZN550" s="120"/>
      <c r="WZO550" s="120"/>
      <c r="WZP550" s="120"/>
      <c r="WZQ550" s="120"/>
      <c r="WZR550" s="120"/>
      <c r="WZS550" s="120"/>
      <c r="WZT550" s="120"/>
      <c r="WZU550" s="120"/>
      <c r="WZV550" s="120"/>
      <c r="WZW550" s="120"/>
      <c r="WZX550" s="120"/>
      <c r="WZY550" s="120"/>
      <c r="WZZ550" s="120"/>
      <c r="XAA550" s="120"/>
      <c r="XAB550" s="120"/>
      <c r="XAC550" s="120"/>
      <c r="XAD550" s="120"/>
      <c r="XAE550" s="120"/>
      <c r="XAF550" s="120"/>
      <c r="XAG550" s="120"/>
      <c r="XAH550" s="120"/>
      <c r="XAI550" s="120"/>
      <c r="XAJ550" s="120"/>
      <c r="XAK550" s="120"/>
      <c r="XAL550" s="120"/>
      <c r="XAM550" s="120"/>
      <c r="XAN550" s="120"/>
      <c r="XAO550" s="120"/>
      <c r="XAP550" s="120"/>
      <c r="XAQ550" s="120"/>
      <c r="XAR550" s="120"/>
      <c r="XAS550" s="120"/>
      <c r="XAT550" s="120"/>
      <c r="XAU550" s="120"/>
      <c r="XAV550" s="120"/>
      <c r="XAW550" s="120"/>
      <c r="XAX550" s="120"/>
      <c r="XAY550" s="120"/>
      <c r="XAZ550" s="120"/>
      <c r="XBA550" s="120"/>
      <c r="XBB550" s="120"/>
      <c r="XBC550" s="120"/>
      <c r="XBD550" s="120"/>
      <c r="XBE550" s="120"/>
      <c r="XBF550" s="120"/>
      <c r="XBG550" s="120"/>
      <c r="XBH550" s="120"/>
      <c r="XBI550" s="120"/>
      <c r="XBJ550" s="120"/>
      <c r="XBK550" s="120"/>
      <c r="XBL550" s="120"/>
      <c r="XBM550" s="120"/>
      <c r="XBN550" s="120"/>
      <c r="XBO550" s="120"/>
      <c r="XBP550" s="120"/>
      <c r="XBQ550" s="120"/>
      <c r="XBR550" s="120"/>
      <c r="XBS550" s="120"/>
      <c r="XBT550" s="120"/>
      <c r="XBU550" s="120"/>
      <c r="XBV550" s="120"/>
      <c r="XBW550" s="120"/>
      <c r="XBX550" s="120"/>
      <c r="XBY550" s="120"/>
      <c r="XBZ550" s="120"/>
      <c r="XCA550" s="120"/>
      <c r="XCB550" s="120"/>
      <c r="XCC550" s="120"/>
      <c r="XCD550" s="120"/>
      <c r="XCE550" s="120"/>
      <c r="XCF550" s="120"/>
      <c r="XCG550" s="120"/>
      <c r="XCH550" s="120"/>
      <c r="XCI550" s="120"/>
      <c r="XCJ550" s="120"/>
      <c r="XCK550" s="120"/>
      <c r="XCL550" s="120"/>
      <c r="XCM550" s="120"/>
      <c r="XCN550" s="120"/>
      <c r="XCO550" s="120"/>
      <c r="XCP550" s="120"/>
      <c r="XCQ550" s="120"/>
      <c r="XCR550" s="120"/>
      <c r="XCS550" s="120"/>
      <c r="XCT550" s="120"/>
      <c r="XCU550" s="120"/>
      <c r="XCV550" s="120"/>
      <c r="XCW550" s="120"/>
      <c r="XCX550" s="120"/>
      <c r="XCY550" s="120"/>
      <c r="XCZ550" s="120"/>
      <c r="XDA550" s="120"/>
      <c r="XDB550" s="120"/>
      <c r="XDC550" s="120"/>
      <c r="XDD550" s="120"/>
      <c r="XDE550" s="120"/>
      <c r="XDF550" s="120"/>
      <c r="XDG550" s="120"/>
      <c r="XDH550" s="120"/>
      <c r="XDI550" s="120"/>
      <c r="XDJ550" s="120"/>
      <c r="XDK550" s="120"/>
      <c r="XDL550" s="120"/>
      <c r="XDM550" s="120"/>
      <c r="XDN550" s="120"/>
      <c r="XDO550" s="120"/>
      <c r="XDP550" s="120"/>
      <c r="XDQ550" s="120"/>
      <c r="XDR550" s="120"/>
      <c r="XDS550" s="120"/>
      <c r="XDT550" s="120"/>
      <c r="XDU550" s="120"/>
      <c r="XDV550" s="120"/>
      <c r="XDW550" s="120"/>
      <c r="XDX550" s="120"/>
      <c r="XDY550" s="120"/>
      <c r="XDZ550" s="120"/>
      <c r="XEA550" s="120"/>
      <c r="XEB550" s="120"/>
      <c r="XEC550" s="120"/>
      <c r="XED550" s="120"/>
      <c r="XEE550" s="120"/>
      <c r="XEF550" s="120"/>
      <c r="XEG550" s="120"/>
      <c r="XEH550" s="120"/>
      <c r="XEI550" s="120"/>
      <c r="XEJ550" s="120"/>
      <c r="XEK550" s="120"/>
      <c r="XEL550" s="120"/>
      <c r="XEM550" s="120"/>
      <c r="XEN550" s="120"/>
      <c r="XEO550" s="120"/>
      <c r="XEP550" s="120"/>
      <c r="XEQ550" s="120"/>
      <c r="XER550" s="120"/>
      <c r="XES550" s="120"/>
      <c r="XET550" s="120"/>
      <c r="XEU550" s="120"/>
      <c r="XEV550" s="120"/>
      <c r="XEW550" s="120"/>
      <c r="XEX550" s="120"/>
      <c r="XEY550" s="120"/>
      <c r="XEZ550" s="120"/>
      <c r="XFA550" s="120"/>
      <c r="XFB550" s="120"/>
      <c r="XFC550" s="120"/>
    </row>
    <row r="551" spans="1:1638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row>
    <row r="552" spans="1:16383">
      <c r="A552" s="3"/>
      <c r="B552" s="2" t="s">
        <v>224</v>
      </c>
      <c r="C552" s="2"/>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row>
    <row r="553" spans="1:16383">
      <c r="A553" s="3"/>
      <c r="B553" s="3" t="s">
        <v>229</v>
      </c>
      <c r="C553" s="3"/>
      <c r="D553" s="121"/>
      <c r="E553" s="122">
        <f t="shared" ref="E553:AJ553" si="0">1+E13</f>
        <v>1.0908300738809213</v>
      </c>
      <c r="F553" s="122">
        <f t="shared" si="0"/>
        <v>1.0362549800796814</v>
      </c>
      <c r="G553" s="122">
        <f t="shared" si="0"/>
        <v>1.0353710111495578</v>
      </c>
      <c r="H553" s="122">
        <f t="shared" si="0"/>
        <v>1.0631266245822504</v>
      </c>
      <c r="I553" s="122">
        <f t="shared" si="0"/>
        <v>1.0911631156129933</v>
      </c>
      <c r="J553" s="122">
        <f t="shared" si="0"/>
        <v>1.0963508322663253</v>
      </c>
      <c r="K553" s="122">
        <f t="shared" si="0"/>
        <v>1</v>
      </c>
      <c r="L553" s="122">
        <f t="shared" si="0"/>
        <v>1</v>
      </c>
      <c r="M553" s="122">
        <f t="shared" si="0"/>
        <v>1.04</v>
      </c>
      <c r="N553" s="122">
        <f t="shared" si="0"/>
        <v>1.0190903986524424</v>
      </c>
      <c r="O553" s="122">
        <f t="shared" si="0"/>
        <v>1.0190082644628098</v>
      </c>
      <c r="P553" s="122">
        <f t="shared" si="0"/>
        <v>1.064882400648824</v>
      </c>
      <c r="Q553" s="122">
        <f t="shared" si="0"/>
        <v>1.0172632647880173</v>
      </c>
      <c r="R553" s="122">
        <f t="shared" si="0"/>
        <v>1.0084851509857751</v>
      </c>
      <c r="S553" s="122">
        <f t="shared" si="0"/>
        <v>1.0254887404107893</v>
      </c>
      <c r="T553" s="122">
        <f t="shared" si="0"/>
        <v>1.0166505791505793</v>
      </c>
      <c r="U553" s="122">
        <f t="shared" si="0"/>
        <v>1.0192262046047946</v>
      </c>
      <c r="V553" s="122">
        <f t="shared" si="0"/>
        <v>1.0381928272007452</v>
      </c>
      <c r="W553" s="122">
        <f t="shared" si="0"/>
        <v>1.0189999999999999</v>
      </c>
      <c r="X553" s="122">
        <f t="shared" si="0"/>
        <v>1.0840000000000001</v>
      </c>
      <c r="Y553" s="122">
        <f t="shared" si="0"/>
        <v>1.0429999999999999</v>
      </c>
      <c r="Z553" s="122">
        <f t="shared" si="0"/>
        <v>1.0580000000000001</v>
      </c>
      <c r="AA553" s="122">
        <f t="shared" si="0"/>
        <v>1.0389999999999999</v>
      </c>
      <c r="AB553" s="122">
        <f t="shared" si="0"/>
        <v>1.0329999999999999</v>
      </c>
      <c r="AC553" s="122">
        <f t="shared" si="0"/>
        <v>1.069</v>
      </c>
      <c r="AD553" s="122">
        <f t="shared" si="0"/>
        <v>1.054</v>
      </c>
      <c r="AE553" s="122">
        <f t="shared" si="0"/>
        <v>1.0760000000000001</v>
      </c>
      <c r="AF553" s="122">
        <f t="shared" si="0"/>
        <v>1.0740000000000001</v>
      </c>
      <c r="AG553" s="122">
        <f t="shared" si="0"/>
        <v>1.081</v>
      </c>
      <c r="AH553" s="122">
        <f t="shared" si="0"/>
        <v>1.0980000000000001</v>
      </c>
      <c r="AI553" s="122">
        <f t="shared" si="0"/>
        <v>1.107</v>
      </c>
      <c r="AJ553" s="122">
        <f t="shared" si="0"/>
        <v>1.083</v>
      </c>
      <c r="AK553" s="122">
        <f t="shared" ref="AK553:BP553" si="1">1+AK13</f>
        <v>1.0680000000000001</v>
      </c>
      <c r="AL553" s="122">
        <f t="shared" si="1"/>
        <v>1.042</v>
      </c>
      <c r="AM553" s="122">
        <f t="shared" si="1"/>
        <v>1.038</v>
      </c>
      <c r="AN553" s="122">
        <f t="shared" si="1"/>
        <v>1.071</v>
      </c>
      <c r="AO553" s="122">
        <f t="shared" si="1"/>
        <v>1.0640000000000001</v>
      </c>
      <c r="AP553" s="122">
        <f t="shared" si="1"/>
        <v>1.0589999999999999</v>
      </c>
      <c r="AQ553" s="122">
        <f t="shared" si="1"/>
        <v>1.026</v>
      </c>
      <c r="AR553" s="122">
        <f t="shared" si="1"/>
        <v>1.028</v>
      </c>
      <c r="AS553" s="122">
        <f t="shared" si="1"/>
        <v>1.0229999999999999</v>
      </c>
      <c r="AT553" s="122">
        <f t="shared" si="1"/>
        <v>0.995</v>
      </c>
      <c r="AU553" s="122">
        <f t="shared" si="1"/>
        <v>1.002</v>
      </c>
      <c r="AV553" s="122">
        <f t="shared" si="1"/>
        <v>1.0089999999999999</v>
      </c>
      <c r="AW553" s="122">
        <f t="shared" si="1"/>
        <v>1.0109999999999999</v>
      </c>
      <c r="AX553" s="122">
        <f t="shared" si="1"/>
        <v>1.024</v>
      </c>
      <c r="AY553" s="122">
        <f t="shared" si="1"/>
        <v>1.046</v>
      </c>
      <c r="AZ553" s="122">
        <f t="shared" si="1"/>
        <v>1.0349999999999999</v>
      </c>
      <c r="BA553" s="122">
        <f t="shared" si="1"/>
        <v>1.02</v>
      </c>
      <c r="BB553" s="122">
        <f t="shared" si="1"/>
        <v>1.026</v>
      </c>
      <c r="BC553" s="122">
        <f t="shared" si="1"/>
        <v>1.0149999999999999</v>
      </c>
      <c r="BD553" s="122">
        <f t="shared" si="1"/>
        <v>1.0189999999999999</v>
      </c>
      <c r="BE553" s="122">
        <f t="shared" si="1"/>
        <v>1.026</v>
      </c>
      <c r="BF553" s="122">
        <f t="shared" si="1"/>
        <v>1.0169999999999999</v>
      </c>
      <c r="BG553" s="122">
        <f t="shared" si="1"/>
        <v>1.026</v>
      </c>
      <c r="BH553" s="122">
        <f t="shared" si="1"/>
        <v>1.0249999999999999</v>
      </c>
      <c r="BI553" s="122">
        <f t="shared" si="1"/>
        <v>1.0469999999999999</v>
      </c>
      <c r="BJ553" s="122">
        <f t="shared" si="1"/>
        <v>1.0329999999999999</v>
      </c>
      <c r="BK553" s="122">
        <f t="shared" si="1"/>
        <v>1.0209999999999999</v>
      </c>
      <c r="BL553" s="122">
        <f t="shared" si="1"/>
        <v>1.0109999999999999</v>
      </c>
      <c r="BM553" s="122">
        <f t="shared" si="1"/>
        <v>1.018</v>
      </c>
      <c r="BN553" s="122">
        <f t="shared" si="1"/>
        <v>1.014</v>
      </c>
      <c r="BO553" s="122">
        <f t="shared" si="1"/>
        <v>1.0109999999999999</v>
      </c>
      <c r="BP553" s="122">
        <f t="shared" si="1"/>
        <v>1.032</v>
      </c>
      <c r="BQ553" s="122">
        <f t="shared" ref="BQ553:CG553" si="2">1+BQ13</f>
        <v>1.0029999999999999</v>
      </c>
      <c r="BR553" s="122">
        <f t="shared" si="2"/>
        <v>1.0149999999999999</v>
      </c>
      <c r="BS553" s="122">
        <f t="shared" si="2"/>
        <v>1.026</v>
      </c>
      <c r="BT553" s="122">
        <f t="shared" si="2"/>
        <v>1.0229999999999999</v>
      </c>
      <c r="BU553" s="122">
        <f t="shared" si="2"/>
        <v>1.028</v>
      </c>
      <c r="BV553" s="122">
        <f t="shared" si="2"/>
        <v>1.01</v>
      </c>
      <c r="BW553" s="122">
        <f t="shared" si="2"/>
        <v>1.008</v>
      </c>
      <c r="BX553" s="122">
        <f t="shared" si="2"/>
        <v>1.002</v>
      </c>
      <c r="BY553" s="122">
        <f t="shared" si="2"/>
        <v>1.014</v>
      </c>
      <c r="BZ553" s="122">
        <f t="shared" si="2"/>
        <v>1.012</v>
      </c>
      <c r="CA553" s="122">
        <f t="shared" si="2"/>
        <v>1.026</v>
      </c>
      <c r="CB553" s="122">
        <f t="shared" si="2"/>
        <v>1.016</v>
      </c>
      <c r="CC553" s="122">
        <f t="shared" si="2"/>
        <v>1.018</v>
      </c>
      <c r="CD553" s="122">
        <f t="shared" si="2"/>
        <v>1.0620000000000001</v>
      </c>
      <c r="CE553" s="122">
        <f t="shared" si="2"/>
        <v>1.08</v>
      </c>
      <c r="CF553" s="122">
        <f t="shared" si="2"/>
        <v>1.0169999999999999</v>
      </c>
      <c r="CG553" s="122">
        <f t="shared" si="2"/>
        <v>1.0169999999999999</v>
      </c>
    </row>
    <row r="554" spans="1:1638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row>
    <row r="555" spans="1:16383">
      <c r="A555" s="3"/>
      <c r="B555" s="2" t="s">
        <v>947</v>
      </c>
      <c r="C555" s="2"/>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row>
    <row r="556" spans="1:16383">
      <c r="A556" s="3"/>
      <c r="B556" s="123">
        <v>1946</v>
      </c>
      <c r="C556" s="123"/>
      <c r="D556" s="3"/>
      <c r="E556" s="124">
        <v>1</v>
      </c>
      <c r="F556" s="125">
        <f>E556*F$553</f>
        <v>1.0362549800796814</v>
      </c>
      <c r="G556" s="125">
        <f>F556*G$553</f>
        <v>1.0729083665338646</v>
      </c>
      <c r="H556" s="125">
        <f t="shared" ref="H556:W571" si="3">G556*H$553</f>
        <v>1.1406374501992034</v>
      </c>
      <c r="I556" s="125">
        <f t="shared" si="3"/>
        <v>1.2446215139442232</v>
      </c>
      <c r="J556" s="125">
        <f t="shared" si="3"/>
        <v>1.3645418326693228</v>
      </c>
      <c r="K556" s="125">
        <f t="shared" si="3"/>
        <v>1.3645418326693228</v>
      </c>
      <c r="L556" s="125">
        <f t="shared" si="3"/>
        <v>1.3645418326693228</v>
      </c>
      <c r="M556" s="125">
        <f t="shared" si="3"/>
        <v>1.4191235059760958</v>
      </c>
      <c r="N556" s="125">
        <f t="shared" si="3"/>
        <v>1.4462151394422313</v>
      </c>
      <c r="O556" s="125">
        <f t="shared" si="3"/>
        <v>1.4737051792828686</v>
      </c>
      <c r="P556" s="125">
        <f t="shared" si="3"/>
        <v>1.5693227091633466</v>
      </c>
      <c r="Q556" s="125">
        <f t="shared" si="3"/>
        <v>1.5964143426294821</v>
      </c>
      <c r="R556" s="125">
        <f t="shared" si="3"/>
        <v>1.6099601593625501</v>
      </c>
      <c r="S556" s="125">
        <f t="shared" si="3"/>
        <v>1.6509960159362551</v>
      </c>
      <c r="T556" s="125">
        <f t="shared" si="3"/>
        <v>1.6784860557768928</v>
      </c>
      <c r="U556" s="125">
        <f t="shared" si="3"/>
        <v>1.7107569721115541</v>
      </c>
      <c r="V556" s="125">
        <f t="shared" si="3"/>
        <v>1.7760956175298808</v>
      </c>
      <c r="W556" s="125">
        <f t="shared" si="3"/>
        <v>1.8098414342629483</v>
      </c>
      <c r="X556" s="125">
        <f t="shared" ref="X556:AM571" si="4">W556*X$553</f>
        <v>1.9618681147410362</v>
      </c>
      <c r="Y556" s="125">
        <f t="shared" si="4"/>
        <v>2.0462284436749005</v>
      </c>
      <c r="Z556" s="125">
        <f t="shared" si="4"/>
        <v>2.164909693408045</v>
      </c>
      <c r="AA556" s="125">
        <f t="shared" si="4"/>
        <v>2.2493411714509586</v>
      </c>
      <c r="AB556" s="125">
        <f t="shared" si="4"/>
        <v>2.3235694301088401</v>
      </c>
      <c r="AC556" s="125">
        <f t="shared" si="4"/>
        <v>2.4838957207863501</v>
      </c>
      <c r="AD556" s="125">
        <f t="shared" si="4"/>
        <v>2.6180260897088132</v>
      </c>
      <c r="AE556" s="125">
        <f t="shared" si="4"/>
        <v>2.8169960725266834</v>
      </c>
      <c r="AF556" s="125">
        <f>AE556*AF$553</f>
        <v>3.025453781893658</v>
      </c>
      <c r="AG556" s="125">
        <f t="shared" si="4"/>
        <v>3.2705155382270443</v>
      </c>
      <c r="AH556" s="125">
        <f t="shared" si="4"/>
        <v>3.5910260609732951</v>
      </c>
      <c r="AI556" s="125">
        <f t="shared" si="4"/>
        <v>3.9752658494974376</v>
      </c>
      <c r="AJ556" s="125">
        <f t="shared" si="4"/>
        <v>4.3052129150057246</v>
      </c>
      <c r="AK556" s="125">
        <f t="shared" si="4"/>
        <v>4.5979673932261145</v>
      </c>
      <c r="AL556" s="125">
        <f t="shared" si="4"/>
        <v>4.7910820237416116</v>
      </c>
      <c r="AM556" s="125">
        <f t="shared" si="4"/>
        <v>4.9731431406437929</v>
      </c>
      <c r="AN556" s="125">
        <f t="shared" ref="AN556:BC571" si="5">AM556*AN$553</f>
        <v>5.3262363036295017</v>
      </c>
      <c r="AO556" s="125">
        <f t="shared" si="5"/>
        <v>5.6671154270617903</v>
      </c>
      <c r="AP556" s="125">
        <f t="shared" si="5"/>
        <v>6.0014752372584352</v>
      </c>
      <c r="AQ556" s="125">
        <f t="shared" si="5"/>
        <v>6.1575135934271543</v>
      </c>
      <c r="AR556" s="125">
        <f t="shared" si="5"/>
        <v>6.3299239740431146</v>
      </c>
      <c r="AS556" s="125">
        <f t="shared" si="5"/>
        <v>6.4755122254461055</v>
      </c>
      <c r="AT556" s="125">
        <f t="shared" si="5"/>
        <v>6.4431346643188752</v>
      </c>
      <c r="AU556" s="125">
        <f t="shared" si="5"/>
        <v>6.4560209336475127</v>
      </c>
      <c r="AV556" s="125">
        <f t="shared" si="5"/>
        <v>6.5141251220503396</v>
      </c>
      <c r="AW556" s="125">
        <f t="shared" si="5"/>
        <v>6.5857804983928929</v>
      </c>
      <c r="AX556" s="125">
        <f t="shared" si="5"/>
        <v>6.7438392303543226</v>
      </c>
      <c r="AY556" s="125">
        <f t="shared" si="5"/>
        <v>7.0540558349506215</v>
      </c>
      <c r="AZ556" s="125">
        <f t="shared" si="5"/>
        <v>7.3009477891738923</v>
      </c>
      <c r="BA556" s="125">
        <f t="shared" si="5"/>
        <v>7.4469667449573702</v>
      </c>
      <c r="BB556" s="125">
        <f t="shared" si="5"/>
        <v>7.6405878803262617</v>
      </c>
      <c r="BC556" s="125">
        <f t="shared" si="5"/>
        <v>7.7551966985311545</v>
      </c>
      <c r="BD556" s="125">
        <f t="shared" ref="BD556:BS571" si="6">BC556*BD$553</f>
        <v>7.9025454358032459</v>
      </c>
      <c r="BE556" s="125">
        <f t="shared" si="6"/>
        <v>8.1080116171341299</v>
      </c>
      <c r="BF556" s="125">
        <f t="shared" si="6"/>
        <v>8.2458478146254102</v>
      </c>
      <c r="BG556" s="125">
        <f t="shared" si="6"/>
        <v>8.4602398578056714</v>
      </c>
      <c r="BH556" s="125">
        <f t="shared" si="6"/>
        <v>8.6717458542508119</v>
      </c>
      <c r="BI556" s="125">
        <f t="shared" si="6"/>
        <v>9.0793179094005989</v>
      </c>
      <c r="BJ556" s="125">
        <f t="shared" si="6"/>
        <v>9.3789354004108176</v>
      </c>
      <c r="BK556" s="125">
        <f t="shared" si="6"/>
        <v>9.5758930438194447</v>
      </c>
      <c r="BL556" s="125">
        <f t="shared" si="6"/>
        <v>9.6812278673014571</v>
      </c>
      <c r="BM556" s="125">
        <f t="shared" si="6"/>
        <v>9.8554899689128828</v>
      </c>
      <c r="BN556" s="125">
        <f t="shared" si="6"/>
        <v>9.9934668284776631</v>
      </c>
      <c r="BO556" s="125">
        <f t="shared" si="6"/>
        <v>10.103394963590917</v>
      </c>
      <c r="BP556" s="125">
        <f t="shared" si="6"/>
        <v>10.426703602425826</v>
      </c>
      <c r="BQ556" s="125">
        <f t="shared" si="6"/>
        <v>10.457983713233103</v>
      </c>
      <c r="BR556" s="125">
        <f t="shared" si="6"/>
        <v>10.614853468931599</v>
      </c>
      <c r="BS556" s="125">
        <f t="shared" si="6"/>
        <v>10.890839659123822</v>
      </c>
      <c r="BT556" s="125">
        <f t="shared" ref="BT556:CG571" si="7">BS556*BT$553</f>
        <v>11.141328971283668</v>
      </c>
      <c r="BU556" s="125">
        <f t="shared" si="7"/>
        <v>11.45328618247961</v>
      </c>
      <c r="BV556" s="125">
        <f t="shared" si="7"/>
        <v>11.567819044304407</v>
      </c>
      <c r="BW556" s="125">
        <f t="shared" si="7"/>
        <v>11.660361596658843</v>
      </c>
      <c r="BX556" s="125">
        <f t="shared" si="7"/>
        <v>11.683682319852162</v>
      </c>
      <c r="BY556" s="125">
        <f t="shared" si="7"/>
        <v>11.847253872330093</v>
      </c>
      <c r="BZ556" s="125">
        <f t="shared" si="7"/>
        <v>11.989420918798054</v>
      </c>
      <c r="CA556" s="125">
        <f t="shared" si="7"/>
        <v>12.301145862686804</v>
      </c>
      <c r="CB556" s="125">
        <f t="shared" si="7"/>
        <v>12.497964196489793</v>
      </c>
      <c r="CC556" s="125">
        <f t="shared" si="7"/>
        <v>12.72292755202661</v>
      </c>
      <c r="CD556" s="125">
        <f t="shared" si="7"/>
        <v>13.51174906025226</v>
      </c>
      <c r="CE556" s="125">
        <f t="shared" si="7"/>
        <v>14.592688985072442</v>
      </c>
      <c r="CF556" s="125">
        <f t="shared" si="7"/>
        <v>14.840764697818672</v>
      </c>
      <c r="CG556" s="125">
        <f t="shared" si="7"/>
        <v>15.093057697681589</v>
      </c>
    </row>
    <row r="557" spans="1:16383">
      <c r="A557" s="3"/>
      <c r="B557" s="123">
        <v>1947</v>
      </c>
      <c r="C557" s="123"/>
      <c r="D557" s="3"/>
      <c r="E557" s="126"/>
      <c r="F557" s="124">
        <v>1</v>
      </c>
      <c r="G557" s="125">
        <f>F557*G$553</f>
        <v>1.0353710111495578</v>
      </c>
      <c r="H557" s="125">
        <f t="shared" si="3"/>
        <v>1.1007304882737408</v>
      </c>
      <c r="I557" s="125">
        <f t="shared" si="3"/>
        <v>1.2010765090349864</v>
      </c>
      <c r="J557" s="125">
        <f t="shared" si="3"/>
        <v>1.3168012302960399</v>
      </c>
      <c r="K557" s="125">
        <f t="shared" si="3"/>
        <v>1.3168012302960399</v>
      </c>
      <c r="L557" s="125">
        <f t="shared" si="3"/>
        <v>1.3168012302960399</v>
      </c>
      <c r="M557" s="125">
        <f t="shared" si="3"/>
        <v>1.3694732795078814</v>
      </c>
      <c r="N557" s="125">
        <f t="shared" si="3"/>
        <v>1.3956170703575546</v>
      </c>
      <c r="O557" s="125">
        <f t="shared" si="3"/>
        <v>1.4221453287197228</v>
      </c>
      <c r="P557" s="125">
        <f t="shared" si="3"/>
        <v>1.5144175317185693</v>
      </c>
      <c r="Q557" s="125">
        <f t="shared" si="3"/>
        <v>1.5405613225682426</v>
      </c>
      <c r="R557" s="125">
        <f t="shared" si="3"/>
        <v>1.5536332179930794</v>
      </c>
      <c r="S557" s="125">
        <f t="shared" si="3"/>
        <v>1.5932333717800842</v>
      </c>
      <c r="T557" s="125">
        <f t="shared" si="3"/>
        <v>1.6197616301422528</v>
      </c>
      <c r="U557" s="125">
        <f t="shared" si="3"/>
        <v>1.6509034986543634</v>
      </c>
      <c r="V557" s="125">
        <f t="shared" si="3"/>
        <v>1.7139561707035753</v>
      </c>
      <c r="W557" s="125">
        <f t="shared" si="3"/>
        <v>1.7465213379469431</v>
      </c>
      <c r="X557" s="125">
        <f t="shared" si="4"/>
        <v>1.8932291303344864</v>
      </c>
      <c r="Y557" s="125">
        <f t="shared" si="4"/>
        <v>1.9746379829388692</v>
      </c>
      <c r="Z557" s="125">
        <f t="shared" si="4"/>
        <v>2.0891669859493236</v>
      </c>
      <c r="AA557" s="125">
        <f t="shared" si="4"/>
        <v>2.1706444984013471</v>
      </c>
      <c r="AB557" s="125">
        <f t="shared" si="4"/>
        <v>2.2422757668485915</v>
      </c>
      <c r="AC557" s="125">
        <f t="shared" si="4"/>
        <v>2.396992794761144</v>
      </c>
      <c r="AD557" s="125">
        <f t="shared" si="4"/>
        <v>2.5264304056782461</v>
      </c>
      <c r="AE557" s="125">
        <f t="shared" si="4"/>
        <v>2.718439116509793</v>
      </c>
      <c r="AF557" s="125">
        <f t="shared" si="4"/>
        <v>2.9196036111315178</v>
      </c>
      <c r="AG557" s="125">
        <f t="shared" si="4"/>
        <v>3.1560915036331707</v>
      </c>
      <c r="AH557" s="125">
        <f t="shared" si="4"/>
        <v>3.4653884709892218</v>
      </c>
      <c r="AI557" s="125">
        <f t="shared" si="4"/>
        <v>3.8361850373850683</v>
      </c>
      <c r="AJ557" s="125">
        <f t="shared" si="4"/>
        <v>4.1545883954880285</v>
      </c>
      <c r="AK557" s="125">
        <f t="shared" si="4"/>
        <v>4.4371004063812149</v>
      </c>
      <c r="AL557" s="125">
        <f t="shared" si="4"/>
        <v>4.6234586234492259</v>
      </c>
      <c r="AM557" s="125">
        <f t="shared" si="4"/>
        <v>4.7991500511402965</v>
      </c>
      <c r="AN557" s="125">
        <f t="shared" si="5"/>
        <v>5.1398897047712575</v>
      </c>
      <c r="AO557" s="125">
        <f t="shared" si="5"/>
        <v>5.4688426458766184</v>
      </c>
      <c r="AP557" s="125">
        <f t="shared" si="5"/>
        <v>5.7915043619833382</v>
      </c>
      <c r="AQ557" s="125">
        <f t="shared" si="5"/>
        <v>5.942083475394905</v>
      </c>
      <c r="AR557" s="125">
        <f t="shared" si="5"/>
        <v>6.1084618127059622</v>
      </c>
      <c r="AS557" s="125">
        <f t="shared" si="5"/>
        <v>6.2489564343981989</v>
      </c>
      <c r="AT557" s="125">
        <f t="shared" si="5"/>
        <v>6.2177116522262077</v>
      </c>
      <c r="AU557" s="125">
        <f t="shared" si="5"/>
        <v>6.2301470755306605</v>
      </c>
      <c r="AV557" s="125">
        <f t="shared" si="5"/>
        <v>6.2862183992104361</v>
      </c>
      <c r="AW557" s="125">
        <f t="shared" si="5"/>
        <v>6.3553668016017504</v>
      </c>
      <c r="AX557" s="125">
        <f t="shared" si="5"/>
        <v>6.5078956048401926</v>
      </c>
      <c r="AY557" s="125">
        <f t="shared" si="5"/>
        <v>6.807258802662842</v>
      </c>
      <c r="AZ557" s="125">
        <f t="shared" si="5"/>
        <v>7.0455128607560411</v>
      </c>
      <c r="BA557" s="125">
        <f t="shared" si="5"/>
        <v>7.1864231179711622</v>
      </c>
      <c r="BB557" s="125">
        <f t="shared" si="5"/>
        <v>7.3732701190384127</v>
      </c>
      <c r="BC557" s="125">
        <f t="shared" si="5"/>
        <v>7.4838691708239882</v>
      </c>
      <c r="BD557" s="125">
        <f t="shared" si="6"/>
        <v>7.6260626850696429</v>
      </c>
      <c r="BE557" s="125">
        <f t="shared" si="6"/>
        <v>7.8243403148814537</v>
      </c>
      <c r="BF557" s="125">
        <f t="shared" si="6"/>
        <v>7.9573541002344372</v>
      </c>
      <c r="BG557" s="125">
        <f t="shared" si="6"/>
        <v>8.1642453068405327</v>
      </c>
      <c r="BH557" s="125">
        <f t="shared" si="6"/>
        <v>8.3683514395115459</v>
      </c>
      <c r="BI557" s="125">
        <f t="shared" si="6"/>
        <v>8.7616639571685884</v>
      </c>
      <c r="BJ557" s="125">
        <f t="shared" si="6"/>
        <v>9.0507988677551516</v>
      </c>
      <c r="BK557" s="125">
        <f t="shared" si="6"/>
        <v>9.2408656439780081</v>
      </c>
      <c r="BL557" s="125">
        <f t="shared" si="6"/>
        <v>9.3425151660617658</v>
      </c>
      <c r="BM557" s="125">
        <f t="shared" si="6"/>
        <v>9.5106804390508781</v>
      </c>
      <c r="BN557" s="125">
        <f t="shared" si="6"/>
        <v>9.6438299651975914</v>
      </c>
      <c r="BO557" s="125">
        <f t="shared" si="6"/>
        <v>9.7499120948147642</v>
      </c>
      <c r="BP557" s="125">
        <f t="shared" si="6"/>
        <v>10.061909281848838</v>
      </c>
      <c r="BQ557" s="125">
        <f t="shared" si="6"/>
        <v>10.092095009694383</v>
      </c>
      <c r="BR557" s="125">
        <f t="shared" si="6"/>
        <v>10.243476434839797</v>
      </c>
      <c r="BS557" s="125">
        <f t="shared" si="6"/>
        <v>10.509806822145633</v>
      </c>
      <c r="BT557" s="125">
        <f t="shared" si="7"/>
        <v>10.75153237905498</v>
      </c>
      <c r="BU557" s="125">
        <f t="shared" si="7"/>
        <v>11.052575285668521</v>
      </c>
      <c r="BV557" s="125">
        <f t="shared" si="7"/>
        <v>11.163101038525205</v>
      </c>
      <c r="BW557" s="125">
        <f t="shared" si="7"/>
        <v>11.252405846833406</v>
      </c>
      <c r="BX557" s="125">
        <f t="shared" si="7"/>
        <v>11.274910658527073</v>
      </c>
      <c r="BY557" s="125">
        <f t="shared" si="7"/>
        <v>11.432759407746452</v>
      </c>
      <c r="BZ557" s="125">
        <f t="shared" si="7"/>
        <v>11.56995252063941</v>
      </c>
      <c r="CA557" s="125">
        <f t="shared" si="7"/>
        <v>11.870771286176035</v>
      </c>
      <c r="CB557" s="125">
        <f t="shared" si="7"/>
        <v>12.060703626754853</v>
      </c>
      <c r="CC557" s="125">
        <f t="shared" si="7"/>
        <v>12.27779629203644</v>
      </c>
      <c r="CD557" s="125">
        <f t="shared" si="7"/>
        <v>13.039019662142699</v>
      </c>
      <c r="CE557" s="125">
        <f t="shared" si="7"/>
        <v>14.082141235114117</v>
      </c>
      <c r="CF557" s="125">
        <f t="shared" si="7"/>
        <v>14.321537636111055</v>
      </c>
      <c r="CG557" s="125">
        <f t="shared" si="7"/>
        <v>14.565003775924941</v>
      </c>
    </row>
    <row r="558" spans="1:16383">
      <c r="A558" s="3"/>
      <c r="B558" s="123">
        <v>1948</v>
      </c>
      <c r="C558" s="123"/>
      <c r="D558" s="3"/>
      <c r="E558" s="126"/>
      <c r="F558" s="126"/>
      <c r="G558" s="124">
        <v>1</v>
      </c>
      <c r="H558" s="125">
        <f t="shared" si="3"/>
        <v>1.0631266245822504</v>
      </c>
      <c r="I558" s="125">
        <f t="shared" si="3"/>
        <v>1.1600445599702933</v>
      </c>
      <c r="J558" s="125">
        <f t="shared" si="3"/>
        <v>1.2718158187894542</v>
      </c>
      <c r="K558" s="125">
        <f t="shared" si="3"/>
        <v>1.2718158187894542</v>
      </c>
      <c r="L558" s="125">
        <f t="shared" si="3"/>
        <v>1.2718158187894542</v>
      </c>
      <c r="M558" s="125">
        <f t="shared" si="3"/>
        <v>1.3226884515410324</v>
      </c>
      <c r="N558" s="125">
        <f t="shared" si="3"/>
        <v>1.3479391013739326</v>
      </c>
      <c r="O558" s="125">
        <f t="shared" si="3"/>
        <v>1.3735610842926105</v>
      </c>
      <c r="P558" s="125">
        <f t="shared" si="3"/>
        <v>1.4626810248793167</v>
      </c>
      <c r="Q558" s="125">
        <f t="shared" si="3"/>
        <v>1.4879316747122169</v>
      </c>
      <c r="R558" s="125">
        <f t="shared" si="3"/>
        <v>1.5005569996286672</v>
      </c>
      <c r="S558" s="125">
        <f t="shared" si="3"/>
        <v>1.5388043074637952</v>
      </c>
      <c r="T558" s="125">
        <f t="shared" si="3"/>
        <v>1.5644262903824735</v>
      </c>
      <c r="U558" s="125">
        <f t="shared" si="3"/>
        <v>1.5945042703304868</v>
      </c>
      <c r="V558" s="125">
        <f t="shared" si="3"/>
        <v>1.6554028963980694</v>
      </c>
      <c r="W558" s="125">
        <f t="shared" si="3"/>
        <v>1.6868555514296326</v>
      </c>
      <c r="X558" s="125">
        <f t="shared" si="4"/>
        <v>1.828551417749722</v>
      </c>
      <c r="Y558" s="125">
        <f t="shared" si="4"/>
        <v>1.9071791287129598</v>
      </c>
      <c r="Z558" s="125">
        <f t="shared" si="4"/>
        <v>2.0177955181783114</v>
      </c>
      <c r="AA558" s="125">
        <f t="shared" si="4"/>
        <v>2.0964895433872655</v>
      </c>
      <c r="AB558" s="125">
        <f t="shared" si="4"/>
        <v>2.1656736983190452</v>
      </c>
      <c r="AC558" s="125">
        <f t="shared" si="4"/>
        <v>2.3151051835030594</v>
      </c>
      <c r="AD558" s="125">
        <f t="shared" si="4"/>
        <v>2.4401208634122247</v>
      </c>
      <c r="AE558" s="125">
        <f t="shared" si="4"/>
        <v>2.6255700490315541</v>
      </c>
      <c r="AF558" s="125">
        <f t="shared" si="4"/>
        <v>2.8198622326598892</v>
      </c>
      <c r="AG558" s="125">
        <f t="shared" si="4"/>
        <v>3.0482710735053402</v>
      </c>
      <c r="AH558" s="125">
        <f t="shared" si="4"/>
        <v>3.3470016387088637</v>
      </c>
      <c r="AI558" s="125">
        <f t="shared" si="4"/>
        <v>3.7051308140507122</v>
      </c>
      <c r="AJ558" s="125">
        <f t="shared" si="4"/>
        <v>4.012656671616921</v>
      </c>
      <c r="AK558" s="125">
        <f t="shared" si="4"/>
        <v>4.2855173252868717</v>
      </c>
      <c r="AL558" s="125">
        <f t="shared" si="4"/>
        <v>4.4655090529489208</v>
      </c>
      <c r="AM558" s="125">
        <f t="shared" si="4"/>
        <v>4.6351983969609796</v>
      </c>
      <c r="AN558" s="125">
        <f t="shared" si="5"/>
        <v>4.9642974831452085</v>
      </c>
      <c r="AO558" s="125">
        <f t="shared" si="5"/>
        <v>5.282012522066502</v>
      </c>
      <c r="AP558" s="125">
        <f t="shared" si="5"/>
        <v>5.593651260868425</v>
      </c>
      <c r="AQ558" s="125">
        <f t="shared" si="5"/>
        <v>5.739086193651004</v>
      </c>
      <c r="AR558" s="125">
        <f t="shared" si="5"/>
        <v>5.8997806070732324</v>
      </c>
      <c r="AS558" s="125">
        <f t="shared" si="5"/>
        <v>6.0354755610359163</v>
      </c>
      <c r="AT558" s="125">
        <f t="shared" si="5"/>
        <v>6.0052981832307371</v>
      </c>
      <c r="AU558" s="125">
        <f t="shared" si="5"/>
        <v>6.0173087795971982</v>
      </c>
      <c r="AV558" s="125">
        <f t="shared" si="5"/>
        <v>6.071464558613572</v>
      </c>
      <c r="AW558" s="125">
        <f t="shared" si="5"/>
        <v>6.1382506687583209</v>
      </c>
      <c r="AX558" s="125">
        <f t="shared" si="5"/>
        <v>6.2855686848085206</v>
      </c>
      <c r="AY558" s="125">
        <f t="shared" si="5"/>
        <v>6.5747048443097125</v>
      </c>
      <c r="AZ558" s="125">
        <f t="shared" si="5"/>
        <v>6.8048195138605516</v>
      </c>
      <c r="BA558" s="125">
        <f t="shared" si="5"/>
        <v>6.9409159041377624</v>
      </c>
      <c r="BB558" s="125">
        <f t="shared" si="5"/>
        <v>7.1213797176453442</v>
      </c>
      <c r="BC558" s="125">
        <f t="shared" si="5"/>
        <v>7.2282004134100237</v>
      </c>
      <c r="BD558" s="125">
        <f t="shared" si="6"/>
        <v>7.3655362212648132</v>
      </c>
      <c r="BE558" s="125">
        <f t="shared" si="6"/>
        <v>7.5570401630176987</v>
      </c>
      <c r="BF558" s="125">
        <f t="shared" si="6"/>
        <v>7.6855098457889985</v>
      </c>
      <c r="BG558" s="125">
        <f t="shared" si="6"/>
        <v>7.885333101779513</v>
      </c>
      <c r="BH558" s="125">
        <f t="shared" si="6"/>
        <v>8.0824664293240005</v>
      </c>
      <c r="BI558" s="125">
        <f t="shared" si="6"/>
        <v>8.4623423515022278</v>
      </c>
      <c r="BJ558" s="125">
        <f t="shared" si="6"/>
        <v>8.7415996491018007</v>
      </c>
      <c r="BK558" s="125">
        <f t="shared" si="6"/>
        <v>8.9251732417329368</v>
      </c>
      <c r="BL558" s="125">
        <f t="shared" si="6"/>
        <v>9.0233501473919979</v>
      </c>
      <c r="BM558" s="125">
        <f t="shared" si="6"/>
        <v>9.1857704500450534</v>
      </c>
      <c r="BN558" s="125">
        <f t="shared" si="6"/>
        <v>9.3143712363456839</v>
      </c>
      <c r="BO558" s="125">
        <f t="shared" si="6"/>
        <v>9.4168293199454851</v>
      </c>
      <c r="BP558" s="125">
        <f t="shared" si="6"/>
        <v>9.7181678581837403</v>
      </c>
      <c r="BQ558" s="125">
        <f t="shared" si="6"/>
        <v>9.7473223617582896</v>
      </c>
      <c r="BR558" s="125">
        <f t="shared" si="6"/>
        <v>9.8935321971846637</v>
      </c>
      <c r="BS558" s="125">
        <f t="shared" si="6"/>
        <v>10.150764034311464</v>
      </c>
      <c r="BT558" s="125">
        <f t="shared" si="7"/>
        <v>10.384231607100627</v>
      </c>
      <c r="BU558" s="125">
        <f t="shared" si="7"/>
        <v>10.674990092099446</v>
      </c>
      <c r="BV558" s="125">
        <f t="shared" si="7"/>
        <v>10.781739993020441</v>
      </c>
      <c r="BW558" s="125">
        <f t="shared" si="7"/>
        <v>10.867993912964604</v>
      </c>
      <c r="BX558" s="125">
        <f t="shared" si="7"/>
        <v>10.889729900790533</v>
      </c>
      <c r="BY558" s="125">
        <f t="shared" si="7"/>
        <v>11.042186119401601</v>
      </c>
      <c r="BZ558" s="125">
        <f t="shared" si="7"/>
        <v>11.17469235283442</v>
      </c>
      <c r="CA558" s="125">
        <f t="shared" si="7"/>
        <v>11.465234354008114</v>
      </c>
      <c r="CB558" s="125">
        <f t="shared" si="7"/>
        <v>11.648678103672244</v>
      </c>
      <c r="CC558" s="125">
        <f t="shared" si="7"/>
        <v>11.858354309538345</v>
      </c>
      <c r="CD558" s="125">
        <f t="shared" si="7"/>
        <v>12.593572276729724</v>
      </c>
      <c r="CE558" s="125">
        <f t="shared" si="7"/>
        <v>13.601058058868102</v>
      </c>
      <c r="CF558" s="125">
        <f t="shared" si="7"/>
        <v>13.832276045868857</v>
      </c>
      <c r="CG558" s="125">
        <f t="shared" si="7"/>
        <v>14.067424738648628</v>
      </c>
    </row>
    <row r="559" spans="1:16383">
      <c r="A559" s="3"/>
      <c r="B559" s="123">
        <v>1949</v>
      </c>
      <c r="C559" s="123"/>
      <c r="D559" s="3"/>
      <c r="E559" s="126"/>
      <c r="F559" s="126"/>
      <c r="G559" s="126"/>
      <c r="H559" s="124">
        <v>1</v>
      </c>
      <c r="I559" s="125">
        <f t="shared" si="3"/>
        <v>1.0911631156129933</v>
      </c>
      <c r="J559" s="125">
        <f t="shared" si="3"/>
        <v>1.1962975899406219</v>
      </c>
      <c r="K559" s="125">
        <f t="shared" si="3"/>
        <v>1.1962975899406219</v>
      </c>
      <c r="L559" s="125">
        <f t="shared" si="3"/>
        <v>1.1962975899406219</v>
      </c>
      <c r="M559" s="125">
        <f t="shared" si="3"/>
        <v>1.2441494935382467</v>
      </c>
      <c r="N559" s="125">
        <f t="shared" si="3"/>
        <v>1.267900803353126</v>
      </c>
      <c r="O559" s="125">
        <f t="shared" si="3"/>
        <v>1.2920013971358713</v>
      </c>
      <c r="P559" s="125">
        <f t="shared" si="3"/>
        <v>1.3758295494236812</v>
      </c>
      <c r="Q559" s="125">
        <f t="shared" si="3"/>
        <v>1.3995808592385608</v>
      </c>
      <c r="R559" s="125">
        <f t="shared" si="3"/>
        <v>1.4114565141460007</v>
      </c>
      <c r="S559" s="125">
        <f t="shared" si="3"/>
        <v>1.4474327628361856</v>
      </c>
      <c r="T559" s="125">
        <f t="shared" si="3"/>
        <v>1.4715333566189313</v>
      </c>
      <c r="U559" s="125">
        <f t="shared" si="3"/>
        <v>1.499825358016067</v>
      </c>
      <c r="V559" s="125">
        <f t="shared" si="3"/>
        <v>1.5571079287460705</v>
      </c>
      <c r="W559" s="125">
        <f t="shared" si="3"/>
        <v>1.5866929793922457</v>
      </c>
      <c r="X559" s="125">
        <f t="shared" si="4"/>
        <v>1.7199751896611946</v>
      </c>
      <c r="Y559" s="125">
        <f t="shared" si="4"/>
        <v>1.7939341228166259</v>
      </c>
      <c r="Z559" s="125">
        <f t="shared" si="4"/>
        <v>1.8979823019399904</v>
      </c>
      <c r="AA559" s="125">
        <f t="shared" si="4"/>
        <v>1.9720036117156499</v>
      </c>
      <c r="AB559" s="125">
        <f t="shared" si="4"/>
        <v>2.0370797309022661</v>
      </c>
      <c r="AC559" s="125">
        <f t="shared" si="4"/>
        <v>2.1776382323345223</v>
      </c>
      <c r="AD559" s="125">
        <f t="shared" si="4"/>
        <v>2.2952306968805867</v>
      </c>
      <c r="AE559" s="125">
        <f t="shared" si="4"/>
        <v>2.4696682298435113</v>
      </c>
      <c r="AF559" s="125">
        <f t="shared" si="4"/>
        <v>2.6524236788519313</v>
      </c>
      <c r="AG559" s="125">
        <f t="shared" si="4"/>
        <v>2.8672699968389375</v>
      </c>
      <c r="AH559" s="125">
        <f t="shared" si="4"/>
        <v>3.1482624565291535</v>
      </c>
      <c r="AI559" s="125">
        <f t="shared" si="4"/>
        <v>3.4851265393777728</v>
      </c>
      <c r="AJ559" s="125">
        <f t="shared" si="4"/>
        <v>3.7743920421461277</v>
      </c>
      <c r="AK559" s="125">
        <f t="shared" si="4"/>
        <v>4.0310507010120649</v>
      </c>
      <c r="AL559" s="125">
        <f t="shared" si="4"/>
        <v>4.2003548304545717</v>
      </c>
      <c r="AM559" s="125">
        <f t="shared" si="4"/>
        <v>4.3599683140118453</v>
      </c>
      <c r="AN559" s="125">
        <f t="shared" si="5"/>
        <v>4.6695260643066865</v>
      </c>
      <c r="AO559" s="125">
        <f t="shared" si="5"/>
        <v>4.9683757324223148</v>
      </c>
      <c r="AP559" s="125">
        <f t="shared" si="5"/>
        <v>5.2615099006352315</v>
      </c>
      <c r="AQ559" s="125">
        <f t="shared" si="5"/>
        <v>5.3983091580517479</v>
      </c>
      <c r="AR559" s="125">
        <f t="shared" si="5"/>
        <v>5.5494618144771968</v>
      </c>
      <c r="AS559" s="125">
        <f t="shared" si="5"/>
        <v>5.6770994362101721</v>
      </c>
      <c r="AT559" s="125">
        <f t="shared" si="5"/>
        <v>5.648713939029121</v>
      </c>
      <c r="AU559" s="125">
        <f t="shared" si="5"/>
        <v>5.6600113669071792</v>
      </c>
      <c r="AV559" s="125">
        <f t="shared" si="5"/>
        <v>5.710951469209343</v>
      </c>
      <c r="AW559" s="125">
        <f t="shared" si="5"/>
        <v>5.7737719353706449</v>
      </c>
      <c r="AX559" s="125">
        <f t="shared" si="5"/>
        <v>5.9123424618195406</v>
      </c>
      <c r="AY559" s="125">
        <f t="shared" si="5"/>
        <v>6.1843102150632401</v>
      </c>
      <c r="AZ559" s="125">
        <f t="shared" si="5"/>
        <v>6.4007610725904529</v>
      </c>
      <c r="BA559" s="125">
        <f t="shared" si="5"/>
        <v>6.5287762940422622</v>
      </c>
      <c r="BB559" s="125">
        <f t="shared" si="5"/>
        <v>6.6985244776873616</v>
      </c>
      <c r="BC559" s="125">
        <f t="shared" si="5"/>
        <v>6.7990023448526715</v>
      </c>
      <c r="BD559" s="125">
        <f t="shared" si="6"/>
        <v>6.9281833894048717</v>
      </c>
      <c r="BE559" s="125">
        <f t="shared" si="6"/>
        <v>7.1083161575293987</v>
      </c>
      <c r="BF559" s="125">
        <f t="shared" si="6"/>
        <v>7.229157532207398</v>
      </c>
      <c r="BG559" s="125">
        <f t="shared" si="6"/>
        <v>7.4171156280447903</v>
      </c>
      <c r="BH559" s="125">
        <f t="shared" si="6"/>
        <v>7.6025435187459092</v>
      </c>
      <c r="BI559" s="125">
        <f t="shared" si="6"/>
        <v>7.9598630641269663</v>
      </c>
      <c r="BJ559" s="125">
        <f t="shared" si="6"/>
        <v>8.2225385452431556</v>
      </c>
      <c r="BK559" s="125">
        <f t="shared" si="6"/>
        <v>8.3952118546932617</v>
      </c>
      <c r="BL559" s="125">
        <f t="shared" si="6"/>
        <v>8.4875591850948862</v>
      </c>
      <c r="BM559" s="125">
        <f t="shared" si="6"/>
        <v>8.6403352504265936</v>
      </c>
      <c r="BN559" s="125">
        <f t="shared" si="6"/>
        <v>8.7612999439325652</v>
      </c>
      <c r="BO559" s="125">
        <f t="shared" si="6"/>
        <v>8.857674243315822</v>
      </c>
      <c r="BP559" s="125">
        <f t="shared" si="6"/>
        <v>9.1411198191019292</v>
      </c>
      <c r="BQ559" s="125">
        <f t="shared" si="6"/>
        <v>9.1685431785592346</v>
      </c>
      <c r="BR559" s="125">
        <f t="shared" si="6"/>
        <v>9.3060713262376229</v>
      </c>
      <c r="BS559" s="125">
        <f t="shared" si="6"/>
        <v>9.5480291807198014</v>
      </c>
      <c r="BT559" s="125">
        <f t="shared" si="7"/>
        <v>9.7676338518763561</v>
      </c>
      <c r="BU559" s="125">
        <f t="shared" si="7"/>
        <v>10.041127599728894</v>
      </c>
      <c r="BV559" s="125">
        <f t="shared" si="7"/>
        <v>10.141538875726182</v>
      </c>
      <c r="BW559" s="125">
        <f t="shared" si="7"/>
        <v>10.222671186731992</v>
      </c>
      <c r="BX559" s="125">
        <f t="shared" si="7"/>
        <v>10.243116529105455</v>
      </c>
      <c r="BY559" s="125">
        <f t="shared" si="7"/>
        <v>10.386520160512932</v>
      </c>
      <c r="BZ559" s="125">
        <f t="shared" si="7"/>
        <v>10.511158402439087</v>
      </c>
      <c r="CA559" s="125">
        <f t="shared" si="7"/>
        <v>10.784448520902503</v>
      </c>
      <c r="CB559" s="125">
        <f t="shared" si="7"/>
        <v>10.956999697236943</v>
      </c>
      <c r="CC559" s="125">
        <f t="shared" si="7"/>
        <v>11.154225691787209</v>
      </c>
      <c r="CD559" s="125">
        <f t="shared" si="7"/>
        <v>11.845787684678017</v>
      </c>
      <c r="CE559" s="125">
        <f t="shared" si="7"/>
        <v>12.79345069945226</v>
      </c>
      <c r="CF559" s="125">
        <f t="shared" si="7"/>
        <v>13.010939361342947</v>
      </c>
      <c r="CG559" s="125">
        <f t="shared" si="7"/>
        <v>13.232125330485776</v>
      </c>
    </row>
    <row r="560" spans="1:16383">
      <c r="A560" s="3"/>
      <c r="B560" s="123">
        <v>1950</v>
      </c>
      <c r="C560" s="123"/>
      <c r="D560" s="3"/>
      <c r="E560" s="126"/>
      <c r="F560" s="126"/>
      <c r="G560" s="126"/>
      <c r="H560" s="126"/>
      <c r="I560" s="124">
        <v>1</v>
      </c>
      <c r="J560" s="125">
        <f>I560*J$553</f>
        <v>1.0963508322663253</v>
      </c>
      <c r="K560" s="125">
        <f t="shared" si="3"/>
        <v>1.0963508322663253</v>
      </c>
      <c r="L560" s="125">
        <f t="shared" si="3"/>
        <v>1.0963508322663253</v>
      </c>
      <c r="M560" s="125">
        <f t="shared" si="3"/>
        <v>1.1402048655569783</v>
      </c>
      <c r="N560" s="125">
        <f t="shared" si="3"/>
        <v>1.1619718309859155</v>
      </c>
      <c r="O560" s="125">
        <f t="shared" si="3"/>
        <v>1.184058898847631</v>
      </c>
      <c r="P560" s="125">
        <f t="shared" si="3"/>
        <v>1.2608834827144684</v>
      </c>
      <c r="Q560" s="125">
        <f t="shared" si="3"/>
        <v>1.2826504481434058</v>
      </c>
      <c r="R560" s="125">
        <f t="shared" si="3"/>
        <v>1.2935339308578746</v>
      </c>
      <c r="S560" s="125">
        <f t="shared" si="3"/>
        <v>1.3265044814340587</v>
      </c>
      <c r="T560" s="125">
        <f t="shared" si="3"/>
        <v>1.3485915492957747</v>
      </c>
      <c r="U560" s="125">
        <f t="shared" si="3"/>
        <v>1.3745198463508324</v>
      </c>
      <c r="V560" s="125">
        <f t="shared" si="3"/>
        <v>1.4270166453265045</v>
      </c>
      <c r="W560" s="125">
        <f t="shared" si="3"/>
        <v>1.4541299615877079</v>
      </c>
      <c r="X560" s="125">
        <f t="shared" si="4"/>
        <v>1.5762768783610754</v>
      </c>
      <c r="Y560" s="125">
        <f t="shared" si="4"/>
        <v>1.6440567841306015</v>
      </c>
      <c r="Z560" s="125">
        <f t="shared" si="4"/>
        <v>1.7394120776101765</v>
      </c>
      <c r="AA560" s="125">
        <f t="shared" si="4"/>
        <v>1.8072491486369733</v>
      </c>
      <c r="AB560" s="125">
        <f t="shared" si="4"/>
        <v>1.8668883705419932</v>
      </c>
      <c r="AC560" s="125">
        <f t="shared" si="4"/>
        <v>1.9957036681093907</v>
      </c>
      <c r="AD560" s="125">
        <f t="shared" si="4"/>
        <v>2.1034716661872981</v>
      </c>
      <c r="AE560" s="125">
        <f t="shared" si="4"/>
        <v>2.263335512817533</v>
      </c>
      <c r="AF560" s="125">
        <f t="shared" si="4"/>
        <v>2.4308223407660305</v>
      </c>
      <c r="AG560" s="125">
        <f t="shared" si="4"/>
        <v>2.6277189503680791</v>
      </c>
      <c r="AH560" s="125">
        <f t="shared" si="4"/>
        <v>2.8852354075041511</v>
      </c>
      <c r="AI560" s="125">
        <f t="shared" si="4"/>
        <v>3.1939555961070951</v>
      </c>
      <c r="AJ560" s="125">
        <f t="shared" si="4"/>
        <v>3.4590539105839837</v>
      </c>
      <c r="AK560" s="125">
        <f t="shared" si="4"/>
        <v>3.6942695765036948</v>
      </c>
      <c r="AL560" s="125">
        <f t="shared" si="4"/>
        <v>3.8494288987168503</v>
      </c>
      <c r="AM560" s="125">
        <f t="shared" si="4"/>
        <v>3.9957071968680906</v>
      </c>
      <c r="AN560" s="125">
        <f t="shared" si="5"/>
        <v>4.2794024078457245</v>
      </c>
      <c r="AO560" s="125">
        <f t="shared" si="5"/>
        <v>4.5532841619478512</v>
      </c>
      <c r="AP560" s="125">
        <f t="shared" si="5"/>
        <v>4.8219279275027738</v>
      </c>
      <c r="AQ560" s="125">
        <f t="shared" si="5"/>
        <v>4.9472980536178461</v>
      </c>
      <c r="AR560" s="125">
        <f t="shared" si="5"/>
        <v>5.085822399119146</v>
      </c>
      <c r="AS560" s="125">
        <f t="shared" si="5"/>
        <v>5.2027963142988858</v>
      </c>
      <c r="AT560" s="125">
        <f t="shared" si="5"/>
        <v>5.1767823327273916</v>
      </c>
      <c r="AU560" s="125">
        <f t="shared" si="5"/>
        <v>5.1871358973928468</v>
      </c>
      <c r="AV560" s="125">
        <f t="shared" si="5"/>
        <v>5.2338201204693817</v>
      </c>
      <c r="AW560" s="125">
        <f t="shared" si="5"/>
        <v>5.2913921417945442</v>
      </c>
      <c r="AX560" s="125">
        <f t="shared" si="5"/>
        <v>5.4183855531976137</v>
      </c>
      <c r="AY560" s="125">
        <f t="shared" si="5"/>
        <v>5.6676312886447038</v>
      </c>
      <c r="AZ560" s="125">
        <f t="shared" si="5"/>
        <v>5.865998383747268</v>
      </c>
      <c r="BA560" s="125">
        <f t="shared" si="5"/>
        <v>5.9833183514222137</v>
      </c>
      <c r="BB560" s="125">
        <f t="shared" si="5"/>
        <v>6.1388846285591914</v>
      </c>
      <c r="BC560" s="125">
        <f t="shared" si="5"/>
        <v>6.2309678979875782</v>
      </c>
      <c r="BD560" s="125">
        <f t="shared" si="6"/>
        <v>6.3493562880493419</v>
      </c>
      <c r="BE560" s="125">
        <f t="shared" si="6"/>
        <v>6.5144395515386249</v>
      </c>
      <c r="BF560" s="125">
        <f t="shared" si="6"/>
        <v>6.6251850239147805</v>
      </c>
      <c r="BG560" s="125">
        <f t="shared" si="6"/>
        <v>6.797439834536565</v>
      </c>
      <c r="BH560" s="125">
        <f t="shared" si="6"/>
        <v>6.9673758303999787</v>
      </c>
      <c r="BI560" s="125">
        <f t="shared" si="6"/>
        <v>7.2948424944287771</v>
      </c>
      <c r="BJ560" s="125">
        <f t="shared" si="6"/>
        <v>7.5355722967449266</v>
      </c>
      <c r="BK560" s="125">
        <f t="shared" si="6"/>
        <v>7.6938193149765697</v>
      </c>
      <c r="BL560" s="125">
        <f t="shared" si="6"/>
        <v>7.778451327441311</v>
      </c>
      <c r="BM560" s="125">
        <f t="shared" si="6"/>
        <v>7.9184634513352545</v>
      </c>
      <c r="BN560" s="125">
        <f t="shared" si="6"/>
        <v>8.0293219396539488</v>
      </c>
      <c r="BO560" s="125">
        <f t="shared" si="6"/>
        <v>8.1176444809901422</v>
      </c>
      <c r="BP560" s="125">
        <f t="shared" si="6"/>
        <v>8.3774091043818277</v>
      </c>
      <c r="BQ560" s="125">
        <f t="shared" si="6"/>
        <v>8.4025413316949731</v>
      </c>
      <c r="BR560" s="125">
        <f t="shared" si="6"/>
        <v>8.5285794516703977</v>
      </c>
      <c r="BS560" s="125">
        <f t="shared" si="6"/>
        <v>8.7503225174138279</v>
      </c>
      <c r="BT560" s="125">
        <f t="shared" si="7"/>
        <v>8.9515799353143457</v>
      </c>
      <c r="BU560" s="125">
        <f t="shared" si="7"/>
        <v>9.2022241735031471</v>
      </c>
      <c r="BV560" s="125">
        <f t="shared" si="7"/>
        <v>9.2942464152381792</v>
      </c>
      <c r="BW560" s="125">
        <f t="shared" si="7"/>
        <v>9.3686003865600842</v>
      </c>
      <c r="BX560" s="125">
        <f t="shared" si="7"/>
        <v>9.3873375873332048</v>
      </c>
      <c r="BY560" s="125">
        <f t="shared" si="7"/>
        <v>9.5187603135558696</v>
      </c>
      <c r="BZ560" s="125">
        <f t="shared" si="7"/>
        <v>9.6329854373185402</v>
      </c>
      <c r="CA560" s="125">
        <f t="shared" si="7"/>
        <v>9.8834430586888224</v>
      </c>
      <c r="CB560" s="125">
        <f t="shared" si="7"/>
        <v>10.041578147627844</v>
      </c>
      <c r="CC560" s="125">
        <f t="shared" si="7"/>
        <v>10.222326554285145</v>
      </c>
      <c r="CD560" s="125">
        <f t="shared" si="7"/>
        <v>10.856110800650825</v>
      </c>
      <c r="CE560" s="125">
        <f t="shared" si="7"/>
        <v>11.724599664702891</v>
      </c>
      <c r="CF560" s="125">
        <f t="shared" si="7"/>
        <v>11.92391785900284</v>
      </c>
      <c r="CG560" s="125">
        <f t="shared" si="7"/>
        <v>12.126624462605887</v>
      </c>
    </row>
    <row r="561" spans="1:85">
      <c r="A561" s="3"/>
      <c r="B561" s="123">
        <v>1951</v>
      </c>
      <c r="C561" s="123"/>
      <c r="D561" s="3"/>
      <c r="E561" s="126"/>
      <c r="F561" s="126"/>
      <c r="G561" s="126"/>
      <c r="H561" s="126"/>
      <c r="I561" s="126"/>
      <c r="J561" s="124">
        <v>1</v>
      </c>
      <c r="K561" s="125">
        <f t="shared" si="3"/>
        <v>1</v>
      </c>
      <c r="L561" s="125">
        <f t="shared" si="3"/>
        <v>1</v>
      </c>
      <c r="M561" s="125">
        <f t="shared" si="3"/>
        <v>1.04</v>
      </c>
      <c r="N561" s="125">
        <f t="shared" si="3"/>
        <v>1.0598540145985402</v>
      </c>
      <c r="O561" s="125">
        <f t="shared" si="3"/>
        <v>1.0799999999999998</v>
      </c>
      <c r="P561" s="125">
        <f t="shared" si="3"/>
        <v>1.1500729927007298</v>
      </c>
      <c r="Q561" s="125">
        <f t="shared" si="3"/>
        <v>1.16992700729927</v>
      </c>
      <c r="R561" s="125">
        <f t="shared" si="3"/>
        <v>1.1798540145985403</v>
      </c>
      <c r="S561" s="125">
        <f t="shared" si="3"/>
        <v>1.2099270072992701</v>
      </c>
      <c r="T561" s="125">
        <f t="shared" si="3"/>
        <v>1.2300729927007301</v>
      </c>
      <c r="U561" s="125">
        <f t="shared" si="3"/>
        <v>1.2537226277372264</v>
      </c>
      <c r="V561" s="125">
        <f t="shared" si="3"/>
        <v>1.3016058394160586</v>
      </c>
      <c r="W561" s="125">
        <f t="shared" si="3"/>
        <v>1.3263363503649634</v>
      </c>
      <c r="X561" s="125">
        <f t="shared" si="4"/>
        <v>1.4377486037956204</v>
      </c>
      <c r="Y561" s="125">
        <f t="shared" si="4"/>
        <v>1.499571793758832</v>
      </c>
      <c r="Z561" s="125">
        <f t="shared" si="4"/>
        <v>1.5865469577968443</v>
      </c>
      <c r="AA561" s="125">
        <f t="shared" si="4"/>
        <v>1.648422289150921</v>
      </c>
      <c r="AB561" s="125">
        <f t="shared" si="4"/>
        <v>1.7028202246929014</v>
      </c>
      <c r="AC561" s="125">
        <f t="shared" si="4"/>
        <v>1.8203148201967114</v>
      </c>
      <c r="AD561" s="125">
        <f t="shared" si="4"/>
        <v>1.9186118204873339</v>
      </c>
      <c r="AE561" s="125">
        <f t="shared" si="4"/>
        <v>2.0644263188443714</v>
      </c>
      <c r="AF561" s="125">
        <f t="shared" si="4"/>
        <v>2.2171938664388549</v>
      </c>
      <c r="AG561" s="125">
        <f t="shared" si="4"/>
        <v>2.396786569620402</v>
      </c>
      <c r="AH561" s="125">
        <f t="shared" si="4"/>
        <v>2.6316716534432016</v>
      </c>
      <c r="AI561" s="125">
        <f t="shared" si="4"/>
        <v>2.9132605203616242</v>
      </c>
      <c r="AJ561" s="125">
        <f t="shared" si="4"/>
        <v>3.1550611435516389</v>
      </c>
      <c r="AK561" s="125">
        <f t="shared" si="4"/>
        <v>3.3696053013131504</v>
      </c>
      <c r="AL561" s="125">
        <f t="shared" si="4"/>
        <v>3.5111287239683029</v>
      </c>
      <c r="AM561" s="125">
        <f t="shared" si="4"/>
        <v>3.6445516154790987</v>
      </c>
      <c r="AN561" s="125">
        <f t="shared" si="5"/>
        <v>3.9033147801781145</v>
      </c>
      <c r="AO561" s="125">
        <f t="shared" si="5"/>
        <v>4.1531269261095138</v>
      </c>
      <c r="AP561" s="125">
        <f t="shared" si="5"/>
        <v>4.3981614147499748</v>
      </c>
      <c r="AQ561" s="125">
        <f t="shared" si="5"/>
        <v>4.5125136115334739</v>
      </c>
      <c r="AR561" s="125">
        <f t="shared" si="5"/>
        <v>4.638863992656411</v>
      </c>
      <c r="AS561" s="125">
        <f t="shared" si="5"/>
        <v>4.745557864487508</v>
      </c>
      <c r="AT561" s="125">
        <f t="shared" si="5"/>
        <v>4.7218300751650704</v>
      </c>
      <c r="AU561" s="125">
        <f t="shared" si="5"/>
        <v>4.7312737353154004</v>
      </c>
      <c r="AV561" s="125">
        <f t="shared" si="5"/>
        <v>4.773855198933239</v>
      </c>
      <c r="AW561" s="125">
        <f t="shared" si="5"/>
        <v>4.8263676061215044</v>
      </c>
      <c r="AX561" s="125">
        <f t="shared" si="5"/>
        <v>4.9422004286684205</v>
      </c>
      <c r="AY561" s="125">
        <f t="shared" si="5"/>
        <v>5.1695416483871677</v>
      </c>
      <c r="AZ561" s="125">
        <f t="shared" si="5"/>
        <v>5.3504756060807184</v>
      </c>
      <c r="BA561" s="125">
        <f t="shared" si="5"/>
        <v>5.4574851182023325</v>
      </c>
      <c r="BB561" s="125">
        <f t="shared" si="5"/>
        <v>5.5993797312755929</v>
      </c>
      <c r="BC561" s="125">
        <f t="shared" si="5"/>
        <v>5.6833704272447259</v>
      </c>
      <c r="BD561" s="125">
        <f t="shared" si="6"/>
        <v>5.7913544653623754</v>
      </c>
      <c r="BE561" s="125">
        <f t="shared" si="6"/>
        <v>5.9419296814617972</v>
      </c>
      <c r="BF561" s="125">
        <f t="shared" si="6"/>
        <v>6.0429424860466474</v>
      </c>
      <c r="BG561" s="125">
        <f t="shared" si="6"/>
        <v>6.2000589906838606</v>
      </c>
      <c r="BH561" s="125">
        <f t="shared" si="6"/>
        <v>6.3550604654509568</v>
      </c>
      <c r="BI561" s="125">
        <f t="shared" si="6"/>
        <v>6.6537483073271515</v>
      </c>
      <c r="BJ561" s="125">
        <f t="shared" si="6"/>
        <v>6.8733220014689467</v>
      </c>
      <c r="BK561" s="125">
        <f t="shared" si="6"/>
        <v>7.0176617634997935</v>
      </c>
      <c r="BL561" s="125">
        <f t="shared" si="6"/>
        <v>7.0948560428982903</v>
      </c>
      <c r="BM561" s="125">
        <f t="shared" si="6"/>
        <v>7.2225634516704593</v>
      </c>
      <c r="BN561" s="125">
        <f t="shared" si="6"/>
        <v>7.3236793399938458</v>
      </c>
      <c r="BO561" s="125">
        <f t="shared" si="6"/>
        <v>7.4042398127337776</v>
      </c>
      <c r="BP561" s="125">
        <f t="shared" si="6"/>
        <v>7.6411754867412585</v>
      </c>
      <c r="BQ561" s="125">
        <f t="shared" si="6"/>
        <v>7.664099013201481</v>
      </c>
      <c r="BR561" s="125">
        <f t="shared" si="6"/>
        <v>7.7790604983995024</v>
      </c>
      <c r="BS561" s="125">
        <f t="shared" si="6"/>
        <v>7.9813160713578899</v>
      </c>
      <c r="BT561" s="125">
        <f t="shared" si="7"/>
        <v>8.1648863409991215</v>
      </c>
      <c r="BU561" s="125">
        <f t="shared" si="7"/>
        <v>8.3935031585470963</v>
      </c>
      <c r="BV561" s="125">
        <f t="shared" si="7"/>
        <v>8.4774381901325668</v>
      </c>
      <c r="BW561" s="125">
        <f t="shared" si="7"/>
        <v>8.5452576956536266</v>
      </c>
      <c r="BX561" s="125">
        <f t="shared" si="7"/>
        <v>8.5623482110449345</v>
      </c>
      <c r="BY561" s="125">
        <f t="shared" si="7"/>
        <v>8.6822210859995632</v>
      </c>
      <c r="BZ561" s="125">
        <f t="shared" si="7"/>
        <v>8.7864077390315583</v>
      </c>
      <c r="CA561" s="125">
        <f t="shared" si="7"/>
        <v>9.0148543402463783</v>
      </c>
      <c r="CB561" s="125">
        <f t="shared" si="7"/>
        <v>9.1590920096903208</v>
      </c>
      <c r="CC561" s="125">
        <f t="shared" si="7"/>
        <v>9.3239556658647462</v>
      </c>
      <c r="CD561" s="125">
        <f t="shared" si="7"/>
        <v>9.9020409171483603</v>
      </c>
      <c r="CE561" s="125">
        <f t="shared" si="7"/>
        <v>10.69420419052023</v>
      </c>
      <c r="CF561" s="125">
        <f t="shared" si="7"/>
        <v>10.876005661759073</v>
      </c>
      <c r="CG561" s="125">
        <f t="shared" si="7"/>
        <v>11.060897758008977</v>
      </c>
    </row>
    <row r="562" spans="1:85">
      <c r="A562" s="3"/>
      <c r="B562" s="123">
        <v>1952</v>
      </c>
      <c r="C562" s="123"/>
      <c r="D562" s="3"/>
      <c r="E562" s="126"/>
      <c r="F562" s="126"/>
      <c r="G562" s="126"/>
      <c r="H562" s="126"/>
      <c r="I562" s="126"/>
      <c r="J562" s="126"/>
      <c r="K562" s="124">
        <v>1</v>
      </c>
      <c r="L562" s="125">
        <f t="shared" si="3"/>
        <v>1</v>
      </c>
      <c r="M562" s="125">
        <f t="shared" si="3"/>
        <v>1.04</v>
      </c>
      <c r="N562" s="125">
        <f t="shared" si="3"/>
        <v>1.0598540145985402</v>
      </c>
      <c r="O562" s="125">
        <f t="shared" si="3"/>
        <v>1.0799999999999998</v>
      </c>
      <c r="P562" s="125">
        <f t="shared" si="3"/>
        <v>1.1500729927007298</v>
      </c>
      <c r="Q562" s="125">
        <f t="shared" si="3"/>
        <v>1.16992700729927</v>
      </c>
      <c r="R562" s="125">
        <f t="shared" si="3"/>
        <v>1.1798540145985403</v>
      </c>
      <c r="S562" s="125">
        <f t="shared" si="3"/>
        <v>1.2099270072992701</v>
      </c>
      <c r="T562" s="125">
        <f t="shared" si="3"/>
        <v>1.2300729927007301</v>
      </c>
      <c r="U562" s="125">
        <f t="shared" si="3"/>
        <v>1.2537226277372264</v>
      </c>
      <c r="V562" s="125">
        <f t="shared" si="3"/>
        <v>1.3016058394160586</v>
      </c>
      <c r="W562" s="125">
        <f t="shared" si="3"/>
        <v>1.3263363503649634</v>
      </c>
      <c r="X562" s="125">
        <f t="shared" si="4"/>
        <v>1.4377486037956204</v>
      </c>
      <c r="Y562" s="125">
        <f t="shared" si="4"/>
        <v>1.499571793758832</v>
      </c>
      <c r="Z562" s="125">
        <f t="shared" si="4"/>
        <v>1.5865469577968443</v>
      </c>
      <c r="AA562" s="125">
        <f t="shared" si="4"/>
        <v>1.648422289150921</v>
      </c>
      <c r="AB562" s="125">
        <f t="shared" si="4"/>
        <v>1.7028202246929014</v>
      </c>
      <c r="AC562" s="125">
        <f t="shared" si="4"/>
        <v>1.8203148201967114</v>
      </c>
      <c r="AD562" s="125">
        <f t="shared" si="4"/>
        <v>1.9186118204873339</v>
      </c>
      <c r="AE562" s="125">
        <f t="shared" si="4"/>
        <v>2.0644263188443714</v>
      </c>
      <c r="AF562" s="125">
        <f t="shared" si="4"/>
        <v>2.2171938664388549</v>
      </c>
      <c r="AG562" s="125">
        <f t="shared" si="4"/>
        <v>2.396786569620402</v>
      </c>
      <c r="AH562" s="125">
        <f t="shared" si="4"/>
        <v>2.6316716534432016</v>
      </c>
      <c r="AI562" s="125">
        <f t="shared" si="4"/>
        <v>2.9132605203616242</v>
      </c>
      <c r="AJ562" s="125">
        <f t="shared" si="4"/>
        <v>3.1550611435516389</v>
      </c>
      <c r="AK562" s="125">
        <f t="shared" si="4"/>
        <v>3.3696053013131504</v>
      </c>
      <c r="AL562" s="125">
        <f t="shared" si="4"/>
        <v>3.5111287239683029</v>
      </c>
      <c r="AM562" s="125">
        <f t="shared" si="4"/>
        <v>3.6445516154790987</v>
      </c>
      <c r="AN562" s="125">
        <f t="shared" si="5"/>
        <v>3.9033147801781145</v>
      </c>
      <c r="AO562" s="125">
        <f t="shared" si="5"/>
        <v>4.1531269261095138</v>
      </c>
      <c r="AP562" s="125">
        <f t="shared" si="5"/>
        <v>4.3981614147499748</v>
      </c>
      <c r="AQ562" s="125">
        <f t="shared" si="5"/>
        <v>4.5125136115334739</v>
      </c>
      <c r="AR562" s="125">
        <f t="shared" si="5"/>
        <v>4.638863992656411</v>
      </c>
      <c r="AS562" s="125">
        <f t="shared" si="5"/>
        <v>4.745557864487508</v>
      </c>
      <c r="AT562" s="125">
        <f t="shared" si="5"/>
        <v>4.7218300751650704</v>
      </c>
      <c r="AU562" s="125">
        <f t="shared" si="5"/>
        <v>4.7312737353154004</v>
      </c>
      <c r="AV562" s="125">
        <f t="shared" si="5"/>
        <v>4.773855198933239</v>
      </c>
      <c r="AW562" s="125">
        <f t="shared" si="5"/>
        <v>4.8263676061215044</v>
      </c>
      <c r="AX562" s="125">
        <f t="shared" si="5"/>
        <v>4.9422004286684205</v>
      </c>
      <c r="AY562" s="125">
        <f t="shared" si="5"/>
        <v>5.1695416483871677</v>
      </c>
      <c r="AZ562" s="125">
        <f t="shared" si="5"/>
        <v>5.3504756060807184</v>
      </c>
      <c r="BA562" s="125">
        <f t="shared" si="5"/>
        <v>5.4574851182023325</v>
      </c>
      <c r="BB562" s="125">
        <f t="shared" si="5"/>
        <v>5.5993797312755929</v>
      </c>
      <c r="BC562" s="125">
        <f t="shared" si="5"/>
        <v>5.6833704272447259</v>
      </c>
      <c r="BD562" s="125">
        <f t="shared" si="6"/>
        <v>5.7913544653623754</v>
      </c>
      <c r="BE562" s="125">
        <f t="shared" si="6"/>
        <v>5.9419296814617972</v>
      </c>
      <c r="BF562" s="125">
        <f t="shared" si="6"/>
        <v>6.0429424860466474</v>
      </c>
      <c r="BG562" s="125">
        <f t="shared" si="6"/>
        <v>6.2000589906838606</v>
      </c>
      <c r="BH562" s="125">
        <f t="shared" si="6"/>
        <v>6.3550604654509568</v>
      </c>
      <c r="BI562" s="125">
        <f t="shared" si="6"/>
        <v>6.6537483073271515</v>
      </c>
      <c r="BJ562" s="125">
        <f t="shared" si="6"/>
        <v>6.8733220014689467</v>
      </c>
      <c r="BK562" s="125">
        <f t="shared" si="6"/>
        <v>7.0176617634997935</v>
      </c>
      <c r="BL562" s="125">
        <f t="shared" si="6"/>
        <v>7.0948560428982903</v>
      </c>
      <c r="BM562" s="125">
        <f t="shared" si="6"/>
        <v>7.2225634516704593</v>
      </c>
      <c r="BN562" s="125">
        <f t="shared" si="6"/>
        <v>7.3236793399938458</v>
      </c>
      <c r="BO562" s="125">
        <f t="shared" si="6"/>
        <v>7.4042398127337776</v>
      </c>
      <c r="BP562" s="125">
        <f t="shared" si="6"/>
        <v>7.6411754867412585</v>
      </c>
      <c r="BQ562" s="125">
        <f t="shared" si="6"/>
        <v>7.664099013201481</v>
      </c>
      <c r="BR562" s="125">
        <f t="shared" si="6"/>
        <v>7.7790604983995024</v>
      </c>
      <c r="BS562" s="125">
        <f t="shared" si="6"/>
        <v>7.9813160713578899</v>
      </c>
      <c r="BT562" s="125">
        <f t="shared" si="7"/>
        <v>8.1648863409991215</v>
      </c>
      <c r="BU562" s="125">
        <f t="shared" si="7"/>
        <v>8.3935031585470963</v>
      </c>
      <c r="BV562" s="125">
        <f t="shared" si="7"/>
        <v>8.4774381901325668</v>
      </c>
      <c r="BW562" s="125">
        <f t="shared" si="7"/>
        <v>8.5452576956536266</v>
      </c>
      <c r="BX562" s="125">
        <f t="shared" si="7"/>
        <v>8.5623482110449345</v>
      </c>
      <c r="BY562" s="125">
        <f t="shared" si="7"/>
        <v>8.6822210859995632</v>
      </c>
      <c r="BZ562" s="125">
        <f t="shared" si="7"/>
        <v>8.7864077390315583</v>
      </c>
      <c r="CA562" s="125">
        <f t="shared" si="7"/>
        <v>9.0148543402463783</v>
      </c>
      <c r="CB562" s="125">
        <f t="shared" si="7"/>
        <v>9.1590920096903208</v>
      </c>
      <c r="CC562" s="125">
        <f t="shared" si="7"/>
        <v>9.3239556658647462</v>
      </c>
      <c r="CD562" s="125">
        <f t="shared" si="7"/>
        <v>9.9020409171483603</v>
      </c>
      <c r="CE562" s="125">
        <f t="shared" si="7"/>
        <v>10.69420419052023</v>
      </c>
      <c r="CF562" s="125">
        <f t="shared" si="7"/>
        <v>10.876005661759073</v>
      </c>
      <c r="CG562" s="125">
        <f t="shared" si="7"/>
        <v>11.060897758008977</v>
      </c>
    </row>
    <row r="563" spans="1:85">
      <c r="A563" s="3"/>
      <c r="B563" s="123">
        <v>1953</v>
      </c>
      <c r="C563" s="123"/>
      <c r="D563" s="3"/>
      <c r="E563" s="126"/>
      <c r="F563" s="126"/>
      <c r="G563" s="126"/>
      <c r="H563" s="126"/>
      <c r="I563" s="126"/>
      <c r="J563" s="126"/>
      <c r="K563" s="126"/>
      <c r="L563" s="124">
        <v>1</v>
      </c>
      <c r="M563" s="125">
        <f t="shared" si="3"/>
        <v>1.04</v>
      </c>
      <c r="N563" s="125">
        <f t="shared" si="3"/>
        <v>1.0598540145985402</v>
      </c>
      <c r="O563" s="125">
        <f t="shared" si="3"/>
        <v>1.0799999999999998</v>
      </c>
      <c r="P563" s="125">
        <f t="shared" si="3"/>
        <v>1.1500729927007298</v>
      </c>
      <c r="Q563" s="125">
        <f t="shared" si="3"/>
        <v>1.16992700729927</v>
      </c>
      <c r="R563" s="125">
        <f t="shared" si="3"/>
        <v>1.1798540145985403</v>
      </c>
      <c r="S563" s="125">
        <f t="shared" si="3"/>
        <v>1.2099270072992701</v>
      </c>
      <c r="T563" s="125">
        <f t="shared" si="3"/>
        <v>1.2300729927007301</v>
      </c>
      <c r="U563" s="125">
        <f t="shared" si="3"/>
        <v>1.2537226277372264</v>
      </c>
      <c r="V563" s="125">
        <f t="shared" si="3"/>
        <v>1.3016058394160586</v>
      </c>
      <c r="W563" s="125">
        <f t="shared" si="3"/>
        <v>1.3263363503649634</v>
      </c>
      <c r="X563" s="125">
        <f t="shared" si="4"/>
        <v>1.4377486037956204</v>
      </c>
      <c r="Y563" s="125">
        <f t="shared" si="4"/>
        <v>1.499571793758832</v>
      </c>
      <c r="Z563" s="125">
        <f t="shared" si="4"/>
        <v>1.5865469577968443</v>
      </c>
      <c r="AA563" s="125">
        <f t="shared" si="4"/>
        <v>1.648422289150921</v>
      </c>
      <c r="AB563" s="125">
        <f t="shared" si="4"/>
        <v>1.7028202246929014</v>
      </c>
      <c r="AC563" s="125">
        <f t="shared" si="4"/>
        <v>1.8203148201967114</v>
      </c>
      <c r="AD563" s="125">
        <f t="shared" si="4"/>
        <v>1.9186118204873339</v>
      </c>
      <c r="AE563" s="125">
        <f t="shared" si="4"/>
        <v>2.0644263188443714</v>
      </c>
      <c r="AF563" s="125">
        <f t="shared" si="4"/>
        <v>2.2171938664388549</v>
      </c>
      <c r="AG563" s="125">
        <f t="shared" si="4"/>
        <v>2.396786569620402</v>
      </c>
      <c r="AH563" s="125">
        <f t="shared" si="4"/>
        <v>2.6316716534432016</v>
      </c>
      <c r="AI563" s="125">
        <f t="shared" si="4"/>
        <v>2.9132605203616242</v>
      </c>
      <c r="AJ563" s="125">
        <f t="shared" si="4"/>
        <v>3.1550611435516389</v>
      </c>
      <c r="AK563" s="125">
        <f t="shared" si="4"/>
        <v>3.3696053013131504</v>
      </c>
      <c r="AL563" s="125">
        <f t="shared" si="4"/>
        <v>3.5111287239683029</v>
      </c>
      <c r="AM563" s="125">
        <f t="shared" si="4"/>
        <v>3.6445516154790987</v>
      </c>
      <c r="AN563" s="125">
        <f t="shared" si="5"/>
        <v>3.9033147801781145</v>
      </c>
      <c r="AO563" s="125">
        <f t="shared" si="5"/>
        <v>4.1531269261095138</v>
      </c>
      <c r="AP563" s="125">
        <f t="shared" si="5"/>
        <v>4.3981614147499748</v>
      </c>
      <c r="AQ563" s="125">
        <f t="shared" si="5"/>
        <v>4.5125136115334739</v>
      </c>
      <c r="AR563" s="125">
        <f t="shared" si="5"/>
        <v>4.638863992656411</v>
      </c>
      <c r="AS563" s="125">
        <f t="shared" si="5"/>
        <v>4.745557864487508</v>
      </c>
      <c r="AT563" s="125">
        <f t="shared" si="5"/>
        <v>4.7218300751650704</v>
      </c>
      <c r="AU563" s="125">
        <f t="shared" si="5"/>
        <v>4.7312737353154004</v>
      </c>
      <c r="AV563" s="125">
        <f t="shared" si="5"/>
        <v>4.773855198933239</v>
      </c>
      <c r="AW563" s="125">
        <f t="shared" si="5"/>
        <v>4.8263676061215044</v>
      </c>
      <c r="AX563" s="125">
        <f t="shared" si="5"/>
        <v>4.9422004286684205</v>
      </c>
      <c r="AY563" s="125">
        <f t="shared" si="5"/>
        <v>5.1695416483871677</v>
      </c>
      <c r="AZ563" s="125">
        <f t="shared" si="5"/>
        <v>5.3504756060807184</v>
      </c>
      <c r="BA563" s="125">
        <f t="shared" si="5"/>
        <v>5.4574851182023325</v>
      </c>
      <c r="BB563" s="125">
        <f t="shared" si="5"/>
        <v>5.5993797312755929</v>
      </c>
      <c r="BC563" s="125">
        <f t="shared" si="5"/>
        <v>5.6833704272447259</v>
      </c>
      <c r="BD563" s="125">
        <f t="shared" si="6"/>
        <v>5.7913544653623754</v>
      </c>
      <c r="BE563" s="125">
        <f t="shared" si="6"/>
        <v>5.9419296814617972</v>
      </c>
      <c r="BF563" s="125">
        <f t="shared" si="6"/>
        <v>6.0429424860466474</v>
      </c>
      <c r="BG563" s="125">
        <f t="shared" si="6"/>
        <v>6.2000589906838606</v>
      </c>
      <c r="BH563" s="125">
        <f t="shared" si="6"/>
        <v>6.3550604654509568</v>
      </c>
      <c r="BI563" s="125">
        <f t="shared" si="6"/>
        <v>6.6537483073271515</v>
      </c>
      <c r="BJ563" s="125">
        <f t="shared" si="6"/>
        <v>6.8733220014689467</v>
      </c>
      <c r="BK563" s="125">
        <f t="shared" si="6"/>
        <v>7.0176617634997935</v>
      </c>
      <c r="BL563" s="125">
        <f t="shared" si="6"/>
        <v>7.0948560428982903</v>
      </c>
      <c r="BM563" s="125">
        <f t="shared" si="6"/>
        <v>7.2225634516704593</v>
      </c>
      <c r="BN563" s="125">
        <f t="shared" si="6"/>
        <v>7.3236793399938458</v>
      </c>
      <c r="BO563" s="125">
        <f t="shared" si="6"/>
        <v>7.4042398127337776</v>
      </c>
      <c r="BP563" s="125">
        <f t="shared" si="6"/>
        <v>7.6411754867412585</v>
      </c>
      <c r="BQ563" s="125">
        <f t="shared" si="6"/>
        <v>7.664099013201481</v>
      </c>
      <c r="BR563" s="125">
        <f t="shared" si="6"/>
        <v>7.7790604983995024</v>
      </c>
      <c r="BS563" s="125">
        <f t="shared" si="6"/>
        <v>7.9813160713578899</v>
      </c>
      <c r="BT563" s="125">
        <f t="shared" si="7"/>
        <v>8.1648863409991215</v>
      </c>
      <c r="BU563" s="125">
        <f t="shared" si="7"/>
        <v>8.3935031585470963</v>
      </c>
      <c r="BV563" s="125">
        <f t="shared" si="7"/>
        <v>8.4774381901325668</v>
      </c>
      <c r="BW563" s="125">
        <f t="shared" si="7"/>
        <v>8.5452576956536266</v>
      </c>
      <c r="BX563" s="125">
        <f t="shared" si="7"/>
        <v>8.5623482110449345</v>
      </c>
      <c r="BY563" s="125">
        <f t="shared" si="7"/>
        <v>8.6822210859995632</v>
      </c>
      <c r="BZ563" s="125">
        <f t="shared" si="7"/>
        <v>8.7864077390315583</v>
      </c>
      <c r="CA563" s="125">
        <f t="shared" si="7"/>
        <v>9.0148543402463783</v>
      </c>
      <c r="CB563" s="125">
        <f t="shared" si="7"/>
        <v>9.1590920096903208</v>
      </c>
      <c r="CC563" s="125">
        <f t="shared" si="7"/>
        <v>9.3239556658647462</v>
      </c>
      <c r="CD563" s="125">
        <f t="shared" si="7"/>
        <v>9.9020409171483603</v>
      </c>
      <c r="CE563" s="125">
        <f t="shared" si="7"/>
        <v>10.69420419052023</v>
      </c>
      <c r="CF563" s="125">
        <f t="shared" si="7"/>
        <v>10.876005661759073</v>
      </c>
      <c r="CG563" s="125">
        <f t="shared" si="7"/>
        <v>11.060897758008977</v>
      </c>
    </row>
    <row r="564" spans="1:85">
      <c r="A564" s="3"/>
      <c r="B564" s="123">
        <v>1954</v>
      </c>
      <c r="C564" s="123"/>
      <c r="D564" s="3"/>
      <c r="E564" s="126"/>
      <c r="F564" s="126"/>
      <c r="G564" s="126"/>
      <c r="H564" s="126"/>
      <c r="I564" s="126"/>
      <c r="J564" s="126"/>
      <c r="K564" s="126"/>
      <c r="L564" s="126"/>
      <c r="M564" s="124">
        <v>1</v>
      </c>
      <c r="N564" s="125">
        <f t="shared" si="3"/>
        <v>1.0190903986524424</v>
      </c>
      <c r="O564" s="125">
        <f t="shared" si="3"/>
        <v>1.0384615384615383</v>
      </c>
      <c r="P564" s="125">
        <f t="shared" si="3"/>
        <v>1.105839416058394</v>
      </c>
      <c r="Q564" s="125">
        <f t="shared" si="3"/>
        <v>1.1249298147108364</v>
      </c>
      <c r="R564" s="125">
        <f t="shared" si="3"/>
        <v>1.1344750140370579</v>
      </c>
      <c r="S564" s="125">
        <f t="shared" si="3"/>
        <v>1.163391353172375</v>
      </c>
      <c r="T564" s="125">
        <f t="shared" si="3"/>
        <v>1.1827624929814711</v>
      </c>
      <c r="U564" s="125">
        <f t="shared" si="3"/>
        <v>1.2055025266704098</v>
      </c>
      <c r="V564" s="125">
        <f t="shared" si="3"/>
        <v>1.2515440763615946</v>
      </c>
      <c r="W564" s="125">
        <f t="shared" si="3"/>
        <v>1.2753234138124647</v>
      </c>
      <c r="X564" s="125">
        <f t="shared" si="4"/>
        <v>1.3824505805727119</v>
      </c>
      <c r="Y564" s="125">
        <f t="shared" si="4"/>
        <v>1.4418959555373383</v>
      </c>
      <c r="Z564" s="125">
        <f t="shared" si="4"/>
        <v>1.5255259209585039</v>
      </c>
      <c r="AA564" s="125">
        <f t="shared" si="4"/>
        <v>1.5850214318758855</v>
      </c>
      <c r="AB564" s="125">
        <f t="shared" si="4"/>
        <v>1.6373271391277897</v>
      </c>
      <c r="AC564" s="125">
        <f t="shared" si="4"/>
        <v>1.7503027117276071</v>
      </c>
      <c r="AD564" s="125">
        <f t="shared" si="4"/>
        <v>1.8448190581608979</v>
      </c>
      <c r="AE564" s="125">
        <f t="shared" si="4"/>
        <v>1.9850253065811263</v>
      </c>
      <c r="AF564" s="125">
        <f t="shared" si="4"/>
        <v>2.1319171792681297</v>
      </c>
      <c r="AG564" s="125">
        <f t="shared" si="4"/>
        <v>2.3046024707888479</v>
      </c>
      <c r="AH564" s="125">
        <f t="shared" si="4"/>
        <v>2.5304535129261554</v>
      </c>
      <c r="AI564" s="125">
        <f t="shared" si="4"/>
        <v>2.8012120388092541</v>
      </c>
      <c r="AJ564" s="125">
        <f t="shared" si="4"/>
        <v>3.0337126380304222</v>
      </c>
      <c r="AK564" s="125">
        <f t="shared" si="4"/>
        <v>3.2400050974164913</v>
      </c>
      <c r="AL564" s="125">
        <f t="shared" si="4"/>
        <v>3.3760853115079841</v>
      </c>
      <c r="AM564" s="125">
        <f t="shared" si="4"/>
        <v>3.5043765533452875</v>
      </c>
      <c r="AN564" s="125">
        <f t="shared" si="5"/>
        <v>3.7531872886328026</v>
      </c>
      <c r="AO564" s="125">
        <f t="shared" si="5"/>
        <v>3.993391275105302</v>
      </c>
      <c r="AP564" s="125">
        <f t="shared" si="5"/>
        <v>4.2290013603365146</v>
      </c>
      <c r="AQ564" s="125">
        <f t="shared" si="5"/>
        <v>4.3389553957052645</v>
      </c>
      <c r="AR564" s="125">
        <f t="shared" si="5"/>
        <v>4.4604461467850118</v>
      </c>
      <c r="AS564" s="125">
        <f t="shared" si="5"/>
        <v>4.563036408161067</v>
      </c>
      <c r="AT564" s="125">
        <f t="shared" si="5"/>
        <v>4.5402212261202619</v>
      </c>
      <c r="AU564" s="125">
        <f t="shared" si="5"/>
        <v>4.5493016685725021</v>
      </c>
      <c r="AV564" s="125">
        <f t="shared" si="5"/>
        <v>4.5902453835896537</v>
      </c>
      <c r="AW564" s="125">
        <f t="shared" si="5"/>
        <v>4.6407380828091398</v>
      </c>
      <c r="AX564" s="125">
        <f t="shared" si="5"/>
        <v>4.7521157967965593</v>
      </c>
      <c r="AY564" s="125">
        <f t="shared" si="5"/>
        <v>4.970713123449201</v>
      </c>
      <c r="AZ564" s="125">
        <f t="shared" si="5"/>
        <v>5.1446880827699228</v>
      </c>
      <c r="BA564" s="125">
        <f t="shared" si="5"/>
        <v>5.2475818444253211</v>
      </c>
      <c r="BB564" s="125">
        <f t="shared" si="5"/>
        <v>5.38401897238038</v>
      </c>
      <c r="BC564" s="125">
        <f t="shared" si="5"/>
        <v>5.4647792569660849</v>
      </c>
      <c r="BD564" s="125">
        <f t="shared" si="6"/>
        <v>5.5686100628484398</v>
      </c>
      <c r="BE564" s="125">
        <f t="shared" si="6"/>
        <v>5.7133939244824994</v>
      </c>
      <c r="BF564" s="125">
        <f t="shared" si="6"/>
        <v>5.810521621198701</v>
      </c>
      <c r="BG564" s="125">
        <f t="shared" si="6"/>
        <v>5.9615951833498677</v>
      </c>
      <c r="BH564" s="125">
        <f t="shared" si="6"/>
        <v>6.1106350629336141</v>
      </c>
      <c r="BI564" s="125">
        <f t="shared" si="6"/>
        <v>6.3978349108914934</v>
      </c>
      <c r="BJ564" s="125">
        <f t="shared" si="6"/>
        <v>6.6089634629509124</v>
      </c>
      <c r="BK564" s="125">
        <f t="shared" si="6"/>
        <v>6.7477516956728811</v>
      </c>
      <c r="BL564" s="125">
        <f t="shared" si="6"/>
        <v>6.8219769643252821</v>
      </c>
      <c r="BM564" s="125">
        <f t="shared" si="6"/>
        <v>6.9447725496831376</v>
      </c>
      <c r="BN564" s="125">
        <f t="shared" si="6"/>
        <v>7.0419993653787012</v>
      </c>
      <c r="BO564" s="125">
        <f t="shared" si="6"/>
        <v>7.1194613583978663</v>
      </c>
      <c r="BP564" s="125">
        <f t="shared" si="6"/>
        <v>7.3472841218665979</v>
      </c>
      <c r="BQ564" s="125">
        <f t="shared" si="6"/>
        <v>7.369325974232197</v>
      </c>
      <c r="BR564" s="125">
        <f t="shared" si="6"/>
        <v>7.4798658638456796</v>
      </c>
      <c r="BS564" s="125">
        <f t="shared" si="6"/>
        <v>7.6743423763056677</v>
      </c>
      <c r="BT564" s="125">
        <f t="shared" si="7"/>
        <v>7.8508522509606973</v>
      </c>
      <c r="BU564" s="125">
        <f t="shared" si="7"/>
        <v>8.0706761139875969</v>
      </c>
      <c r="BV564" s="125">
        <f t="shared" si="7"/>
        <v>8.1513828751274726</v>
      </c>
      <c r="BW564" s="125">
        <f t="shared" si="7"/>
        <v>8.2165939381284918</v>
      </c>
      <c r="BX564" s="125">
        <f t="shared" si="7"/>
        <v>8.2330271260047496</v>
      </c>
      <c r="BY564" s="125">
        <f t="shared" si="7"/>
        <v>8.3482895057688165</v>
      </c>
      <c r="BZ564" s="125">
        <f t="shared" si="7"/>
        <v>8.4484689798380419</v>
      </c>
      <c r="CA564" s="125">
        <f t="shared" si="7"/>
        <v>8.6681291733138313</v>
      </c>
      <c r="CB564" s="125">
        <f t="shared" si="7"/>
        <v>8.8068192400868526</v>
      </c>
      <c r="CC564" s="125">
        <f t="shared" si="7"/>
        <v>8.9653419864084167</v>
      </c>
      <c r="CD564" s="125">
        <f t="shared" si="7"/>
        <v>9.5211931895657393</v>
      </c>
      <c r="CE564" s="125">
        <f t="shared" si="7"/>
        <v>10.282888644730999</v>
      </c>
      <c r="CF564" s="125">
        <f t="shared" si="7"/>
        <v>10.457697751691425</v>
      </c>
      <c r="CG564" s="125">
        <f t="shared" si="7"/>
        <v>10.635478613470179</v>
      </c>
    </row>
    <row r="565" spans="1:85">
      <c r="A565" s="3"/>
      <c r="B565" s="123">
        <v>1955</v>
      </c>
      <c r="C565" s="123"/>
      <c r="D565" s="3"/>
      <c r="E565" s="126"/>
      <c r="F565" s="126"/>
      <c r="G565" s="126"/>
      <c r="H565" s="126"/>
      <c r="I565" s="126"/>
      <c r="J565" s="126"/>
      <c r="K565" s="126"/>
      <c r="L565" s="126"/>
      <c r="M565" s="126"/>
      <c r="N565" s="124">
        <v>1</v>
      </c>
      <c r="O565" s="125">
        <f>N565*O$553</f>
        <v>1.0190082644628098</v>
      </c>
      <c r="P565" s="125">
        <f>O565*P$553</f>
        <v>1.0851239669421486</v>
      </c>
      <c r="Q565" s="125">
        <f t="shared" si="3"/>
        <v>1.1038567493112947</v>
      </c>
      <c r="R565" s="125">
        <f t="shared" si="3"/>
        <v>1.1132231404958679</v>
      </c>
      <c r="S565" s="125">
        <f t="shared" si="3"/>
        <v>1.1415977961432506</v>
      </c>
      <c r="T565" s="125">
        <f t="shared" si="3"/>
        <v>1.1606060606060606</v>
      </c>
      <c r="U565" s="125">
        <f t="shared" si="3"/>
        <v>1.1829201101928375</v>
      </c>
      <c r="V565" s="125">
        <f t="shared" si="3"/>
        <v>1.228099173553719</v>
      </c>
      <c r="W565" s="125">
        <f t="shared" si="3"/>
        <v>1.2514330578512396</v>
      </c>
      <c r="X565" s="125">
        <f t="shared" si="4"/>
        <v>1.3565534347107437</v>
      </c>
      <c r="Y565" s="125">
        <f t="shared" si="4"/>
        <v>1.4148852324033057</v>
      </c>
      <c r="Z565" s="125">
        <f t="shared" si="4"/>
        <v>1.4969485758826975</v>
      </c>
      <c r="AA565" s="125">
        <f t="shared" si="4"/>
        <v>1.5553295703421226</v>
      </c>
      <c r="AB565" s="125">
        <f t="shared" si="4"/>
        <v>1.6066554461634126</v>
      </c>
      <c r="AC565" s="125">
        <f t="shared" si="4"/>
        <v>1.717514671948688</v>
      </c>
      <c r="AD565" s="125">
        <f t="shared" si="4"/>
        <v>1.8102604642339173</v>
      </c>
      <c r="AE565" s="125">
        <f t="shared" si="4"/>
        <v>1.9478402595156952</v>
      </c>
      <c r="AF565" s="125">
        <f t="shared" si="4"/>
        <v>2.0919804387198568</v>
      </c>
      <c r="AG565" s="125">
        <f t="shared" si="4"/>
        <v>2.2614308542561652</v>
      </c>
      <c r="AH565" s="125">
        <f t="shared" si="4"/>
        <v>2.4830510779732697</v>
      </c>
      <c r="AI565" s="125">
        <f t="shared" si="4"/>
        <v>2.7487375433164094</v>
      </c>
      <c r="AJ565" s="125">
        <f t="shared" si="4"/>
        <v>2.9768827594116711</v>
      </c>
      <c r="AK565" s="125">
        <f t="shared" si="4"/>
        <v>3.1793107870516648</v>
      </c>
      <c r="AL565" s="125">
        <f t="shared" si="4"/>
        <v>3.312841840107835</v>
      </c>
      <c r="AM565" s="125">
        <f t="shared" si="4"/>
        <v>3.4387298300319329</v>
      </c>
      <c r="AN565" s="125">
        <f t="shared" si="5"/>
        <v>3.6828796479641999</v>
      </c>
      <c r="AO565" s="125">
        <f t="shared" si="5"/>
        <v>3.9185839454339089</v>
      </c>
      <c r="AP565" s="125">
        <f t="shared" si="5"/>
        <v>4.1497803982145092</v>
      </c>
      <c r="AQ565" s="125">
        <f t="shared" si="5"/>
        <v>4.2576746885680867</v>
      </c>
      <c r="AR565" s="125">
        <f t="shared" si="5"/>
        <v>4.376889579847993</v>
      </c>
      <c r="AS565" s="125">
        <f t="shared" si="5"/>
        <v>4.4775580401844968</v>
      </c>
      <c r="AT565" s="125">
        <f t="shared" si="5"/>
        <v>4.4551702499835741</v>
      </c>
      <c r="AU565" s="125">
        <f t="shared" si="5"/>
        <v>4.4640805904835412</v>
      </c>
      <c r="AV565" s="125">
        <f t="shared" si="5"/>
        <v>4.5042573157978927</v>
      </c>
      <c r="AW565" s="125">
        <f t="shared" si="5"/>
        <v>4.553804146271669</v>
      </c>
      <c r="AX565" s="125">
        <f t="shared" si="5"/>
        <v>4.6630954457821892</v>
      </c>
      <c r="AY565" s="125">
        <f t="shared" si="5"/>
        <v>4.87759783628817</v>
      </c>
      <c r="AZ565" s="125">
        <f t="shared" si="5"/>
        <v>5.0483137605582558</v>
      </c>
      <c r="BA565" s="125">
        <f t="shared" si="5"/>
        <v>5.1492800357694213</v>
      </c>
      <c r="BB565" s="125">
        <f t="shared" si="5"/>
        <v>5.2831613166994265</v>
      </c>
      <c r="BC565" s="125">
        <f t="shared" si="5"/>
        <v>5.3624087364499173</v>
      </c>
      <c r="BD565" s="125">
        <f t="shared" si="6"/>
        <v>5.4642945024424652</v>
      </c>
      <c r="BE565" s="125">
        <f t="shared" si="6"/>
        <v>5.6063661595059697</v>
      </c>
      <c r="BF565" s="125">
        <f t="shared" si="6"/>
        <v>5.7016743842175703</v>
      </c>
      <c r="BG565" s="125">
        <f t="shared" si="6"/>
        <v>5.8499179182072272</v>
      </c>
      <c r="BH565" s="125">
        <f t="shared" si="6"/>
        <v>5.9961658661624071</v>
      </c>
      <c r="BI565" s="125">
        <f t="shared" si="6"/>
        <v>6.27798566187204</v>
      </c>
      <c r="BJ565" s="125">
        <f t="shared" si="6"/>
        <v>6.4851591887138165</v>
      </c>
      <c r="BK565" s="125">
        <f t="shared" si="6"/>
        <v>6.6213475316768058</v>
      </c>
      <c r="BL565" s="125">
        <f t="shared" si="6"/>
        <v>6.6941823545252497</v>
      </c>
      <c r="BM565" s="125">
        <f t="shared" si="6"/>
        <v>6.8146776369067039</v>
      </c>
      <c r="BN565" s="125">
        <f t="shared" si="6"/>
        <v>6.910083123823398</v>
      </c>
      <c r="BO565" s="125">
        <f t="shared" si="6"/>
        <v>6.9860940381854544</v>
      </c>
      <c r="BP565" s="125">
        <f t="shared" si="6"/>
        <v>7.2096490474073889</v>
      </c>
      <c r="BQ565" s="125">
        <f t="shared" si="6"/>
        <v>7.2312779945496102</v>
      </c>
      <c r="BR565" s="125">
        <f t="shared" si="6"/>
        <v>7.3397471644678536</v>
      </c>
      <c r="BS565" s="125">
        <f t="shared" si="6"/>
        <v>7.5305805907440178</v>
      </c>
      <c r="BT565" s="125">
        <f t="shared" si="7"/>
        <v>7.7037839443311293</v>
      </c>
      <c r="BU565" s="125">
        <f t="shared" si="7"/>
        <v>7.9194898947724015</v>
      </c>
      <c r="BV565" s="125">
        <f t="shared" si="7"/>
        <v>7.998684793720126</v>
      </c>
      <c r="BW565" s="125">
        <f t="shared" si="7"/>
        <v>8.0626742720698878</v>
      </c>
      <c r="BX565" s="125">
        <f t="shared" si="7"/>
        <v>8.0787996206140278</v>
      </c>
      <c r="BY565" s="125">
        <f t="shared" si="7"/>
        <v>8.1919028153026243</v>
      </c>
      <c r="BZ565" s="125">
        <f t="shared" si="7"/>
        <v>8.2902056490862552</v>
      </c>
      <c r="CA565" s="125">
        <f t="shared" si="7"/>
        <v>8.5057509959624973</v>
      </c>
      <c r="CB565" s="125">
        <f t="shared" si="7"/>
        <v>8.6418430118978975</v>
      </c>
      <c r="CC565" s="125">
        <f t="shared" si="7"/>
        <v>8.79739618611206</v>
      </c>
      <c r="CD565" s="125">
        <f t="shared" si="7"/>
        <v>9.3428347496510078</v>
      </c>
      <c r="CE565" s="125">
        <f t="shared" si="7"/>
        <v>10.090261529623088</v>
      </c>
      <c r="CF565" s="125">
        <f t="shared" si="7"/>
        <v>10.261795975626679</v>
      </c>
      <c r="CG565" s="125">
        <f t="shared" si="7"/>
        <v>10.436246507212331</v>
      </c>
    </row>
    <row r="566" spans="1:85">
      <c r="A566" s="3"/>
      <c r="B566" s="123">
        <v>1956</v>
      </c>
      <c r="C566" s="123"/>
      <c r="D566" s="3"/>
      <c r="E566" s="126"/>
      <c r="F566" s="126"/>
      <c r="G566" s="126"/>
      <c r="H566" s="126"/>
      <c r="I566" s="126"/>
      <c r="J566" s="126"/>
      <c r="K566" s="126"/>
      <c r="L566" s="126"/>
      <c r="M566" s="126"/>
      <c r="N566" s="126"/>
      <c r="O566" s="124">
        <v>1</v>
      </c>
      <c r="P566" s="125">
        <f t="shared" si="3"/>
        <v>1.064882400648824</v>
      </c>
      <c r="Q566" s="125">
        <f t="shared" si="3"/>
        <v>1.0832657474993241</v>
      </c>
      <c r="R566" s="125">
        <f t="shared" si="3"/>
        <v>1.0924574209245743</v>
      </c>
      <c r="S566" s="125">
        <f t="shared" si="3"/>
        <v>1.1203027845363611</v>
      </c>
      <c r="T566" s="125">
        <f t="shared" si="3"/>
        <v>1.1389564747228982</v>
      </c>
      <c r="U566" s="125">
        <f t="shared" si="3"/>
        <v>1.1608542849418761</v>
      </c>
      <c r="V566" s="125">
        <f t="shared" si="3"/>
        <v>1.2051905920519059</v>
      </c>
      <c r="W566" s="125">
        <f t="shared" si="3"/>
        <v>1.228089213300892</v>
      </c>
      <c r="X566" s="125">
        <f t="shared" si="4"/>
        <v>1.3312487072181671</v>
      </c>
      <c r="Y566" s="125">
        <f t="shared" si="4"/>
        <v>1.3884924016285483</v>
      </c>
      <c r="Z566" s="125">
        <f t="shared" si="4"/>
        <v>1.4690249609230042</v>
      </c>
      <c r="AA566" s="125">
        <f t="shared" si="4"/>
        <v>1.5263169343990013</v>
      </c>
      <c r="AB566" s="125">
        <f t="shared" si="4"/>
        <v>1.5766853932341682</v>
      </c>
      <c r="AC566" s="125">
        <f t="shared" si="4"/>
        <v>1.6854766853673258</v>
      </c>
      <c r="AD566" s="125">
        <f t="shared" si="4"/>
        <v>1.7764924263771615</v>
      </c>
      <c r="AE566" s="125">
        <f t="shared" si="4"/>
        <v>1.9115058507818259</v>
      </c>
      <c r="AF566" s="125">
        <f t="shared" si="4"/>
        <v>2.0529572837396812</v>
      </c>
      <c r="AG566" s="125">
        <f t="shared" si="4"/>
        <v>2.2192468237225955</v>
      </c>
      <c r="AH566" s="125">
        <f t="shared" si="4"/>
        <v>2.43673301244741</v>
      </c>
      <c r="AI566" s="125">
        <f t="shared" si="4"/>
        <v>2.6974634447792827</v>
      </c>
      <c r="AJ566" s="125">
        <f t="shared" si="4"/>
        <v>2.9213529106959633</v>
      </c>
      <c r="AK566" s="125">
        <f t="shared" si="4"/>
        <v>3.1200049086232888</v>
      </c>
      <c r="AL566" s="125">
        <f t="shared" si="4"/>
        <v>3.2510451147854669</v>
      </c>
      <c r="AM566" s="125">
        <f t="shared" si="4"/>
        <v>3.3745848291473148</v>
      </c>
      <c r="AN566" s="125">
        <f t="shared" si="5"/>
        <v>3.6141803520167741</v>
      </c>
      <c r="AO566" s="125">
        <f t="shared" si="5"/>
        <v>3.8454878945458479</v>
      </c>
      <c r="AP566" s="125">
        <f t="shared" si="5"/>
        <v>4.0723716803240526</v>
      </c>
      <c r="AQ566" s="125">
        <f t="shared" si="5"/>
        <v>4.1782533440124778</v>
      </c>
      <c r="AR566" s="125">
        <f t="shared" si="5"/>
        <v>4.2952444376448273</v>
      </c>
      <c r="AS566" s="125">
        <f t="shared" si="5"/>
        <v>4.3940350597106583</v>
      </c>
      <c r="AT566" s="125">
        <f t="shared" si="5"/>
        <v>4.3720648844121053</v>
      </c>
      <c r="AU566" s="125">
        <f t="shared" si="5"/>
        <v>4.3808090141809295</v>
      </c>
      <c r="AV566" s="125">
        <f t="shared" si="5"/>
        <v>4.4202362953085572</v>
      </c>
      <c r="AW566" s="125">
        <f t="shared" si="5"/>
        <v>4.4688588945569512</v>
      </c>
      <c r="AX566" s="125">
        <f t="shared" si="5"/>
        <v>4.5761115080263179</v>
      </c>
      <c r="AY566" s="125">
        <f t="shared" si="5"/>
        <v>4.7866126373955291</v>
      </c>
      <c r="AZ566" s="125">
        <f t="shared" si="5"/>
        <v>4.9541440797043723</v>
      </c>
      <c r="BA566" s="125">
        <f t="shared" si="5"/>
        <v>5.0532269612984599</v>
      </c>
      <c r="BB566" s="125">
        <f t="shared" si="5"/>
        <v>5.18461086229222</v>
      </c>
      <c r="BC566" s="125">
        <f t="shared" si="5"/>
        <v>5.2623800252266024</v>
      </c>
      <c r="BD566" s="125">
        <f t="shared" si="6"/>
        <v>5.3623652457059077</v>
      </c>
      <c r="BE566" s="125">
        <f t="shared" si="6"/>
        <v>5.5017867420942617</v>
      </c>
      <c r="BF566" s="125">
        <f t="shared" si="6"/>
        <v>5.5953171167098636</v>
      </c>
      <c r="BG566" s="125">
        <f t="shared" si="6"/>
        <v>5.7407953617443201</v>
      </c>
      <c r="BH566" s="125">
        <f t="shared" si="6"/>
        <v>5.8843152457879278</v>
      </c>
      <c r="BI566" s="125">
        <f t="shared" si="6"/>
        <v>6.1608780623399602</v>
      </c>
      <c r="BJ566" s="125">
        <f t="shared" si="6"/>
        <v>6.3641870383971781</v>
      </c>
      <c r="BK566" s="125">
        <f t="shared" si="6"/>
        <v>6.4978349662035182</v>
      </c>
      <c r="BL566" s="125">
        <f t="shared" si="6"/>
        <v>6.5693111508317559</v>
      </c>
      <c r="BM566" s="125">
        <f t="shared" si="6"/>
        <v>6.6875587515467272</v>
      </c>
      <c r="BN566" s="125">
        <f t="shared" si="6"/>
        <v>6.7811845740683818</v>
      </c>
      <c r="BO566" s="125">
        <f t="shared" si="6"/>
        <v>6.8557776043831335</v>
      </c>
      <c r="BP566" s="125">
        <f t="shared" si="6"/>
        <v>7.0751624877233938</v>
      </c>
      <c r="BQ566" s="125">
        <f t="shared" si="6"/>
        <v>7.0963879751865635</v>
      </c>
      <c r="BR566" s="125">
        <f t="shared" si="6"/>
        <v>7.202833794814361</v>
      </c>
      <c r="BS566" s="125">
        <f t="shared" si="6"/>
        <v>7.3901074734795342</v>
      </c>
      <c r="BT566" s="125">
        <f t="shared" si="7"/>
        <v>7.5600799453695631</v>
      </c>
      <c r="BU566" s="125">
        <f t="shared" si="7"/>
        <v>7.7717621838399111</v>
      </c>
      <c r="BV566" s="125">
        <f t="shared" si="7"/>
        <v>7.8494798056783104</v>
      </c>
      <c r="BW566" s="125">
        <f t="shared" si="7"/>
        <v>7.9122756441237367</v>
      </c>
      <c r="BX566" s="125">
        <f t="shared" si="7"/>
        <v>7.9281001954119841</v>
      </c>
      <c r="BY566" s="125">
        <f t="shared" si="7"/>
        <v>8.0390935981477512</v>
      </c>
      <c r="BZ566" s="125">
        <f t="shared" si="7"/>
        <v>8.1355627213255239</v>
      </c>
      <c r="CA566" s="125">
        <f t="shared" si="7"/>
        <v>8.3470873520799884</v>
      </c>
      <c r="CB566" s="125">
        <f t="shared" si="7"/>
        <v>8.4806407497132685</v>
      </c>
      <c r="CC566" s="125">
        <f t="shared" si="7"/>
        <v>8.6332922832081067</v>
      </c>
      <c r="CD566" s="125">
        <f t="shared" si="7"/>
        <v>9.1685564047670098</v>
      </c>
      <c r="CE566" s="125">
        <f t="shared" si="7"/>
        <v>9.902040917148371</v>
      </c>
      <c r="CF566" s="125">
        <f t="shared" si="7"/>
        <v>10.070375612739893</v>
      </c>
      <c r="CG566" s="125">
        <f t="shared" si="7"/>
        <v>10.24157199815647</v>
      </c>
    </row>
    <row r="567" spans="1:85">
      <c r="A567" s="3"/>
      <c r="B567" s="123">
        <v>1957</v>
      </c>
      <c r="C567" s="123"/>
      <c r="D567" s="3"/>
      <c r="E567" s="126"/>
      <c r="F567" s="126"/>
      <c r="G567" s="126"/>
      <c r="H567" s="126"/>
      <c r="I567" s="126"/>
      <c r="J567" s="126"/>
      <c r="K567" s="126"/>
      <c r="L567" s="126"/>
      <c r="M567" s="126"/>
      <c r="N567" s="126"/>
      <c r="O567" s="126"/>
      <c r="P567" s="124">
        <v>1</v>
      </c>
      <c r="Q567" s="125">
        <f t="shared" si="3"/>
        <v>1.0172632647880173</v>
      </c>
      <c r="R567" s="125">
        <f t="shared" si="3"/>
        <v>1.0258948971820261</v>
      </c>
      <c r="S567" s="125">
        <f t="shared" si="3"/>
        <v>1.0520436659050521</v>
      </c>
      <c r="T567" s="125">
        <f t="shared" si="3"/>
        <v>1.0695608022340697</v>
      </c>
      <c r="U567" s="125">
        <f t="shared" si="3"/>
        <v>1.0901243970550902</v>
      </c>
      <c r="V567" s="125">
        <f t="shared" si="3"/>
        <v>1.131759329779132</v>
      </c>
      <c r="W567" s="125">
        <f t="shared" si="3"/>
        <v>1.1532627570449354</v>
      </c>
      <c r="X567" s="125">
        <f t="shared" si="4"/>
        <v>1.2501368286367101</v>
      </c>
      <c r="Y567" s="125">
        <f t="shared" si="4"/>
        <v>1.3038927122680886</v>
      </c>
      <c r="Z567" s="125">
        <f t="shared" si="4"/>
        <v>1.3795184895796377</v>
      </c>
      <c r="AA567" s="125">
        <f t="shared" si="4"/>
        <v>1.4333197106732436</v>
      </c>
      <c r="AB567" s="125">
        <f t="shared" si="4"/>
        <v>1.4806192611254605</v>
      </c>
      <c r="AC567" s="125">
        <f t="shared" si="4"/>
        <v>1.5827819901431173</v>
      </c>
      <c r="AD567" s="125">
        <f t="shared" si="4"/>
        <v>1.6682522176108456</v>
      </c>
      <c r="AE567" s="125">
        <f t="shared" si="4"/>
        <v>1.7950393861492699</v>
      </c>
      <c r="AF567" s="125">
        <f t="shared" si="4"/>
        <v>1.9278723007243161</v>
      </c>
      <c r="AG567" s="125">
        <f t="shared" si="4"/>
        <v>2.0840299570829859</v>
      </c>
      <c r="AH567" s="125">
        <f t="shared" si="4"/>
        <v>2.2882648928771188</v>
      </c>
      <c r="AI567" s="125">
        <f t="shared" si="4"/>
        <v>2.5331092364149703</v>
      </c>
      <c r="AJ567" s="125">
        <f t="shared" si="4"/>
        <v>2.7433573030374125</v>
      </c>
      <c r="AK567" s="125">
        <f t="shared" si="4"/>
        <v>2.9299055996439569</v>
      </c>
      <c r="AL567" s="125">
        <f t="shared" si="4"/>
        <v>3.0529616348290034</v>
      </c>
      <c r="AM567" s="125">
        <f t="shared" si="4"/>
        <v>3.1689741769525055</v>
      </c>
      <c r="AN567" s="125">
        <f t="shared" si="5"/>
        <v>3.3939713435161334</v>
      </c>
      <c r="AO567" s="125">
        <f t="shared" si="5"/>
        <v>3.611185509501166</v>
      </c>
      <c r="AP567" s="125">
        <f t="shared" si="5"/>
        <v>3.8242454545617348</v>
      </c>
      <c r="AQ567" s="125">
        <f t="shared" si="5"/>
        <v>3.9236758363803399</v>
      </c>
      <c r="AR567" s="125">
        <f t="shared" si="5"/>
        <v>4.0335387597989891</v>
      </c>
      <c r="AS567" s="125">
        <f t="shared" si="5"/>
        <v>4.1263101512743656</v>
      </c>
      <c r="AT567" s="125">
        <f t="shared" si="5"/>
        <v>4.1056786005179937</v>
      </c>
      <c r="AU567" s="125">
        <f t="shared" si="5"/>
        <v>4.1138899577190298</v>
      </c>
      <c r="AV567" s="125">
        <f t="shared" si="5"/>
        <v>4.1509149673385002</v>
      </c>
      <c r="AW567" s="125">
        <f t="shared" si="5"/>
        <v>4.196575031979223</v>
      </c>
      <c r="AX567" s="125">
        <f t="shared" si="5"/>
        <v>4.2972928327467246</v>
      </c>
      <c r="AY567" s="125">
        <f t="shared" si="5"/>
        <v>4.4949683030530743</v>
      </c>
      <c r="AZ567" s="125">
        <f t="shared" si="5"/>
        <v>4.6522921936599317</v>
      </c>
      <c r="BA567" s="125">
        <f t="shared" si="5"/>
        <v>4.7453380375331307</v>
      </c>
      <c r="BB567" s="125">
        <f t="shared" si="5"/>
        <v>4.868716826508992</v>
      </c>
      <c r="BC567" s="125">
        <f t="shared" si="5"/>
        <v>4.9417475789066261</v>
      </c>
      <c r="BD567" s="125">
        <f t="shared" si="6"/>
        <v>5.0356407829058512</v>
      </c>
      <c r="BE567" s="125">
        <f t="shared" si="6"/>
        <v>5.1665674432614033</v>
      </c>
      <c r="BF567" s="125">
        <f t="shared" si="6"/>
        <v>5.2543990897968467</v>
      </c>
      <c r="BG567" s="125">
        <f t="shared" si="6"/>
        <v>5.3910134661315645</v>
      </c>
      <c r="BH567" s="125">
        <f t="shared" si="6"/>
        <v>5.5257888027848532</v>
      </c>
      <c r="BI567" s="125">
        <f t="shared" si="6"/>
        <v>5.7855008765157407</v>
      </c>
      <c r="BJ567" s="125">
        <f t="shared" si="6"/>
        <v>5.9764224054407595</v>
      </c>
      <c r="BK567" s="125">
        <f t="shared" si="6"/>
        <v>6.1019272759550152</v>
      </c>
      <c r="BL567" s="125">
        <f t="shared" si="6"/>
        <v>6.16904847599052</v>
      </c>
      <c r="BM567" s="125">
        <f t="shared" si="6"/>
        <v>6.2800913485583498</v>
      </c>
      <c r="BN567" s="125">
        <f t="shared" si="6"/>
        <v>6.3680126274381665</v>
      </c>
      <c r="BO567" s="125">
        <f t="shared" si="6"/>
        <v>6.4380607663399854</v>
      </c>
      <c r="BP567" s="125">
        <f t="shared" si="6"/>
        <v>6.6440787108628649</v>
      </c>
      <c r="BQ567" s="125">
        <f t="shared" si="6"/>
        <v>6.6640109469954529</v>
      </c>
      <c r="BR567" s="125">
        <f t="shared" si="6"/>
        <v>6.7639711112003837</v>
      </c>
      <c r="BS567" s="125">
        <f t="shared" si="6"/>
        <v>6.9398343600915942</v>
      </c>
      <c r="BT567" s="125">
        <f t="shared" si="7"/>
        <v>7.0994505503737004</v>
      </c>
      <c r="BU567" s="125">
        <f t="shared" si="7"/>
        <v>7.2982351657841642</v>
      </c>
      <c r="BV567" s="125">
        <f t="shared" si="7"/>
        <v>7.3712175174420063</v>
      </c>
      <c r="BW567" s="125">
        <f t="shared" si="7"/>
        <v>7.430187257581542</v>
      </c>
      <c r="BX567" s="125">
        <f t="shared" si="7"/>
        <v>7.4450476320967054</v>
      </c>
      <c r="BY567" s="125">
        <f t="shared" si="7"/>
        <v>7.5492782989460592</v>
      </c>
      <c r="BZ567" s="125">
        <f t="shared" si="7"/>
        <v>7.6398696385334119</v>
      </c>
      <c r="CA567" s="125">
        <f t="shared" si="7"/>
        <v>7.838506249135281</v>
      </c>
      <c r="CB567" s="125">
        <f t="shared" si="7"/>
        <v>7.9639223491214457</v>
      </c>
      <c r="CC567" s="125">
        <f t="shared" si="7"/>
        <v>8.1072729514056316</v>
      </c>
      <c r="CD567" s="125">
        <f t="shared" si="7"/>
        <v>8.6099238743927806</v>
      </c>
      <c r="CE567" s="125">
        <f t="shared" si="7"/>
        <v>9.2987177843442037</v>
      </c>
      <c r="CF567" s="125">
        <f t="shared" si="7"/>
        <v>9.4567959866780544</v>
      </c>
      <c r="CG567" s="125">
        <f t="shared" si="7"/>
        <v>9.6175615184515806</v>
      </c>
    </row>
    <row r="568" spans="1:85">
      <c r="A568" s="3"/>
      <c r="B568" s="123">
        <v>1958</v>
      </c>
      <c r="C568" s="123"/>
      <c r="D568" s="3"/>
      <c r="E568" s="126"/>
      <c r="F568" s="126"/>
      <c r="G568" s="126"/>
      <c r="H568" s="126"/>
      <c r="I568" s="126"/>
      <c r="J568" s="126"/>
      <c r="K568" s="126"/>
      <c r="L568" s="126"/>
      <c r="M568" s="126"/>
      <c r="N568" s="126"/>
      <c r="O568" s="126"/>
      <c r="P568" s="126"/>
      <c r="Q568" s="124">
        <v>1</v>
      </c>
      <c r="R568" s="125">
        <f t="shared" si="3"/>
        <v>1.0084851509857751</v>
      </c>
      <c r="S568" s="125">
        <f t="shared" si="3"/>
        <v>1.0341901672073872</v>
      </c>
      <c r="T568" s="125">
        <f t="shared" si="3"/>
        <v>1.0514100324432247</v>
      </c>
      <c r="U568" s="125">
        <f t="shared" si="3"/>
        <v>1.0716246568505119</v>
      </c>
      <c r="V568" s="125">
        <f t="shared" si="3"/>
        <v>1.1125530321936614</v>
      </c>
      <c r="W568" s="125">
        <f t="shared" si="3"/>
        <v>1.1336915398053409</v>
      </c>
      <c r="X568" s="125">
        <f t="shared" si="4"/>
        <v>1.2289216291489895</v>
      </c>
      <c r="Y568" s="125">
        <f t="shared" si="4"/>
        <v>1.281765259202396</v>
      </c>
      <c r="Z568" s="125">
        <f t="shared" si="4"/>
        <v>1.3561076442361351</v>
      </c>
      <c r="AA568" s="125">
        <f t="shared" si="4"/>
        <v>1.4089958423613442</v>
      </c>
      <c r="AB568" s="125">
        <f t="shared" si="4"/>
        <v>1.4554927051592685</v>
      </c>
      <c r="AC568" s="125">
        <f t="shared" si="4"/>
        <v>1.555921701815258</v>
      </c>
      <c r="AD568" s="125">
        <f t="shared" si="4"/>
        <v>1.639941473713282</v>
      </c>
      <c r="AE568" s="125">
        <f t="shared" si="4"/>
        <v>1.7645770257154916</v>
      </c>
      <c r="AF568" s="125">
        <f t="shared" si="4"/>
        <v>1.8951557256184381</v>
      </c>
      <c r="AG568" s="125">
        <f t="shared" si="4"/>
        <v>2.0486633393935314</v>
      </c>
      <c r="AH568" s="125">
        <f t="shared" si="4"/>
        <v>2.2494323466540975</v>
      </c>
      <c r="AI568" s="125">
        <f t="shared" si="4"/>
        <v>2.4901216077460857</v>
      </c>
      <c r="AJ568" s="125">
        <f t="shared" si="4"/>
        <v>2.6968017011890106</v>
      </c>
      <c r="AK568" s="125">
        <f t="shared" si="4"/>
        <v>2.8801842168698637</v>
      </c>
      <c r="AL568" s="125">
        <f t="shared" si="4"/>
        <v>3.0011519539783982</v>
      </c>
      <c r="AM568" s="125">
        <f t="shared" si="4"/>
        <v>3.1151957282295775</v>
      </c>
      <c r="AN568" s="125">
        <f t="shared" si="5"/>
        <v>3.3363746249338773</v>
      </c>
      <c r="AO568" s="125">
        <f t="shared" si="5"/>
        <v>3.5499026009296455</v>
      </c>
      <c r="AP568" s="125">
        <f t="shared" si="5"/>
        <v>3.7593468543844946</v>
      </c>
      <c r="AQ568" s="125">
        <f t="shared" si="5"/>
        <v>3.8570898725984915</v>
      </c>
      <c r="AR568" s="125">
        <f t="shared" si="5"/>
        <v>3.9650883890312492</v>
      </c>
      <c r="AS568" s="125">
        <f t="shared" si="5"/>
        <v>4.0562854219789672</v>
      </c>
      <c r="AT568" s="125">
        <f t="shared" si="5"/>
        <v>4.0360039948690725</v>
      </c>
      <c r="AU568" s="125">
        <f t="shared" si="5"/>
        <v>4.0440760028588105</v>
      </c>
      <c r="AV568" s="125">
        <f t="shared" si="5"/>
        <v>4.0804726868845398</v>
      </c>
      <c r="AW568" s="125">
        <f t="shared" si="5"/>
        <v>4.1253578864402689</v>
      </c>
      <c r="AX568" s="125">
        <f t="shared" si="5"/>
        <v>4.2243664757148354</v>
      </c>
      <c r="AY568" s="125">
        <f t="shared" si="5"/>
        <v>4.4186873335977177</v>
      </c>
      <c r="AZ568" s="125">
        <f t="shared" si="5"/>
        <v>4.5733413902736375</v>
      </c>
      <c r="BA568" s="125">
        <f t="shared" si="5"/>
        <v>4.6648082180791102</v>
      </c>
      <c r="BB568" s="125">
        <f t="shared" si="5"/>
        <v>4.7860932317491676</v>
      </c>
      <c r="BC568" s="125">
        <f t="shared" si="5"/>
        <v>4.8578846302254046</v>
      </c>
      <c r="BD568" s="125">
        <f t="shared" si="6"/>
        <v>4.9501844381996865</v>
      </c>
      <c r="BE568" s="125">
        <f t="shared" si="6"/>
        <v>5.0788892335928786</v>
      </c>
      <c r="BF568" s="125">
        <f t="shared" si="6"/>
        <v>5.1652303505639567</v>
      </c>
      <c r="BG568" s="125">
        <f t="shared" si="6"/>
        <v>5.2995263396786196</v>
      </c>
      <c r="BH568" s="125">
        <f t="shared" si="6"/>
        <v>5.4320144981705845</v>
      </c>
      <c r="BI568" s="125">
        <f t="shared" si="6"/>
        <v>5.6873191795846019</v>
      </c>
      <c r="BJ568" s="125">
        <f t="shared" si="6"/>
        <v>5.875000712510893</v>
      </c>
      <c r="BK568" s="125">
        <f t="shared" si="6"/>
        <v>5.9983757274736211</v>
      </c>
      <c r="BL568" s="125">
        <f t="shared" si="6"/>
        <v>6.0643578604758304</v>
      </c>
      <c r="BM568" s="125">
        <f t="shared" si="6"/>
        <v>6.173516301964395</v>
      </c>
      <c r="BN568" s="125">
        <f t="shared" si="6"/>
        <v>6.2599455301918967</v>
      </c>
      <c r="BO568" s="125">
        <f t="shared" si="6"/>
        <v>6.3288049310240071</v>
      </c>
      <c r="BP568" s="125">
        <f t="shared" si="6"/>
        <v>6.5313266888167751</v>
      </c>
      <c r="BQ568" s="125">
        <f t="shared" si="6"/>
        <v>6.5509206688832249</v>
      </c>
      <c r="BR568" s="125">
        <f t="shared" si="6"/>
        <v>6.6491844789164727</v>
      </c>
      <c r="BS568" s="125">
        <f t="shared" si="6"/>
        <v>6.8220632753683015</v>
      </c>
      <c r="BT568" s="125">
        <f t="shared" si="7"/>
        <v>6.9789707307017714</v>
      </c>
      <c r="BU568" s="125">
        <f t="shared" si="7"/>
        <v>7.1743819111614213</v>
      </c>
      <c r="BV568" s="125">
        <f t="shared" si="7"/>
        <v>7.246125730273036</v>
      </c>
      <c r="BW568" s="125">
        <f t="shared" si="7"/>
        <v>7.3040947361152204</v>
      </c>
      <c r="BX568" s="125">
        <f t="shared" si="7"/>
        <v>7.3187029255874512</v>
      </c>
      <c r="BY568" s="125">
        <f t="shared" si="7"/>
        <v>7.4211647665456759</v>
      </c>
      <c r="BZ568" s="125">
        <f t="shared" si="7"/>
        <v>7.5102187437442245</v>
      </c>
      <c r="CA568" s="125">
        <f t="shared" si="7"/>
        <v>7.7054844310815742</v>
      </c>
      <c r="CB568" s="125">
        <f t="shared" si="7"/>
        <v>7.8287721819788798</v>
      </c>
      <c r="CC568" s="125">
        <f t="shared" si="7"/>
        <v>7.9696900812545</v>
      </c>
      <c r="CD568" s="125">
        <f t="shared" si="7"/>
        <v>8.4638108662922793</v>
      </c>
      <c r="CE568" s="125">
        <f t="shared" si="7"/>
        <v>9.1409157355956623</v>
      </c>
      <c r="CF568" s="125">
        <f t="shared" si="7"/>
        <v>9.2963113031007882</v>
      </c>
      <c r="CG568" s="125">
        <f t="shared" si="7"/>
        <v>9.4543485952535011</v>
      </c>
    </row>
    <row r="569" spans="1:85">
      <c r="A569" s="3"/>
      <c r="B569" s="123">
        <v>1959</v>
      </c>
      <c r="C569" s="123"/>
      <c r="D569" s="3"/>
      <c r="E569" s="126"/>
      <c r="F569" s="126"/>
      <c r="G569" s="126"/>
      <c r="H569" s="126"/>
      <c r="I569" s="126"/>
      <c r="J569" s="126"/>
      <c r="K569" s="126"/>
      <c r="L569" s="126"/>
      <c r="M569" s="126"/>
      <c r="N569" s="126"/>
      <c r="O569" s="126"/>
      <c r="P569" s="126"/>
      <c r="Q569" s="126"/>
      <c r="R569" s="124">
        <v>1</v>
      </c>
      <c r="S569" s="125">
        <f t="shared" si="3"/>
        <v>1.0254887404107893</v>
      </c>
      <c r="T569" s="125">
        <f t="shared" si="3"/>
        <v>1.0425637218510271</v>
      </c>
      <c r="U569" s="125">
        <f t="shared" si="3"/>
        <v>1.062608265280871</v>
      </c>
      <c r="V569" s="125">
        <f t="shared" si="3"/>
        <v>1.1031922791388271</v>
      </c>
      <c r="W569" s="125">
        <f t="shared" si="3"/>
        <v>1.1241529324424648</v>
      </c>
      <c r="X569" s="125">
        <f t="shared" si="4"/>
        <v>1.2185817787676321</v>
      </c>
      <c r="Y569" s="125">
        <f t="shared" si="4"/>
        <v>1.2709807952546401</v>
      </c>
      <c r="Z569" s="125">
        <f t="shared" si="4"/>
        <v>1.3446976813794094</v>
      </c>
      <c r="AA569" s="125">
        <f t="shared" si="4"/>
        <v>1.3971408909532061</v>
      </c>
      <c r="AB569" s="125">
        <f t="shared" si="4"/>
        <v>1.4432465403546619</v>
      </c>
      <c r="AC569" s="125">
        <f t="shared" si="4"/>
        <v>1.5428305516391336</v>
      </c>
      <c r="AD569" s="125">
        <f t="shared" si="4"/>
        <v>1.626143401427647</v>
      </c>
      <c r="AE569" s="125">
        <f t="shared" si="4"/>
        <v>1.7497302999361484</v>
      </c>
      <c r="AF569" s="125">
        <f t="shared" si="4"/>
        <v>1.8792103421314235</v>
      </c>
      <c r="AG569" s="125">
        <f t="shared" si="4"/>
        <v>2.0314263798440688</v>
      </c>
      <c r="AH569" s="125">
        <f t="shared" si="4"/>
        <v>2.2305061650687876</v>
      </c>
      <c r="AI569" s="125">
        <f t="shared" si="4"/>
        <v>2.4691703247311478</v>
      </c>
      <c r="AJ569" s="125">
        <f t="shared" si="4"/>
        <v>2.6741114616838328</v>
      </c>
      <c r="AK569" s="125">
        <f t="shared" si="4"/>
        <v>2.8559510410783338</v>
      </c>
      <c r="AL569" s="125">
        <f t="shared" si="4"/>
        <v>2.9759009848036237</v>
      </c>
      <c r="AM569" s="125">
        <f t="shared" si="4"/>
        <v>3.0889852222261616</v>
      </c>
      <c r="AN569" s="125">
        <f t="shared" si="5"/>
        <v>3.3083031730042189</v>
      </c>
      <c r="AO569" s="125">
        <f t="shared" si="5"/>
        <v>3.5200345760764891</v>
      </c>
      <c r="AP569" s="125">
        <f t="shared" si="5"/>
        <v>3.7277166160650017</v>
      </c>
      <c r="AQ569" s="125">
        <f t="shared" si="5"/>
        <v>3.8246372480826918</v>
      </c>
      <c r="AR569" s="125">
        <f t="shared" si="5"/>
        <v>3.9317270910290074</v>
      </c>
      <c r="AS569" s="125">
        <f t="shared" si="5"/>
        <v>4.022156814122674</v>
      </c>
      <c r="AT569" s="125">
        <f t="shared" si="5"/>
        <v>4.0020460300520604</v>
      </c>
      <c r="AU569" s="125">
        <f t="shared" si="5"/>
        <v>4.0100501221121645</v>
      </c>
      <c r="AV569" s="125">
        <f t="shared" si="5"/>
        <v>4.0461405732111739</v>
      </c>
      <c r="AW569" s="125">
        <f t="shared" si="5"/>
        <v>4.0906481195164961</v>
      </c>
      <c r="AX569" s="125">
        <f t="shared" si="5"/>
        <v>4.1888236743848921</v>
      </c>
      <c r="AY569" s="125">
        <f t="shared" si="5"/>
        <v>4.3815095634065973</v>
      </c>
      <c r="AZ569" s="125">
        <f t="shared" si="5"/>
        <v>4.5348623981258278</v>
      </c>
      <c r="BA569" s="125">
        <f t="shared" si="5"/>
        <v>4.6255596460883446</v>
      </c>
      <c r="BB569" s="125">
        <f t="shared" si="5"/>
        <v>4.7458241968866419</v>
      </c>
      <c r="BC569" s="125">
        <f t="shared" si="5"/>
        <v>4.8170115598399414</v>
      </c>
      <c r="BD569" s="125">
        <f t="shared" si="6"/>
        <v>4.9085347794769003</v>
      </c>
      <c r="BE569" s="125">
        <f t="shared" si="6"/>
        <v>5.0361566837432994</v>
      </c>
      <c r="BF569" s="125">
        <f t="shared" si="6"/>
        <v>5.1217713473669351</v>
      </c>
      <c r="BG569" s="125">
        <f t="shared" si="6"/>
        <v>5.2549374023984754</v>
      </c>
      <c r="BH569" s="125">
        <f t="shared" si="6"/>
        <v>5.3863108374584368</v>
      </c>
      <c r="BI569" s="125">
        <f t="shared" si="6"/>
        <v>5.6394674468189825</v>
      </c>
      <c r="BJ569" s="125">
        <f t="shared" si="6"/>
        <v>5.8255698725640084</v>
      </c>
      <c r="BK569" s="125">
        <f t="shared" si="6"/>
        <v>5.9479068398878523</v>
      </c>
      <c r="BL569" s="125">
        <f t="shared" si="6"/>
        <v>6.013333815126618</v>
      </c>
      <c r="BM569" s="125">
        <f t="shared" si="6"/>
        <v>6.1215738237988973</v>
      </c>
      <c r="BN569" s="125">
        <f t="shared" si="6"/>
        <v>6.2072758573320819</v>
      </c>
      <c r="BO569" s="125">
        <f t="shared" si="6"/>
        <v>6.2755558917627345</v>
      </c>
      <c r="BP569" s="125">
        <f t="shared" si="6"/>
        <v>6.4763736802991421</v>
      </c>
      <c r="BQ569" s="125">
        <f t="shared" si="6"/>
        <v>6.4958028013400391</v>
      </c>
      <c r="BR569" s="125">
        <f t="shared" si="6"/>
        <v>6.5932398433601387</v>
      </c>
      <c r="BS569" s="125">
        <f t="shared" si="6"/>
        <v>6.7646640792875026</v>
      </c>
      <c r="BT569" s="125">
        <f t="shared" si="7"/>
        <v>6.9202513531111149</v>
      </c>
      <c r="BU569" s="125">
        <f t="shared" si="7"/>
        <v>7.1140183909982264</v>
      </c>
      <c r="BV569" s="125">
        <f t="shared" si="7"/>
        <v>7.1851585749082085</v>
      </c>
      <c r="BW569" s="125">
        <f t="shared" si="7"/>
        <v>7.2426398435074741</v>
      </c>
      <c r="BX569" s="125">
        <f t="shared" si="7"/>
        <v>7.2571251231944887</v>
      </c>
      <c r="BY569" s="125">
        <f t="shared" si="7"/>
        <v>7.3587248749192113</v>
      </c>
      <c r="BZ569" s="125">
        <f t="shared" si="7"/>
        <v>7.4470295734182423</v>
      </c>
      <c r="CA569" s="125">
        <f t="shared" si="7"/>
        <v>7.6406523423271171</v>
      </c>
      <c r="CB569" s="125">
        <f t="shared" si="7"/>
        <v>7.7629027798043513</v>
      </c>
      <c r="CC569" s="125">
        <f t="shared" si="7"/>
        <v>7.9026350298408294</v>
      </c>
      <c r="CD569" s="125">
        <f t="shared" si="7"/>
        <v>8.3925984016909609</v>
      </c>
      <c r="CE569" s="125">
        <f t="shared" si="7"/>
        <v>9.064006273826239</v>
      </c>
      <c r="CF569" s="125">
        <f t="shared" si="7"/>
        <v>9.2180943804812845</v>
      </c>
      <c r="CG569" s="125">
        <f t="shared" si="7"/>
        <v>9.3748019849494657</v>
      </c>
    </row>
    <row r="570" spans="1:85">
      <c r="A570" s="3"/>
      <c r="B570" s="123">
        <v>1960</v>
      </c>
      <c r="C570" s="123"/>
      <c r="D570" s="3"/>
      <c r="E570" s="126"/>
      <c r="F570" s="126"/>
      <c r="G570" s="126"/>
      <c r="H570" s="126"/>
      <c r="I570" s="126"/>
      <c r="J570" s="126"/>
      <c r="K570" s="126"/>
      <c r="L570" s="126"/>
      <c r="M570" s="126"/>
      <c r="N570" s="126"/>
      <c r="O570" s="126"/>
      <c r="P570" s="126"/>
      <c r="Q570" s="126"/>
      <c r="R570" s="126"/>
      <c r="S570" s="124">
        <v>1</v>
      </c>
      <c r="T570" s="125">
        <f t="shared" si="3"/>
        <v>1.0166505791505793</v>
      </c>
      <c r="U570" s="125">
        <f t="shared" si="3"/>
        <v>1.0361969111969114</v>
      </c>
      <c r="V570" s="125">
        <f t="shared" si="3"/>
        <v>1.075772200772201</v>
      </c>
      <c r="W570" s="125">
        <f t="shared" si="3"/>
        <v>1.0962118725868728</v>
      </c>
      <c r="X570" s="125">
        <f t="shared" si="4"/>
        <v>1.1882936698841702</v>
      </c>
      <c r="Y570" s="125">
        <f t="shared" si="4"/>
        <v>1.2393902976891895</v>
      </c>
      <c r="Z570" s="125">
        <f t="shared" si="4"/>
        <v>1.3112749349551627</v>
      </c>
      <c r="AA570" s="125">
        <f t="shared" si="4"/>
        <v>1.3624146574184139</v>
      </c>
      <c r="AB570" s="125">
        <f t="shared" si="4"/>
        <v>1.4073743411132216</v>
      </c>
      <c r="AC570" s="125">
        <f t="shared" si="4"/>
        <v>1.5044831706500339</v>
      </c>
      <c r="AD570" s="125">
        <f t="shared" si="4"/>
        <v>1.5857252618651358</v>
      </c>
      <c r="AE570" s="125">
        <f t="shared" si="4"/>
        <v>1.7062403817668863</v>
      </c>
      <c r="AF570" s="125">
        <f t="shared" si="4"/>
        <v>1.832502170017636</v>
      </c>
      <c r="AG570" s="125">
        <f t="shared" si="4"/>
        <v>1.9809348457890645</v>
      </c>
      <c r="AH570" s="125">
        <f t="shared" si="4"/>
        <v>2.1750664606763932</v>
      </c>
      <c r="AI570" s="125">
        <f t="shared" si="4"/>
        <v>2.4077985719687671</v>
      </c>
      <c r="AJ570" s="125">
        <f t="shared" si="4"/>
        <v>2.6076458534421749</v>
      </c>
      <c r="AK570" s="125">
        <f t="shared" si="4"/>
        <v>2.784965771476243</v>
      </c>
      <c r="AL570" s="125">
        <f t="shared" si="4"/>
        <v>2.9019343338782453</v>
      </c>
      <c r="AM570" s="125">
        <f t="shared" si="4"/>
        <v>3.0122078385656188</v>
      </c>
      <c r="AN570" s="125">
        <f t="shared" si="5"/>
        <v>3.2260745951037775</v>
      </c>
      <c r="AO570" s="125">
        <f t="shared" si="5"/>
        <v>3.4325433691904195</v>
      </c>
      <c r="AP570" s="125">
        <f t="shared" si="5"/>
        <v>3.6350634279726539</v>
      </c>
      <c r="AQ570" s="125">
        <f t="shared" si="5"/>
        <v>3.729575077099943</v>
      </c>
      <c r="AR570" s="125">
        <f t="shared" si="5"/>
        <v>3.8340031792587412</v>
      </c>
      <c r="AS570" s="125">
        <f t="shared" si="5"/>
        <v>3.9221852523816918</v>
      </c>
      <c r="AT570" s="125">
        <f t="shared" si="5"/>
        <v>3.9025743261197832</v>
      </c>
      <c r="AU570" s="125">
        <f t="shared" si="5"/>
        <v>3.9103794747720229</v>
      </c>
      <c r="AV570" s="125">
        <f t="shared" si="5"/>
        <v>3.9455728900449705</v>
      </c>
      <c r="AW570" s="125">
        <f t="shared" si="5"/>
        <v>3.9889741918354646</v>
      </c>
      <c r="AX570" s="125">
        <f t="shared" si="5"/>
        <v>4.0847095724395155</v>
      </c>
      <c r="AY570" s="125">
        <f t="shared" si="5"/>
        <v>4.2726062127717332</v>
      </c>
      <c r="AZ570" s="125">
        <f t="shared" si="5"/>
        <v>4.422147430218744</v>
      </c>
      <c r="BA570" s="125">
        <f t="shared" si="5"/>
        <v>4.5105903788231192</v>
      </c>
      <c r="BB570" s="125">
        <f t="shared" si="5"/>
        <v>4.6278657286725204</v>
      </c>
      <c r="BC570" s="125">
        <f t="shared" si="5"/>
        <v>4.6972837146026079</v>
      </c>
      <c r="BD570" s="125">
        <f t="shared" si="6"/>
        <v>4.7865321051800569</v>
      </c>
      <c r="BE570" s="125">
        <f t="shared" si="6"/>
        <v>4.9109819399147385</v>
      </c>
      <c r="BF570" s="125">
        <f t="shared" si="6"/>
        <v>4.9944686328932884</v>
      </c>
      <c r="BG570" s="125">
        <f t="shared" si="6"/>
        <v>5.1243248173485139</v>
      </c>
      <c r="BH570" s="125">
        <f t="shared" si="6"/>
        <v>5.2524329377822259</v>
      </c>
      <c r="BI570" s="125">
        <f t="shared" si="6"/>
        <v>5.49929728585799</v>
      </c>
      <c r="BJ570" s="125">
        <f t="shared" si="6"/>
        <v>5.6807740962913034</v>
      </c>
      <c r="BK570" s="125">
        <f t="shared" si="6"/>
        <v>5.8000703523134201</v>
      </c>
      <c r="BL570" s="125">
        <f t="shared" si="6"/>
        <v>5.863871126188867</v>
      </c>
      <c r="BM570" s="125">
        <f t="shared" si="6"/>
        <v>5.969420806460267</v>
      </c>
      <c r="BN570" s="125">
        <f t="shared" si="6"/>
        <v>6.0529926977507111</v>
      </c>
      <c r="BO570" s="125">
        <f t="shared" si="6"/>
        <v>6.1195756174259683</v>
      </c>
      <c r="BP570" s="125">
        <f t="shared" si="6"/>
        <v>6.3154020371835999</v>
      </c>
      <c r="BQ570" s="125">
        <f t="shared" si="6"/>
        <v>6.3343482432951497</v>
      </c>
      <c r="BR570" s="125">
        <f t="shared" si="6"/>
        <v>6.4293634669445767</v>
      </c>
      <c r="BS570" s="125">
        <f t="shared" si="6"/>
        <v>6.5965269170851357</v>
      </c>
      <c r="BT570" s="125">
        <f t="shared" si="7"/>
        <v>6.7482470361780935</v>
      </c>
      <c r="BU570" s="125">
        <f t="shared" si="7"/>
        <v>6.9371979531910801</v>
      </c>
      <c r="BV570" s="125">
        <f t="shared" si="7"/>
        <v>7.0065699327229911</v>
      </c>
      <c r="BW570" s="125">
        <f t="shared" si="7"/>
        <v>7.0626224921847749</v>
      </c>
      <c r="BX570" s="125">
        <f t="shared" si="7"/>
        <v>7.0767477371691445</v>
      </c>
      <c r="BY570" s="125">
        <f t="shared" si="7"/>
        <v>7.1758222054895127</v>
      </c>
      <c r="BZ570" s="125">
        <f t="shared" si="7"/>
        <v>7.2619320719553873</v>
      </c>
      <c r="CA570" s="125">
        <f t="shared" si="7"/>
        <v>7.4507423058262274</v>
      </c>
      <c r="CB570" s="125">
        <f t="shared" si="7"/>
        <v>7.5699541827194468</v>
      </c>
      <c r="CC570" s="125">
        <f t="shared" si="7"/>
        <v>7.7062133580083971</v>
      </c>
      <c r="CD570" s="125">
        <f t="shared" si="7"/>
        <v>8.1839985862049183</v>
      </c>
      <c r="CE570" s="125">
        <f t="shared" si="7"/>
        <v>8.8387184731013129</v>
      </c>
      <c r="CF570" s="125">
        <f t="shared" si="7"/>
        <v>8.9889766871440351</v>
      </c>
      <c r="CG570" s="125">
        <f t="shared" si="7"/>
        <v>9.1417892908254821</v>
      </c>
    </row>
    <row r="571" spans="1:85">
      <c r="A571" s="3"/>
      <c r="B571" s="123">
        <v>1961</v>
      </c>
      <c r="C571" s="123"/>
      <c r="D571" s="3"/>
      <c r="E571" s="126"/>
      <c r="F571" s="126"/>
      <c r="G571" s="126"/>
      <c r="H571" s="126"/>
      <c r="I571" s="126"/>
      <c r="J571" s="126"/>
      <c r="K571" s="126"/>
      <c r="L571" s="126"/>
      <c r="M571" s="126"/>
      <c r="N571" s="126"/>
      <c r="O571" s="126"/>
      <c r="P571" s="126"/>
      <c r="Q571" s="126"/>
      <c r="R571" s="126"/>
      <c r="S571" s="126"/>
      <c r="T571" s="124">
        <v>1</v>
      </c>
      <c r="U571" s="125">
        <f t="shared" si="3"/>
        <v>1.0192262046047946</v>
      </c>
      <c r="V571" s="125">
        <f t="shared" si="3"/>
        <v>1.058153334915737</v>
      </c>
      <c r="W571" s="125">
        <f t="shared" si="3"/>
        <v>1.0782582482791359</v>
      </c>
      <c r="X571" s="125">
        <f t="shared" si="4"/>
        <v>1.1688319411345833</v>
      </c>
      <c r="Y571" s="125">
        <f t="shared" si="4"/>
        <v>1.2190917146033704</v>
      </c>
      <c r="Z571" s="125">
        <f t="shared" si="4"/>
        <v>1.289799034050366</v>
      </c>
      <c r="AA571" s="125">
        <f t="shared" si="4"/>
        <v>1.3401011963783303</v>
      </c>
      <c r="AB571" s="125">
        <f t="shared" si="4"/>
        <v>1.384324535858815</v>
      </c>
      <c r="AC571" s="125">
        <f t="shared" si="4"/>
        <v>1.4798429288330732</v>
      </c>
      <c r="AD571" s="125">
        <f t="shared" si="4"/>
        <v>1.5597544469900593</v>
      </c>
      <c r="AE571" s="125">
        <f t="shared" si="4"/>
        <v>1.6782957849613038</v>
      </c>
      <c r="AF571" s="125">
        <f t="shared" si="4"/>
        <v>1.8024896730484403</v>
      </c>
      <c r="AG571" s="125">
        <f t="shared" si="4"/>
        <v>1.948491336565364</v>
      </c>
      <c r="AH571" s="125">
        <f t="shared" si="4"/>
        <v>2.1394434875487698</v>
      </c>
      <c r="AI571" s="125">
        <f t="shared" si="4"/>
        <v>2.3683639407164883</v>
      </c>
      <c r="AJ571" s="125">
        <f t="shared" si="4"/>
        <v>2.5649381477959565</v>
      </c>
      <c r="AK571" s="125">
        <f t="shared" si="4"/>
        <v>2.7393539418460819</v>
      </c>
      <c r="AL571" s="125">
        <f t="shared" si="4"/>
        <v>2.8544068074036173</v>
      </c>
      <c r="AM571" s="125">
        <f t="shared" si="4"/>
        <v>2.9628742660849547</v>
      </c>
      <c r="AN571" s="125">
        <f t="shared" si="5"/>
        <v>3.1732383389769865</v>
      </c>
      <c r="AO571" s="125">
        <f t="shared" si="5"/>
        <v>3.3763255926715137</v>
      </c>
      <c r="AP571" s="125">
        <f t="shared" si="5"/>
        <v>3.5755288026391328</v>
      </c>
      <c r="AQ571" s="125">
        <f t="shared" si="5"/>
        <v>3.6684925515077502</v>
      </c>
      <c r="AR571" s="125">
        <f t="shared" si="5"/>
        <v>3.7712103429499675</v>
      </c>
      <c r="AS571" s="125">
        <f t="shared" si="5"/>
        <v>3.8579481808378162</v>
      </c>
      <c r="AT571" s="125">
        <f t="shared" si="5"/>
        <v>3.838658439933627</v>
      </c>
      <c r="AU571" s="125">
        <f t="shared" si="5"/>
        <v>3.8463357568134944</v>
      </c>
      <c r="AV571" s="125">
        <f t="shared" si="5"/>
        <v>3.8809527786248155</v>
      </c>
      <c r="AW571" s="125">
        <f t="shared" si="5"/>
        <v>3.9236432591896881</v>
      </c>
      <c r="AX571" s="125">
        <f t="shared" si="5"/>
        <v>4.0178106974102406</v>
      </c>
      <c r="AY571" s="125">
        <f t="shared" si="5"/>
        <v>4.2026299894911121</v>
      </c>
      <c r="AZ571" s="125">
        <f t="shared" si="5"/>
        <v>4.3497220391233009</v>
      </c>
      <c r="BA571" s="125">
        <f t="shared" si="5"/>
        <v>4.4367164799057672</v>
      </c>
      <c r="BB571" s="125">
        <f t="shared" si="5"/>
        <v>4.5520711083833172</v>
      </c>
      <c r="BC571" s="125">
        <f t="shared" ref="BC571:BQ571" si="8">BB571*BC$553</f>
        <v>4.6203521750090664</v>
      </c>
      <c r="BD571" s="125">
        <f t="shared" si="8"/>
        <v>4.7081388663342381</v>
      </c>
      <c r="BE571" s="125">
        <f t="shared" si="8"/>
        <v>4.830550476858928</v>
      </c>
      <c r="BF571" s="125">
        <f t="shared" si="8"/>
        <v>4.9126698349655289</v>
      </c>
      <c r="BG571" s="125">
        <f t="shared" si="8"/>
        <v>5.0403992506746329</v>
      </c>
      <c r="BH571" s="125">
        <f t="shared" si="8"/>
        <v>5.1664092319414987</v>
      </c>
      <c r="BI571" s="125">
        <f t="shared" si="8"/>
        <v>5.4092304658427484</v>
      </c>
      <c r="BJ571" s="125">
        <f t="shared" si="8"/>
        <v>5.5877350712155582</v>
      </c>
      <c r="BK571" s="125">
        <f t="shared" si="8"/>
        <v>5.705077507711084</v>
      </c>
      <c r="BL571" s="125">
        <f t="shared" si="8"/>
        <v>5.7678333602959055</v>
      </c>
      <c r="BM571" s="125">
        <f t="shared" si="8"/>
        <v>5.8716543607812319</v>
      </c>
      <c r="BN571" s="125">
        <f t="shared" si="8"/>
        <v>5.9538575218321697</v>
      </c>
      <c r="BO571" s="125">
        <f t="shared" si="8"/>
        <v>6.0193499545723226</v>
      </c>
      <c r="BP571" s="125">
        <f t="shared" si="8"/>
        <v>6.2119691531186367</v>
      </c>
      <c r="BQ571" s="125">
        <f t="shared" si="8"/>
        <v>6.2306050605779921</v>
      </c>
      <c r="BR571" s="125">
        <f t="shared" si="6"/>
        <v>6.324064136486661</v>
      </c>
      <c r="BS571" s="125">
        <f t="shared" si="6"/>
        <v>6.4884898040353143</v>
      </c>
      <c r="BT571" s="125">
        <f t="shared" si="7"/>
        <v>6.637725069528126</v>
      </c>
      <c r="BU571" s="125">
        <f t="shared" si="7"/>
        <v>6.8235813714749138</v>
      </c>
      <c r="BV571" s="125">
        <f t="shared" si="7"/>
        <v>6.8918171851896632</v>
      </c>
      <c r="BW571" s="125">
        <f t="shared" si="7"/>
        <v>6.946951722671181</v>
      </c>
      <c r="BX571" s="125">
        <f t="shared" si="7"/>
        <v>6.960845626116523</v>
      </c>
      <c r="BY571" s="125">
        <f t="shared" si="7"/>
        <v>7.0582974648821546</v>
      </c>
      <c r="BZ571" s="125">
        <f t="shared" si="7"/>
        <v>7.1429970344607403</v>
      </c>
      <c r="CA571" s="125">
        <f t="shared" si="7"/>
        <v>7.3287149573567199</v>
      </c>
      <c r="CB571" s="125">
        <f t="shared" si="7"/>
        <v>7.4459743966744272</v>
      </c>
      <c r="CC571" s="125">
        <f t="shared" si="7"/>
        <v>7.5800019358145674</v>
      </c>
      <c r="CD571" s="125">
        <f t="shared" si="7"/>
        <v>8.0499620558350706</v>
      </c>
      <c r="CE571" s="125">
        <f t="shared" si="7"/>
        <v>8.6939590203018771</v>
      </c>
      <c r="CF571" s="125">
        <f t="shared" si="7"/>
        <v>8.841756323647008</v>
      </c>
      <c r="CG571" s="125">
        <f t="shared" si="7"/>
        <v>8.9920661811490064</v>
      </c>
    </row>
    <row r="572" spans="1:85">
      <c r="A572" s="3"/>
      <c r="B572" s="123">
        <v>1962</v>
      </c>
      <c r="C572" s="123"/>
      <c r="D572" s="3"/>
      <c r="E572" s="126"/>
      <c r="F572" s="126"/>
      <c r="G572" s="126"/>
      <c r="H572" s="126"/>
      <c r="I572" s="126"/>
      <c r="J572" s="126"/>
      <c r="K572" s="126"/>
      <c r="L572" s="126"/>
      <c r="M572" s="126"/>
      <c r="N572" s="126"/>
      <c r="O572" s="126"/>
      <c r="P572" s="126"/>
      <c r="Q572" s="126"/>
      <c r="R572" s="126"/>
      <c r="S572" s="126"/>
      <c r="T572" s="126"/>
      <c r="U572" s="124">
        <v>1</v>
      </c>
      <c r="V572" s="125">
        <f t="shared" ref="V572:AK587" si="9">U572*V$553</f>
        <v>1.0381928272007452</v>
      </c>
      <c r="W572" s="125">
        <f t="shared" si="9"/>
        <v>1.0579184909175594</v>
      </c>
      <c r="X572" s="125">
        <f t="shared" si="9"/>
        <v>1.1467836441546344</v>
      </c>
      <c r="Y572" s="125">
        <f t="shared" si="9"/>
        <v>1.1960953408532835</v>
      </c>
      <c r="Z572" s="125">
        <f t="shared" si="9"/>
        <v>1.2654688706227739</v>
      </c>
      <c r="AA572" s="125">
        <f t="shared" si="9"/>
        <v>1.3148221565770619</v>
      </c>
      <c r="AB572" s="125">
        <f t="shared" si="9"/>
        <v>1.3582112877441048</v>
      </c>
      <c r="AC572" s="125">
        <f t="shared" si="9"/>
        <v>1.4519278665984481</v>
      </c>
      <c r="AD572" s="125">
        <f t="shared" si="9"/>
        <v>1.5303319713947643</v>
      </c>
      <c r="AE572" s="125">
        <f t="shared" si="9"/>
        <v>1.6466372012207664</v>
      </c>
      <c r="AF572" s="125">
        <f t="shared" si="9"/>
        <v>1.7684883541111032</v>
      </c>
      <c r="AG572" s="125">
        <f t="shared" si="9"/>
        <v>1.9117359107941025</v>
      </c>
      <c r="AH572" s="125">
        <f t="shared" si="9"/>
        <v>2.0990860300519247</v>
      </c>
      <c r="AI572" s="125">
        <f t="shared" si="9"/>
        <v>2.3236882352674808</v>
      </c>
      <c r="AJ572" s="125">
        <f t="shared" si="9"/>
        <v>2.5165543587946817</v>
      </c>
      <c r="AK572" s="125">
        <f t="shared" si="9"/>
        <v>2.68768005519272</v>
      </c>
      <c r="AL572" s="125">
        <f t="shared" ref="AL572:BA587" si="10">AK572*AL$553</f>
        <v>2.8005626175108143</v>
      </c>
      <c r="AM572" s="125">
        <f t="shared" si="10"/>
        <v>2.9069839969762254</v>
      </c>
      <c r="AN572" s="125">
        <f t="shared" si="10"/>
        <v>3.1133798607615373</v>
      </c>
      <c r="AO572" s="125">
        <f t="shared" si="10"/>
        <v>3.3126361718502757</v>
      </c>
      <c r="AP572" s="125">
        <f t="shared" si="10"/>
        <v>3.5080817059894418</v>
      </c>
      <c r="AQ572" s="125">
        <f t="shared" si="10"/>
        <v>3.5992918303451673</v>
      </c>
      <c r="AR572" s="125">
        <f t="shared" si="10"/>
        <v>3.7000720015948323</v>
      </c>
      <c r="AS572" s="125">
        <f t="shared" si="10"/>
        <v>3.7851736576315131</v>
      </c>
      <c r="AT572" s="125">
        <f t="shared" si="10"/>
        <v>3.7662477893433555</v>
      </c>
      <c r="AU572" s="125">
        <f t="shared" si="10"/>
        <v>3.7737802849220423</v>
      </c>
      <c r="AV572" s="125">
        <f t="shared" si="10"/>
        <v>3.8077443074863404</v>
      </c>
      <c r="AW572" s="125">
        <f t="shared" si="10"/>
        <v>3.8496294948686898</v>
      </c>
      <c r="AX572" s="125">
        <f t="shared" si="10"/>
        <v>3.9420206027455382</v>
      </c>
      <c r="AY572" s="125">
        <f t="shared" si="10"/>
        <v>4.1233535504718333</v>
      </c>
      <c r="AZ572" s="125">
        <f t="shared" si="10"/>
        <v>4.2676709247383471</v>
      </c>
      <c r="BA572" s="125">
        <f t="shared" si="10"/>
        <v>4.3530243432331144</v>
      </c>
      <c r="BB572" s="125">
        <f t="shared" ref="BB572:BQ587" si="11">BA572*BB$553</f>
        <v>4.4662029761571755</v>
      </c>
      <c r="BC572" s="125">
        <f t="shared" si="11"/>
        <v>4.533196020799533</v>
      </c>
      <c r="BD572" s="125">
        <f t="shared" si="11"/>
        <v>4.6193267451947237</v>
      </c>
      <c r="BE572" s="125">
        <f t="shared" si="11"/>
        <v>4.7394292405697866</v>
      </c>
      <c r="BF572" s="125">
        <f t="shared" si="11"/>
        <v>4.8199995376594726</v>
      </c>
      <c r="BG572" s="125">
        <f t="shared" si="11"/>
        <v>4.9453195256386193</v>
      </c>
      <c r="BH572" s="125">
        <f t="shared" si="11"/>
        <v>5.0689525137795846</v>
      </c>
      <c r="BI572" s="125">
        <f t="shared" si="11"/>
        <v>5.3071932819272245</v>
      </c>
      <c r="BJ572" s="125">
        <f t="shared" si="11"/>
        <v>5.4823306602308222</v>
      </c>
      <c r="BK572" s="125">
        <f t="shared" si="11"/>
        <v>5.5974596040956692</v>
      </c>
      <c r="BL572" s="125">
        <f t="shared" si="11"/>
        <v>5.6590316597407213</v>
      </c>
      <c r="BM572" s="125">
        <f t="shared" si="11"/>
        <v>5.7608942296160546</v>
      </c>
      <c r="BN572" s="125">
        <f t="shared" si="11"/>
        <v>5.8415467488306794</v>
      </c>
      <c r="BO572" s="125">
        <f t="shared" si="11"/>
        <v>5.9058037630678166</v>
      </c>
      <c r="BP572" s="125">
        <f t="shared" si="11"/>
        <v>6.0947894834859868</v>
      </c>
      <c r="BQ572" s="125">
        <f t="shared" si="11"/>
        <v>6.113073851936444</v>
      </c>
      <c r="BR572" s="125">
        <f t="shared" ref="BR572:CG587" si="12">BQ572*BR$553</f>
        <v>6.2047699597154899</v>
      </c>
      <c r="BS572" s="125">
        <f t="shared" si="12"/>
        <v>6.3660939786680926</v>
      </c>
      <c r="BT572" s="125">
        <f t="shared" si="12"/>
        <v>6.5125141401774584</v>
      </c>
      <c r="BU572" s="125">
        <f t="shared" si="12"/>
        <v>6.6948645361024273</v>
      </c>
      <c r="BV572" s="125">
        <f t="shared" si="12"/>
        <v>6.7618131814634514</v>
      </c>
      <c r="BW572" s="125">
        <f t="shared" si="12"/>
        <v>6.8159076869151587</v>
      </c>
      <c r="BX572" s="125">
        <f t="shared" si="12"/>
        <v>6.8295395022889887</v>
      </c>
      <c r="BY572" s="125">
        <f t="shared" si="12"/>
        <v>6.9251530553210348</v>
      </c>
      <c r="BZ572" s="125">
        <f t="shared" si="12"/>
        <v>7.0082548919848868</v>
      </c>
      <c r="CA572" s="125">
        <f t="shared" si="12"/>
        <v>7.190469519176494</v>
      </c>
      <c r="CB572" s="125">
        <f t="shared" si="12"/>
        <v>7.3055170314833182</v>
      </c>
      <c r="CC572" s="125">
        <f t="shared" si="12"/>
        <v>7.437016338050018</v>
      </c>
      <c r="CD572" s="125">
        <f t="shared" si="12"/>
        <v>7.8981113510091197</v>
      </c>
      <c r="CE572" s="125">
        <f t="shared" si="12"/>
        <v>8.5299602590898491</v>
      </c>
      <c r="CF572" s="125">
        <f t="shared" si="12"/>
        <v>8.6749695834943754</v>
      </c>
      <c r="CG572" s="125">
        <f t="shared" si="12"/>
        <v>8.8224440664137784</v>
      </c>
    </row>
    <row r="573" spans="1:85">
      <c r="A573" s="3"/>
      <c r="B573" s="123">
        <v>1963</v>
      </c>
      <c r="C573" s="123"/>
      <c r="D573" s="3"/>
      <c r="E573" s="126"/>
      <c r="F573" s="126"/>
      <c r="G573" s="126"/>
      <c r="H573" s="126"/>
      <c r="I573" s="126"/>
      <c r="J573" s="126"/>
      <c r="K573" s="126"/>
      <c r="L573" s="126"/>
      <c r="M573" s="126"/>
      <c r="N573" s="126"/>
      <c r="O573" s="126"/>
      <c r="P573" s="126"/>
      <c r="Q573" s="126"/>
      <c r="R573" s="126"/>
      <c r="S573" s="126"/>
      <c r="T573" s="126"/>
      <c r="U573" s="126"/>
      <c r="V573" s="124">
        <v>1</v>
      </c>
      <c r="W573" s="125">
        <f t="shared" si="9"/>
        <v>1.0189999999999999</v>
      </c>
      <c r="X573" s="125">
        <f t="shared" si="9"/>
        <v>1.1045959999999999</v>
      </c>
      <c r="Y573" s="125">
        <f t="shared" si="9"/>
        <v>1.1520936279999998</v>
      </c>
      <c r="Z573" s="125">
        <f t="shared" si="9"/>
        <v>1.2189150584239998</v>
      </c>
      <c r="AA573" s="125">
        <f t="shared" si="9"/>
        <v>1.2664527457025356</v>
      </c>
      <c r="AB573" s="125">
        <f t="shared" si="9"/>
        <v>1.3082456863107192</v>
      </c>
      <c r="AC573" s="125">
        <f t="shared" si="9"/>
        <v>1.3985146386661589</v>
      </c>
      <c r="AD573" s="125">
        <f t="shared" si="9"/>
        <v>1.4740344291541316</v>
      </c>
      <c r="AE573" s="125">
        <f t="shared" si="9"/>
        <v>1.5860610457698456</v>
      </c>
      <c r="AF573" s="125">
        <f t="shared" si="9"/>
        <v>1.7034295631568144</v>
      </c>
      <c r="AG573" s="125">
        <f t="shared" si="9"/>
        <v>1.8414073577725163</v>
      </c>
      <c r="AH573" s="125">
        <f t="shared" si="9"/>
        <v>2.0218652788342228</v>
      </c>
      <c r="AI573" s="125">
        <f t="shared" si="9"/>
        <v>2.2382048636694845</v>
      </c>
      <c r="AJ573" s="125">
        <f t="shared" si="9"/>
        <v>2.4239758673540517</v>
      </c>
      <c r="AK573" s="125">
        <f t="shared" si="9"/>
        <v>2.5888062263341274</v>
      </c>
      <c r="AL573" s="125">
        <f t="shared" si="10"/>
        <v>2.6975360878401609</v>
      </c>
      <c r="AM573" s="125">
        <f t="shared" si="10"/>
        <v>2.800042459178087</v>
      </c>
      <c r="AN573" s="125">
        <f t="shared" si="10"/>
        <v>2.9988454737797312</v>
      </c>
      <c r="AO573" s="125">
        <f t="shared" si="10"/>
        <v>3.190771584101634</v>
      </c>
      <c r="AP573" s="125">
        <f t="shared" si="10"/>
        <v>3.3790271075636302</v>
      </c>
      <c r="AQ573" s="125">
        <f t="shared" si="10"/>
        <v>3.4668818123602847</v>
      </c>
      <c r="AR573" s="125">
        <f t="shared" si="10"/>
        <v>3.5639545031063729</v>
      </c>
      <c r="AS573" s="125">
        <f t="shared" si="10"/>
        <v>3.6459254566778192</v>
      </c>
      <c r="AT573" s="125">
        <f t="shared" si="10"/>
        <v>3.6276958293944301</v>
      </c>
      <c r="AU573" s="125">
        <f t="shared" si="10"/>
        <v>3.6349512210532189</v>
      </c>
      <c r="AV573" s="125">
        <f t="shared" si="10"/>
        <v>3.6676657820426977</v>
      </c>
      <c r="AW573" s="125">
        <f t="shared" si="10"/>
        <v>3.7080101056451671</v>
      </c>
      <c r="AX573" s="125">
        <f t="shared" si="10"/>
        <v>3.797002348180651</v>
      </c>
      <c r="AY573" s="125">
        <f t="shared" si="10"/>
        <v>3.9716644561969612</v>
      </c>
      <c r="AZ573" s="125">
        <f t="shared" si="10"/>
        <v>4.1106727121638542</v>
      </c>
      <c r="BA573" s="125">
        <f t="shared" si="10"/>
        <v>4.1928861664071313</v>
      </c>
      <c r="BB573" s="125">
        <f t="shared" si="11"/>
        <v>4.3019012067337172</v>
      </c>
      <c r="BC573" s="125">
        <f t="shared" si="11"/>
        <v>4.3664297248347221</v>
      </c>
      <c r="BD573" s="125">
        <f t="shared" si="11"/>
        <v>4.4493918896065816</v>
      </c>
      <c r="BE573" s="125">
        <f t="shared" si="11"/>
        <v>4.5650760787363529</v>
      </c>
      <c r="BF573" s="125">
        <f t="shared" si="11"/>
        <v>4.6426823720748702</v>
      </c>
      <c r="BG573" s="125">
        <f t="shared" si="11"/>
        <v>4.7633921137488171</v>
      </c>
      <c r="BH573" s="125">
        <f t="shared" si="11"/>
        <v>4.8824769165925375</v>
      </c>
      <c r="BI573" s="125">
        <f t="shared" si="11"/>
        <v>5.1119533316723862</v>
      </c>
      <c r="BJ573" s="125">
        <f t="shared" si="11"/>
        <v>5.2806477916175742</v>
      </c>
      <c r="BK573" s="125">
        <f t="shared" si="11"/>
        <v>5.3915413952415427</v>
      </c>
      <c r="BL573" s="125">
        <f t="shared" si="11"/>
        <v>5.4508483505891991</v>
      </c>
      <c r="BM573" s="125">
        <f t="shared" si="11"/>
        <v>5.548963620899805</v>
      </c>
      <c r="BN573" s="125">
        <f t="shared" si="11"/>
        <v>5.6266491115924024</v>
      </c>
      <c r="BO573" s="125">
        <f t="shared" si="11"/>
        <v>5.6885422518199187</v>
      </c>
      <c r="BP573" s="125">
        <f t="shared" si="11"/>
        <v>5.870575603878156</v>
      </c>
      <c r="BQ573" s="125">
        <f t="shared" si="11"/>
        <v>5.8881873306897896</v>
      </c>
      <c r="BR573" s="125">
        <f t="shared" si="12"/>
        <v>5.9765101406501362</v>
      </c>
      <c r="BS573" s="125">
        <f t="shared" si="12"/>
        <v>6.1318994043070401</v>
      </c>
      <c r="BT573" s="125">
        <f t="shared" si="12"/>
        <v>6.2729330906061014</v>
      </c>
      <c r="BU573" s="125">
        <f t="shared" si="12"/>
        <v>6.4485752171430724</v>
      </c>
      <c r="BV573" s="125">
        <f t="shared" si="12"/>
        <v>6.5130609693145027</v>
      </c>
      <c r="BW573" s="125">
        <f t="shared" si="12"/>
        <v>6.5651654570690186</v>
      </c>
      <c r="BX573" s="125">
        <f t="shared" si="12"/>
        <v>6.5782957879831567</v>
      </c>
      <c r="BY573" s="125">
        <f t="shared" si="12"/>
        <v>6.6703919290149214</v>
      </c>
      <c r="BZ573" s="125">
        <f t="shared" si="12"/>
        <v>6.7504366321631002</v>
      </c>
      <c r="CA573" s="125">
        <f t="shared" si="12"/>
        <v>6.9259479845993406</v>
      </c>
      <c r="CB573" s="125">
        <f t="shared" si="12"/>
        <v>7.0367631523529299</v>
      </c>
      <c r="CC573" s="125">
        <f t="shared" si="12"/>
        <v>7.1634248890952827</v>
      </c>
      <c r="CD573" s="125">
        <f t="shared" si="12"/>
        <v>7.6075572322191904</v>
      </c>
      <c r="CE573" s="125">
        <f t="shared" si="12"/>
        <v>8.2161618107967254</v>
      </c>
      <c r="CF573" s="125">
        <f t="shared" si="12"/>
        <v>8.3558365615802686</v>
      </c>
      <c r="CG573" s="125">
        <f t="shared" si="12"/>
        <v>8.4978857831271331</v>
      </c>
    </row>
    <row r="574" spans="1:85">
      <c r="A574" s="3"/>
      <c r="B574" s="123">
        <v>1964</v>
      </c>
      <c r="C574" s="123"/>
      <c r="D574" s="3"/>
      <c r="E574" s="126"/>
      <c r="F574" s="126"/>
      <c r="G574" s="126"/>
      <c r="H574" s="126"/>
      <c r="I574" s="126"/>
      <c r="J574" s="126"/>
      <c r="K574" s="126"/>
      <c r="L574" s="126"/>
      <c r="M574" s="126"/>
      <c r="N574" s="126"/>
      <c r="O574" s="126"/>
      <c r="P574" s="126"/>
      <c r="Q574" s="126"/>
      <c r="R574" s="126"/>
      <c r="S574" s="126"/>
      <c r="T574" s="126"/>
      <c r="U574" s="126"/>
      <c r="V574" s="126"/>
      <c r="W574" s="124">
        <v>1</v>
      </c>
      <c r="X574" s="125">
        <f t="shared" si="9"/>
        <v>1.0840000000000001</v>
      </c>
      <c r="Y574" s="125">
        <f t="shared" si="9"/>
        <v>1.130612</v>
      </c>
      <c r="Z574" s="125">
        <f t="shared" si="9"/>
        <v>1.1961874960000001</v>
      </c>
      <c r="AA574" s="125">
        <f t="shared" si="9"/>
        <v>1.2428388083440001</v>
      </c>
      <c r="AB574" s="125">
        <f t="shared" si="9"/>
        <v>1.2838524890193519</v>
      </c>
      <c r="AC574" s="125">
        <f t="shared" si="9"/>
        <v>1.3724383107616871</v>
      </c>
      <c r="AD574" s="125">
        <f t="shared" si="9"/>
        <v>1.4465499795428183</v>
      </c>
      <c r="AE574" s="125">
        <f t="shared" si="9"/>
        <v>1.5564877779880726</v>
      </c>
      <c r="AF574" s="125">
        <f t="shared" si="9"/>
        <v>1.6716678735591901</v>
      </c>
      <c r="AG574" s="125">
        <f t="shared" si="9"/>
        <v>1.8070729713174845</v>
      </c>
      <c r="AH574" s="125">
        <f t="shared" si="9"/>
        <v>1.9841661225065981</v>
      </c>
      <c r="AI574" s="125">
        <f t="shared" si="9"/>
        <v>2.1964718976148041</v>
      </c>
      <c r="AJ574" s="125">
        <f t="shared" si="9"/>
        <v>2.3787790651168326</v>
      </c>
      <c r="AK574" s="125">
        <f t="shared" si="9"/>
        <v>2.5405360415447773</v>
      </c>
      <c r="AL574" s="125">
        <f t="shared" si="10"/>
        <v>2.647238555289658</v>
      </c>
      <c r="AM574" s="125">
        <f t="shared" si="10"/>
        <v>2.747833620390665</v>
      </c>
      <c r="AN574" s="125">
        <f t="shared" si="10"/>
        <v>2.9429298074384023</v>
      </c>
      <c r="AO574" s="125">
        <f t="shared" si="10"/>
        <v>3.1312773151144602</v>
      </c>
      <c r="AP574" s="125">
        <f t="shared" si="10"/>
        <v>3.3160226767062131</v>
      </c>
      <c r="AQ574" s="125">
        <f t="shared" si="10"/>
        <v>3.4022392663005747</v>
      </c>
      <c r="AR574" s="125">
        <f t="shared" si="10"/>
        <v>3.497501965756991</v>
      </c>
      <c r="AS574" s="125">
        <f t="shared" si="10"/>
        <v>3.5779445109694015</v>
      </c>
      <c r="AT574" s="125">
        <f t="shared" si="10"/>
        <v>3.5600547884145546</v>
      </c>
      <c r="AU574" s="125">
        <f t="shared" si="10"/>
        <v>3.5671748979913835</v>
      </c>
      <c r="AV574" s="125">
        <f t="shared" si="10"/>
        <v>3.5992794720733055</v>
      </c>
      <c r="AW574" s="125">
        <f t="shared" si="10"/>
        <v>3.6388715462661114</v>
      </c>
      <c r="AX574" s="125">
        <f t="shared" si="10"/>
        <v>3.7262044633764981</v>
      </c>
      <c r="AY574" s="125">
        <f t="shared" si="10"/>
        <v>3.8976098686918172</v>
      </c>
      <c r="AZ574" s="125">
        <f t="shared" si="10"/>
        <v>4.0340262140960306</v>
      </c>
      <c r="BA574" s="125">
        <f t="shared" si="10"/>
        <v>4.1147067383779516</v>
      </c>
      <c r="BB574" s="125">
        <f t="shared" si="11"/>
        <v>4.2216891135757786</v>
      </c>
      <c r="BC574" s="125">
        <f t="shared" si="11"/>
        <v>4.285014450279415</v>
      </c>
      <c r="BD574" s="125">
        <f t="shared" si="11"/>
        <v>4.366429724834723</v>
      </c>
      <c r="BE574" s="125">
        <f t="shared" si="11"/>
        <v>4.4799568976804256</v>
      </c>
      <c r="BF574" s="125">
        <f t="shared" si="11"/>
        <v>4.5561161649409927</v>
      </c>
      <c r="BG574" s="125">
        <f t="shared" si="11"/>
        <v>4.6745751852294584</v>
      </c>
      <c r="BH574" s="125">
        <f t="shared" si="11"/>
        <v>4.7914395648601946</v>
      </c>
      <c r="BI574" s="125">
        <f t="shared" si="11"/>
        <v>5.0166372244086235</v>
      </c>
      <c r="BJ574" s="125">
        <f t="shared" si="11"/>
        <v>5.1821862528141081</v>
      </c>
      <c r="BK574" s="125">
        <f t="shared" si="11"/>
        <v>5.2910121641232042</v>
      </c>
      <c r="BL574" s="125">
        <f t="shared" si="11"/>
        <v>5.3492132979285589</v>
      </c>
      <c r="BM574" s="125">
        <f t="shared" si="11"/>
        <v>5.4454991372912733</v>
      </c>
      <c r="BN574" s="125">
        <f t="shared" si="11"/>
        <v>5.5217361252133514</v>
      </c>
      <c r="BO574" s="125">
        <f t="shared" si="11"/>
        <v>5.5824752225906975</v>
      </c>
      <c r="BP574" s="125">
        <f t="shared" si="11"/>
        <v>5.7611144297135999</v>
      </c>
      <c r="BQ574" s="125">
        <f t="shared" si="11"/>
        <v>5.77839777300274</v>
      </c>
      <c r="BR574" s="125">
        <f t="shared" si="12"/>
        <v>5.865073739597781</v>
      </c>
      <c r="BS574" s="125">
        <f t="shared" si="12"/>
        <v>6.0175656568273235</v>
      </c>
      <c r="BT574" s="125">
        <f t="shared" si="12"/>
        <v>6.1559696669343511</v>
      </c>
      <c r="BU574" s="125">
        <f t="shared" si="12"/>
        <v>6.3283368176085135</v>
      </c>
      <c r="BV574" s="125">
        <f t="shared" si="12"/>
        <v>6.3916201857845989</v>
      </c>
      <c r="BW574" s="125">
        <f t="shared" si="12"/>
        <v>6.4427531472708761</v>
      </c>
      <c r="BX574" s="125">
        <f t="shared" si="12"/>
        <v>6.4556386535654182</v>
      </c>
      <c r="BY574" s="125">
        <f t="shared" si="12"/>
        <v>6.5460175947153338</v>
      </c>
      <c r="BZ574" s="125">
        <f t="shared" si="12"/>
        <v>6.6245698058519178</v>
      </c>
      <c r="CA574" s="125">
        <f t="shared" si="12"/>
        <v>6.7968086208040681</v>
      </c>
      <c r="CB574" s="125">
        <f t="shared" si="12"/>
        <v>6.9055575587369331</v>
      </c>
      <c r="CC574" s="125">
        <f t="shared" si="12"/>
        <v>7.0298575947941977</v>
      </c>
      <c r="CD574" s="125">
        <f t="shared" si="12"/>
        <v>7.4657087656714385</v>
      </c>
      <c r="CE574" s="125">
        <f t="shared" si="12"/>
        <v>8.0629654669251547</v>
      </c>
      <c r="CF574" s="125">
        <f t="shared" si="12"/>
        <v>8.200035879862881</v>
      </c>
      <c r="CG574" s="125">
        <f t="shared" si="12"/>
        <v>8.3394364898205495</v>
      </c>
    </row>
    <row r="575" spans="1:85">
      <c r="A575" s="3"/>
      <c r="B575" s="123">
        <v>1965</v>
      </c>
      <c r="C575" s="123"/>
      <c r="D575" s="3"/>
      <c r="E575" s="126"/>
      <c r="F575" s="126"/>
      <c r="G575" s="126"/>
      <c r="H575" s="126"/>
      <c r="I575" s="126"/>
      <c r="J575" s="126"/>
      <c r="K575" s="126"/>
      <c r="L575" s="126"/>
      <c r="M575" s="126"/>
      <c r="N575" s="126"/>
      <c r="O575" s="126"/>
      <c r="P575" s="126"/>
      <c r="Q575" s="126"/>
      <c r="R575" s="126"/>
      <c r="S575" s="126"/>
      <c r="T575" s="126"/>
      <c r="U575" s="126"/>
      <c r="V575" s="126"/>
      <c r="W575" s="126"/>
      <c r="X575" s="124">
        <v>1</v>
      </c>
      <c r="Y575" s="125">
        <f t="shared" si="9"/>
        <v>1.0429999999999999</v>
      </c>
      <c r="Z575" s="125">
        <f t="shared" si="9"/>
        <v>1.103494</v>
      </c>
      <c r="AA575" s="125">
        <f t="shared" si="9"/>
        <v>1.1465302659999999</v>
      </c>
      <c r="AB575" s="125">
        <f t="shared" si="9"/>
        <v>1.1843657647779997</v>
      </c>
      <c r="AC575" s="125">
        <f t="shared" si="9"/>
        <v>1.2660870025476816</v>
      </c>
      <c r="AD575" s="125">
        <f t="shared" si="9"/>
        <v>1.3344557006852564</v>
      </c>
      <c r="AE575" s="125">
        <f t="shared" si="9"/>
        <v>1.4358743339373361</v>
      </c>
      <c r="AF575" s="125">
        <f t="shared" si="9"/>
        <v>1.5421290346486991</v>
      </c>
      <c r="AG575" s="125">
        <f t="shared" si="9"/>
        <v>1.6670414864552436</v>
      </c>
      <c r="AH575" s="125">
        <f t="shared" si="9"/>
        <v>1.8304115521278577</v>
      </c>
      <c r="AI575" s="125">
        <f t="shared" si="9"/>
        <v>2.0262655882055385</v>
      </c>
      <c r="AJ575" s="125">
        <f t="shared" si="9"/>
        <v>2.1944456320265981</v>
      </c>
      <c r="AK575" s="125">
        <f t="shared" si="9"/>
        <v>2.3436679350044067</v>
      </c>
      <c r="AL575" s="125">
        <f t="shared" si="10"/>
        <v>2.442101988274592</v>
      </c>
      <c r="AM575" s="125">
        <f t="shared" si="10"/>
        <v>2.5349018638290266</v>
      </c>
      <c r="AN575" s="125">
        <f t="shared" si="10"/>
        <v>2.7148798961608875</v>
      </c>
      <c r="AO575" s="125">
        <f t="shared" si="10"/>
        <v>2.8886322095151846</v>
      </c>
      <c r="AP575" s="125">
        <f t="shared" si="10"/>
        <v>3.0590615098765803</v>
      </c>
      <c r="AQ575" s="125">
        <f t="shared" si="10"/>
        <v>3.1385971091333715</v>
      </c>
      <c r="AR575" s="125">
        <f t="shared" si="10"/>
        <v>3.2264778281891062</v>
      </c>
      <c r="AS575" s="125">
        <f t="shared" si="10"/>
        <v>3.3006868182374554</v>
      </c>
      <c r="AT575" s="125">
        <f t="shared" si="10"/>
        <v>3.2841833841462682</v>
      </c>
      <c r="AU575" s="125">
        <f t="shared" si="10"/>
        <v>3.290751750914561</v>
      </c>
      <c r="AV575" s="125">
        <f t="shared" si="10"/>
        <v>3.3203685166727919</v>
      </c>
      <c r="AW575" s="125">
        <f t="shared" si="10"/>
        <v>3.3568925703561923</v>
      </c>
      <c r="AX575" s="125">
        <f t="shared" si="10"/>
        <v>3.4374579920447408</v>
      </c>
      <c r="AY575" s="125">
        <f t="shared" si="10"/>
        <v>3.5955810596787989</v>
      </c>
      <c r="AZ575" s="125">
        <f t="shared" si="10"/>
        <v>3.7214263967675567</v>
      </c>
      <c r="BA575" s="125">
        <f t="shared" si="10"/>
        <v>3.7958549247029079</v>
      </c>
      <c r="BB575" s="125">
        <f t="shared" si="11"/>
        <v>3.8945471527451834</v>
      </c>
      <c r="BC575" s="125">
        <f t="shared" si="11"/>
        <v>3.9529653600363606</v>
      </c>
      <c r="BD575" s="125">
        <f t="shared" si="11"/>
        <v>4.0280717018770513</v>
      </c>
      <c r="BE575" s="125">
        <f t="shared" si="11"/>
        <v>4.1328015661258544</v>
      </c>
      <c r="BF575" s="125">
        <f t="shared" si="11"/>
        <v>4.2030591927499934</v>
      </c>
      <c r="BG575" s="125">
        <f t="shared" si="11"/>
        <v>4.3123387317614936</v>
      </c>
      <c r="BH575" s="125">
        <f t="shared" si="11"/>
        <v>4.4201472000555304</v>
      </c>
      <c r="BI575" s="125">
        <f t="shared" si="11"/>
        <v>4.6278941184581397</v>
      </c>
      <c r="BJ575" s="125">
        <f t="shared" si="11"/>
        <v>4.7806146243672583</v>
      </c>
      <c r="BK575" s="125">
        <f t="shared" si="11"/>
        <v>4.8810075314789705</v>
      </c>
      <c r="BL575" s="125">
        <f t="shared" si="11"/>
        <v>4.9346986143252387</v>
      </c>
      <c r="BM575" s="125">
        <f t="shared" si="11"/>
        <v>5.0235231893830932</v>
      </c>
      <c r="BN575" s="125">
        <f t="shared" si="11"/>
        <v>5.0938525140344568</v>
      </c>
      <c r="BO575" s="125">
        <f t="shared" si="11"/>
        <v>5.1498848916888349</v>
      </c>
      <c r="BP575" s="125">
        <f t="shared" si="11"/>
        <v>5.3146812082228774</v>
      </c>
      <c r="BQ575" s="125">
        <f t="shared" si="11"/>
        <v>5.330625251847545</v>
      </c>
      <c r="BR575" s="125">
        <f t="shared" si="12"/>
        <v>5.4105846306252579</v>
      </c>
      <c r="BS575" s="125">
        <f t="shared" si="12"/>
        <v>5.5512598310215147</v>
      </c>
      <c r="BT575" s="125">
        <f t="shared" si="12"/>
        <v>5.6789388071350091</v>
      </c>
      <c r="BU575" s="125">
        <f t="shared" si="12"/>
        <v>5.8379490937347898</v>
      </c>
      <c r="BV575" s="125">
        <f t="shared" si="12"/>
        <v>5.8963285846721378</v>
      </c>
      <c r="BW575" s="125">
        <f t="shared" si="12"/>
        <v>5.943499213349515</v>
      </c>
      <c r="BX575" s="125">
        <f t="shared" si="12"/>
        <v>5.9553862117762142</v>
      </c>
      <c r="BY575" s="125">
        <f t="shared" si="12"/>
        <v>6.0387616187410815</v>
      </c>
      <c r="BZ575" s="125">
        <f t="shared" si="12"/>
        <v>6.1112267581659747</v>
      </c>
      <c r="CA575" s="125">
        <f t="shared" si="12"/>
        <v>6.2701186538782903</v>
      </c>
      <c r="CB575" s="125">
        <f t="shared" si="12"/>
        <v>6.3704405523403427</v>
      </c>
      <c r="CC575" s="125">
        <f t="shared" si="12"/>
        <v>6.4851084822824694</v>
      </c>
      <c r="CD575" s="125">
        <f t="shared" si="12"/>
        <v>6.8871852081839826</v>
      </c>
      <c r="CE575" s="125">
        <f t="shared" si="12"/>
        <v>7.4381600248387016</v>
      </c>
      <c r="CF575" s="125">
        <f t="shared" si="12"/>
        <v>7.5646087452609585</v>
      </c>
      <c r="CG575" s="125">
        <f t="shared" si="12"/>
        <v>7.6932070939303943</v>
      </c>
    </row>
    <row r="576" spans="1:85">
      <c r="A576" s="3"/>
      <c r="B576" s="123">
        <v>1966</v>
      </c>
      <c r="C576" s="123"/>
      <c r="D576" s="3"/>
      <c r="E576" s="126"/>
      <c r="F576" s="126"/>
      <c r="G576" s="126"/>
      <c r="H576" s="126"/>
      <c r="I576" s="126"/>
      <c r="J576" s="126"/>
      <c r="K576" s="126"/>
      <c r="L576" s="126"/>
      <c r="M576" s="126"/>
      <c r="N576" s="126"/>
      <c r="O576" s="126"/>
      <c r="P576" s="126"/>
      <c r="Q576" s="126"/>
      <c r="R576" s="126"/>
      <c r="S576" s="126"/>
      <c r="T576" s="126"/>
      <c r="U576" s="126"/>
      <c r="V576" s="126"/>
      <c r="W576" s="126"/>
      <c r="X576" s="126"/>
      <c r="Y576" s="124">
        <v>1</v>
      </c>
      <c r="Z576" s="125">
        <f t="shared" si="9"/>
        <v>1.0580000000000001</v>
      </c>
      <c r="AA576" s="125">
        <f t="shared" si="9"/>
        <v>1.099262</v>
      </c>
      <c r="AB576" s="125">
        <f t="shared" si="9"/>
        <v>1.135537646</v>
      </c>
      <c r="AC576" s="125">
        <f t="shared" si="9"/>
        <v>1.2138897435739999</v>
      </c>
      <c r="AD576" s="125">
        <f t="shared" si="9"/>
        <v>1.279439789726996</v>
      </c>
      <c r="AE576" s="125">
        <f t="shared" si="9"/>
        <v>1.3766772137462477</v>
      </c>
      <c r="AF576" s="125">
        <f t="shared" si="9"/>
        <v>1.4785513275634701</v>
      </c>
      <c r="AG576" s="125">
        <f t="shared" si="9"/>
        <v>1.598313985096111</v>
      </c>
      <c r="AH576" s="125">
        <f t="shared" si="9"/>
        <v>1.7549487556355301</v>
      </c>
      <c r="AI576" s="125">
        <f t="shared" si="9"/>
        <v>1.9427282724885317</v>
      </c>
      <c r="AJ576" s="125">
        <f t="shared" si="9"/>
        <v>2.1039747191050799</v>
      </c>
      <c r="AK576" s="125">
        <f t="shared" si="9"/>
        <v>2.2470450000042255</v>
      </c>
      <c r="AL576" s="125">
        <f t="shared" si="10"/>
        <v>2.3414208900044029</v>
      </c>
      <c r="AM576" s="125">
        <f t="shared" si="10"/>
        <v>2.4303948838245701</v>
      </c>
      <c r="AN576" s="125">
        <f t="shared" si="10"/>
        <v>2.6029529205761146</v>
      </c>
      <c r="AO576" s="125">
        <f t="shared" si="10"/>
        <v>2.7695419074929859</v>
      </c>
      <c r="AP576" s="125">
        <f t="shared" si="10"/>
        <v>2.9329448800350719</v>
      </c>
      <c r="AQ576" s="125">
        <f t="shared" si="10"/>
        <v>3.0092014469159838</v>
      </c>
      <c r="AR576" s="125">
        <f t="shared" si="10"/>
        <v>3.0934590874296313</v>
      </c>
      <c r="AS576" s="125">
        <f t="shared" si="10"/>
        <v>3.1646086464405125</v>
      </c>
      <c r="AT576" s="125">
        <f t="shared" si="10"/>
        <v>3.1487856032083101</v>
      </c>
      <c r="AU576" s="125">
        <f t="shared" si="10"/>
        <v>3.155083174414727</v>
      </c>
      <c r="AV576" s="125">
        <f t="shared" si="10"/>
        <v>3.1834789229844591</v>
      </c>
      <c r="AW576" s="125">
        <f t="shared" si="10"/>
        <v>3.2184971911372879</v>
      </c>
      <c r="AX576" s="125">
        <f t="shared" si="10"/>
        <v>3.2957411237245831</v>
      </c>
      <c r="AY576" s="125">
        <f t="shared" si="10"/>
        <v>3.4473452154159139</v>
      </c>
      <c r="AZ576" s="125">
        <f t="shared" si="10"/>
        <v>3.5680022979554704</v>
      </c>
      <c r="BA576" s="125">
        <f t="shared" si="10"/>
        <v>3.6393623439145797</v>
      </c>
      <c r="BB576" s="125">
        <f t="shared" si="11"/>
        <v>3.7339857648563588</v>
      </c>
      <c r="BC576" s="125">
        <f t="shared" si="11"/>
        <v>3.7899955513292038</v>
      </c>
      <c r="BD576" s="125">
        <f t="shared" si="11"/>
        <v>3.8620054668044586</v>
      </c>
      <c r="BE576" s="125">
        <f t="shared" si="11"/>
        <v>3.9624176089413745</v>
      </c>
      <c r="BF576" s="125">
        <f t="shared" si="11"/>
        <v>4.0297787082933771</v>
      </c>
      <c r="BG576" s="125">
        <f t="shared" si="11"/>
        <v>4.1345529547090054</v>
      </c>
      <c r="BH576" s="125">
        <f t="shared" si="11"/>
        <v>4.2379167785767304</v>
      </c>
      <c r="BI576" s="125">
        <f t="shared" si="11"/>
        <v>4.4370988671698361</v>
      </c>
      <c r="BJ576" s="125">
        <f t="shared" si="11"/>
        <v>4.5835231297864407</v>
      </c>
      <c r="BK576" s="125">
        <f t="shared" si="11"/>
        <v>4.6797771155119552</v>
      </c>
      <c r="BL576" s="125">
        <f t="shared" si="11"/>
        <v>4.7312546637825861</v>
      </c>
      <c r="BM576" s="125">
        <f t="shared" si="11"/>
        <v>4.8164172477306728</v>
      </c>
      <c r="BN576" s="125">
        <f t="shared" si="11"/>
        <v>4.8838470891989019</v>
      </c>
      <c r="BO576" s="125">
        <f t="shared" si="11"/>
        <v>4.9375694071800895</v>
      </c>
      <c r="BP576" s="125">
        <f t="shared" si="11"/>
        <v>5.0955716282098527</v>
      </c>
      <c r="BQ576" s="125">
        <f t="shared" si="11"/>
        <v>5.1108583430944821</v>
      </c>
      <c r="BR576" s="125">
        <f t="shared" si="12"/>
        <v>5.1875212182408985</v>
      </c>
      <c r="BS576" s="125">
        <f t="shared" si="12"/>
        <v>5.3223967699151622</v>
      </c>
      <c r="BT576" s="125">
        <f t="shared" si="12"/>
        <v>5.4448118956232108</v>
      </c>
      <c r="BU576" s="125">
        <f t="shared" si="12"/>
        <v>5.5972666287006607</v>
      </c>
      <c r="BV576" s="125">
        <f t="shared" si="12"/>
        <v>5.6532392949876673</v>
      </c>
      <c r="BW576" s="125">
        <f t="shared" si="12"/>
        <v>5.6984652093475683</v>
      </c>
      <c r="BX576" s="125">
        <f t="shared" si="12"/>
        <v>5.7098621397662637</v>
      </c>
      <c r="BY576" s="125">
        <f t="shared" si="12"/>
        <v>5.7898002097229915</v>
      </c>
      <c r="BZ576" s="125">
        <f t="shared" si="12"/>
        <v>5.8592778122396671</v>
      </c>
      <c r="CA576" s="125">
        <f t="shared" si="12"/>
        <v>6.0116190353578984</v>
      </c>
      <c r="CB576" s="125">
        <f t="shared" si="12"/>
        <v>6.1078049399236249</v>
      </c>
      <c r="CC576" s="125">
        <f t="shared" si="12"/>
        <v>6.2177454288422505</v>
      </c>
      <c r="CD576" s="125">
        <f t="shared" si="12"/>
        <v>6.6032456454304702</v>
      </c>
      <c r="CE576" s="125">
        <f t="shared" si="12"/>
        <v>7.1315052970649084</v>
      </c>
      <c r="CF576" s="125">
        <f t="shared" si="12"/>
        <v>7.252740887115011</v>
      </c>
      <c r="CG576" s="125">
        <f t="shared" si="12"/>
        <v>7.3760374821959651</v>
      </c>
    </row>
    <row r="577" spans="1:85">
      <c r="A577" s="3"/>
      <c r="B577" s="123">
        <v>1967</v>
      </c>
      <c r="C577" s="123"/>
      <c r="D577" s="3"/>
      <c r="E577" s="126"/>
      <c r="F577" s="126"/>
      <c r="G577" s="126"/>
      <c r="H577" s="126"/>
      <c r="I577" s="126"/>
      <c r="J577" s="126"/>
      <c r="K577" s="126"/>
      <c r="L577" s="126"/>
      <c r="M577" s="126"/>
      <c r="N577" s="126"/>
      <c r="O577" s="126"/>
      <c r="P577" s="126"/>
      <c r="Q577" s="126"/>
      <c r="R577" s="126"/>
      <c r="S577" s="126"/>
      <c r="T577" s="126"/>
      <c r="U577" s="126"/>
      <c r="V577" s="126"/>
      <c r="W577" s="126"/>
      <c r="X577" s="126"/>
      <c r="Y577" s="126"/>
      <c r="Z577" s="124">
        <v>1</v>
      </c>
      <c r="AA577" s="125">
        <f t="shared" si="9"/>
        <v>1.0389999999999999</v>
      </c>
      <c r="AB577" s="125">
        <f t="shared" si="9"/>
        <v>1.0732869999999999</v>
      </c>
      <c r="AC577" s="125">
        <f t="shared" si="9"/>
        <v>1.1473438029999998</v>
      </c>
      <c r="AD577" s="125">
        <f t="shared" si="9"/>
        <v>1.2093003683619998</v>
      </c>
      <c r="AE577" s="125">
        <f t="shared" si="9"/>
        <v>1.3012071963575118</v>
      </c>
      <c r="AF577" s="125">
        <f t="shared" si="9"/>
        <v>1.3974965288879677</v>
      </c>
      <c r="AG577" s="125">
        <f t="shared" si="9"/>
        <v>1.510693747727893</v>
      </c>
      <c r="AH577" s="125">
        <f t="shared" si="9"/>
        <v>1.6587417350052267</v>
      </c>
      <c r="AI577" s="125">
        <f t="shared" si="9"/>
        <v>1.836227100650786</v>
      </c>
      <c r="AJ577" s="125">
        <f t="shared" si="9"/>
        <v>1.9886339500048011</v>
      </c>
      <c r="AK577" s="125">
        <f t="shared" si="9"/>
        <v>2.1238610586051276</v>
      </c>
      <c r="AL577" s="125">
        <f t="shared" si="10"/>
        <v>2.213063223066543</v>
      </c>
      <c r="AM577" s="125">
        <f t="shared" si="10"/>
        <v>2.2971596255430717</v>
      </c>
      <c r="AN577" s="125">
        <f t="shared" si="10"/>
        <v>2.4602579589566296</v>
      </c>
      <c r="AO577" s="125">
        <f t="shared" si="10"/>
        <v>2.6177144683298539</v>
      </c>
      <c r="AP577" s="125">
        <f t="shared" si="10"/>
        <v>2.7721596219613152</v>
      </c>
      <c r="AQ577" s="125">
        <f t="shared" si="10"/>
        <v>2.8442357721323095</v>
      </c>
      <c r="AR577" s="125">
        <f t="shared" si="10"/>
        <v>2.9238743737520143</v>
      </c>
      <c r="AS577" s="125">
        <f t="shared" si="10"/>
        <v>2.9911234843483103</v>
      </c>
      <c r="AT577" s="125">
        <f t="shared" si="10"/>
        <v>2.9761678669265685</v>
      </c>
      <c r="AU577" s="125">
        <f t="shared" si="10"/>
        <v>2.9821202026604219</v>
      </c>
      <c r="AV577" s="125">
        <f t="shared" si="10"/>
        <v>3.0089592844843653</v>
      </c>
      <c r="AW577" s="125">
        <f t="shared" si="10"/>
        <v>3.0420578366136932</v>
      </c>
      <c r="AX577" s="125">
        <f t="shared" si="10"/>
        <v>3.1150672246924218</v>
      </c>
      <c r="AY577" s="125">
        <f t="shared" si="10"/>
        <v>3.2583603170282736</v>
      </c>
      <c r="AZ577" s="125">
        <f t="shared" si="10"/>
        <v>3.3724029281242629</v>
      </c>
      <c r="BA577" s="125">
        <f t="shared" si="10"/>
        <v>3.4398509866867482</v>
      </c>
      <c r="BB577" s="125">
        <f t="shared" si="11"/>
        <v>3.5292871123406035</v>
      </c>
      <c r="BC577" s="125">
        <f t="shared" si="11"/>
        <v>3.5822264190257123</v>
      </c>
      <c r="BD577" s="125">
        <f t="shared" si="11"/>
        <v>3.6502887209872004</v>
      </c>
      <c r="BE577" s="125">
        <f t="shared" si="11"/>
        <v>3.7451962277328676</v>
      </c>
      <c r="BF577" s="125">
        <f t="shared" si="11"/>
        <v>3.8088645636043261</v>
      </c>
      <c r="BG577" s="125">
        <f t="shared" si="11"/>
        <v>3.9078950422580387</v>
      </c>
      <c r="BH577" s="125">
        <f t="shared" si="11"/>
        <v>4.0055924183144898</v>
      </c>
      <c r="BI577" s="125">
        <f t="shared" si="11"/>
        <v>4.1938552619752709</v>
      </c>
      <c r="BJ577" s="125">
        <f t="shared" si="11"/>
        <v>4.3322524856204545</v>
      </c>
      <c r="BK577" s="125">
        <f t="shared" si="11"/>
        <v>4.4232297878184834</v>
      </c>
      <c r="BL577" s="125">
        <f t="shared" si="11"/>
        <v>4.471885315484486</v>
      </c>
      <c r="BM577" s="125">
        <f t="shared" si="11"/>
        <v>4.5523792511632069</v>
      </c>
      <c r="BN577" s="125">
        <f t="shared" si="11"/>
        <v>4.6161125606794915</v>
      </c>
      <c r="BO577" s="125">
        <f t="shared" si="11"/>
        <v>4.6668897988469658</v>
      </c>
      <c r="BP577" s="125">
        <f t="shared" si="11"/>
        <v>4.8162302724100687</v>
      </c>
      <c r="BQ577" s="125">
        <f t="shared" si="11"/>
        <v>4.8306789632272986</v>
      </c>
      <c r="BR577" s="125">
        <f t="shared" si="12"/>
        <v>4.9031391476757076</v>
      </c>
      <c r="BS577" s="125">
        <f t="shared" si="12"/>
        <v>5.0306207655152759</v>
      </c>
      <c r="BT577" s="125">
        <f t="shared" si="12"/>
        <v>5.1463250431221272</v>
      </c>
      <c r="BU577" s="125">
        <f t="shared" si="12"/>
        <v>5.2904221443295469</v>
      </c>
      <c r="BV577" s="125">
        <f t="shared" si="12"/>
        <v>5.3433263657728425</v>
      </c>
      <c r="BW577" s="125">
        <f t="shared" si="12"/>
        <v>5.3860729766990252</v>
      </c>
      <c r="BX577" s="125">
        <f t="shared" si="12"/>
        <v>5.3968451226524232</v>
      </c>
      <c r="BY577" s="125">
        <f t="shared" si="12"/>
        <v>5.4724009543695571</v>
      </c>
      <c r="BZ577" s="125">
        <f t="shared" si="12"/>
        <v>5.5380697658219917</v>
      </c>
      <c r="CA577" s="125">
        <f t="shared" si="12"/>
        <v>5.6820595797333633</v>
      </c>
      <c r="CB577" s="125">
        <f t="shared" si="12"/>
        <v>5.7729725330090975</v>
      </c>
      <c r="CC577" s="125">
        <f t="shared" si="12"/>
        <v>5.8768860386032618</v>
      </c>
      <c r="CD577" s="125">
        <f t="shared" si="12"/>
        <v>6.2412529729966639</v>
      </c>
      <c r="CE577" s="125">
        <f t="shared" si="12"/>
        <v>6.7405532108363975</v>
      </c>
      <c r="CF577" s="125">
        <f t="shared" si="12"/>
        <v>6.8551426154206156</v>
      </c>
      <c r="CG577" s="125">
        <f t="shared" si="12"/>
        <v>6.9716800398827656</v>
      </c>
    </row>
    <row r="578" spans="1:85">
      <c r="A578" s="3"/>
      <c r="B578" s="123">
        <v>1968</v>
      </c>
      <c r="C578" s="123"/>
      <c r="D578" s="3"/>
      <c r="E578" s="126"/>
      <c r="F578" s="126"/>
      <c r="G578" s="126"/>
      <c r="H578" s="126"/>
      <c r="I578" s="126"/>
      <c r="J578" s="126"/>
      <c r="K578" s="126"/>
      <c r="L578" s="126"/>
      <c r="M578" s="126"/>
      <c r="N578" s="126"/>
      <c r="O578" s="126"/>
      <c r="P578" s="126"/>
      <c r="Q578" s="126"/>
      <c r="R578" s="126"/>
      <c r="S578" s="126"/>
      <c r="T578" s="126"/>
      <c r="U578" s="126"/>
      <c r="V578" s="126"/>
      <c r="W578" s="126"/>
      <c r="X578" s="126"/>
      <c r="Y578" s="126"/>
      <c r="Z578" s="126"/>
      <c r="AA578" s="124">
        <v>1</v>
      </c>
      <c r="AB578" s="125">
        <f t="shared" si="9"/>
        <v>1.0329999999999999</v>
      </c>
      <c r="AC578" s="125">
        <f t="shared" si="9"/>
        <v>1.104277</v>
      </c>
      <c r="AD578" s="125">
        <f t="shared" si="9"/>
        <v>1.163907958</v>
      </c>
      <c r="AE578" s="125">
        <f t="shared" si="9"/>
        <v>1.252364962808</v>
      </c>
      <c r="AF578" s="125">
        <f t="shared" si="9"/>
        <v>1.345039970055792</v>
      </c>
      <c r="AG578" s="125">
        <f t="shared" si="9"/>
        <v>1.453988207630311</v>
      </c>
      <c r="AH578" s="125">
        <f t="shared" si="9"/>
        <v>1.5964790519780816</v>
      </c>
      <c r="AI578" s="125">
        <f t="shared" si="9"/>
        <v>1.7673023105397363</v>
      </c>
      <c r="AJ578" s="125">
        <f t="shared" si="9"/>
        <v>1.9139884023145344</v>
      </c>
      <c r="AK578" s="125">
        <f t="shared" si="9"/>
        <v>2.044139613671923</v>
      </c>
      <c r="AL578" s="125">
        <f t="shared" si="10"/>
        <v>2.1299934774461438</v>
      </c>
      <c r="AM578" s="125">
        <f t="shared" si="10"/>
        <v>2.2109332295890973</v>
      </c>
      <c r="AN578" s="125">
        <f t="shared" si="10"/>
        <v>2.3679094888899233</v>
      </c>
      <c r="AO578" s="125">
        <f t="shared" si="10"/>
        <v>2.5194556961788783</v>
      </c>
      <c r="AP578" s="125">
        <f t="shared" si="10"/>
        <v>2.668103582253432</v>
      </c>
      <c r="AQ578" s="125">
        <f t="shared" si="10"/>
        <v>2.7374742753920214</v>
      </c>
      <c r="AR578" s="125">
        <f t="shared" si="10"/>
        <v>2.8141235551029982</v>
      </c>
      <c r="AS578" s="125">
        <f t="shared" si="10"/>
        <v>2.8788483968703669</v>
      </c>
      <c r="AT578" s="125">
        <f t="shared" si="10"/>
        <v>2.864454154886015</v>
      </c>
      <c r="AU578" s="125">
        <f t="shared" si="10"/>
        <v>2.8701830631957872</v>
      </c>
      <c r="AV578" s="125">
        <f t="shared" si="10"/>
        <v>2.8960147107645491</v>
      </c>
      <c r="AW578" s="125">
        <f t="shared" si="10"/>
        <v>2.9278708725829588</v>
      </c>
      <c r="AX578" s="125">
        <f t="shared" si="10"/>
        <v>2.99813977352495</v>
      </c>
      <c r="AY578" s="125">
        <f t="shared" si="10"/>
        <v>3.1360542031070979</v>
      </c>
      <c r="AZ578" s="125">
        <f t="shared" si="10"/>
        <v>3.2458161002158463</v>
      </c>
      <c r="BA578" s="125">
        <f t="shared" si="10"/>
        <v>3.3107324222201635</v>
      </c>
      <c r="BB578" s="125">
        <f t="shared" si="11"/>
        <v>3.3968114651978878</v>
      </c>
      <c r="BC578" s="125">
        <f t="shared" si="11"/>
        <v>3.4477636371758558</v>
      </c>
      <c r="BD578" s="125">
        <f t="shared" si="11"/>
        <v>3.5132711462821966</v>
      </c>
      <c r="BE578" s="125">
        <f t="shared" si="11"/>
        <v>3.6046161960855336</v>
      </c>
      <c r="BF578" s="125">
        <f t="shared" si="11"/>
        <v>3.6658946714189873</v>
      </c>
      <c r="BG578" s="125">
        <f t="shared" si="11"/>
        <v>3.7612079328758812</v>
      </c>
      <c r="BH578" s="125">
        <f t="shared" si="11"/>
        <v>3.8552381311977779</v>
      </c>
      <c r="BI578" s="125">
        <f t="shared" si="11"/>
        <v>4.0364343233640732</v>
      </c>
      <c r="BJ578" s="125">
        <f t="shared" si="11"/>
        <v>4.1696366560350873</v>
      </c>
      <c r="BK578" s="125">
        <f t="shared" si="11"/>
        <v>4.2571990258118237</v>
      </c>
      <c r="BL578" s="125">
        <f t="shared" si="11"/>
        <v>4.3040282150957534</v>
      </c>
      <c r="BM578" s="125">
        <f t="shared" si="11"/>
        <v>4.3815007229674769</v>
      </c>
      <c r="BN578" s="125">
        <f t="shared" si="11"/>
        <v>4.442841733089022</v>
      </c>
      <c r="BO578" s="125">
        <f t="shared" si="11"/>
        <v>4.4917129921530004</v>
      </c>
      <c r="BP578" s="125">
        <f t="shared" si="11"/>
        <v>4.6354478079018966</v>
      </c>
      <c r="BQ578" s="125">
        <f t="shared" si="11"/>
        <v>4.6493541513256016</v>
      </c>
      <c r="BR578" s="125">
        <f t="shared" si="12"/>
        <v>4.7190944635954848</v>
      </c>
      <c r="BS578" s="125">
        <f t="shared" si="12"/>
        <v>4.8417909196489672</v>
      </c>
      <c r="BT578" s="125">
        <f t="shared" si="12"/>
        <v>4.9531521108008931</v>
      </c>
      <c r="BU578" s="125">
        <f t="shared" si="12"/>
        <v>5.0918403699033181</v>
      </c>
      <c r="BV578" s="125">
        <f t="shared" si="12"/>
        <v>5.1427587736023517</v>
      </c>
      <c r="BW578" s="125">
        <f t="shared" si="12"/>
        <v>5.1839008437911707</v>
      </c>
      <c r="BX578" s="125">
        <f t="shared" si="12"/>
        <v>5.1942686454787532</v>
      </c>
      <c r="BY578" s="125">
        <f t="shared" si="12"/>
        <v>5.2669884065154555</v>
      </c>
      <c r="BZ578" s="125">
        <f t="shared" si="12"/>
        <v>5.3301922673936408</v>
      </c>
      <c r="CA578" s="125">
        <f t="shared" si="12"/>
        <v>5.4687772663458754</v>
      </c>
      <c r="CB578" s="125">
        <f t="shared" si="12"/>
        <v>5.5562777026074093</v>
      </c>
      <c r="CC578" s="125">
        <f t="shared" si="12"/>
        <v>5.6562907012543429</v>
      </c>
      <c r="CD578" s="125">
        <f t="shared" si="12"/>
        <v>6.0069807247321121</v>
      </c>
      <c r="CE578" s="125">
        <f t="shared" si="12"/>
        <v>6.4875391827106812</v>
      </c>
      <c r="CF578" s="125">
        <f t="shared" si="12"/>
        <v>6.5978273488167618</v>
      </c>
      <c r="CG578" s="125">
        <f t="shared" si="12"/>
        <v>6.7099904137466462</v>
      </c>
    </row>
    <row r="579" spans="1:85">
      <c r="A579" s="3"/>
      <c r="B579" s="123">
        <v>1969</v>
      </c>
      <c r="C579" s="123"/>
      <c r="D579" s="3"/>
      <c r="E579" s="126"/>
      <c r="F579" s="126"/>
      <c r="G579" s="126"/>
      <c r="H579" s="126"/>
      <c r="I579" s="126"/>
      <c r="J579" s="126"/>
      <c r="K579" s="126"/>
      <c r="L579" s="126"/>
      <c r="M579" s="126"/>
      <c r="N579" s="126"/>
      <c r="O579" s="126"/>
      <c r="P579" s="126"/>
      <c r="Q579" s="126"/>
      <c r="R579" s="126"/>
      <c r="S579" s="126"/>
      <c r="T579" s="126"/>
      <c r="U579" s="126"/>
      <c r="V579" s="126"/>
      <c r="W579" s="126"/>
      <c r="X579" s="126"/>
      <c r="Y579" s="126"/>
      <c r="Z579" s="126"/>
      <c r="AA579" s="126"/>
      <c r="AB579" s="124">
        <v>1</v>
      </c>
      <c r="AC579" s="125">
        <f t="shared" si="9"/>
        <v>1.069</v>
      </c>
      <c r="AD579" s="125">
        <f t="shared" si="9"/>
        <v>1.1267259999999999</v>
      </c>
      <c r="AE579" s="125">
        <f t="shared" si="9"/>
        <v>1.212357176</v>
      </c>
      <c r="AF579" s="125">
        <f t="shared" si="9"/>
        <v>1.3020716070240002</v>
      </c>
      <c r="AG579" s="125">
        <f t="shared" si="9"/>
        <v>1.4075394071929441</v>
      </c>
      <c r="AH579" s="125">
        <f t="shared" si="9"/>
        <v>1.5454782690978528</v>
      </c>
      <c r="AI579" s="125">
        <f t="shared" si="9"/>
        <v>1.7108444438913231</v>
      </c>
      <c r="AJ579" s="125">
        <f t="shared" si="9"/>
        <v>1.8528445327343028</v>
      </c>
      <c r="AK579" s="125">
        <f t="shared" si="9"/>
        <v>1.9788379609602356</v>
      </c>
      <c r="AL579" s="125">
        <f t="shared" si="10"/>
        <v>2.0619491553205656</v>
      </c>
      <c r="AM579" s="125">
        <f t="shared" si="10"/>
        <v>2.1403032232227472</v>
      </c>
      <c r="AN579" s="125">
        <f t="shared" si="10"/>
        <v>2.2922647520715622</v>
      </c>
      <c r="AO579" s="125">
        <f t="shared" si="10"/>
        <v>2.4389696962041425</v>
      </c>
      <c r="AP579" s="125">
        <f t="shared" si="10"/>
        <v>2.5828689082801866</v>
      </c>
      <c r="AQ579" s="125">
        <f t="shared" si="10"/>
        <v>2.6500234998954713</v>
      </c>
      <c r="AR579" s="125">
        <f t="shared" si="10"/>
        <v>2.7242241578925444</v>
      </c>
      <c r="AS579" s="125">
        <f t="shared" si="10"/>
        <v>2.7868813135240726</v>
      </c>
      <c r="AT579" s="125">
        <f t="shared" si="10"/>
        <v>2.7729469069564523</v>
      </c>
      <c r="AU579" s="125">
        <f t="shared" si="10"/>
        <v>2.7784928007703651</v>
      </c>
      <c r="AV579" s="125">
        <f t="shared" si="10"/>
        <v>2.8034992359772981</v>
      </c>
      <c r="AW579" s="125">
        <f t="shared" si="10"/>
        <v>2.8343377275730481</v>
      </c>
      <c r="AX579" s="125">
        <f t="shared" si="10"/>
        <v>2.9023618330348016</v>
      </c>
      <c r="AY579" s="125">
        <f t="shared" si="10"/>
        <v>3.0358704773544027</v>
      </c>
      <c r="AZ579" s="125">
        <f t="shared" si="10"/>
        <v>3.1421259440618066</v>
      </c>
      <c r="BA579" s="125">
        <f t="shared" si="10"/>
        <v>3.2049684629430426</v>
      </c>
      <c r="BB579" s="125">
        <f t="shared" si="11"/>
        <v>3.2882976429795616</v>
      </c>
      <c r="BC579" s="125">
        <f t="shared" si="11"/>
        <v>3.3376221076242549</v>
      </c>
      <c r="BD579" s="125">
        <f t="shared" si="11"/>
        <v>3.4010369276691153</v>
      </c>
      <c r="BE579" s="125">
        <f t="shared" si="11"/>
        <v>3.4894638877885122</v>
      </c>
      <c r="BF579" s="125">
        <f t="shared" si="11"/>
        <v>3.5487847738809166</v>
      </c>
      <c r="BG579" s="125">
        <f t="shared" si="11"/>
        <v>3.6410531780018207</v>
      </c>
      <c r="BH579" s="125">
        <f t="shared" si="11"/>
        <v>3.732079507451866</v>
      </c>
      <c r="BI579" s="125">
        <f t="shared" si="11"/>
        <v>3.9074872443021036</v>
      </c>
      <c r="BJ579" s="125">
        <f t="shared" si="11"/>
        <v>4.0364343233640723</v>
      </c>
      <c r="BK579" s="125">
        <f t="shared" si="11"/>
        <v>4.1211994441547173</v>
      </c>
      <c r="BL579" s="125">
        <f t="shared" si="11"/>
        <v>4.1665326380404188</v>
      </c>
      <c r="BM579" s="125">
        <f t="shared" si="11"/>
        <v>4.2415302255251461</v>
      </c>
      <c r="BN579" s="125">
        <f t="shared" si="11"/>
        <v>4.3009116486824981</v>
      </c>
      <c r="BO579" s="125">
        <f t="shared" si="11"/>
        <v>4.3482216768180049</v>
      </c>
      <c r="BP579" s="125">
        <f t="shared" si="11"/>
        <v>4.487364770476181</v>
      </c>
      <c r="BQ579" s="125">
        <f t="shared" si="11"/>
        <v>4.5008268647876086</v>
      </c>
      <c r="BR579" s="125">
        <f t="shared" si="12"/>
        <v>4.5683392677594226</v>
      </c>
      <c r="BS579" s="125">
        <f t="shared" si="12"/>
        <v>4.6871160887211678</v>
      </c>
      <c r="BT579" s="125">
        <f t="shared" si="12"/>
        <v>4.794919758761754</v>
      </c>
      <c r="BU579" s="125">
        <f t="shared" si="12"/>
        <v>4.9291775120070831</v>
      </c>
      <c r="BV579" s="125">
        <f t="shared" si="12"/>
        <v>4.9784692871271536</v>
      </c>
      <c r="BW579" s="125">
        <f t="shared" si="12"/>
        <v>5.0182970414241712</v>
      </c>
      <c r="BX579" s="125">
        <f t="shared" si="12"/>
        <v>5.0283336355070194</v>
      </c>
      <c r="BY579" s="125">
        <f t="shared" si="12"/>
        <v>5.0987303064041178</v>
      </c>
      <c r="BZ579" s="125">
        <f t="shared" si="12"/>
        <v>5.1599150700809675</v>
      </c>
      <c r="CA579" s="125">
        <f t="shared" si="12"/>
        <v>5.2940728619030724</v>
      </c>
      <c r="CB579" s="125">
        <f t="shared" si="12"/>
        <v>5.3787780276935218</v>
      </c>
      <c r="CC579" s="125">
        <f t="shared" si="12"/>
        <v>5.475596032192005</v>
      </c>
      <c r="CD579" s="125">
        <f t="shared" si="12"/>
        <v>5.8150829861879094</v>
      </c>
      <c r="CE579" s="125">
        <f t="shared" si="12"/>
        <v>6.2802896250829425</v>
      </c>
      <c r="CF579" s="125">
        <f t="shared" si="12"/>
        <v>6.3870545487093517</v>
      </c>
      <c r="CG579" s="125">
        <f t="shared" si="12"/>
        <v>6.4956344760374103</v>
      </c>
    </row>
    <row r="580" spans="1:85">
      <c r="A580" s="3"/>
      <c r="B580" s="123">
        <v>1970</v>
      </c>
      <c r="C580" s="123"/>
      <c r="D580" s="3"/>
      <c r="E580" s="126"/>
      <c r="F580" s="126"/>
      <c r="G580" s="126"/>
      <c r="H580" s="126"/>
      <c r="I580" s="126"/>
      <c r="J580" s="126"/>
      <c r="K580" s="126"/>
      <c r="L580" s="126"/>
      <c r="M580" s="126"/>
      <c r="N580" s="126"/>
      <c r="O580" s="126"/>
      <c r="P580" s="126"/>
      <c r="Q580" s="126"/>
      <c r="R580" s="126"/>
      <c r="S580" s="126"/>
      <c r="T580" s="126"/>
      <c r="U580" s="126"/>
      <c r="V580" s="126"/>
      <c r="W580" s="126"/>
      <c r="X580" s="126"/>
      <c r="Y580" s="126"/>
      <c r="Z580" s="126"/>
      <c r="AA580" s="126"/>
      <c r="AB580" s="126"/>
      <c r="AC580" s="124">
        <v>1</v>
      </c>
      <c r="AD580" s="125">
        <f t="shared" si="9"/>
        <v>1.054</v>
      </c>
      <c r="AE580" s="125">
        <f t="shared" si="9"/>
        <v>1.1341040000000002</v>
      </c>
      <c r="AF580" s="125">
        <f t="shared" si="9"/>
        <v>1.2180276960000003</v>
      </c>
      <c r="AG580" s="125">
        <f t="shared" si="9"/>
        <v>1.3166879393760003</v>
      </c>
      <c r="AH580" s="125">
        <f t="shared" si="9"/>
        <v>1.4457233574348485</v>
      </c>
      <c r="AI580" s="125">
        <f t="shared" si="9"/>
        <v>1.6004157566803772</v>
      </c>
      <c r="AJ580" s="125">
        <f t="shared" si="9"/>
        <v>1.7332502644848484</v>
      </c>
      <c r="AK580" s="125">
        <f t="shared" si="9"/>
        <v>1.8511112824698182</v>
      </c>
      <c r="AL580" s="125">
        <f t="shared" si="10"/>
        <v>1.9288579563335506</v>
      </c>
      <c r="AM580" s="125">
        <f t="shared" si="10"/>
        <v>2.0021545586742255</v>
      </c>
      <c r="AN580" s="125">
        <f t="shared" si="10"/>
        <v>2.1443075323400955</v>
      </c>
      <c r="AO580" s="125">
        <f t="shared" si="10"/>
        <v>2.281543214409862</v>
      </c>
      <c r="AP580" s="125">
        <f t="shared" si="10"/>
        <v>2.4161542640600437</v>
      </c>
      <c r="AQ580" s="125">
        <f t="shared" si="10"/>
        <v>2.478974274925605</v>
      </c>
      <c r="AR580" s="125">
        <f t="shared" si="10"/>
        <v>2.5483855546235219</v>
      </c>
      <c r="AS580" s="125">
        <f t="shared" si="10"/>
        <v>2.6069984223798626</v>
      </c>
      <c r="AT580" s="125">
        <f t="shared" si="10"/>
        <v>2.5939634302679631</v>
      </c>
      <c r="AU580" s="125">
        <f t="shared" si="10"/>
        <v>2.5991513571284992</v>
      </c>
      <c r="AV580" s="125">
        <f t="shared" si="10"/>
        <v>2.6225437193426555</v>
      </c>
      <c r="AW580" s="125">
        <f t="shared" si="10"/>
        <v>2.6513917002554246</v>
      </c>
      <c r="AX580" s="125">
        <f t="shared" si="10"/>
        <v>2.7150251010615549</v>
      </c>
      <c r="AY580" s="125">
        <f t="shared" si="10"/>
        <v>2.8399162557103867</v>
      </c>
      <c r="AZ580" s="125">
        <f t="shared" si="10"/>
        <v>2.9393133246602501</v>
      </c>
      <c r="BA580" s="125">
        <f t="shared" si="10"/>
        <v>2.9980995911534549</v>
      </c>
      <c r="BB580" s="125">
        <f t="shared" si="11"/>
        <v>3.076050180523445</v>
      </c>
      <c r="BC580" s="125">
        <f t="shared" si="11"/>
        <v>3.1221909332312965</v>
      </c>
      <c r="BD580" s="125">
        <f t="shared" si="11"/>
        <v>3.1815125609626906</v>
      </c>
      <c r="BE580" s="125">
        <f t="shared" si="11"/>
        <v>3.2642318875477208</v>
      </c>
      <c r="BF580" s="125">
        <f t="shared" si="11"/>
        <v>3.3197238296360316</v>
      </c>
      <c r="BG580" s="125">
        <f t="shared" si="11"/>
        <v>3.4060366492065683</v>
      </c>
      <c r="BH580" s="125">
        <f t="shared" si="11"/>
        <v>3.4911875654367321</v>
      </c>
      <c r="BI580" s="125">
        <f t="shared" si="11"/>
        <v>3.6552733810122584</v>
      </c>
      <c r="BJ580" s="125">
        <f t="shared" si="11"/>
        <v>3.7758974025856626</v>
      </c>
      <c r="BK580" s="125">
        <f t="shared" si="11"/>
        <v>3.855191248039961</v>
      </c>
      <c r="BL580" s="125">
        <f t="shared" si="11"/>
        <v>3.8975983517684001</v>
      </c>
      <c r="BM580" s="125">
        <f t="shared" si="11"/>
        <v>3.9677551221002312</v>
      </c>
      <c r="BN580" s="125">
        <f t="shared" si="11"/>
        <v>4.023303693809634</v>
      </c>
      <c r="BO580" s="125">
        <f t="shared" si="11"/>
        <v>4.0675600344415397</v>
      </c>
      <c r="BP580" s="125">
        <f t="shared" si="11"/>
        <v>4.1977219555436687</v>
      </c>
      <c r="BQ580" s="125">
        <f t="shared" si="11"/>
        <v>4.2103151214102992</v>
      </c>
      <c r="BR580" s="125">
        <f t="shared" si="12"/>
        <v>4.2734698482314535</v>
      </c>
      <c r="BS580" s="125">
        <f t="shared" si="12"/>
        <v>4.3845800642854718</v>
      </c>
      <c r="BT580" s="125">
        <f t="shared" si="12"/>
        <v>4.4854254057640368</v>
      </c>
      <c r="BU580" s="125">
        <f t="shared" si="12"/>
        <v>4.6110173171254303</v>
      </c>
      <c r="BV580" s="125">
        <f t="shared" si="12"/>
        <v>4.657127490296685</v>
      </c>
      <c r="BW580" s="125">
        <f t="shared" si="12"/>
        <v>4.6943845102190584</v>
      </c>
      <c r="BX580" s="125">
        <f t="shared" si="12"/>
        <v>4.7037732792394964</v>
      </c>
      <c r="BY580" s="125">
        <f t="shared" si="12"/>
        <v>4.7696261051488493</v>
      </c>
      <c r="BZ580" s="125">
        <f t="shared" si="12"/>
        <v>4.8268616184106357</v>
      </c>
      <c r="CA580" s="125">
        <f t="shared" si="12"/>
        <v>4.9523600204893121</v>
      </c>
      <c r="CB580" s="125">
        <f t="shared" si="12"/>
        <v>5.0315977808171413</v>
      </c>
      <c r="CC580" s="125">
        <f t="shared" si="12"/>
        <v>5.1221665408718495</v>
      </c>
      <c r="CD580" s="125">
        <f t="shared" si="12"/>
        <v>5.4397408664059048</v>
      </c>
      <c r="CE580" s="125">
        <f t="shared" si="12"/>
        <v>5.8749201357183773</v>
      </c>
      <c r="CF580" s="125">
        <f t="shared" si="12"/>
        <v>5.9747937780255889</v>
      </c>
      <c r="CG580" s="125">
        <f t="shared" si="12"/>
        <v>6.0763652722520236</v>
      </c>
    </row>
    <row r="581" spans="1:85">
      <c r="A581" s="3"/>
      <c r="B581" s="123">
        <v>1971</v>
      </c>
      <c r="C581" s="123"/>
      <c r="D581" s="3"/>
      <c r="E581" s="126"/>
      <c r="F581" s="126"/>
      <c r="G581" s="126"/>
      <c r="H581" s="126"/>
      <c r="I581" s="126"/>
      <c r="J581" s="126"/>
      <c r="K581" s="126"/>
      <c r="L581" s="126"/>
      <c r="M581" s="126"/>
      <c r="N581" s="126"/>
      <c r="O581" s="126"/>
      <c r="P581" s="126"/>
      <c r="Q581" s="126"/>
      <c r="R581" s="126"/>
      <c r="S581" s="126"/>
      <c r="T581" s="126"/>
      <c r="U581" s="126"/>
      <c r="V581" s="126"/>
      <c r="W581" s="126"/>
      <c r="X581" s="126"/>
      <c r="Y581" s="126"/>
      <c r="Z581" s="126"/>
      <c r="AA581" s="126"/>
      <c r="AB581" s="126"/>
      <c r="AC581" s="126"/>
      <c r="AD581" s="124">
        <v>1</v>
      </c>
      <c r="AE581" s="125">
        <f t="shared" si="9"/>
        <v>1.0760000000000001</v>
      </c>
      <c r="AF581" s="125">
        <f t="shared" si="9"/>
        <v>1.1556240000000002</v>
      </c>
      <c r="AG581" s="125">
        <f t="shared" si="9"/>
        <v>1.2492295440000001</v>
      </c>
      <c r="AH581" s="125">
        <f t="shared" si="9"/>
        <v>1.3716540393120003</v>
      </c>
      <c r="AI581" s="125">
        <f t="shared" si="9"/>
        <v>1.5184210215183842</v>
      </c>
      <c r="AJ581" s="125">
        <f t="shared" si="9"/>
        <v>1.6444499663044101</v>
      </c>
      <c r="AK581" s="125">
        <f t="shared" si="9"/>
        <v>1.75627256401311</v>
      </c>
      <c r="AL581" s="125">
        <f t="shared" si="10"/>
        <v>1.8300360117016607</v>
      </c>
      <c r="AM581" s="125">
        <f t="shared" si="10"/>
        <v>1.8995773801463238</v>
      </c>
      <c r="AN581" s="125">
        <f t="shared" si="10"/>
        <v>2.0344473741367128</v>
      </c>
      <c r="AO581" s="125">
        <f t="shared" si="10"/>
        <v>2.1646520060814627</v>
      </c>
      <c r="AP581" s="125">
        <f t="shared" si="10"/>
        <v>2.2923664744402688</v>
      </c>
      <c r="AQ581" s="125">
        <f t="shared" si="10"/>
        <v>2.3519680027757159</v>
      </c>
      <c r="AR581" s="125">
        <f t="shared" si="10"/>
        <v>2.4178231068534362</v>
      </c>
      <c r="AS581" s="125">
        <f t="shared" si="10"/>
        <v>2.473433038311065</v>
      </c>
      <c r="AT581" s="125">
        <f t="shared" si="10"/>
        <v>2.4610658731195096</v>
      </c>
      <c r="AU581" s="125">
        <f t="shared" si="10"/>
        <v>2.4659880048657485</v>
      </c>
      <c r="AV581" s="125">
        <f t="shared" si="10"/>
        <v>2.4881818969095399</v>
      </c>
      <c r="AW581" s="125">
        <f t="shared" si="10"/>
        <v>2.5155518977755444</v>
      </c>
      <c r="AX581" s="125">
        <f t="shared" si="10"/>
        <v>2.5759251433221575</v>
      </c>
      <c r="AY581" s="125">
        <f t="shared" si="10"/>
        <v>2.6944176999149767</v>
      </c>
      <c r="AZ581" s="125">
        <f t="shared" si="10"/>
        <v>2.7887223194120008</v>
      </c>
      <c r="BA581" s="125">
        <f t="shared" si="10"/>
        <v>2.8444967658002409</v>
      </c>
      <c r="BB581" s="125">
        <f t="shared" si="11"/>
        <v>2.9184536817110471</v>
      </c>
      <c r="BC581" s="125">
        <f t="shared" si="11"/>
        <v>2.9622304869367126</v>
      </c>
      <c r="BD581" s="125">
        <f t="shared" si="11"/>
        <v>3.0185128661885101</v>
      </c>
      <c r="BE581" s="125">
        <f t="shared" si="11"/>
        <v>3.0969942007094113</v>
      </c>
      <c r="BF581" s="125">
        <f t="shared" si="11"/>
        <v>3.149643102121471</v>
      </c>
      <c r="BG581" s="125">
        <f t="shared" si="11"/>
        <v>3.2315338227766293</v>
      </c>
      <c r="BH581" s="125">
        <f t="shared" si="11"/>
        <v>3.3123221683460446</v>
      </c>
      <c r="BI581" s="125">
        <f t="shared" si="11"/>
        <v>3.4680013102583085</v>
      </c>
      <c r="BJ581" s="125">
        <f t="shared" si="11"/>
        <v>3.5824453534968326</v>
      </c>
      <c r="BK581" s="125">
        <f t="shared" si="11"/>
        <v>3.6576767059202657</v>
      </c>
      <c r="BL581" s="125">
        <f t="shared" si="11"/>
        <v>3.6979111496853885</v>
      </c>
      <c r="BM581" s="125">
        <f t="shared" si="11"/>
        <v>3.7644735503797255</v>
      </c>
      <c r="BN581" s="125">
        <f t="shared" si="11"/>
        <v>3.8171761800850419</v>
      </c>
      <c r="BO581" s="125">
        <f t="shared" si="11"/>
        <v>3.859165118065977</v>
      </c>
      <c r="BP581" s="125">
        <f t="shared" si="11"/>
        <v>3.9826584018440885</v>
      </c>
      <c r="BQ581" s="125">
        <f t="shared" si="11"/>
        <v>3.9946063770496205</v>
      </c>
      <c r="BR581" s="125">
        <f t="shared" si="12"/>
        <v>4.0545254727053646</v>
      </c>
      <c r="BS581" s="125">
        <f t="shared" si="12"/>
        <v>4.1599431349957046</v>
      </c>
      <c r="BT581" s="125">
        <f t="shared" si="12"/>
        <v>4.2556218271006054</v>
      </c>
      <c r="BU581" s="125">
        <f t="shared" si="12"/>
        <v>4.3747792382594222</v>
      </c>
      <c r="BV581" s="125">
        <f t="shared" si="12"/>
        <v>4.4185270306420161</v>
      </c>
      <c r="BW581" s="125">
        <f t="shared" si="12"/>
        <v>4.4538752468871525</v>
      </c>
      <c r="BX581" s="125">
        <f t="shared" si="12"/>
        <v>4.462782997380927</v>
      </c>
      <c r="BY581" s="125">
        <f t="shared" si="12"/>
        <v>4.5252619593442605</v>
      </c>
      <c r="BZ581" s="125">
        <f t="shared" si="12"/>
        <v>4.5795651028563915</v>
      </c>
      <c r="CA581" s="125">
        <f t="shared" si="12"/>
        <v>4.6986337955306574</v>
      </c>
      <c r="CB581" s="125">
        <f t="shared" si="12"/>
        <v>4.7738119362591478</v>
      </c>
      <c r="CC581" s="125">
        <f t="shared" si="12"/>
        <v>4.8597405511118126</v>
      </c>
      <c r="CD581" s="125">
        <f t="shared" si="12"/>
        <v>5.161044465280745</v>
      </c>
      <c r="CE581" s="125">
        <f t="shared" si="12"/>
        <v>5.5739280225032051</v>
      </c>
      <c r="CF581" s="125">
        <f t="shared" si="12"/>
        <v>5.6686847988857592</v>
      </c>
      <c r="CG581" s="125">
        <f t="shared" si="12"/>
        <v>5.7650524404668166</v>
      </c>
    </row>
    <row r="582" spans="1:85">
      <c r="A582" s="3"/>
      <c r="B582" s="123">
        <v>1972</v>
      </c>
      <c r="C582" s="123"/>
      <c r="D582" s="3"/>
      <c r="E582" s="126"/>
      <c r="F582" s="126"/>
      <c r="G582" s="126"/>
      <c r="H582" s="126"/>
      <c r="I582" s="126"/>
      <c r="J582" s="126"/>
      <c r="K582" s="126"/>
      <c r="L582" s="126"/>
      <c r="M582" s="126"/>
      <c r="N582" s="126"/>
      <c r="O582" s="126"/>
      <c r="P582" s="126"/>
      <c r="Q582" s="126"/>
      <c r="R582" s="126"/>
      <c r="S582" s="126"/>
      <c r="T582" s="126"/>
      <c r="U582" s="126"/>
      <c r="V582" s="126"/>
      <c r="W582" s="126"/>
      <c r="X582" s="126"/>
      <c r="Y582" s="126"/>
      <c r="Z582" s="126"/>
      <c r="AA582" s="126"/>
      <c r="AB582" s="126"/>
      <c r="AC582" s="126"/>
      <c r="AD582" s="126"/>
      <c r="AE582" s="124">
        <v>1</v>
      </c>
      <c r="AF582" s="125">
        <f t="shared" si="9"/>
        <v>1.0740000000000001</v>
      </c>
      <c r="AG582" s="125">
        <f t="shared" si="9"/>
        <v>1.1609940000000001</v>
      </c>
      <c r="AH582" s="125">
        <f t="shared" si="9"/>
        <v>1.2747714120000002</v>
      </c>
      <c r="AI582" s="125">
        <f t="shared" si="9"/>
        <v>1.4111719530840001</v>
      </c>
      <c r="AJ582" s="125">
        <f t="shared" si="9"/>
        <v>1.5282992251899721</v>
      </c>
      <c r="AK582" s="125">
        <f t="shared" si="9"/>
        <v>1.6322235725028902</v>
      </c>
      <c r="AL582" s="125">
        <f t="shared" si="10"/>
        <v>1.7007769625480116</v>
      </c>
      <c r="AM582" s="125">
        <f t="shared" si="10"/>
        <v>1.7654064871248361</v>
      </c>
      <c r="AN582" s="125">
        <f t="shared" si="10"/>
        <v>1.8907503477106993</v>
      </c>
      <c r="AO582" s="125">
        <f t="shared" si="10"/>
        <v>2.0117583699641841</v>
      </c>
      <c r="AP582" s="125">
        <f t="shared" si="10"/>
        <v>2.1304521137920709</v>
      </c>
      <c r="AQ582" s="125">
        <f t="shared" si="10"/>
        <v>2.1858438687506649</v>
      </c>
      <c r="AR582" s="125">
        <f t="shared" si="10"/>
        <v>2.2470474970756835</v>
      </c>
      <c r="AS582" s="125">
        <f t="shared" si="10"/>
        <v>2.2987295895084241</v>
      </c>
      <c r="AT582" s="125">
        <f t="shared" si="10"/>
        <v>2.2872359415608821</v>
      </c>
      <c r="AU582" s="125">
        <f t="shared" si="10"/>
        <v>2.2918104134440038</v>
      </c>
      <c r="AV582" s="125">
        <f t="shared" si="10"/>
        <v>2.3124367071649998</v>
      </c>
      <c r="AW582" s="125">
        <f t="shared" si="10"/>
        <v>2.3378735109438145</v>
      </c>
      <c r="AX582" s="125">
        <f t="shared" si="10"/>
        <v>2.393982475206466</v>
      </c>
      <c r="AY582" s="125">
        <f t="shared" si="10"/>
        <v>2.5041056690659635</v>
      </c>
      <c r="AZ582" s="125">
        <f t="shared" si="10"/>
        <v>2.5917493674832719</v>
      </c>
      <c r="BA582" s="125">
        <f t="shared" si="10"/>
        <v>2.6435843548329374</v>
      </c>
      <c r="BB582" s="125">
        <f t="shared" si="11"/>
        <v>2.7123175480585937</v>
      </c>
      <c r="BC582" s="125">
        <f t="shared" si="11"/>
        <v>2.7530023112794724</v>
      </c>
      <c r="BD582" s="125">
        <f t="shared" si="11"/>
        <v>2.8053093551937822</v>
      </c>
      <c r="BE582" s="125">
        <f t="shared" si="11"/>
        <v>2.8782473984288206</v>
      </c>
      <c r="BF582" s="125">
        <f t="shared" si="11"/>
        <v>2.9271776042021105</v>
      </c>
      <c r="BG582" s="125">
        <f t="shared" si="11"/>
        <v>3.0032842219113656</v>
      </c>
      <c r="BH582" s="125">
        <f t="shared" si="11"/>
        <v>3.0783663274591495</v>
      </c>
      <c r="BI582" s="125">
        <f t="shared" si="11"/>
        <v>3.2230495448497294</v>
      </c>
      <c r="BJ582" s="125">
        <f t="shared" si="11"/>
        <v>3.3294101798297704</v>
      </c>
      <c r="BK582" s="125">
        <f t="shared" si="11"/>
        <v>3.3993277936061954</v>
      </c>
      <c r="BL582" s="125">
        <f t="shared" si="11"/>
        <v>3.4367203993358633</v>
      </c>
      <c r="BM582" s="125">
        <f t="shared" si="11"/>
        <v>3.4985813665239087</v>
      </c>
      <c r="BN582" s="125">
        <f t="shared" si="11"/>
        <v>3.5475615056552434</v>
      </c>
      <c r="BO582" s="125">
        <f t="shared" si="11"/>
        <v>3.5865846822174507</v>
      </c>
      <c r="BP582" s="125">
        <f t="shared" si="11"/>
        <v>3.7013553920484092</v>
      </c>
      <c r="BQ582" s="125">
        <f t="shared" si="11"/>
        <v>3.7124594582245543</v>
      </c>
      <c r="BR582" s="125">
        <f t="shared" si="12"/>
        <v>3.7681463500979224</v>
      </c>
      <c r="BS582" s="125">
        <f t="shared" si="12"/>
        <v>3.8661181552004686</v>
      </c>
      <c r="BT582" s="125">
        <f t="shared" si="12"/>
        <v>3.9550388727700789</v>
      </c>
      <c r="BU582" s="125">
        <f t="shared" si="12"/>
        <v>4.0657799612076415</v>
      </c>
      <c r="BV582" s="125">
        <f t="shared" si="12"/>
        <v>4.106437760819718</v>
      </c>
      <c r="BW582" s="125">
        <f t="shared" si="12"/>
        <v>4.1392892629062761</v>
      </c>
      <c r="BX582" s="125">
        <f t="shared" si="12"/>
        <v>4.1475678414320889</v>
      </c>
      <c r="BY582" s="125">
        <f t="shared" si="12"/>
        <v>4.2056337912121382</v>
      </c>
      <c r="BZ582" s="125">
        <f t="shared" si="12"/>
        <v>4.2561013967066836</v>
      </c>
      <c r="CA582" s="125">
        <f t="shared" si="12"/>
        <v>4.3667600330210572</v>
      </c>
      <c r="CB582" s="125">
        <f t="shared" si="12"/>
        <v>4.4366281935493941</v>
      </c>
      <c r="CC582" s="125">
        <f t="shared" si="12"/>
        <v>4.516487501033283</v>
      </c>
      <c r="CD582" s="125">
        <f t="shared" si="12"/>
        <v>4.796509726097347</v>
      </c>
      <c r="CE582" s="125">
        <f t="shared" si="12"/>
        <v>5.1802305041851353</v>
      </c>
      <c r="CF582" s="125">
        <f t="shared" si="12"/>
        <v>5.2682944227562825</v>
      </c>
      <c r="CG582" s="125">
        <f t="shared" si="12"/>
        <v>5.3578554279431385</v>
      </c>
    </row>
    <row r="583" spans="1:85">
      <c r="A583" s="3"/>
      <c r="B583" s="123">
        <v>1973</v>
      </c>
      <c r="C583" s="123"/>
      <c r="D583" s="3"/>
      <c r="E583" s="126"/>
      <c r="F583" s="126"/>
      <c r="G583" s="126"/>
      <c r="H583" s="126"/>
      <c r="I583" s="126"/>
      <c r="J583" s="126"/>
      <c r="K583" s="126"/>
      <c r="L583" s="126"/>
      <c r="M583" s="126"/>
      <c r="N583" s="126"/>
      <c r="O583" s="126"/>
      <c r="P583" s="126"/>
      <c r="Q583" s="126"/>
      <c r="R583" s="126"/>
      <c r="S583" s="126"/>
      <c r="T583" s="126"/>
      <c r="U583" s="126"/>
      <c r="V583" s="126"/>
      <c r="W583" s="126"/>
      <c r="X583" s="126"/>
      <c r="Y583" s="126"/>
      <c r="Z583" s="126"/>
      <c r="AA583" s="126"/>
      <c r="AB583" s="126"/>
      <c r="AC583" s="126"/>
      <c r="AD583" s="126"/>
      <c r="AE583" s="126"/>
      <c r="AF583" s="124">
        <v>1</v>
      </c>
      <c r="AG583" s="125">
        <f t="shared" si="9"/>
        <v>1.081</v>
      </c>
      <c r="AH583" s="125">
        <f t="shared" si="9"/>
        <v>1.186938</v>
      </c>
      <c r="AI583" s="125">
        <f t="shared" si="9"/>
        <v>1.313940366</v>
      </c>
      <c r="AJ583" s="125">
        <f t="shared" si="9"/>
        <v>1.4229974163779999</v>
      </c>
      <c r="AK583" s="125">
        <f t="shared" si="9"/>
        <v>1.519761240691704</v>
      </c>
      <c r="AL583" s="125">
        <f t="shared" si="10"/>
        <v>1.5835912128007557</v>
      </c>
      <c r="AM583" s="125">
        <f t="shared" si="10"/>
        <v>1.6437676788871844</v>
      </c>
      <c r="AN583" s="125">
        <f t="shared" si="10"/>
        <v>1.7604751840881745</v>
      </c>
      <c r="AO583" s="125">
        <f t="shared" si="10"/>
        <v>1.8731455958698178</v>
      </c>
      <c r="AP583" s="125">
        <f t="shared" si="10"/>
        <v>1.9836611860261368</v>
      </c>
      <c r="AQ583" s="125">
        <f t="shared" si="10"/>
        <v>2.0352363768628163</v>
      </c>
      <c r="AR583" s="125">
        <f t="shared" si="10"/>
        <v>2.0922229954149754</v>
      </c>
      <c r="AS583" s="125">
        <f t="shared" si="10"/>
        <v>2.1403441243095198</v>
      </c>
      <c r="AT583" s="125">
        <f t="shared" si="10"/>
        <v>2.1296424036879724</v>
      </c>
      <c r="AU583" s="125">
        <f t="shared" si="10"/>
        <v>2.1339016884953486</v>
      </c>
      <c r="AV583" s="125">
        <f t="shared" si="10"/>
        <v>2.1531068036918066</v>
      </c>
      <c r="AW583" s="125">
        <f t="shared" si="10"/>
        <v>2.1767909785324164</v>
      </c>
      <c r="AX583" s="125">
        <f t="shared" si="10"/>
        <v>2.2290339620171946</v>
      </c>
      <c r="AY583" s="125">
        <f t="shared" si="10"/>
        <v>2.3315695242699856</v>
      </c>
      <c r="AZ583" s="125">
        <f t="shared" si="10"/>
        <v>2.4131744576194349</v>
      </c>
      <c r="BA583" s="125">
        <f t="shared" si="10"/>
        <v>2.4614379467718237</v>
      </c>
      <c r="BB583" s="125">
        <f t="shared" si="11"/>
        <v>2.5254353333878914</v>
      </c>
      <c r="BC583" s="125">
        <f t="shared" si="11"/>
        <v>2.5633168633887093</v>
      </c>
      <c r="BD583" s="125">
        <f t="shared" si="11"/>
        <v>2.6120198837930948</v>
      </c>
      <c r="BE583" s="125">
        <f t="shared" si="11"/>
        <v>2.6799324007717154</v>
      </c>
      <c r="BF583" s="125">
        <f t="shared" si="11"/>
        <v>2.7254912515848342</v>
      </c>
      <c r="BG583" s="125">
        <f t="shared" si="11"/>
        <v>2.7963540241260398</v>
      </c>
      <c r="BH583" s="125">
        <f t="shared" si="11"/>
        <v>2.8662628747291907</v>
      </c>
      <c r="BI583" s="125">
        <f t="shared" si="11"/>
        <v>3.0009772298414625</v>
      </c>
      <c r="BJ583" s="125">
        <f t="shared" si="11"/>
        <v>3.1000094784262306</v>
      </c>
      <c r="BK583" s="125">
        <f t="shared" si="11"/>
        <v>3.1651096774731813</v>
      </c>
      <c r="BL583" s="125">
        <f t="shared" si="11"/>
        <v>3.1999258839253861</v>
      </c>
      <c r="BM583" s="125">
        <f t="shared" si="11"/>
        <v>3.257524549836043</v>
      </c>
      <c r="BN583" s="125">
        <f t="shared" si="11"/>
        <v>3.3031298935337476</v>
      </c>
      <c r="BO583" s="125">
        <f t="shared" si="11"/>
        <v>3.3394643223626184</v>
      </c>
      <c r="BP583" s="125">
        <f t="shared" si="11"/>
        <v>3.4463271806782223</v>
      </c>
      <c r="BQ583" s="125">
        <f t="shared" si="11"/>
        <v>3.4566661622202566</v>
      </c>
      <c r="BR583" s="125">
        <f t="shared" si="12"/>
        <v>3.5085161546535599</v>
      </c>
      <c r="BS583" s="125">
        <f t="shared" si="12"/>
        <v>3.5997375746745526</v>
      </c>
      <c r="BT583" s="125">
        <f t="shared" si="12"/>
        <v>3.682531538892067</v>
      </c>
      <c r="BU583" s="125">
        <f t="shared" si="12"/>
        <v>3.7856424219810449</v>
      </c>
      <c r="BV583" s="125">
        <f t="shared" si="12"/>
        <v>3.8234988462008554</v>
      </c>
      <c r="BW583" s="125">
        <f t="shared" si="12"/>
        <v>3.8540868369704624</v>
      </c>
      <c r="BX583" s="125">
        <f t="shared" si="12"/>
        <v>3.8617950106444034</v>
      </c>
      <c r="BY583" s="125">
        <f t="shared" si="12"/>
        <v>3.9158601407934253</v>
      </c>
      <c r="BZ583" s="125">
        <f t="shared" si="12"/>
        <v>3.9628504624829466</v>
      </c>
      <c r="CA583" s="125">
        <f t="shared" si="12"/>
        <v>4.0658845745075034</v>
      </c>
      <c r="CB583" s="125">
        <f t="shared" si="12"/>
        <v>4.1309387276996237</v>
      </c>
      <c r="CC583" s="125">
        <f t="shared" si="12"/>
        <v>4.2052956247982172</v>
      </c>
      <c r="CD583" s="125">
        <f t="shared" si="12"/>
        <v>4.4660239535357071</v>
      </c>
      <c r="CE583" s="125">
        <f t="shared" si="12"/>
        <v>4.8233058698185642</v>
      </c>
      <c r="CF583" s="125">
        <f t="shared" si="12"/>
        <v>4.9053020696054794</v>
      </c>
      <c r="CG583" s="125">
        <f t="shared" si="12"/>
        <v>4.9886922047887721</v>
      </c>
    </row>
    <row r="584" spans="1:85">
      <c r="A584" s="3"/>
      <c r="B584" s="123">
        <v>1974</v>
      </c>
      <c r="C584" s="123"/>
      <c r="D584" s="3"/>
      <c r="E584" s="126"/>
      <c r="F584" s="126"/>
      <c r="G584" s="126"/>
      <c r="H584" s="126"/>
      <c r="I584" s="126"/>
      <c r="J584" s="126"/>
      <c r="K584" s="126"/>
      <c r="L584" s="126"/>
      <c r="M584" s="126"/>
      <c r="N584" s="126"/>
      <c r="O584" s="126"/>
      <c r="P584" s="126"/>
      <c r="Q584" s="126"/>
      <c r="R584" s="126"/>
      <c r="S584" s="126"/>
      <c r="T584" s="126"/>
      <c r="U584" s="126"/>
      <c r="V584" s="126"/>
      <c r="W584" s="126"/>
      <c r="X584" s="126"/>
      <c r="Y584" s="126"/>
      <c r="Z584" s="126"/>
      <c r="AA584" s="126"/>
      <c r="AB584" s="126"/>
      <c r="AC584" s="126"/>
      <c r="AD584" s="126"/>
      <c r="AE584" s="126"/>
      <c r="AF584" s="126"/>
      <c r="AG584" s="124">
        <v>1</v>
      </c>
      <c r="AH584" s="125">
        <f t="shared" si="9"/>
        <v>1.0980000000000001</v>
      </c>
      <c r="AI584" s="125">
        <f t="shared" si="9"/>
        <v>1.2154860000000001</v>
      </c>
      <c r="AJ584" s="125">
        <f t="shared" si="9"/>
        <v>1.3163713379999999</v>
      </c>
      <c r="AK584" s="125">
        <f t="shared" si="9"/>
        <v>1.4058845889839999</v>
      </c>
      <c r="AL584" s="125">
        <f t="shared" si="10"/>
        <v>1.4649317417213279</v>
      </c>
      <c r="AM584" s="125">
        <f t="shared" si="10"/>
        <v>1.5205991479067384</v>
      </c>
      <c r="AN584" s="125">
        <f t="shared" si="10"/>
        <v>1.6285616874081168</v>
      </c>
      <c r="AO584" s="125">
        <f t="shared" si="10"/>
        <v>1.7327896354022363</v>
      </c>
      <c r="AP584" s="125">
        <f t="shared" si="10"/>
        <v>1.8350242238909682</v>
      </c>
      <c r="AQ584" s="125">
        <f t="shared" si="10"/>
        <v>1.8827348537121333</v>
      </c>
      <c r="AR584" s="125">
        <f t="shared" si="10"/>
        <v>1.9354514296160732</v>
      </c>
      <c r="AS584" s="125">
        <f t="shared" si="10"/>
        <v>1.9799668124972427</v>
      </c>
      <c r="AT584" s="125">
        <f t="shared" si="10"/>
        <v>1.9700669784347564</v>
      </c>
      <c r="AU584" s="125">
        <f t="shared" si="10"/>
        <v>1.9740071123916259</v>
      </c>
      <c r="AV584" s="125">
        <f t="shared" si="10"/>
        <v>1.9917731764031503</v>
      </c>
      <c r="AW584" s="125">
        <f t="shared" si="10"/>
        <v>2.0136826813435849</v>
      </c>
      <c r="AX584" s="125">
        <f t="shared" si="10"/>
        <v>2.062011065695831</v>
      </c>
      <c r="AY584" s="125">
        <f t="shared" si="10"/>
        <v>2.1568635747178395</v>
      </c>
      <c r="AZ584" s="125">
        <f t="shared" si="10"/>
        <v>2.2323537998329637</v>
      </c>
      <c r="BA584" s="125">
        <f t="shared" si="10"/>
        <v>2.2770008758296232</v>
      </c>
      <c r="BB584" s="125">
        <f t="shared" si="11"/>
        <v>2.3362028986011936</v>
      </c>
      <c r="BC584" s="125">
        <f t="shared" si="11"/>
        <v>2.3712459420802112</v>
      </c>
      <c r="BD584" s="125">
        <f t="shared" si="11"/>
        <v>2.4162996149797351</v>
      </c>
      <c r="BE584" s="125">
        <f t="shared" si="11"/>
        <v>2.4791234049692084</v>
      </c>
      <c r="BF584" s="125">
        <f t="shared" si="11"/>
        <v>2.5212685028536845</v>
      </c>
      <c r="BG584" s="125">
        <f t="shared" si="11"/>
        <v>2.5868214839278805</v>
      </c>
      <c r="BH584" s="125">
        <f t="shared" si="11"/>
        <v>2.6514920210260771</v>
      </c>
      <c r="BI584" s="125">
        <f t="shared" si="11"/>
        <v>2.7761121460143023</v>
      </c>
      <c r="BJ584" s="125">
        <f t="shared" si="11"/>
        <v>2.8677238468327739</v>
      </c>
      <c r="BK584" s="125">
        <f t="shared" si="11"/>
        <v>2.927946047616262</v>
      </c>
      <c r="BL584" s="125">
        <f t="shared" si="11"/>
        <v>2.9601534541400407</v>
      </c>
      <c r="BM584" s="125">
        <f t="shared" si="11"/>
        <v>3.0134362163145614</v>
      </c>
      <c r="BN584" s="125">
        <f t="shared" si="11"/>
        <v>3.0556243233429652</v>
      </c>
      <c r="BO584" s="125">
        <f t="shared" si="11"/>
        <v>3.0892361908997374</v>
      </c>
      <c r="BP584" s="125">
        <f t="shared" si="11"/>
        <v>3.188091749008529</v>
      </c>
      <c r="BQ584" s="125">
        <f t="shared" si="11"/>
        <v>3.1976560242555543</v>
      </c>
      <c r="BR584" s="125">
        <f t="shared" si="12"/>
        <v>3.2456208646193874</v>
      </c>
      <c r="BS584" s="125">
        <f t="shared" si="12"/>
        <v>3.3300070070994914</v>
      </c>
      <c r="BT584" s="125">
        <f t="shared" si="12"/>
        <v>3.4065971682627794</v>
      </c>
      <c r="BU584" s="125">
        <f t="shared" si="12"/>
        <v>3.5019818889741372</v>
      </c>
      <c r="BV584" s="125">
        <f t="shared" si="12"/>
        <v>3.5370017078638787</v>
      </c>
      <c r="BW584" s="125">
        <f t="shared" si="12"/>
        <v>3.5652977215267896</v>
      </c>
      <c r="BX584" s="125">
        <f t="shared" si="12"/>
        <v>3.5724283169698432</v>
      </c>
      <c r="BY584" s="125">
        <f t="shared" si="12"/>
        <v>3.6224423134074208</v>
      </c>
      <c r="BZ584" s="125">
        <f t="shared" si="12"/>
        <v>3.66591162116831</v>
      </c>
      <c r="CA584" s="125">
        <f>BZ584*CA$553</f>
        <v>3.7612253233186861</v>
      </c>
      <c r="CB584" s="125">
        <f t="shared" si="12"/>
        <v>3.821404928491785</v>
      </c>
      <c r="CC584" s="125">
        <f t="shared" si="12"/>
        <v>3.8901902172046374</v>
      </c>
      <c r="CD584" s="125">
        <f t="shared" si="12"/>
        <v>4.1313820106713255</v>
      </c>
      <c r="CE584" s="125">
        <f t="shared" si="12"/>
        <v>4.4618925715250315</v>
      </c>
      <c r="CF584" s="125">
        <f t="shared" si="12"/>
        <v>4.5377447452409569</v>
      </c>
      <c r="CG584" s="125">
        <f t="shared" si="12"/>
        <v>4.6148864059100525</v>
      </c>
    </row>
    <row r="585" spans="1:85">
      <c r="A585" s="3"/>
      <c r="B585" s="123">
        <v>1975</v>
      </c>
      <c r="C585" s="123"/>
      <c r="D585" s="3"/>
      <c r="E585" s="126"/>
      <c r="F585" s="126"/>
      <c r="G585" s="126"/>
      <c r="H585" s="126"/>
      <c r="I585" s="126"/>
      <c r="J585" s="126"/>
      <c r="K585" s="126"/>
      <c r="L585" s="126"/>
      <c r="M585" s="126"/>
      <c r="N585" s="126"/>
      <c r="O585" s="126"/>
      <c r="P585" s="126"/>
      <c r="Q585" s="126"/>
      <c r="R585" s="126"/>
      <c r="S585" s="126"/>
      <c r="T585" s="126"/>
      <c r="U585" s="126"/>
      <c r="V585" s="126"/>
      <c r="W585" s="126"/>
      <c r="X585" s="126"/>
      <c r="Y585" s="126"/>
      <c r="Z585" s="126"/>
      <c r="AA585" s="126"/>
      <c r="AB585" s="126"/>
      <c r="AC585" s="126"/>
      <c r="AD585" s="126"/>
      <c r="AE585" s="126"/>
      <c r="AF585" s="126"/>
      <c r="AG585" s="126"/>
      <c r="AH585" s="124">
        <v>1</v>
      </c>
      <c r="AI585" s="125">
        <f t="shared" si="9"/>
        <v>1.107</v>
      </c>
      <c r="AJ585" s="125">
        <f t="shared" si="9"/>
        <v>1.1988809999999999</v>
      </c>
      <c r="AK585" s="125">
        <f t="shared" si="9"/>
        <v>1.280404908</v>
      </c>
      <c r="AL585" s="125">
        <f t="shared" si="10"/>
        <v>1.3341819141360001</v>
      </c>
      <c r="AM585" s="125">
        <f t="shared" si="10"/>
        <v>1.384880826873168</v>
      </c>
      <c r="AN585" s="125">
        <f t="shared" si="10"/>
        <v>1.4832073655811628</v>
      </c>
      <c r="AO585" s="125">
        <f t="shared" si="10"/>
        <v>1.5781326369783573</v>
      </c>
      <c r="AP585" s="125">
        <f t="shared" si="10"/>
        <v>1.6712424625600804</v>
      </c>
      <c r="AQ585" s="125">
        <f t="shared" si="10"/>
        <v>1.7146947665866425</v>
      </c>
      <c r="AR585" s="125">
        <f t="shared" si="10"/>
        <v>1.7627062200510686</v>
      </c>
      <c r="AS585" s="125">
        <f t="shared" si="10"/>
        <v>1.803248463112243</v>
      </c>
      <c r="AT585" s="125">
        <f t="shared" si="10"/>
        <v>1.7942322207966817</v>
      </c>
      <c r="AU585" s="125">
        <f t="shared" si="10"/>
        <v>1.797820685238275</v>
      </c>
      <c r="AV585" s="125">
        <f t="shared" si="10"/>
        <v>1.8140010714054193</v>
      </c>
      <c r="AW585" s="125">
        <f t="shared" si="10"/>
        <v>1.8339550831908789</v>
      </c>
      <c r="AX585" s="125">
        <f t="shared" si="10"/>
        <v>1.8779700051874599</v>
      </c>
      <c r="AY585" s="125">
        <f t="shared" si="10"/>
        <v>1.9643566254260831</v>
      </c>
      <c r="AZ585" s="125">
        <f t="shared" si="10"/>
        <v>2.0331091073159957</v>
      </c>
      <c r="BA585" s="125">
        <f t="shared" si="10"/>
        <v>2.0737712894623157</v>
      </c>
      <c r="BB585" s="125">
        <f t="shared" si="11"/>
        <v>2.1276893429883361</v>
      </c>
      <c r="BC585" s="125">
        <f t="shared" si="11"/>
        <v>2.159604683133161</v>
      </c>
      <c r="BD585" s="125">
        <f t="shared" si="11"/>
        <v>2.2006371721126907</v>
      </c>
      <c r="BE585" s="125">
        <f t="shared" si="11"/>
        <v>2.2578537385876207</v>
      </c>
      <c r="BF585" s="125">
        <f t="shared" si="11"/>
        <v>2.2962372521436101</v>
      </c>
      <c r="BG585" s="125">
        <f t="shared" si="11"/>
        <v>2.355939420699344</v>
      </c>
      <c r="BH585" s="125">
        <f t="shared" si="11"/>
        <v>2.4148379062168273</v>
      </c>
      <c r="BI585" s="125">
        <f t="shared" si="11"/>
        <v>2.5283352878090182</v>
      </c>
      <c r="BJ585" s="125">
        <f t="shared" si="11"/>
        <v>2.6117703523067157</v>
      </c>
      <c r="BK585" s="125">
        <f t="shared" si="11"/>
        <v>2.6666175297051566</v>
      </c>
      <c r="BL585" s="125">
        <f t="shared" si="11"/>
        <v>2.695950322531913</v>
      </c>
      <c r="BM585" s="125">
        <f t="shared" si="11"/>
        <v>2.7444774283374875</v>
      </c>
      <c r="BN585" s="125">
        <f t="shared" si="11"/>
        <v>2.7829001123342123</v>
      </c>
      <c r="BO585" s="125">
        <f t="shared" si="11"/>
        <v>2.8135120135698886</v>
      </c>
      <c r="BP585" s="125">
        <f t="shared" si="11"/>
        <v>2.9035443980041249</v>
      </c>
      <c r="BQ585" s="125">
        <f t="shared" si="11"/>
        <v>2.912255031198137</v>
      </c>
      <c r="BR585" s="125">
        <f t="shared" si="12"/>
        <v>2.9559388566661089</v>
      </c>
      <c r="BS585" s="125">
        <f t="shared" si="12"/>
        <v>3.0327932669394277</v>
      </c>
      <c r="BT585" s="125">
        <f t="shared" si="12"/>
        <v>3.1025475120790342</v>
      </c>
      <c r="BU585" s="125">
        <f t="shared" si="12"/>
        <v>3.1894188424172474</v>
      </c>
      <c r="BV585" s="125">
        <f t="shared" si="12"/>
        <v>3.22131303084142</v>
      </c>
      <c r="BW585" s="125">
        <f t="shared" si="12"/>
        <v>3.2470835350881515</v>
      </c>
      <c r="BX585" s="125">
        <f t="shared" si="12"/>
        <v>3.2535777021583279</v>
      </c>
      <c r="BY585" s="125">
        <f t="shared" si="12"/>
        <v>3.2991277899885443</v>
      </c>
      <c r="BZ585" s="125">
        <f t="shared" si="12"/>
        <v>3.3387173234684067</v>
      </c>
      <c r="CA585" s="125">
        <f t="shared" si="12"/>
        <v>3.4255239738785854</v>
      </c>
      <c r="CB585" s="125">
        <f t="shared" si="12"/>
        <v>3.4803323574606426</v>
      </c>
      <c r="CC585" s="125">
        <f t="shared" si="12"/>
        <v>3.5429783398949342</v>
      </c>
      <c r="CD585" s="125">
        <f t="shared" si="12"/>
        <v>3.7626429969684203</v>
      </c>
      <c r="CE585" s="125">
        <f t="shared" si="12"/>
        <v>4.0636544367258942</v>
      </c>
      <c r="CF585" s="125">
        <f t="shared" si="12"/>
        <v>4.1327365621502343</v>
      </c>
      <c r="CG585" s="125">
        <f t="shared" si="12"/>
        <v>4.2029930837067875</v>
      </c>
    </row>
    <row r="586" spans="1:85">
      <c r="A586" s="3"/>
      <c r="B586" s="123">
        <v>1976</v>
      </c>
      <c r="C586" s="123"/>
      <c r="D586" s="3"/>
      <c r="E586" s="126"/>
      <c r="F586" s="126"/>
      <c r="G586" s="126"/>
      <c r="H586" s="126"/>
      <c r="I586" s="126"/>
      <c r="J586" s="126"/>
      <c r="K586" s="126"/>
      <c r="L586" s="126"/>
      <c r="M586" s="126"/>
      <c r="N586" s="126"/>
      <c r="O586" s="126"/>
      <c r="P586" s="126"/>
      <c r="Q586" s="126"/>
      <c r="R586" s="126"/>
      <c r="S586" s="126"/>
      <c r="T586" s="126"/>
      <c r="U586" s="126"/>
      <c r="V586" s="126"/>
      <c r="W586" s="126"/>
      <c r="X586" s="126"/>
      <c r="Y586" s="126"/>
      <c r="Z586" s="126"/>
      <c r="AA586" s="126"/>
      <c r="AB586" s="126"/>
      <c r="AC586" s="126"/>
      <c r="AD586" s="126"/>
      <c r="AE586" s="126"/>
      <c r="AF586" s="126"/>
      <c r="AG586" s="126"/>
      <c r="AH586" s="126"/>
      <c r="AI586" s="124">
        <v>1</v>
      </c>
      <c r="AJ586" s="125">
        <f t="shared" si="9"/>
        <v>1.083</v>
      </c>
      <c r="AK586" s="125">
        <f t="shared" si="9"/>
        <v>1.156644</v>
      </c>
      <c r="AL586" s="125">
        <f t="shared" si="10"/>
        <v>1.2052230480000001</v>
      </c>
      <c r="AM586" s="125">
        <f t="shared" si="10"/>
        <v>1.2510215238240001</v>
      </c>
      <c r="AN586" s="125">
        <f t="shared" si="10"/>
        <v>1.3398440520155042</v>
      </c>
      <c r="AO586" s="125">
        <f t="shared" si="10"/>
        <v>1.4255940713444966</v>
      </c>
      <c r="AP586" s="125">
        <f t="shared" si="10"/>
        <v>1.5097041215538218</v>
      </c>
      <c r="AQ586" s="125">
        <f t="shared" si="10"/>
        <v>1.5489564287142212</v>
      </c>
      <c r="AR586" s="125">
        <f t="shared" si="10"/>
        <v>1.5923272087182194</v>
      </c>
      <c r="AS586" s="125">
        <f t="shared" si="10"/>
        <v>1.6289507345187384</v>
      </c>
      <c r="AT586" s="125">
        <f t="shared" si="10"/>
        <v>1.6208059808461448</v>
      </c>
      <c r="AU586" s="125">
        <f t="shared" si="10"/>
        <v>1.6240475928078371</v>
      </c>
      <c r="AV586" s="125">
        <f t="shared" si="10"/>
        <v>1.6386640211431074</v>
      </c>
      <c r="AW586" s="125">
        <f t="shared" si="10"/>
        <v>1.6566893253756814</v>
      </c>
      <c r="AX586" s="125">
        <f t="shared" si="10"/>
        <v>1.6964498691846976</v>
      </c>
      <c r="AY586" s="125">
        <f t="shared" si="10"/>
        <v>1.7744865631671938</v>
      </c>
      <c r="AZ586" s="125">
        <f t="shared" si="10"/>
        <v>1.8365935928780455</v>
      </c>
      <c r="BA586" s="125">
        <f t="shared" si="10"/>
        <v>1.8733254647356063</v>
      </c>
      <c r="BB586" s="125">
        <f t="shared" si="11"/>
        <v>1.9220319268187323</v>
      </c>
      <c r="BC586" s="125">
        <f t="shared" si="11"/>
        <v>1.9508624057210131</v>
      </c>
      <c r="BD586" s="125">
        <f t="shared" si="11"/>
        <v>1.9879287914297121</v>
      </c>
      <c r="BE586" s="125">
        <f t="shared" si="11"/>
        <v>2.0396149400068846</v>
      </c>
      <c r="BF586" s="125">
        <f t="shared" si="11"/>
        <v>2.0742883939870014</v>
      </c>
      <c r="BG586" s="125">
        <f t="shared" si="11"/>
        <v>2.1282198922306637</v>
      </c>
      <c r="BH586" s="125">
        <f t="shared" si="11"/>
        <v>2.1814253895364302</v>
      </c>
      <c r="BI586" s="125">
        <f t="shared" si="11"/>
        <v>2.2839523828446424</v>
      </c>
      <c r="BJ586" s="125">
        <f t="shared" si="11"/>
        <v>2.3593228114785156</v>
      </c>
      <c r="BK586" s="125">
        <f t="shared" si="11"/>
        <v>2.4088685905195644</v>
      </c>
      <c r="BL586" s="125">
        <f t="shared" si="11"/>
        <v>2.4353661450152795</v>
      </c>
      <c r="BM586" s="125">
        <f t="shared" si="11"/>
        <v>2.4792027356255546</v>
      </c>
      <c r="BN586" s="125">
        <f t="shared" si="11"/>
        <v>2.5139115739243123</v>
      </c>
      <c r="BO586" s="125">
        <f t="shared" si="11"/>
        <v>2.5415646012374795</v>
      </c>
      <c r="BP586" s="125">
        <f t="shared" si="11"/>
        <v>2.6228946684770791</v>
      </c>
      <c r="BQ586" s="125">
        <f t="shared" si="11"/>
        <v>2.6307633524825103</v>
      </c>
      <c r="BR586" s="125">
        <f t="shared" si="12"/>
        <v>2.6702248027697477</v>
      </c>
      <c r="BS586" s="125">
        <f t="shared" si="12"/>
        <v>2.7396506476417612</v>
      </c>
      <c r="BT586" s="125">
        <f t="shared" si="12"/>
        <v>2.8026626125375214</v>
      </c>
      <c r="BU586" s="125">
        <f t="shared" si="12"/>
        <v>2.881137165688572</v>
      </c>
      <c r="BV586" s="125">
        <f t="shared" si="12"/>
        <v>2.9099485373454579</v>
      </c>
      <c r="BW586" s="125">
        <f t="shared" si="12"/>
        <v>2.9332281256442214</v>
      </c>
      <c r="BX586" s="125">
        <f t="shared" si="12"/>
        <v>2.9390945818955099</v>
      </c>
      <c r="BY586" s="125">
        <f t="shared" si="12"/>
        <v>2.9802419060420471</v>
      </c>
      <c r="BZ586" s="125">
        <f t="shared" si="12"/>
        <v>3.0160048089145515</v>
      </c>
      <c r="CA586" s="125">
        <f t="shared" si="12"/>
        <v>3.09442093394633</v>
      </c>
      <c r="CB586" s="125">
        <f t="shared" si="12"/>
        <v>3.1439316688894712</v>
      </c>
      <c r="CC586" s="125">
        <f t="shared" si="12"/>
        <v>3.2005224389294815</v>
      </c>
      <c r="CD586" s="125">
        <f t="shared" si="12"/>
        <v>3.3989548301431096</v>
      </c>
      <c r="CE586" s="125">
        <f t="shared" si="12"/>
        <v>3.6708712165545587</v>
      </c>
      <c r="CF586" s="125">
        <f t="shared" si="12"/>
        <v>3.7332760272359859</v>
      </c>
      <c r="CG586" s="125">
        <f t="shared" si="12"/>
        <v>3.7967417196989972</v>
      </c>
    </row>
    <row r="587" spans="1:85">
      <c r="A587" s="3"/>
      <c r="B587" s="123">
        <v>1977</v>
      </c>
      <c r="C587" s="123"/>
      <c r="D587" s="3"/>
      <c r="E587" s="126"/>
      <c r="F587" s="126"/>
      <c r="G587" s="126"/>
      <c r="H587" s="126"/>
      <c r="I587" s="126"/>
      <c r="J587" s="126"/>
      <c r="K587" s="126"/>
      <c r="L587" s="126"/>
      <c r="M587" s="126"/>
      <c r="N587" s="126"/>
      <c r="O587" s="126"/>
      <c r="P587" s="126"/>
      <c r="Q587" s="126"/>
      <c r="R587" s="126"/>
      <c r="S587" s="126"/>
      <c r="T587" s="126"/>
      <c r="U587" s="126"/>
      <c r="V587" s="126"/>
      <c r="W587" s="126"/>
      <c r="X587" s="126"/>
      <c r="Y587" s="126"/>
      <c r="Z587" s="126"/>
      <c r="AA587" s="126"/>
      <c r="AB587" s="126"/>
      <c r="AC587" s="126"/>
      <c r="AD587" s="126"/>
      <c r="AE587" s="126"/>
      <c r="AF587" s="126"/>
      <c r="AG587" s="126"/>
      <c r="AH587" s="126"/>
      <c r="AI587" s="126"/>
      <c r="AJ587" s="124">
        <v>1</v>
      </c>
      <c r="AK587" s="125">
        <f t="shared" si="9"/>
        <v>1.0680000000000001</v>
      </c>
      <c r="AL587" s="125">
        <f t="shared" si="10"/>
        <v>1.1128560000000001</v>
      </c>
      <c r="AM587" s="125">
        <f t="shared" si="10"/>
        <v>1.1551445280000001</v>
      </c>
      <c r="AN587" s="125">
        <f t="shared" si="10"/>
        <v>1.237159789488</v>
      </c>
      <c r="AO587" s="125">
        <f t="shared" si="10"/>
        <v>1.316338016015232</v>
      </c>
      <c r="AP587" s="125">
        <f t="shared" si="10"/>
        <v>1.3940019589601307</v>
      </c>
      <c r="AQ587" s="125">
        <f t="shared" si="10"/>
        <v>1.430246009893094</v>
      </c>
      <c r="AR587" s="125">
        <f t="shared" si="10"/>
        <v>1.4702928981701007</v>
      </c>
      <c r="AS587" s="125">
        <f t="shared" si="10"/>
        <v>1.5041096348280127</v>
      </c>
      <c r="AT587" s="125">
        <f t="shared" si="10"/>
        <v>1.4965890866538727</v>
      </c>
      <c r="AU587" s="125">
        <f t="shared" si="10"/>
        <v>1.4995822648271804</v>
      </c>
      <c r="AV587" s="125">
        <f t="shared" si="10"/>
        <v>1.5130785052106248</v>
      </c>
      <c r="AW587" s="125">
        <f t="shared" si="10"/>
        <v>1.5297223687679415</v>
      </c>
      <c r="AX587" s="125">
        <f t="shared" si="10"/>
        <v>1.5664357056183722</v>
      </c>
      <c r="AY587" s="125">
        <f t="shared" si="10"/>
        <v>1.6384917480768173</v>
      </c>
      <c r="AZ587" s="125">
        <f t="shared" si="10"/>
        <v>1.6958389592595058</v>
      </c>
      <c r="BA587" s="125">
        <f t="shared" ref="BA587:BO603" si="13">AZ587*BA$553</f>
        <v>1.729755738444696</v>
      </c>
      <c r="BB587" s="125">
        <f t="shared" si="11"/>
        <v>1.774729387644258</v>
      </c>
      <c r="BC587" s="125">
        <f t="shared" si="11"/>
        <v>1.8013503284589216</v>
      </c>
      <c r="BD587" s="125">
        <f t="shared" si="11"/>
        <v>1.8355759846996409</v>
      </c>
      <c r="BE587" s="125">
        <f t="shared" si="11"/>
        <v>1.8833009603018316</v>
      </c>
      <c r="BF587" s="125">
        <f t="shared" si="11"/>
        <v>1.9153170766269625</v>
      </c>
      <c r="BG587" s="125">
        <f t="shared" si="11"/>
        <v>1.9651153206192635</v>
      </c>
      <c r="BH587" s="125">
        <f t="shared" si="11"/>
        <v>2.0142432036347451</v>
      </c>
      <c r="BI587" s="125">
        <f t="shared" si="11"/>
        <v>2.108912634205578</v>
      </c>
      <c r="BJ587" s="125">
        <f t="shared" si="11"/>
        <v>2.1785067511343619</v>
      </c>
      <c r="BK587" s="125">
        <f t="shared" si="11"/>
        <v>2.2242553929081832</v>
      </c>
      <c r="BL587" s="125">
        <f t="shared" si="11"/>
        <v>2.2487222022301729</v>
      </c>
      <c r="BM587" s="125">
        <f t="shared" si="11"/>
        <v>2.289199201870316</v>
      </c>
      <c r="BN587" s="125">
        <f t="shared" si="11"/>
        <v>2.3212479906965005</v>
      </c>
      <c r="BO587" s="125">
        <f t="shared" si="11"/>
        <v>2.3467817185941615</v>
      </c>
      <c r="BP587" s="125">
        <f t="shared" si="11"/>
        <v>2.4218787335891747</v>
      </c>
      <c r="BQ587" s="125">
        <f t="shared" ref="BP587:CE603" si="14">BP587*BQ$553</f>
        <v>2.4291443697899422</v>
      </c>
      <c r="BR587" s="125">
        <f t="shared" si="12"/>
        <v>2.4655815353367911</v>
      </c>
      <c r="BS587" s="125">
        <f t="shared" si="12"/>
        <v>2.5296866552555479</v>
      </c>
      <c r="BT587" s="125">
        <f t="shared" si="12"/>
        <v>2.5878694483264253</v>
      </c>
      <c r="BU587" s="125">
        <f t="shared" si="12"/>
        <v>2.6603297928795651</v>
      </c>
      <c r="BV587" s="125">
        <f t="shared" si="12"/>
        <v>2.6869330908083606</v>
      </c>
      <c r="BW587" s="125">
        <f t="shared" si="12"/>
        <v>2.7084285555348275</v>
      </c>
      <c r="BX587" s="125">
        <f t="shared" si="12"/>
        <v>2.7138454126458971</v>
      </c>
      <c r="BY587" s="125">
        <f t="shared" si="12"/>
        <v>2.7518392484229395</v>
      </c>
      <c r="BZ587" s="125">
        <f t="shared" si="12"/>
        <v>2.7848613194040146</v>
      </c>
      <c r="CA587" s="125">
        <f t="shared" si="12"/>
        <v>2.8572677137085192</v>
      </c>
      <c r="CB587" s="125">
        <f t="shared" si="12"/>
        <v>2.9029839971278557</v>
      </c>
      <c r="CC587" s="125">
        <f t="shared" si="12"/>
        <v>2.9552377090761572</v>
      </c>
      <c r="CD587" s="125">
        <f t="shared" si="12"/>
        <v>3.1384624470388793</v>
      </c>
      <c r="CE587" s="125">
        <f t="shared" si="12"/>
        <v>3.3895394428019898</v>
      </c>
      <c r="CF587" s="125">
        <f t="shared" si="12"/>
        <v>3.4471616133296235</v>
      </c>
      <c r="CG587" s="125">
        <f t="shared" si="12"/>
        <v>3.5057633607562266</v>
      </c>
    </row>
    <row r="588" spans="1:85">
      <c r="A588" s="3"/>
      <c r="B588" s="123">
        <v>1978</v>
      </c>
      <c r="C588" s="123"/>
      <c r="D588" s="3"/>
      <c r="E588" s="126"/>
      <c r="F588" s="126"/>
      <c r="G588" s="126"/>
      <c r="H588" s="126"/>
      <c r="I588" s="126"/>
      <c r="J588" s="126"/>
      <c r="K588" s="126"/>
      <c r="L588" s="126"/>
      <c r="M588" s="126"/>
      <c r="N588" s="126"/>
      <c r="O588" s="126"/>
      <c r="P588" s="126"/>
      <c r="Q588" s="126"/>
      <c r="R588" s="126"/>
      <c r="S588" s="126"/>
      <c r="T588" s="126"/>
      <c r="U588" s="126"/>
      <c r="V588" s="126"/>
      <c r="W588" s="126"/>
      <c r="X588" s="126"/>
      <c r="Y588" s="126"/>
      <c r="Z588" s="126"/>
      <c r="AA588" s="126"/>
      <c r="AB588" s="126"/>
      <c r="AC588" s="126"/>
      <c r="AD588" s="126"/>
      <c r="AE588" s="126"/>
      <c r="AF588" s="126"/>
      <c r="AG588" s="126"/>
      <c r="AH588" s="126"/>
      <c r="AI588" s="126"/>
      <c r="AJ588" s="126"/>
      <c r="AK588" s="124">
        <v>1</v>
      </c>
      <c r="AL588" s="125">
        <f t="shared" ref="AL588:AZ602" si="15">AK588*AL$553</f>
        <v>1.042</v>
      </c>
      <c r="AM588" s="125">
        <f t="shared" si="15"/>
        <v>1.081596</v>
      </c>
      <c r="AN588" s="125">
        <f t="shared" si="15"/>
        <v>1.1583893160000001</v>
      </c>
      <c r="AO588" s="125">
        <f t="shared" si="15"/>
        <v>1.232526232224</v>
      </c>
      <c r="AP588" s="125">
        <f t="shared" si="15"/>
        <v>1.3052452799252159</v>
      </c>
      <c r="AQ588" s="125">
        <f t="shared" si="15"/>
        <v>1.3391816572032715</v>
      </c>
      <c r="AR588" s="125">
        <f t="shared" si="15"/>
        <v>1.3766787436049632</v>
      </c>
      <c r="AS588" s="125">
        <f t="shared" si="15"/>
        <v>1.4083423547078773</v>
      </c>
      <c r="AT588" s="125">
        <f t="shared" si="15"/>
        <v>1.401300642934338</v>
      </c>
      <c r="AU588" s="125">
        <f t="shared" si="15"/>
        <v>1.4041032442202066</v>
      </c>
      <c r="AV588" s="125">
        <f t="shared" si="15"/>
        <v>1.4167401734181884</v>
      </c>
      <c r="AW588" s="125">
        <f t="shared" si="15"/>
        <v>1.4323243153257883</v>
      </c>
      <c r="AX588" s="125">
        <f t="shared" si="15"/>
        <v>1.4667000988936072</v>
      </c>
      <c r="AY588" s="125">
        <f t="shared" si="15"/>
        <v>1.5341683034427132</v>
      </c>
      <c r="AZ588" s="125">
        <f t="shared" si="15"/>
        <v>1.5878641940632079</v>
      </c>
      <c r="BA588" s="125">
        <f t="shared" si="13"/>
        <v>1.619621477944472</v>
      </c>
      <c r="BB588" s="125">
        <f t="shared" si="13"/>
        <v>1.6617316363710284</v>
      </c>
      <c r="BC588" s="125">
        <f t="shared" si="13"/>
        <v>1.6866576109165936</v>
      </c>
      <c r="BD588" s="125">
        <f t="shared" si="13"/>
        <v>1.7187041055240087</v>
      </c>
      <c r="BE588" s="125">
        <f t="shared" si="13"/>
        <v>1.7633904122676329</v>
      </c>
      <c r="BF588" s="125">
        <f t="shared" si="13"/>
        <v>1.7933680492761825</v>
      </c>
      <c r="BG588" s="125">
        <f t="shared" si="13"/>
        <v>1.8399956185573634</v>
      </c>
      <c r="BH588" s="125">
        <f t="shared" si="13"/>
        <v>1.8859955090212972</v>
      </c>
      <c r="BI588" s="125">
        <f t="shared" si="13"/>
        <v>1.974637297945298</v>
      </c>
      <c r="BJ588" s="125">
        <f t="shared" si="13"/>
        <v>2.0398003287774928</v>
      </c>
      <c r="BK588" s="125">
        <f t="shared" si="13"/>
        <v>2.0826361356818199</v>
      </c>
      <c r="BL588" s="125">
        <f t="shared" si="13"/>
        <v>2.1055451331743198</v>
      </c>
      <c r="BM588" s="125">
        <f t="shared" si="13"/>
        <v>2.1434449455714577</v>
      </c>
      <c r="BN588" s="125">
        <f t="shared" si="13"/>
        <v>2.1734531748094583</v>
      </c>
      <c r="BO588" s="125">
        <f t="shared" si="13"/>
        <v>2.1973611597323623</v>
      </c>
      <c r="BP588" s="125">
        <f t="shared" si="14"/>
        <v>2.2676767168437979</v>
      </c>
      <c r="BQ588" s="125">
        <f t="shared" si="14"/>
        <v>2.274479746994329</v>
      </c>
      <c r="BR588" s="125">
        <f t="shared" si="14"/>
        <v>2.3085969431992437</v>
      </c>
      <c r="BS588" s="125">
        <f t="shared" si="14"/>
        <v>2.368620463722424</v>
      </c>
      <c r="BT588" s="125">
        <f t="shared" si="14"/>
        <v>2.4230987343880397</v>
      </c>
      <c r="BU588" s="125">
        <f t="shared" si="14"/>
        <v>2.490945498950905</v>
      </c>
      <c r="BV588" s="125">
        <f t="shared" si="14"/>
        <v>2.5158549539404143</v>
      </c>
      <c r="BW588" s="125">
        <f t="shared" si="14"/>
        <v>2.5359817935719375</v>
      </c>
      <c r="BX588" s="125">
        <f t="shared" si="14"/>
        <v>2.5410537571590814</v>
      </c>
      <c r="BY588" s="125">
        <f t="shared" si="14"/>
        <v>2.5766285097593085</v>
      </c>
      <c r="BZ588" s="125">
        <f t="shared" si="14"/>
        <v>2.60754805187642</v>
      </c>
      <c r="CA588" s="125">
        <f t="shared" si="14"/>
        <v>2.6753443012252069</v>
      </c>
      <c r="CB588" s="125">
        <f t="shared" si="14"/>
        <v>2.7181498100448103</v>
      </c>
      <c r="CC588" s="125">
        <f t="shared" si="14"/>
        <v>2.7670765066256169</v>
      </c>
      <c r="CD588" s="125">
        <f t="shared" si="14"/>
        <v>2.9386352500364055</v>
      </c>
      <c r="CE588" s="125">
        <f t="shared" si="14"/>
        <v>3.1737260700393182</v>
      </c>
      <c r="CF588" s="125">
        <f t="shared" ref="CF588:CG619" si="16">CE588*CF$553</f>
        <v>3.2276794132299864</v>
      </c>
      <c r="CG588" s="125">
        <f t="shared" si="16"/>
        <v>3.2825499632548958</v>
      </c>
    </row>
    <row r="589" spans="1:85">
      <c r="A589" s="3"/>
      <c r="B589" s="123">
        <v>1979</v>
      </c>
      <c r="C589" s="123"/>
      <c r="D589" s="3"/>
      <c r="E589" s="126"/>
      <c r="F589" s="126"/>
      <c r="G589" s="126"/>
      <c r="H589" s="126"/>
      <c r="I589" s="126"/>
      <c r="J589" s="126"/>
      <c r="K589" s="126"/>
      <c r="L589" s="126"/>
      <c r="M589" s="126"/>
      <c r="N589" s="126"/>
      <c r="O589" s="126"/>
      <c r="P589" s="126"/>
      <c r="Q589" s="126"/>
      <c r="R589" s="126"/>
      <c r="S589" s="126"/>
      <c r="T589" s="126"/>
      <c r="U589" s="126"/>
      <c r="V589" s="126"/>
      <c r="W589" s="126"/>
      <c r="X589" s="126"/>
      <c r="Y589" s="126"/>
      <c r="Z589" s="126"/>
      <c r="AA589" s="126"/>
      <c r="AB589" s="126"/>
      <c r="AC589" s="126"/>
      <c r="AD589" s="126"/>
      <c r="AE589" s="126"/>
      <c r="AF589" s="126"/>
      <c r="AG589" s="126"/>
      <c r="AH589" s="126"/>
      <c r="AI589" s="126"/>
      <c r="AJ589" s="126"/>
      <c r="AK589" s="126"/>
      <c r="AL589" s="124">
        <v>1</v>
      </c>
      <c r="AM589" s="125">
        <f t="shared" si="15"/>
        <v>1.038</v>
      </c>
      <c r="AN589" s="125">
        <f t="shared" si="15"/>
        <v>1.1116980000000001</v>
      </c>
      <c r="AO589" s="125">
        <f t="shared" si="15"/>
        <v>1.1828466720000002</v>
      </c>
      <c r="AP589" s="125">
        <f t="shared" si="15"/>
        <v>1.2526346256480001</v>
      </c>
      <c r="AQ589" s="125">
        <f t="shared" si="15"/>
        <v>1.2852031259148482</v>
      </c>
      <c r="AR589" s="125">
        <f t="shared" si="15"/>
        <v>1.3211888134404639</v>
      </c>
      <c r="AS589" s="125">
        <f t="shared" si="15"/>
        <v>1.3515761561495945</v>
      </c>
      <c r="AT589" s="125">
        <f t="shared" si="15"/>
        <v>1.3448182753688465</v>
      </c>
      <c r="AU589" s="125">
        <f t="shared" si="15"/>
        <v>1.3475079119195841</v>
      </c>
      <c r="AV589" s="125">
        <f t="shared" si="15"/>
        <v>1.3596354831268602</v>
      </c>
      <c r="AW589" s="125">
        <f t="shared" si="15"/>
        <v>1.3745914734412557</v>
      </c>
      <c r="AX589" s="125">
        <f t="shared" si="15"/>
        <v>1.4075816688038458</v>
      </c>
      <c r="AY589" s="125">
        <f t="shared" si="15"/>
        <v>1.4723304255688228</v>
      </c>
      <c r="AZ589" s="125">
        <f t="shared" si="15"/>
        <v>1.5238619904637314</v>
      </c>
      <c r="BA589" s="125">
        <f t="shared" si="13"/>
        <v>1.5543392302730061</v>
      </c>
      <c r="BB589" s="125">
        <f t="shared" si="13"/>
        <v>1.5947520502601042</v>
      </c>
      <c r="BC589" s="125">
        <f t="shared" si="13"/>
        <v>1.6186733310140056</v>
      </c>
      <c r="BD589" s="125">
        <f t="shared" si="13"/>
        <v>1.6494281243032716</v>
      </c>
      <c r="BE589" s="125">
        <f t="shared" si="13"/>
        <v>1.6923132555351568</v>
      </c>
      <c r="BF589" s="125">
        <f t="shared" si="13"/>
        <v>1.7210825808792543</v>
      </c>
      <c r="BG589" s="125">
        <f t="shared" si="13"/>
        <v>1.7658307279821148</v>
      </c>
      <c r="BH589" s="125">
        <f t="shared" si="13"/>
        <v>1.8099764961816676</v>
      </c>
      <c r="BI589" s="125">
        <f t="shared" si="13"/>
        <v>1.8950453915022059</v>
      </c>
      <c r="BJ589" s="125">
        <f t="shared" si="13"/>
        <v>1.9575818894217785</v>
      </c>
      <c r="BK589" s="125">
        <f t="shared" si="13"/>
        <v>1.9986911090996355</v>
      </c>
      <c r="BL589" s="125">
        <f t="shared" si="13"/>
        <v>2.0206767112997315</v>
      </c>
      <c r="BM589" s="125">
        <f t="shared" si="13"/>
        <v>2.0570488921031265</v>
      </c>
      <c r="BN589" s="125">
        <f t="shared" si="13"/>
        <v>2.0858475765925704</v>
      </c>
      <c r="BO589" s="125">
        <f t="shared" si="13"/>
        <v>2.1087918999350883</v>
      </c>
      <c r="BP589" s="125">
        <f t="shared" si="14"/>
        <v>2.176273240733011</v>
      </c>
      <c r="BQ589" s="125">
        <f t="shared" si="14"/>
        <v>2.1828020604552099</v>
      </c>
      <c r="BR589" s="125">
        <f t="shared" si="14"/>
        <v>2.2155440913620379</v>
      </c>
      <c r="BS589" s="125">
        <f t="shared" si="14"/>
        <v>2.273148237737451</v>
      </c>
      <c r="BT589" s="125">
        <f t="shared" si="14"/>
        <v>2.3254306472054123</v>
      </c>
      <c r="BU589" s="125">
        <f t="shared" si="14"/>
        <v>2.3905427053271637</v>
      </c>
      <c r="BV589" s="125">
        <f t="shared" si="14"/>
        <v>2.4144481323804352</v>
      </c>
      <c r="BW589" s="125">
        <f t="shared" si="14"/>
        <v>2.4337637174394788</v>
      </c>
      <c r="BX589" s="125">
        <f t="shared" si="14"/>
        <v>2.4386312448743577</v>
      </c>
      <c r="BY589" s="125">
        <f t="shared" si="14"/>
        <v>2.4727720823025989</v>
      </c>
      <c r="BZ589" s="125">
        <f t="shared" si="14"/>
        <v>2.5024453472902302</v>
      </c>
      <c r="CA589" s="125">
        <f t="shared" si="14"/>
        <v>2.5675089263197761</v>
      </c>
      <c r="CB589" s="125">
        <f t="shared" si="14"/>
        <v>2.6085890691408924</v>
      </c>
      <c r="CC589" s="125">
        <f t="shared" si="14"/>
        <v>2.6555436723854284</v>
      </c>
      <c r="CD589" s="125">
        <f t="shared" si="14"/>
        <v>2.820187380073325</v>
      </c>
      <c r="CE589" s="125">
        <f t="shared" si="14"/>
        <v>3.0458023704791914</v>
      </c>
      <c r="CF589" s="125">
        <f t="shared" si="16"/>
        <v>3.0975810107773376</v>
      </c>
      <c r="CG589" s="125">
        <f t="shared" si="16"/>
        <v>3.1502398879605522</v>
      </c>
    </row>
    <row r="590" spans="1:85">
      <c r="A590" s="3"/>
      <c r="B590" s="123">
        <v>1980</v>
      </c>
      <c r="C590" s="123"/>
      <c r="D590" s="3"/>
      <c r="E590" s="126"/>
      <c r="F590" s="126"/>
      <c r="G590" s="126"/>
      <c r="H590" s="126"/>
      <c r="I590" s="126"/>
      <c r="J590" s="126"/>
      <c r="K590" s="126"/>
      <c r="L590" s="126"/>
      <c r="M590" s="126"/>
      <c r="N590" s="126"/>
      <c r="O590" s="126"/>
      <c r="P590" s="126"/>
      <c r="Q590" s="126"/>
      <c r="R590" s="126"/>
      <c r="S590" s="126"/>
      <c r="T590" s="126"/>
      <c r="U590" s="126"/>
      <c r="V590" s="126"/>
      <c r="W590" s="126"/>
      <c r="X590" s="126"/>
      <c r="Y590" s="126"/>
      <c r="Z590" s="126"/>
      <c r="AA590" s="126"/>
      <c r="AB590" s="126"/>
      <c r="AC590" s="126"/>
      <c r="AD590" s="126"/>
      <c r="AE590" s="126"/>
      <c r="AF590" s="126"/>
      <c r="AG590" s="126"/>
      <c r="AH590" s="126"/>
      <c r="AI590" s="126"/>
      <c r="AJ590" s="126"/>
      <c r="AK590" s="126"/>
      <c r="AL590" s="126"/>
      <c r="AM590" s="124">
        <v>1</v>
      </c>
      <c r="AN590" s="125">
        <f t="shared" si="15"/>
        <v>1.071</v>
      </c>
      <c r="AO590" s="125">
        <f t="shared" si="15"/>
        <v>1.1395440000000001</v>
      </c>
      <c r="AP590" s="125">
        <f t="shared" si="15"/>
        <v>1.2067770960000002</v>
      </c>
      <c r="AQ590" s="125">
        <f t="shared" si="15"/>
        <v>1.2381533004960001</v>
      </c>
      <c r="AR590" s="125">
        <f t="shared" si="15"/>
        <v>1.2728215929098883</v>
      </c>
      <c r="AS590" s="125">
        <f t="shared" si="15"/>
        <v>1.3020964895468157</v>
      </c>
      <c r="AT590" s="125">
        <f t="shared" si="15"/>
        <v>1.2955860070990817</v>
      </c>
      <c r="AU590" s="125">
        <f t="shared" si="15"/>
        <v>1.2981771791132799</v>
      </c>
      <c r="AV590" s="125">
        <f t="shared" si="15"/>
        <v>1.3098607737252992</v>
      </c>
      <c r="AW590" s="125">
        <f t="shared" si="15"/>
        <v>1.3242692422362774</v>
      </c>
      <c r="AX590" s="125">
        <f t="shared" si="15"/>
        <v>1.356051704049948</v>
      </c>
      <c r="AY590" s="125">
        <f t="shared" si="15"/>
        <v>1.4184300824362457</v>
      </c>
      <c r="AZ590" s="125">
        <f t="shared" si="15"/>
        <v>1.4680751353215142</v>
      </c>
      <c r="BA590" s="125">
        <f t="shared" si="13"/>
        <v>1.4974366380279445</v>
      </c>
      <c r="BB590" s="125">
        <f t="shared" si="13"/>
        <v>1.536369990616671</v>
      </c>
      <c r="BC590" s="125">
        <f t="shared" si="13"/>
        <v>1.5594155404759209</v>
      </c>
      <c r="BD590" s="125">
        <f t="shared" si="13"/>
        <v>1.5890444357449633</v>
      </c>
      <c r="BE590" s="125">
        <f t="shared" si="13"/>
        <v>1.6303595910743325</v>
      </c>
      <c r="BF590" s="125">
        <f t="shared" si="13"/>
        <v>1.658075704122596</v>
      </c>
      <c r="BG590" s="125">
        <f t="shared" si="13"/>
        <v>1.7011856724297836</v>
      </c>
      <c r="BH590" s="125">
        <f t="shared" si="13"/>
        <v>1.7437153142405279</v>
      </c>
      <c r="BI590" s="125">
        <f t="shared" si="13"/>
        <v>1.8256699340098326</v>
      </c>
      <c r="BJ590" s="125">
        <f t="shared" si="13"/>
        <v>1.8859170418321569</v>
      </c>
      <c r="BK590" s="125">
        <f t="shared" si="13"/>
        <v>1.9255212997106321</v>
      </c>
      <c r="BL590" s="125">
        <f t="shared" si="13"/>
        <v>1.9467020340074488</v>
      </c>
      <c r="BM590" s="125">
        <f t="shared" si="13"/>
        <v>1.9817426706195829</v>
      </c>
      <c r="BN590" s="125">
        <f t="shared" si="13"/>
        <v>2.0094870680082573</v>
      </c>
      <c r="BO590" s="125">
        <f t="shared" si="13"/>
        <v>2.0315914257563481</v>
      </c>
      <c r="BP590" s="125">
        <f t="shared" si="14"/>
        <v>2.0966023513805512</v>
      </c>
      <c r="BQ590" s="125">
        <f t="shared" si="14"/>
        <v>2.1028921584346927</v>
      </c>
      <c r="BR590" s="125">
        <f t="shared" si="14"/>
        <v>2.134435540811213</v>
      </c>
      <c r="BS590" s="125">
        <f t="shared" si="14"/>
        <v>2.1899308648723044</v>
      </c>
      <c r="BT590" s="125">
        <f t="shared" si="14"/>
        <v>2.2402992747643671</v>
      </c>
      <c r="BU590" s="125">
        <f t="shared" si="14"/>
        <v>2.3030276544577695</v>
      </c>
      <c r="BV590" s="125">
        <f t="shared" si="14"/>
        <v>2.3260579310023473</v>
      </c>
      <c r="BW590" s="125">
        <f t="shared" si="14"/>
        <v>2.3446663944503658</v>
      </c>
      <c r="BX590" s="125">
        <f t="shared" si="14"/>
        <v>2.3493557272392667</v>
      </c>
      <c r="BY590" s="125">
        <f t="shared" si="14"/>
        <v>2.3822467074206166</v>
      </c>
      <c r="BZ590" s="125">
        <f t="shared" si="14"/>
        <v>2.4108336679096642</v>
      </c>
      <c r="CA590" s="125">
        <f t="shared" si="14"/>
        <v>2.4735153432753156</v>
      </c>
      <c r="CB590" s="125">
        <f t="shared" si="14"/>
        <v>2.5130915887677205</v>
      </c>
      <c r="CC590" s="125">
        <f t="shared" si="14"/>
        <v>2.5583272373655395</v>
      </c>
      <c r="CD590" s="125">
        <f t="shared" si="14"/>
        <v>2.7169435260822032</v>
      </c>
      <c r="CE590" s="125">
        <f t="shared" si="14"/>
        <v>2.9342990081687796</v>
      </c>
      <c r="CF590" s="125">
        <f t="shared" si="16"/>
        <v>2.9841820913076487</v>
      </c>
      <c r="CG590" s="125">
        <f t="shared" si="16"/>
        <v>3.0349131868598782</v>
      </c>
    </row>
    <row r="591" spans="1:85">
      <c r="A591" s="3"/>
      <c r="B591" s="123">
        <v>1981</v>
      </c>
      <c r="C591" s="123"/>
      <c r="D591" s="3"/>
      <c r="E591" s="126"/>
      <c r="F591" s="126"/>
      <c r="G591" s="126"/>
      <c r="H591" s="126"/>
      <c r="I591" s="126"/>
      <c r="J591" s="126"/>
      <c r="K591" s="126"/>
      <c r="L591" s="126"/>
      <c r="M591" s="126"/>
      <c r="N591" s="126"/>
      <c r="O591" s="126"/>
      <c r="P591" s="126"/>
      <c r="Q591" s="126"/>
      <c r="R591" s="126"/>
      <c r="S591" s="126"/>
      <c r="T591" s="126"/>
      <c r="U591" s="126"/>
      <c r="V591" s="126"/>
      <c r="W591" s="126"/>
      <c r="X591" s="126"/>
      <c r="Y591" s="126"/>
      <c r="Z591" s="126"/>
      <c r="AA591" s="126"/>
      <c r="AB591" s="126"/>
      <c r="AC591" s="126"/>
      <c r="AD591" s="126"/>
      <c r="AE591" s="126"/>
      <c r="AF591" s="126"/>
      <c r="AG591" s="126"/>
      <c r="AH591" s="126"/>
      <c r="AI591" s="126"/>
      <c r="AJ591" s="126"/>
      <c r="AK591" s="126"/>
      <c r="AL591" s="126"/>
      <c r="AM591" s="126"/>
      <c r="AN591" s="124">
        <v>1</v>
      </c>
      <c r="AO591" s="125">
        <f t="shared" si="15"/>
        <v>1.0640000000000001</v>
      </c>
      <c r="AP591" s="125">
        <f t="shared" si="15"/>
        <v>1.126776</v>
      </c>
      <c r="AQ591" s="125">
        <f t="shared" si="15"/>
        <v>1.1560721760000001</v>
      </c>
      <c r="AR591" s="125">
        <f t="shared" si="15"/>
        <v>1.1884421969280001</v>
      </c>
      <c r="AS591" s="125">
        <f t="shared" si="15"/>
        <v>1.2157763674573441</v>
      </c>
      <c r="AT591" s="125">
        <f t="shared" si="15"/>
        <v>1.2096974856200573</v>
      </c>
      <c r="AU591" s="125">
        <f t="shared" si="15"/>
        <v>1.2121168805912974</v>
      </c>
      <c r="AV591" s="125">
        <f t="shared" si="15"/>
        <v>1.2230259325166191</v>
      </c>
      <c r="AW591" s="125">
        <f t="shared" si="15"/>
        <v>1.2364792177743018</v>
      </c>
      <c r="AX591" s="125">
        <f t="shared" si="15"/>
        <v>1.2661547190008851</v>
      </c>
      <c r="AY591" s="125">
        <f t="shared" si="15"/>
        <v>1.3243978360749258</v>
      </c>
      <c r="AZ591" s="125">
        <f t="shared" si="15"/>
        <v>1.3707517603375481</v>
      </c>
      <c r="BA591" s="125">
        <f t="shared" si="13"/>
        <v>1.3981667955442991</v>
      </c>
      <c r="BB591" s="125">
        <f t="shared" si="13"/>
        <v>1.434519132228451</v>
      </c>
      <c r="BC591" s="125">
        <f t="shared" si="13"/>
        <v>1.4560369192118776</v>
      </c>
      <c r="BD591" s="125">
        <f t="shared" si="13"/>
        <v>1.4837016206769031</v>
      </c>
      <c r="BE591" s="125">
        <f t="shared" si="13"/>
        <v>1.5222778628145026</v>
      </c>
      <c r="BF591" s="125">
        <f t="shared" si="13"/>
        <v>1.548156586482349</v>
      </c>
      <c r="BG591" s="125">
        <f t="shared" si="13"/>
        <v>1.58840865773089</v>
      </c>
      <c r="BH591" s="125">
        <f t="shared" si="13"/>
        <v>1.6281188741741621</v>
      </c>
      <c r="BI591" s="125">
        <f t="shared" si="13"/>
        <v>1.7046404612603476</v>
      </c>
      <c r="BJ591" s="125">
        <f t="shared" si="13"/>
        <v>1.760893596481939</v>
      </c>
      <c r="BK591" s="125">
        <f t="shared" si="13"/>
        <v>1.7978723620080594</v>
      </c>
      <c r="BL591" s="125">
        <f t="shared" si="13"/>
        <v>1.8176489579901478</v>
      </c>
      <c r="BM591" s="125">
        <f t="shared" si="13"/>
        <v>1.8503666392339706</v>
      </c>
      <c r="BN591" s="125">
        <f t="shared" si="13"/>
        <v>1.8762717721832463</v>
      </c>
      <c r="BO591" s="125">
        <f t="shared" si="13"/>
        <v>1.8969107616772618</v>
      </c>
      <c r="BP591" s="125">
        <f t="shared" si="14"/>
        <v>1.9576119060509343</v>
      </c>
      <c r="BQ591" s="125">
        <f t="shared" si="14"/>
        <v>1.9634847417690868</v>
      </c>
      <c r="BR591" s="125">
        <f t="shared" si="14"/>
        <v>1.992937012895623</v>
      </c>
      <c r="BS591" s="125">
        <f t="shared" si="14"/>
        <v>2.0447533752309091</v>
      </c>
      <c r="BT591" s="125">
        <f t="shared" si="14"/>
        <v>2.0917827028612197</v>
      </c>
      <c r="BU591" s="125">
        <f t="shared" si="14"/>
        <v>2.150352618541334</v>
      </c>
      <c r="BV591" s="125">
        <f t="shared" si="14"/>
        <v>2.1718561447267475</v>
      </c>
      <c r="BW591" s="125">
        <f t="shared" si="14"/>
        <v>2.1892309938845615</v>
      </c>
      <c r="BX591" s="125">
        <f t="shared" si="14"/>
        <v>2.1936094558723305</v>
      </c>
      <c r="BY591" s="125">
        <f t="shared" si="14"/>
        <v>2.224319988254543</v>
      </c>
      <c r="BZ591" s="125">
        <f t="shared" si="14"/>
        <v>2.2510118281135973</v>
      </c>
      <c r="CA591" s="125">
        <f t="shared" si="14"/>
        <v>2.309538135644551</v>
      </c>
      <c r="CB591" s="125">
        <f t="shared" si="14"/>
        <v>2.3464907458148638</v>
      </c>
      <c r="CC591" s="125">
        <f t="shared" si="14"/>
        <v>2.3887275792395313</v>
      </c>
      <c r="CD591" s="125">
        <f t="shared" si="14"/>
        <v>2.5368286891523821</v>
      </c>
      <c r="CE591" s="125">
        <f t="shared" si="14"/>
        <v>2.7397749842845727</v>
      </c>
      <c r="CF591" s="125">
        <f t="shared" si="16"/>
        <v>2.7863511590174102</v>
      </c>
      <c r="CG591" s="125">
        <f t="shared" si="16"/>
        <v>2.833719128720706</v>
      </c>
    </row>
    <row r="592" spans="1:85">
      <c r="A592" s="3"/>
      <c r="B592" s="123">
        <v>1982</v>
      </c>
      <c r="C592" s="123"/>
      <c r="D592" s="3"/>
      <c r="E592" s="126"/>
      <c r="F592" s="126"/>
      <c r="G592" s="126"/>
      <c r="H592" s="126"/>
      <c r="I592" s="126"/>
      <c r="J592" s="126"/>
      <c r="K592" s="126"/>
      <c r="L592" s="126"/>
      <c r="M592" s="126"/>
      <c r="N592" s="126"/>
      <c r="O592" s="126"/>
      <c r="P592" s="126"/>
      <c r="Q592" s="126"/>
      <c r="R592" s="126"/>
      <c r="S592" s="126"/>
      <c r="T592" s="126"/>
      <c r="U592" s="126"/>
      <c r="V592" s="126"/>
      <c r="W592" s="126"/>
      <c r="X592" s="126"/>
      <c r="Y592" s="126"/>
      <c r="Z592" s="126"/>
      <c r="AA592" s="126"/>
      <c r="AB592" s="126"/>
      <c r="AC592" s="126"/>
      <c r="AD592" s="126"/>
      <c r="AE592" s="126"/>
      <c r="AF592" s="126"/>
      <c r="AG592" s="126"/>
      <c r="AH592" s="126"/>
      <c r="AI592" s="126"/>
      <c r="AJ592" s="126"/>
      <c r="AK592" s="126"/>
      <c r="AL592" s="126"/>
      <c r="AM592" s="126"/>
      <c r="AN592" s="126"/>
      <c r="AO592" s="124">
        <v>1</v>
      </c>
      <c r="AP592" s="125">
        <f t="shared" si="15"/>
        <v>1.0589999999999999</v>
      </c>
      <c r="AQ592" s="125">
        <f t="shared" si="15"/>
        <v>1.0865339999999999</v>
      </c>
      <c r="AR592" s="125">
        <f t="shared" si="15"/>
        <v>1.116956952</v>
      </c>
      <c r="AS592" s="125">
        <f t="shared" si="15"/>
        <v>1.1426469618959998</v>
      </c>
      <c r="AT592" s="125">
        <f t="shared" si="15"/>
        <v>1.1369337270865199</v>
      </c>
      <c r="AU592" s="125">
        <f t="shared" si="15"/>
        <v>1.139207594540693</v>
      </c>
      <c r="AV592" s="125">
        <f t="shared" si="15"/>
        <v>1.149460462891559</v>
      </c>
      <c r="AW592" s="125">
        <f t="shared" si="15"/>
        <v>1.1621045279833659</v>
      </c>
      <c r="AX592" s="125">
        <f t="shared" si="15"/>
        <v>1.1899950366549668</v>
      </c>
      <c r="AY592" s="125">
        <f t="shared" si="15"/>
        <v>1.2447348083410952</v>
      </c>
      <c r="AZ592" s="125">
        <f t="shared" si="15"/>
        <v>1.2883005266330334</v>
      </c>
      <c r="BA592" s="125">
        <f t="shared" si="13"/>
        <v>1.3140665371656941</v>
      </c>
      <c r="BB592" s="125">
        <f t="shared" si="13"/>
        <v>1.3482322671320022</v>
      </c>
      <c r="BC592" s="125">
        <f t="shared" si="13"/>
        <v>1.3684557511389821</v>
      </c>
      <c r="BD592" s="125">
        <f t="shared" si="13"/>
        <v>1.3944564104106227</v>
      </c>
      <c r="BE592" s="125">
        <f t="shared" si="13"/>
        <v>1.430712277081299</v>
      </c>
      <c r="BF592" s="125">
        <f t="shared" si="13"/>
        <v>1.455034385791681</v>
      </c>
      <c r="BG592" s="125">
        <f t="shared" si="13"/>
        <v>1.4928652798222648</v>
      </c>
      <c r="BH592" s="125">
        <f t="shared" si="13"/>
        <v>1.5301869118178213</v>
      </c>
      <c r="BI592" s="125">
        <f t="shared" si="13"/>
        <v>1.6021056966732588</v>
      </c>
      <c r="BJ592" s="125">
        <f t="shared" si="13"/>
        <v>1.6549751846634762</v>
      </c>
      <c r="BK592" s="125">
        <f t="shared" si="13"/>
        <v>1.689729663541409</v>
      </c>
      <c r="BL592" s="125">
        <f t="shared" si="13"/>
        <v>1.7083166898403643</v>
      </c>
      <c r="BM592" s="125">
        <f t="shared" si="13"/>
        <v>1.739066390257491</v>
      </c>
      <c r="BN592" s="125">
        <f t="shared" si="13"/>
        <v>1.7634133197210959</v>
      </c>
      <c r="BO592" s="125">
        <f t="shared" si="13"/>
        <v>1.7828108662380278</v>
      </c>
      <c r="BP592" s="125">
        <f t="shared" si="14"/>
        <v>1.8398608139576447</v>
      </c>
      <c r="BQ592" s="125">
        <f t="shared" si="14"/>
        <v>1.8453803963995175</v>
      </c>
      <c r="BR592" s="125">
        <f t="shared" si="14"/>
        <v>1.8730611023455099</v>
      </c>
      <c r="BS592" s="125">
        <f t="shared" si="14"/>
        <v>1.9217606910064933</v>
      </c>
      <c r="BT592" s="125">
        <f t="shared" si="14"/>
        <v>1.9659611868996425</v>
      </c>
      <c r="BU592" s="125">
        <f t="shared" si="14"/>
        <v>2.0210081001328324</v>
      </c>
      <c r="BV592" s="125">
        <f t="shared" si="14"/>
        <v>2.0412181811341608</v>
      </c>
      <c r="BW592" s="125">
        <f t="shared" si="14"/>
        <v>2.0575479265832342</v>
      </c>
      <c r="BX592" s="125">
        <f t="shared" si="14"/>
        <v>2.0616630224364005</v>
      </c>
      <c r="BY592" s="125">
        <f t="shared" si="14"/>
        <v>2.0905263047505103</v>
      </c>
      <c r="BZ592" s="125">
        <f t="shared" si="14"/>
        <v>2.1156126204075165</v>
      </c>
      <c r="CA592" s="125">
        <f t="shared" si="14"/>
        <v>2.170618548538112</v>
      </c>
      <c r="CB592" s="125">
        <f t="shared" si="14"/>
        <v>2.2053484453147219</v>
      </c>
      <c r="CC592" s="125">
        <f t="shared" si="14"/>
        <v>2.2450447173303867</v>
      </c>
      <c r="CD592" s="125">
        <f t="shared" si="14"/>
        <v>2.3842374898048706</v>
      </c>
      <c r="CE592" s="125">
        <f t="shared" si="14"/>
        <v>2.5749764889892606</v>
      </c>
      <c r="CF592" s="125">
        <f t="shared" si="16"/>
        <v>2.6187510893020778</v>
      </c>
      <c r="CG592" s="125">
        <f t="shared" si="16"/>
        <v>2.6632698578202127</v>
      </c>
    </row>
    <row r="593" spans="1:85">
      <c r="A593" s="3"/>
      <c r="B593" s="123">
        <v>1983</v>
      </c>
      <c r="C593" s="123"/>
      <c r="D593" s="3"/>
      <c r="E593" s="126"/>
      <c r="F593" s="126"/>
      <c r="G593" s="126"/>
      <c r="H593" s="126"/>
      <c r="I593" s="126"/>
      <c r="J593" s="126"/>
      <c r="K593" s="126"/>
      <c r="L593" s="126"/>
      <c r="M593" s="126"/>
      <c r="N593" s="126"/>
      <c r="O593" s="126"/>
      <c r="P593" s="126"/>
      <c r="Q593" s="126"/>
      <c r="R593" s="126"/>
      <c r="S593" s="126"/>
      <c r="T593" s="126"/>
      <c r="U593" s="126"/>
      <c r="V593" s="126"/>
      <c r="W593" s="126"/>
      <c r="X593" s="126"/>
      <c r="Y593" s="126"/>
      <c r="Z593" s="126"/>
      <c r="AA593" s="126"/>
      <c r="AB593" s="126"/>
      <c r="AC593" s="126"/>
      <c r="AD593" s="126"/>
      <c r="AE593" s="126"/>
      <c r="AF593" s="126"/>
      <c r="AG593" s="126"/>
      <c r="AH593" s="126"/>
      <c r="AI593" s="126"/>
      <c r="AJ593" s="126"/>
      <c r="AK593" s="126"/>
      <c r="AL593" s="126"/>
      <c r="AM593" s="126"/>
      <c r="AN593" s="126"/>
      <c r="AO593" s="126"/>
      <c r="AP593" s="124">
        <v>1</v>
      </c>
      <c r="AQ593" s="125">
        <f t="shared" si="15"/>
        <v>1.026</v>
      </c>
      <c r="AR593" s="125">
        <f t="shared" si="15"/>
        <v>1.0547280000000001</v>
      </c>
      <c r="AS593" s="125">
        <f t="shared" si="15"/>
        <v>1.0789867440000001</v>
      </c>
      <c r="AT593" s="125">
        <f t="shared" si="15"/>
        <v>1.0735918102799999</v>
      </c>
      <c r="AU593" s="125">
        <f t="shared" si="15"/>
        <v>1.0757389939005599</v>
      </c>
      <c r="AV593" s="125">
        <f t="shared" si="15"/>
        <v>1.0854206448456649</v>
      </c>
      <c r="AW593" s="125">
        <f t="shared" si="15"/>
        <v>1.097360271938967</v>
      </c>
      <c r="AX593" s="125">
        <f t="shared" si="15"/>
        <v>1.1236969184655023</v>
      </c>
      <c r="AY593" s="125">
        <f t="shared" si="15"/>
        <v>1.1753869767149154</v>
      </c>
      <c r="AZ593" s="125">
        <f t="shared" si="15"/>
        <v>1.2165255208999375</v>
      </c>
      <c r="BA593" s="125">
        <f t="shared" si="13"/>
        <v>1.2408560313179362</v>
      </c>
      <c r="BB593" s="125">
        <f t="shared" si="13"/>
        <v>1.2731182881322025</v>
      </c>
      <c r="BC593" s="125">
        <f t="shared" si="13"/>
        <v>1.2922150624541855</v>
      </c>
      <c r="BD593" s="125">
        <f t="shared" si="13"/>
        <v>1.3167671486408148</v>
      </c>
      <c r="BE593" s="125">
        <f t="shared" si="13"/>
        <v>1.3510030945054761</v>
      </c>
      <c r="BF593" s="125">
        <f t="shared" si="13"/>
        <v>1.3739701471120691</v>
      </c>
      <c r="BG593" s="125">
        <f t="shared" si="13"/>
        <v>1.409693370936983</v>
      </c>
      <c r="BH593" s="125">
        <f t="shared" si="13"/>
        <v>1.4449357052104075</v>
      </c>
      <c r="BI593" s="125">
        <f t="shared" si="13"/>
        <v>1.5128476833552966</v>
      </c>
      <c r="BJ593" s="125">
        <f t="shared" si="13"/>
        <v>1.5627716569060213</v>
      </c>
      <c r="BK593" s="125">
        <f t="shared" si="13"/>
        <v>1.5955898617010476</v>
      </c>
      <c r="BL593" s="125">
        <f t="shared" si="13"/>
        <v>1.6131413501797589</v>
      </c>
      <c r="BM593" s="125">
        <f t="shared" si="13"/>
        <v>1.6421778944829946</v>
      </c>
      <c r="BN593" s="125">
        <f t="shared" si="13"/>
        <v>1.6651683850057566</v>
      </c>
      <c r="BO593" s="125">
        <f t="shared" si="13"/>
        <v>1.6834852372408198</v>
      </c>
      <c r="BP593" s="125">
        <f t="shared" si="14"/>
        <v>1.7373567648325261</v>
      </c>
      <c r="BQ593" s="125">
        <f t="shared" si="14"/>
        <v>1.7425688351270234</v>
      </c>
      <c r="BR593" s="125">
        <f t="shared" si="14"/>
        <v>1.7687073676539287</v>
      </c>
      <c r="BS593" s="125">
        <f t="shared" si="14"/>
        <v>1.8146937592129309</v>
      </c>
      <c r="BT593" s="125">
        <f t="shared" si="14"/>
        <v>1.856431715674828</v>
      </c>
      <c r="BU593" s="125">
        <f t="shared" si="14"/>
        <v>1.9084118037137232</v>
      </c>
      <c r="BV593" s="125">
        <f t="shared" si="14"/>
        <v>1.9274959217508605</v>
      </c>
      <c r="BW593" s="125">
        <f t="shared" si="14"/>
        <v>1.9429158891248675</v>
      </c>
      <c r="BX593" s="125">
        <f t="shared" si="14"/>
        <v>1.9468017209031172</v>
      </c>
      <c r="BY593" s="125">
        <f t="shared" si="14"/>
        <v>1.9740569449957608</v>
      </c>
      <c r="BZ593" s="125">
        <f t="shared" si="14"/>
        <v>1.99774562833571</v>
      </c>
      <c r="CA593" s="125">
        <f t="shared" si="14"/>
        <v>2.0496870146724384</v>
      </c>
      <c r="CB593" s="125">
        <f t="shared" si="14"/>
        <v>2.0824820069071976</v>
      </c>
      <c r="CC593" s="125">
        <f t="shared" si="14"/>
        <v>2.1199666830315271</v>
      </c>
      <c r="CD593" s="125">
        <f t="shared" si="14"/>
        <v>2.2514046173794817</v>
      </c>
      <c r="CE593" s="125">
        <f t="shared" si="14"/>
        <v>2.4315169867698403</v>
      </c>
      <c r="CF593" s="125">
        <f t="shared" si="16"/>
        <v>2.4728527755449274</v>
      </c>
      <c r="CG593" s="125">
        <f t="shared" si="16"/>
        <v>2.5148912727291908</v>
      </c>
    </row>
    <row r="594" spans="1:85">
      <c r="A594" s="3"/>
      <c r="B594" s="123">
        <v>1984</v>
      </c>
      <c r="C594" s="123"/>
      <c r="D594" s="3"/>
      <c r="E594" s="126"/>
      <c r="F594" s="126"/>
      <c r="G594" s="126"/>
      <c r="H594" s="126"/>
      <c r="I594" s="126"/>
      <c r="J594" s="126"/>
      <c r="K594" s="126"/>
      <c r="L594" s="126"/>
      <c r="M594" s="126"/>
      <c r="N594" s="126"/>
      <c r="O594" s="126"/>
      <c r="P594" s="126"/>
      <c r="Q594" s="126"/>
      <c r="R594" s="126"/>
      <c r="S594" s="126"/>
      <c r="T594" s="126"/>
      <c r="U594" s="126"/>
      <c r="V594" s="126"/>
      <c r="W594" s="126"/>
      <c r="X594" s="126"/>
      <c r="Y594" s="126"/>
      <c r="Z594" s="126"/>
      <c r="AA594" s="126"/>
      <c r="AB594" s="126"/>
      <c r="AC594" s="126"/>
      <c r="AD594" s="126"/>
      <c r="AE594" s="126"/>
      <c r="AF594" s="126"/>
      <c r="AG594" s="126"/>
      <c r="AH594" s="126"/>
      <c r="AI594" s="126"/>
      <c r="AJ594" s="126"/>
      <c r="AK594" s="126"/>
      <c r="AL594" s="126"/>
      <c r="AM594" s="126"/>
      <c r="AN594" s="126"/>
      <c r="AO594" s="126"/>
      <c r="AP594" s="126"/>
      <c r="AQ594" s="124">
        <v>1</v>
      </c>
      <c r="AR594" s="125">
        <f t="shared" si="15"/>
        <v>1.028</v>
      </c>
      <c r="AS594" s="125">
        <f t="shared" si="15"/>
        <v>1.051644</v>
      </c>
      <c r="AT594" s="125">
        <f t="shared" si="15"/>
        <v>1.04638578</v>
      </c>
      <c r="AU594" s="125">
        <f t="shared" si="15"/>
        <v>1.0484785515600001</v>
      </c>
      <c r="AV594" s="125">
        <f t="shared" si="15"/>
        <v>1.0579148585240401</v>
      </c>
      <c r="AW594" s="125">
        <f t="shared" si="15"/>
        <v>1.0695519219678045</v>
      </c>
      <c r="AX594" s="125">
        <f t="shared" si="15"/>
        <v>1.0952211680950319</v>
      </c>
      <c r="AY594" s="125">
        <f t="shared" si="15"/>
        <v>1.1456013418274034</v>
      </c>
      <c r="AZ594" s="125">
        <f t="shared" si="15"/>
        <v>1.1856973887913624</v>
      </c>
      <c r="BA594" s="125">
        <f t="shared" si="13"/>
        <v>1.2094113365671897</v>
      </c>
      <c r="BB594" s="125">
        <f t="shared" si="13"/>
        <v>1.2408560313179366</v>
      </c>
      <c r="BC594" s="125">
        <f t="shared" si="13"/>
        <v>1.2594688717877056</v>
      </c>
      <c r="BD594" s="125">
        <f t="shared" si="13"/>
        <v>1.283398780351672</v>
      </c>
      <c r="BE594" s="125">
        <f t="shared" si="13"/>
        <v>1.3167671486408155</v>
      </c>
      <c r="BF594" s="125">
        <f t="shared" si="13"/>
        <v>1.3391521901677093</v>
      </c>
      <c r="BG594" s="125">
        <f t="shared" si="13"/>
        <v>1.3739701471120698</v>
      </c>
      <c r="BH594" s="125">
        <f t="shared" si="13"/>
        <v>1.4083194007898714</v>
      </c>
      <c r="BI594" s="125">
        <f t="shared" si="13"/>
        <v>1.4745104126269952</v>
      </c>
      <c r="BJ594" s="125">
        <f t="shared" si="13"/>
        <v>1.523169256243686</v>
      </c>
      <c r="BK594" s="125">
        <f t="shared" si="13"/>
        <v>1.5551558106248033</v>
      </c>
      <c r="BL594" s="125">
        <f t="shared" si="13"/>
        <v>1.5722625245416759</v>
      </c>
      <c r="BM594" s="125">
        <f t="shared" si="13"/>
        <v>1.6005632499834261</v>
      </c>
      <c r="BN594" s="125">
        <f t="shared" si="13"/>
        <v>1.6229711354831942</v>
      </c>
      <c r="BO594" s="125">
        <f t="shared" si="13"/>
        <v>1.6408238179735091</v>
      </c>
      <c r="BP594" s="125">
        <f t="shared" si="14"/>
        <v>1.6933301801486613</v>
      </c>
      <c r="BQ594" s="125">
        <f t="shared" si="14"/>
        <v>1.698410170689107</v>
      </c>
      <c r="BR594" s="125">
        <f t="shared" si="14"/>
        <v>1.7238863232494435</v>
      </c>
      <c r="BS594" s="125">
        <f t="shared" si="14"/>
        <v>1.7687073676539291</v>
      </c>
      <c r="BT594" s="125">
        <f t="shared" si="14"/>
        <v>1.8093876371099693</v>
      </c>
      <c r="BU594" s="125">
        <f t="shared" si="14"/>
        <v>1.8600504909490485</v>
      </c>
      <c r="BV594" s="125">
        <f t="shared" si="14"/>
        <v>1.8786509958585391</v>
      </c>
      <c r="BW594" s="125">
        <f t="shared" si="14"/>
        <v>1.8936802038254075</v>
      </c>
      <c r="BX594" s="125">
        <f t="shared" si="14"/>
        <v>1.8974675642330583</v>
      </c>
      <c r="BY594" s="125">
        <f t="shared" si="14"/>
        <v>1.9240321101323212</v>
      </c>
      <c r="BZ594" s="125">
        <f t="shared" si="14"/>
        <v>1.9471204954539092</v>
      </c>
      <c r="CA594" s="125">
        <f t="shared" si="14"/>
        <v>1.9977456283357109</v>
      </c>
      <c r="CB594" s="125">
        <f t="shared" si="14"/>
        <v>2.0297095583890825</v>
      </c>
      <c r="CC594" s="125">
        <f t="shared" si="14"/>
        <v>2.0662443304400862</v>
      </c>
      <c r="CD594" s="125">
        <f t="shared" si="14"/>
        <v>2.1943514789273717</v>
      </c>
      <c r="CE594" s="125">
        <f t="shared" si="14"/>
        <v>2.3698995972415617</v>
      </c>
      <c r="CF594" s="125">
        <f t="shared" si="16"/>
        <v>2.4101878903946679</v>
      </c>
      <c r="CG594" s="125">
        <f t="shared" si="16"/>
        <v>2.4511610845313769</v>
      </c>
    </row>
    <row r="595" spans="1:85">
      <c r="A595" s="3"/>
      <c r="B595" s="123">
        <v>1985</v>
      </c>
      <c r="C595" s="123"/>
      <c r="D595" s="3"/>
      <c r="E595" s="126"/>
      <c r="F595" s="126"/>
      <c r="G595" s="126"/>
      <c r="H595" s="126"/>
      <c r="I595" s="126"/>
      <c r="J595" s="126"/>
      <c r="K595" s="126"/>
      <c r="L595" s="126"/>
      <c r="M595" s="126"/>
      <c r="N595" s="126"/>
      <c r="O595" s="126"/>
      <c r="P595" s="126"/>
      <c r="Q595" s="126"/>
      <c r="R595" s="126"/>
      <c r="S595" s="126"/>
      <c r="T595" s="126"/>
      <c r="U595" s="126"/>
      <c r="V595" s="126"/>
      <c r="W595" s="126"/>
      <c r="X595" s="126"/>
      <c r="Y595" s="126"/>
      <c r="Z595" s="126"/>
      <c r="AA595" s="126"/>
      <c r="AB595" s="126"/>
      <c r="AC595" s="126"/>
      <c r="AD595" s="126"/>
      <c r="AE595" s="126"/>
      <c r="AF595" s="126"/>
      <c r="AG595" s="126"/>
      <c r="AH595" s="126"/>
      <c r="AI595" s="126"/>
      <c r="AJ595" s="126"/>
      <c r="AK595" s="126"/>
      <c r="AL595" s="126"/>
      <c r="AM595" s="126"/>
      <c r="AN595" s="126"/>
      <c r="AO595" s="126"/>
      <c r="AP595" s="126"/>
      <c r="AQ595" s="126"/>
      <c r="AR595" s="124">
        <v>1</v>
      </c>
      <c r="AS595" s="125">
        <f t="shared" si="15"/>
        <v>1.0229999999999999</v>
      </c>
      <c r="AT595" s="125">
        <f t="shared" si="15"/>
        <v>1.0178849999999999</v>
      </c>
      <c r="AU595" s="125">
        <f t="shared" si="15"/>
        <v>1.0199207699999999</v>
      </c>
      <c r="AV595" s="125">
        <f t="shared" si="15"/>
        <v>1.0291000569299997</v>
      </c>
      <c r="AW595" s="125">
        <f t="shared" si="15"/>
        <v>1.0404201575562295</v>
      </c>
      <c r="AX595" s="125">
        <f t="shared" si="15"/>
        <v>1.0653902413375791</v>
      </c>
      <c r="AY595" s="125">
        <f t="shared" si="15"/>
        <v>1.1143981924391078</v>
      </c>
      <c r="AZ595" s="125">
        <f t="shared" si="15"/>
        <v>1.1534021291744765</v>
      </c>
      <c r="BA595" s="125">
        <f t="shared" si="13"/>
        <v>1.176470171757966</v>
      </c>
      <c r="BB595" s="125">
        <f t="shared" si="13"/>
        <v>1.2070583962236732</v>
      </c>
      <c r="BC595" s="125">
        <f t="shared" si="13"/>
        <v>1.2251642721670282</v>
      </c>
      <c r="BD595" s="125">
        <f t="shared" si="13"/>
        <v>1.2484423933382016</v>
      </c>
      <c r="BE595" s="125">
        <f t="shared" si="13"/>
        <v>1.2809018955649949</v>
      </c>
      <c r="BF595" s="125">
        <f t="shared" si="13"/>
        <v>1.3026772277895997</v>
      </c>
      <c r="BG595" s="125">
        <f t="shared" si="13"/>
        <v>1.3365468357121293</v>
      </c>
      <c r="BH595" s="125">
        <f t="shared" si="13"/>
        <v>1.3699605066049323</v>
      </c>
      <c r="BI595" s="125">
        <f t="shared" si="13"/>
        <v>1.434348650415364</v>
      </c>
      <c r="BJ595" s="125">
        <f t="shared" si="13"/>
        <v>1.4816821558790709</v>
      </c>
      <c r="BK595" s="125">
        <f t="shared" si="13"/>
        <v>1.5127974811525313</v>
      </c>
      <c r="BL595" s="125">
        <f t="shared" si="13"/>
        <v>1.5294382534452091</v>
      </c>
      <c r="BM595" s="125">
        <f t="shared" si="13"/>
        <v>1.556968142007223</v>
      </c>
      <c r="BN595" s="125">
        <f t="shared" si="13"/>
        <v>1.5787656959953242</v>
      </c>
      <c r="BO595" s="125">
        <f t="shared" si="13"/>
        <v>1.5961321186512727</v>
      </c>
      <c r="BP595" s="125">
        <f t="shared" si="14"/>
        <v>1.6472083464481135</v>
      </c>
      <c r="BQ595" s="125">
        <f t="shared" si="14"/>
        <v>1.6521499714874577</v>
      </c>
      <c r="BR595" s="125">
        <f t="shared" si="14"/>
        <v>1.6769322210597695</v>
      </c>
      <c r="BS595" s="125">
        <f t="shared" si="14"/>
        <v>1.7205324588073234</v>
      </c>
      <c r="BT595" s="125">
        <f t="shared" si="14"/>
        <v>1.7601047053598917</v>
      </c>
      <c r="BU595" s="125">
        <f t="shared" si="14"/>
        <v>1.8093876371099686</v>
      </c>
      <c r="BV595" s="125">
        <f t="shared" si="14"/>
        <v>1.8274815134810682</v>
      </c>
      <c r="BW595" s="125">
        <f t="shared" si="14"/>
        <v>1.8421013655889169</v>
      </c>
      <c r="BX595" s="125">
        <f t="shared" si="14"/>
        <v>1.8457855683200948</v>
      </c>
      <c r="BY595" s="125">
        <f t="shared" si="14"/>
        <v>1.8716265662765761</v>
      </c>
      <c r="BZ595" s="125">
        <f t="shared" si="14"/>
        <v>1.894086085071895</v>
      </c>
      <c r="CA595" s="125">
        <f t="shared" si="14"/>
        <v>1.9433323232837643</v>
      </c>
      <c r="CB595" s="125">
        <f t="shared" si="14"/>
        <v>1.9744256404563045</v>
      </c>
      <c r="CC595" s="125">
        <f t="shared" si="14"/>
        <v>2.0099653019845181</v>
      </c>
      <c r="CD595" s="125">
        <f t="shared" si="14"/>
        <v>2.1345831507075581</v>
      </c>
      <c r="CE595" s="125">
        <f t="shared" si="14"/>
        <v>2.3053498027641628</v>
      </c>
      <c r="CF595" s="125">
        <f t="shared" si="16"/>
        <v>2.3445407494111534</v>
      </c>
      <c r="CG595" s="125">
        <f t="shared" si="16"/>
        <v>2.3843979421511428</v>
      </c>
    </row>
    <row r="596" spans="1:85">
      <c r="A596" s="3"/>
      <c r="B596" s="123">
        <v>1986</v>
      </c>
      <c r="C596" s="123"/>
      <c r="D596" s="3"/>
      <c r="E596" s="126"/>
      <c r="F596" s="126"/>
      <c r="G596" s="126"/>
      <c r="H596" s="126"/>
      <c r="I596" s="126"/>
      <c r="J596" s="126"/>
      <c r="K596" s="126"/>
      <c r="L596" s="126"/>
      <c r="M596" s="126"/>
      <c r="N596" s="126"/>
      <c r="O596" s="126"/>
      <c r="P596" s="126"/>
      <c r="Q596" s="126"/>
      <c r="R596" s="126"/>
      <c r="S596" s="126"/>
      <c r="T596" s="126"/>
      <c r="U596" s="126"/>
      <c r="V596" s="126"/>
      <c r="W596" s="126"/>
      <c r="X596" s="126"/>
      <c r="Y596" s="126"/>
      <c r="Z596" s="126"/>
      <c r="AA596" s="126"/>
      <c r="AB596" s="126"/>
      <c r="AC596" s="126"/>
      <c r="AD596" s="126"/>
      <c r="AE596" s="126"/>
      <c r="AF596" s="126"/>
      <c r="AG596" s="126"/>
      <c r="AH596" s="126"/>
      <c r="AI596" s="126"/>
      <c r="AJ596" s="126"/>
      <c r="AK596" s="126"/>
      <c r="AL596" s="126"/>
      <c r="AM596" s="126"/>
      <c r="AN596" s="126"/>
      <c r="AO596" s="126"/>
      <c r="AP596" s="126"/>
      <c r="AQ596" s="126"/>
      <c r="AR596" s="126"/>
      <c r="AS596" s="124">
        <v>1</v>
      </c>
      <c r="AT596" s="125">
        <f t="shared" si="15"/>
        <v>0.995</v>
      </c>
      <c r="AU596" s="125">
        <f t="shared" si="15"/>
        <v>0.99699000000000004</v>
      </c>
      <c r="AV596" s="125">
        <f t="shared" si="15"/>
        <v>1.00596291</v>
      </c>
      <c r="AW596" s="125">
        <f t="shared" si="15"/>
        <v>1.0170285020099998</v>
      </c>
      <c r="AX596" s="125">
        <f t="shared" si="15"/>
        <v>1.0414371860582399</v>
      </c>
      <c r="AY596" s="125">
        <f t="shared" si="15"/>
        <v>1.089343296616919</v>
      </c>
      <c r="AZ596" s="125">
        <f t="shared" si="15"/>
        <v>1.127470311998511</v>
      </c>
      <c r="BA596" s="125">
        <f t="shared" si="13"/>
        <v>1.1500197182384813</v>
      </c>
      <c r="BB596" s="125">
        <f t="shared" si="13"/>
        <v>1.1799202309126817</v>
      </c>
      <c r="BC596" s="125">
        <f t="shared" si="13"/>
        <v>1.1976190343763717</v>
      </c>
      <c r="BD596" s="125">
        <f t="shared" si="13"/>
        <v>1.2203737960295227</v>
      </c>
      <c r="BE596" s="125">
        <f t="shared" si="13"/>
        <v>1.2521035147262902</v>
      </c>
      <c r="BF596" s="125">
        <f t="shared" si="13"/>
        <v>1.2733892744766371</v>
      </c>
      <c r="BG596" s="125">
        <f t="shared" si="13"/>
        <v>1.3064973956130297</v>
      </c>
      <c r="BH596" s="125">
        <f t="shared" si="13"/>
        <v>1.3391598305033554</v>
      </c>
      <c r="BI596" s="125">
        <f t="shared" si="13"/>
        <v>1.4021003425370131</v>
      </c>
      <c r="BJ596" s="125">
        <f t="shared" si="13"/>
        <v>1.4483696538407345</v>
      </c>
      <c r="BK596" s="125">
        <f t="shared" si="13"/>
        <v>1.4787854165713898</v>
      </c>
      <c r="BL596" s="125">
        <f t="shared" si="13"/>
        <v>1.4950520561536751</v>
      </c>
      <c r="BM596" s="125">
        <f t="shared" si="13"/>
        <v>1.5219629931644412</v>
      </c>
      <c r="BN596" s="125">
        <f t="shared" si="13"/>
        <v>1.5432704750687434</v>
      </c>
      <c r="BO596" s="125">
        <f t="shared" si="13"/>
        <v>1.5602464502944995</v>
      </c>
      <c r="BP596" s="125">
        <f t="shared" si="14"/>
        <v>1.6101743367039236</v>
      </c>
      <c r="BQ596" s="125">
        <f t="shared" si="14"/>
        <v>1.6150048597140352</v>
      </c>
      <c r="BR596" s="125">
        <f t="shared" si="14"/>
        <v>1.6392299326097455</v>
      </c>
      <c r="BS596" s="125">
        <f t="shared" si="14"/>
        <v>1.6818499108575988</v>
      </c>
      <c r="BT596" s="125">
        <f t="shared" si="14"/>
        <v>1.7205324588073234</v>
      </c>
      <c r="BU596" s="125">
        <f t="shared" si="14"/>
        <v>1.7687073676539284</v>
      </c>
      <c r="BV596" s="125">
        <f t="shared" si="14"/>
        <v>1.7863944413304678</v>
      </c>
      <c r="BW596" s="125">
        <f t="shared" si="14"/>
        <v>1.8006855968611115</v>
      </c>
      <c r="BX596" s="125">
        <f t="shared" si="14"/>
        <v>1.8042869680548337</v>
      </c>
      <c r="BY596" s="125">
        <f t="shared" si="14"/>
        <v>1.8295469856076014</v>
      </c>
      <c r="BZ596" s="125">
        <f t="shared" si="14"/>
        <v>1.8515015494348928</v>
      </c>
      <c r="CA596" s="125">
        <f t="shared" si="14"/>
        <v>1.8996405897202</v>
      </c>
      <c r="CB596" s="125">
        <f t="shared" si="14"/>
        <v>1.9300348391557232</v>
      </c>
      <c r="CC596" s="125">
        <f t="shared" si="14"/>
        <v>1.9647754662605261</v>
      </c>
      <c r="CD596" s="125">
        <f t="shared" si="14"/>
        <v>2.086591545168679</v>
      </c>
      <c r="CE596" s="125">
        <f t="shared" si="14"/>
        <v>2.2535188687821734</v>
      </c>
      <c r="CF596" s="125">
        <f t="shared" si="16"/>
        <v>2.2918286895514703</v>
      </c>
      <c r="CG596" s="125">
        <f t="shared" si="16"/>
        <v>2.3307897772738451</v>
      </c>
    </row>
    <row r="597" spans="1:85">
      <c r="A597" s="3"/>
      <c r="B597" s="123">
        <v>1987</v>
      </c>
      <c r="C597" s="123"/>
      <c r="D597" s="3"/>
      <c r="E597" s="126"/>
      <c r="F597" s="126"/>
      <c r="G597" s="126"/>
      <c r="H597" s="126"/>
      <c r="I597" s="126"/>
      <c r="J597" s="126"/>
      <c r="K597" s="126"/>
      <c r="L597" s="126"/>
      <c r="M597" s="126"/>
      <c r="N597" s="126"/>
      <c r="O597" s="126"/>
      <c r="P597" s="126"/>
      <c r="Q597" s="126"/>
      <c r="R597" s="126"/>
      <c r="S597" s="126"/>
      <c r="T597" s="126"/>
      <c r="U597" s="126"/>
      <c r="V597" s="126"/>
      <c r="W597" s="126"/>
      <c r="X597" s="126"/>
      <c r="Y597" s="126"/>
      <c r="Z597" s="126"/>
      <c r="AA597" s="126"/>
      <c r="AB597" s="126"/>
      <c r="AC597" s="126"/>
      <c r="AD597" s="126"/>
      <c r="AE597" s="126"/>
      <c r="AF597" s="126"/>
      <c r="AG597" s="126"/>
      <c r="AH597" s="126"/>
      <c r="AI597" s="126"/>
      <c r="AJ597" s="126"/>
      <c r="AK597" s="126"/>
      <c r="AL597" s="126"/>
      <c r="AM597" s="126"/>
      <c r="AN597" s="126"/>
      <c r="AO597" s="126"/>
      <c r="AP597" s="126"/>
      <c r="AQ597" s="126"/>
      <c r="AR597" s="126"/>
      <c r="AS597" s="126"/>
      <c r="AT597" s="124">
        <v>1</v>
      </c>
      <c r="AU597" s="125">
        <f t="shared" si="15"/>
        <v>1.002</v>
      </c>
      <c r="AV597" s="125">
        <f t="shared" si="15"/>
        <v>1.011018</v>
      </c>
      <c r="AW597" s="125">
        <f t="shared" si="15"/>
        <v>1.0221391979999999</v>
      </c>
      <c r="AX597" s="125">
        <f t="shared" si="15"/>
        <v>1.0466705387519999</v>
      </c>
      <c r="AY597" s="125">
        <f t="shared" si="15"/>
        <v>1.094817383534592</v>
      </c>
      <c r="AZ597" s="125">
        <f t="shared" si="15"/>
        <v>1.1331359919583026</v>
      </c>
      <c r="BA597" s="125">
        <f t="shared" si="13"/>
        <v>1.1557987117974686</v>
      </c>
      <c r="BB597" s="125">
        <f t="shared" si="13"/>
        <v>1.1858494783042028</v>
      </c>
      <c r="BC597" s="125">
        <f t="shared" si="13"/>
        <v>1.2036372204787658</v>
      </c>
      <c r="BD597" s="125">
        <f t="shared" si="13"/>
        <v>1.2265063276678623</v>
      </c>
      <c r="BE597" s="125">
        <f t="shared" si="13"/>
        <v>1.2583954921872267</v>
      </c>
      <c r="BF597" s="125">
        <f t="shared" si="13"/>
        <v>1.2797882155544094</v>
      </c>
      <c r="BG597" s="125">
        <f t="shared" si="13"/>
        <v>1.3130627091588241</v>
      </c>
      <c r="BH597" s="125">
        <f t="shared" si="13"/>
        <v>1.3458892768877946</v>
      </c>
      <c r="BI597" s="125">
        <f t="shared" si="13"/>
        <v>1.4091460729015208</v>
      </c>
      <c r="BJ597" s="125">
        <f t="shared" si="13"/>
        <v>1.455647893307271</v>
      </c>
      <c r="BK597" s="125">
        <f t="shared" si="13"/>
        <v>1.4862164990667235</v>
      </c>
      <c r="BL597" s="125">
        <f t="shared" si="13"/>
        <v>1.5025648805564573</v>
      </c>
      <c r="BM597" s="125">
        <f t="shared" si="13"/>
        <v>1.5296110484064736</v>
      </c>
      <c r="BN597" s="125">
        <f t="shared" si="13"/>
        <v>1.5510256030841643</v>
      </c>
      <c r="BO597" s="125">
        <f t="shared" si="13"/>
        <v>1.56808688471809</v>
      </c>
      <c r="BP597" s="125">
        <f t="shared" si="14"/>
        <v>1.618265665029069</v>
      </c>
      <c r="BQ597" s="125">
        <f t="shared" si="14"/>
        <v>1.6231204620241559</v>
      </c>
      <c r="BR597" s="125">
        <f t="shared" si="14"/>
        <v>1.6474672689545182</v>
      </c>
      <c r="BS597" s="125">
        <f t="shared" si="14"/>
        <v>1.6903014179473357</v>
      </c>
      <c r="BT597" s="125">
        <f t="shared" si="14"/>
        <v>1.7291783505601241</v>
      </c>
      <c r="BU597" s="125">
        <f t="shared" si="14"/>
        <v>1.7775953443758077</v>
      </c>
      <c r="BV597" s="125">
        <f t="shared" si="14"/>
        <v>1.7953712978195657</v>
      </c>
      <c r="BW597" s="125">
        <f t="shared" si="14"/>
        <v>1.8097342682021222</v>
      </c>
      <c r="BX597" s="125">
        <f t="shared" si="14"/>
        <v>1.8133537367385264</v>
      </c>
      <c r="BY597" s="125">
        <f t="shared" si="14"/>
        <v>1.8387406890528657</v>
      </c>
      <c r="BZ597" s="125">
        <f t="shared" si="14"/>
        <v>1.8608055773215002</v>
      </c>
      <c r="CA597" s="125">
        <f t="shared" si="14"/>
        <v>1.9091865223318591</v>
      </c>
      <c r="CB597" s="125">
        <f t="shared" si="14"/>
        <v>1.939733506689169</v>
      </c>
      <c r="CC597" s="125">
        <f t="shared" si="14"/>
        <v>1.974648709809574</v>
      </c>
      <c r="CD597" s="125">
        <f t="shared" si="14"/>
        <v>2.0970769298177676</v>
      </c>
      <c r="CE597" s="125">
        <f t="shared" si="14"/>
        <v>2.2648430842031892</v>
      </c>
      <c r="CF597" s="125">
        <f t="shared" si="16"/>
        <v>2.3033454166346434</v>
      </c>
      <c r="CG597" s="125">
        <f t="shared" si="16"/>
        <v>2.3425022887174323</v>
      </c>
    </row>
    <row r="598" spans="1:85">
      <c r="A598" s="3"/>
      <c r="B598" s="123">
        <v>1988</v>
      </c>
      <c r="C598" s="123"/>
      <c r="D598" s="3"/>
      <c r="E598" s="126"/>
      <c r="F598" s="126"/>
      <c r="G598" s="126"/>
      <c r="H598" s="126"/>
      <c r="I598" s="126"/>
      <c r="J598" s="126"/>
      <c r="K598" s="126"/>
      <c r="L598" s="126"/>
      <c r="M598" s="126"/>
      <c r="N598" s="126"/>
      <c r="O598" s="126"/>
      <c r="P598" s="126"/>
      <c r="Q598" s="126"/>
      <c r="R598" s="126"/>
      <c r="S598" s="126"/>
      <c r="T598" s="126"/>
      <c r="U598" s="126"/>
      <c r="V598" s="126"/>
      <c r="W598" s="126"/>
      <c r="X598" s="126"/>
      <c r="Y598" s="126"/>
      <c r="Z598" s="126"/>
      <c r="AA598" s="126"/>
      <c r="AB598" s="126"/>
      <c r="AC598" s="126"/>
      <c r="AD598" s="126"/>
      <c r="AE598" s="126"/>
      <c r="AF598" s="126"/>
      <c r="AG598" s="126"/>
      <c r="AH598" s="126"/>
      <c r="AI598" s="126"/>
      <c r="AJ598" s="126"/>
      <c r="AK598" s="126"/>
      <c r="AL598" s="126"/>
      <c r="AM598" s="126"/>
      <c r="AN598" s="126"/>
      <c r="AO598" s="126"/>
      <c r="AP598" s="126"/>
      <c r="AQ598" s="126"/>
      <c r="AR598" s="126"/>
      <c r="AS598" s="126"/>
      <c r="AT598" s="126"/>
      <c r="AU598" s="124">
        <v>1</v>
      </c>
      <c r="AV598" s="125">
        <f t="shared" si="15"/>
        <v>1.0089999999999999</v>
      </c>
      <c r="AW598" s="125">
        <f t="shared" si="15"/>
        <v>1.0200989999999999</v>
      </c>
      <c r="AX598" s="125">
        <f t="shared" si="15"/>
        <v>1.0445813759999998</v>
      </c>
      <c r="AY598" s="125">
        <f t="shared" si="15"/>
        <v>1.0926321192959998</v>
      </c>
      <c r="AZ598" s="125">
        <f t="shared" si="15"/>
        <v>1.1308742434713597</v>
      </c>
      <c r="BA598" s="125">
        <f t="shared" si="13"/>
        <v>1.1534917283407868</v>
      </c>
      <c r="BB598" s="125">
        <f t="shared" si="13"/>
        <v>1.1834825132776474</v>
      </c>
      <c r="BC598" s="125">
        <f t="shared" si="13"/>
        <v>1.201234750976812</v>
      </c>
      <c r="BD598" s="125">
        <f t="shared" si="13"/>
        <v>1.2240582112453713</v>
      </c>
      <c r="BE598" s="125">
        <f t="shared" si="13"/>
        <v>1.255883724737751</v>
      </c>
      <c r="BF598" s="125">
        <f t="shared" si="13"/>
        <v>1.2772337480582927</v>
      </c>
      <c r="BG598" s="125">
        <f t="shared" si="13"/>
        <v>1.3104418255078083</v>
      </c>
      <c r="BH598" s="125">
        <f t="shared" si="13"/>
        <v>1.3432028711455033</v>
      </c>
      <c r="BI598" s="125">
        <f t="shared" si="13"/>
        <v>1.4063334060893418</v>
      </c>
      <c r="BJ598" s="125">
        <f t="shared" si="13"/>
        <v>1.45274240849029</v>
      </c>
      <c r="BK598" s="125">
        <f t="shared" si="13"/>
        <v>1.4832499990685859</v>
      </c>
      <c r="BL598" s="125">
        <f t="shared" si="13"/>
        <v>1.4995657490583403</v>
      </c>
      <c r="BM598" s="125">
        <f t="shared" si="13"/>
        <v>1.5265579325413905</v>
      </c>
      <c r="BN598" s="125">
        <f t="shared" si="13"/>
        <v>1.5479297435969699</v>
      </c>
      <c r="BO598" s="125">
        <f t="shared" si="13"/>
        <v>1.5649569707765365</v>
      </c>
      <c r="BP598" s="125">
        <f t="shared" si="14"/>
        <v>1.6150355938413856</v>
      </c>
      <c r="BQ598" s="125">
        <f t="shared" si="14"/>
        <v>1.6198807006229097</v>
      </c>
      <c r="BR598" s="125">
        <f t="shared" si="14"/>
        <v>1.6441789111322531</v>
      </c>
      <c r="BS598" s="125">
        <f t="shared" si="14"/>
        <v>1.6869275628216918</v>
      </c>
      <c r="BT598" s="125">
        <f t="shared" si="14"/>
        <v>1.7257268967665904</v>
      </c>
      <c r="BU598" s="125">
        <f t="shared" si="14"/>
        <v>1.7740472498760549</v>
      </c>
      <c r="BV598" s="125">
        <f t="shared" si="14"/>
        <v>1.7917877223748155</v>
      </c>
      <c r="BW598" s="125">
        <f t="shared" si="14"/>
        <v>1.8061220241538141</v>
      </c>
      <c r="BX598" s="125">
        <f t="shared" si="14"/>
        <v>1.8097342682021218</v>
      </c>
      <c r="BY598" s="125">
        <f t="shared" si="14"/>
        <v>1.8350705479569516</v>
      </c>
      <c r="BZ598" s="125">
        <f t="shared" si="14"/>
        <v>1.857091394532435</v>
      </c>
      <c r="CA598" s="125">
        <f t="shared" si="14"/>
        <v>1.9053757707902783</v>
      </c>
      <c r="CB598" s="125">
        <f t="shared" si="14"/>
        <v>1.9358617831229228</v>
      </c>
      <c r="CC598" s="125">
        <f t="shared" si="14"/>
        <v>1.9707072952191353</v>
      </c>
      <c r="CD598" s="125">
        <f t="shared" si="14"/>
        <v>2.0928911475227219</v>
      </c>
      <c r="CE598" s="125">
        <f t="shared" si="14"/>
        <v>2.2603224393245398</v>
      </c>
      <c r="CF598" s="125">
        <f t="shared" si="16"/>
        <v>2.2987479207930566</v>
      </c>
      <c r="CG598" s="125">
        <f t="shared" si="16"/>
        <v>2.3378266354465382</v>
      </c>
    </row>
    <row r="599" spans="1:85">
      <c r="A599" s="3"/>
      <c r="B599" s="123">
        <v>1989</v>
      </c>
      <c r="C599" s="123"/>
      <c r="D599" s="3"/>
      <c r="E599" s="126"/>
      <c r="F599" s="126"/>
      <c r="G599" s="126"/>
      <c r="H599" s="126"/>
      <c r="I599" s="126"/>
      <c r="J599" s="126"/>
      <c r="K599" s="126"/>
      <c r="L599" s="126"/>
      <c r="M599" s="126"/>
      <c r="N599" s="126"/>
      <c r="O599" s="126"/>
      <c r="P599" s="126"/>
      <c r="Q599" s="126"/>
      <c r="R599" s="126"/>
      <c r="S599" s="126"/>
      <c r="T599" s="126"/>
      <c r="U599" s="126"/>
      <c r="V599" s="126"/>
      <c r="W599" s="126"/>
      <c r="X599" s="126"/>
      <c r="Y599" s="126"/>
      <c r="Z599" s="126"/>
      <c r="AA599" s="126"/>
      <c r="AB599" s="126"/>
      <c r="AC599" s="126"/>
      <c r="AD599" s="126"/>
      <c r="AE599" s="126"/>
      <c r="AF599" s="126"/>
      <c r="AG599" s="126"/>
      <c r="AH599" s="126"/>
      <c r="AI599" s="126"/>
      <c r="AJ599" s="126"/>
      <c r="AK599" s="126"/>
      <c r="AL599" s="126"/>
      <c r="AM599" s="126"/>
      <c r="AN599" s="126"/>
      <c r="AO599" s="126"/>
      <c r="AP599" s="126"/>
      <c r="AQ599" s="126"/>
      <c r="AR599" s="126"/>
      <c r="AS599" s="126"/>
      <c r="AT599" s="126"/>
      <c r="AU599" s="126"/>
      <c r="AV599" s="124">
        <v>1</v>
      </c>
      <c r="AW599" s="125">
        <f t="shared" si="15"/>
        <v>1.0109999999999999</v>
      </c>
      <c r="AX599" s="125">
        <f t="shared" si="15"/>
        <v>1.035264</v>
      </c>
      <c r="AY599" s="125">
        <f t="shared" si="15"/>
        <v>1.0828861439999999</v>
      </c>
      <c r="AZ599" s="125">
        <f t="shared" si="15"/>
        <v>1.1207871590399998</v>
      </c>
      <c r="BA599" s="125">
        <f t="shared" si="13"/>
        <v>1.1432029022207999</v>
      </c>
      <c r="BB599" s="125">
        <f t="shared" si="13"/>
        <v>1.1729261776785407</v>
      </c>
      <c r="BC599" s="125">
        <f t="shared" si="13"/>
        <v>1.1905200703437187</v>
      </c>
      <c r="BD599" s="125">
        <f t="shared" si="13"/>
        <v>1.2131399516802492</v>
      </c>
      <c r="BE599" s="125">
        <f t="shared" si="13"/>
        <v>1.2446815904239357</v>
      </c>
      <c r="BF599" s="125">
        <f t="shared" si="13"/>
        <v>1.2658411774611424</v>
      </c>
      <c r="BG599" s="125">
        <f t="shared" si="13"/>
        <v>1.2987530480751321</v>
      </c>
      <c r="BH599" s="125">
        <f t="shared" si="13"/>
        <v>1.3312218742770103</v>
      </c>
      <c r="BI599" s="125">
        <f t="shared" si="13"/>
        <v>1.3937893023680297</v>
      </c>
      <c r="BJ599" s="125">
        <f t="shared" si="13"/>
        <v>1.4397843493461746</v>
      </c>
      <c r="BK599" s="125">
        <f t="shared" si="13"/>
        <v>1.4700198206824442</v>
      </c>
      <c r="BL599" s="125">
        <f t="shared" si="13"/>
        <v>1.4861900387099509</v>
      </c>
      <c r="BM599" s="125">
        <f t="shared" si="13"/>
        <v>1.5129414594067301</v>
      </c>
      <c r="BN599" s="125">
        <f t="shared" si="13"/>
        <v>1.5341226398384242</v>
      </c>
      <c r="BO599" s="125">
        <f t="shared" si="13"/>
        <v>1.5509979888766467</v>
      </c>
      <c r="BP599" s="125">
        <f t="shared" si="14"/>
        <v>1.6006299245206994</v>
      </c>
      <c r="BQ599" s="125">
        <f t="shared" si="14"/>
        <v>1.6054318142942614</v>
      </c>
      <c r="BR599" s="125">
        <f t="shared" si="14"/>
        <v>1.6295132915086752</v>
      </c>
      <c r="BS599" s="125">
        <f t="shared" si="14"/>
        <v>1.6718806370879007</v>
      </c>
      <c r="BT599" s="125">
        <f t="shared" si="14"/>
        <v>1.7103338917409223</v>
      </c>
      <c r="BU599" s="125">
        <f t="shared" si="14"/>
        <v>1.7582232407096683</v>
      </c>
      <c r="BV599" s="125">
        <f t="shared" si="14"/>
        <v>1.775805473116765</v>
      </c>
      <c r="BW599" s="125">
        <f t="shared" si="14"/>
        <v>1.790011916901699</v>
      </c>
      <c r="BX599" s="125">
        <f t="shared" si="14"/>
        <v>1.7935919407355023</v>
      </c>
      <c r="BY599" s="125">
        <f t="shared" si="14"/>
        <v>1.8187022279057994</v>
      </c>
      <c r="BZ599" s="125">
        <f t="shared" si="14"/>
        <v>1.8405266546406689</v>
      </c>
      <c r="CA599" s="125">
        <f t="shared" si="14"/>
        <v>1.8883803476613263</v>
      </c>
      <c r="CB599" s="125">
        <f t="shared" si="14"/>
        <v>1.9185944332239075</v>
      </c>
      <c r="CC599" s="125">
        <f t="shared" si="14"/>
        <v>1.953129133021938</v>
      </c>
      <c r="CD599" s="125">
        <f t="shared" si="14"/>
        <v>2.0742231392692982</v>
      </c>
      <c r="CE599" s="125">
        <f t="shared" si="14"/>
        <v>2.2401609904108422</v>
      </c>
      <c r="CF599" s="125">
        <f t="shared" si="16"/>
        <v>2.2782437272478262</v>
      </c>
      <c r="CG599" s="125">
        <f t="shared" si="16"/>
        <v>2.3169738706110392</v>
      </c>
    </row>
    <row r="600" spans="1:85">
      <c r="A600" s="3"/>
      <c r="B600" s="123">
        <v>1990</v>
      </c>
      <c r="C600" s="123"/>
      <c r="D600" s="3"/>
      <c r="E600" s="126"/>
      <c r="F600" s="126"/>
      <c r="G600" s="126"/>
      <c r="H600" s="126"/>
      <c r="I600" s="126"/>
      <c r="J600" s="126"/>
      <c r="K600" s="126"/>
      <c r="L600" s="126"/>
      <c r="M600" s="126"/>
      <c r="N600" s="126"/>
      <c r="O600" s="126"/>
      <c r="P600" s="126"/>
      <c r="Q600" s="126"/>
      <c r="R600" s="126"/>
      <c r="S600" s="126"/>
      <c r="T600" s="126"/>
      <c r="U600" s="126"/>
      <c r="V600" s="126"/>
      <c r="W600" s="126"/>
      <c r="X600" s="126"/>
      <c r="Y600" s="126"/>
      <c r="Z600" s="126"/>
      <c r="AA600" s="126"/>
      <c r="AB600" s="126"/>
      <c r="AC600" s="126"/>
      <c r="AD600" s="126"/>
      <c r="AE600" s="126"/>
      <c r="AF600" s="126"/>
      <c r="AG600" s="126"/>
      <c r="AH600" s="126"/>
      <c r="AI600" s="126"/>
      <c r="AJ600" s="126"/>
      <c r="AK600" s="126"/>
      <c r="AL600" s="126"/>
      <c r="AM600" s="126"/>
      <c r="AN600" s="126"/>
      <c r="AO600" s="126"/>
      <c r="AP600" s="126"/>
      <c r="AQ600" s="126"/>
      <c r="AR600" s="126"/>
      <c r="AS600" s="126"/>
      <c r="AT600" s="126"/>
      <c r="AU600" s="126"/>
      <c r="AV600" s="126"/>
      <c r="AW600" s="124">
        <v>1</v>
      </c>
      <c r="AX600" s="125">
        <f t="shared" si="15"/>
        <v>1.024</v>
      </c>
      <c r="AY600" s="125">
        <f t="shared" si="15"/>
        <v>1.0711040000000001</v>
      </c>
      <c r="AZ600" s="125">
        <f t="shared" si="15"/>
        <v>1.1085926399999999</v>
      </c>
      <c r="BA600" s="125">
        <f t="shared" si="13"/>
        <v>1.1307644928</v>
      </c>
      <c r="BB600" s="125">
        <f t="shared" si="13"/>
        <v>1.1601643696128001</v>
      </c>
      <c r="BC600" s="125">
        <f t="shared" si="13"/>
        <v>1.1775668351569919</v>
      </c>
      <c r="BD600" s="125">
        <f t="shared" si="13"/>
        <v>1.1999406050249746</v>
      </c>
      <c r="BE600" s="125">
        <f t="shared" si="13"/>
        <v>1.2311390607556238</v>
      </c>
      <c r="BF600" s="125">
        <f t="shared" si="13"/>
        <v>1.2520684247884692</v>
      </c>
      <c r="BG600" s="125">
        <f t="shared" si="13"/>
        <v>1.2846222038329695</v>
      </c>
      <c r="BH600" s="125">
        <f t="shared" si="13"/>
        <v>1.3167377589287936</v>
      </c>
      <c r="BI600" s="125">
        <f t="shared" si="13"/>
        <v>1.3786244335984468</v>
      </c>
      <c r="BJ600" s="125">
        <f t="shared" si="13"/>
        <v>1.4241190399071955</v>
      </c>
      <c r="BK600" s="125">
        <f t="shared" si="13"/>
        <v>1.4540255397452464</v>
      </c>
      <c r="BL600" s="125">
        <f t="shared" si="13"/>
        <v>1.470019820682444</v>
      </c>
      <c r="BM600" s="125">
        <f t="shared" si="13"/>
        <v>1.4964801774547281</v>
      </c>
      <c r="BN600" s="125">
        <f t="shared" si="13"/>
        <v>1.5174308999390942</v>
      </c>
      <c r="BO600" s="125">
        <f t="shared" si="13"/>
        <v>1.534122639838424</v>
      </c>
      <c r="BP600" s="125">
        <f t="shared" si="14"/>
        <v>1.5832145643132536</v>
      </c>
      <c r="BQ600" s="125">
        <f t="shared" si="14"/>
        <v>1.5879642080061931</v>
      </c>
      <c r="BR600" s="125">
        <f t="shared" si="14"/>
        <v>1.6117836711262858</v>
      </c>
      <c r="BS600" s="125">
        <f t="shared" si="14"/>
        <v>1.6536900465755693</v>
      </c>
      <c r="BT600" s="125">
        <f t="shared" si="14"/>
        <v>1.6917249176468072</v>
      </c>
      <c r="BU600" s="125">
        <f t="shared" si="14"/>
        <v>1.7390932153409178</v>
      </c>
      <c r="BV600" s="125">
        <f t="shared" si="14"/>
        <v>1.7564841474943269</v>
      </c>
      <c r="BW600" s="125">
        <f t="shared" si="14"/>
        <v>1.7705360206742815</v>
      </c>
      <c r="BX600" s="125">
        <f t="shared" si="14"/>
        <v>1.77407709271563</v>
      </c>
      <c r="BY600" s="125">
        <f t="shared" si="14"/>
        <v>1.7989141720136488</v>
      </c>
      <c r="BZ600" s="125">
        <f t="shared" si="14"/>
        <v>1.8205011420778126</v>
      </c>
      <c r="CA600" s="125">
        <f t="shared" si="14"/>
        <v>1.8678341717718356</v>
      </c>
      <c r="CB600" s="125">
        <f t="shared" si="14"/>
        <v>1.8977195185201849</v>
      </c>
      <c r="CC600" s="125">
        <f t="shared" si="14"/>
        <v>1.9318784698535483</v>
      </c>
      <c r="CD600" s="125">
        <f t="shared" si="14"/>
        <v>2.0516549349844682</v>
      </c>
      <c r="CE600" s="125">
        <f t="shared" si="14"/>
        <v>2.2157873297832258</v>
      </c>
      <c r="CF600" s="125">
        <f t="shared" si="16"/>
        <v>2.2534557143895406</v>
      </c>
      <c r="CG600" s="125">
        <f t="shared" si="16"/>
        <v>2.2917644615341626</v>
      </c>
    </row>
    <row r="601" spans="1:85">
      <c r="A601" s="3"/>
      <c r="B601" s="123">
        <v>1991</v>
      </c>
      <c r="C601" s="123"/>
      <c r="D601" s="3"/>
      <c r="E601" s="126"/>
      <c r="F601" s="126"/>
      <c r="G601" s="126"/>
      <c r="H601" s="126"/>
      <c r="I601" s="126"/>
      <c r="J601" s="126"/>
      <c r="K601" s="126"/>
      <c r="L601" s="126"/>
      <c r="M601" s="126"/>
      <c r="N601" s="126"/>
      <c r="O601" s="126"/>
      <c r="P601" s="126"/>
      <c r="Q601" s="126"/>
      <c r="R601" s="126"/>
      <c r="S601" s="126"/>
      <c r="T601" s="126"/>
      <c r="U601" s="126"/>
      <c r="V601" s="126"/>
      <c r="W601" s="126"/>
      <c r="X601" s="126"/>
      <c r="Y601" s="126"/>
      <c r="Z601" s="126"/>
      <c r="AA601" s="126"/>
      <c r="AB601" s="126"/>
      <c r="AC601" s="126"/>
      <c r="AD601" s="126"/>
      <c r="AE601" s="126"/>
      <c r="AF601" s="126"/>
      <c r="AG601" s="126"/>
      <c r="AH601" s="126"/>
      <c r="AI601" s="126"/>
      <c r="AJ601" s="126"/>
      <c r="AK601" s="126"/>
      <c r="AL601" s="126"/>
      <c r="AM601" s="126"/>
      <c r="AN601" s="126"/>
      <c r="AO601" s="126"/>
      <c r="AP601" s="126"/>
      <c r="AQ601" s="126"/>
      <c r="AR601" s="126"/>
      <c r="AS601" s="126"/>
      <c r="AT601" s="126"/>
      <c r="AU601" s="126"/>
      <c r="AV601" s="126"/>
      <c r="AW601" s="126"/>
      <c r="AX601" s="124">
        <v>1</v>
      </c>
      <c r="AY601" s="125">
        <f t="shared" si="15"/>
        <v>1.046</v>
      </c>
      <c r="AZ601" s="125">
        <f t="shared" si="15"/>
        <v>1.0826099999999999</v>
      </c>
      <c r="BA601" s="125">
        <f t="shared" si="13"/>
        <v>1.1042622</v>
      </c>
      <c r="BB601" s="125">
        <f t="shared" si="13"/>
        <v>1.1329730172000001</v>
      </c>
      <c r="BC601" s="125">
        <f t="shared" si="13"/>
        <v>1.1499676124580001</v>
      </c>
      <c r="BD601" s="125">
        <f t="shared" si="13"/>
        <v>1.1718169970947019</v>
      </c>
      <c r="BE601" s="125">
        <f t="shared" si="13"/>
        <v>1.2022842390191641</v>
      </c>
      <c r="BF601" s="125">
        <f t="shared" si="13"/>
        <v>1.2227230710824899</v>
      </c>
      <c r="BG601" s="125">
        <f t="shared" si="13"/>
        <v>1.2545138709306347</v>
      </c>
      <c r="BH601" s="125">
        <f t="shared" si="13"/>
        <v>1.2858767177039006</v>
      </c>
      <c r="BI601" s="125">
        <f t="shared" si="13"/>
        <v>1.3463129234359839</v>
      </c>
      <c r="BJ601" s="125">
        <f t="shared" si="13"/>
        <v>1.3907412499093712</v>
      </c>
      <c r="BK601" s="125">
        <f t="shared" si="13"/>
        <v>1.4199468161574678</v>
      </c>
      <c r="BL601" s="125">
        <f t="shared" si="13"/>
        <v>1.4355662311351998</v>
      </c>
      <c r="BM601" s="125">
        <f t="shared" si="13"/>
        <v>1.4614064232956334</v>
      </c>
      <c r="BN601" s="125">
        <f t="shared" si="13"/>
        <v>1.4818661132217723</v>
      </c>
      <c r="BO601" s="125">
        <f t="shared" si="13"/>
        <v>1.4981666404672116</v>
      </c>
      <c r="BP601" s="125">
        <f t="shared" si="14"/>
        <v>1.5461079729621625</v>
      </c>
      <c r="BQ601" s="125">
        <f t="shared" si="14"/>
        <v>1.5507462968810488</v>
      </c>
      <c r="BR601" s="125">
        <f t="shared" si="14"/>
        <v>1.5740074913342643</v>
      </c>
      <c r="BS601" s="125">
        <f t="shared" si="14"/>
        <v>1.6149316861089553</v>
      </c>
      <c r="BT601" s="125">
        <f t="shared" si="14"/>
        <v>1.6520751148894612</v>
      </c>
      <c r="BU601" s="125">
        <f t="shared" si="14"/>
        <v>1.6983332181063662</v>
      </c>
      <c r="BV601" s="125">
        <f t="shared" si="14"/>
        <v>1.7153165502874299</v>
      </c>
      <c r="BW601" s="125">
        <f t="shared" si="14"/>
        <v>1.7290390826897293</v>
      </c>
      <c r="BX601" s="125">
        <f t="shared" si="14"/>
        <v>1.7324971608551087</v>
      </c>
      <c r="BY601" s="125">
        <f t="shared" si="14"/>
        <v>1.7567521211070802</v>
      </c>
      <c r="BZ601" s="125">
        <f t="shared" si="14"/>
        <v>1.7778331465603652</v>
      </c>
      <c r="CA601" s="125">
        <f t="shared" si="14"/>
        <v>1.8240568083709348</v>
      </c>
      <c r="CB601" s="125">
        <f t="shared" si="14"/>
        <v>1.8532417173048696</v>
      </c>
      <c r="CC601" s="125">
        <f t="shared" si="14"/>
        <v>1.8866000682163573</v>
      </c>
      <c r="CD601" s="125">
        <f t="shared" si="14"/>
        <v>2.0035692724457714</v>
      </c>
      <c r="CE601" s="125">
        <f t="shared" si="14"/>
        <v>2.1638548142414331</v>
      </c>
      <c r="CF601" s="125">
        <f t="shared" si="16"/>
        <v>2.2006403460835373</v>
      </c>
      <c r="CG601" s="125">
        <f t="shared" si="16"/>
        <v>2.2380512319669572</v>
      </c>
    </row>
    <row r="602" spans="1:85">
      <c r="A602" s="3"/>
      <c r="B602" s="123">
        <v>1992</v>
      </c>
      <c r="C602" s="123"/>
      <c r="D602" s="3"/>
      <c r="E602" s="126"/>
      <c r="F602" s="126"/>
      <c r="G602" s="126"/>
      <c r="H602" s="126"/>
      <c r="I602" s="126"/>
      <c r="J602" s="126"/>
      <c r="K602" s="126"/>
      <c r="L602" s="126"/>
      <c r="M602" s="126"/>
      <c r="N602" s="126"/>
      <c r="O602" s="126"/>
      <c r="P602" s="126"/>
      <c r="Q602" s="126"/>
      <c r="R602" s="126"/>
      <c r="S602" s="126"/>
      <c r="T602" s="126"/>
      <c r="U602" s="126"/>
      <c r="V602" s="126"/>
      <c r="W602" s="126"/>
      <c r="X602" s="126"/>
      <c r="Y602" s="126"/>
      <c r="Z602" s="126"/>
      <c r="AA602" s="126"/>
      <c r="AB602" s="126"/>
      <c r="AC602" s="126"/>
      <c r="AD602" s="126"/>
      <c r="AE602" s="126"/>
      <c r="AF602" s="126"/>
      <c r="AG602" s="126"/>
      <c r="AH602" s="126"/>
      <c r="AI602" s="126"/>
      <c r="AJ602" s="126"/>
      <c r="AK602" s="126"/>
      <c r="AL602" s="126"/>
      <c r="AM602" s="126"/>
      <c r="AN602" s="126"/>
      <c r="AO602" s="126"/>
      <c r="AP602" s="126"/>
      <c r="AQ602" s="126"/>
      <c r="AR602" s="126"/>
      <c r="AS602" s="126"/>
      <c r="AT602" s="126"/>
      <c r="AU602" s="126"/>
      <c r="AV602" s="126"/>
      <c r="AW602" s="126"/>
      <c r="AX602" s="126"/>
      <c r="AY602" s="124">
        <v>1</v>
      </c>
      <c r="AZ602" s="125">
        <f t="shared" si="15"/>
        <v>1.0349999999999999</v>
      </c>
      <c r="BA602" s="125">
        <f t="shared" si="13"/>
        <v>1.0556999999999999</v>
      </c>
      <c r="BB602" s="125">
        <f t="shared" si="13"/>
        <v>1.0831481999999999</v>
      </c>
      <c r="BC602" s="125">
        <f t="shared" si="13"/>
        <v>1.0993954229999998</v>
      </c>
      <c r="BD602" s="125">
        <f t="shared" si="13"/>
        <v>1.1202839360369996</v>
      </c>
      <c r="BE602" s="125">
        <f t="shared" si="13"/>
        <v>1.1494113183739616</v>
      </c>
      <c r="BF602" s="125">
        <f t="shared" si="13"/>
        <v>1.1689513107863188</v>
      </c>
      <c r="BG602" s="125">
        <f t="shared" si="13"/>
        <v>1.1993440448667632</v>
      </c>
      <c r="BH602" s="125">
        <f t="shared" si="13"/>
        <v>1.2293276459884321</v>
      </c>
      <c r="BI602" s="125">
        <f t="shared" si="13"/>
        <v>1.2871060453498884</v>
      </c>
      <c r="BJ602" s="125">
        <f t="shared" si="13"/>
        <v>1.3295805448464346</v>
      </c>
      <c r="BK602" s="125">
        <f t="shared" si="13"/>
        <v>1.3575017362882096</v>
      </c>
      <c r="BL602" s="125">
        <f t="shared" si="13"/>
        <v>1.3724342553873798</v>
      </c>
      <c r="BM602" s="125">
        <f t="shared" si="13"/>
        <v>1.3971380719843527</v>
      </c>
      <c r="BN602" s="125">
        <f t="shared" si="13"/>
        <v>1.4166980049921336</v>
      </c>
      <c r="BO602" s="125">
        <f t="shared" si="13"/>
        <v>1.4322816830470468</v>
      </c>
      <c r="BP602" s="125">
        <f t="shared" si="14"/>
        <v>1.4781146969045524</v>
      </c>
      <c r="BQ602" s="125">
        <f t="shared" si="14"/>
        <v>1.482549040995266</v>
      </c>
      <c r="BR602" s="125">
        <f t="shared" si="14"/>
        <v>1.5047872766101948</v>
      </c>
      <c r="BS602" s="125">
        <f t="shared" si="14"/>
        <v>1.5439117458020599</v>
      </c>
      <c r="BT602" s="125">
        <f t="shared" si="14"/>
        <v>1.5794217159555071</v>
      </c>
      <c r="BU602" s="125">
        <f t="shared" si="14"/>
        <v>1.6236455240022614</v>
      </c>
      <c r="BV602" s="125">
        <f t="shared" si="14"/>
        <v>1.6398819792422841</v>
      </c>
      <c r="BW602" s="125">
        <f t="shared" si="14"/>
        <v>1.6530010350762223</v>
      </c>
      <c r="BX602" s="125">
        <f t="shared" si="14"/>
        <v>1.6563070371463748</v>
      </c>
      <c r="BY602" s="125">
        <f t="shared" si="14"/>
        <v>1.6794953356664242</v>
      </c>
      <c r="BZ602" s="125">
        <f t="shared" si="14"/>
        <v>1.6996492796944214</v>
      </c>
      <c r="CA602" s="125">
        <f t="shared" si="14"/>
        <v>1.7438401609664764</v>
      </c>
      <c r="CB602" s="125">
        <f t="shared" si="14"/>
        <v>1.77174160354194</v>
      </c>
      <c r="CC602" s="125">
        <f t="shared" si="14"/>
        <v>1.8036329524056949</v>
      </c>
      <c r="CD602" s="125">
        <f t="shared" si="14"/>
        <v>1.915458195454848</v>
      </c>
      <c r="CE602" s="125">
        <f t="shared" si="14"/>
        <v>2.068694851091236</v>
      </c>
      <c r="CF602" s="125">
        <f t="shared" si="16"/>
        <v>2.1038626635597866</v>
      </c>
      <c r="CG602" s="125">
        <f t="shared" si="16"/>
        <v>2.1396283288403026</v>
      </c>
    </row>
    <row r="603" spans="1:85">
      <c r="A603" s="3"/>
      <c r="B603" s="123">
        <v>1993</v>
      </c>
      <c r="C603" s="127"/>
      <c r="D603" s="3"/>
      <c r="E603" s="126"/>
      <c r="F603" s="126"/>
      <c r="G603" s="126"/>
      <c r="H603" s="126"/>
      <c r="I603" s="126"/>
      <c r="J603" s="126"/>
      <c r="K603" s="126"/>
      <c r="L603" s="126"/>
      <c r="M603" s="126"/>
      <c r="N603" s="126"/>
      <c r="O603" s="126"/>
      <c r="P603" s="126"/>
      <c r="Q603" s="126"/>
      <c r="R603" s="126"/>
      <c r="S603" s="126"/>
      <c r="T603" s="126"/>
      <c r="U603" s="126"/>
      <c r="V603" s="126"/>
      <c r="W603" s="126"/>
      <c r="X603" s="126"/>
      <c r="Y603" s="126"/>
      <c r="Z603" s="126"/>
      <c r="AA603" s="126"/>
      <c r="AB603" s="126"/>
      <c r="AC603" s="126"/>
      <c r="AD603" s="126"/>
      <c r="AE603" s="126"/>
      <c r="AF603" s="126"/>
      <c r="AG603" s="126"/>
      <c r="AH603" s="126"/>
      <c r="AI603" s="126"/>
      <c r="AJ603" s="126"/>
      <c r="AK603" s="126"/>
      <c r="AL603" s="126"/>
      <c r="AM603" s="126"/>
      <c r="AN603" s="126"/>
      <c r="AO603" s="126"/>
      <c r="AP603" s="126"/>
      <c r="AQ603" s="126"/>
      <c r="AR603" s="126"/>
      <c r="AS603" s="126"/>
      <c r="AT603" s="126"/>
      <c r="AU603" s="126"/>
      <c r="AV603" s="126"/>
      <c r="AW603" s="126"/>
      <c r="AX603" s="126"/>
      <c r="AY603" s="126"/>
      <c r="AZ603" s="124">
        <v>1</v>
      </c>
      <c r="BA603" s="125">
        <f t="shared" si="13"/>
        <v>1.02</v>
      </c>
      <c r="BB603" s="125">
        <f t="shared" si="13"/>
        <v>1.0465200000000001</v>
      </c>
      <c r="BC603" s="125">
        <f t="shared" si="13"/>
        <v>1.0622178</v>
      </c>
      <c r="BD603" s="125">
        <f t="shared" si="13"/>
        <v>1.0823999381999998</v>
      </c>
      <c r="BE603" s="125">
        <f t="shared" si="13"/>
        <v>1.1105423365931999</v>
      </c>
      <c r="BF603" s="125">
        <f t="shared" si="13"/>
        <v>1.1294215563152843</v>
      </c>
      <c r="BG603" s="125">
        <f t="shared" si="13"/>
        <v>1.1587865167794817</v>
      </c>
      <c r="BH603" s="125">
        <f t="shared" si="13"/>
        <v>1.1877561796989686</v>
      </c>
      <c r="BI603" s="125">
        <f t="shared" si="13"/>
        <v>1.2435807201448201</v>
      </c>
      <c r="BJ603" s="125">
        <f t="shared" si="13"/>
        <v>1.2846188839095991</v>
      </c>
      <c r="BK603" s="125">
        <f t="shared" si="13"/>
        <v>1.3115958804717005</v>
      </c>
      <c r="BL603" s="125">
        <f t="shared" si="13"/>
        <v>1.3260234351568891</v>
      </c>
      <c r="BM603" s="125">
        <f t="shared" si="13"/>
        <v>1.3498918569897131</v>
      </c>
      <c r="BN603" s="125">
        <f t="shared" si="13"/>
        <v>1.3687903429875692</v>
      </c>
      <c r="BO603" s="125">
        <f t="shared" si="13"/>
        <v>1.3838470367604323</v>
      </c>
      <c r="BP603" s="125">
        <f t="shared" si="14"/>
        <v>1.4281301419367662</v>
      </c>
      <c r="BQ603" s="125">
        <f t="shared" si="14"/>
        <v>1.4324145323625763</v>
      </c>
      <c r="BR603" s="125">
        <f t="shared" si="14"/>
        <v>1.4539007503480148</v>
      </c>
      <c r="BS603" s="125">
        <f t="shared" si="14"/>
        <v>1.4917021698570632</v>
      </c>
      <c r="BT603" s="125">
        <f t="shared" si="14"/>
        <v>1.5260113197637755</v>
      </c>
      <c r="BU603" s="125">
        <f t="shared" si="14"/>
        <v>1.5687396367171613</v>
      </c>
      <c r="BV603" s="125">
        <f t="shared" si="14"/>
        <v>1.5844270330843329</v>
      </c>
      <c r="BW603" s="125">
        <f t="shared" si="14"/>
        <v>1.5971024493490076</v>
      </c>
      <c r="BX603" s="125">
        <f t="shared" si="14"/>
        <v>1.6002966542477055</v>
      </c>
      <c r="BY603" s="125">
        <f t="shared" si="14"/>
        <v>1.6227008074071734</v>
      </c>
      <c r="BZ603" s="125">
        <f t="shared" si="14"/>
        <v>1.6421732170960595</v>
      </c>
      <c r="CA603" s="125">
        <f t="shared" si="14"/>
        <v>1.684869720740557</v>
      </c>
      <c r="CB603" s="125">
        <f t="shared" si="14"/>
        <v>1.7118276362724059</v>
      </c>
      <c r="CC603" s="125">
        <f t="shared" si="14"/>
        <v>1.7426405337253092</v>
      </c>
      <c r="CD603" s="125">
        <f t="shared" ref="CC603:CG631" si="17">CC603*CD$553</f>
        <v>1.8506842468162785</v>
      </c>
      <c r="CE603" s="125">
        <f t="shared" si="17"/>
        <v>1.998738986561581</v>
      </c>
      <c r="CF603" s="125">
        <f t="shared" si="16"/>
        <v>2.0327175493331278</v>
      </c>
      <c r="CG603" s="125">
        <f t="shared" si="16"/>
        <v>2.0672737476717908</v>
      </c>
    </row>
    <row r="604" spans="1:85">
      <c r="A604" s="3"/>
      <c r="B604" s="123">
        <v>1994</v>
      </c>
      <c r="C604" s="3"/>
      <c r="D604" s="3"/>
      <c r="E604" s="126"/>
      <c r="F604" s="126"/>
      <c r="G604" s="126"/>
      <c r="H604" s="126"/>
      <c r="I604" s="126"/>
      <c r="J604" s="126"/>
      <c r="K604" s="126"/>
      <c r="L604" s="126"/>
      <c r="M604" s="126"/>
      <c r="N604" s="126"/>
      <c r="O604" s="126"/>
      <c r="P604" s="126"/>
      <c r="Q604" s="126"/>
      <c r="R604" s="126"/>
      <c r="S604" s="126"/>
      <c r="T604" s="126"/>
      <c r="U604" s="126"/>
      <c r="V604" s="126"/>
      <c r="W604" s="126"/>
      <c r="X604" s="126"/>
      <c r="Y604" s="126"/>
      <c r="Z604" s="126"/>
      <c r="AA604" s="126"/>
      <c r="AB604" s="126"/>
      <c r="AC604" s="126"/>
      <c r="AD604" s="126"/>
      <c r="AE604" s="126"/>
      <c r="AF604" s="126"/>
      <c r="AG604" s="126"/>
      <c r="AH604" s="126"/>
      <c r="AI604" s="126"/>
      <c r="AJ604" s="126"/>
      <c r="AK604" s="126"/>
      <c r="AL604" s="126"/>
      <c r="AM604" s="126"/>
      <c r="AN604" s="126"/>
      <c r="AO604" s="126"/>
      <c r="AP604" s="126"/>
      <c r="AQ604" s="126"/>
      <c r="AR604" s="126"/>
      <c r="AS604" s="126"/>
      <c r="AT604" s="126"/>
      <c r="AU604" s="126"/>
      <c r="AV604" s="126"/>
      <c r="AW604" s="126"/>
      <c r="AX604" s="126"/>
      <c r="AY604" s="126"/>
      <c r="AZ604" s="126"/>
      <c r="BA604" s="124">
        <v>1</v>
      </c>
      <c r="BB604" s="125">
        <f t="shared" ref="BB604:BQ619" si="18">BA604*BB$553</f>
        <v>1.026</v>
      </c>
      <c r="BC604" s="125">
        <f t="shared" si="18"/>
        <v>1.0413899999999998</v>
      </c>
      <c r="BD604" s="125">
        <f t="shared" si="18"/>
        <v>1.0611764099999996</v>
      </c>
      <c r="BE604" s="125">
        <f t="shared" si="18"/>
        <v>1.0887669966599995</v>
      </c>
      <c r="BF604" s="125">
        <f t="shared" si="18"/>
        <v>1.1072760356032194</v>
      </c>
      <c r="BG604" s="125">
        <f t="shared" si="18"/>
        <v>1.1360652125289032</v>
      </c>
      <c r="BH604" s="125">
        <f t="shared" si="18"/>
        <v>1.1644668428421256</v>
      </c>
      <c r="BI604" s="125">
        <f t="shared" si="18"/>
        <v>1.2191967844557055</v>
      </c>
      <c r="BJ604" s="125">
        <f t="shared" si="18"/>
        <v>1.2594302783427436</v>
      </c>
      <c r="BK604" s="125">
        <f t="shared" si="18"/>
        <v>1.2858783141879411</v>
      </c>
      <c r="BL604" s="125">
        <f t="shared" si="18"/>
        <v>1.3000229756440083</v>
      </c>
      <c r="BM604" s="125">
        <f t="shared" si="18"/>
        <v>1.3234233892056004</v>
      </c>
      <c r="BN604" s="125">
        <f t="shared" si="18"/>
        <v>1.3419513166544788</v>
      </c>
      <c r="BO604" s="125">
        <f t="shared" si="18"/>
        <v>1.3567127811376778</v>
      </c>
      <c r="BP604" s="125">
        <f t="shared" si="18"/>
        <v>1.4001275901340835</v>
      </c>
      <c r="BQ604" s="125">
        <f t="shared" si="18"/>
        <v>1.4043279729044855</v>
      </c>
      <c r="BR604" s="125">
        <f t="shared" ref="BR604:CB630" si="19">BQ604*BR$553</f>
        <v>1.4253928924980526</v>
      </c>
      <c r="BS604" s="125">
        <f t="shared" si="19"/>
        <v>1.4624531077030021</v>
      </c>
      <c r="BT604" s="125">
        <f t="shared" si="19"/>
        <v>1.496089529180171</v>
      </c>
      <c r="BU604" s="125">
        <f t="shared" si="19"/>
        <v>1.5379800359972158</v>
      </c>
      <c r="BV604" s="125">
        <f t="shared" si="19"/>
        <v>1.5533598363571879</v>
      </c>
      <c r="BW604" s="125">
        <f t="shared" si="19"/>
        <v>1.5657867150480453</v>
      </c>
      <c r="BX604" s="125">
        <f t="shared" si="19"/>
        <v>1.5689182884781414</v>
      </c>
      <c r="BY604" s="125">
        <f t="shared" si="19"/>
        <v>1.5908831445168354</v>
      </c>
      <c r="BZ604" s="125">
        <f t="shared" si="19"/>
        <v>1.6099737422510374</v>
      </c>
      <c r="CA604" s="125">
        <f t="shared" si="19"/>
        <v>1.6518330595495645</v>
      </c>
      <c r="CB604" s="125">
        <f t="shared" si="19"/>
        <v>1.6782623885023575</v>
      </c>
      <c r="CC604" s="125">
        <f t="shared" si="17"/>
        <v>1.7084711114954001</v>
      </c>
      <c r="CD604" s="125">
        <f t="shared" si="17"/>
        <v>1.814396320408115</v>
      </c>
      <c r="CE604" s="125">
        <f t="shared" si="17"/>
        <v>1.9595480260407643</v>
      </c>
      <c r="CF604" s="125">
        <f t="shared" si="16"/>
        <v>1.992860342483457</v>
      </c>
      <c r="CG604" s="125">
        <f t="shared" si="16"/>
        <v>2.0267389683056756</v>
      </c>
    </row>
    <row r="605" spans="1:85">
      <c r="A605" s="3"/>
      <c r="B605" s="123">
        <v>1995</v>
      </c>
      <c r="C605" s="3"/>
      <c r="D605" s="3"/>
      <c r="E605" s="126"/>
      <c r="F605" s="126"/>
      <c r="G605" s="126"/>
      <c r="H605" s="126"/>
      <c r="I605" s="126"/>
      <c r="J605" s="126"/>
      <c r="K605" s="126"/>
      <c r="L605" s="126"/>
      <c r="M605" s="126"/>
      <c r="N605" s="126"/>
      <c r="O605" s="126"/>
      <c r="P605" s="126"/>
      <c r="Q605" s="126"/>
      <c r="R605" s="126"/>
      <c r="S605" s="126"/>
      <c r="T605" s="126"/>
      <c r="U605" s="126"/>
      <c r="V605" s="126"/>
      <c r="W605" s="126"/>
      <c r="X605" s="126"/>
      <c r="Y605" s="126"/>
      <c r="Z605" s="126"/>
      <c r="AA605" s="126"/>
      <c r="AB605" s="126"/>
      <c r="AC605" s="126"/>
      <c r="AD605" s="126"/>
      <c r="AE605" s="126"/>
      <c r="AF605" s="126"/>
      <c r="AG605" s="126"/>
      <c r="AH605" s="126"/>
      <c r="AI605" s="126"/>
      <c r="AJ605" s="126"/>
      <c r="AK605" s="126"/>
      <c r="AL605" s="126"/>
      <c r="AM605" s="126"/>
      <c r="AN605" s="126"/>
      <c r="AO605" s="126"/>
      <c r="AP605" s="126"/>
      <c r="AQ605" s="126"/>
      <c r="AR605" s="126"/>
      <c r="AS605" s="126"/>
      <c r="AT605" s="126"/>
      <c r="AU605" s="126"/>
      <c r="AV605" s="126"/>
      <c r="AW605" s="126"/>
      <c r="AX605" s="126"/>
      <c r="AY605" s="126"/>
      <c r="AZ605" s="126"/>
      <c r="BA605" s="126"/>
      <c r="BB605" s="124">
        <v>1</v>
      </c>
      <c r="BC605" s="125">
        <f t="shared" si="18"/>
        <v>1.0149999999999999</v>
      </c>
      <c r="BD605" s="125">
        <f t="shared" si="18"/>
        <v>1.0342849999999999</v>
      </c>
      <c r="BE605" s="125">
        <f t="shared" si="18"/>
        <v>1.0611764099999998</v>
      </c>
      <c r="BF605" s="125">
        <f t="shared" si="18"/>
        <v>1.0792164089699998</v>
      </c>
      <c r="BG605" s="125">
        <f t="shared" si="18"/>
        <v>1.1072760356032199</v>
      </c>
      <c r="BH605" s="125">
        <f t="shared" si="18"/>
        <v>1.1349579364933002</v>
      </c>
      <c r="BI605" s="125">
        <f t="shared" si="18"/>
        <v>1.1883009595084852</v>
      </c>
      <c r="BJ605" s="125">
        <f t="shared" si="18"/>
        <v>1.2275148911722651</v>
      </c>
      <c r="BK605" s="125">
        <f t="shared" si="18"/>
        <v>1.2532927038868826</v>
      </c>
      <c r="BL605" s="125">
        <f t="shared" si="18"/>
        <v>1.2670789236296383</v>
      </c>
      <c r="BM605" s="125">
        <f t="shared" si="18"/>
        <v>1.2898863442549717</v>
      </c>
      <c r="BN605" s="125">
        <f t="shared" si="18"/>
        <v>1.3079447530745414</v>
      </c>
      <c r="BO605" s="125">
        <f t="shared" si="18"/>
        <v>1.3223321453583612</v>
      </c>
      <c r="BP605" s="125">
        <f t="shared" si="18"/>
        <v>1.3646467740098287</v>
      </c>
      <c r="BQ605" s="125">
        <f t="shared" si="18"/>
        <v>1.368740714331858</v>
      </c>
      <c r="BR605" s="125">
        <f t="shared" si="19"/>
        <v>1.3892718250468357</v>
      </c>
      <c r="BS605" s="125">
        <f t="shared" si="19"/>
        <v>1.4253928924980535</v>
      </c>
      <c r="BT605" s="125">
        <f t="shared" si="19"/>
        <v>1.4581769290255087</v>
      </c>
      <c r="BU605" s="125">
        <f t="shared" si="19"/>
        <v>1.4990058830382229</v>
      </c>
      <c r="BV605" s="125">
        <f t="shared" si="19"/>
        <v>1.5139959418686051</v>
      </c>
      <c r="BW605" s="125">
        <f t="shared" si="19"/>
        <v>1.5261079094035539</v>
      </c>
      <c r="BX605" s="125">
        <f t="shared" si="19"/>
        <v>1.529160125222361</v>
      </c>
      <c r="BY605" s="125">
        <f t="shared" si="19"/>
        <v>1.5505683669754742</v>
      </c>
      <c r="BZ605" s="125">
        <f t="shared" si="19"/>
        <v>1.5691751873791799</v>
      </c>
      <c r="CA605" s="125">
        <f t="shared" si="19"/>
        <v>1.6099737422510387</v>
      </c>
      <c r="CB605" s="125">
        <f t="shared" si="19"/>
        <v>1.6357333221270554</v>
      </c>
      <c r="CC605" s="125">
        <f t="shared" si="17"/>
        <v>1.6651765219253423</v>
      </c>
      <c r="CD605" s="125">
        <f t="shared" si="17"/>
        <v>1.7684174662847136</v>
      </c>
      <c r="CE605" s="125">
        <f t="shared" si="17"/>
        <v>1.9098908635874909</v>
      </c>
      <c r="CF605" s="125">
        <f t="shared" si="16"/>
        <v>1.9423590082684781</v>
      </c>
      <c r="CG605" s="125">
        <f t="shared" si="16"/>
        <v>1.975379111409042</v>
      </c>
    </row>
    <row r="606" spans="1:85">
      <c r="A606" s="128"/>
      <c r="B606" s="123">
        <v>1996</v>
      </c>
      <c r="C606" s="128"/>
      <c r="D606" s="128"/>
      <c r="E606" s="126"/>
      <c r="F606" s="126"/>
      <c r="G606" s="126"/>
      <c r="H606" s="126"/>
      <c r="I606" s="126"/>
      <c r="J606" s="126"/>
      <c r="K606" s="126"/>
      <c r="L606" s="126"/>
      <c r="M606" s="126"/>
      <c r="N606" s="126"/>
      <c r="O606" s="126"/>
      <c r="P606" s="126"/>
      <c r="Q606" s="126"/>
      <c r="R606" s="126"/>
      <c r="S606" s="126"/>
      <c r="T606" s="126"/>
      <c r="U606" s="126"/>
      <c r="V606" s="126"/>
      <c r="W606" s="126"/>
      <c r="X606" s="126"/>
      <c r="Y606" s="126"/>
      <c r="Z606" s="126"/>
      <c r="AA606" s="126"/>
      <c r="AB606" s="126"/>
      <c r="AC606" s="126"/>
      <c r="AD606" s="126"/>
      <c r="AE606" s="126"/>
      <c r="AF606" s="126"/>
      <c r="AG606" s="126"/>
      <c r="AH606" s="126"/>
      <c r="AI606" s="126"/>
      <c r="AJ606" s="126"/>
      <c r="AK606" s="126"/>
      <c r="AL606" s="126"/>
      <c r="AM606" s="126"/>
      <c r="AN606" s="126"/>
      <c r="AO606" s="126"/>
      <c r="AP606" s="126"/>
      <c r="AQ606" s="126"/>
      <c r="AR606" s="126"/>
      <c r="AS606" s="126"/>
      <c r="AT606" s="126"/>
      <c r="AU606" s="126"/>
      <c r="AV606" s="126"/>
      <c r="AW606" s="126"/>
      <c r="AX606" s="126"/>
      <c r="AY606" s="126"/>
      <c r="AZ606" s="126"/>
      <c r="BA606" s="126"/>
      <c r="BB606" s="126"/>
      <c r="BC606" s="124">
        <v>1</v>
      </c>
      <c r="BD606" s="125">
        <f t="shared" si="18"/>
        <v>1.0189999999999999</v>
      </c>
      <c r="BE606" s="125">
        <f t="shared" si="18"/>
        <v>1.0454939999999999</v>
      </c>
      <c r="BF606" s="125">
        <f t="shared" si="18"/>
        <v>1.0632673979999998</v>
      </c>
      <c r="BG606" s="125">
        <f t="shared" si="18"/>
        <v>1.0909123503479998</v>
      </c>
      <c r="BH606" s="125">
        <f t="shared" si="18"/>
        <v>1.1181851591066998</v>
      </c>
      <c r="BI606" s="125">
        <f t="shared" si="18"/>
        <v>1.1707398615847147</v>
      </c>
      <c r="BJ606" s="125">
        <f t="shared" si="18"/>
        <v>1.2093742770170102</v>
      </c>
      <c r="BK606" s="125">
        <f t="shared" si="18"/>
        <v>1.2347711368343672</v>
      </c>
      <c r="BL606" s="125">
        <f t="shared" si="18"/>
        <v>1.2483536193395453</v>
      </c>
      <c r="BM606" s="125">
        <f t="shared" si="18"/>
        <v>1.270823984487657</v>
      </c>
      <c r="BN606" s="125">
        <f t="shared" si="18"/>
        <v>1.2886155202704841</v>
      </c>
      <c r="BO606" s="125">
        <f t="shared" si="18"/>
        <v>1.3027902909934592</v>
      </c>
      <c r="BP606" s="125">
        <f t="shared" si="18"/>
        <v>1.3444795803052501</v>
      </c>
      <c r="BQ606" s="125">
        <f t="shared" si="18"/>
        <v>1.3485130190461656</v>
      </c>
      <c r="BR606" s="125">
        <f t="shared" si="19"/>
        <v>1.368740714331858</v>
      </c>
      <c r="BS606" s="125">
        <f t="shared" si="19"/>
        <v>1.4043279729044862</v>
      </c>
      <c r="BT606" s="125">
        <f t="shared" si="19"/>
        <v>1.4366275162812892</v>
      </c>
      <c r="BU606" s="125">
        <f t="shared" si="19"/>
        <v>1.4768530867371652</v>
      </c>
      <c r="BV606" s="125">
        <f t="shared" si="19"/>
        <v>1.4916216176045369</v>
      </c>
      <c r="BW606" s="125">
        <f t="shared" si="19"/>
        <v>1.5035545905453733</v>
      </c>
      <c r="BX606" s="125">
        <f t="shared" si="19"/>
        <v>1.5065616997264641</v>
      </c>
      <c r="BY606" s="125">
        <f t="shared" si="19"/>
        <v>1.5276535635226347</v>
      </c>
      <c r="BZ606" s="125">
        <f t="shared" si="19"/>
        <v>1.5459854062849063</v>
      </c>
      <c r="CA606" s="125">
        <f t="shared" si="19"/>
        <v>1.5861810268483139</v>
      </c>
      <c r="CB606" s="125">
        <f t="shared" si="19"/>
        <v>1.611559923277887</v>
      </c>
      <c r="CC606" s="125">
        <f t="shared" si="17"/>
        <v>1.6405680018968889</v>
      </c>
      <c r="CD606" s="125">
        <f t="shared" si="17"/>
        <v>1.742283218014496</v>
      </c>
      <c r="CE606" s="125">
        <f t="shared" si="17"/>
        <v>1.8816658754556559</v>
      </c>
      <c r="CF606" s="125">
        <f t="shared" si="16"/>
        <v>1.9136541953384019</v>
      </c>
      <c r="CG606" s="125">
        <f t="shared" si="16"/>
        <v>1.9461863166591544</v>
      </c>
    </row>
    <row r="607" spans="1:85">
      <c r="A607" s="3"/>
      <c r="B607" s="123">
        <v>1997</v>
      </c>
      <c r="C607" s="3"/>
      <c r="D607" s="3"/>
      <c r="E607" s="126"/>
      <c r="F607" s="126"/>
      <c r="G607" s="126"/>
      <c r="H607" s="126"/>
      <c r="I607" s="126"/>
      <c r="J607" s="126"/>
      <c r="K607" s="126"/>
      <c r="L607" s="126"/>
      <c r="M607" s="126"/>
      <c r="N607" s="126"/>
      <c r="O607" s="126"/>
      <c r="P607" s="126"/>
      <c r="Q607" s="126"/>
      <c r="R607" s="126"/>
      <c r="S607" s="126"/>
      <c r="T607" s="126"/>
      <c r="U607" s="126"/>
      <c r="V607" s="126"/>
      <c r="W607" s="126"/>
      <c r="X607" s="126"/>
      <c r="Y607" s="126"/>
      <c r="Z607" s="126"/>
      <c r="AA607" s="126"/>
      <c r="AB607" s="126"/>
      <c r="AC607" s="126"/>
      <c r="AD607" s="126"/>
      <c r="AE607" s="126"/>
      <c r="AF607" s="126"/>
      <c r="AG607" s="126"/>
      <c r="AH607" s="126"/>
      <c r="AI607" s="126"/>
      <c r="AJ607" s="126"/>
      <c r="AK607" s="126"/>
      <c r="AL607" s="126"/>
      <c r="AM607" s="126"/>
      <c r="AN607" s="126"/>
      <c r="AO607" s="126"/>
      <c r="AP607" s="126"/>
      <c r="AQ607" s="126"/>
      <c r="AR607" s="126"/>
      <c r="AS607" s="126"/>
      <c r="AT607" s="126"/>
      <c r="AU607" s="126"/>
      <c r="AV607" s="126"/>
      <c r="AW607" s="126"/>
      <c r="AX607" s="126"/>
      <c r="AY607" s="126"/>
      <c r="AZ607" s="126"/>
      <c r="BA607" s="126"/>
      <c r="BB607" s="126"/>
      <c r="BC607" s="126"/>
      <c r="BD607" s="124">
        <v>1</v>
      </c>
      <c r="BE607" s="125">
        <f t="shared" si="18"/>
        <v>1.026</v>
      </c>
      <c r="BF607" s="125">
        <f t="shared" si="18"/>
        <v>1.043442</v>
      </c>
      <c r="BG607" s="125">
        <f t="shared" si="18"/>
        <v>1.070571492</v>
      </c>
      <c r="BH607" s="125">
        <f t="shared" si="18"/>
        <v>1.0973357792999998</v>
      </c>
      <c r="BI607" s="125">
        <f t="shared" si="18"/>
        <v>1.1489105609270998</v>
      </c>
      <c r="BJ607" s="125">
        <f t="shared" si="18"/>
        <v>1.186824609437694</v>
      </c>
      <c r="BK607" s="125">
        <f t="shared" si="18"/>
        <v>1.2117479262358855</v>
      </c>
      <c r="BL607" s="125">
        <f t="shared" si="18"/>
        <v>1.22507715342448</v>
      </c>
      <c r="BM607" s="125">
        <f t="shared" si="18"/>
        <v>1.2471285421861207</v>
      </c>
      <c r="BN607" s="125">
        <f t="shared" si="18"/>
        <v>1.2645883417767263</v>
      </c>
      <c r="BO607" s="125">
        <f t="shared" si="18"/>
        <v>1.2784988135362703</v>
      </c>
      <c r="BP607" s="125">
        <f t="shared" si="18"/>
        <v>1.3194107755694309</v>
      </c>
      <c r="BQ607" s="125">
        <f t="shared" si="18"/>
        <v>1.3233690078961391</v>
      </c>
      <c r="BR607" s="125">
        <f t="shared" si="19"/>
        <v>1.343219543014581</v>
      </c>
      <c r="BS607" s="125">
        <f t="shared" si="19"/>
        <v>1.3781432511329601</v>
      </c>
      <c r="BT607" s="125">
        <f t="shared" si="19"/>
        <v>1.409840545909018</v>
      </c>
      <c r="BU607" s="125">
        <f t="shared" si="19"/>
        <v>1.4493160811944705</v>
      </c>
      <c r="BV607" s="125">
        <f t="shared" si="19"/>
        <v>1.4638092420064153</v>
      </c>
      <c r="BW607" s="125">
        <f t="shared" si="19"/>
        <v>1.4755197159424667</v>
      </c>
      <c r="BX607" s="125">
        <f t="shared" si="19"/>
        <v>1.4784707553743517</v>
      </c>
      <c r="BY607" s="125">
        <f t="shared" si="19"/>
        <v>1.4991693459495927</v>
      </c>
      <c r="BZ607" s="125">
        <f t="shared" si="19"/>
        <v>1.5171593781009878</v>
      </c>
      <c r="CA607" s="125">
        <f t="shared" si="19"/>
        <v>1.5566055219316135</v>
      </c>
      <c r="CB607" s="125">
        <f t="shared" si="19"/>
        <v>1.5815112102825193</v>
      </c>
      <c r="CC607" s="125">
        <f t="shared" si="17"/>
        <v>1.6099784120676046</v>
      </c>
      <c r="CD607" s="125">
        <f t="shared" si="17"/>
        <v>1.7097970736157961</v>
      </c>
      <c r="CE607" s="125">
        <f t="shared" si="17"/>
        <v>1.84658083950506</v>
      </c>
      <c r="CF607" s="125">
        <f t="shared" si="16"/>
        <v>1.8779727137766458</v>
      </c>
      <c r="CG607" s="125">
        <f t="shared" si="16"/>
        <v>1.9098982499108486</v>
      </c>
    </row>
    <row r="608" spans="1:85">
      <c r="A608" s="3"/>
      <c r="B608" s="123">
        <v>1998</v>
      </c>
      <c r="C608" s="3"/>
      <c r="D608" s="3"/>
      <c r="E608" s="126"/>
      <c r="F608" s="126"/>
      <c r="G608" s="126"/>
      <c r="H608" s="126"/>
      <c r="I608" s="126"/>
      <c r="J608" s="126"/>
      <c r="K608" s="126"/>
      <c r="L608" s="126"/>
      <c r="M608" s="126"/>
      <c r="N608" s="126"/>
      <c r="O608" s="126"/>
      <c r="P608" s="126"/>
      <c r="Q608" s="126"/>
      <c r="R608" s="126"/>
      <c r="S608" s="126"/>
      <c r="T608" s="126"/>
      <c r="U608" s="126"/>
      <c r="V608" s="126"/>
      <c r="W608" s="126"/>
      <c r="X608" s="126"/>
      <c r="Y608" s="126"/>
      <c r="Z608" s="126"/>
      <c r="AA608" s="126"/>
      <c r="AB608" s="126"/>
      <c r="AC608" s="126"/>
      <c r="AD608" s="126"/>
      <c r="AE608" s="126"/>
      <c r="AF608" s="126"/>
      <c r="AG608" s="126"/>
      <c r="AH608" s="126"/>
      <c r="AI608" s="126"/>
      <c r="AJ608" s="126"/>
      <c r="AK608" s="126"/>
      <c r="AL608" s="126"/>
      <c r="AM608" s="126"/>
      <c r="AN608" s="126"/>
      <c r="AO608" s="126"/>
      <c r="AP608" s="126"/>
      <c r="AQ608" s="126"/>
      <c r="AR608" s="126"/>
      <c r="AS608" s="126"/>
      <c r="AT608" s="126"/>
      <c r="AU608" s="126"/>
      <c r="AV608" s="126"/>
      <c r="AW608" s="126"/>
      <c r="AX608" s="126"/>
      <c r="AY608" s="126"/>
      <c r="AZ608" s="126"/>
      <c r="BA608" s="126"/>
      <c r="BB608" s="126"/>
      <c r="BC608" s="126"/>
      <c r="BD608" s="126"/>
      <c r="BE608" s="124">
        <v>1</v>
      </c>
      <c r="BF608" s="125">
        <f t="shared" si="18"/>
        <v>1.0169999999999999</v>
      </c>
      <c r="BG608" s="125">
        <f t="shared" si="18"/>
        <v>1.043442</v>
      </c>
      <c r="BH608" s="125">
        <f t="shared" si="18"/>
        <v>1.06952805</v>
      </c>
      <c r="BI608" s="125">
        <f t="shared" si="18"/>
        <v>1.1197958683499998</v>
      </c>
      <c r="BJ608" s="125">
        <f t="shared" si="18"/>
        <v>1.1567491320055496</v>
      </c>
      <c r="BK608" s="125">
        <f t="shared" si="18"/>
        <v>1.1810408637776662</v>
      </c>
      <c r="BL608" s="125">
        <f t="shared" si="18"/>
        <v>1.1940323132792203</v>
      </c>
      <c r="BM608" s="125">
        <f t="shared" si="18"/>
        <v>1.2155248949182462</v>
      </c>
      <c r="BN608" s="125">
        <f t="shared" si="18"/>
        <v>1.2325422434471016</v>
      </c>
      <c r="BO608" s="125">
        <f t="shared" si="18"/>
        <v>1.2461002081250196</v>
      </c>
      <c r="BP608" s="125">
        <f t="shared" si="18"/>
        <v>1.2859754147850204</v>
      </c>
      <c r="BQ608" s="125">
        <f t="shared" si="18"/>
        <v>1.2898333410293754</v>
      </c>
      <c r="BR608" s="125">
        <f t="shared" si="19"/>
        <v>1.3091808411448158</v>
      </c>
      <c r="BS608" s="125">
        <f t="shared" si="19"/>
        <v>1.343219543014581</v>
      </c>
      <c r="BT608" s="125">
        <f t="shared" si="19"/>
        <v>1.3741135925039163</v>
      </c>
      <c r="BU608" s="125">
        <f t="shared" si="19"/>
        <v>1.4125887730940261</v>
      </c>
      <c r="BV608" s="125">
        <f t="shared" si="19"/>
        <v>1.4267146608249663</v>
      </c>
      <c r="BW608" s="125">
        <f t="shared" si="19"/>
        <v>1.4381283781115661</v>
      </c>
      <c r="BX608" s="125">
        <f t="shared" si="19"/>
        <v>1.4410046348677892</v>
      </c>
      <c r="BY608" s="125">
        <f t="shared" si="19"/>
        <v>1.4611786997559382</v>
      </c>
      <c r="BZ608" s="125">
        <f t="shared" si="19"/>
        <v>1.4787128441530095</v>
      </c>
      <c r="CA608" s="125">
        <f t="shared" si="19"/>
        <v>1.5171593781009878</v>
      </c>
      <c r="CB608" s="125">
        <f t="shared" si="19"/>
        <v>1.5414339281506035</v>
      </c>
      <c r="CC608" s="125">
        <f t="shared" si="17"/>
        <v>1.5691797388573143</v>
      </c>
      <c r="CD608" s="125">
        <f t="shared" si="17"/>
        <v>1.666468882666468</v>
      </c>
      <c r="CE608" s="125">
        <f t="shared" si="17"/>
        <v>1.7997863932797855</v>
      </c>
      <c r="CF608" s="125">
        <f t="shared" si="16"/>
        <v>1.8303827619655417</v>
      </c>
      <c r="CG608" s="125">
        <f t="shared" si="16"/>
        <v>1.8614992689189558</v>
      </c>
    </row>
    <row r="609" spans="1:85">
      <c r="A609" s="3"/>
      <c r="B609" s="123">
        <v>1999</v>
      </c>
      <c r="C609" s="3"/>
      <c r="D609" s="3"/>
      <c r="E609" s="126"/>
      <c r="F609" s="126"/>
      <c r="G609" s="126"/>
      <c r="H609" s="126"/>
      <c r="I609" s="126"/>
      <c r="J609" s="126"/>
      <c r="K609" s="126"/>
      <c r="L609" s="126"/>
      <c r="M609" s="126"/>
      <c r="N609" s="126"/>
      <c r="O609" s="126"/>
      <c r="P609" s="126"/>
      <c r="Q609" s="126"/>
      <c r="R609" s="126"/>
      <c r="S609" s="126"/>
      <c r="T609" s="126"/>
      <c r="U609" s="126"/>
      <c r="V609" s="126"/>
      <c r="W609" s="126"/>
      <c r="X609" s="126"/>
      <c r="Y609" s="126"/>
      <c r="Z609" s="126"/>
      <c r="AA609" s="126"/>
      <c r="AB609" s="126"/>
      <c r="AC609" s="126"/>
      <c r="AD609" s="126"/>
      <c r="AE609" s="126"/>
      <c r="AF609" s="126"/>
      <c r="AG609" s="126"/>
      <c r="AH609" s="126"/>
      <c r="AI609" s="126"/>
      <c r="AJ609" s="126"/>
      <c r="AK609" s="126"/>
      <c r="AL609" s="126"/>
      <c r="AM609" s="126"/>
      <c r="AN609" s="126"/>
      <c r="AO609" s="126"/>
      <c r="AP609" s="126"/>
      <c r="AQ609" s="126"/>
      <c r="AR609" s="126"/>
      <c r="AS609" s="126"/>
      <c r="AT609" s="126"/>
      <c r="AU609" s="126"/>
      <c r="AV609" s="126"/>
      <c r="AW609" s="126"/>
      <c r="AX609" s="126"/>
      <c r="AY609" s="126"/>
      <c r="AZ609" s="126"/>
      <c r="BA609" s="126"/>
      <c r="BB609" s="126"/>
      <c r="BC609" s="126"/>
      <c r="BD609" s="126"/>
      <c r="BE609" s="126"/>
      <c r="BF609" s="124">
        <v>1</v>
      </c>
      <c r="BG609" s="125">
        <f t="shared" si="18"/>
        <v>1.026</v>
      </c>
      <c r="BH609" s="125">
        <f t="shared" si="18"/>
        <v>1.05165</v>
      </c>
      <c r="BI609" s="125">
        <f t="shared" si="18"/>
        <v>1.1010775499999998</v>
      </c>
      <c r="BJ609" s="125">
        <f t="shared" si="18"/>
        <v>1.1374131091499997</v>
      </c>
      <c r="BK609" s="125">
        <f t="shared" si="18"/>
        <v>1.1612987844421496</v>
      </c>
      <c r="BL609" s="125">
        <f t="shared" si="18"/>
        <v>1.1740730710710132</v>
      </c>
      <c r="BM609" s="125">
        <f t="shared" si="18"/>
        <v>1.1952063863502915</v>
      </c>
      <c r="BN609" s="125">
        <f t="shared" si="18"/>
        <v>1.2119392757591956</v>
      </c>
      <c r="BO609" s="125">
        <f t="shared" si="18"/>
        <v>1.2252706077925466</v>
      </c>
      <c r="BP609" s="125">
        <f t="shared" si="18"/>
        <v>1.2644792672419081</v>
      </c>
      <c r="BQ609" s="125">
        <f t="shared" si="18"/>
        <v>1.2682727050436338</v>
      </c>
      <c r="BR609" s="125">
        <f t="shared" si="19"/>
        <v>1.2872967956192882</v>
      </c>
      <c r="BS609" s="125">
        <f t="shared" si="19"/>
        <v>1.3207665123053898</v>
      </c>
      <c r="BT609" s="125">
        <f t="shared" si="19"/>
        <v>1.3511441420884136</v>
      </c>
      <c r="BU609" s="125">
        <f t="shared" si="19"/>
        <v>1.3889761780668892</v>
      </c>
      <c r="BV609" s="125">
        <f t="shared" si="19"/>
        <v>1.402865939847558</v>
      </c>
      <c r="BW609" s="125">
        <f t="shared" si="19"/>
        <v>1.4140888673663385</v>
      </c>
      <c r="BX609" s="125">
        <f t="shared" si="19"/>
        <v>1.4169170451010713</v>
      </c>
      <c r="BY609" s="125">
        <f t="shared" si="19"/>
        <v>1.4367538837324862</v>
      </c>
      <c r="BZ609" s="125">
        <f t="shared" si="19"/>
        <v>1.4539949303372761</v>
      </c>
      <c r="CA609" s="125">
        <f t="shared" si="19"/>
        <v>1.4917987985260452</v>
      </c>
      <c r="CB609" s="125">
        <f t="shared" si="19"/>
        <v>1.5156675793024621</v>
      </c>
      <c r="CC609" s="125">
        <f t="shared" si="17"/>
        <v>1.5429495957299064</v>
      </c>
      <c r="CD609" s="125">
        <f t="shared" si="17"/>
        <v>1.6386124706651608</v>
      </c>
      <c r="CE609" s="125">
        <f t="shared" si="17"/>
        <v>1.7697014683183738</v>
      </c>
      <c r="CF609" s="125">
        <f t="shared" si="16"/>
        <v>1.799786393279786</v>
      </c>
      <c r="CG609" s="125">
        <f t="shared" si="16"/>
        <v>1.8303827619655422</v>
      </c>
    </row>
    <row r="610" spans="1:85">
      <c r="A610" s="3"/>
      <c r="B610" s="123">
        <v>2000</v>
      </c>
      <c r="C610" s="3"/>
      <c r="D610" s="3"/>
      <c r="E610" s="126"/>
      <c r="F610" s="126"/>
      <c r="G610" s="126"/>
      <c r="H610" s="126"/>
      <c r="I610" s="126"/>
      <c r="J610" s="126"/>
      <c r="K610" s="126"/>
      <c r="L610" s="126"/>
      <c r="M610" s="126"/>
      <c r="N610" s="126"/>
      <c r="O610" s="126"/>
      <c r="P610" s="126"/>
      <c r="Q610" s="126"/>
      <c r="R610" s="126"/>
      <c r="S610" s="126"/>
      <c r="T610" s="126"/>
      <c r="U610" s="126"/>
      <c r="V610" s="126"/>
      <c r="W610" s="126"/>
      <c r="X610" s="126"/>
      <c r="Y610" s="126"/>
      <c r="Z610" s="126"/>
      <c r="AA610" s="126"/>
      <c r="AB610" s="126"/>
      <c r="AC610" s="126"/>
      <c r="AD610" s="126"/>
      <c r="AE610" s="126"/>
      <c r="AF610" s="126"/>
      <c r="AG610" s="126"/>
      <c r="AH610" s="126"/>
      <c r="AI610" s="126"/>
      <c r="AJ610" s="126"/>
      <c r="AK610" s="126"/>
      <c r="AL610" s="126"/>
      <c r="AM610" s="126"/>
      <c r="AN610" s="126"/>
      <c r="AO610" s="126"/>
      <c r="AP610" s="126"/>
      <c r="AQ610" s="126"/>
      <c r="AR610" s="126"/>
      <c r="AS610" s="126"/>
      <c r="AT610" s="126"/>
      <c r="AU610" s="126"/>
      <c r="AV610" s="126"/>
      <c r="AW610" s="126"/>
      <c r="AX610" s="126"/>
      <c r="AY610" s="126"/>
      <c r="AZ610" s="126"/>
      <c r="BA610" s="126"/>
      <c r="BB610" s="126"/>
      <c r="BC610" s="126"/>
      <c r="BD610" s="126"/>
      <c r="BE610" s="126"/>
      <c r="BF610" s="126"/>
      <c r="BG610" s="124">
        <v>1</v>
      </c>
      <c r="BH610" s="125">
        <f t="shared" si="18"/>
        <v>1.0249999999999999</v>
      </c>
      <c r="BI610" s="125">
        <f t="shared" si="18"/>
        <v>1.0731749999999998</v>
      </c>
      <c r="BJ610" s="125">
        <f t="shared" si="18"/>
        <v>1.1085897749999998</v>
      </c>
      <c r="BK610" s="125">
        <f t="shared" si="18"/>
        <v>1.1318701602749996</v>
      </c>
      <c r="BL610" s="125">
        <f t="shared" si="18"/>
        <v>1.1443207320380244</v>
      </c>
      <c r="BM610" s="125">
        <f t="shared" si="18"/>
        <v>1.1649185052147089</v>
      </c>
      <c r="BN610" s="125">
        <f t="shared" si="18"/>
        <v>1.1812273642877147</v>
      </c>
      <c r="BO610" s="125">
        <f t="shared" si="18"/>
        <v>1.1942208652948794</v>
      </c>
      <c r="BP610" s="125">
        <f t="shared" si="18"/>
        <v>1.2324359329843155</v>
      </c>
      <c r="BQ610" s="125">
        <f t="shared" si="18"/>
        <v>1.2361332407832684</v>
      </c>
      <c r="BR610" s="125">
        <f t="shared" si="19"/>
        <v>1.2546752393950173</v>
      </c>
      <c r="BS610" s="125">
        <f t="shared" si="19"/>
        <v>1.2872967956192878</v>
      </c>
      <c r="BT610" s="125">
        <f t="shared" si="19"/>
        <v>1.3169046219185312</v>
      </c>
      <c r="BU610" s="125">
        <f t="shared" si="19"/>
        <v>1.3537779513322501</v>
      </c>
      <c r="BV610" s="125">
        <f t="shared" si="19"/>
        <v>1.3673157308455726</v>
      </c>
      <c r="BW610" s="125">
        <f t="shared" si="19"/>
        <v>1.3782542566923373</v>
      </c>
      <c r="BX610" s="125">
        <f t="shared" si="19"/>
        <v>1.381010765205722</v>
      </c>
      <c r="BY610" s="125">
        <f t="shared" si="19"/>
        <v>1.4003449159186021</v>
      </c>
      <c r="BZ610" s="125">
        <f t="shared" si="19"/>
        <v>1.4171490549096253</v>
      </c>
      <c r="CA610" s="125">
        <f t="shared" si="19"/>
        <v>1.4539949303372757</v>
      </c>
      <c r="CB610" s="125">
        <f t="shared" si="19"/>
        <v>1.4772588492226721</v>
      </c>
      <c r="CC610" s="125">
        <f t="shared" si="17"/>
        <v>1.5038495085086803</v>
      </c>
      <c r="CD610" s="125">
        <f t="shared" si="17"/>
        <v>1.5970881780362185</v>
      </c>
      <c r="CE610" s="125">
        <f t="shared" si="17"/>
        <v>1.7248552322791162</v>
      </c>
      <c r="CF610" s="125">
        <f t="shared" si="16"/>
        <v>1.754177771227861</v>
      </c>
      <c r="CG610" s="125">
        <f t="shared" si="16"/>
        <v>1.7839987933387345</v>
      </c>
    </row>
    <row r="611" spans="1:85">
      <c r="A611" s="3"/>
      <c r="B611" s="123">
        <v>2001</v>
      </c>
      <c r="C611" s="3"/>
      <c r="D611" s="3"/>
      <c r="E611" s="126"/>
      <c r="F611" s="126"/>
      <c r="G611" s="126"/>
      <c r="H611" s="126"/>
      <c r="I611" s="126"/>
      <c r="J611" s="126"/>
      <c r="K611" s="126"/>
      <c r="L611" s="126"/>
      <c r="M611" s="126"/>
      <c r="N611" s="126"/>
      <c r="O611" s="126"/>
      <c r="P611" s="126"/>
      <c r="Q611" s="126"/>
      <c r="R611" s="126"/>
      <c r="S611" s="126"/>
      <c r="T611" s="126"/>
      <c r="U611" s="126"/>
      <c r="V611" s="126"/>
      <c r="W611" s="126"/>
      <c r="X611" s="126"/>
      <c r="Y611" s="126"/>
      <c r="Z611" s="126"/>
      <c r="AA611" s="126"/>
      <c r="AB611" s="126"/>
      <c r="AC611" s="126"/>
      <c r="AD611" s="126"/>
      <c r="AE611" s="126"/>
      <c r="AF611" s="126"/>
      <c r="AG611" s="126"/>
      <c r="AH611" s="126"/>
      <c r="AI611" s="126"/>
      <c r="AJ611" s="126"/>
      <c r="AK611" s="126"/>
      <c r="AL611" s="126"/>
      <c r="AM611" s="126"/>
      <c r="AN611" s="126"/>
      <c r="AO611" s="126"/>
      <c r="AP611" s="126"/>
      <c r="AQ611" s="126"/>
      <c r="AR611" s="126"/>
      <c r="AS611" s="126"/>
      <c r="AT611" s="126"/>
      <c r="AU611" s="126"/>
      <c r="AV611" s="126"/>
      <c r="AW611" s="126"/>
      <c r="AX611" s="126"/>
      <c r="AY611" s="126"/>
      <c r="AZ611" s="126"/>
      <c r="BA611" s="126"/>
      <c r="BB611" s="126"/>
      <c r="BC611" s="126"/>
      <c r="BD611" s="126"/>
      <c r="BE611" s="126"/>
      <c r="BF611" s="126"/>
      <c r="BG611" s="126"/>
      <c r="BH611" s="124">
        <v>1</v>
      </c>
      <c r="BI611" s="125">
        <f t="shared" si="18"/>
        <v>1.0469999999999999</v>
      </c>
      <c r="BJ611" s="125">
        <f t="shared" si="18"/>
        <v>1.0815509999999999</v>
      </c>
      <c r="BK611" s="125">
        <f t="shared" si="18"/>
        <v>1.1042635709999997</v>
      </c>
      <c r="BL611" s="125">
        <f t="shared" si="18"/>
        <v>1.1164104702809996</v>
      </c>
      <c r="BM611" s="125">
        <f t="shared" si="18"/>
        <v>1.1365058587460577</v>
      </c>
      <c r="BN611" s="125">
        <f t="shared" si="18"/>
        <v>1.1524169407685025</v>
      </c>
      <c r="BO611" s="125">
        <f t="shared" si="18"/>
        <v>1.165093527116956</v>
      </c>
      <c r="BP611" s="125">
        <f t="shared" si="18"/>
        <v>1.2023765199846987</v>
      </c>
      <c r="BQ611" s="125">
        <f t="shared" si="18"/>
        <v>1.2059836495446528</v>
      </c>
      <c r="BR611" s="125">
        <f t="shared" si="19"/>
        <v>1.2240734042878225</v>
      </c>
      <c r="BS611" s="125">
        <f t="shared" si="19"/>
        <v>1.2558993127993059</v>
      </c>
      <c r="BT611" s="125">
        <f t="shared" si="19"/>
        <v>1.2847849969936898</v>
      </c>
      <c r="BU611" s="125">
        <f t="shared" si="19"/>
        <v>1.3207589769095132</v>
      </c>
      <c r="BV611" s="125">
        <f t="shared" si="19"/>
        <v>1.3339665666786082</v>
      </c>
      <c r="BW611" s="125">
        <f t="shared" si="19"/>
        <v>1.3446382992120371</v>
      </c>
      <c r="BX611" s="125">
        <f t="shared" si="19"/>
        <v>1.3473275758104613</v>
      </c>
      <c r="BY611" s="125">
        <f t="shared" si="19"/>
        <v>1.3661901618718078</v>
      </c>
      <c r="BZ611" s="125">
        <f t="shared" si="19"/>
        <v>1.3825844438142694</v>
      </c>
      <c r="CA611" s="125">
        <f t="shared" si="19"/>
        <v>1.4185316393534404</v>
      </c>
      <c r="CB611" s="125">
        <f t="shared" si="19"/>
        <v>1.4412281455830955</v>
      </c>
      <c r="CC611" s="125">
        <f t="shared" si="17"/>
        <v>1.4671702522035912</v>
      </c>
      <c r="CD611" s="125">
        <f t="shared" si="17"/>
        <v>1.558134807840214</v>
      </c>
      <c r="CE611" s="125">
        <f t="shared" si="17"/>
        <v>1.6827855924674311</v>
      </c>
      <c r="CF611" s="125">
        <f t="shared" si="16"/>
        <v>1.7113929475393772</v>
      </c>
      <c r="CG611" s="125">
        <f t="shared" si="16"/>
        <v>1.7404866276475464</v>
      </c>
    </row>
    <row r="612" spans="1:85">
      <c r="A612" s="3"/>
      <c r="B612" s="123">
        <v>2002</v>
      </c>
      <c r="C612" s="3"/>
      <c r="D612" s="3"/>
      <c r="E612" s="126"/>
      <c r="F612" s="126"/>
      <c r="G612" s="126"/>
      <c r="H612" s="126"/>
      <c r="I612" s="126"/>
      <c r="J612" s="126"/>
      <c r="K612" s="126"/>
      <c r="L612" s="126"/>
      <c r="M612" s="126"/>
      <c r="N612" s="126"/>
      <c r="O612" s="126"/>
      <c r="P612" s="126"/>
      <c r="Q612" s="126"/>
      <c r="R612" s="126"/>
      <c r="S612" s="126"/>
      <c r="T612" s="126"/>
      <c r="U612" s="126"/>
      <c r="V612" s="126"/>
      <c r="W612" s="126"/>
      <c r="X612" s="126"/>
      <c r="Y612" s="126"/>
      <c r="Z612" s="126"/>
      <c r="AA612" s="126"/>
      <c r="AB612" s="126"/>
      <c r="AC612" s="126"/>
      <c r="AD612" s="126"/>
      <c r="AE612" s="126"/>
      <c r="AF612" s="126"/>
      <c r="AG612" s="126"/>
      <c r="AH612" s="126"/>
      <c r="AI612" s="126"/>
      <c r="AJ612" s="126"/>
      <c r="AK612" s="126"/>
      <c r="AL612" s="126"/>
      <c r="AM612" s="126"/>
      <c r="AN612" s="126"/>
      <c r="AO612" s="126"/>
      <c r="AP612" s="126"/>
      <c r="AQ612" s="126"/>
      <c r="AR612" s="126"/>
      <c r="AS612" s="126"/>
      <c r="AT612" s="126"/>
      <c r="AU612" s="126"/>
      <c r="AV612" s="126"/>
      <c r="AW612" s="126"/>
      <c r="AX612" s="126"/>
      <c r="AY612" s="126"/>
      <c r="AZ612" s="126"/>
      <c r="BA612" s="126"/>
      <c r="BB612" s="126"/>
      <c r="BC612" s="126"/>
      <c r="BD612" s="126"/>
      <c r="BE612" s="126"/>
      <c r="BF612" s="126"/>
      <c r="BG612" s="126"/>
      <c r="BH612" s="126"/>
      <c r="BI612" s="124">
        <v>1</v>
      </c>
      <c r="BJ612" s="125">
        <f t="shared" si="18"/>
        <v>1.0329999999999999</v>
      </c>
      <c r="BK612" s="125">
        <f t="shared" si="18"/>
        <v>1.0546929999999999</v>
      </c>
      <c r="BL612" s="125">
        <f t="shared" si="18"/>
        <v>1.0662946229999997</v>
      </c>
      <c r="BM612" s="125">
        <f t="shared" si="18"/>
        <v>1.0854879262139996</v>
      </c>
      <c r="BN612" s="125">
        <f t="shared" si="18"/>
        <v>1.1006847571809957</v>
      </c>
      <c r="BO612" s="125">
        <f t="shared" si="18"/>
        <v>1.1127922895099864</v>
      </c>
      <c r="BP612" s="125">
        <f t="shared" si="18"/>
        <v>1.148401642774306</v>
      </c>
      <c r="BQ612" s="125">
        <f t="shared" si="18"/>
        <v>1.1518468477026289</v>
      </c>
      <c r="BR612" s="125">
        <f t="shared" si="19"/>
        <v>1.1691245504181682</v>
      </c>
      <c r="BS612" s="125">
        <f t="shared" si="19"/>
        <v>1.1995217887290406</v>
      </c>
      <c r="BT612" s="125">
        <f t="shared" si="19"/>
        <v>1.2271107898698084</v>
      </c>
      <c r="BU612" s="125">
        <f t="shared" si="19"/>
        <v>1.2614698919861631</v>
      </c>
      <c r="BV612" s="125">
        <f t="shared" si="19"/>
        <v>1.2740845909060248</v>
      </c>
      <c r="BW612" s="125">
        <f t="shared" si="19"/>
        <v>1.284277267633273</v>
      </c>
      <c r="BX612" s="125">
        <f t="shared" si="19"/>
        <v>1.2868458221685395</v>
      </c>
      <c r="BY612" s="125">
        <f t="shared" si="19"/>
        <v>1.304861663678899</v>
      </c>
      <c r="BZ612" s="125">
        <f t="shared" si="19"/>
        <v>1.3205200036430458</v>
      </c>
      <c r="CA612" s="125">
        <f t="shared" si="19"/>
        <v>1.354853523737765</v>
      </c>
      <c r="CB612" s="125">
        <f t="shared" si="19"/>
        <v>1.3765311801175693</v>
      </c>
      <c r="CC612" s="125">
        <f t="shared" si="17"/>
        <v>1.4013087413596854</v>
      </c>
      <c r="CD612" s="125">
        <f t="shared" si="17"/>
        <v>1.4881898833239859</v>
      </c>
      <c r="CE612" s="125">
        <f t="shared" si="17"/>
        <v>1.6072450739899049</v>
      </c>
      <c r="CF612" s="125">
        <f t="shared" si="16"/>
        <v>1.6345682402477331</v>
      </c>
      <c r="CG612" s="125">
        <f t="shared" si="16"/>
        <v>1.6623559003319444</v>
      </c>
    </row>
    <row r="613" spans="1:85">
      <c r="A613" s="3"/>
      <c r="B613" s="123">
        <v>2003</v>
      </c>
      <c r="C613" s="3"/>
      <c r="D613" s="3"/>
      <c r="E613" s="126"/>
      <c r="F613" s="126"/>
      <c r="G613" s="126"/>
      <c r="H613" s="126"/>
      <c r="I613" s="126"/>
      <c r="J613" s="126"/>
      <c r="K613" s="126"/>
      <c r="L613" s="126"/>
      <c r="M613" s="126"/>
      <c r="N613" s="126"/>
      <c r="O613" s="126"/>
      <c r="P613" s="126"/>
      <c r="Q613" s="126"/>
      <c r="R613" s="126"/>
      <c r="S613" s="126"/>
      <c r="T613" s="126"/>
      <c r="U613" s="126"/>
      <c r="V613" s="126"/>
      <c r="W613" s="126"/>
      <c r="X613" s="126"/>
      <c r="Y613" s="126"/>
      <c r="Z613" s="126"/>
      <c r="AA613" s="126"/>
      <c r="AB613" s="126"/>
      <c r="AC613" s="126"/>
      <c r="AD613" s="126"/>
      <c r="AE613" s="126"/>
      <c r="AF613" s="126"/>
      <c r="AG613" s="126"/>
      <c r="AH613" s="126"/>
      <c r="AI613" s="126"/>
      <c r="AJ613" s="126"/>
      <c r="AK613" s="126"/>
      <c r="AL613" s="126"/>
      <c r="AM613" s="126"/>
      <c r="AN613" s="126"/>
      <c r="AO613" s="126"/>
      <c r="AP613" s="126"/>
      <c r="AQ613" s="126"/>
      <c r="AR613" s="126"/>
      <c r="AS613" s="126"/>
      <c r="AT613" s="126"/>
      <c r="AU613" s="126"/>
      <c r="AV613" s="126"/>
      <c r="AW613" s="126"/>
      <c r="AX613" s="126"/>
      <c r="AY613" s="126"/>
      <c r="AZ613" s="126"/>
      <c r="BA613" s="126"/>
      <c r="BB613" s="126"/>
      <c r="BC613" s="126"/>
      <c r="BD613" s="126"/>
      <c r="BE613" s="126"/>
      <c r="BF613" s="126"/>
      <c r="BG613" s="126"/>
      <c r="BH613" s="126"/>
      <c r="BI613" s="126"/>
      <c r="BJ613" s="124">
        <v>1</v>
      </c>
      <c r="BK613" s="125">
        <f t="shared" si="18"/>
        <v>1.0209999999999999</v>
      </c>
      <c r="BL613" s="125">
        <f t="shared" si="18"/>
        <v>1.0322309999999999</v>
      </c>
      <c r="BM613" s="125">
        <f t="shared" si="18"/>
        <v>1.0508111579999999</v>
      </c>
      <c r="BN613" s="125">
        <f t="shared" si="18"/>
        <v>1.0655225142119999</v>
      </c>
      <c r="BO613" s="125">
        <f t="shared" si="18"/>
        <v>1.0772432618683319</v>
      </c>
      <c r="BP613" s="125">
        <f t="shared" si="18"/>
        <v>1.1117150462481185</v>
      </c>
      <c r="BQ613" s="125">
        <f t="shared" si="18"/>
        <v>1.1150501913868627</v>
      </c>
      <c r="BR613" s="125">
        <f t="shared" si="19"/>
        <v>1.1317759442576656</v>
      </c>
      <c r="BS613" s="125">
        <f t="shared" si="19"/>
        <v>1.161202118808365</v>
      </c>
      <c r="BT613" s="125">
        <f t="shared" si="19"/>
        <v>1.1879097675409573</v>
      </c>
      <c r="BU613" s="125">
        <f t="shared" si="19"/>
        <v>1.2211712410321043</v>
      </c>
      <c r="BV613" s="125">
        <f t="shared" si="19"/>
        <v>1.2333829534424254</v>
      </c>
      <c r="BW613" s="125">
        <f t="shared" si="19"/>
        <v>1.2432500170699647</v>
      </c>
      <c r="BX613" s="125">
        <f t="shared" si="19"/>
        <v>1.2457365171041046</v>
      </c>
      <c r="BY613" s="125">
        <f t="shared" si="19"/>
        <v>1.263176828343562</v>
      </c>
      <c r="BZ613" s="125">
        <f t="shared" si="19"/>
        <v>1.2783349502836847</v>
      </c>
      <c r="CA613" s="125">
        <f t="shared" si="19"/>
        <v>1.3115716589910607</v>
      </c>
      <c r="CB613" s="125">
        <f t="shared" si="19"/>
        <v>1.3325568055349177</v>
      </c>
      <c r="CC613" s="125">
        <f t="shared" si="17"/>
        <v>1.3565428280345462</v>
      </c>
      <c r="CD613" s="125">
        <f t="shared" si="17"/>
        <v>1.440648483372688</v>
      </c>
      <c r="CE613" s="125">
        <f t="shared" si="17"/>
        <v>1.5559003620425031</v>
      </c>
      <c r="CF613" s="125">
        <f t="shared" si="16"/>
        <v>1.5823506681972255</v>
      </c>
      <c r="CG613" s="125">
        <f t="shared" si="16"/>
        <v>1.609250629556578</v>
      </c>
    </row>
    <row r="614" spans="1:85">
      <c r="A614" s="3"/>
      <c r="B614" s="123">
        <v>2004</v>
      </c>
      <c r="C614" s="3"/>
      <c r="D614" s="3"/>
      <c r="E614" s="126"/>
      <c r="F614" s="126"/>
      <c r="G614" s="126"/>
      <c r="H614" s="126"/>
      <c r="I614" s="126"/>
      <c r="J614" s="126"/>
      <c r="K614" s="126"/>
      <c r="L614" s="126"/>
      <c r="M614" s="126"/>
      <c r="N614" s="126"/>
      <c r="O614" s="126"/>
      <c r="P614" s="126"/>
      <c r="Q614" s="126"/>
      <c r="R614" s="126"/>
      <c r="S614" s="126"/>
      <c r="T614" s="126"/>
      <c r="U614" s="126"/>
      <c r="V614" s="126"/>
      <c r="W614" s="126"/>
      <c r="X614" s="126"/>
      <c r="Y614" s="126"/>
      <c r="Z614" s="126"/>
      <c r="AA614" s="126"/>
      <c r="AB614" s="126"/>
      <c r="AC614" s="126"/>
      <c r="AD614" s="126"/>
      <c r="AE614" s="126"/>
      <c r="AF614" s="126"/>
      <c r="AG614" s="126"/>
      <c r="AH614" s="126"/>
      <c r="AI614" s="126"/>
      <c r="AJ614" s="126"/>
      <c r="AK614" s="126"/>
      <c r="AL614" s="126"/>
      <c r="AM614" s="126"/>
      <c r="AN614" s="126"/>
      <c r="AO614" s="126"/>
      <c r="AP614" s="126"/>
      <c r="AQ614" s="126"/>
      <c r="AR614" s="126"/>
      <c r="AS614" s="126"/>
      <c r="AT614" s="126"/>
      <c r="AU614" s="126"/>
      <c r="AV614" s="126"/>
      <c r="AW614" s="126"/>
      <c r="AX614" s="126"/>
      <c r="AY614" s="126"/>
      <c r="AZ614" s="126"/>
      <c r="BA614" s="126"/>
      <c r="BB614" s="126"/>
      <c r="BC614" s="126"/>
      <c r="BD614" s="126"/>
      <c r="BE614" s="126"/>
      <c r="BF614" s="126"/>
      <c r="BG614" s="126"/>
      <c r="BH614" s="126"/>
      <c r="BI614" s="126"/>
      <c r="BJ614" s="126"/>
      <c r="BK614" s="124">
        <v>1</v>
      </c>
      <c r="BL614" s="125">
        <f t="shared" si="18"/>
        <v>1.0109999999999999</v>
      </c>
      <c r="BM614" s="125">
        <f t="shared" si="18"/>
        <v>1.0291979999999998</v>
      </c>
      <c r="BN614" s="125">
        <f t="shared" si="18"/>
        <v>1.0436067719999997</v>
      </c>
      <c r="BO614" s="125">
        <f t="shared" si="18"/>
        <v>1.0550864464919996</v>
      </c>
      <c r="BP614" s="125">
        <f t="shared" si="18"/>
        <v>1.0888492127797436</v>
      </c>
      <c r="BQ614" s="125">
        <f t="shared" si="18"/>
        <v>1.0921157604180827</v>
      </c>
      <c r="BR614" s="125">
        <f t="shared" si="19"/>
        <v>1.1084974968243537</v>
      </c>
      <c r="BS614" s="125">
        <f t="shared" si="19"/>
        <v>1.137318431741787</v>
      </c>
      <c r="BT614" s="125">
        <f t="shared" si="19"/>
        <v>1.1634767556718479</v>
      </c>
      <c r="BU614" s="125">
        <f t="shared" si="19"/>
        <v>1.1960541048306597</v>
      </c>
      <c r="BV614" s="125">
        <f t="shared" si="19"/>
        <v>1.2080146458789662</v>
      </c>
      <c r="BW614" s="125">
        <f t="shared" si="19"/>
        <v>1.217678763045998</v>
      </c>
      <c r="BX614" s="125">
        <f t="shared" si="19"/>
        <v>1.22011412057209</v>
      </c>
      <c r="BY614" s="125">
        <f t="shared" si="19"/>
        <v>1.2371957182600992</v>
      </c>
      <c r="BZ614" s="125">
        <f t="shared" si="19"/>
        <v>1.2520420668792205</v>
      </c>
      <c r="CA614" s="125">
        <f t="shared" si="19"/>
        <v>1.2845951606180803</v>
      </c>
      <c r="CB614" s="125">
        <f t="shared" si="19"/>
        <v>1.3051486831879697</v>
      </c>
      <c r="CC614" s="125">
        <f t="shared" si="17"/>
        <v>1.3286413594853532</v>
      </c>
      <c r="CD614" s="125">
        <f t="shared" si="17"/>
        <v>1.4110171237734452</v>
      </c>
      <c r="CE614" s="125">
        <f t="shared" si="17"/>
        <v>1.523898493675321</v>
      </c>
      <c r="CF614" s="125">
        <f t="shared" si="16"/>
        <v>1.5498047680678013</v>
      </c>
      <c r="CG614" s="125">
        <f t="shared" si="16"/>
        <v>1.5761514491249538</v>
      </c>
    </row>
    <row r="615" spans="1:85">
      <c r="A615" s="3"/>
      <c r="B615" s="123">
        <v>2005</v>
      </c>
      <c r="C615" s="3"/>
      <c r="D615" s="3"/>
      <c r="E615" s="126"/>
      <c r="F615" s="126"/>
      <c r="G615" s="126"/>
      <c r="H615" s="126"/>
      <c r="I615" s="126"/>
      <c r="J615" s="126"/>
      <c r="K615" s="126"/>
      <c r="L615" s="126"/>
      <c r="M615" s="126"/>
      <c r="N615" s="126"/>
      <c r="O615" s="126"/>
      <c r="P615" s="126"/>
      <c r="Q615" s="126"/>
      <c r="R615" s="126"/>
      <c r="S615" s="126"/>
      <c r="T615" s="126"/>
      <c r="U615" s="126"/>
      <c r="V615" s="126"/>
      <c r="W615" s="126"/>
      <c r="X615" s="126"/>
      <c r="Y615" s="126"/>
      <c r="Z615" s="126"/>
      <c r="AA615" s="126"/>
      <c r="AB615" s="126"/>
      <c r="AC615" s="126"/>
      <c r="AD615" s="126"/>
      <c r="AE615" s="126"/>
      <c r="AF615" s="126"/>
      <c r="AG615" s="126"/>
      <c r="AH615" s="126"/>
      <c r="AI615" s="126"/>
      <c r="AJ615" s="126"/>
      <c r="AK615" s="126"/>
      <c r="AL615" s="126"/>
      <c r="AM615" s="126"/>
      <c r="AN615" s="126"/>
      <c r="AO615" s="126"/>
      <c r="AP615" s="126"/>
      <c r="AQ615" s="126"/>
      <c r="AR615" s="126"/>
      <c r="AS615" s="126"/>
      <c r="AT615" s="126"/>
      <c r="AU615" s="126"/>
      <c r="AV615" s="126"/>
      <c r="AW615" s="126"/>
      <c r="AX615" s="126"/>
      <c r="AY615" s="126"/>
      <c r="AZ615" s="126"/>
      <c r="BA615" s="126"/>
      <c r="BB615" s="126"/>
      <c r="BC615" s="126"/>
      <c r="BD615" s="126"/>
      <c r="BE615" s="126"/>
      <c r="BF615" s="126"/>
      <c r="BG615" s="126"/>
      <c r="BH615" s="126"/>
      <c r="BI615" s="126"/>
      <c r="BJ615" s="126"/>
      <c r="BK615" s="126"/>
      <c r="BL615" s="124">
        <v>1</v>
      </c>
      <c r="BM615" s="125">
        <f t="shared" si="18"/>
        <v>1.018</v>
      </c>
      <c r="BN615" s="125">
        <f t="shared" si="18"/>
        <v>1.0322519999999999</v>
      </c>
      <c r="BO615" s="125">
        <f t="shared" si="18"/>
        <v>1.0436067719999997</v>
      </c>
      <c r="BP615" s="125">
        <f t="shared" si="18"/>
        <v>1.0770021887039998</v>
      </c>
      <c r="BQ615" s="125">
        <f t="shared" si="18"/>
        <v>1.0802331952701116</v>
      </c>
      <c r="BR615" s="125">
        <f t="shared" si="19"/>
        <v>1.0964366931991631</v>
      </c>
      <c r="BS615" s="125">
        <f t="shared" si="19"/>
        <v>1.1249440472223413</v>
      </c>
      <c r="BT615" s="125">
        <f t="shared" si="19"/>
        <v>1.1508177603084551</v>
      </c>
      <c r="BU615" s="125">
        <f t="shared" si="19"/>
        <v>1.1830406575970918</v>
      </c>
      <c r="BV615" s="125">
        <f t="shared" si="19"/>
        <v>1.1948710641730627</v>
      </c>
      <c r="BW615" s="125">
        <f t="shared" si="19"/>
        <v>1.2044300326864472</v>
      </c>
      <c r="BX615" s="125">
        <f t="shared" si="19"/>
        <v>1.2068388927518201</v>
      </c>
      <c r="BY615" s="125">
        <f t="shared" si="19"/>
        <v>1.2237346372503457</v>
      </c>
      <c r="BZ615" s="125">
        <f t="shared" si="19"/>
        <v>1.2384194528973498</v>
      </c>
      <c r="CA615" s="125">
        <f t="shared" si="19"/>
        <v>1.2706183586726809</v>
      </c>
      <c r="CB615" s="125">
        <f t="shared" si="19"/>
        <v>1.2909482524114437</v>
      </c>
      <c r="CC615" s="125">
        <f t="shared" si="17"/>
        <v>1.3141853209548497</v>
      </c>
      <c r="CD615" s="125">
        <f t="shared" si="17"/>
        <v>1.3956648108540506</v>
      </c>
      <c r="CE615" s="125">
        <f t="shared" si="17"/>
        <v>1.5073179957223748</v>
      </c>
      <c r="CF615" s="125">
        <f t="shared" si="16"/>
        <v>1.5329424016496551</v>
      </c>
      <c r="CG615" s="125">
        <f t="shared" si="16"/>
        <v>1.559002422477699</v>
      </c>
    </row>
    <row r="616" spans="1:85">
      <c r="A616" s="3"/>
      <c r="B616" s="123">
        <v>2006</v>
      </c>
      <c r="C616" s="3"/>
      <c r="D616" s="3"/>
      <c r="E616" s="126"/>
      <c r="F616" s="126"/>
      <c r="G616" s="126"/>
      <c r="H616" s="126"/>
      <c r="I616" s="126"/>
      <c r="J616" s="126"/>
      <c r="K616" s="126"/>
      <c r="L616" s="126"/>
      <c r="M616" s="126"/>
      <c r="N616" s="126"/>
      <c r="O616" s="126"/>
      <c r="P616" s="126"/>
      <c r="Q616" s="126"/>
      <c r="R616" s="126"/>
      <c r="S616" s="126"/>
      <c r="T616" s="126"/>
      <c r="U616" s="126"/>
      <c r="V616" s="126"/>
      <c r="W616" s="126"/>
      <c r="X616" s="126"/>
      <c r="Y616" s="126"/>
      <c r="Z616" s="126"/>
      <c r="AA616" s="126"/>
      <c r="AB616" s="126"/>
      <c r="AC616" s="126"/>
      <c r="AD616" s="126"/>
      <c r="AE616" s="126"/>
      <c r="AF616" s="126"/>
      <c r="AG616" s="126"/>
      <c r="AH616" s="126"/>
      <c r="AI616" s="126"/>
      <c r="AJ616" s="126"/>
      <c r="AK616" s="126"/>
      <c r="AL616" s="126"/>
      <c r="AM616" s="126"/>
      <c r="AN616" s="126"/>
      <c r="AO616" s="126"/>
      <c r="AP616" s="126"/>
      <c r="AQ616" s="126"/>
      <c r="AR616" s="126"/>
      <c r="AS616" s="126"/>
      <c r="AT616" s="126"/>
      <c r="AU616" s="126"/>
      <c r="AV616" s="126"/>
      <c r="AW616" s="126"/>
      <c r="AX616" s="126"/>
      <c r="AY616" s="126"/>
      <c r="AZ616" s="126"/>
      <c r="BA616" s="126"/>
      <c r="BB616" s="126"/>
      <c r="BC616" s="126"/>
      <c r="BD616" s="126"/>
      <c r="BE616" s="126"/>
      <c r="BF616" s="126"/>
      <c r="BG616" s="126"/>
      <c r="BH616" s="126"/>
      <c r="BI616" s="126"/>
      <c r="BJ616" s="126"/>
      <c r="BK616" s="126"/>
      <c r="BL616" s="126"/>
      <c r="BM616" s="124">
        <v>1</v>
      </c>
      <c r="BN616" s="125">
        <f t="shared" si="18"/>
        <v>1.014</v>
      </c>
      <c r="BO616" s="125">
        <f t="shared" si="18"/>
        <v>1.0251539999999999</v>
      </c>
      <c r="BP616" s="125">
        <f t="shared" si="18"/>
        <v>1.0579589279999999</v>
      </c>
      <c r="BQ616" s="125">
        <f t="shared" si="18"/>
        <v>1.0611328047839999</v>
      </c>
      <c r="BR616" s="125">
        <f t="shared" si="19"/>
        <v>1.0770497968557597</v>
      </c>
      <c r="BS616" s="125">
        <f t="shared" si="19"/>
        <v>1.1050530915740095</v>
      </c>
      <c r="BT616" s="125">
        <f t="shared" si="19"/>
        <v>1.1304693126802117</v>
      </c>
      <c r="BU616" s="125">
        <f t="shared" si="19"/>
        <v>1.1621224534352577</v>
      </c>
      <c r="BV616" s="125">
        <f t="shared" si="19"/>
        <v>1.1737436779696102</v>
      </c>
      <c r="BW616" s="125">
        <f t="shared" si="19"/>
        <v>1.183133627393367</v>
      </c>
      <c r="BX616" s="125">
        <f t="shared" si="19"/>
        <v>1.1854998946481539</v>
      </c>
      <c r="BY616" s="125">
        <f t="shared" si="19"/>
        <v>1.2020968931732281</v>
      </c>
      <c r="BZ616" s="125">
        <f t="shared" si="19"/>
        <v>1.2165220558913068</v>
      </c>
      <c r="CA616" s="125">
        <f t="shared" si="19"/>
        <v>1.2481516293444808</v>
      </c>
      <c r="CB616" s="125">
        <f t="shared" si="19"/>
        <v>1.2681220554139925</v>
      </c>
      <c r="CC616" s="125">
        <f t="shared" si="17"/>
        <v>1.2909482524114444</v>
      </c>
      <c r="CD616" s="125">
        <f t="shared" si="17"/>
        <v>1.370987044060954</v>
      </c>
      <c r="CE616" s="125">
        <f t="shared" si="17"/>
        <v>1.4806660075858304</v>
      </c>
      <c r="CF616" s="125">
        <f t="shared" si="16"/>
        <v>1.5058373297147893</v>
      </c>
      <c r="CG616" s="125">
        <f t="shared" si="16"/>
        <v>1.5314365643199406</v>
      </c>
    </row>
    <row r="617" spans="1:85">
      <c r="A617" s="3"/>
      <c r="B617" s="123">
        <v>2007</v>
      </c>
      <c r="C617" s="3"/>
      <c r="D617" s="3"/>
      <c r="E617" s="126"/>
      <c r="F617" s="126"/>
      <c r="G617" s="126"/>
      <c r="H617" s="126"/>
      <c r="I617" s="126"/>
      <c r="J617" s="126"/>
      <c r="K617" s="126"/>
      <c r="L617" s="126"/>
      <c r="M617" s="126"/>
      <c r="N617" s="126"/>
      <c r="O617" s="126"/>
      <c r="P617" s="126"/>
      <c r="Q617" s="126"/>
      <c r="R617" s="126"/>
      <c r="S617" s="126"/>
      <c r="T617" s="126"/>
      <c r="U617" s="126"/>
      <c r="V617" s="126"/>
      <c r="W617" s="126"/>
      <c r="X617" s="126"/>
      <c r="Y617" s="126"/>
      <c r="Z617" s="126"/>
      <c r="AA617" s="126"/>
      <c r="AB617" s="126"/>
      <c r="AC617" s="126"/>
      <c r="AD617" s="126"/>
      <c r="AE617" s="126"/>
      <c r="AF617" s="126"/>
      <c r="AG617" s="126"/>
      <c r="AH617" s="126"/>
      <c r="AI617" s="126"/>
      <c r="AJ617" s="126"/>
      <c r="AK617" s="126"/>
      <c r="AL617" s="126"/>
      <c r="AM617" s="126"/>
      <c r="AN617" s="126"/>
      <c r="AO617" s="126"/>
      <c r="AP617" s="126"/>
      <c r="AQ617" s="126"/>
      <c r="AR617" s="126"/>
      <c r="AS617" s="126"/>
      <c r="AT617" s="126"/>
      <c r="AU617" s="126"/>
      <c r="AV617" s="126"/>
      <c r="AW617" s="126"/>
      <c r="AX617" s="126"/>
      <c r="AY617" s="126"/>
      <c r="AZ617" s="126"/>
      <c r="BA617" s="126"/>
      <c r="BB617" s="126"/>
      <c r="BC617" s="126"/>
      <c r="BD617" s="126"/>
      <c r="BE617" s="126"/>
      <c r="BF617" s="126"/>
      <c r="BG617" s="126"/>
      <c r="BH617" s="126"/>
      <c r="BI617" s="126"/>
      <c r="BJ617" s="126"/>
      <c r="BK617" s="126"/>
      <c r="BL617" s="126"/>
      <c r="BM617" s="126"/>
      <c r="BN617" s="124">
        <v>1</v>
      </c>
      <c r="BO617" s="125">
        <f t="shared" si="18"/>
        <v>1.0109999999999999</v>
      </c>
      <c r="BP617" s="125">
        <f t="shared" si="18"/>
        <v>1.0433519999999998</v>
      </c>
      <c r="BQ617" s="125">
        <f t="shared" si="18"/>
        <v>1.0464820559999997</v>
      </c>
      <c r="BR617" s="125">
        <f t="shared" si="19"/>
        <v>1.0621792868399995</v>
      </c>
      <c r="BS617" s="125">
        <f t="shared" si="19"/>
        <v>1.0897959482978394</v>
      </c>
      <c r="BT617" s="125">
        <f t="shared" si="19"/>
        <v>1.1148612551086896</v>
      </c>
      <c r="BU617" s="125">
        <f t="shared" si="19"/>
        <v>1.1460773702517328</v>
      </c>
      <c r="BV617" s="125">
        <f t="shared" si="19"/>
        <v>1.1575381439542503</v>
      </c>
      <c r="BW617" s="125">
        <f t="shared" si="19"/>
        <v>1.1667984491058843</v>
      </c>
      <c r="BX617" s="125">
        <f t="shared" si="19"/>
        <v>1.1691320460040959</v>
      </c>
      <c r="BY617" s="125">
        <f t="shared" si="19"/>
        <v>1.1854998946481532</v>
      </c>
      <c r="BZ617" s="125">
        <f t="shared" si="19"/>
        <v>1.199725893383931</v>
      </c>
      <c r="CA617" s="125">
        <f t="shared" si="19"/>
        <v>1.2309187666119132</v>
      </c>
      <c r="CB617" s="125">
        <f t="shared" si="19"/>
        <v>1.2506134668777038</v>
      </c>
      <c r="CC617" s="125">
        <f t="shared" si="17"/>
        <v>1.2731245092815024</v>
      </c>
      <c r="CD617" s="125">
        <f t="shared" si="17"/>
        <v>1.3520582288569556</v>
      </c>
      <c r="CE617" s="125">
        <f t="shared" si="17"/>
        <v>1.4602228871655121</v>
      </c>
      <c r="CF617" s="125">
        <f t="shared" si="16"/>
        <v>1.4850466762473256</v>
      </c>
      <c r="CG617" s="125">
        <f t="shared" si="16"/>
        <v>1.51029246974353</v>
      </c>
    </row>
    <row r="618" spans="1:85">
      <c r="A618" s="3"/>
      <c r="B618" s="123">
        <v>2008</v>
      </c>
      <c r="C618" s="3"/>
      <c r="D618" s="3"/>
      <c r="E618" s="126"/>
      <c r="F618" s="126"/>
      <c r="G618" s="126"/>
      <c r="H618" s="126"/>
      <c r="I618" s="126"/>
      <c r="J618" s="126"/>
      <c r="K618" s="126"/>
      <c r="L618" s="126"/>
      <c r="M618" s="126"/>
      <c r="N618" s="126"/>
      <c r="O618" s="126"/>
      <c r="P618" s="126"/>
      <c r="Q618" s="126"/>
      <c r="R618" s="126"/>
      <c r="S618" s="126"/>
      <c r="T618" s="126"/>
      <c r="U618" s="126"/>
      <c r="V618" s="126"/>
      <c r="W618" s="126"/>
      <c r="X618" s="126"/>
      <c r="Y618" s="126"/>
      <c r="Z618" s="126"/>
      <c r="AA618" s="126"/>
      <c r="AB618" s="126"/>
      <c r="AC618" s="126"/>
      <c r="AD618" s="126"/>
      <c r="AE618" s="126"/>
      <c r="AF618" s="126"/>
      <c r="AG618" s="126"/>
      <c r="AH618" s="126"/>
      <c r="AI618" s="126"/>
      <c r="AJ618" s="126"/>
      <c r="AK618" s="126"/>
      <c r="AL618" s="126"/>
      <c r="AM618" s="126"/>
      <c r="AN618" s="126"/>
      <c r="AO618" s="126"/>
      <c r="AP618" s="126"/>
      <c r="AQ618" s="126"/>
      <c r="AR618" s="126"/>
      <c r="AS618" s="126"/>
      <c r="AT618" s="126"/>
      <c r="AU618" s="126"/>
      <c r="AV618" s="126"/>
      <c r="AW618" s="126"/>
      <c r="AX618" s="126"/>
      <c r="AY618" s="126"/>
      <c r="AZ618" s="126"/>
      <c r="BA618" s="126"/>
      <c r="BB618" s="126"/>
      <c r="BC618" s="126"/>
      <c r="BD618" s="126"/>
      <c r="BE618" s="126"/>
      <c r="BF618" s="126"/>
      <c r="BG618" s="126"/>
      <c r="BH618" s="126"/>
      <c r="BI618" s="126"/>
      <c r="BJ618" s="126"/>
      <c r="BK618" s="126"/>
      <c r="BL618" s="126"/>
      <c r="BM618" s="126"/>
      <c r="BN618" s="126"/>
      <c r="BO618" s="124">
        <v>1</v>
      </c>
      <c r="BP618" s="125">
        <f t="shared" si="18"/>
        <v>1.032</v>
      </c>
      <c r="BQ618" s="125">
        <f t="shared" si="18"/>
        <v>1.035096</v>
      </c>
      <c r="BR618" s="125">
        <f t="shared" si="19"/>
        <v>1.0506224399999999</v>
      </c>
      <c r="BS618" s="125">
        <f t="shared" si="19"/>
        <v>1.0779386234399999</v>
      </c>
      <c r="BT618" s="125">
        <f t="shared" si="19"/>
        <v>1.1027312117791197</v>
      </c>
      <c r="BU618" s="125">
        <f t="shared" si="19"/>
        <v>1.133607685708935</v>
      </c>
      <c r="BV618" s="125">
        <f t="shared" si="19"/>
        <v>1.1449437625660244</v>
      </c>
      <c r="BW618" s="125">
        <f t="shared" si="19"/>
        <v>1.1541033126665525</v>
      </c>
      <c r="BX618" s="125">
        <f t="shared" si="19"/>
        <v>1.1564115192918856</v>
      </c>
      <c r="BY618" s="125">
        <f t="shared" si="19"/>
        <v>1.1726012805619719</v>
      </c>
      <c r="BZ618" s="125">
        <f t="shared" si="19"/>
        <v>1.1866724959287156</v>
      </c>
      <c r="CA618" s="125">
        <f t="shared" si="19"/>
        <v>1.2175259808228622</v>
      </c>
      <c r="CB618" s="125">
        <f t="shared" si="19"/>
        <v>1.2370063965160281</v>
      </c>
      <c r="CC618" s="125">
        <f t="shared" si="17"/>
        <v>1.2592725116533166</v>
      </c>
      <c r="CD618" s="125">
        <f t="shared" si="17"/>
        <v>1.3373474073758223</v>
      </c>
      <c r="CE618" s="125">
        <f t="shared" si="17"/>
        <v>1.4443351999658882</v>
      </c>
      <c r="CF618" s="125">
        <f t="shared" si="16"/>
        <v>1.4688888983653081</v>
      </c>
      <c r="CG618" s="125">
        <f t="shared" si="16"/>
        <v>1.4938600096375183</v>
      </c>
    </row>
    <row r="619" spans="1:85">
      <c r="A619" s="3"/>
      <c r="B619" s="123">
        <v>2009</v>
      </c>
      <c r="C619" s="3"/>
      <c r="D619" s="3"/>
      <c r="E619" s="126"/>
      <c r="F619" s="126"/>
      <c r="G619" s="126"/>
      <c r="H619" s="126"/>
      <c r="I619" s="126"/>
      <c r="J619" s="126"/>
      <c r="K619" s="126"/>
      <c r="L619" s="126"/>
      <c r="M619" s="126"/>
      <c r="N619" s="126"/>
      <c r="O619" s="126"/>
      <c r="P619" s="126"/>
      <c r="Q619" s="126"/>
      <c r="R619" s="126"/>
      <c r="S619" s="126"/>
      <c r="T619" s="126"/>
      <c r="U619" s="126"/>
      <c r="V619" s="126"/>
      <c r="W619" s="126"/>
      <c r="X619" s="126"/>
      <c r="Y619" s="126"/>
      <c r="Z619" s="126"/>
      <c r="AA619" s="126"/>
      <c r="AB619" s="126"/>
      <c r="AC619" s="126"/>
      <c r="AD619" s="126"/>
      <c r="AE619" s="126"/>
      <c r="AF619" s="126"/>
      <c r="AG619" s="126"/>
      <c r="AH619" s="126"/>
      <c r="AI619" s="126"/>
      <c r="AJ619" s="126"/>
      <c r="AK619" s="126"/>
      <c r="AL619" s="126"/>
      <c r="AM619" s="126"/>
      <c r="AN619" s="126"/>
      <c r="AO619" s="126"/>
      <c r="AP619" s="126"/>
      <c r="AQ619" s="126"/>
      <c r="AR619" s="126"/>
      <c r="AS619" s="126"/>
      <c r="AT619" s="126"/>
      <c r="AU619" s="126"/>
      <c r="AV619" s="126"/>
      <c r="AW619" s="126"/>
      <c r="AX619" s="126"/>
      <c r="AY619" s="126"/>
      <c r="AZ619" s="126"/>
      <c r="BA619" s="126"/>
      <c r="BB619" s="126"/>
      <c r="BC619" s="126"/>
      <c r="BD619" s="126"/>
      <c r="BE619" s="126"/>
      <c r="BF619" s="126"/>
      <c r="BG619" s="126"/>
      <c r="BH619" s="126"/>
      <c r="BI619" s="126"/>
      <c r="BJ619" s="126"/>
      <c r="BK619" s="126"/>
      <c r="BL619" s="126"/>
      <c r="BM619" s="126"/>
      <c r="BN619" s="126"/>
      <c r="BO619" s="126"/>
      <c r="BP619" s="124">
        <v>1</v>
      </c>
      <c r="BQ619" s="125">
        <f t="shared" si="18"/>
        <v>1.0029999999999999</v>
      </c>
      <c r="BR619" s="125">
        <f t="shared" si="19"/>
        <v>1.0180449999999999</v>
      </c>
      <c r="BS619" s="125">
        <f t="shared" si="19"/>
        <v>1.0445141699999998</v>
      </c>
      <c r="BT619" s="125">
        <f t="shared" si="19"/>
        <v>1.0685379959099996</v>
      </c>
      <c r="BU619" s="125">
        <f t="shared" si="19"/>
        <v>1.0984570597954797</v>
      </c>
      <c r="BV619" s="125">
        <f t="shared" si="19"/>
        <v>1.1094416303934345</v>
      </c>
      <c r="BW619" s="125">
        <f t="shared" si="19"/>
        <v>1.1183171634365821</v>
      </c>
      <c r="BX619" s="125">
        <f t="shared" si="19"/>
        <v>1.1205537977634552</v>
      </c>
      <c r="BY619" s="125">
        <f t="shared" si="19"/>
        <v>1.1362415509321435</v>
      </c>
      <c r="BZ619" s="125">
        <f t="shared" si="19"/>
        <v>1.1498764495433293</v>
      </c>
      <c r="CA619" s="125">
        <f t="shared" si="19"/>
        <v>1.179773237231456</v>
      </c>
      <c r="CB619" s="125">
        <f t="shared" si="19"/>
        <v>1.1986496090271592</v>
      </c>
      <c r="CC619" s="125">
        <f t="shared" si="17"/>
        <v>1.2202253019896481</v>
      </c>
      <c r="CD619" s="125">
        <f t="shared" si="17"/>
        <v>1.2958792707130062</v>
      </c>
      <c r="CE619" s="125">
        <f t="shared" si="17"/>
        <v>1.3995496123700468</v>
      </c>
      <c r="CF619" s="125">
        <f t="shared" si="16"/>
        <v>1.4233419557803375</v>
      </c>
      <c r="CG619" s="125">
        <f t="shared" si="16"/>
        <v>1.447538769028603</v>
      </c>
    </row>
    <row r="620" spans="1:85">
      <c r="A620" s="3"/>
      <c r="B620" s="123">
        <v>2010</v>
      </c>
      <c r="C620" s="3"/>
      <c r="D620" s="3"/>
      <c r="E620" s="126"/>
      <c r="F620" s="126"/>
      <c r="G620" s="126"/>
      <c r="H620" s="126"/>
      <c r="I620" s="126"/>
      <c r="J620" s="126"/>
      <c r="K620" s="126"/>
      <c r="L620" s="126"/>
      <c r="M620" s="126"/>
      <c r="N620" s="126"/>
      <c r="O620" s="126"/>
      <c r="P620" s="126"/>
      <c r="Q620" s="126"/>
      <c r="R620" s="126"/>
      <c r="S620" s="126"/>
      <c r="T620" s="126"/>
      <c r="U620" s="126"/>
      <c r="V620" s="126"/>
      <c r="W620" s="126"/>
      <c r="X620" s="126"/>
      <c r="Y620" s="126"/>
      <c r="Z620" s="126"/>
      <c r="AA620" s="126"/>
      <c r="AB620" s="126"/>
      <c r="AC620" s="126"/>
      <c r="AD620" s="126"/>
      <c r="AE620" s="126"/>
      <c r="AF620" s="126"/>
      <c r="AG620" s="126"/>
      <c r="AH620" s="126"/>
      <c r="AI620" s="126"/>
      <c r="AJ620" s="126"/>
      <c r="AK620" s="126"/>
      <c r="AL620" s="126"/>
      <c r="AM620" s="126"/>
      <c r="AN620" s="126"/>
      <c r="AO620" s="126"/>
      <c r="AP620" s="126"/>
      <c r="AQ620" s="126"/>
      <c r="AR620" s="126"/>
      <c r="AS620" s="126"/>
      <c r="AT620" s="126"/>
      <c r="AU620" s="126"/>
      <c r="AV620" s="126"/>
      <c r="AW620" s="126"/>
      <c r="AX620" s="126"/>
      <c r="AY620" s="126"/>
      <c r="AZ620" s="126"/>
      <c r="BA620" s="126"/>
      <c r="BB620" s="126"/>
      <c r="BC620" s="126"/>
      <c r="BD620" s="126"/>
      <c r="BE620" s="126"/>
      <c r="BF620" s="126"/>
      <c r="BG620" s="126"/>
      <c r="BH620" s="126"/>
      <c r="BI620" s="126"/>
      <c r="BJ620" s="126"/>
      <c r="BK620" s="126"/>
      <c r="BL620" s="126"/>
      <c r="BM620" s="126"/>
      <c r="BN620" s="126"/>
      <c r="BO620" s="126"/>
      <c r="BP620" s="126"/>
      <c r="BQ620" s="124">
        <v>1</v>
      </c>
      <c r="BR620" s="125">
        <f t="shared" si="19"/>
        <v>1.0149999999999999</v>
      </c>
      <c r="BS620" s="125">
        <f t="shared" si="19"/>
        <v>1.0413899999999998</v>
      </c>
      <c r="BT620" s="125">
        <f t="shared" si="19"/>
        <v>1.0653419699999997</v>
      </c>
      <c r="BU620" s="125">
        <f t="shared" si="19"/>
        <v>1.0951715451599997</v>
      </c>
      <c r="BV620" s="125">
        <f t="shared" si="19"/>
        <v>1.1061232606115996</v>
      </c>
      <c r="BW620" s="125">
        <f t="shared" si="19"/>
        <v>1.1149722466964924</v>
      </c>
      <c r="BX620" s="125">
        <f t="shared" si="19"/>
        <v>1.1172021911898855</v>
      </c>
      <c r="BY620" s="125">
        <f t="shared" si="19"/>
        <v>1.132843021866544</v>
      </c>
      <c r="BZ620" s="125">
        <f t="shared" si="19"/>
        <v>1.1464371381289424</v>
      </c>
      <c r="CA620" s="125">
        <f t="shared" si="19"/>
        <v>1.1762445037202949</v>
      </c>
      <c r="CB620" s="125">
        <f t="shared" si="19"/>
        <v>1.1950644157798196</v>
      </c>
      <c r="CC620" s="125">
        <f t="shared" si="17"/>
        <v>1.2165755752638563</v>
      </c>
      <c r="CD620" s="125">
        <f t="shared" si="17"/>
        <v>1.2920032609302154</v>
      </c>
      <c r="CE620" s="125">
        <f t="shared" si="17"/>
        <v>1.3953635218046327</v>
      </c>
      <c r="CF620" s="125">
        <f t="shared" si="17"/>
        <v>1.4190847016753114</v>
      </c>
      <c r="CG620" s="125">
        <f t="shared" si="17"/>
        <v>1.4432091416037915</v>
      </c>
    </row>
    <row r="621" spans="1:85">
      <c r="A621" s="3"/>
      <c r="B621" s="123">
        <v>2011</v>
      </c>
      <c r="C621" s="3"/>
      <c r="D621" s="3"/>
      <c r="E621" s="126"/>
      <c r="F621" s="126"/>
      <c r="G621" s="126"/>
      <c r="H621" s="126"/>
      <c r="I621" s="126"/>
      <c r="J621" s="126"/>
      <c r="K621" s="126"/>
      <c r="L621" s="126"/>
      <c r="M621" s="126"/>
      <c r="N621" s="126"/>
      <c r="O621" s="126"/>
      <c r="P621" s="126"/>
      <c r="Q621" s="126"/>
      <c r="R621" s="126"/>
      <c r="S621" s="126"/>
      <c r="T621" s="126"/>
      <c r="U621" s="126"/>
      <c r="V621" s="126"/>
      <c r="W621" s="126"/>
      <c r="X621" s="126"/>
      <c r="Y621" s="126"/>
      <c r="Z621" s="126"/>
      <c r="AA621" s="126"/>
      <c r="AB621" s="126"/>
      <c r="AC621" s="126"/>
      <c r="AD621" s="126"/>
      <c r="AE621" s="126"/>
      <c r="AF621" s="126"/>
      <c r="AG621" s="126"/>
      <c r="AH621" s="126"/>
      <c r="AI621" s="126"/>
      <c r="AJ621" s="126"/>
      <c r="AK621" s="126"/>
      <c r="AL621" s="126"/>
      <c r="AM621" s="126"/>
      <c r="AN621" s="126"/>
      <c r="AO621" s="126"/>
      <c r="AP621" s="126"/>
      <c r="AQ621" s="126"/>
      <c r="AR621" s="126"/>
      <c r="AS621" s="126"/>
      <c r="AT621" s="126"/>
      <c r="AU621" s="126"/>
      <c r="AV621" s="126"/>
      <c r="AW621" s="126"/>
      <c r="AX621" s="126"/>
      <c r="AY621" s="126"/>
      <c r="AZ621" s="126"/>
      <c r="BA621" s="126"/>
      <c r="BB621" s="126"/>
      <c r="BC621" s="126"/>
      <c r="BD621" s="126"/>
      <c r="BE621" s="126"/>
      <c r="BF621" s="126"/>
      <c r="BG621" s="126"/>
      <c r="BH621" s="126"/>
      <c r="BI621" s="126"/>
      <c r="BJ621" s="126"/>
      <c r="BK621" s="126"/>
      <c r="BL621" s="126"/>
      <c r="BM621" s="126"/>
      <c r="BN621" s="126"/>
      <c r="BO621" s="126"/>
      <c r="BP621" s="126"/>
      <c r="BQ621" s="126"/>
      <c r="BR621" s="124">
        <v>1</v>
      </c>
      <c r="BS621" s="125">
        <f t="shared" si="19"/>
        <v>1.026</v>
      </c>
      <c r="BT621" s="125">
        <f t="shared" si="19"/>
        <v>1.049598</v>
      </c>
      <c r="BU621" s="125">
        <f t="shared" si="19"/>
        <v>1.0789867440000001</v>
      </c>
      <c r="BV621" s="125">
        <f t="shared" si="19"/>
        <v>1.08977661144</v>
      </c>
      <c r="BW621" s="125">
        <f t="shared" si="19"/>
        <v>1.09849482433152</v>
      </c>
      <c r="BX621" s="125">
        <f t="shared" si="19"/>
        <v>1.1006918139801831</v>
      </c>
      <c r="BY621" s="125">
        <f t="shared" si="19"/>
        <v>1.1161014993759057</v>
      </c>
      <c r="BZ621" s="125">
        <f t="shared" si="19"/>
        <v>1.1294947173684167</v>
      </c>
      <c r="CA621" s="125">
        <f t="shared" si="19"/>
        <v>1.1588615800199955</v>
      </c>
      <c r="CB621" s="125">
        <f t="shared" si="19"/>
        <v>1.1774033653003155</v>
      </c>
      <c r="CC621" s="125">
        <f t="shared" si="17"/>
        <v>1.1985966258757212</v>
      </c>
      <c r="CD621" s="125">
        <f t="shared" si="17"/>
        <v>1.272909616680016</v>
      </c>
      <c r="CE621" s="125">
        <f t="shared" si="17"/>
        <v>1.3747423860144175</v>
      </c>
      <c r="CF621" s="125">
        <f t="shared" si="17"/>
        <v>1.3981130065766625</v>
      </c>
      <c r="CG621" s="125">
        <f t="shared" si="17"/>
        <v>1.4218809276884656</v>
      </c>
    </row>
    <row r="622" spans="1:85">
      <c r="A622" s="3"/>
      <c r="B622" s="123">
        <v>2012</v>
      </c>
      <c r="C622" s="3"/>
      <c r="D622" s="3"/>
      <c r="E622" s="126"/>
      <c r="F622" s="126"/>
      <c r="G622" s="126"/>
      <c r="H622" s="126"/>
      <c r="I622" s="126"/>
      <c r="J622" s="126"/>
      <c r="K622" s="126"/>
      <c r="L622" s="126"/>
      <c r="M622" s="126"/>
      <c r="N622" s="126"/>
      <c r="O622" s="126"/>
      <c r="P622" s="126"/>
      <c r="Q622" s="126"/>
      <c r="R622" s="126"/>
      <c r="S622" s="126"/>
      <c r="T622" s="126"/>
      <c r="U622" s="126"/>
      <c r="V622" s="126"/>
      <c r="W622" s="126"/>
      <c r="X622" s="126"/>
      <c r="Y622" s="126"/>
      <c r="Z622" s="126"/>
      <c r="AA622" s="126"/>
      <c r="AB622" s="126"/>
      <c r="AC622" s="126"/>
      <c r="AD622" s="126"/>
      <c r="AE622" s="126"/>
      <c r="AF622" s="126"/>
      <c r="AG622" s="126"/>
      <c r="AH622" s="126"/>
      <c r="AI622" s="126"/>
      <c r="AJ622" s="126"/>
      <c r="AK622" s="126"/>
      <c r="AL622" s="126"/>
      <c r="AM622" s="126"/>
      <c r="AN622" s="126"/>
      <c r="AO622" s="126"/>
      <c r="AP622" s="126"/>
      <c r="AQ622" s="126"/>
      <c r="AR622" s="126"/>
      <c r="AS622" s="126"/>
      <c r="AT622" s="126"/>
      <c r="AU622" s="126"/>
      <c r="AV622" s="126"/>
      <c r="AW622" s="126"/>
      <c r="AX622" s="126"/>
      <c r="AY622" s="126"/>
      <c r="AZ622" s="126"/>
      <c r="BA622" s="126"/>
      <c r="BB622" s="126"/>
      <c r="BC622" s="126"/>
      <c r="BD622" s="126"/>
      <c r="BE622" s="126"/>
      <c r="BF622" s="126"/>
      <c r="BG622" s="126"/>
      <c r="BH622" s="126"/>
      <c r="BI622" s="126"/>
      <c r="BJ622" s="126"/>
      <c r="BK622" s="126"/>
      <c r="BL622" s="126"/>
      <c r="BM622" s="126"/>
      <c r="BN622" s="126"/>
      <c r="BO622" s="126"/>
      <c r="BP622" s="126"/>
      <c r="BQ622" s="126"/>
      <c r="BR622" s="126"/>
      <c r="BS622" s="124">
        <v>1</v>
      </c>
      <c r="BT622" s="125">
        <f t="shared" si="19"/>
        <v>1.0229999999999999</v>
      </c>
      <c r="BU622" s="125">
        <f t="shared" si="19"/>
        <v>1.051644</v>
      </c>
      <c r="BV622" s="125">
        <f t="shared" si="19"/>
        <v>1.06216044</v>
      </c>
      <c r="BW622" s="125">
        <f t="shared" si="19"/>
        <v>1.0706577235199999</v>
      </c>
      <c r="BX622" s="125">
        <f t="shared" si="19"/>
        <v>1.0727990389670399</v>
      </c>
      <c r="BY622" s="125">
        <f t="shared" si="19"/>
        <v>1.0878182255125783</v>
      </c>
      <c r="BZ622" s="125">
        <f t="shared" si="19"/>
        <v>1.1008720442187292</v>
      </c>
      <c r="CA622" s="125">
        <f t="shared" si="19"/>
        <v>1.1294947173684162</v>
      </c>
      <c r="CB622" s="125">
        <f t="shared" si="19"/>
        <v>1.147566632846311</v>
      </c>
      <c r="CC622" s="125">
        <f t="shared" si="17"/>
        <v>1.1682228322375445</v>
      </c>
      <c r="CD622" s="125">
        <f t="shared" si="17"/>
        <v>1.2406526478362723</v>
      </c>
      <c r="CE622" s="125">
        <f t="shared" si="17"/>
        <v>1.3399048596631742</v>
      </c>
      <c r="CF622" s="125">
        <f t="shared" si="17"/>
        <v>1.362683242277448</v>
      </c>
      <c r="CG622" s="125">
        <f t="shared" si="17"/>
        <v>1.3858488573961645</v>
      </c>
    </row>
    <row r="623" spans="1:85">
      <c r="A623" s="3"/>
      <c r="B623" s="123">
        <v>2013</v>
      </c>
      <c r="C623" s="3"/>
      <c r="D623" s="3"/>
      <c r="E623" s="126"/>
      <c r="F623" s="126"/>
      <c r="G623" s="126"/>
      <c r="H623" s="126"/>
      <c r="I623" s="126"/>
      <c r="J623" s="126"/>
      <c r="K623" s="126"/>
      <c r="L623" s="126"/>
      <c r="M623" s="126"/>
      <c r="N623" s="126"/>
      <c r="O623" s="126"/>
      <c r="P623" s="126"/>
      <c r="Q623" s="126"/>
      <c r="R623" s="126"/>
      <c r="S623" s="126"/>
      <c r="T623" s="126"/>
      <c r="U623" s="126"/>
      <c r="V623" s="126"/>
      <c r="W623" s="126"/>
      <c r="X623" s="126"/>
      <c r="Y623" s="126"/>
      <c r="Z623" s="126"/>
      <c r="AA623" s="126"/>
      <c r="AB623" s="126"/>
      <c r="AC623" s="126"/>
      <c r="AD623" s="126"/>
      <c r="AE623" s="126"/>
      <c r="AF623" s="126"/>
      <c r="AG623" s="126"/>
      <c r="AH623" s="126"/>
      <c r="AI623" s="126"/>
      <c r="AJ623" s="126"/>
      <c r="AK623" s="126"/>
      <c r="AL623" s="126"/>
      <c r="AM623" s="126"/>
      <c r="AN623" s="126"/>
      <c r="AO623" s="126"/>
      <c r="AP623" s="126"/>
      <c r="AQ623" s="126"/>
      <c r="AR623" s="126"/>
      <c r="AS623" s="126"/>
      <c r="AT623" s="126"/>
      <c r="AU623" s="126"/>
      <c r="AV623" s="126"/>
      <c r="AW623" s="126"/>
      <c r="AX623" s="126"/>
      <c r="AY623" s="126"/>
      <c r="AZ623" s="126"/>
      <c r="BA623" s="126"/>
      <c r="BB623" s="126"/>
      <c r="BC623" s="126"/>
      <c r="BD623" s="126"/>
      <c r="BE623" s="126"/>
      <c r="BF623" s="126"/>
      <c r="BG623" s="126"/>
      <c r="BH623" s="126"/>
      <c r="BI623" s="126"/>
      <c r="BJ623" s="126"/>
      <c r="BK623" s="126"/>
      <c r="BL623" s="126"/>
      <c r="BM623" s="126"/>
      <c r="BN623" s="126"/>
      <c r="BO623" s="126"/>
      <c r="BP623" s="126"/>
      <c r="BQ623" s="126"/>
      <c r="BR623" s="126"/>
      <c r="BS623" s="126"/>
      <c r="BT623" s="124">
        <v>1</v>
      </c>
      <c r="BU623" s="125">
        <f t="shared" si="19"/>
        <v>1.028</v>
      </c>
      <c r="BV623" s="125">
        <f t="shared" si="19"/>
        <v>1.0382800000000001</v>
      </c>
      <c r="BW623" s="125">
        <f t="shared" si="19"/>
        <v>1.0465862400000001</v>
      </c>
      <c r="BX623" s="125">
        <f t="shared" si="19"/>
        <v>1.0486794124800001</v>
      </c>
      <c r="BY623" s="125">
        <f t="shared" si="19"/>
        <v>1.0633609242547202</v>
      </c>
      <c r="BZ623" s="125">
        <f t="shared" si="19"/>
        <v>1.0761212553457769</v>
      </c>
      <c r="CA623" s="125">
        <f t="shared" si="19"/>
        <v>1.1041004079847672</v>
      </c>
      <c r="CB623" s="125">
        <f t="shared" si="19"/>
        <v>1.1217660145125234</v>
      </c>
      <c r="CC623" s="125">
        <f t="shared" si="17"/>
        <v>1.1419578027737489</v>
      </c>
      <c r="CD623" s="125">
        <f t="shared" si="17"/>
        <v>1.2127591865457215</v>
      </c>
      <c r="CE623" s="125">
        <f t="shared" si="17"/>
        <v>1.3097799214693793</v>
      </c>
      <c r="CF623" s="125">
        <f t="shared" si="17"/>
        <v>1.3320461801343586</v>
      </c>
      <c r="CG623" s="125">
        <f t="shared" si="17"/>
        <v>1.3546909651966426</v>
      </c>
    </row>
    <row r="624" spans="1:85">
      <c r="A624" s="3"/>
      <c r="B624" s="123">
        <v>2014</v>
      </c>
      <c r="C624" s="3"/>
      <c r="D624" s="3"/>
      <c r="E624" s="126"/>
      <c r="F624" s="126"/>
      <c r="G624" s="126"/>
      <c r="H624" s="126"/>
      <c r="I624" s="126"/>
      <c r="J624" s="126"/>
      <c r="K624" s="126"/>
      <c r="L624" s="126"/>
      <c r="M624" s="126"/>
      <c r="N624" s="126"/>
      <c r="O624" s="126"/>
      <c r="P624" s="126"/>
      <c r="Q624" s="126"/>
      <c r="R624" s="126"/>
      <c r="S624" s="126"/>
      <c r="T624" s="126"/>
      <c r="U624" s="126"/>
      <c r="V624" s="126"/>
      <c r="W624" s="126"/>
      <c r="X624" s="126"/>
      <c r="Y624" s="126"/>
      <c r="Z624" s="126"/>
      <c r="AA624" s="126"/>
      <c r="AB624" s="126"/>
      <c r="AC624" s="126"/>
      <c r="AD624" s="126"/>
      <c r="AE624" s="126"/>
      <c r="AF624" s="126"/>
      <c r="AG624" s="126"/>
      <c r="AH624" s="126"/>
      <c r="AI624" s="126"/>
      <c r="AJ624" s="126"/>
      <c r="AK624" s="126"/>
      <c r="AL624" s="126"/>
      <c r="AM624" s="126"/>
      <c r="AN624" s="126"/>
      <c r="AO624" s="126"/>
      <c r="AP624" s="126"/>
      <c r="AQ624" s="126"/>
      <c r="AR624" s="126"/>
      <c r="AS624" s="126"/>
      <c r="AT624" s="126"/>
      <c r="AU624" s="126"/>
      <c r="AV624" s="126"/>
      <c r="AW624" s="126"/>
      <c r="AX624" s="126"/>
      <c r="AY624" s="126"/>
      <c r="AZ624" s="126"/>
      <c r="BA624" s="126"/>
      <c r="BB624" s="126"/>
      <c r="BC624" s="126"/>
      <c r="BD624" s="126"/>
      <c r="BE624" s="126"/>
      <c r="BF624" s="126"/>
      <c r="BG624" s="126"/>
      <c r="BH624" s="126"/>
      <c r="BI624" s="126"/>
      <c r="BJ624" s="126"/>
      <c r="BK624" s="126"/>
      <c r="BL624" s="126"/>
      <c r="BM624" s="126"/>
      <c r="BN624" s="126"/>
      <c r="BO624" s="126"/>
      <c r="BP624" s="126"/>
      <c r="BQ624" s="126"/>
      <c r="BR624" s="126"/>
      <c r="BS624" s="126"/>
      <c r="BT624" s="126"/>
      <c r="BU624" s="124">
        <v>1</v>
      </c>
      <c r="BV624" s="125">
        <f t="shared" si="19"/>
        <v>1.01</v>
      </c>
      <c r="BW624" s="125">
        <f t="shared" si="19"/>
        <v>1.0180800000000001</v>
      </c>
      <c r="BX624" s="125">
        <f t="shared" si="19"/>
        <v>1.0201161600000002</v>
      </c>
      <c r="BY624" s="125">
        <f t="shared" si="19"/>
        <v>1.0343977862400002</v>
      </c>
      <c r="BZ624" s="125">
        <f t="shared" si="19"/>
        <v>1.0468105596748802</v>
      </c>
      <c r="CA624" s="125">
        <f t="shared" si="19"/>
        <v>1.0740276342264272</v>
      </c>
      <c r="CB624" s="125">
        <f t="shared" si="19"/>
        <v>1.09121207637405</v>
      </c>
      <c r="CC624" s="125">
        <f t="shared" si="17"/>
        <v>1.1108538937487831</v>
      </c>
      <c r="CD624" s="125">
        <f t="shared" si="17"/>
        <v>1.1797268351612076</v>
      </c>
      <c r="CE624" s="125">
        <f t="shared" si="17"/>
        <v>1.2741049819741042</v>
      </c>
      <c r="CF624" s="125">
        <f t="shared" si="17"/>
        <v>1.2957647666676637</v>
      </c>
      <c r="CG624" s="125">
        <f t="shared" si="17"/>
        <v>1.3177927677010139</v>
      </c>
    </row>
    <row r="625" spans="1:16383">
      <c r="A625" s="3"/>
      <c r="B625" s="123">
        <v>2015</v>
      </c>
      <c r="C625" s="3"/>
      <c r="D625" s="3"/>
      <c r="E625" s="126"/>
      <c r="F625" s="126"/>
      <c r="G625" s="126"/>
      <c r="H625" s="126"/>
      <c r="I625" s="126"/>
      <c r="J625" s="126"/>
      <c r="K625" s="126"/>
      <c r="L625" s="126"/>
      <c r="M625" s="126"/>
      <c r="N625" s="126"/>
      <c r="O625" s="126"/>
      <c r="P625" s="126"/>
      <c r="Q625" s="126"/>
      <c r="R625" s="126"/>
      <c r="S625" s="126"/>
      <c r="T625" s="126"/>
      <c r="U625" s="126"/>
      <c r="V625" s="126"/>
      <c r="W625" s="126"/>
      <c r="X625" s="126"/>
      <c r="Y625" s="126"/>
      <c r="Z625" s="126"/>
      <c r="AA625" s="126"/>
      <c r="AB625" s="126"/>
      <c r="AC625" s="126"/>
      <c r="AD625" s="126"/>
      <c r="AE625" s="126"/>
      <c r="AF625" s="126"/>
      <c r="AG625" s="126"/>
      <c r="AH625" s="126"/>
      <c r="AI625" s="126"/>
      <c r="AJ625" s="126"/>
      <c r="AK625" s="126"/>
      <c r="AL625" s="126"/>
      <c r="AM625" s="126"/>
      <c r="AN625" s="126"/>
      <c r="AO625" s="126"/>
      <c r="AP625" s="126"/>
      <c r="AQ625" s="126"/>
      <c r="AR625" s="126"/>
      <c r="AS625" s="126"/>
      <c r="AT625" s="126"/>
      <c r="AU625" s="126"/>
      <c r="AV625" s="126"/>
      <c r="AW625" s="126"/>
      <c r="AX625" s="126"/>
      <c r="AY625" s="126"/>
      <c r="AZ625" s="126"/>
      <c r="BA625" s="126"/>
      <c r="BB625" s="126"/>
      <c r="BC625" s="126"/>
      <c r="BD625" s="126"/>
      <c r="BE625" s="126"/>
      <c r="BF625" s="126"/>
      <c r="BG625" s="126"/>
      <c r="BH625" s="126"/>
      <c r="BI625" s="126"/>
      <c r="BJ625" s="126"/>
      <c r="BK625" s="126"/>
      <c r="BL625" s="126"/>
      <c r="BM625" s="126"/>
      <c r="BN625" s="126"/>
      <c r="BO625" s="126"/>
      <c r="BP625" s="126"/>
      <c r="BQ625" s="126"/>
      <c r="BR625" s="126"/>
      <c r="BS625" s="126"/>
      <c r="BT625" s="126"/>
      <c r="BU625" s="126"/>
      <c r="BV625" s="124">
        <v>1</v>
      </c>
      <c r="BW625" s="125">
        <f t="shared" si="19"/>
        <v>1.008</v>
      </c>
      <c r="BX625" s="125">
        <f t="shared" si="19"/>
        <v>1.010016</v>
      </c>
      <c r="BY625" s="125">
        <f t="shared" si="19"/>
        <v>1.0241562239999999</v>
      </c>
      <c r="BZ625" s="125">
        <f t="shared" si="19"/>
        <v>1.036446098688</v>
      </c>
      <c r="CA625" s="125">
        <f t="shared" si="19"/>
        <v>1.063393697253888</v>
      </c>
      <c r="CB625" s="125">
        <f t="shared" si="19"/>
        <v>1.0804079964099502</v>
      </c>
      <c r="CC625" s="125">
        <f t="shared" si="17"/>
        <v>1.0998553403453293</v>
      </c>
      <c r="CD625" s="125">
        <f t="shared" si="17"/>
        <v>1.1680463714467397</v>
      </c>
      <c r="CE625" s="125">
        <f t="shared" si="17"/>
        <v>1.261490081162479</v>
      </c>
      <c r="CF625" s="125">
        <f t="shared" si="17"/>
        <v>1.282935412542241</v>
      </c>
      <c r="CG625" s="125">
        <f t="shared" si="17"/>
        <v>1.3047453145554588</v>
      </c>
    </row>
    <row r="626" spans="1:16383">
      <c r="A626" s="3"/>
      <c r="B626" s="123">
        <v>2016</v>
      </c>
      <c r="C626" s="3"/>
      <c r="D626" s="3"/>
      <c r="E626" s="126"/>
      <c r="F626" s="126"/>
      <c r="G626" s="126"/>
      <c r="H626" s="126"/>
      <c r="I626" s="126"/>
      <c r="J626" s="126"/>
      <c r="K626" s="126"/>
      <c r="L626" s="126"/>
      <c r="M626" s="126"/>
      <c r="N626" s="126"/>
      <c r="O626" s="126"/>
      <c r="P626" s="126"/>
      <c r="Q626" s="126"/>
      <c r="R626" s="126"/>
      <c r="S626" s="126"/>
      <c r="T626" s="126"/>
      <c r="U626" s="126"/>
      <c r="V626" s="126"/>
      <c r="W626" s="126"/>
      <c r="X626" s="126"/>
      <c r="Y626" s="126"/>
      <c r="Z626" s="126"/>
      <c r="AA626" s="126"/>
      <c r="AB626" s="126"/>
      <c r="AC626" s="126"/>
      <c r="AD626" s="126"/>
      <c r="AE626" s="126"/>
      <c r="AF626" s="126"/>
      <c r="AG626" s="126"/>
      <c r="AH626" s="126"/>
      <c r="AI626" s="126"/>
      <c r="AJ626" s="126"/>
      <c r="AK626" s="126"/>
      <c r="AL626" s="126"/>
      <c r="AM626" s="126"/>
      <c r="AN626" s="126"/>
      <c r="AO626" s="126"/>
      <c r="AP626" s="126"/>
      <c r="AQ626" s="126"/>
      <c r="AR626" s="126"/>
      <c r="AS626" s="126"/>
      <c r="AT626" s="126"/>
      <c r="AU626" s="126"/>
      <c r="AV626" s="126"/>
      <c r="AW626" s="126"/>
      <c r="AX626" s="126"/>
      <c r="AY626" s="126"/>
      <c r="AZ626" s="126"/>
      <c r="BA626" s="126"/>
      <c r="BB626" s="126"/>
      <c r="BC626" s="126"/>
      <c r="BD626" s="126"/>
      <c r="BE626" s="126"/>
      <c r="BF626" s="126"/>
      <c r="BG626" s="126"/>
      <c r="BH626" s="126"/>
      <c r="BI626" s="126"/>
      <c r="BJ626" s="126"/>
      <c r="BK626" s="126"/>
      <c r="BL626" s="126"/>
      <c r="BM626" s="126"/>
      <c r="BN626" s="126"/>
      <c r="BO626" s="126"/>
      <c r="BP626" s="126"/>
      <c r="BQ626" s="126"/>
      <c r="BR626" s="126"/>
      <c r="BS626" s="126"/>
      <c r="BT626" s="126"/>
      <c r="BU626" s="126"/>
      <c r="BV626" s="126"/>
      <c r="BW626" s="124">
        <v>1</v>
      </c>
      <c r="BX626" s="125">
        <f t="shared" si="19"/>
        <v>1.002</v>
      </c>
      <c r="BY626" s="125">
        <f t="shared" si="19"/>
        <v>1.0160279999999999</v>
      </c>
      <c r="BZ626" s="125">
        <f t="shared" si="19"/>
        <v>1.028220336</v>
      </c>
      <c r="CA626" s="125">
        <f t="shared" si="19"/>
        <v>1.0549540647360001</v>
      </c>
      <c r="CB626" s="125">
        <f t="shared" si="19"/>
        <v>1.0718333297717761</v>
      </c>
      <c r="CC626" s="125">
        <f t="shared" si="17"/>
        <v>1.0911263297076681</v>
      </c>
      <c r="CD626" s="125">
        <f t="shared" si="17"/>
        <v>1.1587761621495436</v>
      </c>
      <c r="CE626" s="125">
        <f t="shared" si="17"/>
        <v>1.2514782551215071</v>
      </c>
      <c r="CF626" s="125">
        <f t="shared" si="17"/>
        <v>1.2727533854585726</v>
      </c>
      <c r="CG626" s="125">
        <f t="shared" si="17"/>
        <v>1.2943901930113682</v>
      </c>
    </row>
    <row r="627" spans="1:16383">
      <c r="A627" s="3"/>
      <c r="B627" s="123">
        <v>2017</v>
      </c>
      <c r="C627" s="3"/>
      <c r="D627" s="3"/>
      <c r="E627" s="126"/>
      <c r="F627" s="126"/>
      <c r="G627" s="126"/>
      <c r="H627" s="126"/>
      <c r="I627" s="126"/>
      <c r="J627" s="126"/>
      <c r="K627" s="126"/>
      <c r="L627" s="126"/>
      <c r="M627" s="126"/>
      <c r="N627" s="126"/>
      <c r="O627" s="126"/>
      <c r="P627" s="126"/>
      <c r="Q627" s="126"/>
      <c r="R627" s="126"/>
      <c r="S627" s="126"/>
      <c r="T627" s="126"/>
      <c r="U627" s="126"/>
      <c r="V627" s="126"/>
      <c r="W627" s="126"/>
      <c r="X627" s="126"/>
      <c r="Y627" s="126"/>
      <c r="Z627" s="126"/>
      <c r="AA627" s="126"/>
      <c r="AB627" s="126"/>
      <c r="AC627" s="126"/>
      <c r="AD627" s="126"/>
      <c r="AE627" s="126"/>
      <c r="AF627" s="126"/>
      <c r="AG627" s="126"/>
      <c r="AH627" s="126"/>
      <c r="AI627" s="126"/>
      <c r="AJ627" s="126"/>
      <c r="AK627" s="126"/>
      <c r="AL627" s="126"/>
      <c r="AM627" s="126"/>
      <c r="AN627" s="126"/>
      <c r="AO627" s="126"/>
      <c r="AP627" s="126"/>
      <c r="AQ627" s="126"/>
      <c r="AR627" s="126"/>
      <c r="AS627" s="126"/>
      <c r="AT627" s="126"/>
      <c r="AU627" s="126"/>
      <c r="AV627" s="126"/>
      <c r="AW627" s="126"/>
      <c r="AX627" s="126"/>
      <c r="AY627" s="126"/>
      <c r="AZ627" s="126"/>
      <c r="BA627" s="126"/>
      <c r="BB627" s="126"/>
      <c r="BC627" s="126"/>
      <c r="BD627" s="126"/>
      <c r="BE627" s="126"/>
      <c r="BF627" s="126"/>
      <c r="BG627" s="126"/>
      <c r="BH627" s="126"/>
      <c r="BI627" s="126"/>
      <c r="BJ627" s="126"/>
      <c r="BK627" s="126"/>
      <c r="BL627" s="126"/>
      <c r="BM627" s="126"/>
      <c r="BN627" s="126"/>
      <c r="BO627" s="126"/>
      <c r="BP627" s="126"/>
      <c r="BQ627" s="126"/>
      <c r="BR627" s="126"/>
      <c r="BS627" s="126"/>
      <c r="BT627" s="126"/>
      <c r="BU627" s="126"/>
      <c r="BV627" s="126"/>
      <c r="BW627" s="126"/>
      <c r="BX627" s="124">
        <v>1</v>
      </c>
      <c r="BY627" s="125">
        <f t="shared" si="19"/>
        <v>1.014</v>
      </c>
      <c r="BZ627" s="125">
        <f t="shared" si="19"/>
        <v>1.026168</v>
      </c>
      <c r="CA627" s="125">
        <f t="shared" si="19"/>
        <v>1.052848368</v>
      </c>
      <c r="CB627" s="125">
        <f t="shared" si="19"/>
        <v>1.069693941888</v>
      </c>
      <c r="CC627" s="125">
        <f t="shared" si="17"/>
        <v>1.0889484328419841</v>
      </c>
      <c r="CD627" s="125">
        <f t="shared" si="17"/>
        <v>1.1564632356781872</v>
      </c>
      <c r="CE627" s="125">
        <f t="shared" si="17"/>
        <v>1.2489802945324422</v>
      </c>
      <c r="CF627" s="125">
        <f t="shared" si="17"/>
        <v>1.2702129595394935</v>
      </c>
      <c r="CG627" s="125">
        <f t="shared" si="17"/>
        <v>1.2918065798516647</v>
      </c>
    </row>
    <row r="628" spans="1:16383">
      <c r="A628" s="3"/>
      <c r="B628" s="123">
        <v>2018</v>
      </c>
      <c r="C628" s="3"/>
      <c r="D628" s="3"/>
      <c r="E628" s="126"/>
      <c r="F628" s="126"/>
      <c r="G628" s="126"/>
      <c r="H628" s="126"/>
      <c r="I628" s="126"/>
      <c r="J628" s="126"/>
      <c r="K628" s="126"/>
      <c r="L628" s="126"/>
      <c r="M628" s="126"/>
      <c r="N628" s="126"/>
      <c r="O628" s="126"/>
      <c r="P628" s="126"/>
      <c r="Q628" s="126"/>
      <c r="R628" s="126"/>
      <c r="S628" s="126"/>
      <c r="T628" s="126"/>
      <c r="U628" s="126"/>
      <c r="V628" s="126"/>
      <c r="W628" s="126"/>
      <c r="X628" s="126"/>
      <c r="Y628" s="126"/>
      <c r="Z628" s="126"/>
      <c r="AA628" s="126"/>
      <c r="AB628" s="126"/>
      <c r="AC628" s="126"/>
      <c r="AD628" s="126"/>
      <c r="AE628" s="126"/>
      <c r="AF628" s="126"/>
      <c r="AG628" s="126"/>
      <c r="AH628" s="126"/>
      <c r="AI628" s="126"/>
      <c r="AJ628" s="126"/>
      <c r="AK628" s="126"/>
      <c r="AL628" s="126"/>
      <c r="AM628" s="126"/>
      <c r="AN628" s="126"/>
      <c r="AO628" s="126"/>
      <c r="AP628" s="126"/>
      <c r="AQ628" s="126"/>
      <c r="AR628" s="126"/>
      <c r="AS628" s="126"/>
      <c r="AT628" s="126"/>
      <c r="AU628" s="126"/>
      <c r="AV628" s="126"/>
      <c r="AW628" s="126"/>
      <c r="AX628" s="126"/>
      <c r="AY628" s="126"/>
      <c r="AZ628" s="126"/>
      <c r="BA628" s="126"/>
      <c r="BB628" s="126"/>
      <c r="BC628" s="126"/>
      <c r="BD628" s="126"/>
      <c r="BE628" s="126"/>
      <c r="BF628" s="126"/>
      <c r="BG628" s="126"/>
      <c r="BH628" s="126"/>
      <c r="BI628" s="126"/>
      <c r="BJ628" s="126"/>
      <c r="BK628" s="126"/>
      <c r="BL628" s="126"/>
      <c r="BM628" s="126"/>
      <c r="BN628" s="126"/>
      <c r="BO628" s="126"/>
      <c r="BP628" s="126"/>
      <c r="BQ628" s="126"/>
      <c r="BR628" s="126"/>
      <c r="BS628" s="126"/>
      <c r="BT628" s="126"/>
      <c r="BU628" s="126"/>
      <c r="BV628" s="126"/>
      <c r="BW628" s="126"/>
      <c r="BX628" s="126"/>
      <c r="BY628" s="124">
        <v>1</v>
      </c>
      <c r="BZ628" s="125">
        <f t="shared" si="19"/>
        <v>1.012</v>
      </c>
      <c r="CA628" s="125">
        <f t="shared" si="19"/>
        <v>1.0383120000000001</v>
      </c>
      <c r="CB628" s="125">
        <f t="shared" si="19"/>
        <v>1.0549249920000001</v>
      </c>
      <c r="CC628" s="125">
        <f t="shared" si="17"/>
        <v>1.0739136418560002</v>
      </c>
      <c r="CD628" s="125">
        <f t="shared" si="17"/>
        <v>1.1404962876510722</v>
      </c>
      <c r="CE628" s="125">
        <f t="shared" si="17"/>
        <v>1.2317359906631582</v>
      </c>
      <c r="CF628" s="125">
        <f t="shared" si="17"/>
        <v>1.2526755025044318</v>
      </c>
      <c r="CG628" s="125">
        <f t="shared" si="17"/>
        <v>1.273970986047007</v>
      </c>
    </row>
    <row r="629" spans="1:16383">
      <c r="A629" s="3"/>
      <c r="B629" s="123">
        <v>2019</v>
      </c>
      <c r="C629" s="3"/>
      <c r="D629" s="3"/>
      <c r="E629" s="126"/>
      <c r="F629" s="126"/>
      <c r="G629" s="126"/>
      <c r="H629" s="126"/>
      <c r="I629" s="126"/>
      <c r="J629" s="126"/>
      <c r="K629" s="126"/>
      <c r="L629" s="126"/>
      <c r="M629" s="126"/>
      <c r="N629" s="126"/>
      <c r="O629" s="126"/>
      <c r="P629" s="126"/>
      <c r="Q629" s="126"/>
      <c r="R629" s="126"/>
      <c r="S629" s="126"/>
      <c r="T629" s="126"/>
      <c r="U629" s="126"/>
      <c r="V629" s="126"/>
      <c r="W629" s="126"/>
      <c r="X629" s="126"/>
      <c r="Y629" s="126"/>
      <c r="Z629" s="126"/>
      <c r="AA629" s="126"/>
      <c r="AB629" s="126"/>
      <c r="AC629" s="126"/>
      <c r="AD629" s="126"/>
      <c r="AE629" s="126"/>
      <c r="AF629" s="126"/>
      <c r="AG629" s="126"/>
      <c r="AH629" s="126"/>
      <c r="AI629" s="126"/>
      <c r="AJ629" s="126"/>
      <c r="AK629" s="126"/>
      <c r="AL629" s="126"/>
      <c r="AM629" s="126"/>
      <c r="AN629" s="126"/>
      <c r="AO629" s="126"/>
      <c r="AP629" s="126"/>
      <c r="AQ629" s="126"/>
      <c r="AR629" s="126"/>
      <c r="AS629" s="126"/>
      <c r="AT629" s="126"/>
      <c r="AU629" s="126"/>
      <c r="AV629" s="126"/>
      <c r="AW629" s="126"/>
      <c r="AX629" s="126"/>
      <c r="AY629" s="126"/>
      <c r="AZ629" s="126"/>
      <c r="BA629" s="126"/>
      <c r="BB629" s="126"/>
      <c r="BC629" s="126"/>
      <c r="BD629" s="126"/>
      <c r="BE629" s="126"/>
      <c r="BF629" s="126"/>
      <c r="BG629" s="126"/>
      <c r="BH629" s="126"/>
      <c r="BI629" s="126"/>
      <c r="BJ629" s="126"/>
      <c r="BK629" s="126"/>
      <c r="BL629" s="126"/>
      <c r="BM629" s="126"/>
      <c r="BN629" s="126"/>
      <c r="BO629" s="126"/>
      <c r="BP629" s="126"/>
      <c r="BQ629" s="126"/>
      <c r="BR629" s="126"/>
      <c r="BS629" s="126"/>
      <c r="BT629" s="126"/>
      <c r="BU629" s="126"/>
      <c r="BV629" s="126"/>
      <c r="BW629" s="126"/>
      <c r="BX629" s="126"/>
      <c r="BY629" s="126"/>
      <c r="BZ629" s="124">
        <v>1</v>
      </c>
      <c r="CA629" s="125">
        <f t="shared" si="19"/>
        <v>1.026</v>
      </c>
      <c r="CB629" s="125">
        <f t="shared" si="19"/>
        <v>1.042416</v>
      </c>
      <c r="CC629" s="125">
        <f t="shared" si="17"/>
        <v>1.0611794880000001</v>
      </c>
      <c r="CD629" s="125">
        <f t="shared" si="17"/>
        <v>1.1269726162560001</v>
      </c>
      <c r="CE629" s="125">
        <f t="shared" si="17"/>
        <v>1.2171304255564801</v>
      </c>
      <c r="CF629" s="125">
        <f t="shared" si="17"/>
        <v>1.2378216427909401</v>
      </c>
      <c r="CG629" s="125">
        <f t="shared" si="17"/>
        <v>1.2588646107183858</v>
      </c>
    </row>
    <row r="630" spans="1:16383">
      <c r="A630" s="3"/>
      <c r="B630" s="123">
        <v>2020</v>
      </c>
      <c r="C630" s="3"/>
      <c r="D630" s="3"/>
      <c r="E630" s="126"/>
      <c r="F630" s="126"/>
      <c r="G630" s="126"/>
      <c r="H630" s="126"/>
      <c r="I630" s="126"/>
      <c r="J630" s="126"/>
      <c r="K630" s="126"/>
      <c r="L630" s="126"/>
      <c r="M630" s="126"/>
      <c r="N630" s="126"/>
      <c r="O630" s="126"/>
      <c r="P630" s="126"/>
      <c r="Q630" s="126"/>
      <c r="R630" s="126"/>
      <c r="S630" s="126"/>
      <c r="T630" s="126"/>
      <c r="U630" s="126"/>
      <c r="V630" s="126"/>
      <c r="W630" s="126"/>
      <c r="X630" s="126"/>
      <c r="Y630" s="126"/>
      <c r="Z630" s="126"/>
      <c r="AA630" s="126"/>
      <c r="AB630" s="126"/>
      <c r="AC630" s="126"/>
      <c r="AD630" s="126"/>
      <c r="AE630" s="126"/>
      <c r="AF630" s="126"/>
      <c r="AG630" s="126"/>
      <c r="AH630" s="126"/>
      <c r="AI630" s="126"/>
      <c r="AJ630" s="126"/>
      <c r="AK630" s="126"/>
      <c r="AL630" s="126"/>
      <c r="AM630" s="126"/>
      <c r="AN630" s="126"/>
      <c r="AO630" s="126"/>
      <c r="AP630" s="126"/>
      <c r="AQ630" s="126"/>
      <c r="AR630" s="126"/>
      <c r="AS630" s="126"/>
      <c r="AT630" s="126"/>
      <c r="AU630" s="126"/>
      <c r="AV630" s="126"/>
      <c r="AW630" s="126"/>
      <c r="AX630" s="126"/>
      <c r="AY630" s="126"/>
      <c r="AZ630" s="126"/>
      <c r="BA630" s="126"/>
      <c r="BB630" s="126"/>
      <c r="BC630" s="126"/>
      <c r="BD630" s="126"/>
      <c r="BE630" s="126"/>
      <c r="BF630" s="126"/>
      <c r="BG630" s="126"/>
      <c r="BH630" s="126"/>
      <c r="BI630" s="126"/>
      <c r="BJ630" s="126"/>
      <c r="BK630" s="126"/>
      <c r="BL630" s="126"/>
      <c r="BM630" s="126"/>
      <c r="BN630" s="126"/>
      <c r="BO630" s="126"/>
      <c r="BP630" s="126"/>
      <c r="BQ630" s="126"/>
      <c r="BR630" s="126"/>
      <c r="BS630" s="126"/>
      <c r="BT630" s="126"/>
      <c r="BU630" s="126"/>
      <c r="BV630" s="126"/>
      <c r="BW630" s="126"/>
      <c r="BX630" s="126"/>
      <c r="BY630" s="126"/>
      <c r="BZ630" s="126"/>
      <c r="CA630" s="124">
        <v>1</v>
      </c>
      <c r="CB630" s="125">
        <f t="shared" si="19"/>
        <v>1.016</v>
      </c>
      <c r="CC630" s="125">
        <f t="shared" si="17"/>
        <v>1.0342880000000001</v>
      </c>
      <c r="CD630" s="125">
        <f t="shared" si="17"/>
        <v>1.0984138560000001</v>
      </c>
      <c r="CE630" s="125">
        <f t="shared" si="17"/>
        <v>1.1862869644800003</v>
      </c>
      <c r="CF630" s="125">
        <f t="shared" si="17"/>
        <v>1.2064538428761602</v>
      </c>
      <c r="CG630" s="125">
        <f t="shared" si="17"/>
        <v>1.2269635582050549</v>
      </c>
    </row>
    <row r="631" spans="1:16383">
      <c r="A631" s="3"/>
      <c r="B631" s="123">
        <v>2021</v>
      </c>
      <c r="C631" s="3"/>
      <c r="D631" s="3"/>
      <c r="E631" s="126"/>
      <c r="F631" s="126"/>
      <c r="G631" s="126"/>
      <c r="H631" s="126"/>
      <c r="I631" s="126"/>
      <c r="J631" s="126"/>
      <c r="K631" s="126"/>
      <c r="L631" s="126"/>
      <c r="M631" s="126"/>
      <c r="N631" s="126"/>
      <c r="O631" s="126"/>
      <c r="P631" s="126"/>
      <c r="Q631" s="126"/>
      <c r="R631" s="126"/>
      <c r="S631" s="126"/>
      <c r="T631" s="126"/>
      <c r="U631" s="126"/>
      <c r="V631" s="126"/>
      <c r="W631" s="126"/>
      <c r="X631" s="126"/>
      <c r="Y631" s="126"/>
      <c r="Z631" s="126"/>
      <c r="AA631" s="126"/>
      <c r="AB631" s="126"/>
      <c r="AC631" s="126"/>
      <c r="AD631" s="126"/>
      <c r="AE631" s="126"/>
      <c r="AF631" s="126"/>
      <c r="AG631" s="126"/>
      <c r="AH631" s="126"/>
      <c r="AI631" s="126"/>
      <c r="AJ631" s="126"/>
      <c r="AK631" s="126"/>
      <c r="AL631" s="126"/>
      <c r="AM631" s="126"/>
      <c r="AN631" s="126"/>
      <c r="AO631" s="126"/>
      <c r="AP631" s="126"/>
      <c r="AQ631" s="126"/>
      <c r="AR631" s="126"/>
      <c r="AS631" s="126"/>
      <c r="AT631" s="126"/>
      <c r="AU631" s="126"/>
      <c r="AV631" s="126"/>
      <c r="AW631" s="126"/>
      <c r="AX631" s="126"/>
      <c r="AY631" s="126"/>
      <c r="AZ631" s="126"/>
      <c r="BA631" s="126"/>
      <c r="BB631" s="126"/>
      <c r="BC631" s="126"/>
      <c r="BD631" s="126"/>
      <c r="BE631" s="126"/>
      <c r="BF631" s="126"/>
      <c r="BG631" s="126"/>
      <c r="BH631" s="126"/>
      <c r="BI631" s="126"/>
      <c r="BJ631" s="126"/>
      <c r="BK631" s="126"/>
      <c r="BL631" s="126"/>
      <c r="BM631" s="126"/>
      <c r="BN631" s="126"/>
      <c r="BO631" s="126"/>
      <c r="BP631" s="126"/>
      <c r="BQ631" s="126"/>
      <c r="BR631" s="126"/>
      <c r="BS631" s="126"/>
      <c r="BT631" s="126"/>
      <c r="BU631" s="126"/>
      <c r="BV631" s="126"/>
      <c r="BW631" s="126"/>
      <c r="BX631" s="126"/>
      <c r="BY631" s="126"/>
      <c r="BZ631" s="126"/>
      <c r="CA631" s="126"/>
      <c r="CB631" s="124">
        <v>1</v>
      </c>
      <c r="CC631" s="125">
        <f t="shared" si="17"/>
        <v>1.018</v>
      </c>
      <c r="CD631" s="125">
        <f t="shared" si="17"/>
        <v>1.081116</v>
      </c>
      <c r="CE631" s="125">
        <f t="shared" si="17"/>
        <v>1.1676052800000001</v>
      </c>
      <c r="CF631" s="125">
        <f t="shared" si="17"/>
        <v>1.1874545697600001</v>
      </c>
      <c r="CG631" s="125">
        <f t="shared" si="17"/>
        <v>1.2076412974459199</v>
      </c>
    </row>
    <row r="632" spans="1:16383">
      <c r="A632" s="3"/>
      <c r="B632" s="123">
        <v>2022</v>
      </c>
      <c r="C632" s="3"/>
      <c r="D632" s="3"/>
      <c r="E632" s="126"/>
      <c r="F632" s="126"/>
      <c r="G632" s="126"/>
      <c r="H632" s="126"/>
      <c r="I632" s="126"/>
      <c r="J632" s="126"/>
      <c r="K632" s="126"/>
      <c r="L632" s="126"/>
      <c r="M632" s="126"/>
      <c r="N632" s="126"/>
      <c r="O632" s="126"/>
      <c r="P632" s="126"/>
      <c r="Q632" s="126"/>
      <c r="R632" s="126"/>
      <c r="S632" s="126"/>
      <c r="T632" s="126"/>
      <c r="U632" s="126"/>
      <c r="V632" s="126"/>
      <c r="W632" s="126"/>
      <c r="X632" s="126"/>
      <c r="Y632" s="126"/>
      <c r="Z632" s="126"/>
      <c r="AA632" s="126"/>
      <c r="AB632" s="126"/>
      <c r="AC632" s="126"/>
      <c r="AD632" s="126"/>
      <c r="AE632" s="126"/>
      <c r="AF632" s="126"/>
      <c r="AG632" s="126"/>
      <c r="AH632" s="126"/>
      <c r="AI632" s="126"/>
      <c r="AJ632" s="126"/>
      <c r="AK632" s="126"/>
      <c r="AL632" s="126"/>
      <c r="AM632" s="126"/>
      <c r="AN632" s="126"/>
      <c r="AO632" s="126"/>
      <c r="AP632" s="126"/>
      <c r="AQ632" s="126"/>
      <c r="AR632" s="126"/>
      <c r="AS632" s="126"/>
      <c r="AT632" s="126"/>
      <c r="AU632" s="126"/>
      <c r="AV632" s="126"/>
      <c r="AW632" s="126"/>
      <c r="AX632" s="126"/>
      <c r="AY632" s="126"/>
      <c r="AZ632" s="126"/>
      <c r="BA632" s="126"/>
      <c r="BB632" s="126"/>
      <c r="BC632" s="126"/>
      <c r="BD632" s="126"/>
      <c r="BE632" s="126"/>
      <c r="BF632" s="126"/>
      <c r="BG632" s="126"/>
      <c r="BH632" s="126"/>
      <c r="BI632" s="126"/>
      <c r="BJ632" s="126"/>
      <c r="BK632" s="126"/>
      <c r="BL632" s="126"/>
      <c r="BM632" s="126"/>
      <c r="BN632" s="126"/>
      <c r="BO632" s="126"/>
      <c r="BP632" s="126"/>
      <c r="BQ632" s="126"/>
      <c r="BR632" s="126"/>
      <c r="BS632" s="126"/>
      <c r="BT632" s="126"/>
      <c r="BU632" s="126"/>
      <c r="BV632" s="126"/>
      <c r="BW632" s="126"/>
      <c r="BX632" s="126"/>
      <c r="BY632" s="126"/>
      <c r="BZ632" s="126"/>
      <c r="CA632" s="126"/>
      <c r="CB632" s="126"/>
      <c r="CC632" s="124">
        <v>1</v>
      </c>
      <c r="CD632" s="125">
        <f>CC632*CD$553</f>
        <v>1.0620000000000001</v>
      </c>
      <c r="CE632" s="125">
        <f>CD632*CE$553</f>
        <v>1.1469600000000002</v>
      </c>
      <c r="CF632" s="125">
        <f t="shared" ref="CF632:CG635" si="20">CE632*CF$553</f>
        <v>1.16645832</v>
      </c>
      <c r="CG632" s="125">
        <f t="shared" si="20"/>
        <v>1.1862881114399999</v>
      </c>
    </row>
    <row r="633" spans="1:16383">
      <c r="A633" s="3"/>
      <c r="B633" s="123">
        <v>2023</v>
      </c>
      <c r="C633" s="3"/>
      <c r="D633" s="3"/>
      <c r="E633" s="126"/>
      <c r="F633" s="126"/>
      <c r="G633" s="126"/>
      <c r="H633" s="126"/>
      <c r="I633" s="126"/>
      <c r="J633" s="126"/>
      <c r="K633" s="126"/>
      <c r="L633" s="126"/>
      <c r="M633" s="126"/>
      <c r="N633" s="126"/>
      <c r="O633" s="126"/>
      <c r="P633" s="126"/>
      <c r="Q633" s="126"/>
      <c r="R633" s="126"/>
      <c r="S633" s="126"/>
      <c r="T633" s="126"/>
      <c r="U633" s="126"/>
      <c r="V633" s="126"/>
      <c r="W633" s="126"/>
      <c r="X633" s="126"/>
      <c r="Y633" s="126"/>
      <c r="Z633" s="126"/>
      <c r="AA633" s="126"/>
      <c r="AB633" s="126"/>
      <c r="AC633" s="126"/>
      <c r="AD633" s="126"/>
      <c r="AE633" s="126"/>
      <c r="AF633" s="126"/>
      <c r="AG633" s="126"/>
      <c r="AH633" s="126"/>
      <c r="AI633" s="126"/>
      <c r="AJ633" s="126"/>
      <c r="AK633" s="126"/>
      <c r="AL633" s="126"/>
      <c r="AM633" s="126"/>
      <c r="AN633" s="126"/>
      <c r="AO633" s="126"/>
      <c r="AP633" s="126"/>
      <c r="AQ633" s="126"/>
      <c r="AR633" s="126"/>
      <c r="AS633" s="126"/>
      <c r="AT633" s="126"/>
      <c r="AU633" s="126"/>
      <c r="AV633" s="126"/>
      <c r="AW633" s="126"/>
      <c r="AX633" s="126"/>
      <c r="AY633" s="126"/>
      <c r="AZ633" s="126"/>
      <c r="BA633" s="126"/>
      <c r="BB633" s="126"/>
      <c r="BC633" s="126"/>
      <c r="BD633" s="126"/>
      <c r="BE633" s="126"/>
      <c r="BF633" s="126"/>
      <c r="BG633" s="126"/>
      <c r="BH633" s="126"/>
      <c r="BI633" s="126"/>
      <c r="BJ633" s="126"/>
      <c r="BK633" s="126"/>
      <c r="BL633" s="126"/>
      <c r="BM633" s="126"/>
      <c r="BN633" s="126"/>
      <c r="BO633" s="126"/>
      <c r="BP633" s="126"/>
      <c r="BQ633" s="126"/>
      <c r="BR633" s="126"/>
      <c r="BS633" s="126"/>
      <c r="BT633" s="126"/>
      <c r="BU633" s="126"/>
      <c r="BV633" s="126"/>
      <c r="BW633" s="126"/>
      <c r="BX633" s="126"/>
      <c r="BY633" s="126"/>
      <c r="BZ633" s="126"/>
      <c r="CA633" s="126"/>
      <c r="CB633" s="126"/>
      <c r="CC633" s="126"/>
      <c r="CD633" s="124">
        <v>1</v>
      </c>
      <c r="CE633" s="125">
        <f>CD633*CE$553</f>
        <v>1.08</v>
      </c>
      <c r="CF633" s="125">
        <f t="shared" si="20"/>
        <v>1.09836</v>
      </c>
      <c r="CG633" s="125">
        <f t="shared" si="20"/>
        <v>1.11703212</v>
      </c>
    </row>
    <row r="634" spans="1:16383">
      <c r="A634" s="3"/>
      <c r="B634" s="123">
        <v>2024</v>
      </c>
      <c r="C634" s="3"/>
      <c r="D634" s="3"/>
      <c r="E634" s="126"/>
      <c r="F634" s="126"/>
      <c r="G634" s="126"/>
      <c r="H634" s="126"/>
      <c r="I634" s="126"/>
      <c r="J634" s="126"/>
      <c r="K634" s="126"/>
      <c r="L634" s="126"/>
      <c r="M634" s="126"/>
      <c r="N634" s="126"/>
      <c r="O634" s="126"/>
      <c r="P634" s="126"/>
      <c r="Q634" s="126"/>
      <c r="R634" s="126"/>
      <c r="S634" s="126"/>
      <c r="T634" s="126"/>
      <c r="U634" s="126"/>
      <c r="V634" s="126"/>
      <c r="W634" s="126"/>
      <c r="X634" s="126"/>
      <c r="Y634" s="126"/>
      <c r="Z634" s="126"/>
      <c r="AA634" s="126"/>
      <c r="AB634" s="126"/>
      <c r="AC634" s="126"/>
      <c r="AD634" s="126"/>
      <c r="AE634" s="126"/>
      <c r="AF634" s="126"/>
      <c r="AG634" s="126"/>
      <c r="AH634" s="126"/>
      <c r="AI634" s="126"/>
      <c r="AJ634" s="126"/>
      <c r="AK634" s="126"/>
      <c r="AL634" s="126"/>
      <c r="AM634" s="126"/>
      <c r="AN634" s="126"/>
      <c r="AO634" s="126"/>
      <c r="AP634" s="126"/>
      <c r="AQ634" s="126"/>
      <c r="AR634" s="126"/>
      <c r="AS634" s="126"/>
      <c r="AT634" s="126"/>
      <c r="AU634" s="126"/>
      <c r="AV634" s="126"/>
      <c r="AW634" s="126"/>
      <c r="AX634" s="126"/>
      <c r="AY634" s="126"/>
      <c r="AZ634" s="126"/>
      <c r="BA634" s="126"/>
      <c r="BB634" s="126"/>
      <c r="BC634" s="126"/>
      <c r="BD634" s="126"/>
      <c r="BE634" s="126"/>
      <c r="BF634" s="126"/>
      <c r="BG634" s="126"/>
      <c r="BH634" s="126"/>
      <c r="BI634" s="126"/>
      <c r="BJ634" s="126"/>
      <c r="BK634" s="126"/>
      <c r="BL634" s="126"/>
      <c r="BM634" s="126"/>
      <c r="BN634" s="126"/>
      <c r="BO634" s="126"/>
      <c r="BP634" s="126"/>
      <c r="BQ634" s="126"/>
      <c r="BR634" s="126"/>
      <c r="BS634" s="126"/>
      <c r="BT634" s="126"/>
      <c r="BU634" s="126"/>
      <c r="BV634" s="126"/>
      <c r="BW634" s="126"/>
      <c r="BX634" s="126"/>
      <c r="BY634" s="126"/>
      <c r="BZ634" s="126"/>
      <c r="CA634" s="126"/>
      <c r="CB634" s="126"/>
      <c r="CC634" s="126"/>
      <c r="CD634" s="126"/>
      <c r="CE634" s="124">
        <v>1</v>
      </c>
      <c r="CF634" s="125">
        <f t="shared" si="20"/>
        <v>1.0169999999999999</v>
      </c>
      <c r="CG634" s="125">
        <f t="shared" si="20"/>
        <v>1.0342889999999998</v>
      </c>
    </row>
    <row r="635" spans="1:16383" ht="13.5" customHeight="1">
      <c r="A635" s="3"/>
      <c r="B635" s="123">
        <v>2025</v>
      </c>
      <c r="C635" s="3"/>
      <c r="D635" s="3"/>
      <c r="E635" s="126"/>
      <c r="F635" s="126"/>
      <c r="G635" s="126"/>
      <c r="H635" s="126"/>
      <c r="I635" s="126"/>
      <c r="J635" s="126"/>
      <c r="K635" s="126"/>
      <c r="L635" s="126"/>
      <c r="M635" s="126"/>
      <c r="N635" s="126"/>
      <c r="O635" s="126"/>
      <c r="P635" s="126"/>
      <c r="Q635" s="126"/>
      <c r="R635" s="126"/>
      <c r="S635" s="126"/>
      <c r="T635" s="126"/>
      <c r="U635" s="126"/>
      <c r="V635" s="126"/>
      <c r="W635" s="126"/>
      <c r="X635" s="126"/>
      <c r="Y635" s="126"/>
      <c r="Z635" s="126"/>
      <c r="AA635" s="126"/>
      <c r="AB635" s="126"/>
      <c r="AC635" s="126"/>
      <c r="AD635" s="126"/>
      <c r="AE635" s="126"/>
      <c r="AF635" s="126"/>
      <c r="AG635" s="126"/>
      <c r="AH635" s="126"/>
      <c r="AI635" s="126"/>
      <c r="AJ635" s="126"/>
      <c r="AK635" s="126"/>
      <c r="AL635" s="126"/>
      <c r="AM635" s="126"/>
      <c r="AN635" s="126"/>
      <c r="AO635" s="126"/>
      <c r="AP635" s="126"/>
      <c r="AQ635" s="126"/>
      <c r="AR635" s="126"/>
      <c r="AS635" s="126"/>
      <c r="AT635" s="126"/>
      <c r="AU635" s="126"/>
      <c r="AV635" s="126"/>
      <c r="AW635" s="126"/>
      <c r="AX635" s="126"/>
      <c r="AY635" s="126"/>
      <c r="AZ635" s="126"/>
      <c r="BA635" s="126"/>
      <c r="BB635" s="126"/>
      <c r="BC635" s="126"/>
      <c r="BD635" s="126"/>
      <c r="BE635" s="126"/>
      <c r="BF635" s="126"/>
      <c r="BG635" s="126"/>
      <c r="BH635" s="126"/>
      <c r="BI635" s="126"/>
      <c r="BJ635" s="126"/>
      <c r="BK635" s="126"/>
      <c r="BL635" s="126"/>
      <c r="BM635" s="126"/>
      <c r="BN635" s="126"/>
      <c r="BO635" s="126"/>
      <c r="BP635" s="126"/>
      <c r="BQ635" s="126"/>
      <c r="BR635" s="126"/>
      <c r="BS635" s="126"/>
      <c r="BT635" s="126"/>
      <c r="BU635" s="126"/>
      <c r="BV635" s="126"/>
      <c r="BW635" s="126"/>
      <c r="BX635" s="126"/>
      <c r="BY635" s="126"/>
      <c r="BZ635" s="126"/>
      <c r="CA635" s="126"/>
      <c r="CB635" s="126"/>
      <c r="CC635" s="126"/>
      <c r="CD635" s="126"/>
      <c r="CE635" s="126"/>
      <c r="CF635" s="124">
        <v>1</v>
      </c>
      <c r="CG635" s="125">
        <f t="shared" si="20"/>
        <v>1.0169999999999999</v>
      </c>
    </row>
    <row r="636" spans="1:16383">
      <c r="A636" s="3"/>
      <c r="B636" s="123">
        <v>2026</v>
      </c>
      <c r="C636" s="3"/>
      <c r="D636" s="3"/>
      <c r="E636" s="126"/>
      <c r="F636" s="126"/>
      <c r="G636" s="126"/>
      <c r="H636" s="126"/>
      <c r="I636" s="126"/>
      <c r="J636" s="126"/>
      <c r="K636" s="126"/>
      <c r="L636" s="126"/>
      <c r="M636" s="126"/>
      <c r="N636" s="126"/>
      <c r="O636" s="126"/>
      <c r="P636" s="126"/>
      <c r="Q636" s="126"/>
      <c r="R636" s="126"/>
      <c r="S636" s="126"/>
      <c r="T636" s="126"/>
      <c r="U636" s="126"/>
      <c r="V636" s="126"/>
      <c r="W636" s="126"/>
      <c r="X636" s="126"/>
      <c r="Y636" s="126"/>
      <c r="Z636" s="126"/>
      <c r="AA636" s="126"/>
      <c r="AB636" s="126"/>
      <c r="AC636" s="126"/>
      <c r="AD636" s="126"/>
      <c r="AE636" s="126"/>
      <c r="AF636" s="126"/>
      <c r="AG636" s="126"/>
      <c r="AH636" s="126"/>
      <c r="AI636" s="126"/>
      <c r="AJ636" s="126"/>
      <c r="AK636" s="126"/>
      <c r="AL636" s="126"/>
      <c r="AM636" s="126"/>
      <c r="AN636" s="126"/>
      <c r="AO636" s="126"/>
      <c r="AP636" s="126"/>
      <c r="AQ636" s="126"/>
      <c r="AR636" s="126"/>
      <c r="AS636" s="126"/>
      <c r="AT636" s="126"/>
      <c r="AU636" s="126"/>
      <c r="AV636" s="126"/>
      <c r="AW636" s="126"/>
      <c r="AX636" s="126"/>
      <c r="AY636" s="126"/>
      <c r="AZ636" s="126"/>
      <c r="BA636" s="126"/>
      <c r="BB636" s="126"/>
      <c r="BC636" s="126"/>
      <c r="BD636" s="126"/>
      <c r="BE636" s="126"/>
      <c r="BF636" s="126"/>
      <c r="BG636" s="126"/>
      <c r="BH636" s="126"/>
      <c r="BI636" s="126"/>
      <c r="BJ636" s="126"/>
      <c r="BK636" s="126"/>
      <c r="BL636" s="126"/>
      <c r="BM636" s="126"/>
      <c r="BN636" s="126"/>
      <c r="BO636" s="126"/>
      <c r="BP636" s="126"/>
      <c r="BQ636" s="126"/>
      <c r="BR636" s="126"/>
      <c r="BS636" s="126"/>
      <c r="BT636" s="126"/>
      <c r="BU636" s="126"/>
      <c r="BV636" s="126"/>
      <c r="BW636" s="126"/>
      <c r="BX636" s="126"/>
      <c r="BY636" s="126"/>
      <c r="BZ636" s="126"/>
      <c r="CA636" s="126"/>
      <c r="CB636" s="126"/>
      <c r="CC636" s="126"/>
      <c r="CD636" s="126"/>
      <c r="CE636" s="126"/>
      <c r="CF636" s="126"/>
      <c r="CG636" s="124">
        <v>1</v>
      </c>
    </row>
    <row r="638" spans="1:16383" s="132" customFormat="1">
      <c r="A638" s="106"/>
      <c r="B638" s="39" t="s">
        <v>948</v>
      </c>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c r="AA638" s="39"/>
      <c r="AB638" s="39"/>
      <c r="AC638" s="39"/>
      <c r="AD638" s="39"/>
      <c r="AE638" s="39"/>
      <c r="AF638" s="39"/>
      <c r="AG638" s="39"/>
      <c r="AH638" s="39"/>
      <c r="AI638" s="39"/>
      <c r="AJ638" s="39"/>
      <c r="AK638" s="39"/>
      <c r="AL638" s="39"/>
      <c r="AM638" s="39"/>
      <c r="AN638" s="39"/>
      <c r="AO638" s="39"/>
      <c r="AP638" s="39"/>
      <c r="AQ638" s="39"/>
      <c r="AR638" s="39"/>
      <c r="AS638" s="39"/>
      <c r="AT638" s="39"/>
      <c r="AU638" s="39"/>
      <c r="AV638" s="39"/>
      <c r="AW638" s="39"/>
      <c r="AX638" s="39"/>
      <c r="AY638" s="39"/>
      <c r="AZ638" s="39"/>
      <c r="BA638" s="39"/>
      <c r="BB638" s="39"/>
      <c r="BC638" s="39"/>
      <c r="BD638" s="39"/>
      <c r="BE638" s="39"/>
      <c r="BF638" s="39"/>
      <c r="BG638" s="39"/>
      <c r="BH638" s="39"/>
      <c r="BI638" s="39"/>
      <c r="BJ638" s="39"/>
      <c r="BK638" s="39"/>
      <c r="BL638" s="39"/>
      <c r="BM638" s="39"/>
      <c r="BN638" s="39"/>
      <c r="BO638" s="39"/>
      <c r="BP638" s="39"/>
      <c r="BQ638" s="39"/>
      <c r="BR638" s="39"/>
      <c r="BS638" s="39"/>
      <c r="BT638" s="39"/>
      <c r="BU638" s="39"/>
      <c r="BV638" s="39"/>
      <c r="BW638" s="39"/>
      <c r="BX638" s="39"/>
      <c r="BY638" s="39"/>
      <c r="BZ638" s="39"/>
      <c r="CA638" s="39"/>
      <c r="CB638" s="39"/>
      <c r="CC638" s="39"/>
      <c r="CD638" s="39"/>
      <c r="CE638" s="39"/>
      <c r="CF638" s="39"/>
      <c r="CG638" s="39"/>
      <c r="CH638" s="39"/>
      <c r="CI638" s="39"/>
      <c r="CJ638" s="39"/>
      <c r="CK638" s="39"/>
      <c r="CL638" s="39"/>
      <c r="CM638" s="39"/>
      <c r="CN638" s="39"/>
      <c r="CO638" s="39"/>
      <c r="CP638" s="39"/>
      <c r="CQ638" s="39"/>
      <c r="CR638" s="39"/>
      <c r="CS638" s="131"/>
      <c r="CT638" s="131"/>
      <c r="CU638" s="131"/>
      <c r="CV638" s="131"/>
      <c r="CW638" s="131"/>
      <c r="CX638" s="131"/>
      <c r="CY638" s="131"/>
      <c r="CZ638" s="131"/>
      <c r="DA638" s="131"/>
      <c r="DB638" s="131"/>
      <c r="DC638" s="131"/>
      <c r="DD638" s="131"/>
      <c r="DE638" s="131"/>
      <c r="DF638" s="131"/>
      <c r="DG638" s="131"/>
      <c r="DH638" s="131"/>
      <c r="DI638" s="131"/>
      <c r="DJ638" s="131"/>
      <c r="DK638" s="131"/>
      <c r="DL638" s="131"/>
      <c r="DM638" s="131"/>
      <c r="DN638" s="131"/>
      <c r="DO638" s="131"/>
      <c r="DP638" s="131"/>
      <c r="DQ638" s="131"/>
      <c r="DR638" s="131"/>
      <c r="DS638" s="131"/>
      <c r="DT638" s="131"/>
      <c r="DU638" s="131"/>
      <c r="DV638" s="131"/>
      <c r="DW638" s="131"/>
      <c r="DX638" s="131"/>
      <c r="DY638" s="131"/>
      <c r="DZ638" s="131"/>
      <c r="EA638" s="131"/>
      <c r="EB638" s="131"/>
      <c r="EC638" s="131"/>
      <c r="ED638" s="131"/>
      <c r="EE638" s="131"/>
      <c r="EF638" s="131"/>
      <c r="EG638" s="131"/>
      <c r="EH638" s="131"/>
      <c r="EI638" s="131"/>
      <c r="EJ638" s="131"/>
      <c r="EK638" s="131"/>
      <c r="EL638" s="131"/>
      <c r="EM638" s="131"/>
      <c r="EN638" s="131"/>
      <c r="EO638" s="131"/>
      <c r="EP638" s="131"/>
      <c r="EQ638" s="131"/>
      <c r="ER638" s="131"/>
      <c r="ES638" s="131"/>
      <c r="ET638" s="131"/>
      <c r="EU638" s="131"/>
      <c r="EV638" s="131"/>
      <c r="EW638" s="131"/>
      <c r="EX638" s="131"/>
      <c r="EY638" s="131"/>
      <c r="EZ638" s="131"/>
      <c r="FA638" s="131"/>
      <c r="FB638" s="131"/>
      <c r="FC638" s="131"/>
      <c r="FD638" s="131"/>
      <c r="FE638" s="131"/>
      <c r="FF638" s="131"/>
      <c r="FG638" s="131"/>
      <c r="FH638" s="131"/>
      <c r="FI638" s="131"/>
      <c r="FJ638" s="131"/>
      <c r="FK638" s="131"/>
      <c r="FL638" s="131"/>
      <c r="FM638" s="131"/>
      <c r="FN638" s="131"/>
      <c r="FO638" s="131"/>
      <c r="FP638" s="131"/>
      <c r="FQ638" s="131"/>
      <c r="FR638" s="131"/>
      <c r="FS638" s="131"/>
      <c r="FT638" s="131"/>
      <c r="FU638" s="131"/>
      <c r="FV638" s="131"/>
      <c r="FW638" s="131"/>
      <c r="FX638" s="131"/>
      <c r="FY638" s="131"/>
      <c r="FZ638" s="131"/>
      <c r="GA638" s="131"/>
      <c r="GB638" s="131"/>
      <c r="GC638" s="131"/>
      <c r="GD638" s="131"/>
      <c r="GE638" s="131"/>
      <c r="GF638" s="131"/>
      <c r="GG638" s="131"/>
      <c r="GH638" s="131"/>
      <c r="GI638" s="131"/>
      <c r="GJ638" s="131"/>
      <c r="GK638" s="131"/>
      <c r="GL638" s="131"/>
      <c r="GM638" s="131"/>
      <c r="GN638" s="131"/>
      <c r="GO638" s="131"/>
      <c r="GP638" s="131"/>
      <c r="GQ638" s="131"/>
      <c r="GR638" s="131"/>
      <c r="GS638" s="131"/>
      <c r="GT638" s="131"/>
      <c r="GU638" s="131"/>
      <c r="GV638" s="131"/>
      <c r="GW638" s="131"/>
      <c r="GX638" s="131"/>
      <c r="GY638" s="131"/>
      <c r="GZ638" s="131"/>
      <c r="HA638" s="131"/>
      <c r="HB638" s="131"/>
      <c r="HC638" s="131"/>
      <c r="HD638" s="131"/>
      <c r="HE638" s="131"/>
      <c r="HF638" s="131"/>
      <c r="HG638" s="131"/>
      <c r="HH638" s="131"/>
      <c r="HI638" s="131"/>
      <c r="HJ638" s="131"/>
      <c r="HK638" s="131"/>
      <c r="HL638" s="131"/>
      <c r="HM638" s="131"/>
      <c r="HN638" s="131"/>
      <c r="HO638" s="131"/>
      <c r="HP638" s="131"/>
      <c r="HQ638" s="131"/>
      <c r="HR638" s="131"/>
      <c r="HS638" s="131"/>
      <c r="HT638" s="131"/>
      <c r="HU638" s="131"/>
      <c r="HV638" s="131"/>
      <c r="HW638" s="131"/>
      <c r="HX638" s="131"/>
      <c r="HY638" s="131"/>
      <c r="HZ638" s="131"/>
      <c r="IA638" s="131"/>
      <c r="IB638" s="131"/>
      <c r="IC638" s="131"/>
      <c r="ID638" s="131"/>
      <c r="IE638" s="131"/>
      <c r="IF638" s="131"/>
      <c r="IG638" s="131"/>
      <c r="IH638" s="131"/>
      <c r="II638" s="131"/>
      <c r="IJ638" s="131"/>
      <c r="IK638" s="131"/>
      <c r="IL638" s="131"/>
      <c r="IM638" s="131"/>
      <c r="IN638" s="131"/>
      <c r="IO638" s="131"/>
      <c r="IP638" s="131"/>
      <c r="IQ638" s="131"/>
      <c r="IR638" s="131"/>
      <c r="IS638" s="131"/>
      <c r="IT638" s="131"/>
      <c r="IU638" s="131"/>
      <c r="IV638" s="131"/>
      <c r="IW638" s="131"/>
      <c r="IX638" s="131"/>
      <c r="IY638" s="131"/>
      <c r="IZ638" s="131"/>
      <c r="JA638" s="131"/>
      <c r="JB638" s="131"/>
      <c r="JC638" s="131"/>
      <c r="JD638" s="131"/>
      <c r="JE638" s="131"/>
      <c r="JF638" s="131"/>
      <c r="JG638" s="131"/>
      <c r="JH638" s="131"/>
      <c r="JI638" s="131"/>
      <c r="JJ638" s="131"/>
      <c r="JK638" s="131"/>
      <c r="JL638" s="131"/>
      <c r="JM638" s="131"/>
      <c r="JN638" s="131"/>
      <c r="JO638" s="131"/>
      <c r="JP638" s="131"/>
      <c r="JQ638" s="131"/>
      <c r="JR638" s="131"/>
      <c r="JS638" s="131"/>
      <c r="JT638" s="131"/>
      <c r="JU638" s="131"/>
      <c r="JV638" s="131"/>
      <c r="JW638" s="131"/>
      <c r="JX638" s="131"/>
      <c r="JY638" s="131"/>
      <c r="JZ638" s="131"/>
      <c r="KA638" s="131"/>
      <c r="KB638" s="131"/>
      <c r="KC638" s="131"/>
      <c r="KD638" s="131"/>
      <c r="KE638" s="131"/>
      <c r="KF638" s="131"/>
      <c r="KG638" s="131"/>
      <c r="KH638" s="131"/>
      <c r="KI638" s="131"/>
      <c r="KJ638" s="131"/>
      <c r="KK638" s="131"/>
      <c r="KL638" s="131"/>
      <c r="KM638" s="131"/>
      <c r="KN638" s="131"/>
      <c r="KO638" s="131"/>
      <c r="KP638" s="131"/>
      <c r="KQ638" s="131"/>
      <c r="KR638" s="131"/>
      <c r="KS638" s="131"/>
      <c r="KT638" s="131"/>
      <c r="KU638" s="131"/>
      <c r="KV638" s="131"/>
      <c r="KW638" s="131"/>
      <c r="KX638" s="131"/>
      <c r="KY638" s="131"/>
      <c r="KZ638" s="131"/>
      <c r="LA638" s="131"/>
      <c r="LB638" s="131"/>
      <c r="LC638" s="131"/>
      <c r="LD638" s="131"/>
      <c r="LE638" s="131"/>
      <c r="LF638" s="131"/>
      <c r="LG638" s="131"/>
      <c r="LH638" s="131"/>
      <c r="LI638" s="131"/>
      <c r="LJ638" s="131"/>
      <c r="LK638" s="131"/>
      <c r="LL638" s="131"/>
      <c r="LM638" s="131"/>
      <c r="LN638" s="131"/>
      <c r="LO638" s="131"/>
      <c r="LP638" s="131"/>
      <c r="LQ638" s="131"/>
      <c r="LR638" s="131"/>
      <c r="LS638" s="131"/>
      <c r="LT638" s="131"/>
      <c r="LU638" s="131"/>
      <c r="LV638" s="131"/>
      <c r="LW638" s="131"/>
      <c r="LX638" s="131"/>
      <c r="LY638" s="131"/>
      <c r="LZ638" s="131"/>
      <c r="MA638" s="131"/>
      <c r="MB638" s="131"/>
      <c r="MC638" s="131"/>
      <c r="MD638" s="131"/>
      <c r="ME638" s="131"/>
      <c r="MF638" s="131"/>
      <c r="MG638" s="131"/>
      <c r="MH638" s="131"/>
      <c r="MI638" s="131"/>
      <c r="MJ638" s="131"/>
      <c r="MK638" s="131"/>
      <c r="ML638" s="131"/>
      <c r="MM638" s="131"/>
      <c r="MN638" s="131"/>
      <c r="MO638" s="131"/>
      <c r="MP638" s="131"/>
      <c r="MQ638" s="131"/>
      <c r="MR638" s="131"/>
      <c r="MS638" s="131"/>
      <c r="MT638" s="131"/>
      <c r="MU638" s="131"/>
      <c r="MV638" s="131"/>
      <c r="MW638" s="131"/>
      <c r="MX638" s="131"/>
      <c r="MY638" s="131"/>
      <c r="MZ638" s="131"/>
      <c r="NA638" s="131"/>
      <c r="NB638" s="131"/>
      <c r="NC638" s="131"/>
      <c r="ND638" s="131"/>
      <c r="NE638" s="131"/>
      <c r="NF638" s="131"/>
      <c r="NG638" s="131"/>
      <c r="NH638" s="131"/>
      <c r="NI638" s="131"/>
      <c r="NJ638" s="131"/>
      <c r="NK638" s="131"/>
      <c r="NL638" s="131"/>
      <c r="NM638" s="131"/>
      <c r="NN638" s="131"/>
      <c r="NO638" s="131"/>
      <c r="NP638" s="131"/>
      <c r="NQ638" s="131"/>
      <c r="NR638" s="131"/>
      <c r="NS638" s="131"/>
      <c r="NT638" s="131"/>
      <c r="NU638" s="131"/>
      <c r="NV638" s="131"/>
      <c r="NW638" s="131"/>
      <c r="NX638" s="131"/>
      <c r="NY638" s="131"/>
      <c r="NZ638" s="131"/>
      <c r="OA638" s="131"/>
      <c r="OB638" s="131"/>
      <c r="OC638" s="131"/>
      <c r="OD638" s="131"/>
      <c r="OE638" s="131"/>
      <c r="OF638" s="131"/>
      <c r="OG638" s="131"/>
      <c r="OH638" s="131"/>
      <c r="OI638" s="131"/>
      <c r="OJ638" s="131"/>
      <c r="OK638" s="131"/>
      <c r="OL638" s="131"/>
      <c r="OM638" s="131"/>
      <c r="ON638" s="131"/>
      <c r="OO638" s="131"/>
      <c r="OP638" s="131"/>
      <c r="OQ638" s="131"/>
      <c r="OR638" s="131"/>
      <c r="OS638" s="131"/>
      <c r="OT638" s="131"/>
      <c r="OU638" s="131"/>
      <c r="OV638" s="131"/>
      <c r="OW638" s="131"/>
      <c r="OX638" s="131"/>
      <c r="OY638" s="131"/>
      <c r="OZ638" s="131"/>
      <c r="PA638" s="131"/>
      <c r="PB638" s="131"/>
      <c r="PC638" s="131"/>
      <c r="PD638" s="131"/>
      <c r="PE638" s="131"/>
      <c r="PF638" s="131"/>
      <c r="PG638" s="131"/>
      <c r="PH638" s="131"/>
      <c r="PI638" s="131"/>
      <c r="PJ638" s="131"/>
      <c r="PK638" s="131"/>
      <c r="PL638" s="131"/>
      <c r="PM638" s="131"/>
      <c r="PN638" s="131"/>
      <c r="PO638" s="131"/>
      <c r="PP638" s="131"/>
      <c r="PQ638" s="131"/>
      <c r="PR638" s="131"/>
      <c r="PS638" s="131"/>
      <c r="PT638" s="131"/>
      <c r="PU638" s="131"/>
      <c r="PV638" s="131"/>
      <c r="PW638" s="131"/>
      <c r="PX638" s="131"/>
      <c r="PY638" s="131"/>
      <c r="PZ638" s="131"/>
      <c r="QA638" s="131"/>
      <c r="QB638" s="131"/>
      <c r="QC638" s="131"/>
      <c r="QD638" s="131"/>
      <c r="QE638" s="131"/>
      <c r="QF638" s="131"/>
      <c r="QG638" s="131"/>
      <c r="QH638" s="131"/>
      <c r="QI638" s="131"/>
      <c r="QJ638" s="131"/>
      <c r="QK638" s="131"/>
      <c r="QL638" s="131"/>
      <c r="QM638" s="131"/>
      <c r="QN638" s="131"/>
      <c r="QO638" s="131"/>
      <c r="QP638" s="131"/>
      <c r="QQ638" s="131"/>
      <c r="QR638" s="131"/>
      <c r="QS638" s="131"/>
      <c r="QT638" s="131"/>
      <c r="QU638" s="131"/>
      <c r="QV638" s="131"/>
      <c r="QW638" s="131"/>
      <c r="QX638" s="131"/>
      <c r="QY638" s="131"/>
      <c r="QZ638" s="131"/>
      <c r="RA638" s="131"/>
      <c r="RB638" s="131"/>
      <c r="RC638" s="131"/>
      <c r="RD638" s="131"/>
      <c r="RE638" s="131"/>
      <c r="RF638" s="131"/>
      <c r="RG638" s="131"/>
      <c r="RH638" s="131"/>
      <c r="RI638" s="131"/>
      <c r="RJ638" s="131"/>
      <c r="RK638" s="131"/>
      <c r="RL638" s="131"/>
      <c r="RM638" s="131"/>
      <c r="RN638" s="131"/>
      <c r="RO638" s="131"/>
      <c r="RP638" s="131"/>
      <c r="RQ638" s="131"/>
      <c r="RR638" s="131"/>
      <c r="RS638" s="131"/>
      <c r="RT638" s="131"/>
      <c r="RU638" s="131"/>
      <c r="RV638" s="131"/>
      <c r="RW638" s="131"/>
      <c r="RX638" s="131"/>
      <c r="RY638" s="131"/>
      <c r="RZ638" s="131"/>
      <c r="SA638" s="131"/>
      <c r="SB638" s="131"/>
      <c r="SC638" s="131"/>
      <c r="SD638" s="131"/>
      <c r="SE638" s="131"/>
      <c r="SF638" s="131"/>
      <c r="SG638" s="131"/>
      <c r="SH638" s="131"/>
      <c r="SI638" s="131"/>
      <c r="SJ638" s="131"/>
      <c r="SK638" s="131"/>
      <c r="SL638" s="131"/>
      <c r="SM638" s="131"/>
      <c r="SN638" s="131"/>
      <c r="SO638" s="131"/>
      <c r="SP638" s="131"/>
      <c r="SQ638" s="131"/>
      <c r="SR638" s="131"/>
      <c r="SS638" s="131"/>
      <c r="ST638" s="131"/>
      <c r="SU638" s="131"/>
      <c r="SV638" s="131"/>
      <c r="SW638" s="131"/>
      <c r="SX638" s="131"/>
      <c r="SY638" s="131"/>
      <c r="SZ638" s="131"/>
      <c r="TA638" s="131"/>
      <c r="TB638" s="131"/>
      <c r="TC638" s="131"/>
      <c r="TD638" s="131"/>
      <c r="TE638" s="131"/>
      <c r="TF638" s="131"/>
      <c r="TG638" s="131"/>
      <c r="TH638" s="131"/>
      <c r="TI638" s="131"/>
      <c r="TJ638" s="131"/>
      <c r="TK638" s="131"/>
      <c r="TL638" s="131"/>
      <c r="TM638" s="131"/>
      <c r="TN638" s="131"/>
      <c r="TO638" s="131"/>
      <c r="TP638" s="131"/>
      <c r="TQ638" s="131"/>
      <c r="TR638" s="131"/>
      <c r="TS638" s="131"/>
      <c r="TT638" s="131"/>
      <c r="TU638" s="131"/>
      <c r="TV638" s="131"/>
      <c r="TW638" s="131"/>
      <c r="TX638" s="131"/>
      <c r="TY638" s="131"/>
      <c r="TZ638" s="131"/>
      <c r="UA638" s="131"/>
      <c r="UB638" s="131"/>
      <c r="UC638" s="131"/>
      <c r="UD638" s="131"/>
      <c r="UE638" s="131"/>
      <c r="UF638" s="131"/>
      <c r="UG638" s="131"/>
      <c r="UH638" s="131"/>
      <c r="UI638" s="131"/>
      <c r="UJ638" s="131"/>
      <c r="UK638" s="131"/>
      <c r="UL638" s="131"/>
      <c r="UM638" s="131"/>
      <c r="UN638" s="131"/>
      <c r="UO638" s="131"/>
      <c r="UP638" s="131"/>
      <c r="UQ638" s="131"/>
      <c r="UR638" s="131"/>
      <c r="US638" s="131"/>
      <c r="UT638" s="131"/>
      <c r="UU638" s="131"/>
      <c r="UV638" s="131"/>
      <c r="UW638" s="131"/>
      <c r="UX638" s="131"/>
      <c r="UY638" s="131"/>
      <c r="UZ638" s="131"/>
      <c r="VA638" s="131"/>
      <c r="VB638" s="131"/>
      <c r="VC638" s="131"/>
      <c r="VD638" s="131"/>
      <c r="VE638" s="131"/>
      <c r="VF638" s="131"/>
      <c r="VG638" s="131"/>
      <c r="VH638" s="131"/>
      <c r="VI638" s="131"/>
      <c r="VJ638" s="131"/>
      <c r="VK638" s="131"/>
      <c r="VL638" s="131"/>
      <c r="VM638" s="131"/>
      <c r="VN638" s="131"/>
      <c r="VO638" s="131"/>
      <c r="VP638" s="131"/>
      <c r="VQ638" s="131"/>
      <c r="VR638" s="131"/>
      <c r="VS638" s="131"/>
      <c r="VT638" s="131"/>
      <c r="VU638" s="131"/>
      <c r="VV638" s="131"/>
      <c r="VW638" s="131"/>
      <c r="VX638" s="131"/>
      <c r="VY638" s="131"/>
      <c r="VZ638" s="131"/>
      <c r="WA638" s="131"/>
      <c r="WB638" s="131"/>
      <c r="WC638" s="131"/>
      <c r="WD638" s="131"/>
      <c r="WE638" s="131"/>
      <c r="WF638" s="131"/>
      <c r="WG638" s="131"/>
      <c r="WH638" s="131"/>
      <c r="WI638" s="131"/>
      <c r="WJ638" s="131"/>
      <c r="WK638" s="131"/>
      <c r="WL638" s="131"/>
      <c r="WM638" s="131"/>
      <c r="WN638" s="131"/>
      <c r="WO638" s="131"/>
      <c r="WP638" s="131"/>
      <c r="WQ638" s="131"/>
      <c r="WR638" s="131"/>
      <c r="WS638" s="131"/>
      <c r="WT638" s="131"/>
      <c r="WU638" s="131"/>
      <c r="WV638" s="131"/>
      <c r="WW638" s="131"/>
      <c r="WX638" s="131"/>
      <c r="WY638" s="131"/>
      <c r="WZ638" s="131"/>
      <c r="XA638" s="131"/>
      <c r="XB638" s="131"/>
      <c r="XC638" s="131"/>
      <c r="XD638" s="131"/>
      <c r="XE638" s="131"/>
      <c r="XF638" s="131"/>
      <c r="XG638" s="131"/>
      <c r="XH638" s="131"/>
      <c r="XI638" s="131"/>
      <c r="XJ638" s="131"/>
      <c r="XK638" s="131"/>
      <c r="XL638" s="131"/>
      <c r="XM638" s="131"/>
      <c r="XN638" s="131"/>
      <c r="XO638" s="131"/>
      <c r="XP638" s="131"/>
      <c r="XQ638" s="131"/>
      <c r="XR638" s="131"/>
      <c r="XS638" s="131"/>
      <c r="XT638" s="131"/>
      <c r="XU638" s="131"/>
      <c r="XV638" s="131"/>
      <c r="XW638" s="131"/>
      <c r="XX638" s="131"/>
      <c r="XY638" s="131"/>
      <c r="XZ638" s="131"/>
      <c r="YA638" s="131"/>
      <c r="YB638" s="131"/>
      <c r="YC638" s="131"/>
      <c r="YD638" s="131"/>
      <c r="YE638" s="131"/>
      <c r="YF638" s="131"/>
      <c r="YG638" s="131"/>
      <c r="YH638" s="131"/>
      <c r="YI638" s="131"/>
      <c r="YJ638" s="131"/>
      <c r="YK638" s="131"/>
      <c r="YL638" s="131"/>
      <c r="YM638" s="131"/>
      <c r="YN638" s="131"/>
      <c r="YO638" s="131"/>
      <c r="YP638" s="131"/>
      <c r="YQ638" s="131"/>
      <c r="YR638" s="131"/>
      <c r="YS638" s="131"/>
      <c r="YT638" s="131"/>
      <c r="YU638" s="131"/>
      <c r="YV638" s="131"/>
      <c r="YW638" s="131"/>
      <c r="YX638" s="131"/>
      <c r="YY638" s="131"/>
      <c r="YZ638" s="131"/>
      <c r="ZA638" s="131"/>
      <c r="ZB638" s="131"/>
      <c r="ZC638" s="131"/>
      <c r="ZD638" s="131"/>
      <c r="ZE638" s="131"/>
      <c r="ZF638" s="131"/>
      <c r="ZG638" s="131"/>
      <c r="ZH638" s="131"/>
      <c r="ZI638" s="131"/>
      <c r="ZJ638" s="131"/>
      <c r="ZK638" s="131"/>
      <c r="ZL638" s="131"/>
      <c r="ZM638" s="131"/>
      <c r="ZN638" s="131"/>
      <c r="ZO638" s="131"/>
      <c r="ZP638" s="131"/>
      <c r="ZQ638" s="131"/>
      <c r="ZR638" s="131"/>
      <c r="ZS638" s="131"/>
      <c r="ZT638" s="131"/>
      <c r="ZU638" s="131"/>
      <c r="ZV638" s="131"/>
      <c r="ZW638" s="131"/>
      <c r="ZX638" s="131"/>
      <c r="ZY638" s="131"/>
      <c r="ZZ638" s="131"/>
      <c r="AAA638" s="131"/>
      <c r="AAB638" s="131"/>
      <c r="AAC638" s="131"/>
      <c r="AAD638" s="131"/>
      <c r="AAE638" s="131"/>
      <c r="AAF638" s="131"/>
      <c r="AAG638" s="131"/>
      <c r="AAH638" s="131"/>
      <c r="AAI638" s="131"/>
      <c r="AAJ638" s="131"/>
      <c r="AAK638" s="131"/>
      <c r="AAL638" s="131"/>
      <c r="AAM638" s="131"/>
      <c r="AAN638" s="131"/>
      <c r="AAO638" s="131"/>
      <c r="AAP638" s="131"/>
      <c r="AAQ638" s="131"/>
      <c r="AAR638" s="131"/>
      <c r="AAS638" s="131"/>
      <c r="AAT638" s="131"/>
      <c r="AAU638" s="131"/>
      <c r="AAV638" s="131"/>
      <c r="AAW638" s="131"/>
      <c r="AAX638" s="131"/>
      <c r="AAY638" s="131"/>
      <c r="AAZ638" s="131"/>
      <c r="ABA638" s="131"/>
      <c r="ABB638" s="131"/>
      <c r="ABC638" s="131"/>
      <c r="ABD638" s="131"/>
      <c r="ABE638" s="131"/>
      <c r="ABF638" s="131"/>
      <c r="ABG638" s="131"/>
      <c r="ABH638" s="131"/>
      <c r="ABI638" s="131"/>
      <c r="ABJ638" s="131"/>
      <c r="ABK638" s="131"/>
      <c r="ABL638" s="131"/>
      <c r="ABM638" s="131"/>
      <c r="ABN638" s="131"/>
      <c r="ABO638" s="131"/>
      <c r="ABP638" s="131"/>
      <c r="ABQ638" s="131"/>
      <c r="ABR638" s="131"/>
      <c r="ABS638" s="131"/>
      <c r="ABT638" s="131"/>
      <c r="ABU638" s="131"/>
      <c r="ABV638" s="131"/>
      <c r="ABW638" s="131"/>
      <c r="ABX638" s="131"/>
      <c r="ABY638" s="131"/>
      <c r="ABZ638" s="131"/>
      <c r="ACA638" s="131"/>
      <c r="ACB638" s="131"/>
      <c r="ACC638" s="131"/>
      <c r="ACD638" s="131"/>
      <c r="ACE638" s="131"/>
      <c r="ACF638" s="131"/>
      <c r="ACG638" s="131"/>
      <c r="ACH638" s="131"/>
      <c r="ACI638" s="131"/>
      <c r="ACJ638" s="131"/>
      <c r="ACK638" s="131"/>
      <c r="ACL638" s="131"/>
      <c r="ACM638" s="131"/>
      <c r="ACN638" s="131"/>
      <c r="ACO638" s="131"/>
      <c r="ACP638" s="131"/>
      <c r="ACQ638" s="131"/>
      <c r="ACR638" s="131"/>
      <c r="ACS638" s="131"/>
      <c r="ACT638" s="131"/>
      <c r="ACU638" s="131"/>
      <c r="ACV638" s="131"/>
      <c r="ACW638" s="131"/>
      <c r="ACX638" s="131"/>
      <c r="ACY638" s="131"/>
      <c r="ACZ638" s="131"/>
      <c r="ADA638" s="131"/>
      <c r="ADB638" s="131"/>
      <c r="ADC638" s="131"/>
      <c r="ADD638" s="131"/>
      <c r="ADE638" s="131"/>
      <c r="ADF638" s="131"/>
      <c r="ADG638" s="131"/>
      <c r="ADH638" s="131"/>
      <c r="ADI638" s="131"/>
      <c r="ADJ638" s="131"/>
      <c r="ADK638" s="131"/>
      <c r="ADL638" s="131"/>
      <c r="ADM638" s="131"/>
      <c r="ADN638" s="131"/>
      <c r="ADO638" s="131"/>
      <c r="ADP638" s="131"/>
      <c r="ADQ638" s="131"/>
      <c r="ADR638" s="131"/>
      <c r="ADS638" s="131"/>
      <c r="ADT638" s="131"/>
      <c r="ADU638" s="131"/>
      <c r="ADV638" s="131"/>
      <c r="ADW638" s="131"/>
      <c r="ADX638" s="131"/>
      <c r="ADY638" s="131"/>
      <c r="ADZ638" s="131"/>
      <c r="AEA638" s="131"/>
      <c r="AEB638" s="131"/>
      <c r="AEC638" s="131"/>
      <c r="AED638" s="131"/>
      <c r="AEE638" s="131"/>
      <c r="AEF638" s="131"/>
      <c r="AEG638" s="131"/>
      <c r="AEH638" s="131"/>
      <c r="AEI638" s="131"/>
      <c r="AEJ638" s="131"/>
      <c r="AEK638" s="131"/>
      <c r="AEL638" s="131"/>
      <c r="AEM638" s="131"/>
      <c r="AEN638" s="131"/>
      <c r="AEO638" s="131"/>
      <c r="AEP638" s="131"/>
      <c r="AEQ638" s="131"/>
      <c r="AER638" s="131"/>
      <c r="AES638" s="131"/>
      <c r="AET638" s="131"/>
      <c r="AEU638" s="131"/>
      <c r="AEV638" s="131"/>
      <c r="AEW638" s="131"/>
      <c r="AEX638" s="131"/>
      <c r="AEY638" s="131"/>
      <c r="AEZ638" s="131"/>
      <c r="AFA638" s="131"/>
      <c r="AFB638" s="131"/>
      <c r="AFC638" s="131"/>
      <c r="AFD638" s="131"/>
      <c r="AFE638" s="131"/>
      <c r="AFF638" s="131"/>
      <c r="AFG638" s="131"/>
      <c r="AFH638" s="131"/>
      <c r="AFI638" s="131"/>
      <c r="AFJ638" s="131"/>
      <c r="AFK638" s="131"/>
      <c r="AFL638" s="131"/>
      <c r="AFM638" s="131"/>
      <c r="AFN638" s="131"/>
      <c r="AFO638" s="131"/>
      <c r="AFP638" s="131"/>
      <c r="AFQ638" s="131"/>
      <c r="AFR638" s="131"/>
      <c r="AFS638" s="131"/>
      <c r="AFT638" s="131"/>
      <c r="AFU638" s="131"/>
      <c r="AFV638" s="131"/>
      <c r="AFW638" s="131"/>
      <c r="AFX638" s="131"/>
      <c r="AFY638" s="131"/>
      <c r="AFZ638" s="131"/>
      <c r="AGA638" s="131"/>
      <c r="AGB638" s="131"/>
      <c r="AGC638" s="131"/>
      <c r="AGD638" s="131"/>
      <c r="AGE638" s="131"/>
      <c r="AGF638" s="131"/>
      <c r="AGG638" s="131"/>
      <c r="AGH638" s="131"/>
      <c r="AGI638" s="131"/>
      <c r="AGJ638" s="131"/>
      <c r="AGK638" s="131"/>
      <c r="AGL638" s="131"/>
      <c r="AGM638" s="131"/>
      <c r="AGN638" s="131"/>
      <c r="AGO638" s="131"/>
      <c r="AGP638" s="131"/>
      <c r="AGQ638" s="131"/>
      <c r="AGR638" s="131"/>
      <c r="AGS638" s="131"/>
      <c r="AGT638" s="131"/>
      <c r="AGU638" s="131"/>
      <c r="AGV638" s="131"/>
      <c r="AGW638" s="131"/>
      <c r="AGX638" s="131"/>
      <c r="AGY638" s="131"/>
      <c r="AGZ638" s="131"/>
      <c r="AHA638" s="131"/>
      <c r="AHB638" s="131"/>
      <c r="AHC638" s="131"/>
      <c r="AHD638" s="131"/>
      <c r="AHE638" s="131"/>
      <c r="AHF638" s="131"/>
      <c r="AHG638" s="131"/>
      <c r="AHH638" s="131"/>
      <c r="AHI638" s="131"/>
      <c r="AHJ638" s="131"/>
      <c r="AHK638" s="131"/>
      <c r="AHL638" s="131"/>
      <c r="AHM638" s="131"/>
      <c r="AHN638" s="131"/>
      <c r="AHO638" s="131"/>
      <c r="AHP638" s="131"/>
      <c r="AHQ638" s="131"/>
      <c r="AHR638" s="131"/>
      <c r="AHS638" s="131"/>
      <c r="AHT638" s="131"/>
      <c r="AHU638" s="131"/>
      <c r="AHV638" s="131"/>
      <c r="AHW638" s="131"/>
      <c r="AHX638" s="131"/>
      <c r="AHY638" s="131"/>
      <c r="AHZ638" s="131"/>
      <c r="AIA638" s="131"/>
      <c r="AIB638" s="131"/>
      <c r="AIC638" s="131"/>
      <c r="AID638" s="131"/>
      <c r="AIE638" s="131"/>
      <c r="AIF638" s="131"/>
      <c r="AIG638" s="131"/>
      <c r="AIH638" s="131"/>
      <c r="AII638" s="131"/>
      <c r="AIJ638" s="131"/>
      <c r="AIK638" s="131"/>
      <c r="AIL638" s="131"/>
      <c r="AIM638" s="131"/>
      <c r="AIN638" s="131"/>
      <c r="AIO638" s="131"/>
      <c r="AIP638" s="131"/>
      <c r="AIQ638" s="131"/>
      <c r="AIR638" s="131"/>
      <c r="AIS638" s="131"/>
      <c r="AIT638" s="131"/>
      <c r="AIU638" s="131"/>
      <c r="AIV638" s="131"/>
      <c r="AIW638" s="131"/>
      <c r="AIX638" s="131"/>
      <c r="AIY638" s="131"/>
      <c r="AIZ638" s="131"/>
      <c r="AJA638" s="131"/>
      <c r="AJB638" s="131"/>
      <c r="AJC638" s="131"/>
      <c r="AJD638" s="131"/>
      <c r="AJE638" s="131"/>
      <c r="AJF638" s="131"/>
      <c r="AJG638" s="131"/>
      <c r="AJH638" s="131"/>
      <c r="AJI638" s="131"/>
      <c r="AJJ638" s="131"/>
      <c r="AJK638" s="131"/>
      <c r="AJL638" s="131"/>
      <c r="AJM638" s="131"/>
      <c r="AJN638" s="131"/>
      <c r="AJO638" s="131"/>
      <c r="AJP638" s="131"/>
      <c r="AJQ638" s="131"/>
      <c r="AJR638" s="131"/>
      <c r="AJS638" s="131"/>
      <c r="AJT638" s="131"/>
      <c r="AJU638" s="131"/>
      <c r="AJV638" s="131"/>
      <c r="AJW638" s="131"/>
      <c r="AJX638" s="131"/>
      <c r="AJY638" s="131"/>
      <c r="AJZ638" s="131"/>
      <c r="AKA638" s="131"/>
      <c r="AKB638" s="131"/>
      <c r="AKC638" s="131"/>
      <c r="AKD638" s="131"/>
      <c r="AKE638" s="131"/>
      <c r="AKF638" s="131"/>
      <c r="AKG638" s="131"/>
      <c r="AKH638" s="131"/>
      <c r="AKI638" s="131"/>
      <c r="AKJ638" s="131"/>
      <c r="AKK638" s="131"/>
      <c r="AKL638" s="131"/>
      <c r="AKM638" s="131"/>
      <c r="AKN638" s="131"/>
      <c r="AKO638" s="131"/>
      <c r="AKP638" s="131"/>
      <c r="AKQ638" s="131"/>
      <c r="AKR638" s="131"/>
      <c r="AKS638" s="131"/>
      <c r="AKT638" s="131"/>
      <c r="AKU638" s="131"/>
      <c r="AKV638" s="131"/>
      <c r="AKW638" s="131"/>
      <c r="AKX638" s="131"/>
      <c r="AKY638" s="131"/>
      <c r="AKZ638" s="131"/>
      <c r="ALA638" s="131"/>
      <c r="ALB638" s="131"/>
      <c r="ALC638" s="131"/>
      <c r="ALD638" s="131"/>
      <c r="ALE638" s="131"/>
      <c r="ALF638" s="131"/>
      <c r="ALG638" s="131"/>
      <c r="ALH638" s="131"/>
      <c r="ALI638" s="131"/>
      <c r="ALJ638" s="131"/>
      <c r="ALK638" s="131"/>
      <c r="ALL638" s="131"/>
      <c r="ALM638" s="131"/>
      <c r="ALN638" s="131"/>
      <c r="ALO638" s="131"/>
      <c r="ALP638" s="131"/>
      <c r="ALQ638" s="131"/>
      <c r="ALR638" s="131"/>
      <c r="ALS638" s="131"/>
      <c r="ALT638" s="131"/>
      <c r="ALU638" s="131"/>
      <c r="ALV638" s="131"/>
      <c r="ALW638" s="131"/>
      <c r="ALX638" s="131"/>
      <c r="ALY638" s="131"/>
      <c r="ALZ638" s="131"/>
      <c r="AMA638" s="131"/>
      <c r="AMB638" s="131"/>
      <c r="AMC638" s="131"/>
      <c r="AMD638" s="131"/>
      <c r="AME638" s="131"/>
      <c r="AMF638" s="131"/>
      <c r="AMG638" s="131"/>
      <c r="AMH638" s="131"/>
      <c r="AMI638" s="131"/>
      <c r="AMJ638" s="131"/>
      <c r="AMK638" s="131"/>
      <c r="AML638" s="131"/>
      <c r="AMM638" s="131"/>
      <c r="AMN638" s="131"/>
      <c r="AMO638" s="131"/>
      <c r="AMP638" s="131"/>
      <c r="AMQ638" s="131"/>
      <c r="AMR638" s="131"/>
      <c r="AMS638" s="131"/>
      <c r="AMT638" s="131"/>
      <c r="AMU638" s="131"/>
      <c r="AMV638" s="131"/>
      <c r="AMW638" s="131"/>
      <c r="AMX638" s="131"/>
      <c r="AMY638" s="131"/>
      <c r="AMZ638" s="131"/>
      <c r="ANA638" s="131"/>
      <c r="ANB638" s="131"/>
      <c r="ANC638" s="131"/>
      <c r="AND638" s="131"/>
      <c r="ANE638" s="131"/>
      <c r="ANF638" s="131"/>
      <c r="ANG638" s="131"/>
      <c r="ANH638" s="131"/>
      <c r="ANI638" s="131"/>
      <c r="ANJ638" s="131"/>
      <c r="ANK638" s="131"/>
      <c r="ANL638" s="131"/>
      <c r="ANM638" s="131"/>
      <c r="ANN638" s="131"/>
      <c r="ANO638" s="131"/>
      <c r="ANP638" s="131"/>
      <c r="ANQ638" s="131"/>
      <c r="ANR638" s="131"/>
      <c r="ANS638" s="131"/>
      <c r="ANT638" s="131"/>
      <c r="ANU638" s="131"/>
      <c r="ANV638" s="131"/>
      <c r="ANW638" s="131"/>
      <c r="ANX638" s="131"/>
      <c r="ANY638" s="131"/>
      <c r="ANZ638" s="131"/>
      <c r="AOA638" s="131"/>
      <c r="AOB638" s="131"/>
      <c r="AOC638" s="131"/>
      <c r="AOD638" s="131"/>
      <c r="AOE638" s="131"/>
      <c r="AOF638" s="131"/>
      <c r="AOG638" s="131"/>
      <c r="AOH638" s="131"/>
      <c r="AOI638" s="131"/>
      <c r="AOJ638" s="131"/>
      <c r="AOK638" s="131"/>
      <c r="AOL638" s="131"/>
      <c r="AOM638" s="131"/>
      <c r="AON638" s="131"/>
      <c r="AOO638" s="131"/>
      <c r="AOP638" s="131"/>
      <c r="AOQ638" s="131"/>
      <c r="AOR638" s="131"/>
      <c r="AOS638" s="131"/>
      <c r="AOT638" s="131"/>
      <c r="AOU638" s="131"/>
      <c r="AOV638" s="131"/>
      <c r="AOW638" s="131"/>
      <c r="AOX638" s="131"/>
      <c r="AOY638" s="131"/>
      <c r="AOZ638" s="131"/>
      <c r="APA638" s="131"/>
      <c r="APB638" s="131"/>
      <c r="APC638" s="131"/>
      <c r="APD638" s="131"/>
      <c r="APE638" s="131"/>
      <c r="APF638" s="131"/>
      <c r="APG638" s="131"/>
      <c r="APH638" s="131"/>
      <c r="API638" s="131"/>
      <c r="APJ638" s="131"/>
      <c r="APK638" s="131"/>
      <c r="APL638" s="131"/>
      <c r="APM638" s="131"/>
      <c r="APN638" s="131"/>
      <c r="APO638" s="131"/>
      <c r="APP638" s="131"/>
      <c r="APQ638" s="131"/>
      <c r="APR638" s="131"/>
      <c r="APS638" s="131"/>
      <c r="APT638" s="131"/>
      <c r="APU638" s="131"/>
      <c r="APV638" s="131"/>
      <c r="APW638" s="131"/>
      <c r="APX638" s="131"/>
      <c r="APY638" s="131"/>
      <c r="APZ638" s="131"/>
      <c r="AQA638" s="131"/>
      <c r="AQB638" s="131"/>
      <c r="AQC638" s="131"/>
      <c r="AQD638" s="131"/>
      <c r="AQE638" s="131"/>
      <c r="AQF638" s="131"/>
      <c r="AQG638" s="131"/>
      <c r="AQH638" s="131"/>
      <c r="AQI638" s="131"/>
      <c r="AQJ638" s="131"/>
      <c r="AQK638" s="131"/>
      <c r="AQL638" s="131"/>
      <c r="AQM638" s="131"/>
      <c r="AQN638" s="131"/>
      <c r="AQO638" s="131"/>
      <c r="AQP638" s="131"/>
      <c r="AQQ638" s="131"/>
      <c r="AQR638" s="131"/>
      <c r="AQS638" s="131"/>
      <c r="AQT638" s="131"/>
      <c r="AQU638" s="131"/>
      <c r="AQV638" s="131"/>
      <c r="AQW638" s="131"/>
      <c r="AQX638" s="131"/>
      <c r="AQY638" s="131"/>
      <c r="AQZ638" s="131"/>
      <c r="ARA638" s="131"/>
      <c r="ARB638" s="131"/>
      <c r="ARC638" s="131"/>
      <c r="ARD638" s="131"/>
      <c r="ARE638" s="131"/>
      <c r="ARF638" s="131"/>
      <c r="ARG638" s="131"/>
      <c r="ARH638" s="131"/>
      <c r="ARI638" s="131"/>
      <c r="ARJ638" s="131"/>
      <c r="ARK638" s="131"/>
      <c r="ARL638" s="131"/>
      <c r="ARM638" s="131"/>
      <c r="ARN638" s="131"/>
      <c r="ARO638" s="131"/>
      <c r="ARP638" s="131"/>
      <c r="ARQ638" s="131"/>
      <c r="ARR638" s="131"/>
      <c r="ARS638" s="131"/>
      <c r="ART638" s="131"/>
      <c r="ARU638" s="131"/>
      <c r="ARV638" s="131"/>
      <c r="ARW638" s="131"/>
      <c r="ARX638" s="131"/>
      <c r="ARY638" s="131"/>
      <c r="ARZ638" s="131"/>
      <c r="ASA638" s="131"/>
      <c r="ASB638" s="131"/>
      <c r="ASC638" s="131"/>
      <c r="ASD638" s="131"/>
      <c r="ASE638" s="131"/>
      <c r="ASF638" s="131"/>
      <c r="ASG638" s="131"/>
      <c r="ASH638" s="131"/>
      <c r="ASI638" s="131"/>
      <c r="ASJ638" s="131"/>
      <c r="ASK638" s="131"/>
      <c r="ASL638" s="131"/>
      <c r="ASM638" s="131"/>
      <c r="ASN638" s="131"/>
      <c r="ASO638" s="131"/>
      <c r="ASP638" s="131"/>
      <c r="ASQ638" s="131"/>
      <c r="ASR638" s="131"/>
      <c r="ASS638" s="131"/>
      <c r="AST638" s="131"/>
      <c r="ASU638" s="131"/>
      <c r="ASV638" s="131"/>
      <c r="ASW638" s="131"/>
      <c r="ASX638" s="131"/>
      <c r="ASY638" s="131"/>
      <c r="ASZ638" s="131"/>
      <c r="ATA638" s="131"/>
      <c r="ATB638" s="131"/>
      <c r="ATC638" s="131"/>
      <c r="ATD638" s="131"/>
      <c r="ATE638" s="131"/>
      <c r="ATF638" s="131"/>
      <c r="ATG638" s="131"/>
      <c r="ATH638" s="131"/>
      <c r="ATI638" s="131"/>
      <c r="ATJ638" s="131"/>
      <c r="ATK638" s="131"/>
      <c r="ATL638" s="131"/>
      <c r="ATM638" s="131"/>
      <c r="ATN638" s="131"/>
      <c r="ATO638" s="131"/>
      <c r="ATP638" s="131"/>
      <c r="ATQ638" s="131"/>
      <c r="ATR638" s="131"/>
      <c r="ATS638" s="131"/>
      <c r="ATT638" s="131"/>
      <c r="ATU638" s="131"/>
      <c r="ATV638" s="131"/>
      <c r="ATW638" s="131"/>
      <c r="ATX638" s="131"/>
      <c r="ATY638" s="131"/>
      <c r="ATZ638" s="131"/>
      <c r="AUA638" s="131"/>
      <c r="AUB638" s="131"/>
      <c r="AUC638" s="131"/>
      <c r="AUD638" s="131"/>
      <c r="AUE638" s="131"/>
      <c r="AUF638" s="131"/>
      <c r="AUG638" s="131"/>
      <c r="AUH638" s="131"/>
      <c r="AUI638" s="131"/>
      <c r="AUJ638" s="131"/>
      <c r="AUK638" s="131"/>
      <c r="AUL638" s="131"/>
      <c r="AUM638" s="131"/>
      <c r="AUN638" s="131"/>
      <c r="AUO638" s="131"/>
      <c r="AUP638" s="131"/>
      <c r="AUQ638" s="131"/>
      <c r="AUR638" s="131"/>
      <c r="AUS638" s="131"/>
      <c r="AUT638" s="131"/>
      <c r="AUU638" s="131"/>
      <c r="AUV638" s="131"/>
      <c r="AUW638" s="131"/>
      <c r="AUX638" s="131"/>
      <c r="AUY638" s="131"/>
      <c r="AUZ638" s="131"/>
      <c r="AVA638" s="131"/>
      <c r="AVB638" s="131"/>
      <c r="AVC638" s="131"/>
      <c r="AVD638" s="131"/>
      <c r="AVE638" s="131"/>
      <c r="AVF638" s="131"/>
      <c r="AVG638" s="131"/>
      <c r="AVH638" s="131"/>
      <c r="AVI638" s="131"/>
      <c r="AVJ638" s="131"/>
      <c r="AVK638" s="131"/>
      <c r="AVL638" s="131"/>
      <c r="AVM638" s="131"/>
      <c r="AVN638" s="131"/>
      <c r="AVO638" s="131"/>
      <c r="AVP638" s="131"/>
      <c r="AVQ638" s="131"/>
      <c r="AVR638" s="131"/>
      <c r="AVS638" s="131"/>
      <c r="AVT638" s="131"/>
      <c r="AVU638" s="131"/>
      <c r="AVV638" s="131"/>
      <c r="AVW638" s="131"/>
      <c r="AVX638" s="131"/>
      <c r="AVY638" s="131"/>
      <c r="AVZ638" s="131"/>
      <c r="AWA638" s="131"/>
      <c r="AWB638" s="131"/>
      <c r="AWC638" s="131"/>
      <c r="AWD638" s="131"/>
      <c r="AWE638" s="131"/>
      <c r="AWF638" s="131"/>
      <c r="AWG638" s="131"/>
      <c r="AWH638" s="131"/>
      <c r="AWI638" s="131"/>
      <c r="AWJ638" s="131"/>
      <c r="AWK638" s="131"/>
      <c r="AWL638" s="131"/>
      <c r="AWM638" s="131"/>
      <c r="AWN638" s="131"/>
      <c r="AWO638" s="131"/>
      <c r="AWP638" s="131"/>
      <c r="AWQ638" s="131"/>
      <c r="AWR638" s="131"/>
      <c r="AWS638" s="131"/>
      <c r="AWT638" s="131"/>
      <c r="AWU638" s="131"/>
      <c r="AWV638" s="131"/>
      <c r="AWW638" s="131"/>
      <c r="AWX638" s="131"/>
      <c r="AWY638" s="131"/>
      <c r="AWZ638" s="131"/>
      <c r="AXA638" s="131"/>
      <c r="AXB638" s="131"/>
      <c r="AXC638" s="131"/>
      <c r="AXD638" s="131"/>
      <c r="AXE638" s="131"/>
      <c r="AXF638" s="131"/>
      <c r="AXG638" s="131"/>
      <c r="AXH638" s="131"/>
      <c r="AXI638" s="131"/>
      <c r="AXJ638" s="131"/>
      <c r="AXK638" s="131"/>
      <c r="AXL638" s="131"/>
      <c r="AXM638" s="131"/>
      <c r="AXN638" s="131"/>
      <c r="AXO638" s="131"/>
      <c r="AXP638" s="131"/>
      <c r="AXQ638" s="131"/>
      <c r="AXR638" s="131"/>
      <c r="AXS638" s="131"/>
      <c r="AXT638" s="131"/>
      <c r="AXU638" s="131"/>
      <c r="AXV638" s="131"/>
      <c r="AXW638" s="131"/>
      <c r="AXX638" s="131"/>
      <c r="AXY638" s="131"/>
      <c r="AXZ638" s="131"/>
      <c r="AYA638" s="131"/>
      <c r="AYB638" s="131"/>
      <c r="AYC638" s="131"/>
      <c r="AYD638" s="131"/>
      <c r="AYE638" s="131"/>
      <c r="AYF638" s="131"/>
      <c r="AYG638" s="131"/>
      <c r="AYH638" s="131"/>
      <c r="AYI638" s="131"/>
      <c r="AYJ638" s="131"/>
      <c r="AYK638" s="131"/>
      <c r="AYL638" s="131"/>
      <c r="AYM638" s="131"/>
      <c r="AYN638" s="131"/>
      <c r="AYO638" s="131"/>
      <c r="AYP638" s="131"/>
      <c r="AYQ638" s="131"/>
      <c r="AYR638" s="131"/>
      <c r="AYS638" s="131"/>
      <c r="AYT638" s="131"/>
      <c r="AYU638" s="131"/>
      <c r="AYV638" s="131"/>
      <c r="AYW638" s="131"/>
      <c r="AYX638" s="131"/>
      <c r="AYY638" s="131"/>
      <c r="AYZ638" s="131"/>
      <c r="AZA638" s="131"/>
      <c r="AZB638" s="131"/>
      <c r="AZC638" s="131"/>
      <c r="AZD638" s="131"/>
      <c r="AZE638" s="131"/>
      <c r="AZF638" s="131"/>
      <c r="AZG638" s="131"/>
      <c r="AZH638" s="131"/>
      <c r="AZI638" s="131"/>
      <c r="AZJ638" s="131"/>
      <c r="AZK638" s="131"/>
      <c r="AZL638" s="131"/>
      <c r="AZM638" s="131"/>
      <c r="AZN638" s="131"/>
      <c r="AZO638" s="131"/>
      <c r="AZP638" s="131"/>
      <c r="AZQ638" s="131"/>
      <c r="AZR638" s="131"/>
      <c r="AZS638" s="131"/>
      <c r="AZT638" s="131"/>
      <c r="AZU638" s="131"/>
      <c r="AZV638" s="131"/>
      <c r="AZW638" s="131"/>
      <c r="AZX638" s="131"/>
      <c r="AZY638" s="131"/>
      <c r="AZZ638" s="131"/>
      <c r="BAA638" s="131"/>
      <c r="BAB638" s="131"/>
      <c r="BAC638" s="131"/>
      <c r="BAD638" s="131"/>
      <c r="BAE638" s="131"/>
      <c r="BAF638" s="131"/>
      <c r="BAG638" s="131"/>
      <c r="BAH638" s="131"/>
      <c r="BAI638" s="131"/>
      <c r="BAJ638" s="131"/>
      <c r="BAK638" s="131"/>
      <c r="BAL638" s="131"/>
      <c r="BAM638" s="131"/>
      <c r="BAN638" s="131"/>
      <c r="BAO638" s="131"/>
      <c r="BAP638" s="131"/>
      <c r="BAQ638" s="131"/>
      <c r="BAR638" s="131"/>
      <c r="BAS638" s="131"/>
      <c r="BAT638" s="131"/>
      <c r="BAU638" s="131"/>
      <c r="BAV638" s="131"/>
      <c r="BAW638" s="131"/>
      <c r="BAX638" s="131"/>
      <c r="BAY638" s="131"/>
      <c r="BAZ638" s="131"/>
      <c r="BBA638" s="131"/>
      <c r="BBB638" s="131"/>
      <c r="BBC638" s="131"/>
      <c r="BBD638" s="131"/>
      <c r="BBE638" s="131"/>
      <c r="BBF638" s="131"/>
      <c r="BBG638" s="131"/>
      <c r="BBH638" s="131"/>
      <c r="BBI638" s="131"/>
      <c r="BBJ638" s="131"/>
      <c r="BBK638" s="131"/>
      <c r="BBL638" s="131"/>
      <c r="BBM638" s="131"/>
      <c r="BBN638" s="131"/>
      <c r="BBO638" s="131"/>
      <c r="BBP638" s="131"/>
      <c r="BBQ638" s="131"/>
      <c r="BBR638" s="131"/>
      <c r="BBS638" s="131"/>
      <c r="BBT638" s="131"/>
      <c r="BBU638" s="131"/>
      <c r="BBV638" s="131"/>
      <c r="BBW638" s="131"/>
      <c r="BBX638" s="131"/>
      <c r="BBY638" s="131"/>
      <c r="BBZ638" s="131"/>
      <c r="BCA638" s="131"/>
      <c r="BCB638" s="131"/>
      <c r="BCC638" s="131"/>
      <c r="BCD638" s="131"/>
      <c r="BCE638" s="131"/>
      <c r="BCF638" s="131"/>
      <c r="BCG638" s="131"/>
      <c r="BCH638" s="131"/>
      <c r="BCI638" s="131"/>
      <c r="BCJ638" s="131"/>
      <c r="BCK638" s="131"/>
      <c r="BCL638" s="131"/>
      <c r="BCM638" s="131"/>
      <c r="BCN638" s="131"/>
      <c r="BCO638" s="131"/>
      <c r="BCP638" s="131"/>
      <c r="BCQ638" s="131"/>
      <c r="BCR638" s="131"/>
      <c r="BCS638" s="131"/>
      <c r="BCT638" s="131"/>
      <c r="BCU638" s="131"/>
      <c r="BCV638" s="131"/>
      <c r="BCW638" s="131"/>
      <c r="BCX638" s="131"/>
      <c r="BCY638" s="131"/>
      <c r="BCZ638" s="131"/>
      <c r="BDA638" s="131"/>
      <c r="BDB638" s="131"/>
      <c r="BDC638" s="131"/>
      <c r="BDD638" s="131"/>
      <c r="BDE638" s="131"/>
      <c r="BDF638" s="131"/>
      <c r="BDG638" s="131"/>
      <c r="BDH638" s="131"/>
      <c r="BDI638" s="131"/>
      <c r="BDJ638" s="131"/>
      <c r="BDK638" s="131"/>
      <c r="BDL638" s="131"/>
      <c r="BDM638" s="131"/>
      <c r="BDN638" s="131"/>
      <c r="BDO638" s="131"/>
      <c r="BDP638" s="131"/>
      <c r="BDQ638" s="131"/>
      <c r="BDR638" s="131"/>
      <c r="BDS638" s="131"/>
      <c r="BDT638" s="131"/>
      <c r="BDU638" s="131"/>
      <c r="BDV638" s="131"/>
      <c r="BDW638" s="131"/>
      <c r="BDX638" s="131"/>
      <c r="BDY638" s="131"/>
      <c r="BDZ638" s="131"/>
      <c r="BEA638" s="131"/>
      <c r="BEB638" s="131"/>
      <c r="BEC638" s="131"/>
      <c r="BED638" s="131"/>
      <c r="BEE638" s="131"/>
      <c r="BEF638" s="131"/>
      <c r="BEG638" s="131"/>
      <c r="BEH638" s="131"/>
      <c r="BEI638" s="131"/>
      <c r="BEJ638" s="131"/>
      <c r="BEK638" s="131"/>
      <c r="BEL638" s="131"/>
      <c r="BEM638" s="131"/>
      <c r="BEN638" s="131"/>
      <c r="BEO638" s="131"/>
      <c r="BEP638" s="131"/>
      <c r="BEQ638" s="131"/>
      <c r="BER638" s="131"/>
      <c r="BES638" s="131"/>
      <c r="BET638" s="131"/>
      <c r="BEU638" s="131"/>
      <c r="BEV638" s="131"/>
      <c r="BEW638" s="131"/>
      <c r="BEX638" s="131"/>
      <c r="BEY638" s="131"/>
      <c r="BEZ638" s="131"/>
      <c r="BFA638" s="131"/>
      <c r="BFB638" s="131"/>
      <c r="BFC638" s="131"/>
      <c r="BFD638" s="131"/>
      <c r="BFE638" s="131"/>
      <c r="BFF638" s="131"/>
      <c r="BFG638" s="131"/>
      <c r="BFH638" s="131"/>
      <c r="BFI638" s="131"/>
      <c r="BFJ638" s="131"/>
      <c r="BFK638" s="131"/>
      <c r="BFL638" s="131"/>
      <c r="BFM638" s="131"/>
      <c r="BFN638" s="131"/>
      <c r="BFO638" s="131"/>
      <c r="BFP638" s="131"/>
      <c r="BFQ638" s="131"/>
      <c r="BFR638" s="131"/>
      <c r="BFS638" s="131"/>
      <c r="BFT638" s="131"/>
      <c r="BFU638" s="131"/>
      <c r="BFV638" s="131"/>
      <c r="BFW638" s="131"/>
      <c r="BFX638" s="131"/>
      <c r="BFY638" s="131"/>
      <c r="BFZ638" s="131"/>
      <c r="BGA638" s="131"/>
      <c r="BGB638" s="131"/>
      <c r="BGC638" s="131"/>
      <c r="BGD638" s="131"/>
      <c r="BGE638" s="131"/>
      <c r="BGF638" s="131"/>
      <c r="BGG638" s="131"/>
      <c r="BGH638" s="131"/>
      <c r="BGI638" s="131"/>
      <c r="BGJ638" s="131"/>
      <c r="BGK638" s="131"/>
      <c r="BGL638" s="131"/>
      <c r="BGM638" s="131"/>
      <c r="BGN638" s="131"/>
      <c r="BGO638" s="131"/>
      <c r="BGP638" s="131"/>
      <c r="BGQ638" s="131"/>
      <c r="BGR638" s="131"/>
      <c r="BGS638" s="131"/>
      <c r="BGT638" s="131"/>
      <c r="BGU638" s="131"/>
      <c r="BGV638" s="131"/>
      <c r="BGW638" s="131"/>
      <c r="BGX638" s="131"/>
      <c r="BGY638" s="131"/>
      <c r="BGZ638" s="131"/>
      <c r="BHA638" s="131"/>
      <c r="BHB638" s="131"/>
      <c r="BHC638" s="131"/>
      <c r="BHD638" s="131"/>
      <c r="BHE638" s="131"/>
      <c r="BHF638" s="131"/>
      <c r="BHG638" s="131"/>
      <c r="BHH638" s="131"/>
      <c r="BHI638" s="131"/>
      <c r="BHJ638" s="131"/>
      <c r="BHK638" s="131"/>
      <c r="BHL638" s="131"/>
      <c r="BHM638" s="131"/>
      <c r="BHN638" s="131"/>
      <c r="BHO638" s="131"/>
      <c r="BHP638" s="131"/>
      <c r="BHQ638" s="131"/>
      <c r="BHR638" s="131"/>
      <c r="BHS638" s="131"/>
      <c r="BHT638" s="131"/>
      <c r="BHU638" s="131"/>
      <c r="BHV638" s="131"/>
      <c r="BHW638" s="131"/>
      <c r="BHX638" s="131"/>
      <c r="BHY638" s="131"/>
      <c r="BHZ638" s="131"/>
      <c r="BIA638" s="131"/>
      <c r="BIB638" s="131"/>
      <c r="BIC638" s="131"/>
      <c r="BID638" s="131"/>
      <c r="BIE638" s="131"/>
      <c r="BIF638" s="131"/>
      <c r="BIG638" s="131"/>
      <c r="BIH638" s="131"/>
      <c r="BII638" s="131"/>
      <c r="BIJ638" s="131"/>
      <c r="BIK638" s="131"/>
      <c r="BIL638" s="131"/>
      <c r="BIM638" s="131"/>
      <c r="BIN638" s="131"/>
      <c r="BIO638" s="131"/>
      <c r="BIP638" s="131"/>
      <c r="BIQ638" s="131"/>
      <c r="BIR638" s="131"/>
      <c r="BIS638" s="131"/>
      <c r="BIT638" s="131"/>
      <c r="BIU638" s="131"/>
      <c r="BIV638" s="131"/>
      <c r="BIW638" s="131"/>
      <c r="BIX638" s="131"/>
      <c r="BIY638" s="131"/>
      <c r="BIZ638" s="131"/>
      <c r="BJA638" s="131"/>
      <c r="BJB638" s="131"/>
      <c r="BJC638" s="131"/>
      <c r="BJD638" s="131"/>
      <c r="BJE638" s="131"/>
      <c r="BJF638" s="131"/>
      <c r="BJG638" s="131"/>
      <c r="BJH638" s="131"/>
      <c r="BJI638" s="131"/>
      <c r="BJJ638" s="131"/>
      <c r="BJK638" s="131"/>
      <c r="BJL638" s="131"/>
      <c r="BJM638" s="131"/>
      <c r="BJN638" s="131"/>
      <c r="BJO638" s="131"/>
      <c r="BJP638" s="131"/>
      <c r="BJQ638" s="131"/>
      <c r="BJR638" s="131"/>
      <c r="BJS638" s="131"/>
      <c r="BJT638" s="131"/>
      <c r="BJU638" s="131"/>
      <c r="BJV638" s="131"/>
      <c r="BJW638" s="131"/>
      <c r="BJX638" s="131"/>
      <c r="BJY638" s="131"/>
      <c r="BJZ638" s="131"/>
      <c r="BKA638" s="131"/>
      <c r="BKB638" s="131"/>
      <c r="BKC638" s="131"/>
      <c r="BKD638" s="131"/>
      <c r="BKE638" s="131"/>
      <c r="BKF638" s="131"/>
      <c r="BKG638" s="131"/>
      <c r="BKH638" s="131"/>
      <c r="BKI638" s="131"/>
      <c r="BKJ638" s="131"/>
      <c r="BKK638" s="131"/>
      <c r="BKL638" s="131"/>
      <c r="BKM638" s="131"/>
      <c r="BKN638" s="131"/>
      <c r="BKO638" s="131"/>
      <c r="BKP638" s="131"/>
      <c r="BKQ638" s="131"/>
      <c r="BKR638" s="131"/>
      <c r="BKS638" s="131"/>
      <c r="BKT638" s="131"/>
      <c r="BKU638" s="131"/>
      <c r="BKV638" s="131"/>
      <c r="BKW638" s="131"/>
      <c r="BKX638" s="131"/>
      <c r="BKY638" s="131"/>
      <c r="BKZ638" s="131"/>
      <c r="BLA638" s="131"/>
      <c r="BLB638" s="131"/>
      <c r="BLC638" s="131"/>
      <c r="BLD638" s="131"/>
      <c r="BLE638" s="131"/>
      <c r="BLF638" s="131"/>
      <c r="BLG638" s="131"/>
      <c r="BLH638" s="131"/>
      <c r="BLI638" s="131"/>
      <c r="BLJ638" s="131"/>
      <c r="BLK638" s="131"/>
      <c r="BLL638" s="131"/>
      <c r="BLM638" s="131"/>
      <c r="BLN638" s="131"/>
      <c r="BLO638" s="131"/>
      <c r="BLP638" s="131"/>
      <c r="BLQ638" s="131"/>
      <c r="BLR638" s="131"/>
      <c r="BLS638" s="131"/>
      <c r="BLT638" s="131"/>
      <c r="BLU638" s="131"/>
      <c r="BLV638" s="131"/>
      <c r="BLW638" s="131"/>
      <c r="BLX638" s="131"/>
      <c r="BLY638" s="131"/>
      <c r="BLZ638" s="131"/>
      <c r="BMA638" s="131"/>
      <c r="BMB638" s="131"/>
      <c r="BMC638" s="131"/>
      <c r="BMD638" s="131"/>
      <c r="BME638" s="131"/>
      <c r="BMF638" s="131"/>
      <c r="BMG638" s="131"/>
      <c r="BMH638" s="131"/>
      <c r="BMI638" s="131"/>
      <c r="BMJ638" s="131"/>
      <c r="BMK638" s="131"/>
      <c r="BML638" s="131"/>
      <c r="BMM638" s="131"/>
      <c r="BMN638" s="131"/>
      <c r="BMO638" s="131"/>
      <c r="BMP638" s="131"/>
      <c r="BMQ638" s="131"/>
      <c r="BMR638" s="131"/>
      <c r="BMS638" s="131"/>
      <c r="BMT638" s="131"/>
      <c r="BMU638" s="131"/>
      <c r="BMV638" s="131"/>
      <c r="BMW638" s="131"/>
      <c r="BMX638" s="131"/>
      <c r="BMY638" s="131"/>
      <c r="BMZ638" s="131"/>
      <c r="BNA638" s="131"/>
      <c r="BNB638" s="131"/>
      <c r="BNC638" s="131"/>
      <c r="BND638" s="131"/>
      <c r="BNE638" s="131"/>
      <c r="BNF638" s="131"/>
      <c r="BNG638" s="131"/>
      <c r="BNH638" s="131"/>
      <c r="BNI638" s="131"/>
      <c r="BNJ638" s="131"/>
      <c r="BNK638" s="131"/>
      <c r="BNL638" s="131"/>
      <c r="BNM638" s="131"/>
      <c r="BNN638" s="131"/>
      <c r="BNO638" s="131"/>
      <c r="BNP638" s="131"/>
      <c r="BNQ638" s="131"/>
      <c r="BNR638" s="131"/>
      <c r="BNS638" s="131"/>
      <c r="BNT638" s="131"/>
      <c r="BNU638" s="131"/>
      <c r="BNV638" s="131"/>
      <c r="BNW638" s="131"/>
      <c r="BNX638" s="131"/>
      <c r="BNY638" s="131"/>
      <c r="BNZ638" s="131"/>
      <c r="BOA638" s="131"/>
      <c r="BOB638" s="131"/>
      <c r="BOC638" s="131"/>
      <c r="BOD638" s="131"/>
      <c r="BOE638" s="131"/>
      <c r="BOF638" s="131"/>
      <c r="BOG638" s="131"/>
      <c r="BOH638" s="131"/>
      <c r="BOI638" s="131"/>
      <c r="BOJ638" s="131"/>
      <c r="BOK638" s="131"/>
      <c r="BOL638" s="131"/>
      <c r="BOM638" s="131"/>
      <c r="BON638" s="131"/>
      <c r="BOO638" s="131"/>
      <c r="BOP638" s="131"/>
      <c r="BOQ638" s="131"/>
      <c r="BOR638" s="131"/>
      <c r="BOS638" s="131"/>
      <c r="BOT638" s="131"/>
      <c r="BOU638" s="131"/>
      <c r="BOV638" s="131"/>
      <c r="BOW638" s="131"/>
      <c r="BOX638" s="131"/>
      <c r="BOY638" s="131"/>
      <c r="BOZ638" s="131"/>
      <c r="BPA638" s="131"/>
      <c r="BPB638" s="131"/>
      <c r="BPC638" s="131"/>
      <c r="BPD638" s="131"/>
      <c r="BPE638" s="131"/>
      <c r="BPF638" s="131"/>
      <c r="BPG638" s="131"/>
      <c r="BPH638" s="131"/>
      <c r="BPI638" s="131"/>
      <c r="BPJ638" s="131"/>
      <c r="BPK638" s="131"/>
      <c r="BPL638" s="131"/>
      <c r="BPM638" s="131"/>
      <c r="BPN638" s="131"/>
      <c r="BPO638" s="131"/>
      <c r="BPP638" s="131"/>
      <c r="BPQ638" s="131"/>
      <c r="BPR638" s="131"/>
      <c r="BPS638" s="131"/>
      <c r="BPT638" s="131"/>
      <c r="BPU638" s="131"/>
      <c r="BPV638" s="131"/>
      <c r="BPW638" s="131"/>
      <c r="BPX638" s="131"/>
      <c r="BPY638" s="131"/>
      <c r="BPZ638" s="131"/>
      <c r="BQA638" s="131"/>
      <c r="BQB638" s="131"/>
      <c r="BQC638" s="131"/>
      <c r="BQD638" s="131"/>
      <c r="BQE638" s="131"/>
      <c r="BQF638" s="131"/>
      <c r="BQG638" s="131"/>
      <c r="BQH638" s="131"/>
      <c r="BQI638" s="131"/>
      <c r="BQJ638" s="131"/>
      <c r="BQK638" s="131"/>
      <c r="BQL638" s="131"/>
      <c r="BQM638" s="131"/>
      <c r="BQN638" s="131"/>
      <c r="BQO638" s="131"/>
      <c r="BQP638" s="131"/>
      <c r="BQQ638" s="131"/>
      <c r="BQR638" s="131"/>
      <c r="BQS638" s="131"/>
      <c r="BQT638" s="131"/>
      <c r="BQU638" s="131"/>
      <c r="BQV638" s="131"/>
      <c r="BQW638" s="131"/>
      <c r="BQX638" s="131"/>
      <c r="BQY638" s="131"/>
      <c r="BQZ638" s="131"/>
      <c r="BRA638" s="131"/>
      <c r="BRB638" s="131"/>
      <c r="BRC638" s="131"/>
      <c r="BRD638" s="131"/>
      <c r="BRE638" s="131"/>
      <c r="BRF638" s="131"/>
      <c r="BRG638" s="131"/>
      <c r="BRH638" s="131"/>
      <c r="BRI638" s="131"/>
      <c r="BRJ638" s="131"/>
      <c r="BRK638" s="131"/>
      <c r="BRL638" s="131"/>
      <c r="BRM638" s="131"/>
      <c r="BRN638" s="131"/>
      <c r="BRO638" s="131"/>
      <c r="BRP638" s="131"/>
      <c r="BRQ638" s="131"/>
      <c r="BRR638" s="131"/>
      <c r="BRS638" s="131"/>
      <c r="BRT638" s="131"/>
      <c r="BRU638" s="131"/>
      <c r="BRV638" s="131"/>
      <c r="BRW638" s="131"/>
      <c r="BRX638" s="131"/>
      <c r="BRY638" s="131"/>
      <c r="BRZ638" s="131"/>
      <c r="BSA638" s="131"/>
      <c r="BSB638" s="131"/>
      <c r="BSC638" s="131"/>
      <c r="BSD638" s="131"/>
      <c r="BSE638" s="131"/>
      <c r="BSF638" s="131"/>
      <c r="BSG638" s="131"/>
      <c r="BSH638" s="131"/>
      <c r="BSI638" s="131"/>
      <c r="BSJ638" s="131"/>
      <c r="BSK638" s="131"/>
      <c r="BSL638" s="131"/>
      <c r="BSM638" s="131"/>
      <c r="BSN638" s="131"/>
      <c r="BSO638" s="131"/>
      <c r="BSP638" s="131"/>
      <c r="BSQ638" s="131"/>
      <c r="BSR638" s="131"/>
      <c r="BSS638" s="131"/>
      <c r="BST638" s="131"/>
      <c r="BSU638" s="131"/>
      <c r="BSV638" s="131"/>
      <c r="BSW638" s="131"/>
      <c r="BSX638" s="131"/>
      <c r="BSY638" s="131"/>
      <c r="BSZ638" s="131"/>
      <c r="BTA638" s="131"/>
      <c r="BTB638" s="131"/>
      <c r="BTC638" s="131"/>
      <c r="BTD638" s="131"/>
      <c r="BTE638" s="131"/>
      <c r="BTF638" s="131"/>
      <c r="BTG638" s="131"/>
      <c r="BTH638" s="131"/>
      <c r="BTI638" s="131"/>
      <c r="BTJ638" s="131"/>
      <c r="BTK638" s="131"/>
      <c r="BTL638" s="131"/>
      <c r="BTM638" s="131"/>
      <c r="BTN638" s="131"/>
      <c r="BTO638" s="131"/>
      <c r="BTP638" s="131"/>
      <c r="BTQ638" s="131"/>
      <c r="BTR638" s="131"/>
      <c r="BTS638" s="131"/>
      <c r="BTT638" s="131"/>
      <c r="BTU638" s="131"/>
      <c r="BTV638" s="131"/>
      <c r="BTW638" s="131"/>
      <c r="BTX638" s="131"/>
      <c r="BTY638" s="131"/>
      <c r="BTZ638" s="131"/>
      <c r="BUA638" s="131"/>
      <c r="BUB638" s="131"/>
      <c r="BUC638" s="131"/>
      <c r="BUD638" s="131"/>
      <c r="BUE638" s="131"/>
      <c r="BUF638" s="131"/>
      <c r="BUG638" s="131"/>
      <c r="BUH638" s="131"/>
      <c r="BUI638" s="131"/>
      <c r="BUJ638" s="131"/>
      <c r="BUK638" s="131"/>
      <c r="BUL638" s="131"/>
      <c r="BUM638" s="131"/>
      <c r="BUN638" s="131"/>
      <c r="BUO638" s="131"/>
      <c r="BUP638" s="131"/>
      <c r="BUQ638" s="131"/>
      <c r="BUR638" s="131"/>
      <c r="BUS638" s="131"/>
      <c r="BUT638" s="131"/>
      <c r="BUU638" s="131"/>
      <c r="BUV638" s="131"/>
      <c r="BUW638" s="131"/>
      <c r="BUX638" s="131"/>
      <c r="BUY638" s="131"/>
      <c r="BUZ638" s="131"/>
      <c r="BVA638" s="131"/>
      <c r="BVB638" s="131"/>
      <c r="BVC638" s="131"/>
      <c r="BVD638" s="131"/>
      <c r="BVE638" s="131"/>
      <c r="BVF638" s="131"/>
      <c r="BVG638" s="131"/>
      <c r="BVH638" s="131"/>
      <c r="BVI638" s="131"/>
      <c r="BVJ638" s="131"/>
      <c r="BVK638" s="131"/>
      <c r="BVL638" s="131"/>
      <c r="BVM638" s="131"/>
      <c r="BVN638" s="131"/>
      <c r="BVO638" s="131"/>
      <c r="BVP638" s="131"/>
      <c r="BVQ638" s="131"/>
      <c r="BVR638" s="131"/>
      <c r="BVS638" s="131"/>
      <c r="BVT638" s="131"/>
      <c r="BVU638" s="131"/>
      <c r="BVV638" s="131"/>
      <c r="BVW638" s="131"/>
      <c r="BVX638" s="131"/>
      <c r="BVY638" s="131"/>
      <c r="BVZ638" s="131"/>
      <c r="BWA638" s="131"/>
      <c r="BWB638" s="131"/>
      <c r="BWC638" s="131"/>
      <c r="BWD638" s="131"/>
      <c r="BWE638" s="131"/>
      <c r="BWF638" s="131"/>
      <c r="BWG638" s="131"/>
      <c r="BWH638" s="131"/>
      <c r="BWI638" s="131"/>
      <c r="BWJ638" s="131"/>
      <c r="BWK638" s="131"/>
      <c r="BWL638" s="131"/>
      <c r="BWM638" s="131"/>
      <c r="BWN638" s="131"/>
      <c r="BWO638" s="131"/>
      <c r="BWP638" s="131"/>
      <c r="BWQ638" s="131"/>
      <c r="BWR638" s="131"/>
      <c r="BWS638" s="131"/>
      <c r="BWT638" s="131"/>
      <c r="BWU638" s="131"/>
      <c r="BWV638" s="131"/>
      <c r="BWW638" s="131"/>
      <c r="BWX638" s="131"/>
      <c r="BWY638" s="131"/>
      <c r="BWZ638" s="131"/>
      <c r="BXA638" s="131"/>
      <c r="BXB638" s="131"/>
      <c r="BXC638" s="131"/>
      <c r="BXD638" s="131"/>
      <c r="BXE638" s="131"/>
      <c r="BXF638" s="131"/>
      <c r="BXG638" s="131"/>
      <c r="BXH638" s="131"/>
      <c r="BXI638" s="131"/>
      <c r="BXJ638" s="131"/>
      <c r="BXK638" s="131"/>
      <c r="BXL638" s="131"/>
      <c r="BXM638" s="131"/>
      <c r="BXN638" s="131"/>
      <c r="BXO638" s="131"/>
      <c r="BXP638" s="131"/>
      <c r="BXQ638" s="131"/>
      <c r="BXR638" s="131"/>
      <c r="BXS638" s="131"/>
      <c r="BXT638" s="131"/>
      <c r="BXU638" s="131"/>
      <c r="BXV638" s="131"/>
      <c r="BXW638" s="131"/>
      <c r="BXX638" s="131"/>
      <c r="BXY638" s="131"/>
      <c r="BXZ638" s="131"/>
      <c r="BYA638" s="131"/>
      <c r="BYB638" s="131"/>
      <c r="BYC638" s="131"/>
      <c r="BYD638" s="131"/>
      <c r="BYE638" s="131"/>
      <c r="BYF638" s="131"/>
      <c r="BYG638" s="131"/>
      <c r="BYH638" s="131"/>
      <c r="BYI638" s="131"/>
      <c r="BYJ638" s="131"/>
      <c r="BYK638" s="131"/>
      <c r="BYL638" s="131"/>
      <c r="BYM638" s="131"/>
      <c r="BYN638" s="131"/>
      <c r="BYO638" s="131"/>
      <c r="BYP638" s="131"/>
      <c r="BYQ638" s="131"/>
      <c r="BYR638" s="131"/>
      <c r="BYS638" s="131"/>
      <c r="BYT638" s="131"/>
      <c r="BYU638" s="131"/>
      <c r="BYV638" s="131"/>
      <c r="BYW638" s="131"/>
      <c r="BYX638" s="131"/>
      <c r="BYY638" s="131"/>
      <c r="BYZ638" s="131"/>
      <c r="BZA638" s="131"/>
      <c r="BZB638" s="131"/>
      <c r="BZC638" s="131"/>
      <c r="BZD638" s="131"/>
      <c r="BZE638" s="131"/>
      <c r="BZF638" s="131"/>
      <c r="BZG638" s="131"/>
      <c r="BZH638" s="131"/>
      <c r="BZI638" s="131"/>
      <c r="BZJ638" s="131"/>
      <c r="BZK638" s="131"/>
      <c r="BZL638" s="131"/>
      <c r="BZM638" s="131"/>
      <c r="BZN638" s="131"/>
      <c r="BZO638" s="131"/>
      <c r="BZP638" s="131"/>
      <c r="BZQ638" s="131"/>
      <c r="BZR638" s="131"/>
      <c r="BZS638" s="131"/>
      <c r="BZT638" s="131"/>
      <c r="BZU638" s="131"/>
      <c r="BZV638" s="131"/>
      <c r="BZW638" s="131"/>
      <c r="BZX638" s="131"/>
      <c r="BZY638" s="131"/>
      <c r="BZZ638" s="131"/>
      <c r="CAA638" s="131"/>
      <c r="CAB638" s="131"/>
      <c r="CAC638" s="131"/>
      <c r="CAD638" s="131"/>
      <c r="CAE638" s="131"/>
      <c r="CAF638" s="131"/>
      <c r="CAG638" s="131"/>
      <c r="CAH638" s="131"/>
      <c r="CAI638" s="131"/>
      <c r="CAJ638" s="131"/>
      <c r="CAK638" s="131"/>
      <c r="CAL638" s="131"/>
      <c r="CAM638" s="131"/>
      <c r="CAN638" s="131"/>
      <c r="CAO638" s="131"/>
      <c r="CAP638" s="131"/>
      <c r="CAQ638" s="131"/>
      <c r="CAR638" s="131"/>
      <c r="CAS638" s="131"/>
      <c r="CAT638" s="131"/>
      <c r="CAU638" s="131"/>
      <c r="CAV638" s="131"/>
      <c r="CAW638" s="131"/>
      <c r="CAX638" s="131"/>
      <c r="CAY638" s="131"/>
      <c r="CAZ638" s="131"/>
      <c r="CBA638" s="131"/>
      <c r="CBB638" s="131"/>
      <c r="CBC638" s="131"/>
      <c r="CBD638" s="131"/>
      <c r="CBE638" s="131"/>
      <c r="CBF638" s="131"/>
      <c r="CBG638" s="131"/>
      <c r="CBH638" s="131"/>
      <c r="CBI638" s="131"/>
      <c r="CBJ638" s="131"/>
      <c r="CBK638" s="131"/>
      <c r="CBL638" s="131"/>
      <c r="CBM638" s="131"/>
      <c r="CBN638" s="131"/>
      <c r="CBO638" s="131"/>
      <c r="CBP638" s="131"/>
      <c r="CBQ638" s="131"/>
      <c r="CBR638" s="131"/>
      <c r="CBS638" s="131"/>
      <c r="CBT638" s="131"/>
      <c r="CBU638" s="131"/>
      <c r="CBV638" s="131"/>
      <c r="CBW638" s="131"/>
      <c r="CBX638" s="131"/>
      <c r="CBY638" s="131"/>
      <c r="CBZ638" s="131"/>
      <c r="CCA638" s="131"/>
      <c r="CCB638" s="131"/>
      <c r="CCC638" s="131"/>
      <c r="CCD638" s="131"/>
      <c r="CCE638" s="131"/>
      <c r="CCF638" s="131"/>
      <c r="CCG638" s="131"/>
      <c r="CCH638" s="131"/>
      <c r="CCI638" s="131"/>
      <c r="CCJ638" s="131"/>
      <c r="CCK638" s="131"/>
      <c r="CCL638" s="131"/>
      <c r="CCM638" s="131"/>
      <c r="CCN638" s="131"/>
      <c r="CCO638" s="131"/>
      <c r="CCP638" s="131"/>
      <c r="CCQ638" s="131"/>
      <c r="CCR638" s="131"/>
      <c r="CCS638" s="131"/>
      <c r="CCT638" s="131"/>
      <c r="CCU638" s="131"/>
      <c r="CCV638" s="131"/>
      <c r="CCW638" s="131"/>
      <c r="CCX638" s="131"/>
      <c r="CCY638" s="131"/>
      <c r="CCZ638" s="131"/>
      <c r="CDA638" s="131"/>
      <c r="CDB638" s="131"/>
      <c r="CDC638" s="131"/>
      <c r="CDD638" s="131"/>
      <c r="CDE638" s="131"/>
      <c r="CDF638" s="131"/>
      <c r="CDG638" s="131"/>
      <c r="CDH638" s="131"/>
      <c r="CDI638" s="131"/>
      <c r="CDJ638" s="131"/>
      <c r="CDK638" s="131"/>
      <c r="CDL638" s="131"/>
      <c r="CDM638" s="131"/>
      <c r="CDN638" s="131"/>
      <c r="CDO638" s="131"/>
      <c r="CDP638" s="131"/>
      <c r="CDQ638" s="131"/>
      <c r="CDR638" s="131"/>
      <c r="CDS638" s="131"/>
      <c r="CDT638" s="131"/>
      <c r="CDU638" s="131"/>
      <c r="CDV638" s="131"/>
      <c r="CDW638" s="131"/>
      <c r="CDX638" s="131"/>
      <c r="CDY638" s="131"/>
      <c r="CDZ638" s="131"/>
      <c r="CEA638" s="131"/>
      <c r="CEB638" s="131"/>
      <c r="CEC638" s="131"/>
      <c r="CED638" s="131"/>
      <c r="CEE638" s="131"/>
      <c r="CEF638" s="131"/>
      <c r="CEG638" s="131"/>
      <c r="CEH638" s="131"/>
      <c r="CEI638" s="131"/>
      <c r="CEJ638" s="131"/>
      <c r="CEK638" s="131"/>
      <c r="CEL638" s="131"/>
      <c r="CEM638" s="131"/>
      <c r="CEN638" s="131"/>
      <c r="CEO638" s="131"/>
      <c r="CEP638" s="131"/>
      <c r="CEQ638" s="131"/>
      <c r="CER638" s="131"/>
      <c r="CES638" s="131"/>
      <c r="CET638" s="131"/>
      <c r="CEU638" s="131"/>
      <c r="CEV638" s="131"/>
      <c r="CEW638" s="131"/>
      <c r="CEX638" s="131"/>
      <c r="CEY638" s="131"/>
      <c r="CEZ638" s="131"/>
      <c r="CFA638" s="131"/>
      <c r="CFB638" s="131"/>
      <c r="CFC638" s="131"/>
      <c r="CFD638" s="131"/>
      <c r="CFE638" s="131"/>
      <c r="CFF638" s="131"/>
      <c r="CFG638" s="131"/>
      <c r="CFH638" s="131"/>
      <c r="CFI638" s="131"/>
      <c r="CFJ638" s="131"/>
      <c r="CFK638" s="131"/>
      <c r="CFL638" s="131"/>
      <c r="CFM638" s="131"/>
      <c r="CFN638" s="131"/>
      <c r="CFO638" s="131"/>
      <c r="CFP638" s="131"/>
      <c r="CFQ638" s="131"/>
      <c r="CFR638" s="131"/>
      <c r="CFS638" s="131"/>
      <c r="CFT638" s="131"/>
      <c r="CFU638" s="131"/>
      <c r="CFV638" s="131"/>
      <c r="CFW638" s="131"/>
      <c r="CFX638" s="131"/>
      <c r="CFY638" s="131"/>
      <c r="CFZ638" s="131"/>
      <c r="CGA638" s="131"/>
      <c r="CGB638" s="131"/>
      <c r="CGC638" s="131"/>
      <c r="CGD638" s="131"/>
      <c r="CGE638" s="131"/>
      <c r="CGF638" s="131"/>
      <c r="CGG638" s="131"/>
      <c r="CGH638" s="131"/>
      <c r="CGI638" s="131"/>
      <c r="CGJ638" s="131"/>
      <c r="CGK638" s="131"/>
      <c r="CGL638" s="131"/>
      <c r="CGM638" s="131"/>
      <c r="CGN638" s="131"/>
      <c r="CGO638" s="131"/>
      <c r="CGP638" s="131"/>
      <c r="CGQ638" s="131"/>
      <c r="CGR638" s="131"/>
      <c r="CGS638" s="131"/>
      <c r="CGT638" s="131"/>
      <c r="CGU638" s="131"/>
      <c r="CGV638" s="131"/>
      <c r="CGW638" s="131"/>
      <c r="CGX638" s="131"/>
      <c r="CGY638" s="131"/>
      <c r="CGZ638" s="131"/>
      <c r="CHA638" s="131"/>
      <c r="CHB638" s="131"/>
      <c r="CHC638" s="131"/>
      <c r="CHD638" s="131"/>
      <c r="CHE638" s="131"/>
      <c r="CHF638" s="131"/>
      <c r="CHG638" s="131"/>
      <c r="CHH638" s="131"/>
      <c r="CHI638" s="131"/>
      <c r="CHJ638" s="131"/>
      <c r="CHK638" s="131"/>
      <c r="CHL638" s="131"/>
      <c r="CHM638" s="131"/>
      <c r="CHN638" s="131"/>
      <c r="CHO638" s="131"/>
      <c r="CHP638" s="131"/>
      <c r="CHQ638" s="131"/>
      <c r="CHR638" s="131"/>
      <c r="CHS638" s="131"/>
      <c r="CHT638" s="131"/>
      <c r="CHU638" s="131"/>
      <c r="CHV638" s="131"/>
      <c r="CHW638" s="131"/>
      <c r="CHX638" s="131"/>
      <c r="CHY638" s="131"/>
      <c r="CHZ638" s="131"/>
      <c r="CIA638" s="131"/>
      <c r="CIB638" s="131"/>
      <c r="CIC638" s="131"/>
      <c r="CID638" s="131"/>
      <c r="CIE638" s="131"/>
      <c r="CIF638" s="131"/>
      <c r="CIG638" s="131"/>
      <c r="CIH638" s="131"/>
      <c r="CII638" s="131"/>
      <c r="CIJ638" s="131"/>
      <c r="CIK638" s="131"/>
      <c r="CIL638" s="131"/>
      <c r="CIM638" s="131"/>
      <c r="CIN638" s="131"/>
      <c r="CIO638" s="131"/>
      <c r="CIP638" s="131"/>
      <c r="CIQ638" s="131"/>
      <c r="CIR638" s="131"/>
      <c r="CIS638" s="131"/>
      <c r="CIT638" s="131"/>
      <c r="CIU638" s="131"/>
      <c r="CIV638" s="131"/>
      <c r="CIW638" s="131"/>
      <c r="CIX638" s="131"/>
      <c r="CIY638" s="131"/>
      <c r="CIZ638" s="131"/>
      <c r="CJA638" s="131"/>
      <c r="CJB638" s="131"/>
      <c r="CJC638" s="131"/>
      <c r="CJD638" s="131"/>
      <c r="CJE638" s="131"/>
      <c r="CJF638" s="131"/>
      <c r="CJG638" s="131"/>
      <c r="CJH638" s="131"/>
      <c r="CJI638" s="131"/>
      <c r="CJJ638" s="131"/>
      <c r="CJK638" s="131"/>
      <c r="CJL638" s="131"/>
      <c r="CJM638" s="131"/>
      <c r="CJN638" s="131"/>
      <c r="CJO638" s="131"/>
      <c r="CJP638" s="131"/>
      <c r="CJQ638" s="131"/>
      <c r="CJR638" s="131"/>
      <c r="CJS638" s="131"/>
      <c r="CJT638" s="131"/>
      <c r="CJU638" s="131"/>
      <c r="CJV638" s="131"/>
      <c r="CJW638" s="131"/>
      <c r="CJX638" s="131"/>
      <c r="CJY638" s="131"/>
      <c r="CJZ638" s="131"/>
      <c r="CKA638" s="131"/>
      <c r="CKB638" s="131"/>
      <c r="CKC638" s="131"/>
      <c r="CKD638" s="131"/>
      <c r="CKE638" s="131"/>
      <c r="CKF638" s="131"/>
      <c r="CKG638" s="131"/>
      <c r="CKH638" s="131"/>
      <c r="CKI638" s="131"/>
      <c r="CKJ638" s="131"/>
      <c r="CKK638" s="131"/>
      <c r="CKL638" s="131"/>
      <c r="CKM638" s="131"/>
      <c r="CKN638" s="131"/>
      <c r="CKO638" s="131"/>
      <c r="CKP638" s="131"/>
      <c r="CKQ638" s="131"/>
      <c r="CKR638" s="131"/>
      <c r="CKS638" s="131"/>
      <c r="CKT638" s="131"/>
      <c r="CKU638" s="131"/>
      <c r="CKV638" s="131"/>
      <c r="CKW638" s="131"/>
      <c r="CKX638" s="131"/>
      <c r="CKY638" s="131"/>
      <c r="CKZ638" s="131"/>
      <c r="CLA638" s="131"/>
      <c r="CLB638" s="131"/>
      <c r="CLC638" s="131"/>
      <c r="CLD638" s="131"/>
      <c r="CLE638" s="131"/>
      <c r="CLF638" s="131"/>
      <c r="CLG638" s="131"/>
      <c r="CLH638" s="131"/>
      <c r="CLI638" s="131"/>
      <c r="CLJ638" s="131"/>
      <c r="CLK638" s="131"/>
      <c r="CLL638" s="131"/>
      <c r="CLM638" s="131"/>
      <c r="CLN638" s="131"/>
      <c r="CLO638" s="131"/>
      <c r="CLP638" s="131"/>
      <c r="CLQ638" s="131"/>
      <c r="CLR638" s="131"/>
      <c r="CLS638" s="131"/>
      <c r="CLT638" s="131"/>
      <c r="CLU638" s="131"/>
      <c r="CLV638" s="131"/>
      <c r="CLW638" s="131"/>
      <c r="CLX638" s="131"/>
      <c r="CLY638" s="131"/>
      <c r="CLZ638" s="131"/>
      <c r="CMA638" s="131"/>
      <c r="CMB638" s="131"/>
      <c r="CMC638" s="131"/>
      <c r="CMD638" s="131"/>
      <c r="CME638" s="131"/>
      <c r="CMF638" s="131"/>
      <c r="CMG638" s="131"/>
      <c r="CMH638" s="131"/>
      <c r="CMI638" s="131"/>
      <c r="CMJ638" s="131"/>
      <c r="CMK638" s="131"/>
      <c r="CML638" s="131"/>
      <c r="CMM638" s="131"/>
      <c r="CMN638" s="131"/>
      <c r="CMO638" s="131"/>
      <c r="CMP638" s="131"/>
      <c r="CMQ638" s="131"/>
      <c r="CMR638" s="131"/>
      <c r="CMS638" s="131"/>
      <c r="CMT638" s="131"/>
      <c r="CMU638" s="131"/>
      <c r="CMV638" s="131"/>
      <c r="CMW638" s="131"/>
      <c r="CMX638" s="131"/>
      <c r="CMY638" s="131"/>
      <c r="CMZ638" s="131"/>
      <c r="CNA638" s="131"/>
      <c r="CNB638" s="131"/>
      <c r="CNC638" s="131"/>
      <c r="CND638" s="131"/>
      <c r="CNE638" s="131"/>
      <c r="CNF638" s="131"/>
      <c r="CNG638" s="131"/>
      <c r="CNH638" s="131"/>
      <c r="CNI638" s="131"/>
      <c r="CNJ638" s="131"/>
      <c r="CNK638" s="131"/>
      <c r="CNL638" s="131"/>
      <c r="CNM638" s="131"/>
      <c r="CNN638" s="131"/>
      <c r="CNO638" s="131"/>
      <c r="CNP638" s="131"/>
      <c r="CNQ638" s="131"/>
      <c r="CNR638" s="131"/>
      <c r="CNS638" s="131"/>
      <c r="CNT638" s="131"/>
      <c r="CNU638" s="131"/>
      <c r="CNV638" s="131"/>
      <c r="CNW638" s="131"/>
      <c r="CNX638" s="131"/>
      <c r="CNY638" s="131"/>
      <c r="CNZ638" s="131"/>
      <c r="COA638" s="131"/>
      <c r="COB638" s="131"/>
      <c r="COC638" s="131"/>
      <c r="COD638" s="131"/>
      <c r="COE638" s="131"/>
      <c r="COF638" s="131"/>
      <c r="COG638" s="131"/>
      <c r="COH638" s="131"/>
      <c r="COI638" s="131"/>
      <c r="COJ638" s="131"/>
      <c r="COK638" s="131"/>
      <c r="COL638" s="131"/>
      <c r="COM638" s="131"/>
      <c r="CON638" s="131"/>
      <c r="COO638" s="131"/>
      <c r="COP638" s="131"/>
      <c r="COQ638" s="131"/>
      <c r="COR638" s="131"/>
      <c r="COS638" s="131"/>
      <c r="COT638" s="131"/>
      <c r="COU638" s="131"/>
      <c r="COV638" s="131"/>
      <c r="COW638" s="131"/>
      <c r="COX638" s="131"/>
      <c r="COY638" s="131"/>
      <c r="COZ638" s="131"/>
      <c r="CPA638" s="131"/>
      <c r="CPB638" s="131"/>
      <c r="CPC638" s="131"/>
      <c r="CPD638" s="131"/>
      <c r="CPE638" s="131"/>
      <c r="CPF638" s="131"/>
      <c r="CPG638" s="131"/>
      <c r="CPH638" s="131"/>
      <c r="CPI638" s="131"/>
      <c r="CPJ638" s="131"/>
      <c r="CPK638" s="131"/>
      <c r="CPL638" s="131"/>
      <c r="CPM638" s="131"/>
      <c r="CPN638" s="131"/>
      <c r="CPO638" s="131"/>
      <c r="CPP638" s="131"/>
      <c r="CPQ638" s="131"/>
      <c r="CPR638" s="131"/>
      <c r="CPS638" s="131"/>
      <c r="CPT638" s="131"/>
      <c r="CPU638" s="131"/>
      <c r="CPV638" s="131"/>
      <c r="CPW638" s="131"/>
      <c r="CPX638" s="131"/>
      <c r="CPY638" s="131"/>
      <c r="CPZ638" s="131"/>
      <c r="CQA638" s="131"/>
      <c r="CQB638" s="131"/>
      <c r="CQC638" s="131"/>
      <c r="CQD638" s="131"/>
      <c r="CQE638" s="131"/>
      <c r="CQF638" s="131"/>
      <c r="CQG638" s="131"/>
      <c r="CQH638" s="131"/>
      <c r="CQI638" s="131"/>
      <c r="CQJ638" s="131"/>
      <c r="CQK638" s="131"/>
      <c r="CQL638" s="131"/>
      <c r="CQM638" s="131"/>
      <c r="CQN638" s="131"/>
      <c r="CQO638" s="131"/>
      <c r="CQP638" s="131"/>
      <c r="CQQ638" s="131"/>
      <c r="CQR638" s="131"/>
      <c r="CQS638" s="131"/>
      <c r="CQT638" s="131"/>
      <c r="CQU638" s="131"/>
      <c r="CQV638" s="131"/>
      <c r="CQW638" s="131"/>
      <c r="CQX638" s="131"/>
      <c r="CQY638" s="131"/>
      <c r="CQZ638" s="131"/>
      <c r="CRA638" s="131"/>
      <c r="CRB638" s="131"/>
      <c r="CRC638" s="131"/>
      <c r="CRD638" s="131"/>
      <c r="CRE638" s="131"/>
      <c r="CRF638" s="131"/>
      <c r="CRG638" s="131"/>
      <c r="CRH638" s="131"/>
      <c r="CRI638" s="131"/>
      <c r="CRJ638" s="131"/>
      <c r="CRK638" s="131"/>
      <c r="CRL638" s="131"/>
      <c r="CRM638" s="131"/>
      <c r="CRN638" s="131"/>
      <c r="CRO638" s="131"/>
      <c r="CRP638" s="131"/>
      <c r="CRQ638" s="131"/>
      <c r="CRR638" s="131"/>
      <c r="CRS638" s="131"/>
      <c r="CRT638" s="131"/>
      <c r="CRU638" s="131"/>
      <c r="CRV638" s="131"/>
      <c r="CRW638" s="131"/>
      <c r="CRX638" s="131"/>
      <c r="CRY638" s="131"/>
      <c r="CRZ638" s="131"/>
      <c r="CSA638" s="131"/>
      <c r="CSB638" s="131"/>
      <c r="CSC638" s="131"/>
      <c r="CSD638" s="131"/>
      <c r="CSE638" s="131"/>
      <c r="CSF638" s="131"/>
      <c r="CSG638" s="131"/>
      <c r="CSH638" s="131"/>
      <c r="CSI638" s="131"/>
      <c r="CSJ638" s="131"/>
      <c r="CSK638" s="131"/>
      <c r="CSL638" s="131"/>
      <c r="CSM638" s="131"/>
      <c r="CSN638" s="131"/>
      <c r="CSO638" s="131"/>
      <c r="CSP638" s="131"/>
      <c r="CSQ638" s="131"/>
      <c r="CSR638" s="131"/>
      <c r="CSS638" s="131"/>
      <c r="CST638" s="131"/>
      <c r="CSU638" s="131"/>
      <c r="CSV638" s="131"/>
      <c r="CSW638" s="131"/>
      <c r="CSX638" s="131"/>
      <c r="CSY638" s="131"/>
      <c r="CSZ638" s="131"/>
      <c r="CTA638" s="131"/>
      <c r="CTB638" s="131"/>
      <c r="CTC638" s="131"/>
      <c r="CTD638" s="131"/>
      <c r="CTE638" s="131"/>
      <c r="CTF638" s="131"/>
      <c r="CTG638" s="131"/>
      <c r="CTH638" s="131"/>
      <c r="CTI638" s="131"/>
      <c r="CTJ638" s="131"/>
      <c r="CTK638" s="131"/>
      <c r="CTL638" s="131"/>
      <c r="CTM638" s="131"/>
      <c r="CTN638" s="131"/>
      <c r="CTO638" s="131"/>
      <c r="CTP638" s="131"/>
      <c r="CTQ638" s="131"/>
      <c r="CTR638" s="131"/>
      <c r="CTS638" s="131"/>
      <c r="CTT638" s="131"/>
      <c r="CTU638" s="131"/>
      <c r="CTV638" s="131"/>
      <c r="CTW638" s="131"/>
      <c r="CTX638" s="131"/>
      <c r="CTY638" s="131"/>
      <c r="CTZ638" s="131"/>
      <c r="CUA638" s="131"/>
      <c r="CUB638" s="131"/>
      <c r="CUC638" s="131"/>
      <c r="CUD638" s="131"/>
      <c r="CUE638" s="131"/>
      <c r="CUF638" s="131"/>
      <c r="CUG638" s="131"/>
      <c r="CUH638" s="131"/>
      <c r="CUI638" s="131"/>
      <c r="CUJ638" s="131"/>
      <c r="CUK638" s="131"/>
      <c r="CUL638" s="131"/>
      <c r="CUM638" s="131"/>
      <c r="CUN638" s="131"/>
      <c r="CUO638" s="131"/>
      <c r="CUP638" s="131"/>
      <c r="CUQ638" s="131"/>
      <c r="CUR638" s="131"/>
      <c r="CUS638" s="131"/>
      <c r="CUT638" s="131"/>
      <c r="CUU638" s="131"/>
      <c r="CUV638" s="131"/>
      <c r="CUW638" s="131"/>
      <c r="CUX638" s="131"/>
      <c r="CUY638" s="131"/>
      <c r="CUZ638" s="131"/>
      <c r="CVA638" s="131"/>
      <c r="CVB638" s="131"/>
      <c r="CVC638" s="131"/>
      <c r="CVD638" s="131"/>
      <c r="CVE638" s="131"/>
      <c r="CVF638" s="131"/>
      <c r="CVG638" s="131"/>
      <c r="CVH638" s="131"/>
      <c r="CVI638" s="131"/>
      <c r="CVJ638" s="131"/>
      <c r="CVK638" s="131"/>
      <c r="CVL638" s="131"/>
      <c r="CVM638" s="131"/>
      <c r="CVN638" s="131"/>
      <c r="CVO638" s="131"/>
      <c r="CVP638" s="131"/>
      <c r="CVQ638" s="131"/>
      <c r="CVR638" s="131"/>
      <c r="CVS638" s="131"/>
      <c r="CVT638" s="131"/>
      <c r="CVU638" s="131"/>
      <c r="CVV638" s="131"/>
      <c r="CVW638" s="131"/>
      <c r="CVX638" s="131"/>
      <c r="CVY638" s="131"/>
      <c r="CVZ638" s="131"/>
      <c r="CWA638" s="131"/>
      <c r="CWB638" s="131"/>
      <c r="CWC638" s="131"/>
      <c r="CWD638" s="131"/>
      <c r="CWE638" s="131"/>
      <c r="CWF638" s="131"/>
      <c r="CWG638" s="131"/>
      <c r="CWH638" s="131"/>
      <c r="CWI638" s="131"/>
      <c r="CWJ638" s="131"/>
      <c r="CWK638" s="131"/>
      <c r="CWL638" s="131"/>
      <c r="CWM638" s="131"/>
      <c r="CWN638" s="131"/>
      <c r="CWO638" s="131"/>
      <c r="CWP638" s="131"/>
      <c r="CWQ638" s="131"/>
      <c r="CWR638" s="131"/>
      <c r="CWS638" s="131"/>
      <c r="CWT638" s="131"/>
      <c r="CWU638" s="131"/>
      <c r="CWV638" s="131"/>
      <c r="CWW638" s="131"/>
      <c r="CWX638" s="131"/>
      <c r="CWY638" s="131"/>
      <c r="CWZ638" s="131"/>
      <c r="CXA638" s="131"/>
      <c r="CXB638" s="131"/>
      <c r="CXC638" s="131"/>
      <c r="CXD638" s="131"/>
      <c r="CXE638" s="131"/>
      <c r="CXF638" s="131"/>
      <c r="CXG638" s="131"/>
      <c r="CXH638" s="131"/>
      <c r="CXI638" s="131"/>
      <c r="CXJ638" s="131"/>
      <c r="CXK638" s="131"/>
      <c r="CXL638" s="131"/>
      <c r="CXM638" s="131"/>
      <c r="CXN638" s="131"/>
      <c r="CXO638" s="131"/>
      <c r="CXP638" s="131"/>
      <c r="CXQ638" s="131"/>
      <c r="CXR638" s="131"/>
      <c r="CXS638" s="131"/>
      <c r="CXT638" s="131"/>
      <c r="CXU638" s="131"/>
      <c r="CXV638" s="131"/>
      <c r="CXW638" s="131"/>
      <c r="CXX638" s="131"/>
      <c r="CXY638" s="131"/>
      <c r="CXZ638" s="131"/>
      <c r="CYA638" s="131"/>
      <c r="CYB638" s="131"/>
      <c r="CYC638" s="131"/>
      <c r="CYD638" s="131"/>
      <c r="CYE638" s="131"/>
      <c r="CYF638" s="131"/>
      <c r="CYG638" s="131"/>
      <c r="CYH638" s="131"/>
      <c r="CYI638" s="131"/>
      <c r="CYJ638" s="131"/>
      <c r="CYK638" s="131"/>
      <c r="CYL638" s="131"/>
      <c r="CYM638" s="131"/>
      <c r="CYN638" s="131"/>
      <c r="CYO638" s="131"/>
      <c r="CYP638" s="131"/>
      <c r="CYQ638" s="131"/>
      <c r="CYR638" s="131"/>
      <c r="CYS638" s="131"/>
      <c r="CYT638" s="131"/>
      <c r="CYU638" s="131"/>
      <c r="CYV638" s="131"/>
      <c r="CYW638" s="131"/>
      <c r="CYX638" s="131"/>
      <c r="CYY638" s="131"/>
      <c r="CYZ638" s="131"/>
      <c r="CZA638" s="131"/>
      <c r="CZB638" s="131"/>
      <c r="CZC638" s="131"/>
      <c r="CZD638" s="131"/>
      <c r="CZE638" s="131"/>
      <c r="CZF638" s="131"/>
      <c r="CZG638" s="131"/>
      <c r="CZH638" s="131"/>
      <c r="CZI638" s="131"/>
      <c r="CZJ638" s="131"/>
      <c r="CZK638" s="131"/>
      <c r="CZL638" s="131"/>
      <c r="CZM638" s="131"/>
      <c r="CZN638" s="131"/>
      <c r="CZO638" s="131"/>
      <c r="CZP638" s="131"/>
      <c r="CZQ638" s="131"/>
      <c r="CZR638" s="131"/>
      <c r="CZS638" s="131"/>
      <c r="CZT638" s="131"/>
      <c r="CZU638" s="131"/>
      <c r="CZV638" s="131"/>
      <c r="CZW638" s="131"/>
      <c r="CZX638" s="131"/>
      <c r="CZY638" s="131"/>
      <c r="CZZ638" s="131"/>
      <c r="DAA638" s="131"/>
      <c r="DAB638" s="131"/>
      <c r="DAC638" s="131"/>
      <c r="DAD638" s="131"/>
      <c r="DAE638" s="131"/>
      <c r="DAF638" s="131"/>
      <c r="DAG638" s="131"/>
      <c r="DAH638" s="131"/>
      <c r="DAI638" s="131"/>
      <c r="DAJ638" s="131"/>
      <c r="DAK638" s="131"/>
      <c r="DAL638" s="131"/>
      <c r="DAM638" s="131"/>
      <c r="DAN638" s="131"/>
      <c r="DAO638" s="131"/>
      <c r="DAP638" s="131"/>
      <c r="DAQ638" s="131"/>
      <c r="DAR638" s="131"/>
      <c r="DAS638" s="131"/>
      <c r="DAT638" s="131"/>
      <c r="DAU638" s="131"/>
      <c r="DAV638" s="131"/>
      <c r="DAW638" s="131"/>
      <c r="DAX638" s="131"/>
      <c r="DAY638" s="131"/>
      <c r="DAZ638" s="131"/>
      <c r="DBA638" s="131"/>
      <c r="DBB638" s="131"/>
      <c r="DBC638" s="131"/>
      <c r="DBD638" s="131"/>
      <c r="DBE638" s="131"/>
      <c r="DBF638" s="131"/>
      <c r="DBG638" s="131"/>
      <c r="DBH638" s="131"/>
      <c r="DBI638" s="131"/>
      <c r="DBJ638" s="131"/>
      <c r="DBK638" s="131"/>
      <c r="DBL638" s="131"/>
      <c r="DBM638" s="131"/>
      <c r="DBN638" s="131"/>
      <c r="DBO638" s="131"/>
      <c r="DBP638" s="131"/>
      <c r="DBQ638" s="131"/>
      <c r="DBR638" s="131"/>
      <c r="DBS638" s="131"/>
      <c r="DBT638" s="131"/>
      <c r="DBU638" s="131"/>
      <c r="DBV638" s="131"/>
      <c r="DBW638" s="131"/>
      <c r="DBX638" s="131"/>
      <c r="DBY638" s="131"/>
      <c r="DBZ638" s="131"/>
      <c r="DCA638" s="131"/>
      <c r="DCB638" s="131"/>
      <c r="DCC638" s="131"/>
      <c r="DCD638" s="131"/>
      <c r="DCE638" s="131"/>
      <c r="DCF638" s="131"/>
      <c r="DCG638" s="131"/>
      <c r="DCH638" s="131"/>
      <c r="DCI638" s="131"/>
      <c r="DCJ638" s="131"/>
      <c r="DCK638" s="131"/>
      <c r="DCL638" s="131"/>
      <c r="DCM638" s="131"/>
      <c r="DCN638" s="131"/>
      <c r="DCO638" s="131"/>
      <c r="DCP638" s="131"/>
      <c r="DCQ638" s="131"/>
      <c r="DCR638" s="131"/>
      <c r="DCS638" s="131"/>
      <c r="DCT638" s="131"/>
      <c r="DCU638" s="131"/>
      <c r="DCV638" s="131"/>
      <c r="DCW638" s="131"/>
      <c r="DCX638" s="131"/>
      <c r="DCY638" s="131"/>
      <c r="DCZ638" s="131"/>
      <c r="DDA638" s="131"/>
      <c r="DDB638" s="131"/>
      <c r="DDC638" s="131"/>
      <c r="DDD638" s="131"/>
      <c r="DDE638" s="131"/>
      <c r="DDF638" s="131"/>
      <c r="DDG638" s="131"/>
      <c r="DDH638" s="131"/>
      <c r="DDI638" s="131"/>
      <c r="DDJ638" s="131"/>
      <c r="DDK638" s="131"/>
      <c r="DDL638" s="131"/>
      <c r="DDM638" s="131"/>
      <c r="DDN638" s="131"/>
      <c r="DDO638" s="131"/>
      <c r="DDP638" s="131"/>
      <c r="DDQ638" s="131"/>
      <c r="DDR638" s="131"/>
      <c r="DDS638" s="131"/>
      <c r="DDT638" s="131"/>
      <c r="DDU638" s="131"/>
      <c r="DDV638" s="131"/>
      <c r="DDW638" s="131"/>
      <c r="DDX638" s="131"/>
      <c r="DDY638" s="131"/>
      <c r="DDZ638" s="131"/>
      <c r="DEA638" s="131"/>
      <c r="DEB638" s="131"/>
      <c r="DEC638" s="131"/>
      <c r="DED638" s="131"/>
      <c r="DEE638" s="131"/>
      <c r="DEF638" s="131"/>
      <c r="DEG638" s="131"/>
      <c r="DEH638" s="131"/>
      <c r="DEI638" s="131"/>
      <c r="DEJ638" s="131"/>
      <c r="DEK638" s="131"/>
      <c r="DEL638" s="131"/>
      <c r="DEM638" s="131"/>
      <c r="DEN638" s="131"/>
      <c r="DEO638" s="131"/>
      <c r="DEP638" s="131"/>
      <c r="DEQ638" s="131"/>
      <c r="DER638" s="131"/>
      <c r="DES638" s="131"/>
      <c r="DET638" s="131"/>
      <c r="DEU638" s="131"/>
      <c r="DEV638" s="131"/>
      <c r="DEW638" s="131"/>
      <c r="DEX638" s="131"/>
      <c r="DEY638" s="131"/>
      <c r="DEZ638" s="131"/>
      <c r="DFA638" s="131"/>
      <c r="DFB638" s="131"/>
      <c r="DFC638" s="131"/>
      <c r="DFD638" s="131"/>
      <c r="DFE638" s="131"/>
      <c r="DFF638" s="131"/>
      <c r="DFG638" s="131"/>
      <c r="DFH638" s="131"/>
      <c r="DFI638" s="131"/>
      <c r="DFJ638" s="131"/>
      <c r="DFK638" s="131"/>
      <c r="DFL638" s="131"/>
      <c r="DFM638" s="131"/>
      <c r="DFN638" s="131"/>
      <c r="DFO638" s="131"/>
      <c r="DFP638" s="131"/>
      <c r="DFQ638" s="131"/>
      <c r="DFR638" s="131"/>
      <c r="DFS638" s="131"/>
      <c r="DFT638" s="131"/>
      <c r="DFU638" s="131"/>
      <c r="DFV638" s="131"/>
      <c r="DFW638" s="131"/>
      <c r="DFX638" s="131"/>
      <c r="DFY638" s="131"/>
      <c r="DFZ638" s="131"/>
      <c r="DGA638" s="131"/>
      <c r="DGB638" s="131"/>
      <c r="DGC638" s="131"/>
      <c r="DGD638" s="131"/>
      <c r="DGE638" s="131"/>
      <c r="DGF638" s="131"/>
      <c r="DGG638" s="131"/>
      <c r="DGH638" s="131"/>
      <c r="DGI638" s="131"/>
      <c r="DGJ638" s="131"/>
      <c r="DGK638" s="131"/>
      <c r="DGL638" s="131"/>
      <c r="DGM638" s="131"/>
      <c r="DGN638" s="131"/>
      <c r="DGO638" s="131"/>
      <c r="DGP638" s="131"/>
      <c r="DGQ638" s="131"/>
      <c r="DGR638" s="131"/>
      <c r="DGS638" s="131"/>
      <c r="DGT638" s="131"/>
      <c r="DGU638" s="131"/>
      <c r="DGV638" s="131"/>
      <c r="DGW638" s="131"/>
      <c r="DGX638" s="131"/>
      <c r="DGY638" s="131"/>
      <c r="DGZ638" s="131"/>
      <c r="DHA638" s="131"/>
      <c r="DHB638" s="131"/>
      <c r="DHC638" s="131"/>
      <c r="DHD638" s="131"/>
      <c r="DHE638" s="131"/>
      <c r="DHF638" s="131"/>
      <c r="DHG638" s="131"/>
      <c r="DHH638" s="131"/>
      <c r="DHI638" s="131"/>
      <c r="DHJ638" s="131"/>
      <c r="DHK638" s="131"/>
      <c r="DHL638" s="131"/>
      <c r="DHM638" s="131"/>
      <c r="DHN638" s="131"/>
      <c r="DHO638" s="131"/>
      <c r="DHP638" s="131"/>
      <c r="DHQ638" s="131"/>
      <c r="DHR638" s="131"/>
      <c r="DHS638" s="131"/>
      <c r="DHT638" s="131"/>
      <c r="DHU638" s="131"/>
      <c r="DHV638" s="131"/>
      <c r="DHW638" s="131"/>
      <c r="DHX638" s="131"/>
      <c r="DHY638" s="131"/>
      <c r="DHZ638" s="131"/>
      <c r="DIA638" s="131"/>
      <c r="DIB638" s="131"/>
      <c r="DIC638" s="131"/>
      <c r="DID638" s="131"/>
      <c r="DIE638" s="131"/>
      <c r="DIF638" s="131"/>
      <c r="DIG638" s="131"/>
      <c r="DIH638" s="131"/>
      <c r="DII638" s="131"/>
      <c r="DIJ638" s="131"/>
      <c r="DIK638" s="131"/>
      <c r="DIL638" s="131"/>
      <c r="DIM638" s="131"/>
      <c r="DIN638" s="131"/>
      <c r="DIO638" s="131"/>
      <c r="DIP638" s="131"/>
      <c r="DIQ638" s="131"/>
      <c r="DIR638" s="131"/>
      <c r="DIS638" s="131"/>
      <c r="DIT638" s="131"/>
      <c r="DIU638" s="131"/>
      <c r="DIV638" s="131"/>
      <c r="DIW638" s="131"/>
      <c r="DIX638" s="131"/>
      <c r="DIY638" s="131"/>
      <c r="DIZ638" s="131"/>
      <c r="DJA638" s="131"/>
      <c r="DJB638" s="131"/>
      <c r="DJC638" s="131"/>
      <c r="DJD638" s="131"/>
      <c r="DJE638" s="131"/>
      <c r="DJF638" s="131"/>
      <c r="DJG638" s="131"/>
      <c r="DJH638" s="131"/>
      <c r="DJI638" s="131"/>
      <c r="DJJ638" s="131"/>
      <c r="DJK638" s="131"/>
      <c r="DJL638" s="131"/>
      <c r="DJM638" s="131"/>
      <c r="DJN638" s="131"/>
      <c r="DJO638" s="131"/>
      <c r="DJP638" s="131"/>
      <c r="DJQ638" s="131"/>
      <c r="DJR638" s="131"/>
      <c r="DJS638" s="131"/>
      <c r="DJT638" s="131"/>
      <c r="DJU638" s="131"/>
      <c r="DJV638" s="131"/>
      <c r="DJW638" s="131"/>
      <c r="DJX638" s="131"/>
      <c r="DJY638" s="131"/>
      <c r="DJZ638" s="131"/>
      <c r="DKA638" s="131"/>
      <c r="DKB638" s="131"/>
      <c r="DKC638" s="131"/>
      <c r="DKD638" s="131"/>
      <c r="DKE638" s="131"/>
      <c r="DKF638" s="131"/>
      <c r="DKG638" s="131"/>
      <c r="DKH638" s="131"/>
      <c r="DKI638" s="131"/>
      <c r="DKJ638" s="131"/>
      <c r="DKK638" s="131"/>
      <c r="DKL638" s="131"/>
      <c r="DKM638" s="131"/>
      <c r="DKN638" s="131"/>
      <c r="DKO638" s="131"/>
      <c r="DKP638" s="131"/>
      <c r="DKQ638" s="131"/>
      <c r="DKR638" s="131"/>
      <c r="DKS638" s="131"/>
      <c r="DKT638" s="131"/>
      <c r="DKU638" s="131"/>
      <c r="DKV638" s="131"/>
      <c r="DKW638" s="131"/>
      <c r="DKX638" s="131"/>
      <c r="DKY638" s="131"/>
      <c r="DKZ638" s="131"/>
      <c r="DLA638" s="131"/>
      <c r="DLB638" s="131"/>
      <c r="DLC638" s="131"/>
      <c r="DLD638" s="131"/>
      <c r="DLE638" s="131"/>
      <c r="DLF638" s="131"/>
      <c r="DLG638" s="131"/>
      <c r="DLH638" s="131"/>
      <c r="DLI638" s="131"/>
      <c r="DLJ638" s="131"/>
      <c r="DLK638" s="131"/>
      <c r="DLL638" s="131"/>
      <c r="DLM638" s="131"/>
      <c r="DLN638" s="131"/>
      <c r="DLO638" s="131"/>
      <c r="DLP638" s="131"/>
      <c r="DLQ638" s="131"/>
      <c r="DLR638" s="131"/>
      <c r="DLS638" s="131"/>
      <c r="DLT638" s="131"/>
      <c r="DLU638" s="131"/>
      <c r="DLV638" s="131"/>
      <c r="DLW638" s="131"/>
      <c r="DLX638" s="131"/>
      <c r="DLY638" s="131"/>
      <c r="DLZ638" s="131"/>
      <c r="DMA638" s="131"/>
      <c r="DMB638" s="131"/>
      <c r="DMC638" s="131"/>
      <c r="DMD638" s="131"/>
      <c r="DME638" s="131"/>
      <c r="DMF638" s="131"/>
      <c r="DMG638" s="131"/>
      <c r="DMH638" s="131"/>
      <c r="DMI638" s="131"/>
      <c r="DMJ638" s="131"/>
      <c r="DMK638" s="131"/>
      <c r="DML638" s="131"/>
      <c r="DMM638" s="131"/>
      <c r="DMN638" s="131"/>
      <c r="DMO638" s="131"/>
      <c r="DMP638" s="131"/>
      <c r="DMQ638" s="131"/>
      <c r="DMR638" s="131"/>
      <c r="DMS638" s="131"/>
      <c r="DMT638" s="131"/>
      <c r="DMU638" s="131"/>
      <c r="DMV638" s="131"/>
      <c r="DMW638" s="131"/>
      <c r="DMX638" s="131"/>
      <c r="DMY638" s="131"/>
      <c r="DMZ638" s="131"/>
      <c r="DNA638" s="131"/>
      <c r="DNB638" s="131"/>
      <c r="DNC638" s="131"/>
      <c r="DND638" s="131"/>
      <c r="DNE638" s="131"/>
      <c r="DNF638" s="131"/>
      <c r="DNG638" s="131"/>
      <c r="DNH638" s="131"/>
      <c r="DNI638" s="131"/>
      <c r="DNJ638" s="131"/>
      <c r="DNK638" s="131"/>
      <c r="DNL638" s="131"/>
      <c r="DNM638" s="131"/>
      <c r="DNN638" s="131"/>
      <c r="DNO638" s="131"/>
      <c r="DNP638" s="131"/>
      <c r="DNQ638" s="131"/>
      <c r="DNR638" s="131"/>
      <c r="DNS638" s="131"/>
      <c r="DNT638" s="131"/>
      <c r="DNU638" s="131"/>
      <c r="DNV638" s="131"/>
      <c r="DNW638" s="131"/>
      <c r="DNX638" s="131"/>
      <c r="DNY638" s="131"/>
      <c r="DNZ638" s="131"/>
      <c r="DOA638" s="131"/>
      <c r="DOB638" s="131"/>
      <c r="DOC638" s="131"/>
      <c r="DOD638" s="131"/>
      <c r="DOE638" s="131"/>
      <c r="DOF638" s="131"/>
      <c r="DOG638" s="131"/>
      <c r="DOH638" s="131"/>
      <c r="DOI638" s="131"/>
      <c r="DOJ638" s="131"/>
      <c r="DOK638" s="131"/>
      <c r="DOL638" s="131"/>
      <c r="DOM638" s="131"/>
      <c r="DON638" s="131"/>
      <c r="DOO638" s="131"/>
      <c r="DOP638" s="131"/>
      <c r="DOQ638" s="131"/>
      <c r="DOR638" s="131"/>
      <c r="DOS638" s="131"/>
      <c r="DOT638" s="131"/>
      <c r="DOU638" s="131"/>
      <c r="DOV638" s="131"/>
      <c r="DOW638" s="131"/>
      <c r="DOX638" s="131"/>
      <c r="DOY638" s="131"/>
      <c r="DOZ638" s="131"/>
      <c r="DPA638" s="131"/>
      <c r="DPB638" s="131"/>
      <c r="DPC638" s="131"/>
      <c r="DPD638" s="131"/>
      <c r="DPE638" s="131"/>
      <c r="DPF638" s="131"/>
      <c r="DPG638" s="131"/>
      <c r="DPH638" s="131"/>
      <c r="DPI638" s="131"/>
      <c r="DPJ638" s="131"/>
      <c r="DPK638" s="131"/>
      <c r="DPL638" s="131"/>
      <c r="DPM638" s="131"/>
      <c r="DPN638" s="131"/>
      <c r="DPO638" s="131"/>
      <c r="DPP638" s="131"/>
      <c r="DPQ638" s="131"/>
      <c r="DPR638" s="131"/>
      <c r="DPS638" s="131"/>
      <c r="DPT638" s="131"/>
      <c r="DPU638" s="131"/>
      <c r="DPV638" s="131"/>
      <c r="DPW638" s="131"/>
      <c r="DPX638" s="131"/>
      <c r="DPY638" s="131"/>
      <c r="DPZ638" s="131"/>
      <c r="DQA638" s="131"/>
      <c r="DQB638" s="131"/>
      <c r="DQC638" s="131"/>
      <c r="DQD638" s="131"/>
      <c r="DQE638" s="131"/>
      <c r="DQF638" s="131"/>
      <c r="DQG638" s="131"/>
      <c r="DQH638" s="131"/>
      <c r="DQI638" s="131"/>
      <c r="DQJ638" s="131"/>
      <c r="DQK638" s="131"/>
      <c r="DQL638" s="131"/>
      <c r="DQM638" s="131"/>
      <c r="DQN638" s="131"/>
      <c r="DQO638" s="131"/>
      <c r="DQP638" s="131"/>
      <c r="DQQ638" s="131"/>
      <c r="DQR638" s="131"/>
      <c r="DQS638" s="131"/>
      <c r="DQT638" s="131"/>
      <c r="DQU638" s="131"/>
      <c r="DQV638" s="131"/>
      <c r="DQW638" s="131"/>
      <c r="DQX638" s="131"/>
      <c r="DQY638" s="131"/>
      <c r="DQZ638" s="131"/>
      <c r="DRA638" s="131"/>
      <c r="DRB638" s="131"/>
      <c r="DRC638" s="131"/>
      <c r="DRD638" s="131"/>
      <c r="DRE638" s="131"/>
      <c r="DRF638" s="131"/>
      <c r="DRG638" s="131"/>
      <c r="DRH638" s="131"/>
      <c r="DRI638" s="131"/>
      <c r="DRJ638" s="131"/>
      <c r="DRK638" s="131"/>
      <c r="DRL638" s="131"/>
      <c r="DRM638" s="131"/>
      <c r="DRN638" s="131"/>
      <c r="DRO638" s="131"/>
      <c r="DRP638" s="131"/>
      <c r="DRQ638" s="131"/>
      <c r="DRR638" s="131"/>
      <c r="DRS638" s="131"/>
      <c r="DRT638" s="131"/>
      <c r="DRU638" s="131"/>
      <c r="DRV638" s="131"/>
      <c r="DRW638" s="131"/>
      <c r="DRX638" s="131"/>
      <c r="DRY638" s="131"/>
      <c r="DRZ638" s="131"/>
      <c r="DSA638" s="131"/>
      <c r="DSB638" s="131"/>
      <c r="DSC638" s="131"/>
      <c r="DSD638" s="131"/>
      <c r="DSE638" s="131"/>
      <c r="DSF638" s="131"/>
      <c r="DSG638" s="131"/>
      <c r="DSH638" s="131"/>
      <c r="DSI638" s="131"/>
      <c r="DSJ638" s="131"/>
      <c r="DSK638" s="131"/>
      <c r="DSL638" s="131"/>
      <c r="DSM638" s="131"/>
      <c r="DSN638" s="131"/>
      <c r="DSO638" s="131"/>
      <c r="DSP638" s="131"/>
      <c r="DSQ638" s="131"/>
      <c r="DSR638" s="131"/>
      <c r="DSS638" s="131"/>
      <c r="DST638" s="131"/>
      <c r="DSU638" s="131"/>
      <c r="DSV638" s="131"/>
      <c r="DSW638" s="131"/>
      <c r="DSX638" s="131"/>
      <c r="DSY638" s="131"/>
      <c r="DSZ638" s="131"/>
      <c r="DTA638" s="131"/>
      <c r="DTB638" s="131"/>
      <c r="DTC638" s="131"/>
      <c r="DTD638" s="131"/>
      <c r="DTE638" s="131"/>
      <c r="DTF638" s="131"/>
      <c r="DTG638" s="131"/>
      <c r="DTH638" s="131"/>
      <c r="DTI638" s="131"/>
      <c r="DTJ638" s="131"/>
      <c r="DTK638" s="131"/>
      <c r="DTL638" s="131"/>
      <c r="DTM638" s="131"/>
      <c r="DTN638" s="131"/>
      <c r="DTO638" s="131"/>
      <c r="DTP638" s="131"/>
      <c r="DTQ638" s="131"/>
      <c r="DTR638" s="131"/>
      <c r="DTS638" s="131"/>
      <c r="DTT638" s="131"/>
      <c r="DTU638" s="131"/>
      <c r="DTV638" s="131"/>
      <c r="DTW638" s="131"/>
      <c r="DTX638" s="131"/>
      <c r="DTY638" s="131"/>
      <c r="DTZ638" s="131"/>
      <c r="DUA638" s="131"/>
      <c r="DUB638" s="131"/>
      <c r="DUC638" s="131"/>
      <c r="DUD638" s="131"/>
      <c r="DUE638" s="131"/>
      <c r="DUF638" s="131"/>
      <c r="DUG638" s="131"/>
      <c r="DUH638" s="131"/>
      <c r="DUI638" s="131"/>
      <c r="DUJ638" s="131"/>
      <c r="DUK638" s="131"/>
      <c r="DUL638" s="131"/>
      <c r="DUM638" s="131"/>
      <c r="DUN638" s="131"/>
      <c r="DUO638" s="131"/>
      <c r="DUP638" s="131"/>
      <c r="DUQ638" s="131"/>
      <c r="DUR638" s="131"/>
      <c r="DUS638" s="131"/>
      <c r="DUT638" s="131"/>
      <c r="DUU638" s="131"/>
      <c r="DUV638" s="131"/>
      <c r="DUW638" s="131"/>
      <c r="DUX638" s="131"/>
      <c r="DUY638" s="131"/>
      <c r="DUZ638" s="131"/>
      <c r="DVA638" s="131"/>
      <c r="DVB638" s="131"/>
      <c r="DVC638" s="131"/>
      <c r="DVD638" s="131"/>
      <c r="DVE638" s="131"/>
      <c r="DVF638" s="131"/>
      <c r="DVG638" s="131"/>
      <c r="DVH638" s="131"/>
      <c r="DVI638" s="131"/>
      <c r="DVJ638" s="131"/>
      <c r="DVK638" s="131"/>
      <c r="DVL638" s="131"/>
      <c r="DVM638" s="131"/>
      <c r="DVN638" s="131"/>
      <c r="DVO638" s="131"/>
      <c r="DVP638" s="131"/>
      <c r="DVQ638" s="131"/>
      <c r="DVR638" s="131"/>
      <c r="DVS638" s="131"/>
      <c r="DVT638" s="131"/>
      <c r="DVU638" s="131"/>
      <c r="DVV638" s="131"/>
      <c r="DVW638" s="131"/>
      <c r="DVX638" s="131"/>
      <c r="DVY638" s="131"/>
      <c r="DVZ638" s="131"/>
      <c r="DWA638" s="131"/>
      <c r="DWB638" s="131"/>
      <c r="DWC638" s="131"/>
      <c r="DWD638" s="131"/>
      <c r="DWE638" s="131"/>
      <c r="DWF638" s="131"/>
      <c r="DWG638" s="131"/>
      <c r="DWH638" s="131"/>
      <c r="DWI638" s="131"/>
      <c r="DWJ638" s="131"/>
      <c r="DWK638" s="131"/>
      <c r="DWL638" s="131"/>
      <c r="DWM638" s="131"/>
      <c r="DWN638" s="131"/>
      <c r="DWO638" s="131"/>
      <c r="DWP638" s="131"/>
      <c r="DWQ638" s="131"/>
      <c r="DWR638" s="131"/>
      <c r="DWS638" s="131"/>
      <c r="DWT638" s="131"/>
      <c r="DWU638" s="131"/>
      <c r="DWV638" s="131"/>
      <c r="DWW638" s="131"/>
      <c r="DWX638" s="131"/>
      <c r="DWY638" s="131"/>
      <c r="DWZ638" s="131"/>
      <c r="DXA638" s="131"/>
      <c r="DXB638" s="131"/>
      <c r="DXC638" s="131"/>
      <c r="DXD638" s="131"/>
      <c r="DXE638" s="131"/>
      <c r="DXF638" s="131"/>
      <c r="DXG638" s="131"/>
      <c r="DXH638" s="131"/>
      <c r="DXI638" s="131"/>
      <c r="DXJ638" s="131"/>
      <c r="DXK638" s="131"/>
      <c r="DXL638" s="131"/>
      <c r="DXM638" s="131"/>
      <c r="DXN638" s="131"/>
      <c r="DXO638" s="131"/>
      <c r="DXP638" s="131"/>
      <c r="DXQ638" s="131"/>
      <c r="DXR638" s="131"/>
      <c r="DXS638" s="131"/>
      <c r="DXT638" s="131"/>
      <c r="DXU638" s="131"/>
      <c r="DXV638" s="131"/>
      <c r="DXW638" s="131"/>
      <c r="DXX638" s="131"/>
      <c r="DXY638" s="131"/>
      <c r="DXZ638" s="131"/>
      <c r="DYA638" s="131"/>
      <c r="DYB638" s="131"/>
      <c r="DYC638" s="131"/>
      <c r="DYD638" s="131"/>
      <c r="DYE638" s="131"/>
      <c r="DYF638" s="131"/>
      <c r="DYG638" s="131"/>
      <c r="DYH638" s="131"/>
      <c r="DYI638" s="131"/>
      <c r="DYJ638" s="131"/>
      <c r="DYK638" s="131"/>
      <c r="DYL638" s="131"/>
      <c r="DYM638" s="131"/>
      <c r="DYN638" s="131"/>
      <c r="DYO638" s="131"/>
      <c r="DYP638" s="131"/>
      <c r="DYQ638" s="131"/>
      <c r="DYR638" s="131"/>
      <c r="DYS638" s="131"/>
      <c r="DYT638" s="131"/>
      <c r="DYU638" s="131"/>
      <c r="DYV638" s="131"/>
      <c r="DYW638" s="131"/>
      <c r="DYX638" s="131"/>
      <c r="DYY638" s="131"/>
      <c r="DYZ638" s="131"/>
      <c r="DZA638" s="131"/>
      <c r="DZB638" s="131"/>
      <c r="DZC638" s="131"/>
      <c r="DZD638" s="131"/>
      <c r="DZE638" s="131"/>
      <c r="DZF638" s="131"/>
      <c r="DZG638" s="131"/>
      <c r="DZH638" s="131"/>
      <c r="DZI638" s="131"/>
      <c r="DZJ638" s="131"/>
      <c r="DZK638" s="131"/>
      <c r="DZL638" s="131"/>
      <c r="DZM638" s="131"/>
      <c r="DZN638" s="131"/>
      <c r="DZO638" s="131"/>
      <c r="DZP638" s="131"/>
      <c r="DZQ638" s="131"/>
      <c r="DZR638" s="131"/>
      <c r="DZS638" s="131"/>
      <c r="DZT638" s="131"/>
      <c r="DZU638" s="131"/>
      <c r="DZV638" s="131"/>
      <c r="DZW638" s="131"/>
      <c r="DZX638" s="131"/>
      <c r="DZY638" s="131"/>
      <c r="DZZ638" s="131"/>
      <c r="EAA638" s="131"/>
      <c r="EAB638" s="131"/>
      <c r="EAC638" s="131"/>
      <c r="EAD638" s="131"/>
      <c r="EAE638" s="131"/>
      <c r="EAF638" s="131"/>
      <c r="EAG638" s="131"/>
      <c r="EAH638" s="131"/>
      <c r="EAI638" s="131"/>
      <c r="EAJ638" s="131"/>
      <c r="EAK638" s="131"/>
      <c r="EAL638" s="131"/>
      <c r="EAM638" s="131"/>
      <c r="EAN638" s="131"/>
      <c r="EAO638" s="131"/>
      <c r="EAP638" s="131"/>
      <c r="EAQ638" s="131"/>
      <c r="EAR638" s="131"/>
      <c r="EAS638" s="131"/>
      <c r="EAT638" s="131"/>
      <c r="EAU638" s="131"/>
      <c r="EAV638" s="131"/>
      <c r="EAW638" s="131"/>
      <c r="EAX638" s="131"/>
      <c r="EAY638" s="131"/>
      <c r="EAZ638" s="131"/>
      <c r="EBA638" s="131"/>
      <c r="EBB638" s="131"/>
      <c r="EBC638" s="131"/>
      <c r="EBD638" s="131"/>
      <c r="EBE638" s="131"/>
      <c r="EBF638" s="131"/>
      <c r="EBG638" s="131"/>
      <c r="EBH638" s="131"/>
      <c r="EBI638" s="131"/>
      <c r="EBJ638" s="131"/>
      <c r="EBK638" s="131"/>
      <c r="EBL638" s="131"/>
      <c r="EBM638" s="131"/>
      <c r="EBN638" s="131"/>
      <c r="EBO638" s="131"/>
      <c r="EBP638" s="131"/>
      <c r="EBQ638" s="131"/>
      <c r="EBR638" s="131"/>
      <c r="EBS638" s="131"/>
      <c r="EBT638" s="131"/>
      <c r="EBU638" s="131"/>
      <c r="EBV638" s="131"/>
      <c r="EBW638" s="131"/>
      <c r="EBX638" s="131"/>
      <c r="EBY638" s="131"/>
      <c r="EBZ638" s="131"/>
      <c r="ECA638" s="131"/>
      <c r="ECB638" s="131"/>
      <c r="ECC638" s="131"/>
      <c r="ECD638" s="131"/>
      <c r="ECE638" s="131"/>
      <c r="ECF638" s="131"/>
      <c r="ECG638" s="131"/>
      <c r="ECH638" s="131"/>
      <c r="ECI638" s="131"/>
      <c r="ECJ638" s="131"/>
      <c r="ECK638" s="131"/>
      <c r="ECL638" s="131"/>
      <c r="ECM638" s="131"/>
      <c r="ECN638" s="131"/>
      <c r="ECO638" s="131"/>
      <c r="ECP638" s="131"/>
      <c r="ECQ638" s="131"/>
      <c r="ECR638" s="131"/>
      <c r="ECS638" s="131"/>
      <c r="ECT638" s="131"/>
      <c r="ECU638" s="131"/>
      <c r="ECV638" s="131"/>
      <c r="ECW638" s="131"/>
      <c r="ECX638" s="131"/>
      <c r="ECY638" s="131"/>
      <c r="ECZ638" s="131"/>
      <c r="EDA638" s="131"/>
      <c r="EDB638" s="131"/>
      <c r="EDC638" s="131"/>
      <c r="EDD638" s="131"/>
      <c r="EDE638" s="131"/>
      <c r="EDF638" s="131"/>
      <c r="EDG638" s="131"/>
      <c r="EDH638" s="131"/>
      <c r="EDI638" s="131"/>
      <c r="EDJ638" s="131"/>
      <c r="EDK638" s="131"/>
      <c r="EDL638" s="131"/>
      <c r="EDM638" s="131"/>
      <c r="EDN638" s="131"/>
      <c r="EDO638" s="131"/>
      <c r="EDP638" s="131"/>
      <c r="EDQ638" s="131"/>
      <c r="EDR638" s="131"/>
      <c r="EDS638" s="131"/>
      <c r="EDT638" s="131"/>
      <c r="EDU638" s="131"/>
      <c r="EDV638" s="131"/>
      <c r="EDW638" s="131"/>
      <c r="EDX638" s="131"/>
      <c r="EDY638" s="131"/>
      <c r="EDZ638" s="131"/>
      <c r="EEA638" s="131"/>
      <c r="EEB638" s="131"/>
      <c r="EEC638" s="131"/>
      <c r="EED638" s="131"/>
      <c r="EEE638" s="131"/>
      <c r="EEF638" s="131"/>
      <c r="EEG638" s="131"/>
      <c r="EEH638" s="131"/>
      <c r="EEI638" s="131"/>
      <c r="EEJ638" s="131"/>
      <c r="EEK638" s="131"/>
      <c r="EEL638" s="131"/>
      <c r="EEM638" s="131"/>
      <c r="EEN638" s="131"/>
      <c r="EEO638" s="131"/>
      <c r="EEP638" s="131"/>
      <c r="EEQ638" s="131"/>
      <c r="EER638" s="131"/>
      <c r="EES638" s="131"/>
      <c r="EET638" s="131"/>
      <c r="EEU638" s="131"/>
      <c r="EEV638" s="131"/>
      <c r="EEW638" s="131"/>
      <c r="EEX638" s="131"/>
      <c r="EEY638" s="131"/>
      <c r="EEZ638" s="131"/>
      <c r="EFA638" s="131"/>
      <c r="EFB638" s="131"/>
      <c r="EFC638" s="131"/>
      <c r="EFD638" s="131"/>
      <c r="EFE638" s="131"/>
      <c r="EFF638" s="131"/>
      <c r="EFG638" s="131"/>
      <c r="EFH638" s="131"/>
      <c r="EFI638" s="131"/>
      <c r="EFJ638" s="131"/>
      <c r="EFK638" s="131"/>
      <c r="EFL638" s="131"/>
      <c r="EFM638" s="131"/>
      <c r="EFN638" s="131"/>
      <c r="EFO638" s="131"/>
      <c r="EFP638" s="131"/>
      <c r="EFQ638" s="131"/>
      <c r="EFR638" s="131"/>
      <c r="EFS638" s="131"/>
      <c r="EFT638" s="131"/>
      <c r="EFU638" s="131"/>
      <c r="EFV638" s="131"/>
      <c r="EFW638" s="131"/>
      <c r="EFX638" s="131"/>
      <c r="EFY638" s="131"/>
      <c r="EFZ638" s="131"/>
      <c r="EGA638" s="131"/>
      <c r="EGB638" s="131"/>
      <c r="EGC638" s="131"/>
      <c r="EGD638" s="131"/>
      <c r="EGE638" s="131"/>
      <c r="EGF638" s="131"/>
      <c r="EGG638" s="131"/>
      <c r="EGH638" s="131"/>
      <c r="EGI638" s="131"/>
      <c r="EGJ638" s="131"/>
      <c r="EGK638" s="131"/>
      <c r="EGL638" s="131"/>
      <c r="EGM638" s="131"/>
      <c r="EGN638" s="131"/>
      <c r="EGO638" s="131"/>
      <c r="EGP638" s="131"/>
      <c r="EGQ638" s="131"/>
      <c r="EGR638" s="131"/>
      <c r="EGS638" s="131"/>
      <c r="EGT638" s="131"/>
      <c r="EGU638" s="131"/>
      <c r="EGV638" s="131"/>
      <c r="EGW638" s="131"/>
      <c r="EGX638" s="131"/>
      <c r="EGY638" s="131"/>
      <c r="EGZ638" s="131"/>
      <c r="EHA638" s="131"/>
      <c r="EHB638" s="131"/>
      <c r="EHC638" s="131"/>
      <c r="EHD638" s="131"/>
      <c r="EHE638" s="131"/>
      <c r="EHF638" s="131"/>
      <c r="EHG638" s="131"/>
      <c r="EHH638" s="131"/>
      <c r="EHI638" s="131"/>
      <c r="EHJ638" s="131"/>
      <c r="EHK638" s="131"/>
      <c r="EHL638" s="131"/>
      <c r="EHM638" s="131"/>
      <c r="EHN638" s="131"/>
      <c r="EHO638" s="131"/>
      <c r="EHP638" s="131"/>
      <c r="EHQ638" s="131"/>
      <c r="EHR638" s="131"/>
      <c r="EHS638" s="131"/>
      <c r="EHT638" s="131"/>
      <c r="EHU638" s="131"/>
      <c r="EHV638" s="131"/>
      <c r="EHW638" s="131"/>
      <c r="EHX638" s="131"/>
      <c r="EHY638" s="131"/>
      <c r="EHZ638" s="131"/>
      <c r="EIA638" s="131"/>
      <c r="EIB638" s="131"/>
      <c r="EIC638" s="131"/>
      <c r="EID638" s="131"/>
      <c r="EIE638" s="131"/>
      <c r="EIF638" s="131"/>
      <c r="EIG638" s="131"/>
      <c r="EIH638" s="131"/>
      <c r="EII638" s="131"/>
      <c r="EIJ638" s="131"/>
      <c r="EIK638" s="131"/>
      <c r="EIL638" s="131"/>
      <c r="EIM638" s="131"/>
      <c r="EIN638" s="131"/>
      <c r="EIO638" s="131"/>
      <c r="EIP638" s="131"/>
      <c r="EIQ638" s="131"/>
      <c r="EIR638" s="131"/>
      <c r="EIS638" s="131"/>
      <c r="EIT638" s="131"/>
      <c r="EIU638" s="131"/>
      <c r="EIV638" s="131"/>
      <c r="EIW638" s="131"/>
      <c r="EIX638" s="131"/>
      <c r="EIY638" s="131"/>
      <c r="EIZ638" s="131"/>
      <c r="EJA638" s="131"/>
      <c r="EJB638" s="131"/>
      <c r="EJC638" s="131"/>
      <c r="EJD638" s="131"/>
      <c r="EJE638" s="131"/>
      <c r="EJF638" s="131"/>
      <c r="EJG638" s="131"/>
      <c r="EJH638" s="131"/>
      <c r="EJI638" s="131"/>
      <c r="EJJ638" s="131"/>
      <c r="EJK638" s="131"/>
      <c r="EJL638" s="131"/>
      <c r="EJM638" s="131"/>
      <c r="EJN638" s="131"/>
      <c r="EJO638" s="131"/>
      <c r="EJP638" s="131"/>
      <c r="EJQ638" s="131"/>
      <c r="EJR638" s="131"/>
      <c r="EJS638" s="131"/>
      <c r="EJT638" s="131"/>
      <c r="EJU638" s="131"/>
      <c r="EJV638" s="131"/>
      <c r="EJW638" s="131"/>
      <c r="EJX638" s="131"/>
      <c r="EJY638" s="131"/>
      <c r="EJZ638" s="131"/>
      <c r="EKA638" s="131"/>
      <c r="EKB638" s="131"/>
      <c r="EKC638" s="131"/>
      <c r="EKD638" s="131"/>
      <c r="EKE638" s="131"/>
      <c r="EKF638" s="131"/>
      <c r="EKG638" s="131"/>
      <c r="EKH638" s="131"/>
      <c r="EKI638" s="131"/>
      <c r="EKJ638" s="131"/>
      <c r="EKK638" s="131"/>
      <c r="EKL638" s="131"/>
      <c r="EKM638" s="131"/>
      <c r="EKN638" s="131"/>
      <c r="EKO638" s="131"/>
      <c r="EKP638" s="131"/>
      <c r="EKQ638" s="131"/>
      <c r="EKR638" s="131"/>
      <c r="EKS638" s="131"/>
      <c r="EKT638" s="131"/>
      <c r="EKU638" s="131"/>
      <c r="EKV638" s="131"/>
      <c r="EKW638" s="131"/>
      <c r="EKX638" s="131"/>
      <c r="EKY638" s="131"/>
      <c r="EKZ638" s="131"/>
      <c r="ELA638" s="131"/>
      <c r="ELB638" s="131"/>
      <c r="ELC638" s="131"/>
      <c r="ELD638" s="131"/>
      <c r="ELE638" s="131"/>
      <c r="ELF638" s="131"/>
      <c r="ELG638" s="131"/>
      <c r="ELH638" s="131"/>
      <c r="ELI638" s="131"/>
      <c r="ELJ638" s="131"/>
      <c r="ELK638" s="131"/>
      <c r="ELL638" s="131"/>
      <c r="ELM638" s="131"/>
      <c r="ELN638" s="131"/>
      <c r="ELO638" s="131"/>
      <c r="ELP638" s="131"/>
      <c r="ELQ638" s="131"/>
      <c r="ELR638" s="131"/>
      <c r="ELS638" s="131"/>
      <c r="ELT638" s="131"/>
      <c r="ELU638" s="131"/>
      <c r="ELV638" s="131"/>
      <c r="ELW638" s="131"/>
      <c r="ELX638" s="131"/>
      <c r="ELY638" s="131"/>
      <c r="ELZ638" s="131"/>
      <c r="EMA638" s="131"/>
      <c r="EMB638" s="131"/>
      <c r="EMC638" s="131"/>
      <c r="EMD638" s="131"/>
      <c r="EME638" s="131"/>
      <c r="EMF638" s="131"/>
      <c r="EMG638" s="131"/>
      <c r="EMH638" s="131"/>
      <c r="EMI638" s="131"/>
      <c r="EMJ638" s="131"/>
      <c r="EMK638" s="131"/>
      <c r="EML638" s="131"/>
      <c r="EMM638" s="131"/>
      <c r="EMN638" s="131"/>
      <c r="EMO638" s="131"/>
      <c r="EMP638" s="131"/>
      <c r="EMQ638" s="131"/>
      <c r="EMR638" s="131"/>
      <c r="EMS638" s="131"/>
      <c r="EMT638" s="131"/>
      <c r="EMU638" s="131"/>
      <c r="EMV638" s="131"/>
      <c r="EMW638" s="131"/>
      <c r="EMX638" s="131"/>
      <c r="EMY638" s="131"/>
      <c r="EMZ638" s="131"/>
      <c r="ENA638" s="131"/>
      <c r="ENB638" s="131"/>
      <c r="ENC638" s="131"/>
      <c r="END638" s="131"/>
      <c r="ENE638" s="131"/>
      <c r="ENF638" s="131"/>
      <c r="ENG638" s="131"/>
      <c r="ENH638" s="131"/>
      <c r="ENI638" s="131"/>
      <c r="ENJ638" s="131"/>
      <c r="ENK638" s="131"/>
      <c r="ENL638" s="131"/>
      <c r="ENM638" s="131"/>
      <c r="ENN638" s="131"/>
      <c r="ENO638" s="131"/>
      <c r="ENP638" s="131"/>
      <c r="ENQ638" s="131"/>
      <c r="ENR638" s="131"/>
      <c r="ENS638" s="131"/>
      <c r="ENT638" s="131"/>
      <c r="ENU638" s="131"/>
      <c r="ENV638" s="131"/>
      <c r="ENW638" s="131"/>
      <c r="ENX638" s="131"/>
      <c r="ENY638" s="131"/>
      <c r="ENZ638" s="131"/>
      <c r="EOA638" s="131"/>
      <c r="EOB638" s="131"/>
      <c r="EOC638" s="131"/>
      <c r="EOD638" s="131"/>
      <c r="EOE638" s="131"/>
      <c r="EOF638" s="131"/>
      <c r="EOG638" s="131"/>
      <c r="EOH638" s="131"/>
      <c r="EOI638" s="131"/>
      <c r="EOJ638" s="131"/>
      <c r="EOK638" s="131"/>
      <c r="EOL638" s="131"/>
      <c r="EOM638" s="131"/>
      <c r="EON638" s="131"/>
      <c r="EOO638" s="131"/>
      <c r="EOP638" s="131"/>
      <c r="EOQ638" s="131"/>
      <c r="EOR638" s="131"/>
      <c r="EOS638" s="131"/>
      <c r="EOT638" s="131"/>
      <c r="EOU638" s="131"/>
      <c r="EOV638" s="131"/>
      <c r="EOW638" s="131"/>
      <c r="EOX638" s="131"/>
      <c r="EOY638" s="131"/>
      <c r="EOZ638" s="131"/>
      <c r="EPA638" s="131"/>
      <c r="EPB638" s="131"/>
      <c r="EPC638" s="131"/>
      <c r="EPD638" s="131"/>
      <c r="EPE638" s="131"/>
      <c r="EPF638" s="131"/>
      <c r="EPG638" s="131"/>
      <c r="EPH638" s="131"/>
      <c r="EPI638" s="131"/>
      <c r="EPJ638" s="131"/>
      <c r="EPK638" s="131"/>
      <c r="EPL638" s="131"/>
      <c r="EPM638" s="131"/>
      <c r="EPN638" s="131"/>
      <c r="EPO638" s="131"/>
      <c r="EPP638" s="131"/>
      <c r="EPQ638" s="131"/>
      <c r="EPR638" s="131"/>
      <c r="EPS638" s="131"/>
      <c r="EPT638" s="131"/>
      <c r="EPU638" s="131"/>
      <c r="EPV638" s="131"/>
      <c r="EPW638" s="131"/>
      <c r="EPX638" s="131"/>
      <c r="EPY638" s="131"/>
      <c r="EPZ638" s="131"/>
      <c r="EQA638" s="131"/>
      <c r="EQB638" s="131"/>
      <c r="EQC638" s="131"/>
      <c r="EQD638" s="131"/>
      <c r="EQE638" s="131"/>
      <c r="EQF638" s="131"/>
      <c r="EQG638" s="131"/>
      <c r="EQH638" s="131"/>
      <c r="EQI638" s="131"/>
      <c r="EQJ638" s="131"/>
      <c r="EQK638" s="131"/>
      <c r="EQL638" s="131"/>
      <c r="EQM638" s="131"/>
      <c r="EQN638" s="131"/>
      <c r="EQO638" s="131"/>
      <c r="EQP638" s="131"/>
      <c r="EQQ638" s="131"/>
      <c r="EQR638" s="131"/>
      <c r="EQS638" s="131"/>
      <c r="EQT638" s="131"/>
      <c r="EQU638" s="131"/>
      <c r="EQV638" s="131"/>
      <c r="EQW638" s="131"/>
      <c r="EQX638" s="131"/>
      <c r="EQY638" s="131"/>
      <c r="EQZ638" s="131"/>
      <c r="ERA638" s="131"/>
      <c r="ERB638" s="131"/>
      <c r="ERC638" s="131"/>
      <c r="ERD638" s="131"/>
      <c r="ERE638" s="131"/>
      <c r="ERF638" s="131"/>
      <c r="ERG638" s="131"/>
      <c r="ERH638" s="131"/>
      <c r="ERI638" s="131"/>
      <c r="ERJ638" s="131"/>
      <c r="ERK638" s="131"/>
      <c r="ERL638" s="131"/>
      <c r="ERM638" s="131"/>
      <c r="ERN638" s="131"/>
      <c r="ERO638" s="131"/>
      <c r="ERP638" s="131"/>
      <c r="ERQ638" s="131"/>
      <c r="ERR638" s="131"/>
      <c r="ERS638" s="131"/>
      <c r="ERT638" s="131"/>
      <c r="ERU638" s="131"/>
      <c r="ERV638" s="131"/>
      <c r="ERW638" s="131"/>
      <c r="ERX638" s="131"/>
      <c r="ERY638" s="131"/>
      <c r="ERZ638" s="131"/>
      <c r="ESA638" s="131"/>
      <c r="ESB638" s="131"/>
      <c r="ESC638" s="131"/>
      <c r="ESD638" s="131"/>
      <c r="ESE638" s="131"/>
      <c r="ESF638" s="131"/>
      <c r="ESG638" s="131"/>
      <c r="ESH638" s="131"/>
      <c r="ESI638" s="131"/>
      <c r="ESJ638" s="131"/>
      <c r="ESK638" s="131"/>
      <c r="ESL638" s="131"/>
      <c r="ESM638" s="131"/>
      <c r="ESN638" s="131"/>
      <c r="ESO638" s="131"/>
      <c r="ESP638" s="131"/>
      <c r="ESQ638" s="131"/>
      <c r="ESR638" s="131"/>
      <c r="ESS638" s="131"/>
      <c r="EST638" s="131"/>
      <c r="ESU638" s="131"/>
      <c r="ESV638" s="131"/>
      <c r="ESW638" s="131"/>
      <c r="ESX638" s="131"/>
      <c r="ESY638" s="131"/>
      <c r="ESZ638" s="131"/>
      <c r="ETA638" s="131"/>
      <c r="ETB638" s="131"/>
      <c r="ETC638" s="131"/>
      <c r="ETD638" s="131"/>
      <c r="ETE638" s="131"/>
      <c r="ETF638" s="131"/>
      <c r="ETG638" s="131"/>
      <c r="ETH638" s="131"/>
      <c r="ETI638" s="131"/>
      <c r="ETJ638" s="131"/>
      <c r="ETK638" s="131"/>
      <c r="ETL638" s="131"/>
      <c r="ETM638" s="131"/>
      <c r="ETN638" s="131"/>
      <c r="ETO638" s="131"/>
      <c r="ETP638" s="131"/>
      <c r="ETQ638" s="131"/>
      <c r="ETR638" s="131"/>
      <c r="ETS638" s="131"/>
      <c r="ETT638" s="131"/>
      <c r="ETU638" s="131"/>
      <c r="ETV638" s="131"/>
      <c r="ETW638" s="131"/>
      <c r="ETX638" s="131"/>
      <c r="ETY638" s="131"/>
      <c r="ETZ638" s="131"/>
      <c r="EUA638" s="131"/>
      <c r="EUB638" s="131"/>
      <c r="EUC638" s="131"/>
      <c r="EUD638" s="131"/>
      <c r="EUE638" s="131"/>
      <c r="EUF638" s="131"/>
      <c r="EUG638" s="131"/>
      <c r="EUH638" s="131"/>
      <c r="EUI638" s="131"/>
      <c r="EUJ638" s="131"/>
      <c r="EUK638" s="131"/>
      <c r="EUL638" s="131"/>
      <c r="EUM638" s="131"/>
      <c r="EUN638" s="131"/>
      <c r="EUO638" s="131"/>
      <c r="EUP638" s="131"/>
      <c r="EUQ638" s="131"/>
      <c r="EUR638" s="131"/>
      <c r="EUS638" s="131"/>
      <c r="EUT638" s="131"/>
      <c r="EUU638" s="131"/>
      <c r="EUV638" s="131"/>
      <c r="EUW638" s="131"/>
      <c r="EUX638" s="131"/>
      <c r="EUY638" s="131"/>
      <c r="EUZ638" s="131"/>
      <c r="EVA638" s="131"/>
      <c r="EVB638" s="131"/>
      <c r="EVC638" s="131"/>
      <c r="EVD638" s="131"/>
      <c r="EVE638" s="131"/>
      <c r="EVF638" s="131"/>
      <c r="EVG638" s="131"/>
      <c r="EVH638" s="131"/>
      <c r="EVI638" s="131"/>
      <c r="EVJ638" s="131"/>
      <c r="EVK638" s="131"/>
      <c r="EVL638" s="131"/>
      <c r="EVM638" s="131"/>
      <c r="EVN638" s="131"/>
      <c r="EVO638" s="131"/>
      <c r="EVP638" s="131"/>
      <c r="EVQ638" s="131"/>
      <c r="EVR638" s="131"/>
      <c r="EVS638" s="131"/>
      <c r="EVT638" s="131"/>
      <c r="EVU638" s="131"/>
      <c r="EVV638" s="131"/>
      <c r="EVW638" s="131"/>
      <c r="EVX638" s="131"/>
      <c r="EVY638" s="131"/>
      <c r="EVZ638" s="131"/>
      <c r="EWA638" s="131"/>
      <c r="EWB638" s="131"/>
      <c r="EWC638" s="131"/>
      <c r="EWD638" s="131"/>
      <c r="EWE638" s="131"/>
      <c r="EWF638" s="131"/>
      <c r="EWG638" s="131"/>
      <c r="EWH638" s="131"/>
      <c r="EWI638" s="131"/>
      <c r="EWJ638" s="131"/>
      <c r="EWK638" s="131"/>
      <c r="EWL638" s="131"/>
      <c r="EWM638" s="131"/>
      <c r="EWN638" s="131"/>
      <c r="EWO638" s="131"/>
      <c r="EWP638" s="131"/>
      <c r="EWQ638" s="131"/>
      <c r="EWR638" s="131"/>
      <c r="EWS638" s="131"/>
      <c r="EWT638" s="131"/>
      <c r="EWU638" s="131"/>
      <c r="EWV638" s="131"/>
      <c r="EWW638" s="131"/>
      <c r="EWX638" s="131"/>
      <c r="EWY638" s="131"/>
      <c r="EWZ638" s="131"/>
      <c r="EXA638" s="131"/>
      <c r="EXB638" s="131"/>
      <c r="EXC638" s="131"/>
      <c r="EXD638" s="131"/>
      <c r="EXE638" s="131"/>
      <c r="EXF638" s="131"/>
      <c r="EXG638" s="131"/>
      <c r="EXH638" s="131"/>
      <c r="EXI638" s="131"/>
      <c r="EXJ638" s="131"/>
      <c r="EXK638" s="131"/>
      <c r="EXL638" s="131"/>
      <c r="EXM638" s="131"/>
      <c r="EXN638" s="131"/>
      <c r="EXO638" s="131"/>
      <c r="EXP638" s="131"/>
      <c r="EXQ638" s="131"/>
      <c r="EXR638" s="131"/>
      <c r="EXS638" s="131"/>
      <c r="EXT638" s="131"/>
      <c r="EXU638" s="131"/>
      <c r="EXV638" s="131"/>
      <c r="EXW638" s="131"/>
      <c r="EXX638" s="131"/>
      <c r="EXY638" s="131"/>
      <c r="EXZ638" s="131"/>
      <c r="EYA638" s="131"/>
      <c r="EYB638" s="131"/>
      <c r="EYC638" s="131"/>
      <c r="EYD638" s="131"/>
      <c r="EYE638" s="131"/>
      <c r="EYF638" s="131"/>
      <c r="EYG638" s="131"/>
      <c r="EYH638" s="131"/>
      <c r="EYI638" s="131"/>
      <c r="EYJ638" s="131"/>
      <c r="EYK638" s="131"/>
      <c r="EYL638" s="131"/>
      <c r="EYM638" s="131"/>
      <c r="EYN638" s="131"/>
      <c r="EYO638" s="131"/>
      <c r="EYP638" s="131"/>
      <c r="EYQ638" s="131"/>
      <c r="EYR638" s="131"/>
      <c r="EYS638" s="131"/>
      <c r="EYT638" s="131"/>
      <c r="EYU638" s="131"/>
      <c r="EYV638" s="131"/>
      <c r="EYW638" s="131"/>
      <c r="EYX638" s="131"/>
      <c r="EYY638" s="131"/>
      <c r="EYZ638" s="131"/>
      <c r="EZA638" s="131"/>
      <c r="EZB638" s="131"/>
      <c r="EZC638" s="131"/>
      <c r="EZD638" s="131"/>
      <c r="EZE638" s="131"/>
      <c r="EZF638" s="131"/>
      <c r="EZG638" s="131"/>
      <c r="EZH638" s="131"/>
      <c r="EZI638" s="131"/>
      <c r="EZJ638" s="131"/>
      <c r="EZK638" s="131"/>
      <c r="EZL638" s="131"/>
      <c r="EZM638" s="131"/>
      <c r="EZN638" s="131"/>
      <c r="EZO638" s="131"/>
      <c r="EZP638" s="131"/>
      <c r="EZQ638" s="131"/>
      <c r="EZR638" s="131"/>
      <c r="EZS638" s="131"/>
      <c r="EZT638" s="131"/>
      <c r="EZU638" s="131"/>
      <c r="EZV638" s="131"/>
      <c r="EZW638" s="131"/>
      <c r="EZX638" s="131"/>
      <c r="EZY638" s="131"/>
      <c r="EZZ638" s="131"/>
      <c r="FAA638" s="131"/>
      <c r="FAB638" s="131"/>
      <c r="FAC638" s="131"/>
      <c r="FAD638" s="131"/>
      <c r="FAE638" s="131"/>
      <c r="FAF638" s="131"/>
      <c r="FAG638" s="131"/>
      <c r="FAH638" s="131"/>
      <c r="FAI638" s="131"/>
      <c r="FAJ638" s="131"/>
      <c r="FAK638" s="131"/>
      <c r="FAL638" s="131"/>
      <c r="FAM638" s="131"/>
      <c r="FAN638" s="131"/>
      <c r="FAO638" s="131"/>
      <c r="FAP638" s="131"/>
      <c r="FAQ638" s="131"/>
      <c r="FAR638" s="131"/>
      <c r="FAS638" s="131"/>
      <c r="FAT638" s="131"/>
      <c r="FAU638" s="131"/>
      <c r="FAV638" s="131"/>
      <c r="FAW638" s="131"/>
      <c r="FAX638" s="131"/>
      <c r="FAY638" s="131"/>
      <c r="FAZ638" s="131"/>
      <c r="FBA638" s="131"/>
      <c r="FBB638" s="131"/>
      <c r="FBC638" s="131"/>
      <c r="FBD638" s="131"/>
      <c r="FBE638" s="131"/>
      <c r="FBF638" s="131"/>
      <c r="FBG638" s="131"/>
      <c r="FBH638" s="131"/>
      <c r="FBI638" s="131"/>
      <c r="FBJ638" s="131"/>
      <c r="FBK638" s="131"/>
      <c r="FBL638" s="131"/>
      <c r="FBM638" s="131"/>
      <c r="FBN638" s="131"/>
      <c r="FBO638" s="131"/>
      <c r="FBP638" s="131"/>
      <c r="FBQ638" s="131"/>
      <c r="FBR638" s="131"/>
      <c r="FBS638" s="131"/>
      <c r="FBT638" s="131"/>
      <c r="FBU638" s="131"/>
      <c r="FBV638" s="131"/>
      <c r="FBW638" s="131"/>
      <c r="FBX638" s="131"/>
      <c r="FBY638" s="131"/>
      <c r="FBZ638" s="131"/>
      <c r="FCA638" s="131"/>
      <c r="FCB638" s="131"/>
      <c r="FCC638" s="131"/>
      <c r="FCD638" s="131"/>
      <c r="FCE638" s="131"/>
      <c r="FCF638" s="131"/>
      <c r="FCG638" s="131"/>
      <c r="FCH638" s="131"/>
      <c r="FCI638" s="131"/>
      <c r="FCJ638" s="131"/>
      <c r="FCK638" s="131"/>
      <c r="FCL638" s="131"/>
      <c r="FCM638" s="131"/>
      <c r="FCN638" s="131"/>
      <c r="FCO638" s="131"/>
      <c r="FCP638" s="131"/>
      <c r="FCQ638" s="131"/>
      <c r="FCR638" s="131"/>
      <c r="FCS638" s="131"/>
      <c r="FCT638" s="131"/>
      <c r="FCU638" s="131"/>
      <c r="FCV638" s="131"/>
      <c r="FCW638" s="131"/>
      <c r="FCX638" s="131"/>
      <c r="FCY638" s="131"/>
      <c r="FCZ638" s="131"/>
      <c r="FDA638" s="131"/>
      <c r="FDB638" s="131"/>
      <c r="FDC638" s="131"/>
      <c r="FDD638" s="131"/>
      <c r="FDE638" s="131"/>
      <c r="FDF638" s="131"/>
      <c r="FDG638" s="131"/>
      <c r="FDH638" s="131"/>
      <c r="FDI638" s="131"/>
      <c r="FDJ638" s="131"/>
      <c r="FDK638" s="131"/>
      <c r="FDL638" s="131"/>
      <c r="FDM638" s="131"/>
      <c r="FDN638" s="131"/>
      <c r="FDO638" s="131"/>
      <c r="FDP638" s="131"/>
      <c r="FDQ638" s="131"/>
      <c r="FDR638" s="131"/>
      <c r="FDS638" s="131"/>
      <c r="FDT638" s="131"/>
      <c r="FDU638" s="131"/>
      <c r="FDV638" s="131"/>
      <c r="FDW638" s="131"/>
      <c r="FDX638" s="131"/>
      <c r="FDY638" s="131"/>
      <c r="FDZ638" s="131"/>
      <c r="FEA638" s="131"/>
      <c r="FEB638" s="131"/>
      <c r="FEC638" s="131"/>
      <c r="FED638" s="131"/>
      <c r="FEE638" s="131"/>
      <c r="FEF638" s="131"/>
      <c r="FEG638" s="131"/>
      <c r="FEH638" s="131"/>
      <c r="FEI638" s="131"/>
      <c r="FEJ638" s="131"/>
      <c r="FEK638" s="131"/>
      <c r="FEL638" s="131"/>
      <c r="FEM638" s="131"/>
      <c r="FEN638" s="131"/>
      <c r="FEO638" s="131"/>
      <c r="FEP638" s="131"/>
      <c r="FEQ638" s="131"/>
      <c r="FER638" s="131"/>
      <c r="FES638" s="131"/>
      <c r="FET638" s="131"/>
      <c r="FEU638" s="131"/>
      <c r="FEV638" s="131"/>
      <c r="FEW638" s="131"/>
      <c r="FEX638" s="131"/>
      <c r="FEY638" s="131"/>
      <c r="FEZ638" s="131"/>
      <c r="FFA638" s="131"/>
      <c r="FFB638" s="131"/>
      <c r="FFC638" s="131"/>
      <c r="FFD638" s="131"/>
      <c r="FFE638" s="131"/>
      <c r="FFF638" s="131"/>
      <c r="FFG638" s="131"/>
      <c r="FFH638" s="131"/>
      <c r="FFI638" s="131"/>
      <c r="FFJ638" s="131"/>
      <c r="FFK638" s="131"/>
      <c r="FFL638" s="131"/>
      <c r="FFM638" s="131"/>
      <c r="FFN638" s="131"/>
      <c r="FFO638" s="131"/>
      <c r="FFP638" s="131"/>
      <c r="FFQ638" s="131"/>
      <c r="FFR638" s="131"/>
      <c r="FFS638" s="131"/>
      <c r="FFT638" s="131"/>
      <c r="FFU638" s="131"/>
      <c r="FFV638" s="131"/>
      <c r="FFW638" s="131"/>
      <c r="FFX638" s="131"/>
      <c r="FFY638" s="131"/>
      <c r="FFZ638" s="131"/>
      <c r="FGA638" s="131"/>
      <c r="FGB638" s="131"/>
      <c r="FGC638" s="131"/>
      <c r="FGD638" s="131"/>
      <c r="FGE638" s="131"/>
      <c r="FGF638" s="131"/>
      <c r="FGG638" s="131"/>
      <c r="FGH638" s="131"/>
      <c r="FGI638" s="131"/>
      <c r="FGJ638" s="131"/>
      <c r="FGK638" s="131"/>
      <c r="FGL638" s="131"/>
      <c r="FGM638" s="131"/>
      <c r="FGN638" s="131"/>
      <c r="FGO638" s="131"/>
      <c r="FGP638" s="131"/>
      <c r="FGQ638" s="131"/>
      <c r="FGR638" s="131"/>
      <c r="FGS638" s="131"/>
      <c r="FGT638" s="131"/>
      <c r="FGU638" s="131"/>
      <c r="FGV638" s="131"/>
      <c r="FGW638" s="131"/>
      <c r="FGX638" s="131"/>
      <c r="FGY638" s="131"/>
      <c r="FGZ638" s="131"/>
      <c r="FHA638" s="131"/>
      <c r="FHB638" s="131"/>
      <c r="FHC638" s="131"/>
      <c r="FHD638" s="131"/>
      <c r="FHE638" s="131"/>
      <c r="FHF638" s="131"/>
      <c r="FHG638" s="131"/>
      <c r="FHH638" s="131"/>
      <c r="FHI638" s="131"/>
      <c r="FHJ638" s="131"/>
      <c r="FHK638" s="131"/>
      <c r="FHL638" s="131"/>
      <c r="FHM638" s="131"/>
      <c r="FHN638" s="131"/>
      <c r="FHO638" s="131"/>
      <c r="FHP638" s="131"/>
      <c r="FHQ638" s="131"/>
      <c r="FHR638" s="131"/>
      <c r="FHS638" s="131"/>
      <c r="FHT638" s="131"/>
      <c r="FHU638" s="131"/>
      <c r="FHV638" s="131"/>
      <c r="FHW638" s="131"/>
      <c r="FHX638" s="131"/>
      <c r="FHY638" s="131"/>
      <c r="FHZ638" s="131"/>
      <c r="FIA638" s="131"/>
      <c r="FIB638" s="131"/>
      <c r="FIC638" s="131"/>
      <c r="FID638" s="131"/>
      <c r="FIE638" s="131"/>
      <c r="FIF638" s="131"/>
      <c r="FIG638" s="131"/>
      <c r="FIH638" s="131"/>
      <c r="FII638" s="131"/>
      <c r="FIJ638" s="131"/>
      <c r="FIK638" s="131"/>
      <c r="FIL638" s="131"/>
      <c r="FIM638" s="131"/>
      <c r="FIN638" s="131"/>
      <c r="FIO638" s="131"/>
      <c r="FIP638" s="131"/>
      <c r="FIQ638" s="131"/>
      <c r="FIR638" s="131"/>
      <c r="FIS638" s="131"/>
      <c r="FIT638" s="131"/>
      <c r="FIU638" s="131"/>
      <c r="FIV638" s="131"/>
      <c r="FIW638" s="131"/>
      <c r="FIX638" s="131"/>
      <c r="FIY638" s="131"/>
      <c r="FIZ638" s="131"/>
      <c r="FJA638" s="131"/>
      <c r="FJB638" s="131"/>
      <c r="FJC638" s="131"/>
      <c r="FJD638" s="131"/>
      <c r="FJE638" s="131"/>
      <c r="FJF638" s="131"/>
      <c r="FJG638" s="131"/>
      <c r="FJH638" s="131"/>
      <c r="FJI638" s="131"/>
      <c r="FJJ638" s="131"/>
      <c r="FJK638" s="131"/>
      <c r="FJL638" s="131"/>
      <c r="FJM638" s="131"/>
      <c r="FJN638" s="131"/>
      <c r="FJO638" s="131"/>
      <c r="FJP638" s="131"/>
      <c r="FJQ638" s="131"/>
      <c r="FJR638" s="131"/>
      <c r="FJS638" s="131"/>
      <c r="FJT638" s="131"/>
      <c r="FJU638" s="131"/>
      <c r="FJV638" s="131"/>
      <c r="FJW638" s="131"/>
      <c r="FJX638" s="131"/>
      <c r="FJY638" s="131"/>
      <c r="FJZ638" s="131"/>
      <c r="FKA638" s="131"/>
      <c r="FKB638" s="131"/>
      <c r="FKC638" s="131"/>
      <c r="FKD638" s="131"/>
      <c r="FKE638" s="131"/>
      <c r="FKF638" s="131"/>
      <c r="FKG638" s="131"/>
      <c r="FKH638" s="131"/>
      <c r="FKI638" s="131"/>
      <c r="FKJ638" s="131"/>
      <c r="FKK638" s="131"/>
      <c r="FKL638" s="131"/>
      <c r="FKM638" s="131"/>
      <c r="FKN638" s="131"/>
      <c r="FKO638" s="131"/>
      <c r="FKP638" s="131"/>
      <c r="FKQ638" s="131"/>
      <c r="FKR638" s="131"/>
      <c r="FKS638" s="131"/>
      <c r="FKT638" s="131"/>
      <c r="FKU638" s="131"/>
      <c r="FKV638" s="131"/>
      <c r="FKW638" s="131"/>
      <c r="FKX638" s="131"/>
      <c r="FKY638" s="131"/>
      <c r="FKZ638" s="131"/>
      <c r="FLA638" s="131"/>
      <c r="FLB638" s="131"/>
      <c r="FLC638" s="131"/>
      <c r="FLD638" s="131"/>
      <c r="FLE638" s="131"/>
      <c r="FLF638" s="131"/>
      <c r="FLG638" s="131"/>
      <c r="FLH638" s="131"/>
      <c r="FLI638" s="131"/>
      <c r="FLJ638" s="131"/>
      <c r="FLK638" s="131"/>
      <c r="FLL638" s="131"/>
      <c r="FLM638" s="131"/>
      <c r="FLN638" s="131"/>
      <c r="FLO638" s="131"/>
      <c r="FLP638" s="131"/>
      <c r="FLQ638" s="131"/>
      <c r="FLR638" s="131"/>
      <c r="FLS638" s="131"/>
      <c r="FLT638" s="131"/>
      <c r="FLU638" s="131"/>
      <c r="FLV638" s="131"/>
      <c r="FLW638" s="131"/>
      <c r="FLX638" s="131"/>
      <c r="FLY638" s="131"/>
      <c r="FLZ638" s="131"/>
      <c r="FMA638" s="131"/>
      <c r="FMB638" s="131"/>
      <c r="FMC638" s="131"/>
      <c r="FMD638" s="131"/>
      <c r="FME638" s="131"/>
      <c r="FMF638" s="131"/>
      <c r="FMG638" s="131"/>
      <c r="FMH638" s="131"/>
      <c r="FMI638" s="131"/>
      <c r="FMJ638" s="131"/>
      <c r="FMK638" s="131"/>
      <c r="FML638" s="131"/>
      <c r="FMM638" s="131"/>
      <c r="FMN638" s="131"/>
      <c r="FMO638" s="131"/>
      <c r="FMP638" s="131"/>
      <c r="FMQ638" s="131"/>
      <c r="FMR638" s="131"/>
      <c r="FMS638" s="131"/>
      <c r="FMT638" s="131"/>
      <c r="FMU638" s="131"/>
      <c r="FMV638" s="131"/>
      <c r="FMW638" s="131"/>
      <c r="FMX638" s="131"/>
      <c r="FMY638" s="131"/>
      <c r="FMZ638" s="131"/>
      <c r="FNA638" s="131"/>
      <c r="FNB638" s="131"/>
      <c r="FNC638" s="131"/>
      <c r="FND638" s="131"/>
      <c r="FNE638" s="131"/>
      <c r="FNF638" s="131"/>
      <c r="FNG638" s="131"/>
      <c r="FNH638" s="131"/>
      <c r="FNI638" s="131"/>
      <c r="FNJ638" s="131"/>
      <c r="FNK638" s="131"/>
      <c r="FNL638" s="131"/>
      <c r="FNM638" s="131"/>
      <c r="FNN638" s="131"/>
      <c r="FNO638" s="131"/>
      <c r="FNP638" s="131"/>
      <c r="FNQ638" s="131"/>
      <c r="FNR638" s="131"/>
      <c r="FNS638" s="131"/>
      <c r="FNT638" s="131"/>
      <c r="FNU638" s="131"/>
      <c r="FNV638" s="131"/>
      <c r="FNW638" s="131"/>
      <c r="FNX638" s="131"/>
      <c r="FNY638" s="131"/>
      <c r="FNZ638" s="131"/>
      <c r="FOA638" s="131"/>
      <c r="FOB638" s="131"/>
      <c r="FOC638" s="131"/>
      <c r="FOD638" s="131"/>
      <c r="FOE638" s="131"/>
      <c r="FOF638" s="131"/>
      <c r="FOG638" s="131"/>
      <c r="FOH638" s="131"/>
      <c r="FOI638" s="131"/>
      <c r="FOJ638" s="131"/>
      <c r="FOK638" s="131"/>
      <c r="FOL638" s="131"/>
      <c r="FOM638" s="131"/>
      <c r="FON638" s="131"/>
      <c r="FOO638" s="131"/>
      <c r="FOP638" s="131"/>
      <c r="FOQ638" s="131"/>
      <c r="FOR638" s="131"/>
      <c r="FOS638" s="131"/>
      <c r="FOT638" s="131"/>
      <c r="FOU638" s="131"/>
      <c r="FOV638" s="131"/>
      <c r="FOW638" s="131"/>
      <c r="FOX638" s="131"/>
      <c r="FOY638" s="131"/>
      <c r="FOZ638" s="131"/>
      <c r="FPA638" s="131"/>
      <c r="FPB638" s="131"/>
      <c r="FPC638" s="131"/>
      <c r="FPD638" s="131"/>
      <c r="FPE638" s="131"/>
      <c r="FPF638" s="131"/>
      <c r="FPG638" s="131"/>
      <c r="FPH638" s="131"/>
      <c r="FPI638" s="131"/>
      <c r="FPJ638" s="131"/>
      <c r="FPK638" s="131"/>
      <c r="FPL638" s="131"/>
      <c r="FPM638" s="131"/>
      <c r="FPN638" s="131"/>
      <c r="FPO638" s="131"/>
      <c r="FPP638" s="131"/>
      <c r="FPQ638" s="131"/>
      <c r="FPR638" s="131"/>
      <c r="FPS638" s="131"/>
      <c r="FPT638" s="131"/>
      <c r="FPU638" s="131"/>
      <c r="FPV638" s="131"/>
      <c r="FPW638" s="131"/>
      <c r="FPX638" s="131"/>
      <c r="FPY638" s="131"/>
      <c r="FPZ638" s="131"/>
      <c r="FQA638" s="131"/>
      <c r="FQB638" s="131"/>
      <c r="FQC638" s="131"/>
      <c r="FQD638" s="131"/>
      <c r="FQE638" s="131"/>
      <c r="FQF638" s="131"/>
      <c r="FQG638" s="131"/>
      <c r="FQH638" s="131"/>
      <c r="FQI638" s="131"/>
      <c r="FQJ638" s="131"/>
      <c r="FQK638" s="131"/>
      <c r="FQL638" s="131"/>
      <c r="FQM638" s="131"/>
      <c r="FQN638" s="131"/>
      <c r="FQO638" s="131"/>
      <c r="FQP638" s="131"/>
      <c r="FQQ638" s="131"/>
      <c r="FQR638" s="131"/>
      <c r="FQS638" s="131"/>
      <c r="FQT638" s="131"/>
      <c r="FQU638" s="131"/>
      <c r="FQV638" s="131"/>
      <c r="FQW638" s="131"/>
      <c r="FQX638" s="131"/>
      <c r="FQY638" s="131"/>
      <c r="FQZ638" s="131"/>
      <c r="FRA638" s="131"/>
      <c r="FRB638" s="131"/>
      <c r="FRC638" s="131"/>
      <c r="FRD638" s="131"/>
      <c r="FRE638" s="131"/>
      <c r="FRF638" s="131"/>
      <c r="FRG638" s="131"/>
      <c r="FRH638" s="131"/>
      <c r="FRI638" s="131"/>
      <c r="FRJ638" s="131"/>
      <c r="FRK638" s="131"/>
      <c r="FRL638" s="131"/>
      <c r="FRM638" s="131"/>
      <c r="FRN638" s="131"/>
      <c r="FRO638" s="131"/>
      <c r="FRP638" s="131"/>
      <c r="FRQ638" s="131"/>
      <c r="FRR638" s="131"/>
      <c r="FRS638" s="131"/>
      <c r="FRT638" s="131"/>
      <c r="FRU638" s="131"/>
      <c r="FRV638" s="131"/>
      <c r="FRW638" s="131"/>
      <c r="FRX638" s="131"/>
      <c r="FRY638" s="131"/>
      <c r="FRZ638" s="131"/>
      <c r="FSA638" s="131"/>
      <c r="FSB638" s="131"/>
      <c r="FSC638" s="131"/>
      <c r="FSD638" s="131"/>
      <c r="FSE638" s="131"/>
      <c r="FSF638" s="131"/>
      <c r="FSG638" s="131"/>
      <c r="FSH638" s="131"/>
      <c r="FSI638" s="131"/>
      <c r="FSJ638" s="131"/>
      <c r="FSK638" s="131"/>
      <c r="FSL638" s="131"/>
      <c r="FSM638" s="131"/>
      <c r="FSN638" s="131"/>
      <c r="FSO638" s="131"/>
      <c r="FSP638" s="131"/>
      <c r="FSQ638" s="131"/>
      <c r="FSR638" s="131"/>
      <c r="FSS638" s="131"/>
      <c r="FST638" s="131"/>
      <c r="FSU638" s="131"/>
      <c r="FSV638" s="131"/>
      <c r="FSW638" s="131"/>
      <c r="FSX638" s="131"/>
      <c r="FSY638" s="131"/>
      <c r="FSZ638" s="131"/>
      <c r="FTA638" s="131"/>
      <c r="FTB638" s="131"/>
      <c r="FTC638" s="131"/>
      <c r="FTD638" s="131"/>
      <c r="FTE638" s="131"/>
      <c r="FTF638" s="131"/>
      <c r="FTG638" s="131"/>
      <c r="FTH638" s="131"/>
      <c r="FTI638" s="131"/>
      <c r="FTJ638" s="131"/>
      <c r="FTK638" s="131"/>
      <c r="FTL638" s="131"/>
      <c r="FTM638" s="131"/>
      <c r="FTN638" s="131"/>
      <c r="FTO638" s="131"/>
      <c r="FTP638" s="131"/>
      <c r="FTQ638" s="131"/>
      <c r="FTR638" s="131"/>
      <c r="FTS638" s="131"/>
      <c r="FTT638" s="131"/>
      <c r="FTU638" s="131"/>
      <c r="FTV638" s="131"/>
      <c r="FTW638" s="131"/>
      <c r="FTX638" s="131"/>
      <c r="FTY638" s="131"/>
      <c r="FTZ638" s="131"/>
      <c r="FUA638" s="131"/>
      <c r="FUB638" s="131"/>
      <c r="FUC638" s="131"/>
      <c r="FUD638" s="131"/>
      <c r="FUE638" s="131"/>
      <c r="FUF638" s="131"/>
      <c r="FUG638" s="131"/>
      <c r="FUH638" s="131"/>
      <c r="FUI638" s="131"/>
      <c r="FUJ638" s="131"/>
      <c r="FUK638" s="131"/>
      <c r="FUL638" s="131"/>
      <c r="FUM638" s="131"/>
      <c r="FUN638" s="131"/>
      <c r="FUO638" s="131"/>
      <c r="FUP638" s="131"/>
      <c r="FUQ638" s="131"/>
      <c r="FUR638" s="131"/>
      <c r="FUS638" s="131"/>
      <c r="FUT638" s="131"/>
      <c r="FUU638" s="131"/>
      <c r="FUV638" s="131"/>
      <c r="FUW638" s="131"/>
      <c r="FUX638" s="131"/>
      <c r="FUY638" s="131"/>
      <c r="FUZ638" s="131"/>
      <c r="FVA638" s="131"/>
      <c r="FVB638" s="131"/>
      <c r="FVC638" s="131"/>
      <c r="FVD638" s="131"/>
      <c r="FVE638" s="131"/>
      <c r="FVF638" s="131"/>
      <c r="FVG638" s="131"/>
      <c r="FVH638" s="131"/>
      <c r="FVI638" s="131"/>
      <c r="FVJ638" s="131"/>
      <c r="FVK638" s="131"/>
      <c r="FVL638" s="131"/>
      <c r="FVM638" s="131"/>
      <c r="FVN638" s="131"/>
      <c r="FVO638" s="131"/>
      <c r="FVP638" s="131"/>
      <c r="FVQ638" s="131"/>
      <c r="FVR638" s="131"/>
      <c r="FVS638" s="131"/>
      <c r="FVT638" s="131"/>
      <c r="FVU638" s="131"/>
      <c r="FVV638" s="131"/>
      <c r="FVW638" s="131"/>
      <c r="FVX638" s="131"/>
      <c r="FVY638" s="131"/>
      <c r="FVZ638" s="131"/>
      <c r="FWA638" s="131"/>
      <c r="FWB638" s="131"/>
      <c r="FWC638" s="131"/>
      <c r="FWD638" s="131"/>
      <c r="FWE638" s="131"/>
      <c r="FWF638" s="131"/>
      <c r="FWG638" s="131"/>
      <c r="FWH638" s="131"/>
      <c r="FWI638" s="131"/>
      <c r="FWJ638" s="131"/>
      <c r="FWK638" s="131"/>
      <c r="FWL638" s="131"/>
      <c r="FWM638" s="131"/>
      <c r="FWN638" s="131"/>
      <c r="FWO638" s="131"/>
      <c r="FWP638" s="131"/>
      <c r="FWQ638" s="131"/>
      <c r="FWR638" s="131"/>
      <c r="FWS638" s="131"/>
      <c r="FWT638" s="131"/>
      <c r="FWU638" s="131"/>
      <c r="FWV638" s="131"/>
      <c r="FWW638" s="131"/>
      <c r="FWX638" s="131"/>
      <c r="FWY638" s="131"/>
      <c r="FWZ638" s="131"/>
      <c r="FXA638" s="131"/>
      <c r="FXB638" s="131"/>
      <c r="FXC638" s="131"/>
      <c r="FXD638" s="131"/>
      <c r="FXE638" s="131"/>
      <c r="FXF638" s="131"/>
      <c r="FXG638" s="131"/>
      <c r="FXH638" s="131"/>
      <c r="FXI638" s="131"/>
      <c r="FXJ638" s="131"/>
      <c r="FXK638" s="131"/>
      <c r="FXL638" s="131"/>
      <c r="FXM638" s="131"/>
      <c r="FXN638" s="131"/>
      <c r="FXO638" s="131"/>
      <c r="FXP638" s="131"/>
      <c r="FXQ638" s="131"/>
      <c r="FXR638" s="131"/>
      <c r="FXS638" s="131"/>
      <c r="FXT638" s="131"/>
      <c r="FXU638" s="131"/>
      <c r="FXV638" s="131"/>
      <c r="FXW638" s="131"/>
      <c r="FXX638" s="131"/>
      <c r="FXY638" s="131"/>
      <c r="FXZ638" s="131"/>
      <c r="FYA638" s="131"/>
      <c r="FYB638" s="131"/>
      <c r="FYC638" s="131"/>
      <c r="FYD638" s="131"/>
      <c r="FYE638" s="131"/>
      <c r="FYF638" s="131"/>
      <c r="FYG638" s="131"/>
      <c r="FYH638" s="131"/>
      <c r="FYI638" s="131"/>
      <c r="FYJ638" s="131"/>
      <c r="FYK638" s="131"/>
      <c r="FYL638" s="131"/>
      <c r="FYM638" s="131"/>
      <c r="FYN638" s="131"/>
      <c r="FYO638" s="131"/>
      <c r="FYP638" s="131"/>
      <c r="FYQ638" s="131"/>
      <c r="FYR638" s="131"/>
      <c r="FYS638" s="131"/>
      <c r="FYT638" s="131"/>
      <c r="FYU638" s="131"/>
      <c r="FYV638" s="131"/>
      <c r="FYW638" s="131"/>
      <c r="FYX638" s="131"/>
      <c r="FYY638" s="131"/>
      <c r="FYZ638" s="131"/>
      <c r="FZA638" s="131"/>
      <c r="FZB638" s="131"/>
      <c r="FZC638" s="131"/>
      <c r="FZD638" s="131"/>
      <c r="FZE638" s="131"/>
      <c r="FZF638" s="131"/>
      <c r="FZG638" s="131"/>
      <c r="FZH638" s="131"/>
      <c r="FZI638" s="131"/>
      <c r="FZJ638" s="131"/>
      <c r="FZK638" s="131"/>
      <c r="FZL638" s="131"/>
      <c r="FZM638" s="131"/>
      <c r="FZN638" s="131"/>
      <c r="FZO638" s="131"/>
      <c r="FZP638" s="131"/>
      <c r="FZQ638" s="131"/>
      <c r="FZR638" s="131"/>
      <c r="FZS638" s="131"/>
      <c r="FZT638" s="131"/>
      <c r="FZU638" s="131"/>
      <c r="FZV638" s="131"/>
      <c r="FZW638" s="131"/>
      <c r="FZX638" s="131"/>
      <c r="FZY638" s="131"/>
      <c r="FZZ638" s="131"/>
      <c r="GAA638" s="131"/>
      <c r="GAB638" s="131"/>
      <c r="GAC638" s="131"/>
      <c r="GAD638" s="131"/>
      <c r="GAE638" s="131"/>
      <c r="GAF638" s="131"/>
      <c r="GAG638" s="131"/>
      <c r="GAH638" s="131"/>
      <c r="GAI638" s="131"/>
      <c r="GAJ638" s="131"/>
      <c r="GAK638" s="131"/>
      <c r="GAL638" s="131"/>
      <c r="GAM638" s="131"/>
      <c r="GAN638" s="131"/>
      <c r="GAO638" s="131"/>
      <c r="GAP638" s="131"/>
      <c r="GAQ638" s="131"/>
      <c r="GAR638" s="131"/>
      <c r="GAS638" s="131"/>
      <c r="GAT638" s="131"/>
      <c r="GAU638" s="131"/>
      <c r="GAV638" s="131"/>
      <c r="GAW638" s="131"/>
      <c r="GAX638" s="131"/>
      <c r="GAY638" s="131"/>
      <c r="GAZ638" s="131"/>
      <c r="GBA638" s="131"/>
      <c r="GBB638" s="131"/>
      <c r="GBC638" s="131"/>
      <c r="GBD638" s="131"/>
      <c r="GBE638" s="131"/>
      <c r="GBF638" s="131"/>
      <c r="GBG638" s="131"/>
      <c r="GBH638" s="131"/>
      <c r="GBI638" s="131"/>
      <c r="GBJ638" s="131"/>
      <c r="GBK638" s="131"/>
      <c r="GBL638" s="131"/>
      <c r="GBM638" s="131"/>
      <c r="GBN638" s="131"/>
      <c r="GBO638" s="131"/>
      <c r="GBP638" s="131"/>
      <c r="GBQ638" s="131"/>
      <c r="GBR638" s="131"/>
      <c r="GBS638" s="131"/>
      <c r="GBT638" s="131"/>
      <c r="GBU638" s="131"/>
      <c r="GBV638" s="131"/>
      <c r="GBW638" s="131"/>
      <c r="GBX638" s="131"/>
      <c r="GBY638" s="131"/>
      <c r="GBZ638" s="131"/>
      <c r="GCA638" s="131"/>
      <c r="GCB638" s="131"/>
      <c r="GCC638" s="131"/>
      <c r="GCD638" s="131"/>
      <c r="GCE638" s="131"/>
      <c r="GCF638" s="131"/>
      <c r="GCG638" s="131"/>
      <c r="GCH638" s="131"/>
      <c r="GCI638" s="131"/>
      <c r="GCJ638" s="131"/>
      <c r="GCK638" s="131"/>
      <c r="GCL638" s="131"/>
      <c r="GCM638" s="131"/>
      <c r="GCN638" s="131"/>
      <c r="GCO638" s="131"/>
      <c r="GCP638" s="131"/>
      <c r="GCQ638" s="131"/>
      <c r="GCR638" s="131"/>
      <c r="GCS638" s="131"/>
      <c r="GCT638" s="131"/>
      <c r="GCU638" s="131"/>
      <c r="GCV638" s="131"/>
      <c r="GCW638" s="131"/>
      <c r="GCX638" s="131"/>
      <c r="GCY638" s="131"/>
      <c r="GCZ638" s="131"/>
      <c r="GDA638" s="131"/>
      <c r="GDB638" s="131"/>
      <c r="GDC638" s="131"/>
      <c r="GDD638" s="131"/>
      <c r="GDE638" s="131"/>
      <c r="GDF638" s="131"/>
      <c r="GDG638" s="131"/>
      <c r="GDH638" s="131"/>
      <c r="GDI638" s="131"/>
      <c r="GDJ638" s="131"/>
      <c r="GDK638" s="131"/>
      <c r="GDL638" s="131"/>
      <c r="GDM638" s="131"/>
      <c r="GDN638" s="131"/>
      <c r="GDO638" s="131"/>
      <c r="GDP638" s="131"/>
      <c r="GDQ638" s="131"/>
      <c r="GDR638" s="131"/>
      <c r="GDS638" s="131"/>
      <c r="GDT638" s="131"/>
      <c r="GDU638" s="131"/>
      <c r="GDV638" s="131"/>
      <c r="GDW638" s="131"/>
      <c r="GDX638" s="131"/>
      <c r="GDY638" s="131"/>
      <c r="GDZ638" s="131"/>
      <c r="GEA638" s="131"/>
      <c r="GEB638" s="131"/>
      <c r="GEC638" s="131"/>
      <c r="GED638" s="131"/>
      <c r="GEE638" s="131"/>
      <c r="GEF638" s="131"/>
      <c r="GEG638" s="131"/>
      <c r="GEH638" s="131"/>
      <c r="GEI638" s="131"/>
      <c r="GEJ638" s="131"/>
      <c r="GEK638" s="131"/>
      <c r="GEL638" s="131"/>
      <c r="GEM638" s="131"/>
      <c r="GEN638" s="131"/>
      <c r="GEO638" s="131"/>
      <c r="GEP638" s="131"/>
      <c r="GEQ638" s="131"/>
      <c r="GER638" s="131"/>
      <c r="GES638" s="131"/>
      <c r="GET638" s="131"/>
      <c r="GEU638" s="131"/>
      <c r="GEV638" s="131"/>
      <c r="GEW638" s="131"/>
      <c r="GEX638" s="131"/>
      <c r="GEY638" s="131"/>
      <c r="GEZ638" s="131"/>
      <c r="GFA638" s="131"/>
      <c r="GFB638" s="131"/>
      <c r="GFC638" s="131"/>
      <c r="GFD638" s="131"/>
      <c r="GFE638" s="131"/>
      <c r="GFF638" s="131"/>
      <c r="GFG638" s="131"/>
      <c r="GFH638" s="131"/>
      <c r="GFI638" s="131"/>
      <c r="GFJ638" s="131"/>
      <c r="GFK638" s="131"/>
      <c r="GFL638" s="131"/>
      <c r="GFM638" s="131"/>
      <c r="GFN638" s="131"/>
      <c r="GFO638" s="131"/>
      <c r="GFP638" s="131"/>
      <c r="GFQ638" s="131"/>
      <c r="GFR638" s="131"/>
      <c r="GFS638" s="131"/>
      <c r="GFT638" s="131"/>
      <c r="GFU638" s="131"/>
      <c r="GFV638" s="131"/>
      <c r="GFW638" s="131"/>
      <c r="GFX638" s="131"/>
      <c r="GFY638" s="131"/>
      <c r="GFZ638" s="131"/>
      <c r="GGA638" s="131"/>
      <c r="GGB638" s="131"/>
      <c r="GGC638" s="131"/>
      <c r="GGD638" s="131"/>
      <c r="GGE638" s="131"/>
      <c r="GGF638" s="131"/>
      <c r="GGG638" s="131"/>
      <c r="GGH638" s="131"/>
      <c r="GGI638" s="131"/>
      <c r="GGJ638" s="131"/>
      <c r="GGK638" s="131"/>
      <c r="GGL638" s="131"/>
      <c r="GGM638" s="131"/>
      <c r="GGN638" s="131"/>
      <c r="GGO638" s="131"/>
      <c r="GGP638" s="131"/>
      <c r="GGQ638" s="131"/>
      <c r="GGR638" s="131"/>
      <c r="GGS638" s="131"/>
      <c r="GGT638" s="131"/>
      <c r="GGU638" s="131"/>
      <c r="GGV638" s="131"/>
      <c r="GGW638" s="131"/>
      <c r="GGX638" s="131"/>
      <c r="GGY638" s="131"/>
      <c r="GGZ638" s="131"/>
      <c r="GHA638" s="131"/>
      <c r="GHB638" s="131"/>
      <c r="GHC638" s="131"/>
      <c r="GHD638" s="131"/>
      <c r="GHE638" s="131"/>
      <c r="GHF638" s="131"/>
      <c r="GHG638" s="131"/>
      <c r="GHH638" s="131"/>
      <c r="GHI638" s="131"/>
      <c r="GHJ638" s="131"/>
      <c r="GHK638" s="131"/>
      <c r="GHL638" s="131"/>
      <c r="GHM638" s="131"/>
      <c r="GHN638" s="131"/>
      <c r="GHO638" s="131"/>
      <c r="GHP638" s="131"/>
      <c r="GHQ638" s="131"/>
      <c r="GHR638" s="131"/>
      <c r="GHS638" s="131"/>
      <c r="GHT638" s="131"/>
      <c r="GHU638" s="131"/>
      <c r="GHV638" s="131"/>
      <c r="GHW638" s="131"/>
      <c r="GHX638" s="131"/>
      <c r="GHY638" s="131"/>
      <c r="GHZ638" s="131"/>
      <c r="GIA638" s="131"/>
      <c r="GIB638" s="131"/>
      <c r="GIC638" s="131"/>
      <c r="GID638" s="131"/>
      <c r="GIE638" s="131"/>
      <c r="GIF638" s="131"/>
      <c r="GIG638" s="131"/>
      <c r="GIH638" s="131"/>
      <c r="GII638" s="131"/>
      <c r="GIJ638" s="131"/>
      <c r="GIK638" s="131"/>
      <c r="GIL638" s="131"/>
      <c r="GIM638" s="131"/>
      <c r="GIN638" s="131"/>
      <c r="GIO638" s="131"/>
      <c r="GIP638" s="131"/>
      <c r="GIQ638" s="131"/>
      <c r="GIR638" s="131"/>
      <c r="GIS638" s="131"/>
      <c r="GIT638" s="131"/>
      <c r="GIU638" s="131"/>
      <c r="GIV638" s="131"/>
      <c r="GIW638" s="131"/>
      <c r="GIX638" s="131"/>
      <c r="GIY638" s="131"/>
      <c r="GIZ638" s="131"/>
      <c r="GJA638" s="131"/>
      <c r="GJB638" s="131"/>
      <c r="GJC638" s="131"/>
      <c r="GJD638" s="131"/>
      <c r="GJE638" s="131"/>
      <c r="GJF638" s="131"/>
      <c r="GJG638" s="131"/>
      <c r="GJH638" s="131"/>
      <c r="GJI638" s="131"/>
      <c r="GJJ638" s="131"/>
      <c r="GJK638" s="131"/>
      <c r="GJL638" s="131"/>
      <c r="GJM638" s="131"/>
      <c r="GJN638" s="131"/>
      <c r="GJO638" s="131"/>
      <c r="GJP638" s="131"/>
      <c r="GJQ638" s="131"/>
      <c r="GJR638" s="131"/>
      <c r="GJS638" s="131"/>
      <c r="GJT638" s="131"/>
      <c r="GJU638" s="131"/>
      <c r="GJV638" s="131"/>
      <c r="GJW638" s="131"/>
      <c r="GJX638" s="131"/>
      <c r="GJY638" s="131"/>
      <c r="GJZ638" s="131"/>
      <c r="GKA638" s="131"/>
      <c r="GKB638" s="131"/>
      <c r="GKC638" s="131"/>
      <c r="GKD638" s="131"/>
      <c r="GKE638" s="131"/>
      <c r="GKF638" s="131"/>
      <c r="GKG638" s="131"/>
      <c r="GKH638" s="131"/>
      <c r="GKI638" s="131"/>
      <c r="GKJ638" s="131"/>
      <c r="GKK638" s="131"/>
      <c r="GKL638" s="131"/>
      <c r="GKM638" s="131"/>
      <c r="GKN638" s="131"/>
      <c r="GKO638" s="131"/>
      <c r="GKP638" s="131"/>
      <c r="GKQ638" s="131"/>
      <c r="GKR638" s="131"/>
      <c r="GKS638" s="131"/>
      <c r="GKT638" s="131"/>
      <c r="GKU638" s="131"/>
      <c r="GKV638" s="131"/>
      <c r="GKW638" s="131"/>
      <c r="GKX638" s="131"/>
      <c r="GKY638" s="131"/>
      <c r="GKZ638" s="131"/>
      <c r="GLA638" s="131"/>
      <c r="GLB638" s="131"/>
      <c r="GLC638" s="131"/>
      <c r="GLD638" s="131"/>
      <c r="GLE638" s="131"/>
      <c r="GLF638" s="131"/>
      <c r="GLG638" s="131"/>
      <c r="GLH638" s="131"/>
      <c r="GLI638" s="131"/>
      <c r="GLJ638" s="131"/>
      <c r="GLK638" s="131"/>
      <c r="GLL638" s="131"/>
      <c r="GLM638" s="131"/>
      <c r="GLN638" s="131"/>
      <c r="GLO638" s="131"/>
      <c r="GLP638" s="131"/>
      <c r="GLQ638" s="131"/>
      <c r="GLR638" s="131"/>
      <c r="GLS638" s="131"/>
      <c r="GLT638" s="131"/>
      <c r="GLU638" s="131"/>
      <c r="GLV638" s="131"/>
      <c r="GLW638" s="131"/>
      <c r="GLX638" s="131"/>
      <c r="GLY638" s="131"/>
      <c r="GLZ638" s="131"/>
      <c r="GMA638" s="131"/>
      <c r="GMB638" s="131"/>
      <c r="GMC638" s="131"/>
      <c r="GMD638" s="131"/>
      <c r="GME638" s="131"/>
      <c r="GMF638" s="131"/>
      <c r="GMG638" s="131"/>
      <c r="GMH638" s="131"/>
      <c r="GMI638" s="131"/>
      <c r="GMJ638" s="131"/>
      <c r="GMK638" s="131"/>
      <c r="GML638" s="131"/>
      <c r="GMM638" s="131"/>
      <c r="GMN638" s="131"/>
      <c r="GMO638" s="131"/>
      <c r="GMP638" s="131"/>
      <c r="GMQ638" s="131"/>
      <c r="GMR638" s="131"/>
      <c r="GMS638" s="131"/>
      <c r="GMT638" s="131"/>
      <c r="GMU638" s="131"/>
      <c r="GMV638" s="131"/>
      <c r="GMW638" s="131"/>
      <c r="GMX638" s="131"/>
      <c r="GMY638" s="131"/>
      <c r="GMZ638" s="131"/>
      <c r="GNA638" s="131"/>
      <c r="GNB638" s="131"/>
      <c r="GNC638" s="131"/>
      <c r="GND638" s="131"/>
      <c r="GNE638" s="131"/>
      <c r="GNF638" s="131"/>
      <c r="GNG638" s="131"/>
      <c r="GNH638" s="131"/>
      <c r="GNI638" s="131"/>
      <c r="GNJ638" s="131"/>
      <c r="GNK638" s="131"/>
      <c r="GNL638" s="131"/>
      <c r="GNM638" s="131"/>
      <c r="GNN638" s="131"/>
      <c r="GNO638" s="131"/>
      <c r="GNP638" s="131"/>
      <c r="GNQ638" s="131"/>
      <c r="GNR638" s="131"/>
      <c r="GNS638" s="131"/>
      <c r="GNT638" s="131"/>
      <c r="GNU638" s="131"/>
      <c r="GNV638" s="131"/>
      <c r="GNW638" s="131"/>
      <c r="GNX638" s="131"/>
      <c r="GNY638" s="131"/>
      <c r="GNZ638" s="131"/>
      <c r="GOA638" s="131"/>
      <c r="GOB638" s="131"/>
      <c r="GOC638" s="131"/>
      <c r="GOD638" s="131"/>
      <c r="GOE638" s="131"/>
      <c r="GOF638" s="131"/>
      <c r="GOG638" s="131"/>
      <c r="GOH638" s="131"/>
      <c r="GOI638" s="131"/>
      <c r="GOJ638" s="131"/>
      <c r="GOK638" s="131"/>
      <c r="GOL638" s="131"/>
      <c r="GOM638" s="131"/>
      <c r="GON638" s="131"/>
      <c r="GOO638" s="131"/>
      <c r="GOP638" s="131"/>
      <c r="GOQ638" s="131"/>
      <c r="GOR638" s="131"/>
      <c r="GOS638" s="131"/>
      <c r="GOT638" s="131"/>
      <c r="GOU638" s="131"/>
      <c r="GOV638" s="131"/>
      <c r="GOW638" s="131"/>
      <c r="GOX638" s="131"/>
      <c r="GOY638" s="131"/>
      <c r="GOZ638" s="131"/>
      <c r="GPA638" s="131"/>
      <c r="GPB638" s="131"/>
      <c r="GPC638" s="131"/>
      <c r="GPD638" s="131"/>
      <c r="GPE638" s="131"/>
      <c r="GPF638" s="131"/>
      <c r="GPG638" s="131"/>
      <c r="GPH638" s="131"/>
      <c r="GPI638" s="131"/>
      <c r="GPJ638" s="131"/>
      <c r="GPK638" s="131"/>
      <c r="GPL638" s="131"/>
      <c r="GPM638" s="131"/>
      <c r="GPN638" s="131"/>
      <c r="GPO638" s="131"/>
      <c r="GPP638" s="131"/>
      <c r="GPQ638" s="131"/>
      <c r="GPR638" s="131"/>
      <c r="GPS638" s="131"/>
      <c r="GPT638" s="131"/>
      <c r="GPU638" s="131"/>
      <c r="GPV638" s="131"/>
      <c r="GPW638" s="131"/>
      <c r="GPX638" s="131"/>
      <c r="GPY638" s="131"/>
      <c r="GPZ638" s="131"/>
      <c r="GQA638" s="131"/>
      <c r="GQB638" s="131"/>
      <c r="GQC638" s="131"/>
      <c r="GQD638" s="131"/>
      <c r="GQE638" s="131"/>
      <c r="GQF638" s="131"/>
      <c r="GQG638" s="131"/>
      <c r="GQH638" s="131"/>
      <c r="GQI638" s="131"/>
      <c r="GQJ638" s="131"/>
      <c r="GQK638" s="131"/>
      <c r="GQL638" s="131"/>
      <c r="GQM638" s="131"/>
      <c r="GQN638" s="131"/>
      <c r="GQO638" s="131"/>
      <c r="GQP638" s="131"/>
      <c r="GQQ638" s="131"/>
      <c r="GQR638" s="131"/>
      <c r="GQS638" s="131"/>
      <c r="GQT638" s="131"/>
      <c r="GQU638" s="131"/>
      <c r="GQV638" s="131"/>
      <c r="GQW638" s="131"/>
      <c r="GQX638" s="131"/>
      <c r="GQY638" s="131"/>
      <c r="GQZ638" s="131"/>
      <c r="GRA638" s="131"/>
      <c r="GRB638" s="131"/>
      <c r="GRC638" s="131"/>
      <c r="GRD638" s="131"/>
      <c r="GRE638" s="131"/>
      <c r="GRF638" s="131"/>
      <c r="GRG638" s="131"/>
      <c r="GRH638" s="131"/>
      <c r="GRI638" s="131"/>
      <c r="GRJ638" s="131"/>
      <c r="GRK638" s="131"/>
      <c r="GRL638" s="131"/>
      <c r="GRM638" s="131"/>
      <c r="GRN638" s="131"/>
      <c r="GRO638" s="131"/>
      <c r="GRP638" s="131"/>
      <c r="GRQ638" s="131"/>
      <c r="GRR638" s="131"/>
      <c r="GRS638" s="131"/>
      <c r="GRT638" s="131"/>
      <c r="GRU638" s="131"/>
      <c r="GRV638" s="131"/>
      <c r="GRW638" s="131"/>
      <c r="GRX638" s="131"/>
      <c r="GRY638" s="131"/>
      <c r="GRZ638" s="131"/>
      <c r="GSA638" s="131"/>
      <c r="GSB638" s="131"/>
      <c r="GSC638" s="131"/>
      <c r="GSD638" s="131"/>
      <c r="GSE638" s="131"/>
      <c r="GSF638" s="131"/>
      <c r="GSG638" s="131"/>
      <c r="GSH638" s="131"/>
      <c r="GSI638" s="131"/>
      <c r="GSJ638" s="131"/>
      <c r="GSK638" s="131"/>
      <c r="GSL638" s="131"/>
      <c r="GSM638" s="131"/>
      <c r="GSN638" s="131"/>
      <c r="GSO638" s="131"/>
      <c r="GSP638" s="131"/>
      <c r="GSQ638" s="131"/>
      <c r="GSR638" s="131"/>
      <c r="GSS638" s="131"/>
      <c r="GST638" s="131"/>
      <c r="GSU638" s="131"/>
      <c r="GSV638" s="131"/>
      <c r="GSW638" s="131"/>
      <c r="GSX638" s="131"/>
      <c r="GSY638" s="131"/>
      <c r="GSZ638" s="131"/>
      <c r="GTA638" s="131"/>
      <c r="GTB638" s="131"/>
      <c r="GTC638" s="131"/>
      <c r="GTD638" s="131"/>
      <c r="GTE638" s="131"/>
      <c r="GTF638" s="131"/>
      <c r="GTG638" s="131"/>
      <c r="GTH638" s="131"/>
      <c r="GTI638" s="131"/>
      <c r="GTJ638" s="131"/>
      <c r="GTK638" s="131"/>
      <c r="GTL638" s="131"/>
      <c r="GTM638" s="131"/>
      <c r="GTN638" s="131"/>
      <c r="GTO638" s="131"/>
      <c r="GTP638" s="131"/>
      <c r="GTQ638" s="131"/>
      <c r="GTR638" s="131"/>
      <c r="GTS638" s="131"/>
      <c r="GTT638" s="131"/>
      <c r="GTU638" s="131"/>
      <c r="GTV638" s="131"/>
      <c r="GTW638" s="131"/>
      <c r="GTX638" s="131"/>
      <c r="GTY638" s="131"/>
      <c r="GTZ638" s="131"/>
      <c r="GUA638" s="131"/>
      <c r="GUB638" s="131"/>
      <c r="GUC638" s="131"/>
      <c r="GUD638" s="131"/>
      <c r="GUE638" s="131"/>
      <c r="GUF638" s="131"/>
      <c r="GUG638" s="131"/>
      <c r="GUH638" s="131"/>
      <c r="GUI638" s="131"/>
      <c r="GUJ638" s="131"/>
      <c r="GUK638" s="131"/>
      <c r="GUL638" s="131"/>
      <c r="GUM638" s="131"/>
      <c r="GUN638" s="131"/>
      <c r="GUO638" s="131"/>
      <c r="GUP638" s="131"/>
      <c r="GUQ638" s="131"/>
      <c r="GUR638" s="131"/>
      <c r="GUS638" s="131"/>
      <c r="GUT638" s="131"/>
      <c r="GUU638" s="131"/>
      <c r="GUV638" s="131"/>
      <c r="GUW638" s="131"/>
      <c r="GUX638" s="131"/>
      <c r="GUY638" s="131"/>
      <c r="GUZ638" s="131"/>
      <c r="GVA638" s="131"/>
      <c r="GVB638" s="131"/>
      <c r="GVC638" s="131"/>
      <c r="GVD638" s="131"/>
      <c r="GVE638" s="131"/>
      <c r="GVF638" s="131"/>
      <c r="GVG638" s="131"/>
      <c r="GVH638" s="131"/>
      <c r="GVI638" s="131"/>
      <c r="GVJ638" s="131"/>
      <c r="GVK638" s="131"/>
      <c r="GVL638" s="131"/>
      <c r="GVM638" s="131"/>
      <c r="GVN638" s="131"/>
      <c r="GVO638" s="131"/>
      <c r="GVP638" s="131"/>
      <c r="GVQ638" s="131"/>
      <c r="GVR638" s="131"/>
      <c r="GVS638" s="131"/>
      <c r="GVT638" s="131"/>
      <c r="GVU638" s="131"/>
      <c r="GVV638" s="131"/>
      <c r="GVW638" s="131"/>
      <c r="GVX638" s="131"/>
      <c r="GVY638" s="131"/>
      <c r="GVZ638" s="131"/>
      <c r="GWA638" s="131"/>
      <c r="GWB638" s="131"/>
      <c r="GWC638" s="131"/>
      <c r="GWD638" s="131"/>
      <c r="GWE638" s="131"/>
      <c r="GWF638" s="131"/>
      <c r="GWG638" s="131"/>
      <c r="GWH638" s="131"/>
      <c r="GWI638" s="131"/>
      <c r="GWJ638" s="131"/>
      <c r="GWK638" s="131"/>
      <c r="GWL638" s="131"/>
      <c r="GWM638" s="131"/>
      <c r="GWN638" s="131"/>
      <c r="GWO638" s="131"/>
      <c r="GWP638" s="131"/>
      <c r="GWQ638" s="131"/>
      <c r="GWR638" s="131"/>
      <c r="GWS638" s="131"/>
      <c r="GWT638" s="131"/>
      <c r="GWU638" s="131"/>
      <c r="GWV638" s="131"/>
      <c r="GWW638" s="131"/>
      <c r="GWX638" s="131"/>
      <c r="GWY638" s="131"/>
      <c r="GWZ638" s="131"/>
      <c r="GXA638" s="131"/>
      <c r="GXB638" s="131"/>
      <c r="GXC638" s="131"/>
      <c r="GXD638" s="131"/>
      <c r="GXE638" s="131"/>
      <c r="GXF638" s="131"/>
      <c r="GXG638" s="131"/>
      <c r="GXH638" s="131"/>
      <c r="GXI638" s="131"/>
      <c r="GXJ638" s="131"/>
      <c r="GXK638" s="131"/>
      <c r="GXL638" s="131"/>
      <c r="GXM638" s="131"/>
      <c r="GXN638" s="131"/>
      <c r="GXO638" s="131"/>
      <c r="GXP638" s="131"/>
      <c r="GXQ638" s="131"/>
      <c r="GXR638" s="131"/>
      <c r="GXS638" s="131"/>
      <c r="GXT638" s="131"/>
      <c r="GXU638" s="131"/>
      <c r="GXV638" s="131"/>
      <c r="GXW638" s="131"/>
      <c r="GXX638" s="131"/>
      <c r="GXY638" s="131"/>
      <c r="GXZ638" s="131"/>
      <c r="GYA638" s="131"/>
      <c r="GYB638" s="131"/>
      <c r="GYC638" s="131"/>
      <c r="GYD638" s="131"/>
      <c r="GYE638" s="131"/>
      <c r="GYF638" s="131"/>
      <c r="GYG638" s="131"/>
      <c r="GYH638" s="131"/>
      <c r="GYI638" s="131"/>
      <c r="GYJ638" s="131"/>
      <c r="GYK638" s="131"/>
      <c r="GYL638" s="131"/>
      <c r="GYM638" s="131"/>
      <c r="GYN638" s="131"/>
      <c r="GYO638" s="131"/>
      <c r="GYP638" s="131"/>
      <c r="GYQ638" s="131"/>
      <c r="GYR638" s="131"/>
      <c r="GYS638" s="131"/>
      <c r="GYT638" s="131"/>
      <c r="GYU638" s="131"/>
      <c r="GYV638" s="131"/>
      <c r="GYW638" s="131"/>
      <c r="GYX638" s="131"/>
      <c r="GYY638" s="131"/>
      <c r="GYZ638" s="131"/>
      <c r="GZA638" s="131"/>
      <c r="GZB638" s="131"/>
      <c r="GZC638" s="131"/>
      <c r="GZD638" s="131"/>
      <c r="GZE638" s="131"/>
      <c r="GZF638" s="131"/>
      <c r="GZG638" s="131"/>
      <c r="GZH638" s="131"/>
      <c r="GZI638" s="131"/>
      <c r="GZJ638" s="131"/>
      <c r="GZK638" s="131"/>
      <c r="GZL638" s="131"/>
      <c r="GZM638" s="131"/>
      <c r="GZN638" s="131"/>
      <c r="GZO638" s="131"/>
      <c r="GZP638" s="131"/>
      <c r="GZQ638" s="131"/>
      <c r="GZR638" s="131"/>
      <c r="GZS638" s="131"/>
      <c r="GZT638" s="131"/>
      <c r="GZU638" s="131"/>
      <c r="GZV638" s="131"/>
      <c r="GZW638" s="131"/>
      <c r="GZX638" s="131"/>
      <c r="GZY638" s="131"/>
      <c r="GZZ638" s="131"/>
      <c r="HAA638" s="131"/>
      <c r="HAB638" s="131"/>
      <c r="HAC638" s="131"/>
      <c r="HAD638" s="131"/>
      <c r="HAE638" s="131"/>
      <c r="HAF638" s="131"/>
      <c r="HAG638" s="131"/>
      <c r="HAH638" s="131"/>
      <c r="HAI638" s="131"/>
      <c r="HAJ638" s="131"/>
      <c r="HAK638" s="131"/>
      <c r="HAL638" s="131"/>
      <c r="HAM638" s="131"/>
      <c r="HAN638" s="131"/>
      <c r="HAO638" s="131"/>
      <c r="HAP638" s="131"/>
      <c r="HAQ638" s="131"/>
      <c r="HAR638" s="131"/>
      <c r="HAS638" s="131"/>
      <c r="HAT638" s="131"/>
      <c r="HAU638" s="131"/>
      <c r="HAV638" s="131"/>
      <c r="HAW638" s="131"/>
      <c r="HAX638" s="131"/>
      <c r="HAY638" s="131"/>
      <c r="HAZ638" s="131"/>
      <c r="HBA638" s="131"/>
      <c r="HBB638" s="131"/>
      <c r="HBC638" s="131"/>
      <c r="HBD638" s="131"/>
      <c r="HBE638" s="131"/>
      <c r="HBF638" s="131"/>
      <c r="HBG638" s="131"/>
      <c r="HBH638" s="131"/>
      <c r="HBI638" s="131"/>
      <c r="HBJ638" s="131"/>
      <c r="HBK638" s="131"/>
      <c r="HBL638" s="131"/>
      <c r="HBM638" s="131"/>
      <c r="HBN638" s="131"/>
      <c r="HBO638" s="131"/>
      <c r="HBP638" s="131"/>
      <c r="HBQ638" s="131"/>
      <c r="HBR638" s="131"/>
      <c r="HBS638" s="131"/>
      <c r="HBT638" s="131"/>
      <c r="HBU638" s="131"/>
      <c r="HBV638" s="131"/>
      <c r="HBW638" s="131"/>
      <c r="HBX638" s="131"/>
      <c r="HBY638" s="131"/>
      <c r="HBZ638" s="131"/>
      <c r="HCA638" s="131"/>
      <c r="HCB638" s="131"/>
      <c r="HCC638" s="131"/>
      <c r="HCD638" s="131"/>
      <c r="HCE638" s="131"/>
      <c r="HCF638" s="131"/>
      <c r="HCG638" s="131"/>
      <c r="HCH638" s="131"/>
      <c r="HCI638" s="131"/>
      <c r="HCJ638" s="131"/>
      <c r="HCK638" s="131"/>
      <c r="HCL638" s="131"/>
      <c r="HCM638" s="131"/>
      <c r="HCN638" s="131"/>
      <c r="HCO638" s="131"/>
      <c r="HCP638" s="131"/>
      <c r="HCQ638" s="131"/>
      <c r="HCR638" s="131"/>
      <c r="HCS638" s="131"/>
      <c r="HCT638" s="131"/>
      <c r="HCU638" s="131"/>
      <c r="HCV638" s="131"/>
      <c r="HCW638" s="131"/>
      <c r="HCX638" s="131"/>
      <c r="HCY638" s="131"/>
      <c r="HCZ638" s="131"/>
      <c r="HDA638" s="131"/>
      <c r="HDB638" s="131"/>
      <c r="HDC638" s="131"/>
      <c r="HDD638" s="131"/>
      <c r="HDE638" s="131"/>
      <c r="HDF638" s="131"/>
      <c r="HDG638" s="131"/>
      <c r="HDH638" s="131"/>
      <c r="HDI638" s="131"/>
      <c r="HDJ638" s="131"/>
      <c r="HDK638" s="131"/>
      <c r="HDL638" s="131"/>
      <c r="HDM638" s="131"/>
      <c r="HDN638" s="131"/>
      <c r="HDO638" s="131"/>
      <c r="HDP638" s="131"/>
      <c r="HDQ638" s="131"/>
      <c r="HDR638" s="131"/>
      <c r="HDS638" s="131"/>
      <c r="HDT638" s="131"/>
      <c r="HDU638" s="131"/>
      <c r="HDV638" s="131"/>
      <c r="HDW638" s="131"/>
      <c r="HDX638" s="131"/>
      <c r="HDY638" s="131"/>
      <c r="HDZ638" s="131"/>
      <c r="HEA638" s="131"/>
      <c r="HEB638" s="131"/>
      <c r="HEC638" s="131"/>
      <c r="HED638" s="131"/>
      <c r="HEE638" s="131"/>
      <c r="HEF638" s="131"/>
      <c r="HEG638" s="131"/>
      <c r="HEH638" s="131"/>
      <c r="HEI638" s="131"/>
      <c r="HEJ638" s="131"/>
      <c r="HEK638" s="131"/>
      <c r="HEL638" s="131"/>
      <c r="HEM638" s="131"/>
      <c r="HEN638" s="131"/>
      <c r="HEO638" s="131"/>
      <c r="HEP638" s="131"/>
      <c r="HEQ638" s="131"/>
      <c r="HER638" s="131"/>
      <c r="HES638" s="131"/>
      <c r="HET638" s="131"/>
      <c r="HEU638" s="131"/>
      <c r="HEV638" s="131"/>
      <c r="HEW638" s="131"/>
      <c r="HEX638" s="131"/>
      <c r="HEY638" s="131"/>
      <c r="HEZ638" s="131"/>
      <c r="HFA638" s="131"/>
      <c r="HFB638" s="131"/>
      <c r="HFC638" s="131"/>
      <c r="HFD638" s="131"/>
      <c r="HFE638" s="131"/>
      <c r="HFF638" s="131"/>
      <c r="HFG638" s="131"/>
      <c r="HFH638" s="131"/>
      <c r="HFI638" s="131"/>
      <c r="HFJ638" s="131"/>
      <c r="HFK638" s="131"/>
      <c r="HFL638" s="131"/>
      <c r="HFM638" s="131"/>
      <c r="HFN638" s="131"/>
      <c r="HFO638" s="131"/>
      <c r="HFP638" s="131"/>
      <c r="HFQ638" s="131"/>
      <c r="HFR638" s="131"/>
      <c r="HFS638" s="131"/>
      <c r="HFT638" s="131"/>
      <c r="HFU638" s="131"/>
      <c r="HFV638" s="131"/>
      <c r="HFW638" s="131"/>
      <c r="HFX638" s="131"/>
      <c r="HFY638" s="131"/>
      <c r="HFZ638" s="131"/>
      <c r="HGA638" s="131"/>
      <c r="HGB638" s="131"/>
      <c r="HGC638" s="131"/>
      <c r="HGD638" s="131"/>
      <c r="HGE638" s="131"/>
      <c r="HGF638" s="131"/>
      <c r="HGG638" s="131"/>
      <c r="HGH638" s="131"/>
      <c r="HGI638" s="131"/>
      <c r="HGJ638" s="131"/>
      <c r="HGK638" s="131"/>
      <c r="HGL638" s="131"/>
      <c r="HGM638" s="131"/>
      <c r="HGN638" s="131"/>
      <c r="HGO638" s="131"/>
      <c r="HGP638" s="131"/>
      <c r="HGQ638" s="131"/>
      <c r="HGR638" s="131"/>
      <c r="HGS638" s="131"/>
      <c r="HGT638" s="131"/>
      <c r="HGU638" s="131"/>
      <c r="HGV638" s="131"/>
      <c r="HGW638" s="131"/>
      <c r="HGX638" s="131"/>
      <c r="HGY638" s="131"/>
      <c r="HGZ638" s="131"/>
      <c r="HHA638" s="131"/>
      <c r="HHB638" s="131"/>
      <c r="HHC638" s="131"/>
      <c r="HHD638" s="131"/>
      <c r="HHE638" s="131"/>
      <c r="HHF638" s="131"/>
      <c r="HHG638" s="131"/>
      <c r="HHH638" s="131"/>
      <c r="HHI638" s="131"/>
      <c r="HHJ638" s="131"/>
      <c r="HHK638" s="131"/>
      <c r="HHL638" s="131"/>
      <c r="HHM638" s="131"/>
      <c r="HHN638" s="131"/>
      <c r="HHO638" s="131"/>
      <c r="HHP638" s="131"/>
      <c r="HHQ638" s="131"/>
      <c r="HHR638" s="131"/>
      <c r="HHS638" s="131"/>
      <c r="HHT638" s="131"/>
      <c r="HHU638" s="131"/>
      <c r="HHV638" s="131"/>
      <c r="HHW638" s="131"/>
      <c r="HHX638" s="131"/>
      <c r="HHY638" s="131"/>
      <c r="HHZ638" s="131"/>
      <c r="HIA638" s="131"/>
      <c r="HIB638" s="131"/>
      <c r="HIC638" s="131"/>
      <c r="HID638" s="131"/>
      <c r="HIE638" s="131"/>
      <c r="HIF638" s="131"/>
      <c r="HIG638" s="131"/>
      <c r="HIH638" s="131"/>
      <c r="HII638" s="131"/>
      <c r="HIJ638" s="131"/>
      <c r="HIK638" s="131"/>
      <c r="HIL638" s="131"/>
      <c r="HIM638" s="131"/>
      <c r="HIN638" s="131"/>
      <c r="HIO638" s="131"/>
      <c r="HIP638" s="131"/>
      <c r="HIQ638" s="131"/>
      <c r="HIR638" s="131"/>
      <c r="HIS638" s="131"/>
      <c r="HIT638" s="131"/>
      <c r="HIU638" s="131"/>
      <c r="HIV638" s="131"/>
      <c r="HIW638" s="131"/>
      <c r="HIX638" s="131"/>
      <c r="HIY638" s="131"/>
      <c r="HIZ638" s="131"/>
      <c r="HJA638" s="131"/>
      <c r="HJB638" s="131"/>
      <c r="HJC638" s="131"/>
      <c r="HJD638" s="131"/>
      <c r="HJE638" s="131"/>
      <c r="HJF638" s="131"/>
      <c r="HJG638" s="131"/>
      <c r="HJH638" s="131"/>
      <c r="HJI638" s="131"/>
      <c r="HJJ638" s="131"/>
      <c r="HJK638" s="131"/>
      <c r="HJL638" s="131"/>
      <c r="HJM638" s="131"/>
      <c r="HJN638" s="131"/>
      <c r="HJO638" s="131"/>
      <c r="HJP638" s="131"/>
      <c r="HJQ638" s="131"/>
      <c r="HJR638" s="131"/>
      <c r="HJS638" s="131"/>
      <c r="HJT638" s="131"/>
      <c r="HJU638" s="131"/>
      <c r="HJV638" s="131"/>
      <c r="HJW638" s="131"/>
      <c r="HJX638" s="131"/>
      <c r="HJY638" s="131"/>
      <c r="HJZ638" s="131"/>
      <c r="HKA638" s="131"/>
      <c r="HKB638" s="131"/>
      <c r="HKC638" s="131"/>
      <c r="HKD638" s="131"/>
      <c r="HKE638" s="131"/>
      <c r="HKF638" s="131"/>
      <c r="HKG638" s="131"/>
      <c r="HKH638" s="131"/>
      <c r="HKI638" s="131"/>
      <c r="HKJ638" s="131"/>
      <c r="HKK638" s="131"/>
      <c r="HKL638" s="131"/>
      <c r="HKM638" s="131"/>
      <c r="HKN638" s="131"/>
      <c r="HKO638" s="131"/>
      <c r="HKP638" s="131"/>
      <c r="HKQ638" s="131"/>
      <c r="HKR638" s="131"/>
      <c r="HKS638" s="131"/>
      <c r="HKT638" s="131"/>
      <c r="HKU638" s="131"/>
      <c r="HKV638" s="131"/>
      <c r="HKW638" s="131"/>
      <c r="HKX638" s="131"/>
      <c r="HKY638" s="131"/>
      <c r="HKZ638" s="131"/>
      <c r="HLA638" s="131"/>
      <c r="HLB638" s="131"/>
      <c r="HLC638" s="131"/>
      <c r="HLD638" s="131"/>
      <c r="HLE638" s="131"/>
      <c r="HLF638" s="131"/>
      <c r="HLG638" s="131"/>
      <c r="HLH638" s="131"/>
      <c r="HLI638" s="131"/>
      <c r="HLJ638" s="131"/>
      <c r="HLK638" s="131"/>
      <c r="HLL638" s="131"/>
      <c r="HLM638" s="131"/>
      <c r="HLN638" s="131"/>
      <c r="HLO638" s="131"/>
      <c r="HLP638" s="131"/>
      <c r="HLQ638" s="131"/>
      <c r="HLR638" s="131"/>
      <c r="HLS638" s="131"/>
      <c r="HLT638" s="131"/>
      <c r="HLU638" s="131"/>
      <c r="HLV638" s="131"/>
      <c r="HLW638" s="131"/>
      <c r="HLX638" s="131"/>
      <c r="HLY638" s="131"/>
      <c r="HLZ638" s="131"/>
      <c r="HMA638" s="131"/>
      <c r="HMB638" s="131"/>
      <c r="HMC638" s="131"/>
      <c r="HMD638" s="131"/>
      <c r="HME638" s="131"/>
      <c r="HMF638" s="131"/>
      <c r="HMG638" s="131"/>
      <c r="HMH638" s="131"/>
      <c r="HMI638" s="131"/>
      <c r="HMJ638" s="131"/>
      <c r="HMK638" s="131"/>
      <c r="HML638" s="131"/>
      <c r="HMM638" s="131"/>
      <c r="HMN638" s="131"/>
      <c r="HMO638" s="131"/>
      <c r="HMP638" s="131"/>
      <c r="HMQ638" s="131"/>
      <c r="HMR638" s="131"/>
      <c r="HMS638" s="131"/>
      <c r="HMT638" s="131"/>
      <c r="HMU638" s="131"/>
      <c r="HMV638" s="131"/>
      <c r="HMW638" s="131"/>
      <c r="HMX638" s="131"/>
      <c r="HMY638" s="131"/>
      <c r="HMZ638" s="131"/>
      <c r="HNA638" s="131"/>
      <c r="HNB638" s="131"/>
      <c r="HNC638" s="131"/>
      <c r="HND638" s="131"/>
      <c r="HNE638" s="131"/>
      <c r="HNF638" s="131"/>
      <c r="HNG638" s="131"/>
      <c r="HNH638" s="131"/>
      <c r="HNI638" s="131"/>
      <c r="HNJ638" s="131"/>
      <c r="HNK638" s="131"/>
      <c r="HNL638" s="131"/>
      <c r="HNM638" s="131"/>
      <c r="HNN638" s="131"/>
      <c r="HNO638" s="131"/>
      <c r="HNP638" s="131"/>
      <c r="HNQ638" s="131"/>
      <c r="HNR638" s="131"/>
      <c r="HNS638" s="131"/>
      <c r="HNT638" s="131"/>
      <c r="HNU638" s="131"/>
      <c r="HNV638" s="131"/>
      <c r="HNW638" s="131"/>
      <c r="HNX638" s="131"/>
      <c r="HNY638" s="131"/>
      <c r="HNZ638" s="131"/>
      <c r="HOA638" s="131"/>
      <c r="HOB638" s="131"/>
      <c r="HOC638" s="131"/>
      <c r="HOD638" s="131"/>
      <c r="HOE638" s="131"/>
      <c r="HOF638" s="131"/>
      <c r="HOG638" s="131"/>
      <c r="HOH638" s="131"/>
      <c r="HOI638" s="131"/>
      <c r="HOJ638" s="131"/>
      <c r="HOK638" s="131"/>
      <c r="HOL638" s="131"/>
      <c r="HOM638" s="131"/>
      <c r="HON638" s="131"/>
      <c r="HOO638" s="131"/>
      <c r="HOP638" s="131"/>
      <c r="HOQ638" s="131"/>
      <c r="HOR638" s="131"/>
      <c r="HOS638" s="131"/>
      <c r="HOT638" s="131"/>
      <c r="HOU638" s="131"/>
      <c r="HOV638" s="131"/>
      <c r="HOW638" s="131"/>
      <c r="HOX638" s="131"/>
      <c r="HOY638" s="131"/>
      <c r="HOZ638" s="131"/>
      <c r="HPA638" s="131"/>
      <c r="HPB638" s="131"/>
      <c r="HPC638" s="131"/>
      <c r="HPD638" s="131"/>
      <c r="HPE638" s="131"/>
      <c r="HPF638" s="131"/>
      <c r="HPG638" s="131"/>
      <c r="HPH638" s="131"/>
      <c r="HPI638" s="131"/>
      <c r="HPJ638" s="131"/>
      <c r="HPK638" s="131"/>
      <c r="HPL638" s="131"/>
      <c r="HPM638" s="131"/>
      <c r="HPN638" s="131"/>
      <c r="HPO638" s="131"/>
      <c r="HPP638" s="131"/>
      <c r="HPQ638" s="131"/>
      <c r="HPR638" s="131"/>
      <c r="HPS638" s="131"/>
      <c r="HPT638" s="131"/>
      <c r="HPU638" s="131"/>
      <c r="HPV638" s="131"/>
      <c r="HPW638" s="131"/>
      <c r="HPX638" s="131"/>
      <c r="HPY638" s="131"/>
      <c r="HPZ638" s="131"/>
      <c r="HQA638" s="131"/>
      <c r="HQB638" s="131"/>
      <c r="HQC638" s="131"/>
      <c r="HQD638" s="131"/>
      <c r="HQE638" s="131"/>
      <c r="HQF638" s="131"/>
      <c r="HQG638" s="131"/>
      <c r="HQH638" s="131"/>
      <c r="HQI638" s="131"/>
      <c r="HQJ638" s="131"/>
      <c r="HQK638" s="131"/>
      <c r="HQL638" s="131"/>
      <c r="HQM638" s="131"/>
      <c r="HQN638" s="131"/>
      <c r="HQO638" s="131"/>
      <c r="HQP638" s="131"/>
      <c r="HQQ638" s="131"/>
      <c r="HQR638" s="131"/>
      <c r="HQS638" s="131"/>
      <c r="HQT638" s="131"/>
      <c r="HQU638" s="131"/>
      <c r="HQV638" s="131"/>
      <c r="HQW638" s="131"/>
      <c r="HQX638" s="131"/>
      <c r="HQY638" s="131"/>
      <c r="HQZ638" s="131"/>
      <c r="HRA638" s="131"/>
      <c r="HRB638" s="131"/>
      <c r="HRC638" s="131"/>
      <c r="HRD638" s="131"/>
      <c r="HRE638" s="131"/>
      <c r="HRF638" s="131"/>
      <c r="HRG638" s="131"/>
      <c r="HRH638" s="131"/>
      <c r="HRI638" s="131"/>
      <c r="HRJ638" s="131"/>
      <c r="HRK638" s="131"/>
      <c r="HRL638" s="131"/>
      <c r="HRM638" s="131"/>
      <c r="HRN638" s="131"/>
      <c r="HRO638" s="131"/>
      <c r="HRP638" s="131"/>
      <c r="HRQ638" s="131"/>
      <c r="HRR638" s="131"/>
      <c r="HRS638" s="131"/>
      <c r="HRT638" s="131"/>
      <c r="HRU638" s="131"/>
      <c r="HRV638" s="131"/>
      <c r="HRW638" s="131"/>
      <c r="HRX638" s="131"/>
      <c r="HRY638" s="131"/>
      <c r="HRZ638" s="131"/>
      <c r="HSA638" s="131"/>
      <c r="HSB638" s="131"/>
      <c r="HSC638" s="131"/>
      <c r="HSD638" s="131"/>
      <c r="HSE638" s="131"/>
      <c r="HSF638" s="131"/>
      <c r="HSG638" s="131"/>
      <c r="HSH638" s="131"/>
      <c r="HSI638" s="131"/>
      <c r="HSJ638" s="131"/>
      <c r="HSK638" s="131"/>
      <c r="HSL638" s="131"/>
      <c r="HSM638" s="131"/>
      <c r="HSN638" s="131"/>
      <c r="HSO638" s="131"/>
      <c r="HSP638" s="131"/>
      <c r="HSQ638" s="131"/>
      <c r="HSR638" s="131"/>
      <c r="HSS638" s="131"/>
      <c r="HST638" s="131"/>
      <c r="HSU638" s="131"/>
      <c r="HSV638" s="131"/>
      <c r="HSW638" s="131"/>
      <c r="HSX638" s="131"/>
      <c r="HSY638" s="131"/>
      <c r="HSZ638" s="131"/>
      <c r="HTA638" s="131"/>
      <c r="HTB638" s="131"/>
      <c r="HTC638" s="131"/>
      <c r="HTD638" s="131"/>
      <c r="HTE638" s="131"/>
      <c r="HTF638" s="131"/>
      <c r="HTG638" s="131"/>
      <c r="HTH638" s="131"/>
      <c r="HTI638" s="131"/>
      <c r="HTJ638" s="131"/>
      <c r="HTK638" s="131"/>
      <c r="HTL638" s="131"/>
      <c r="HTM638" s="131"/>
      <c r="HTN638" s="131"/>
      <c r="HTO638" s="131"/>
      <c r="HTP638" s="131"/>
      <c r="HTQ638" s="131"/>
      <c r="HTR638" s="131"/>
      <c r="HTS638" s="131"/>
      <c r="HTT638" s="131"/>
      <c r="HTU638" s="131"/>
      <c r="HTV638" s="131"/>
      <c r="HTW638" s="131"/>
      <c r="HTX638" s="131"/>
      <c r="HTY638" s="131"/>
      <c r="HTZ638" s="131"/>
      <c r="HUA638" s="131"/>
      <c r="HUB638" s="131"/>
      <c r="HUC638" s="131"/>
      <c r="HUD638" s="131"/>
      <c r="HUE638" s="131"/>
      <c r="HUF638" s="131"/>
      <c r="HUG638" s="131"/>
      <c r="HUH638" s="131"/>
      <c r="HUI638" s="131"/>
      <c r="HUJ638" s="131"/>
      <c r="HUK638" s="131"/>
      <c r="HUL638" s="131"/>
      <c r="HUM638" s="131"/>
      <c r="HUN638" s="131"/>
      <c r="HUO638" s="131"/>
      <c r="HUP638" s="131"/>
      <c r="HUQ638" s="131"/>
      <c r="HUR638" s="131"/>
      <c r="HUS638" s="131"/>
      <c r="HUT638" s="131"/>
      <c r="HUU638" s="131"/>
      <c r="HUV638" s="131"/>
      <c r="HUW638" s="131"/>
      <c r="HUX638" s="131"/>
      <c r="HUY638" s="131"/>
      <c r="HUZ638" s="131"/>
      <c r="HVA638" s="131"/>
      <c r="HVB638" s="131"/>
      <c r="HVC638" s="131"/>
      <c r="HVD638" s="131"/>
      <c r="HVE638" s="131"/>
      <c r="HVF638" s="131"/>
      <c r="HVG638" s="131"/>
      <c r="HVH638" s="131"/>
      <c r="HVI638" s="131"/>
      <c r="HVJ638" s="131"/>
      <c r="HVK638" s="131"/>
      <c r="HVL638" s="131"/>
      <c r="HVM638" s="131"/>
      <c r="HVN638" s="131"/>
      <c r="HVO638" s="131"/>
      <c r="HVP638" s="131"/>
      <c r="HVQ638" s="131"/>
      <c r="HVR638" s="131"/>
      <c r="HVS638" s="131"/>
      <c r="HVT638" s="131"/>
      <c r="HVU638" s="131"/>
      <c r="HVV638" s="131"/>
      <c r="HVW638" s="131"/>
      <c r="HVX638" s="131"/>
      <c r="HVY638" s="131"/>
      <c r="HVZ638" s="131"/>
      <c r="HWA638" s="131"/>
      <c r="HWB638" s="131"/>
      <c r="HWC638" s="131"/>
      <c r="HWD638" s="131"/>
      <c r="HWE638" s="131"/>
      <c r="HWF638" s="131"/>
      <c r="HWG638" s="131"/>
      <c r="HWH638" s="131"/>
      <c r="HWI638" s="131"/>
      <c r="HWJ638" s="131"/>
      <c r="HWK638" s="131"/>
      <c r="HWL638" s="131"/>
      <c r="HWM638" s="131"/>
      <c r="HWN638" s="131"/>
      <c r="HWO638" s="131"/>
      <c r="HWP638" s="131"/>
      <c r="HWQ638" s="131"/>
      <c r="HWR638" s="131"/>
      <c r="HWS638" s="131"/>
      <c r="HWT638" s="131"/>
      <c r="HWU638" s="131"/>
      <c r="HWV638" s="131"/>
      <c r="HWW638" s="131"/>
      <c r="HWX638" s="131"/>
      <c r="HWY638" s="131"/>
      <c r="HWZ638" s="131"/>
      <c r="HXA638" s="131"/>
      <c r="HXB638" s="131"/>
      <c r="HXC638" s="131"/>
      <c r="HXD638" s="131"/>
      <c r="HXE638" s="131"/>
      <c r="HXF638" s="131"/>
      <c r="HXG638" s="131"/>
      <c r="HXH638" s="131"/>
      <c r="HXI638" s="131"/>
      <c r="HXJ638" s="131"/>
      <c r="HXK638" s="131"/>
      <c r="HXL638" s="131"/>
      <c r="HXM638" s="131"/>
      <c r="HXN638" s="131"/>
      <c r="HXO638" s="131"/>
      <c r="HXP638" s="131"/>
      <c r="HXQ638" s="131"/>
      <c r="HXR638" s="131"/>
      <c r="HXS638" s="131"/>
      <c r="HXT638" s="131"/>
      <c r="HXU638" s="131"/>
      <c r="HXV638" s="131"/>
      <c r="HXW638" s="131"/>
      <c r="HXX638" s="131"/>
      <c r="HXY638" s="131"/>
      <c r="HXZ638" s="131"/>
      <c r="HYA638" s="131"/>
      <c r="HYB638" s="131"/>
      <c r="HYC638" s="131"/>
      <c r="HYD638" s="131"/>
      <c r="HYE638" s="131"/>
      <c r="HYF638" s="131"/>
      <c r="HYG638" s="131"/>
      <c r="HYH638" s="131"/>
      <c r="HYI638" s="131"/>
      <c r="HYJ638" s="131"/>
      <c r="HYK638" s="131"/>
      <c r="HYL638" s="131"/>
      <c r="HYM638" s="131"/>
      <c r="HYN638" s="131"/>
      <c r="HYO638" s="131"/>
      <c r="HYP638" s="131"/>
      <c r="HYQ638" s="131"/>
      <c r="HYR638" s="131"/>
      <c r="HYS638" s="131"/>
      <c r="HYT638" s="131"/>
      <c r="HYU638" s="131"/>
      <c r="HYV638" s="131"/>
      <c r="HYW638" s="131"/>
      <c r="HYX638" s="131"/>
      <c r="HYY638" s="131"/>
      <c r="HYZ638" s="131"/>
      <c r="HZA638" s="131"/>
      <c r="HZB638" s="131"/>
      <c r="HZC638" s="131"/>
      <c r="HZD638" s="131"/>
      <c r="HZE638" s="131"/>
      <c r="HZF638" s="131"/>
      <c r="HZG638" s="131"/>
      <c r="HZH638" s="131"/>
      <c r="HZI638" s="131"/>
      <c r="HZJ638" s="131"/>
      <c r="HZK638" s="131"/>
      <c r="HZL638" s="131"/>
      <c r="HZM638" s="131"/>
      <c r="HZN638" s="131"/>
      <c r="HZO638" s="131"/>
      <c r="HZP638" s="131"/>
      <c r="HZQ638" s="131"/>
      <c r="HZR638" s="131"/>
      <c r="HZS638" s="131"/>
      <c r="HZT638" s="131"/>
      <c r="HZU638" s="131"/>
      <c r="HZV638" s="131"/>
      <c r="HZW638" s="131"/>
      <c r="HZX638" s="131"/>
      <c r="HZY638" s="131"/>
      <c r="HZZ638" s="131"/>
      <c r="IAA638" s="131"/>
      <c r="IAB638" s="131"/>
      <c r="IAC638" s="131"/>
      <c r="IAD638" s="131"/>
      <c r="IAE638" s="131"/>
      <c r="IAF638" s="131"/>
      <c r="IAG638" s="131"/>
      <c r="IAH638" s="131"/>
      <c r="IAI638" s="131"/>
      <c r="IAJ638" s="131"/>
      <c r="IAK638" s="131"/>
      <c r="IAL638" s="131"/>
      <c r="IAM638" s="131"/>
      <c r="IAN638" s="131"/>
      <c r="IAO638" s="131"/>
      <c r="IAP638" s="131"/>
      <c r="IAQ638" s="131"/>
      <c r="IAR638" s="131"/>
      <c r="IAS638" s="131"/>
      <c r="IAT638" s="131"/>
      <c r="IAU638" s="131"/>
      <c r="IAV638" s="131"/>
      <c r="IAW638" s="131"/>
      <c r="IAX638" s="131"/>
      <c r="IAY638" s="131"/>
      <c r="IAZ638" s="131"/>
      <c r="IBA638" s="131"/>
      <c r="IBB638" s="131"/>
      <c r="IBC638" s="131"/>
      <c r="IBD638" s="131"/>
      <c r="IBE638" s="131"/>
      <c r="IBF638" s="131"/>
      <c r="IBG638" s="131"/>
      <c r="IBH638" s="131"/>
      <c r="IBI638" s="131"/>
      <c r="IBJ638" s="131"/>
      <c r="IBK638" s="131"/>
      <c r="IBL638" s="131"/>
      <c r="IBM638" s="131"/>
      <c r="IBN638" s="131"/>
      <c r="IBO638" s="131"/>
      <c r="IBP638" s="131"/>
      <c r="IBQ638" s="131"/>
      <c r="IBR638" s="131"/>
      <c r="IBS638" s="131"/>
      <c r="IBT638" s="131"/>
      <c r="IBU638" s="131"/>
      <c r="IBV638" s="131"/>
      <c r="IBW638" s="131"/>
      <c r="IBX638" s="131"/>
      <c r="IBY638" s="131"/>
      <c r="IBZ638" s="131"/>
      <c r="ICA638" s="131"/>
      <c r="ICB638" s="131"/>
      <c r="ICC638" s="131"/>
      <c r="ICD638" s="131"/>
      <c r="ICE638" s="131"/>
      <c r="ICF638" s="131"/>
      <c r="ICG638" s="131"/>
      <c r="ICH638" s="131"/>
      <c r="ICI638" s="131"/>
      <c r="ICJ638" s="131"/>
      <c r="ICK638" s="131"/>
      <c r="ICL638" s="131"/>
      <c r="ICM638" s="131"/>
      <c r="ICN638" s="131"/>
      <c r="ICO638" s="131"/>
      <c r="ICP638" s="131"/>
      <c r="ICQ638" s="131"/>
      <c r="ICR638" s="131"/>
      <c r="ICS638" s="131"/>
      <c r="ICT638" s="131"/>
      <c r="ICU638" s="131"/>
      <c r="ICV638" s="131"/>
      <c r="ICW638" s="131"/>
      <c r="ICX638" s="131"/>
      <c r="ICY638" s="131"/>
      <c r="ICZ638" s="131"/>
      <c r="IDA638" s="131"/>
      <c r="IDB638" s="131"/>
      <c r="IDC638" s="131"/>
      <c r="IDD638" s="131"/>
      <c r="IDE638" s="131"/>
      <c r="IDF638" s="131"/>
      <c r="IDG638" s="131"/>
      <c r="IDH638" s="131"/>
      <c r="IDI638" s="131"/>
      <c r="IDJ638" s="131"/>
      <c r="IDK638" s="131"/>
      <c r="IDL638" s="131"/>
      <c r="IDM638" s="131"/>
      <c r="IDN638" s="131"/>
      <c r="IDO638" s="131"/>
      <c r="IDP638" s="131"/>
      <c r="IDQ638" s="131"/>
      <c r="IDR638" s="131"/>
      <c r="IDS638" s="131"/>
      <c r="IDT638" s="131"/>
      <c r="IDU638" s="131"/>
      <c r="IDV638" s="131"/>
      <c r="IDW638" s="131"/>
      <c r="IDX638" s="131"/>
      <c r="IDY638" s="131"/>
      <c r="IDZ638" s="131"/>
      <c r="IEA638" s="131"/>
      <c r="IEB638" s="131"/>
      <c r="IEC638" s="131"/>
      <c r="IED638" s="131"/>
      <c r="IEE638" s="131"/>
      <c r="IEF638" s="131"/>
      <c r="IEG638" s="131"/>
      <c r="IEH638" s="131"/>
      <c r="IEI638" s="131"/>
      <c r="IEJ638" s="131"/>
      <c r="IEK638" s="131"/>
      <c r="IEL638" s="131"/>
      <c r="IEM638" s="131"/>
      <c r="IEN638" s="131"/>
      <c r="IEO638" s="131"/>
      <c r="IEP638" s="131"/>
      <c r="IEQ638" s="131"/>
      <c r="IER638" s="131"/>
      <c r="IES638" s="131"/>
      <c r="IET638" s="131"/>
      <c r="IEU638" s="131"/>
      <c r="IEV638" s="131"/>
      <c r="IEW638" s="131"/>
      <c r="IEX638" s="131"/>
      <c r="IEY638" s="131"/>
      <c r="IEZ638" s="131"/>
      <c r="IFA638" s="131"/>
      <c r="IFB638" s="131"/>
      <c r="IFC638" s="131"/>
      <c r="IFD638" s="131"/>
      <c r="IFE638" s="131"/>
      <c r="IFF638" s="131"/>
      <c r="IFG638" s="131"/>
      <c r="IFH638" s="131"/>
      <c r="IFI638" s="131"/>
      <c r="IFJ638" s="131"/>
      <c r="IFK638" s="131"/>
      <c r="IFL638" s="131"/>
      <c r="IFM638" s="131"/>
      <c r="IFN638" s="131"/>
      <c r="IFO638" s="131"/>
      <c r="IFP638" s="131"/>
      <c r="IFQ638" s="131"/>
      <c r="IFR638" s="131"/>
      <c r="IFS638" s="131"/>
      <c r="IFT638" s="131"/>
      <c r="IFU638" s="131"/>
      <c r="IFV638" s="131"/>
      <c r="IFW638" s="131"/>
      <c r="IFX638" s="131"/>
      <c r="IFY638" s="131"/>
      <c r="IFZ638" s="131"/>
      <c r="IGA638" s="131"/>
      <c r="IGB638" s="131"/>
      <c r="IGC638" s="131"/>
      <c r="IGD638" s="131"/>
      <c r="IGE638" s="131"/>
      <c r="IGF638" s="131"/>
      <c r="IGG638" s="131"/>
      <c r="IGH638" s="131"/>
      <c r="IGI638" s="131"/>
      <c r="IGJ638" s="131"/>
      <c r="IGK638" s="131"/>
      <c r="IGL638" s="131"/>
      <c r="IGM638" s="131"/>
      <c r="IGN638" s="131"/>
      <c r="IGO638" s="131"/>
      <c r="IGP638" s="131"/>
      <c r="IGQ638" s="131"/>
      <c r="IGR638" s="131"/>
      <c r="IGS638" s="131"/>
      <c r="IGT638" s="131"/>
      <c r="IGU638" s="131"/>
      <c r="IGV638" s="131"/>
      <c r="IGW638" s="131"/>
      <c r="IGX638" s="131"/>
      <c r="IGY638" s="131"/>
      <c r="IGZ638" s="131"/>
      <c r="IHA638" s="131"/>
      <c r="IHB638" s="131"/>
      <c r="IHC638" s="131"/>
      <c r="IHD638" s="131"/>
      <c r="IHE638" s="131"/>
      <c r="IHF638" s="131"/>
      <c r="IHG638" s="131"/>
      <c r="IHH638" s="131"/>
      <c r="IHI638" s="131"/>
      <c r="IHJ638" s="131"/>
      <c r="IHK638" s="131"/>
      <c r="IHL638" s="131"/>
      <c r="IHM638" s="131"/>
      <c r="IHN638" s="131"/>
      <c r="IHO638" s="131"/>
      <c r="IHP638" s="131"/>
      <c r="IHQ638" s="131"/>
      <c r="IHR638" s="131"/>
      <c r="IHS638" s="131"/>
      <c r="IHT638" s="131"/>
      <c r="IHU638" s="131"/>
      <c r="IHV638" s="131"/>
      <c r="IHW638" s="131"/>
      <c r="IHX638" s="131"/>
      <c r="IHY638" s="131"/>
      <c r="IHZ638" s="131"/>
      <c r="IIA638" s="131"/>
      <c r="IIB638" s="131"/>
      <c r="IIC638" s="131"/>
      <c r="IID638" s="131"/>
      <c r="IIE638" s="131"/>
      <c r="IIF638" s="131"/>
      <c r="IIG638" s="131"/>
      <c r="IIH638" s="131"/>
      <c r="III638" s="131"/>
      <c r="IIJ638" s="131"/>
      <c r="IIK638" s="131"/>
      <c r="IIL638" s="131"/>
      <c r="IIM638" s="131"/>
      <c r="IIN638" s="131"/>
      <c r="IIO638" s="131"/>
      <c r="IIP638" s="131"/>
      <c r="IIQ638" s="131"/>
      <c r="IIR638" s="131"/>
      <c r="IIS638" s="131"/>
      <c r="IIT638" s="131"/>
      <c r="IIU638" s="131"/>
      <c r="IIV638" s="131"/>
      <c r="IIW638" s="131"/>
      <c r="IIX638" s="131"/>
      <c r="IIY638" s="131"/>
      <c r="IIZ638" s="131"/>
      <c r="IJA638" s="131"/>
      <c r="IJB638" s="131"/>
      <c r="IJC638" s="131"/>
      <c r="IJD638" s="131"/>
      <c r="IJE638" s="131"/>
      <c r="IJF638" s="131"/>
      <c r="IJG638" s="131"/>
      <c r="IJH638" s="131"/>
      <c r="IJI638" s="131"/>
      <c r="IJJ638" s="131"/>
      <c r="IJK638" s="131"/>
      <c r="IJL638" s="131"/>
      <c r="IJM638" s="131"/>
      <c r="IJN638" s="131"/>
      <c r="IJO638" s="131"/>
      <c r="IJP638" s="131"/>
      <c r="IJQ638" s="131"/>
      <c r="IJR638" s="131"/>
      <c r="IJS638" s="131"/>
      <c r="IJT638" s="131"/>
      <c r="IJU638" s="131"/>
      <c r="IJV638" s="131"/>
      <c r="IJW638" s="131"/>
      <c r="IJX638" s="131"/>
      <c r="IJY638" s="131"/>
      <c r="IJZ638" s="131"/>
      <c r="IKA638" s="131"/>
      <c r="IKB638" s="131"/>
      <c r="IKC638" s="131"/>
      <c r="IKD638" s="131"/>
      <c r="IKE638" s="131"/>
      <c r="IKF638" s="131"/>
      <c r="IKG638" s="131"/>
      <c r="IKH638" s="131"/>
      <c r="IKI638" s="131"/>
      <c r="IKJ638" s="131"/>
      <c r="IKK638" s="131"/>
      <c r="IKL638" s="131"/>
      <c r="IKM638" s="131"/>
      <c r="IKN638" s="131"/>
      <c r="IKO638" s="131"/>
      <c r="IKP638" s="131"/>
      <c r="IKQ638" s="131"/>
      <c r="IKR638" s="131"/>
      <c r="IKS638" s="131"/>
      <c r="IKT638" s="131"/>
      <c r="IKU638" s="131"/>
      <c r="IKV638" s="131"/>
      <c r="IKW638" s="131"/>
      <c r="IKX638" s="131"/>
      <c r="IKY638" s="131"/>
      <c r="IKZ638" s="131"/>
      <c r="ILA638" s="131"/>
      <c r="ILB638" s="131"/>
      <c r="ILC638" s="131"/>
      <c r="ILD638" s="131"/>
      <c r="ILE638" s="131"/>
      <c r="ILF638" s="131"/>
      <c r="ILG638" s="131"/>
      <c r="ILH638" s="131"/>
      <c r="ILI638" s="131"/>
      <c r="ILJ638" s="131"/>
      <c r="ILK638" s="131"/>
      <c r="ILL638" s="131"/>
      <c r="ILM638" s="131"/>
      <c r="ILN638" s="131"/>
      <c r="ILO638" s="131"/>
      <c r="ILP638" s="131"/>
      <c r="ILQ638" s="131"/>
      <c r="ILR638" s="131"/>
      <c r="ILS638" s="131"/>
      <c r="ILT638" s="131"/>
      <c r="ILU638" s="131"/>
      <c r="ILV638" s="131"/>
      <c r="ILW638" s="131"/>
      <c r="ILX638" s="131"/>
      <c r="ILY638" s="131"/>
      <c r="ILZ638" s="131"/>
      <c r="IMA638" s="131"/>
      <c r="IMB638" s="131"/>
      <c r="IMC638" s="131"/>
      <c r="IMD638" s="131"/>
      <c r="IME638" s="131"/>
      <c r="IMF638" s="131"/>
      <c r="IMG638" s="131"/>
      <c r="IMH638" s="131"/>
      <c r="IMI638" s="131"/>
      <c r="IMJ638" s="131"/>
      <c r="IMK638" s="131"/>
      <c r="IML638" s="131"/>
      <c r="IMM638" s="131"/>
      <c r="IMN638" s="131"/>
      <c r="IMO638" s="131"/>
      <c r="IMP638" s="131"/>
      <c r="IMQ638" s="131"/>
      <c r="IMR638" s="131"/>
      <c r="IMS638" s="131"/>
      <c r="IMT638" s="131"/>
      <c r="IMU638" s="131"/>
      <c r="IMV638" s="131"/>
      <c r="IMW638" s="131"/>
      <c r="IMX638" s="131"/>
      <c r="IMY638" s="131"/>
      <c r="IMZ638" s="131"/>
      <c r="INA638" s="131"/>
      <c r="INB638" s="131"/>
      <c r="INC638" s="131"/>
      <c r="IND638" s="131"/>
      <c r="INE638" s="131"/>
      <c r="INF638" s="131"/>
      <c r="ING638" s="131"/>
      <c r="INH638" s="131"/>
      <c r="INI638" s="131"/>
      <c r="INJ638" s="131"/>
      <c r="INK638" s="131"/>
      <c r="INL638" s="131"/>
      <c r="INM638" s="131"/>
      <c r="INN638" s="131"/>
      <c r="INO638" s="131"/>
      <c r="INP638" s="131"/>
      <c r="INQ638" s="131"/>
      <c r="INR638" s="131"/>
      <c r="INS638" s="131"/>
      <c r="INT638" s="131"/>
      <c r="INU638" s="131"/>
      <c r="INV638" s="131"/>
      <c r="INW638" s="131"/>
      <c r="INX638" s="131"/>
      <c r="INY638" s="131"/>
      <c r="INZ638" s="131"/>
      <c r="IOA638" s="131"/>
      <c r="IOB638" s="131"/>
      <c r="IOC638" s="131"/>
      <c r="IOD638" s="131"/>
      <c r="IOE638" s="131"/>
      <c r="IOF638" s="131"/>
      <c r="IOG638" s="131"/>
      <c r="IOH638" s="131"/>
      <c r="IOI638" s="131"/>
      <c r="IOJ638" s="131"/>
      <c r="IOK638" s="131"/>
      <c r="IOL638" s="131"/>
      <c r="IOM638" s="131"/>
      <c r="ION638" s="131"/>
      <c r="IOO638" s="131"/>
      <c r="IOP638" s="131"/>
      <c r="IOQ638" s="131"/>
      <c r="IOR638" s="131"/>
      <c r="IOS638" s="131"/>
      <c r="IOT638" s="131"/>
      <c r="IOU638" s="131"/>
      <c r="IOV638" s="131"/>
      <c r="IOW638" s="131"/>
      <c r="IOX638" s="131"/>
      <c r="IOY638" s="131"/>
      <c r="IOZ638" s="131"/>
      <c r="IPA638" s="131"/>
      <c r="IPB638" s="131"/>
      <c r="IPC638" s="131"/>
      <c r="IPD638" s="131"/>
      <c r="IPE638" s="131"/>
      <c r="IPF638" s="131"/>
      <c r="IPG638" s="131"/>
      <c r="IPH638" s="131"/>
      <c r="IPI638" s="131"/>
      <c r="IPJ638" s="131"/>
      <c r="IPK638" s="131"/>
      <c r="IPL638" s="131"/>
      <c r="IPM638" s="131"/>
      <c r="IPN638" s="131"/>
      <c r="IPO638" s="131"/>
      <c r="IPP638" s="131"/>
      <c r="IPQ638" s="131"/>
      <c r="IPR638" s="131"/>
      <c r="IPS638" s="131"/>
      <c r="IPT638" s="131"/>
      <c r="IPU638" s="131"/>
      <c r="IPV638" s="131"/>
      <c r="IPW638" s="131"/>
      <c r="IPX638" s="131"/>
      <c r="IPY638" s="131"/>
      <c r="IPZ638" s="131"/>
      <c r="IQA638" s="131"/>
      <c r="IQB638" s="131"/>
      <c r="IQC638" s="131"/>
      <c r="IQD638" s="131"/>
      <c r="IQE638" s="131"/>
      <c r="IQF638" s="131"/>
      <c r="IQG638" s="131"/>
      <c r="IQH638" s="131"/>
      <c r="IQI638" s="131"/>
      <c r="IQJ638" s="131"/>
      <c r="IQK638" s="131"/>
      <c r="IQL638" s="131"/>
      <c r="IQM638" s="131"/>
      <c r="IQN638" s="131"/>
      <c r="IQO638" s="131"/>
      <c r="IQP638" s="131"/>
      <c r="IQQ638" s="131"/>
      <c r="IQR638" s="131"/>
      <c r="IQS638" s="131"/>
      <c r="IQT638" s="131"/>
      <c r="IQU638" s="131"/>
      <c r="IQV638" s="131"/>
      <c r="IQW638" s="131"/>
      <c r="IQX638" s="131"/>
      <c r="IQY638" s="131"/>
      <c r="IQZ638" s="131"/>
      <c r="IRA638" s="131"/>
      <c r="IRB638" s="131"/>
      <c r="IRC638" s="131"/>
      <c r="IRD638" s="131"/>
      <c r="IRE638" s="131"/>
      <c r="IRF638" s="131"/>
      <c r="IRG638" s="131"/>
      <c r="IRH638" s="131"/>
      <c r="IRI638" s="131"/>
      <c r="IRJ638" s="131"/>
      <c r="IRK638" s="131"/>
      <c r="IRL638" s="131"/>
      <c r="IRM638" s="131"/>
      <c r="IRN638" s="131"/>
      <c r="IRO638" s="131"/>
      <c r="IRP638" s="131"/>
      <c r="IRQ638" s="131"/>
      <c r="IRR638" s="131"/>
      <c r="IRS638" s="131"/>
      <c r="IRT638" s="131"/>
      <c r="IRU638" s="131"/>
      <c r="IRV638" s="131"/>
      <c r="IRW638" s="131"/>
      <c r="IRX638" s="131"/>
      <c r="IRY638" s="131"/>
      <c r="IRZ638" s="131"/>
      <c r="ISA638" s="131"/>
      <c r="ISB638" s="131"/>
      <c r="ISC638" s="131"/>
      <c r="ISD638" s="131"/>
      <c r="ISE638" s="131"/>
      <c r="ISF638" s="131"/>
      <c r="ISG638" s="131"/>
      <c r="ISH638" s="131"/>
      <c r="ISI638" s="131"/>
      <c r="ISJ638" s="131"/>
      <c r="ISK638" s="131"/>
      <c r="ISL638" s="131"/>
      <c r="ISM638" s="131"/>
      <c r="ISN638" s="131"/>
      <c r="ISO638" s="131"/>
      <c r="ISP638" s="131"/>
      <c r="ISQ638" s="131"/>
      <c r="ISR638" s="131"/>
      <c r="ISS638" s="131"/>
      <c r="IST638" s="131"/>
      <c r="ISU638" s="131"/>
      <c r="ISV638" s="131"/>
      <c r="ISW638" s="131"/>
      <c r="ISX638" s="131"/>
      <c r="ISY638" s="131"/>
      <c r="ISZ638" s="131"/>
      <c r="ITA638" s="131"/>
      <c r="ITB638" s="131"/>
      <c r="ITC638" s="131"/>
      <c r="ITD638" s="131"/>
      <c r="ITE638" s="131"/>
      <c r="ITF638" s="131"/>
      <c r="ITG638" s="131"/>
      <c r="ITH638" s="131"/>
      <c r="ITI638" s="131"/>
      <c r="ITJ638" s="131"/>
      <c r="ITK638" s="131"/>
      <c r="ITL638" s="131"/>
      <c r="ITM638" s="131"/>
      <c r="ITN638" s="131"/>
      <c r="ITO638" s="131"/>
      <c r="ITP638" s="131"/>
      <c r="ITQ638" s="131"/>
      <c r="ITR638" s="131"/>
      <c r="ITS638" s="131"/>
      <c r="ITT638" s="131"/>
      <c r="ITU638" s="131"/>
      <c r="ITV638" s="131"/>
      <c r="ITW638" s="131"/>
      <c r="ITX638" s="131"/>
      <c r="ITY638" s="131"/>
      <c r="ITZ638" s="131"/>
      <c r="IUA638" s="131"/>
      <c r="IUB638" s="131"/>
      <c r="IUC638" s="131"/>
      <c r="IUD638" s="131"/>
      <c r="IUE638" s="131"/>
      <c r="IUF638" s="131"/>
      <c r="IUG638" s="131"/>
      <c r="IUH638" s="131"/>
      <c r="IUI638" s="131"/>
      <c r="IUJ638" s="131"/>
      <c r="IUK638" s="131"/>
      <c r="IUL638" s="131"/>
      <c r="IUM638" s="131"/>
      <c r="IUN638" s="131"/>
      <c r="IUO638" s="131"/>
      <c r="IUP638" s="131"/>
      <c r="IUQ638" s="131"/>
      <c r="IUR638" s="131"/>
      <c r="IUS638" s="131"/>
      <c r="IUT638" s="131"/>
      <c r="IUU638" s="131"/>
      <c r="IUV638" s="131"/>
      <c r="IUW638" s="131"/>
      <c r="IUX638" s="131"/>
      <c r="IUY638" s="131"/>
      <c r="IUZ638" s="131"/>
      <c r="IVA638" s="131"/>
      <c r="IVB638" s="131"/>
      <c r="IVC638" s="131"/>
      <c r="IVD638" s="131"/>
      <c r="IVE638" s="131"/>
      <c r="IVF638" s="131"/>
      <c r="IVG638" s="131"/>
      <c r="IVH638" s="131"/>
      <c r="IVI638" s="131"/>
      <c r="IVJ638" s="131"/>
      <c r="IVK638" s="131"/>
      <c r="IVL638" s="131"/>
      <c r="IVM638" s="131"/>
      <c r="IVN638" s="131"/>
      <c r="IVO638" s="131"/>
      <c r="IVP638" s="131"/>
      <c r="IVQ638" s="131"/>
      <c r="IVR638" s="131"/>
      <c r="IVS638" s="131"/>
      <c r="IVT638" s="131"/>
      <c r="IVU638" s="131"/>
      <c r="IVV638" s="131"/>
      <c r="IVW638" s="131"/>
      <c r="IVX638" s="131"/>
      <c r="IVY638" s="131"/>
      <c r="IVZ638" s="131"/>
      <c r="IWA638" s="131"/>
      <c r="IWB638" s="131"/>
      <c r="IWC638" s="131"/>
      <c r="IWD638" s="131"/>
      <c r="IWE638" s="131"/>
      <c r="IWF638" s="131"/>
      <c r="IWG638" s="131"/>
      <c r="IWH638" s="131"/>
      <c r="IWI638" s="131"/>
      <c r="IWJ638" s="131"/>
      <c r="IWK638" s="131"/>
      <c r="IWL638" s="131"/>
      <c r="IWM638" s="131"/>
      <c r="IWN638" s="131"/>
      <c r="IWO638" s="131"/>
      <c r="IWP638" s="131"/>
      <c r="IWQ638" s="131"/>
      <c r="IWR638" s="131"/>
      <c r="IWS638" s="131"/>
      <c r="IWT638" s="131"/>
      <c r="IWU638" s="131"/>
      <c r="IWV638" s="131"/>
      <c r="IWW638" s="131"/>
      <c r="IWX638" s="131"/>
      <c r="IWY638" s="131"/>
      <c r="IWZ638" s="131"/>
      <c r="IXA638" s="131"/>
      <c r="IXB638" s="131"/>
      <c r="IXC638" s="131"/>
      <c r="IXD638" s="131"/>
      <c r="IXE638" s="131"/>
      <c r="IXF638" s="131"/>
      <c r="IXG638" s="131"/>
      <c r="IXH638" s="131"/>
      <c r="IXI638" s="131"/>
      <c r="IXJ638" s="131"/>
      <c r="IXK638" s="131"/>
      <c r="IXL638" s="131"/>
      <c r="IXM638" s="131"/>
      <c r="IXN638" s="131"/>
      <c r="IXO638" s="131"/>
      <c r="IXP638" s="131"/>
      <c r="IXQ638" s="131"/>
      <c r="IXR638" s="131"/>
      <c r="IXS638" s="131"/>
      <c r="IXT638" s="131"/>
      <c r="IXU638" s="131"/>
      <c r="IXV638" s="131"/>
      <c r="IXW638" s="131"/>
      <c r="IXX638" s="131"/>
      <c r="IXY638" s="131"/>
      <c r="IXZ638" s="131"/>
      <c r="IYA638" s="131"/>
      <c r="IYB638" s="131"/>
      <c r="IYC638" s="131"/>
      <c r="IYD638" s="131"/>
      <c r="IYE638" s="131"/>
      <c r="IYF638" s="131"/>
      <c r="IYG638" s="131"/>
      <c r="IYH638" s="131"/>
      <c r="IYI638" s="131"/>
      <c r="IYJ638" s="131"/>
      <c r="IYK638" s="131"/>
      <c r="IYL638" s="131"/>
      <c r="IYM638" s="131"/>
      <c r="IYN638" s="131"/>
      <c r="IYO638" s="131"/>
      <c r="IYP638" s="131"/>
      <c r="IYQ638" s="131"/>
      <c r="IYR638" s="131"/>
      <c r="IYS638" s="131"/>
      <c r="IYT638" s="131"/>
      <c r="IYU638" s="131"/>
      <c r="IYV638" s="131"/>
      <c r="IYW638" s="131"/>
      <c r="IYX638" s="131"/>
      <c r="IYY638" s="131"/>
      <c r="IYZ638" s="131"/>
      <c r="IZA638" s="131"/>
      <c r="IZB638" s="131"/>
      <c r="IZC638" s="131"/>
      <c r="IZD638" s="131"/>
      <c r="IZE638" s="131"/>
      <c r="IZF638" s="131"/>
      <c r="IZG638" s="131"/>
      <c r="IZH638" s="131"/>
      <c r="IZI638" s="131"/>
      <c r="IZJ638" s="131"/>
      <c r="IZK638" s="131"/>
      <c r="IZL638" s="131"/>
      <c r="IZM638" s="131"/>
      <c r="IZN638" s="131"/>
      <c r="IZO638" s="131"/>
      <c r="IZP638" s="131"/>
      <c r="IZQ638" s="131"/>
      <c r="IZR638" s="131"/>
      <c r="IZS638" s="131"/>
      <c r="IZT638" s="131"/>
      <c r="IZU638" s="131"/>
      <c r="IZV638" s="131"/>
      <c r="IZW638" s="131"/>
      <c r="IZX638" s="131"/>
      <c r="IZY638" s="131"/>
      <c r="IZZ638" s="131"/>
      <c r="JAA638" s="131"/>
      <c r="JAB638" s="131"/>
      <c r="JAC638" s="131"/>
      <c r="JAD638" s="131"/>
      <c r="JAE638" s="131"/>
      <c r="JAF638" s="131"/>
      <c r="JAG638" s="131"/>
      <c r="JAH638" s="131"/>
      <c r="JAI638" s="131"/>
      <c r="JAJ638" s="131"/>
      <c r="JAK638" s="131"/>
      <c r="JAL638" s="131"/>
      <c r="JAM638" s="131"/>
      <c r="JAN638" s="131"/>
      <c r="JAO638" s="131"/>
      <c r="JAP638" s="131"/>
      <c r="JAQ638" s="131"/>
      <c r="JAR638" s="131"/>
      <c r="JAS638" s="131"/>
      <c r="JAT638" s="131"/>
      <c r="JAU638" s="131"/>
      <c r="JAV638" s="131"/>
      <c r="JAW638" s="131"/>
      <c r="JAX638" s="131"/>
      <c r="JAY638" s="131"/>
      <c r="JAZ638" s="131"/>
      <c r="JBA638" s="131"/>
      <c r="JBB638" s="131"/>
      <c r="JBC638" s="131"/>
      <c r="JBD638" s="131"/>
      <c r="JBE638" s="131"/>
      <c r="JBF638" s="131"/>
      <c r="JBG638" s="131"/>
      <c r="JBH638" s="131"/>
      <c r="JBI638" s="131"/>
      <c r="JBJ638" s="131"/>
      <c r="JBK638" s="131"/>
      <c r="JBL638" s="131"/>
      <c r="JBM638" s="131"/>
      <c r="JBN638" s="131"/>
      <c r="JBO638" s="131"/>
      <c r="JBP638" s="131"/>
      <c r="JBQ638" s="131"/>
      <c r="JBR638" s="131"/>
      <c r="JBS638" s="131"/>
      <c r="JBT638" s="131"/>
      <c r="JBU638" s="131"/>
      <c r="JBV638" s="131"/>
      <c r="JBW638" s="131"/>
      <c r="JBX638" s="131"/>
      <c r="JBY638" s="131"/>
      <c r="JBZ638" s="131"/>
      <c r="JCA638" s="131"/>
      <c r="JCB638" s="131"/>
      <c r="JCC638" s="131"/>
      <c r="JCD638" s="131"/>
      <c r="JCE638" s="131"/>
      <c r="JCF638" s="131"/>
      <c r="JCG638" s="131"/>
      <c r="JCH638" s="131"/>
      <c r="JCI638" s="131"/>
      <c r="JCJ638" s="131"/>
      <c r="JCK638" s="131"/>
      <c r="JCL638" s="131"/>
      <c r="JCM638" s="131"/>
      <c r="JCN638" s="131"/>
      <c r="JCO638" s="131"/>
      <c r="JCP638" s="131"/>
      <c r="JCQ638" s="131"/>
      <c r="JCR638" s="131"/>
      <c r="JCS638" s="131"/>
      <c r="JCT638" s="131"/>
      <c r="JCU638" s="131"/>
      <c r="JCV638" s="131"/>
      <c r="JCW638" s="131"/>
      <c r="JCX638" s="131"/>
      <c r="JCY638" s="131"/>
      <c r="JCZ638" s="131"/>
      <c r="JDA638" s="131"/>
      <c r="JDB638" s="131"/>
      <c r="JDC638" s="131"/>
      <c r="JDD638" s="131"/>
      <c r="JDE638" s="131"/>
      <c r="JDF638" s="131"/>
      <c r="JDG638" s="131"/>
      <c r="JDH638" s="131"/>
      <c r="JDI638" s="131"/>
      <c r="JDJ638" s="131"/>
      <c r="JDK638" s="131"/>
      <c r="JDL638" s="131"/>
      <c r="JDM638" s="131"/>
      <c r="JDN638" s="131"/>
      <c r="JDO638" s="131"/>
      <c r="JDP638" s="131"/>
      <c r="JDQ638" s="131"/>
      <c r="JDR638" s="131"/>
      <c r="JDS638" s="131"/>
      <c r="JDT638" s="131"/>
      <c r="JDU638" s="131"/>
      <c r="JDV638" s="131"/>
      <c r="JDW638" s="131"/>
      <c r="JDX638" s="131"/>
      <c r="JDY638" s="131"/>
      <c r="JDZ638" s="131"/>
      <c r="JEA638" s="131"/>
      <c r="JEB638" s="131"/>
      <c r="JEC638" s="131"/>
      <c r="JED638" s="131"/>
      <c r="JEE638" s="131"/>
      <c r="JEF638" s="131"/>
      <c r="JEG638" s="131"/>
      <c r="JEH638" s="131"/>
      <c r="JEI638" s="131"/>
      <c r="JEJ638" s="131"/>
      <c r="JEK638" s="131"/>
      <c r="JEL638" s="131"/>
      <c r="JEM638" s="131"/>
      <c r="JEN638" s="131"/>
      <c r="JEO638" s="131"/>
      <c r="JEP638" s="131"/>
      <c r="JEQ638" s="131"/>
      <c r="JER638" s="131"/>
      <c r="JES638" s="131"/>
      <c r="JET638" s="131"/>
      <c r="JEU638" s="131"/>
      <c r="JEV638" s="131"/>
      <c r="JEW638" s="131"/>
      <c r="JEX638" s="131"/>
      <c r="JEY638" s="131"/>
      <c r="JEZ638" s="131"/>
      <c r="JFA638" s="131"/>
      <c r="JFB638" s="131"/>
      <c r="JFC638" s="131"/>
      <c r="JFD638" s="131"/>
      <c r="JFE638" s="131"/>
      <c r="JFF638" s="131"/>
      <c r="JFG638" s="131"/>
      <c r="JFH638" s="131"/>
      <c r="JFI638" s="131"/>
      <c r="JFJ638" s="131"/>
      <c r="JFK638" s="131"/>
      <c r="JFL638" s="131"/>
      <c r="JFM638" s="131"/>
      <c r="JFN638" s="131"/>
      <c r="JFO638" s="131"/>
      <c r="JFP638" s="131"/>
      <c r="JFQ638" s="131"/>
      <c r="JFR638" s="131"/>
      <c r="JFS638" s="131"/>
      <c r="JFT638" s="131"/>
      <c r="JFU638" s="131"/>
      <c r="JFV638" s="131"/>
      <c r="JFW638" s="131"/>
      <c r="JFX638" s="131"/>
      <c r="JFY638" s="131"/>
      <c r="JFZ638" s="131"/>
      <c r="JGA638" s="131"/>
      <c r="JGB638" s="131"/>
      <c r="JGC638" s="131"/>
      <c r="JGD638" s="131"/>
      <c r="JGE638" s="131"/>
      <c r="JGF638" s="131"/>
      <c r="JGG638" s="131"/>
      <c r="JGH638" s="131"/>
      <c r="JGI638" s="131"/>
      <c r="JGJ638" s="131"/>
      <c r="JGK638" s="131"/>
      <c r="JGL638" s="131"/>
      <c r="JGM638" s="131"/>
      <c r="JGN638" s="131"/>
      <c r="JGO638" s="131"/>
      <c r="JGP638" s="131"/>
      <c r="JGQ638" s="131"/>
      <c r="JGR638" s="131"/>
      <c r="JGS638" s="131"/>
      <c r="JGT638" s="131"/>
      <c r="JGU638" s="131"/>
      <c r="JGV638" s="131"/>
      <c r="JGW638" s="131"/>
      <c r="JGX638" s="131"/>
      <c r="JGY638" s="131"/>
      <c r="JGZ638" s="131"/>
      <c r="JHA638" s="131"/>
      <c r="JHB638" s="131"/>
      <c r="JHC638" s="131"/>
      <c r="JHD638" s="131"/>
      <c r="JHE638" s="131"/>
      <c r="JHF638" s="131"/>
      <c r="JHG638" s="131"/>
      <c r="JHH638" s="131"/>
      <c r="JHI638" s="131"/>
      <c r="JHJ638" s="131"/>
      <c r="JHK638" s="131"/>
      <c r="JHL638" s="131"/>
      <c r="JHM638" s="131"/>
      <c r="JHN638" s="131"/>
      <c r="JHO638" s="131"/>
      <c r="JHP638" s="131"/>
      <c r="JHQ638" s="131"/>
      <c r="JHR638" s="131"/>
      <c r="JHS638" s="131"/>
      <c r="JHT638" s="131"/>
      <c r="JHU638" s="131"/>
      <c r="JHV638" s="131"/>
      <c r="JHW638" s="131"/>
      <c r="JHX638" s="131"/>
      <c r="JHY638" s="131"/>
      <c r="JHZ638" s="131"/>
      <c r="JIA638" s="131"/>
      <c r="JIB638" s="131"/>
      <c r="JIC638" s="131"/>
      <c r="JID638" s="131"/>
      <c r="JIE638" s="131"/>
      <c r="JIF638" s="131"/>
      <c r="JIG638" s="131"/>
      <c r="JIH638" s="131"/>
      <c r="JII638" s="131"/>
      <c r="JIJ638" s="131"/>
      <c r="JIK638" s="131"/>
      <c r="JIL638" s="131"/>
      <c r="JIM638" s="131"/>
      <c r="JIN638" s="131"/>
      <c r="JIO638" s="131"/>
      <c r="JIP638" s="131"/>
      <c r="JIQ638" s="131"/>
      <c r="JIR638" s="131"/>
      <c r="JIS638" s="131"/>
      <c r="JIT638" s="131"/>
      <c r="JIU638" s="131"/>
      <c r="JIV638" s="131"/>
      <c r="JIW638" s="131"/>
      <c r="JIX638" s="131"/>
      <c r="JIY638" s="131"/>
      <c r="JIZ638" s="131"/>
      <c r="JJA638" s="131"/>
      <c r="JJB638" s="131"/>
      <c r="JJC638" s="131"/>
      <c r="JJD638" s="131"/>
      <c r="JJE638" s="131"/>
      <c r="JJF638" s="131"/>
      <c r="JJG638" s="131"/>
      <c r="JJH638" s="131"/>
      <c r="JJI638" s="131"/>
      <c r="JJJ638" s="131"/>
      <c r="JJK638" s="131"/>
      <c r="JJL638" s="131"/>
      <c r="JJM638" s="131"/>
      <c r="JJN638" s="131"/>
      <c r="JJO638" s="131"/>
      <c r="JJP638" s="131"/>
      <c r="JJQ638" s="131"/>
      <c r="JJR638" s="131"/>
      <c r="JJS638" s="131"/>
      <c r="JJT638" s="131"/>
      <c r="JJU638" s="131"/>
      <c r="JJV638" s="131"/>
      <c r="JJW638" s="131"/>
      <c r="JJX638" s="131"/>
      <c r="JJY638" s="131"/>
      <c r="JJZ638" s="131"/>
      <c r="JKA638" s="131"/>
      <c r="JKB638" s="131"/>
      <c r="JKC638" s="131"/>
      <c r="JKD638" s="131"/>
      <c r="JKE638" s="131"/>
      <c r="JKF638" s="131"/>
      <c r="JKG638" s="131"/>
      <c r="JKH638" s="131"/>
      <c r="JKI638" s="131"/>
      <c r="JKJ638" s="131"/>
      <c r="JKK638" s="131"/>
      <c r="JKL638" s="131"/>
      <c r="JKM638" s="131"/>
      <c r="JKN638" s="131"/>
      <c r="JKO638" s="131"/>
      <c r="JKP638" s="131"/>
      <c r="JKQ638" s="131"/>
      <c r="JKR638" s="131"/>
      <c r="JKS638" s="131"/>
      <c r="JKT638" s="131"/>
      <c r="JKU638" s="131"/>
      <c r="JKV638" s="131"/>
      <c r="JKW638" s="131"/>
      <c r="JKX638" s="131"/>
      <c r="JKY638" s="131"/>
      <c r="JKZ638" s="131"/>
      <c r="JLA638" s="131"/>
      <c r="JLB638" s="131"/>
      <c r="JLC638" s="131"/>
      <c r="JLD638" s="131"/>
      <c r="JLE638" s="131"/>
      <c r="JLF638" s="131"/>
      <c r="JLG638" s="131"/>
      <c r="JLH638" s="131"/>
      <c r="JLI638" s="131"/>
      <c r="JLJ638" s="131"/>
      <c r="JLK638" s="131"/>
      <c r="JLL638" s="131"/>
      <c r="JLM638" s="131"/>
      <c r="JLN638" s="131"/>
      <c r="JLO638" s="131"/>
      <c r="JLP638" s="131"/>
      <c r="JLQ638" s="131"/>
      <c r="JLR638" s="131"/>
      <c r="JLS638" s="131"/>
      <c r="JLT638" s="131"/>
      <c r="JLU638" s="131"/>
      <c r="JLV638" s="131"/>
      <c r="JLW638" s="131"/>
      <c r="JLX638" s="131"/>
      <c r="JLY638" s="131"/>
      <c r="JLZ638" s="131"/>
      <c r="JMA638" s="131"/>
      <c r="JMB638" s="131"/>
      <c r="JMC638" s="131"/>
      <c r="JMD638" s="131"/>
      <c r="JME638" s="131"/>
      <c r="JMF638" s="131"/>
      <c r="JMG638" s="131"/>
      <c r="JMH638" s="131"/>
      <c r="JMI638" s="131"/>
      <c r="JMJ638" s="131"/>
      <c r="JMK638" s="131"/>
      <c r="JML638" s="131"/>
      <c r="JMM638" s="131"/>
      <c r="JMN638" s="131"/>
      <c r="JMO638" s="131"/>
      <c r="JMP638" s="131"/>
      <c r="JMQ638" s="131"/>
      <c r="JMR638" s="131"/>
      <c r="JMS638" s="131"/>
      <c r="JMT638" s="131"/>
      <c r="JMU638" s="131"/>
      <c r="JMV638" s="131"/>
      <c r="JMW638" s="131"/>
      <c r="JMX638" s="131"/>
      <c r="JMY638" s="131"/>
      <c r="JMZ638" s="131"/>
      <c r="JNA638" s="131"/>
      <c r="JNB638" s="131"/>
      <c r="JNC638" s="131"/>
      <c r="JND638" s="131"/>
      <c r="JNE638" s="131"/>
      <c r="JNF638" s="131"/>
      <c r="JNG638" s="131"/>
      <c r="JNH638" s="131"/>
      <c r="JNI638" s="131"/>
      <c r="JNJ638" s="131"/>
      <c r="JNK638" s="131"/>
      <c r="JNL638" s="131"/>
      <c r="JNM638" s="131"/>
      <c r="JNN638" s="131"/>
      <c r="JNO638" s="131"/>
      <c r="JNP638" s="131"/>
      <c r="JNQ638" s="131"/>
      <c r="JNR638" s="131"/>
      <c r="JNS638" s="131"/>
      <c r="JNT638" s="131"/>
      <c r="JNU638" s="131"/>
      <c r="JNV638" s="131"/>
      <c r="JNW638" s="131"/>
      <c r="JNX638" s="131"/>
      <c r="JNY638" s="131"/>
      <c r="JNZ638" s="131"/>
      <c r="JOA638" s="131"/>
      <c r="JOB638" s="131"/>
      <c r="JOC638" s="131"/>
      <c r="JOD638" s="131"/>
      <c r="JOE638" s="131"/>
      <c r="JOF638" s="131"/>
      <c r="JOG638" s="131"/>
      <c r="JOH638" s="131"/>
      <c r="JOI638" s="131"/>
      <c r="JOJ638" s="131"/>
      <c r="JOK638" s="131"/>
      <c r="JOL638" s="131"/>
      <c r="JOM638" s="131"/>
      <c r="JON638" s="131"/>
      <c r="JOO638" s="131"/>
      <c r="JOP638" s="131"/>
      <c r="JOQ638" s="131"/>
      <c r="JOR638" s="131"/>
      <c r="JOS638" s="131"/>
      <c r="JOT638" s="131"/>
      <c r="JOU638" s="131"/>
      <c r="JOV638" s="131"/>
      <c r="JOW638" s="131"/>
      <c r="JOX638" s="131"/>
      <c r="JOY638" s="131"/>
      <c r="JOZ638" s="131"/>
      <c r="JPA638" s="131"/>
      <c r="JPB638" s="131"/>
      <c r="JPC638" s="131"/>
      <c r="JPD638" s="131"/>
      <c r="JPE638" s="131"/>
      <c r="JPF638" s="131"/>
      <c r="JPG638" s="131"/>
      <c r="JPH638" s="131"/>
      <c r="JPI638" s="131"/>
      <c r="JPJ638" s="131"/>
      <c r="JPK638" s="131"/>
      <c r="JPL638" s="131"/>
      <c r="JPM638" s="131"/>
      <c r="JPN638" s="131"/>
      <c r="JPO638" s="131"/>
      <c r="JPP638" s="131"/>
      <c r="JPQ638" s="131"/>
      <c r="JPR638" s="131"/>
      <c r="JPS638" s="131"/>
      <c r="JPT638" s="131"/>
      <c r="JPU638" s="131"/>
      <c r="JPV638" s="131"/>
      <c r="JPW638" s="131"/>
      <c r="JPX638" s="131"/>
      <c r="JPY638" s="131"/>
      <c r="JPZ638" s="131"/>
      <c r="JQA638" s="131"/>
      <c r="JQB638" s="131"/>
      <c r="JQC638" s="131"/>
      <c r="JQD638" s="131"/>
      <c r="JQE638" s="131"/>
      <c r="JQF638" s="131"/>
      <c r="JQG638" s="131"/>
      <c r="JQH638" s="131"/>
      <c r="JQI638" s="131"/>
      <c r="JQJ638" s="131"/>
      <c r="JQK638" s="131"/>
      <c r="JQL638" s="131"/>
      <c r="JQM638" s="131"/>
      <c r="JQN638" s="131"/>
      <c r="JQO638" s="131"/>
      <c r="JQP638" s="131"/>
      <c r="JQQ638" s="131"/>
      <c r="JQR638" s="131"/>
      <c r="JQS638" s="131"/>
      <c r="JQT638" s="131"/>
      <c r="JQU638" s="131"/>
      <c r="JQV638" s="131"/>
      <c r="JQW638" s="131"/>
      <c r="JQX638" s="131"/>
      <c r="JQY638" s="131"/>
      <c r="JQZ638" s="131"/>
      <c r="JRA638" s="131"/>
      <c r="JRB638" s="131"/>
      <c r="JRC638" s="131"/>
      <c r="JRD638" s="131"/>
      <c r="JRE638" s="131"/>
      <c r="JRF638" s="131"/>
      <c r="JRG638" s="131"/>
      <c r="JRH638" s="131"/>
      <c r="JRI638" s="131"/>
      <c r="JRJ638" s="131"/>
      <c r="JRK638" s="131"/>
      <c r="JRL638" s="131"/>
      <c r="JRM638" s="131"/>
      <c r="JRN638" s="131"/>
      <c r="JRO638" s="131"/>
      <c r="JRP638" s="131"/>
      <c r="JRQ638" s="131"/>
      <c r="JRR638" s="131"/>
      <c r="JRS638" s="131"/>
      <c r="JRT638" s="131"/>
      <c r="JRU638" s="131"/>
      <c r="JRV638" s="131"/>
      <c r="JRW638" s="131"/>
      <c r="JRX638" s="131"/>
      <c r="JRY638" s="131"/>
      <c r="JRZ638" s="131"/>
      <c r="JSA638" s="131"/>
      <c r="JSB638" s="131"/>
      <c r="JSC638" s="131"/>
      <c r="JSD638" s="131"/>
      <c r="JSE638" s="131"/>
      <c r="JSF638" s="131"/>
      <c r="JSG638" s="131"/>
      <c r="JSH638" s="131"/>
      <c r="JSI638" s="131"/>
      <c r="JSJ638" s="131"/>
      <c r="JSK638" s="131"/>
      <c r="JSL638" s="131"/>
      <c r="JSM638" s="131"/>
      <c r="JSN638" s="131"/>
      <c r="JSO638" s="131"/>
      <c r="JSP638" s="131"/>
      <c r="JSQ638" s="131"/>
      <c r="JSR638" s="131"/>
      <c r="JSS638" s="131"/>
      <c r="JST638" s="131"/>
      <c r="JSU638" s="131"/>
      <c r="JSV638" s="131"/>
      <c r="JSW638" s="131"/>
      <c r="JSX638" s="131"/>
      <c r="JSY638" s="131"/>
      <c r="JSZ638" s="131"/>
      <c r="JTA638" s="131"/>
      <c r="JTB638" s="131"/>
      <c r="JTC638" s="131"/>
      <c r="JTD638" s="131"/>
      <c r="JTE638" s="131"/>
      <c r="JTF638" s="131"/>
      <c r="JTG638" s="131"/>
      <c r="JTH638" s="131"/>
      <c r="JTI638" s="131"/>
      <c r="JTJ638" s="131"/>
      <c r="JTK638" s="131"/>
      <c r="JTL638" s="131"/>
      <c r="JTM638" s="131"/>
      <c r="JTN638" s="131"/>
      <c r="JTO638" s="131"/>
      <c r="JTP638" s="131"/>
      <c r="JTQ638" s="131"/>
      <c r="JTR638" s="131"/>
      <c r="JTS638" s="131"/>
      <c r="JTT638" s="131"/>
      <c r="JTU638" s="131"/>
      <c r="JTV638" s="131"/>
      <c r="JTW638" s="131"/>
      <c r="JTX638" s="131"/>
      <c r="JTY638" s="131"/>
      <c r="JTZ638" s="131"/>
      <c r="JUA638" s="131"/>
      <c r="JUB638" s="131"/>
      <c r="JUC638" s="131"/>
      <c r="JUD638" s="131"/>
      <c r="JUE638" s="131"/>
      <c r="JUF638" s="131"/>
      <c r="JUG638" s="131"/>
      <c r="JUH638" s="131"/>
      <c r="JUI638" s="131"/>
      <c r="JUJ638" s="131"/>
      <c r="JUK638" s="131"/>
      <c r="JUL638" s="131"/>
      <c r="JUM638" s="131"/>
      <c r="JUN638" s="131"/>
      <c r="JUO638" s="131"/>
      <c r="JUP638" s="131"/>
      <c r="JUQ638" s="131"/>
      <c r="JUR638" s="131"/>
      <c r="JUS638" s="131"/>
      <c r="JUT638" s="131"/>
      <c r="JUU638" s="131"/>
      <c r="JUV638" s="131"/>
      <c r="JUW638" s="131"/>
      <c r="JUX638" s="131"/>
      <c r="JUY638" s="131"/>
      <c r="JUZ638" s="131"/>
      <c r="JVA638" s="131"/>
      <c r="JVB638" s="131"/>
      <c r="JVC638" s="131"/>
      <c r="JVD638" s="131"/>
      <c r="JVE638" s="131"/>
      <c r="JVF638" s="131"/>
      <c r="JVG638" s="131"/>
      <c r="JVH638" s="131"/>
      <c r="JVI638" s="131"/>
      <c r="JVJ638" s="131"/>
      <c r="JVK638" s="131"/>
      <c r="JVL638" s="131"/>
      <c r="JVM638" s="131"/>
      <c r="JVN638" s="131"/>
      <c r="JVO638" s="131"/>
      <c r="JVP638" s="131"/>
      <c r="JVQ638" s="131"/>
      <c r="JVR638" s="131"/>
      <c r="JVS638" s="131"/>
      <c r="JVT638" s="131"/>
      <c r="JVU638" s="131"/>
      <c r="JVV638" s="131"/>
      <c r="JVW638" s="131"/>
      <c r="JVX638" s="131"/>
      <c r="JVY638" s="131"/>
      <c r="JVZ638" s="131"/>
      <c r="JWA638" s="131"/>
      <c r="JWB638" s="131"/>
      <c r="JWC638" s="131"/>
      <c r="JWD638" s="131"/>
      <c r="JWE638" s="131"/>
      <c r="JWF638" s="131"/>
      <c r="JWG638" s="131"/>
      <c r="JWH638" s="131"/>
      <c r="JWI638" s="131"/>
      <c r="JWJ638" s="131"/>
      <c r="JWK638" s="131"/>
      <c r="JWL638" s="131"/>
      <c r="JWM638" s="131"/>
      <c r="JWN638" s="131"/>
      <c r="JWO638" s="131"/>
      <c r="JWP638" s="131"/>
      <c r="JWQ638" s="131"/>
      <c r="JWR638" s="131"/>
      <c r="JWS638" s="131"/>
      <c r="JWT638" s="131"/>
      <c r="JWU638" s="131"/>
      <c r="JWV638" s="131"/>
      <c r="JWW638" s="131"/>
      <c r="JWX638" s="131"/>
      <c r="JWY638" s="131"/>
      <c r="JWZ638" s="131"/>
      <c r="JXA638" s="131"/>
      <c r="JXB638" s="131"/>
      <c r="JXC638" s="131"/>
      <c r="JXD638" s="131"/>
      <c r="JXE638" s="131"/>
      <c r="JXF638" s="131"/>
      <c r="JXG638" s="131"/>
      <c r="JXH638" s="131"/>
      <c r="JXI638" s="131"/>
      <c r="JXJ638" s="131"/>
      <c r="JXK638" s="131"/>
      <c r="JXL638" s="131"/>
      <c r="JXM638" s="131"/>
      <c r="JXN638" s="131"/>
      <c r="JXO638" s="131"/>
      <c r="JXP638" s="131"/>
      <c r="JXQ638" s="131"/>
      <c r="JXR638" s="131"/>
      <c r="JXS638" s="131"/>
      <c r="JXT638" s="131"/>
      <c r="JXU638" s="131"/>
      <c r="JXV638" s="131"/>
      <c r="JXW638" s="131"/>
      <c r="JXX638" s="131"/>
      <c r="JXY638" s="131"/>
      <c r="JXZ638" s="131"/>
      <c r="JYA638" s="131"/>
      <c r="JYB638" s="131"/>
      <c r="JYC638" s="131"/>
      <c r="JYD638" s="131"/>
      <c r="JYE638" s="131"/>
      <c r="JYF638" s="131"/>
      <c r="JYG638" s="131"/>
      <c r="JYH638" s="131"/>
      <c r="JYI638" s="131"/>
      <c r="JYJ638" s="131"/>
      <c r="JYK638" s="131"/>
      <c r="JYL638" s="131"/>
      <c r="JYM638" s="131"/>
      <c r="JYN638" s="131"/>
      <c r="JYO638" s="131"/>
      <c r="JYP638" s="131"/>
      <c r="JYQ638" s="131"/>
      <c r="JYR638" s="131"/>
      <c r="JYS638" s="131"/>
      <c r="JYT638" s="131"/>
      <c r="JYU638" s="131"/>
      <c r="JYV638" s="131"/>
      <c r="JYW638" s="131"/>
      <c r="JYX638" s="131"/>
      <c r="JYY638" s="131"/>
      <c r="JYZ638" s="131"/>
      <c r="JZA638" s="131"/>
      <c r="JZB638" s="131"/>
      <c r="JZC638" s="131"/>
      <c r="JZD638" s="131"/>
      <c r="JZE638" s="131"/>
      <c r="JZF638" s="131"/>
      <c r="JZG638" s="131"/>
      <c r="JZH638" s="131"/>
      <c r="JZI638" s="131"/>
      <c r="JZJ638" s="131"/>
      <c r="JZK638" s="131"/>
      <c r="JZL638" s="131"/>
      <c r="JZM638" s="131"/>
      <c r="JZN638" s="131"/>
      <c r="JZO638" s="131"/>
      <c r="JZP638" s="131"/>
      <c r="JZQ638" s="131"/>
      <c r="JZR638" s="131"/>
      <c r="JZS638" s="131"/>
      <c r="JZT638" s="131"/>
      <c r="JZU638" s="131"/>
      <c r="JZV638" s="131"/>
      <c r="JZW638" s="131"/>
      <c r="JZX638" s="131"/>
      <c r="JZY638" s="131"/>
      <c r="JZZ638" s="131"/>
      <c r="KAA638" s="131"/>
      <c r="KAB638" s="131"/>
      <c r="KAC638" s="131"/>
      <c r="KAD638" s="131"/>
      <c r="KAE638" s="131"/>
      <c r="KAF638" s="131"/>
      <c r="KAG638" s="131"/>
      <c r="KAH638" s="131"/>
      <c r="KAI638" s="131"/>
      <c r="KAJ638" s="131"/>
      <c r="KAK638" s="131"/>
      <c r="KAL638" s="131"/>
      <c r="KAM638" s="131"/>
      <c r="KAN638" s="131"/>
      <c r="KAO638" s="131"/>
      <c r="KAP638" s="131"/>
      <c r="KAQ638" s="131"/>
      <c r="KAR638" s="131"/>
      <c r="KAS638" s="131"/>
      <c r="KAT638" s="131"/>
      <c r="KAU638" s="131"/>
      <c r="KAV638" s="131"/>
      <c r="KAW638" s="131"/>
      <c r="KAX638" s="131"/>
      <c r="KAY638" s="131"/>
      <c r="KAZ638" s="131"/>
      <c r="KBA638" s="131"/>
      <c r="KBB638" s="131"/>
      <c r="KBC638" s="131"/>
      <c r="KBD638" s="131"/>
      <c r="KBE638" s="131"/>
      <c r="KBF638" s="131"/>
      <c r="KBG638" s="131"/>
      <c r="KBH638" s="131"/>
      <c r="KBI638" s="131"/>
      <c r="KBJ638" s="131"/>
      <c r="KBK638" s="131"/>
      <c r="KBL638" s="131"/>
      <c r="KBM638" s="131"/>
      <c r="KBN638" s="131"/>
      <c r="KBO638" s="131"/>
      <c r="KBP638" s="131"/>
      <c r="KBQ638" s="131"/>
      <c r="KBR638" s="131"/>
      <c r="KBS638" s="131"/>
      <c r="KBT638" s="131"/>
      <c r="KBU638" s="131"/>
      <c r="KBV638" s="131"/>
      <c r="KBW638" s="131"/>
      <c r="KBX638" s="131"/>
      <c r="KBY638" s="131"/>
      <c r="KBZ638" s="131"/>
      <c r="KCA638" s="131"/>
      <c r="KCB638" s="131"/>
      <c r="KCC638" s="131"/>
      <c r="KCD638" s="131"/>
      <c r="KCE638" s="131"/>
      <c r="KCF638" s="131"/>
      <c r="KCG638" s="131"/>
      <c r="KCH638" s="131"/>
      <c r="KCI638" s="131"/>
      <c r="KCJ638" s="131"/>
      <c r="KCK638" s="131"/>
      <c r="KCL638" s="131"/>
      <c r="KCM638" s="131"/>
      <c r="KCN638" s="131"/>
      <c r="KCO638" s="131"/>
      <c r="KCP638" s="131"/>
      <c r="KCQ638" s="131"/>
      <c r="KCR638" s="131"/>
      <c r="KCS638" s="131"/>
      <c r="KCT638" s="131"/>
      <c r="KCU638" s="131"/>
      <c r="KCV638" s="131"/>
      <c r="KCW638" s="131"/>
      <c r="KCX638" s="131"/>
      <c r="KCY638" s="131"/>
      <c r="KCZ638" s="131"/>
      <c r="KDA638" s="131"/>
      <c r="KDB638" s="131"/>
      <c r="KDC638" s="131"/>
      <c r="KDD638" s="131"/>
      <c r="KDE638" s="131"/>
      <c r="KDF638" s="131"/>
      <c r="KDG638" s="131"/>
      <c r="KDH638" s="131"/>
      <c r="KDI638" s="131"/>
      <c r="KDJ638" s="131"/>
      <c r="KDK638" s="131"/>
      <c r="KDL638" s="131"/>
      <c r="KDM638" s="131"/>
      <c r="KDN638" s="131"/>
      <c r="KDO638" s="131"/>
      <c r="KDP638" s="131"/>
      <c r="KDQ638" s="131"/>
      <c r="KDR638" s="131"/>
      <c r="KDS638" s="131"/>
      <c r="KDT638" s="131"/>
      <c r="KDU638" s="131"/>
      <c r="KDV638" s="131"/>
      <c r="KDW638" s="131"/>
      <c r="KDX638" s="131"/>
      <c r="KDY638" s="131"/>
      <c r="KDZ638" s="131"/>
      <c r="KEA638" s="131"/>
      <c r="KEB638" s="131"/>
      <c r="KEC638" s="131"/>
      <c r="KED638" s="131"/>
      <c r="KEE638" s="131"/>
      <c r="KEF638" s="131"/>
      <c r="KEG638" s="131"/>
      <c r="KEH638" s="131"/>
      <c r="KEI638" s="131"/>
      <c r="KEJ638" s="131"/>
      <c r="KEK638" s="131"/>
      <c r="KEL638" s="131"/>
      <c r="KEM638" s="131"/>
      <c r="KEN638" s="131"/>
      <c r="KEO638" s="131"/>
      <c r="KEP638" s="131"/>
      <c r="KEQ638" s="131"/>
      <c r="KER638" s="131"/>
      <c r="KES638" s="131"/>
      <c r="KET638" s="131"/>
      <c r="KEU638" s="131"/>
      <c r="KEV638" s="131"/>
      <c r="KEW638" s="131"/>
      <c r="KEX638" s="131"/>
      <c r="KEY638" s="131"/>
      <c r="KEZ638" s="131"/>
      <c r="KFA638" s="131"/>
      <c r="KFB638" s="131"/>
      <c r="KFC638" s="131"/>
      <c r="KFD638" s="131"/>
      <c r="KFE638" s="131"/>
      <c r="KFF638" s="131"/>
      <c r="KFG638" s="131"/>
      <c r="KFH638" s="131"/>
      <c r="KFI638" s="131"/>
      <c r="KFJ638" s="131"/>
      <c r="KFK638" s="131"/>
      <c r="KFL638" s="131"/>
      <c r="KFM638" s="131"/>
      <c r="KFN638" s="131"/>
      <c r="KFO638" s="131"/>
      <c r="KFP638" s="131"/>
      <c r="KFQ638" s="131"/>
      <c r="KFR638" s="131"/>
      <c r="KFS638" s="131"/>
      <c r="KFT638" s="131"/>
      <c r="KFU638" s="131"/>
      <c r="KFV638" s="131"/>
      <c r="KFW638" s="131"/>
      <c r="KFX638" s="131"/>
      <c r="KFY638" s="131"/>
      <c r="KFZ638" s="131"/>
      <c r="KGA638" s="131"/>
      <c r="KGB638" s="131"/>
      <c r="KGC638" s="131"/>
      <c r="KGD638" s="131"/>
      <c r="KGE638" s="131"/>
      <c r="KGF638" s="131"/>
      <c r="KGG638" s="131"/>
      <c r="KGH638" s="131"/>
      <c r="KGI638" s="131"/>
      <c r="KGJ638" s="131"/>
      <c r="KGK638" s="131"/>
      <c r="KGL638" s="131"/>
      <c r="KGM638" s="131"/>
      <c r="KGN638" s="131"/>
      <c r="KGO638" s="131"/>
      <c r="KGP638" s="131"/>
      <c r="KGQ638" s="131"/>
      <c r="KGR638" s="131"/>
      <c r="KGS638" s="131"/>
      <c r="KGT638" s="131"/>
      <c r="KGU638" s="131"/>
      <c r="KGV638" s="131"/>
      <c r="KGW638" s="131"/>
      <c r="KGX638" s="131"/>
      <c r="KGY638" s="131"/>
      <c r="KGZ638" s="131"/>
      <c r="KHA638" s="131"/>
      <c r="KHB638" s="131"/>
      <c r="KHC638" s="131"/>
      <c r="KHD638" s="131"/>
      <c r="KHE638" s="131"/>
      <c r="KHF638" s="131"/>
      <c r="KHG638" s="131"/>
      <c r="KHH638" s="131"/>
      <c r="KHI638" s="131"/>
      <c r="KHJ638" s="131"/>
      <c r="KHK638" s="131"/>
      <c r="KHL638" s="131"/>
      <c r="KHM638" s="131"/>
      <c r="KHN638" s="131"/>
      <c r="KHO638" s="131"/>
      <c r="KHP638" s="131"/>
      <c r="KHQ638" s="131"/>
      <c r="KHR638" s="131"/>
      <c r="KHS638" s="131"/>
      <c r="KHT638" s="131"/>
      <c r="KHU638" s="131"/>
      <c r="KHV638" s="131"/>
      <c r="KHW638" s="131"/>
      <c r="KHX638" s="131"/>
      <c r="KHY638" s="131"/>
      <c r="KHZ638" s="131"/>
      <c r="KIA638" s="131"/>
      <c r="KIB638" s="131"/>
      <c r="KIC638" s="131"/>
      <c r="KID638" s="131"/>
      <c r="KIE638" s="131"/>
      <c r="KIF638" s="131"/>
      <c r="KIG638" s="131"/>
      <c r="KIH638" s="131"/>
      <c r="KII638" s="131"/>
      <c r="KIJ638" s="131"/>
      <c r="KIK638" s="131"/>
      <c r="KIL638" s="131"/>
      <c r="KIM638" s="131"/>
      <c r="KIN638" s="131"/>
      <c r="KIO638" s="131"/>
      <c r="KIP638" s="131"/>
      <c r="KIQ638" s="131"/>
      <c r="KIR638" s="131"/>
      <c r="KIS638" s="131"/>
      <c r="KIT638" s="131"/>
      <c r="KIU638" s="131"/>
      <c r="KIV638" s="131"/>
      <c r="KIW638" s="131"/>
      <c r="KIX638" s="131"/>
      <c r="KIY638" s="131"/>
      <c r="KIZ638" s="131"/>
      <c r="KJA638" s="131"/>
      <c r="KJB638" s="131"/>
      <c r="KJC638" s="131"/>
      <c r="KJD638" s="131"/>
      <c r="KJE638" s="131"/>
      <c r="KJF638" s="131"/>
      <c r="KJG638" s="131"/>
      <c r="KJH638" s="131"/>
      <c r="KJI638" s="131"/>
      <c r="KJJ638" s="131"/>
      <c r="KJK638" s="131"/>
      <c r="KJL638" s="131"/>
      <c r="KJM638" s="131"/>
      <c r="KJN638" s="131"/>
      <c r="KJO638" s="131"/>
      <c r="KJP638" s="131"/>
      <c r="KJQ638" s="131"/>
      <c r="KJR638" s="131"/>
      <c r="KJS638" s="131"/>
      <c r="KJT638" s="131"/>
      <c r="KJU638" s="131"/>
      <c r="KJV638" s="131"/>
      <c r="KJW638" s="131"/>
      <c r="KJX638" s="131"/>
      <c r="KJY638" s="131"/>
      <c r="KJZ638" s="131"/>
      <c r="KKA638" s="131"/>
      <c r="KKB638" s="131"/>
      <c r="KKC638" s="131"/>
      <c r="KKD638" s="131"/>
      <c r="KKE638" s="131"/>
      <c r="KKF638" s="131"/>
      <c r="KKG638" s="131"/>
      <c r="KKH638" s="131"/>
      <c r="KKI638" s="131"/>
      <c r="KKJ638" s="131"/>
      <c r="KKK638" s="131"/>
      <c r="KKL638" s="131"/>
      <c r="KKM638" s="131"/>
      <c r="KKN638" s="131"/>
      <c r="KKO638" s="131"/>
      <c r="KKP638" s="131"/>
      <c r="KKQ638" s="131"/>
      <c r="KKR638" s="131"/>
      <c r="KKS638" s="131"/>
      <c r="KKT638" s="131"/>
      <c r="KKU638" s="131"/>
      <c r="KKV638" s="131"/>
      <c r="KKW638" s="131"/>
      <c r="KKX638" s="131"/>
      <c r="KKY638" s="131"/>
      <c r="KKZ638" s="131"/>
      <c r="KLA638" s="131"/>
      <c r="KLB638" s="131"/>
      <c r="KLC638" s="131"/>
      <c r="KLD638" s="131"/>
      <c r="KLE638" s="131"/>
      <c r="KLF638" s="131"/>
      <c r="KLG638" s="131"/>
      <c r="KLH638" s="131"/>
      <c r="KLI638" s="131"/>
      <c r="KLJ638" s="131"/>
      <c r="KLK638" s="131"/>
      <c r="KLL638" s="131"/>
      <c r="KLM638" s="131"/>
      <c r="KLN638" s="131"/>
      <c r="KLO638" s="131"/>
      <c r="KLP638" s="131"/>
      <c r="KLQ638" s="131"/>
      <c r="KLR638" s="131"/>
      <c r="KLS638" s="131"/>
      <c r="KLT638" s="131"/>
      <c r="KLU638" s="131"/>
      <c r="KLV638" s="131"/>
      <c r="KLW638" s="131"/>
      <c r="KLX638" s="131"/>
      <c r="KLY638" s="131"/>
      <c r="KLZ638" s="131"/>
      <c r="KMA638" s="131"/>
      <c r="KMB638" s="131"/>
      <c r="KMC638" s="131"/>
      <c r="KMD638" s="131"/>
      <c r="KME638" s="131"/>
      <c r="KMF638" s="131"/>
      <c r="KMG638" s="131"/>
      <c r="KMH638" s="131"/>
      <c r="KMI638" s="131"/>
      <c r="KMJ638" s="131"/>
      <c r="KMK638" s="131"/>
      <c r="KML638" s="131"/>
      <c r="KMM638" s="131"/>
      <c r="KMN638" s="131"/>
      <c r="KMO638" s="131"/>
      <c r="KMP638" s="131"/>
      <c r="KMQ638" s="131"/>
      <c r="KMR638" s="131"/>
      <c r="KMS638" s="131"/>
      <c r="KMT638" s="131"/>
      <c r="KMU638" s="131"/>
      <c r="KMV638" s="131"/>
      <c r="KMW638" s="131"/>
      <c r="KMX638" s="131"/>
      <c r="KMY638" s="131"/>
      <c r="KMZ638" s="131"/>
      <c r="KNA638" s="131"/>
      <c r="KNB638" s="131"/>
      <c r="KNC638" s="131"/>
      <c r="KND638" s="131"/>
      <c r="KNE638" s="131"/>
      <c r="KNF638" s="131"/>
      <c r="KNG638" s="131"/>
      <c r="KNH638" s="131"/>
      <c r="KNI638" s="131"/>
      <c r="KNJ638" s="131"/>
      <c r="KNK638" s="131"/>
      <c r="KNL638" s="131"/>
      <c r="KNM638" s="131"/>
      <c r="KNN638" s="131"/>
      <c r="KNO638" s="131"/>
      <c r="KNP638" s="131"/>
      <c r="KNQ638" s="131"/>
      <c r="KNR638" s="131"/>
      <c r="KNS638" s="131"/>
      <c r="KNT638" s="131"/>
      <c r="KNU638" s="131"/>
      <c r="KNV638" s="131"/>
      <c r="KNW638" s="131"/>
      <c r="KNX638" s="131"/>
      <c r="KNY638" s="131"/>
      <c r="KNZ638" s="131"/>
      <c r="KOA638" s="131"/>
      <c r="KOB638" s="131"/>
      <c r="KOC638" s="131"/>
      <c r="KOD638" s="131"/>
      <c r="KOE638" s="131"/>
      <c r="KOF638" s="131"/>
      <c r="KOG638" s="131"/>
      <c r="KOH638" s="131"/>
      <c r="KOI638" s="131"/>
      <c r="KOJ638" s="131"/>
      <c r="KOK638" s="131"/>
      <c r="KOL638" s="131"/>
      <c r="KOM638" s="131"/>
      <c r="KON638" s="131"/>
      <c r="KOO638" s="131"/>
      <c r="KOP638" s="131"/>
      <c r="KOQ638" s="131"/>
      <c r="KOR638" s="131"/>
      <c r="KOS638" s="131"/>
      <c r="KOT638" s="131"/>
      <c r="KOU638" s="131"/>
      <c r="KOV638" s="131"/>
      <c r="KOW638" s="131"/>
      <c r="KOX638" s="131"/>
      <c r="KOY638" s="131"/>
      <c r="KOZ638" s="131"/>
      <c r="KPA638" s="131"/>
      <c r="KPB638" s="131"/>
      <c r="KPC638" s="131"/>
      <c r="KPD638" s="131"/>
      <c r="KPE638" s="131"/>
      <c r="KPF638" s="131"/>
      <c r="KPG638" s="131"/>
      <c r="KPH638" s="131"/>
      <c r="KPI638" s="131"/>
      <c r="KPJ638" s="131"/>
      <c r="KPK638" s="131"/>
      <c r="KPL638" s="131"/>
      <c r="KPM638" s="131"/>
      <c r="KPN638" s="131"/>
      <c r="KPO638" s="131"/>
      <c r="KPP638" s="131"/>
      <c r="KPQ638" s="131"/>
      <c r="KPR638" s="131"/>
      <c r="KPS638" s="131"/>
      <c r="KPT638" s="131"/>
      <c r="KPU638" s="131"/>
      <c r="KPV638" s="131"/>
      <c r="KPW638" s="131"/>
      <c r="KPX638" s="131"/>
      <c r="KPY638" s="131"/>
      <c r="KPZ638" s="131"/>
      <c r="KQA638" s="131"/>
      <c r="KQB638" s="131"/>
      <c r="KQC638" s="131"/>
      <c r="KQD638" s="131"/>
      <c r="KQE638" s="131"/>
      <c r="KQF638" s="131"/>
      <c r="KQG638" s="131"/>
      <c r="KQH638" s="131"/>
      <c r="KQI638" s="131"/>
      <c r="KQJ638" s="131"/>
      <c r="KQK638" s="131"/>
      <c r="KQL638" s="131"/>
      <c r="KQM638" s="131"/>
      <c r="KQN638" s="131"/>
      <c r="KQO638" s="131"/>
      <c r="KQP638" s="131"/>
      <c r="KQQ638" s="131"/>
      <c r="KQR638" s="131"/>
      <c r="KQS638" s="131"/>
      <c r="KQT638" s="131"/>
      <c r="KQU638" s="131"/>
      <c r="KQV638" s="131"/>
      <c r="KQW638" s="131"/>
      <c r="KQX638" s="131"/>
      <c r="KQY638" s="131"/>
      <c r="KQZ638" s="131"/>
      <c r="KRA638" s="131"/>
      <c r="KRB638" s="131"/>
      <c r="KRC638" s="131"/>
      <c r="KRD638" s="131"/>
      <c r="KRE638" s="131"/>
      <c r="KRF638" s="131"/>
      <c r="KRG638" s="131"/>
      <c r="KRH638" s="131"/>
      <c r="KRI638" s="131"/>
      <c r="KRJ638" s="131"/>
      <c r="KRK638" s="131"/>
      <c r="KRL638" s="131"/>
      <c r="KRM638" s="131"/>
      <c r="KRN638" s="131"/>
      <c r="KRO638" s="131"/>
      <c r="KRP638" s="131"/>
      <c r="KRQ638" s="131"/>
      <c r="KRR638" s="131"/>
      <c r="KRS638" s="131"/>
      <c r="KRT638" s="131"/>
      <c r="KRU638" s="131"/>
      <c r="KRV638" s="131"/>
      <c r="KRW638" s="131"/>
      <c r="KRX638" s="131"/>
      <c r="KRY638" s="131"/>
      <c r="KRZ638" s="131"/>
      <c r="KSA638" s="131"/>
      <c r="KSB638" s="131"/>
      <c r="KSC638" s="131"/>
      <c r="KSD638" s="131"/>
      <c r="KSE638" s="131"/>
      <c r="KSF638" s="131"/>
      <c r="KSG638" s="131"/>
      <c r="KSH638" s="131"/>
      <c r="KSI638" s="131"/>
      <c r="KSJ638" s="131"/>
      <c r="KSK638" s="131"/>
      <c r="KSL638" s="131"/>
      <c r="KSM638" s="131"/>
      <c r="KSN638" s="131"/>
      <c r="KSO638" s="131"/>
      <c r="KSP638" s="131"/>
      <c r="KSQ638" s="131"/>
      <c r="KSR638" s="131"/>
      <c r="KSS638" s="131"/>
      <c r="KST638" s="131"/>
      <c r="KSU638" s="131"/>
      <c r="KSV638" s="131"/>
      <c r="KSW638" s="131"/>
      <c r="KSX638" s="131"/>
      <c r="KSY638" s="131"/>
      <c r="KSZ638" s="131"/>
      <c r="KTA638" s="131"/>
      <c r="KTB638" s="131"/>
      <c r="KTC638" s="131"/>
      <c r="KTD638" s="131"/>
      <c r="KTE638" s="131"/>
      <c r="KTF638" s="131"/>
      <c r="KTG638" s="131"/>
      <c r="KTH638" s="131"/>
      <c r="KTI638" s="131"/>
      <c r="KTJ638" s="131"/>
      <c r="KTK638" s="131"/>
      <c r="KTL638" s="131"/>
      <c r="KTM638" s="131"/>
      <c r="KTN638" s="131"/>
      <c r="KTO638" s="131"/>
      <c r="KTP638" s="131"/>
      <c r="KTQ638" s="131"/>
      <c r="KTR638" s="131"/>
      <c r="KTS638" s="131"/>
      <c r="KTT638" s="131"/>
      <c r="KTU638" s="131"/>
      <c r="KTV638" s="131"/>
      <c r="KTW638" s="131"/>
      <c r="KTX638" s="131"/>
      <c r="KTY638" s="131"/>
      <c r="KTZ638" s="131"/>
      <c r="KUA638" s="131"/>
      <c r="KUB638" s="131"/>
      <c r="KUC638" s="131"/>
      <c r="KUD638" s="131"/>
      <c r="KUE638" s="131"/>
      <c r="KUF638" s="131"/>
      <c r="KUG638" s="131"/>
      <c r="KUH638" s="131"/>
      <c r="KUI638" s="131"/>
      <c r="KUJ638" s="131"/>
      <c r="KUK638" s="131"/>
      <c r="KUL638" s="131"/>
      <c r="KUM638" s="131"/>
      <c r="KUN638" s="131"/>
      <c r="KUO638" s="131"/>
      <c r="KUP638" s="131"/>
      <c r="KUQ638" s="131"/>
      <c r="KUR638" s="131"/>
      <c r="KUS638" s="131"/>
      <c r="KUT638" s="131"/>
      <c r="KUU638" s="131"/>
      <c r="KUV638" s="131"/>
      <c r="KUW638" s="131"/>
      <c r="KUX638" s="131"/>
      <c r="KUY638" s="131"/>
      <c r="KUZ638" s="131"/>
      <c r="KVA638" s="131"/>
      <c r="KVB638" s="131"/>
      <c r="KVC638" s="131"/>
      <c r="KVD638" s="131"/>
      <c r="KVE638" s="131"/>
      <c r="KVF638" s="131"/>
      <c r="KVG638" s="131"/>
      <c r="KVH638" s="131"/>
      <c r="KVI638" s="131"/>
      <c r="KVJ638" s="131"/>
      <c r="KVK638" s="131"/>
      <c r="KVL638" s="131"/>
      <c r="KVM638" s="131"/>
      <c r="KVN638" s="131"/>
      <c r="KVO638" s="131"/>
      <c r="KVP638" s="131"/>
      <c r="KVQ638" s="131"/>
      <c r="KVR638" s="131"/>
      <c r="KVS638" s="131"/>
      <c r="KVT638" s="131"/>
      <c r="KVU638" s="131"/>
      <c r="KVV638" s="131"/>
      <c r="KVW638" s="131"/>
      <c r="KVX638" s="131"/>
      <c r="KVY638" s="131"/>
      <c r="KVZ638" s="131"/>
      <c r="KWA638" s="131"/>
      <c r="KWB638" s="131"/>
      <c r="KWC638" s="131"/>
      <c r="KWD638" s="131"/>
      <c r="KWE638" s="131"/>
      <c r="KWF638" s="131"/>
      <c r="KWG638" s="131"/>
      <c r="KWH638" s="131"/>
      <c r="KWI638" s="131"/>
      <c r="KWJ638" s="131"/>
      <c r="KWK638" s="131"/>
      <c r="KWL638" s="131"/>
      <c r="KWM638" s="131"/>
      <c r="KWN638" s="131"/>
      <c r="KWO638" s="131"/>
      <c r="KWP638" s="131"/>
      <c r="KWQ638" s="131"/>
      <c r="KWR638" s="131"/>
      <c r="KWS638" s="131"/>
      <c r="KWT638" s="131"/>
      <c r="KWU638" s="131"/>
      <c r="KWV638" s="131"/>
      <c r="KWW638" s="131"/>
      <c r="KWX638" s="131"/>
      <c r="KWY638" s="131"/>
      <c r="KWZ638" s="131"/>
      <c r="KXA638" s="131"/>
      <c r="KXB638" s="131"/>
      <c r="KXC638" s="131"/>
      <c r="KXD638" s="131"/>
      <c r="KXE638" s="131"/>
      <c r="KXF638" s="131"/>
      <c r="KXG638" s="131"/>
      <c r="KXH638" s="131"/>
      <c r="KXI638" s="131"/>
      <c r="KXJ638" s="131"/>
      <c r="KXK638" s="131"/>
      <c r="KXL638" s="131"/>
      <c r="KXM638" s="131"/>
      <c r="KXN638" s="131"/>
      <c r="KXO638" s="131"/>
      <c r="KXP638" s="131"/>
      <c r="KXQ638" s="131"/>
      <c r="KXR638" s="131"/>
      <c r="KXS638" s="131"/>
      <c r="KXT638" s="131"/>
      <c r="KXU638" s="131"/>
      <c r="KXV638" s="131"/>
      <c r="KXW638" s="131"/>
      <c r="KXX638" s="131"/>
      <c r="KXY638" s="131"/>
      <c r="KXZ638" s="131"/>
      <c r="KYA638" s="131"/>
      <c r="KYB638" s="131"/>
      <c r="KYC638" s="131"/>
      <c r="KYD638" s="131"/>
      <c r="KYE638" s="131"/>
      <c r="KYF638" s="131"/>
      <c r="KYG638" s="131"/>
      <c r="KYH638" s="131"/>
      <c r="KYI638" s="131"/>
      <c r="KYJ638" s="131"/>
      <c r="KYK638" s="131"/>
      <c r="KYL638" s="131"/>
      <c r="KYM638" s="131"/>
      <c r="KYN638" s="131"/>
      <c r="KYO638" s="131"/>
      <c r="KYP638" s="131"/>
      <c r="KYQ638" s="131"/>
      <c r="KYR638" s="131"/>
      <c r="KYS638" s="131"/>
      <c r="KYT638" s="131"/>
      <c r="KYU638" s="131"/>
      <c r="KYV638" s="131"/>
      <c r="KYW638" s="131"/>
      <c r="KYX638" s="131"/>
      <c r="KYY638" s="131"/>
      <c r="KYZ638" s="131"/>
      <c r="KZA638" s="131"/>
      <c r="KZB638" s="131"/>
      <c r="KZC638" s="131"/>
      <c r="KZD638" s="131"/>
      <c r="KZE638" s="131"/>
      <c r="KZF638" s="131"/>
      <c r="KZG638" s="131"/>
      <c r="KZH638" s="131"/>
      <c r="KZI638" s="131"/>
      <c r="KZJ638" s="131"/>
      <c r="KZK638" s="131"/>
      <c r="KZL638" s="131"/>
      <c r="KZM638" s="131"/>
      <c r="KZN638" s="131"/>
      <c r="KZO638" s="131"/>
      <c r="KZP638" s="131"/>
      <c r="KZQ638" s="131"/>
      <c r="KZR638" s="131"/>
      <c r="KZS638" s="131"/>
      <c r="KZT638" s="131"/>
      <c r="KZU638" s="131"/>
      <c r="KZV638" s="131"/>
      <c r="KZW638" s="131"/>
      <c r="KZX638" s="131"/>
      <c r="KZY638" s="131"/>
      <c r="KZZ638" s="131"/>
      <c r="LAA638" s="131"/>
      <c r="LAB638" s="131"/>
      <c r="LAC638" s="131"/>
      <c r="LAD638" s="131"/>
      <c r="LAE638" s="131"/>
      <c r="LAF638" s="131"/>
      <c r="LAG638" s="131"/>
      <c r="LAH638" s="131"/>
      <c r="LAI638" s="131"/>
      <c r="LAJ638" s="131"/>
      <c r="LAK638" s="131"/>
      <c r="LAL638" s="131"/>
      <c r="LAM638" s="131"/>
      <c r="LAN638" s="131"/>
      <c r="LAO638" s="131"/>
      <c r="LAP638" s="131"/>
      <c r="LAQ638" s="131"/>
      <c r="LAR638" s="131"/>
      <c r="LAS638" s="131"/>
      <c r="LAT638" s="131"/>
      <c r="LAU638" s="131"/>
      <c r="LAV638" s="131"/>
      <c r="LAW638" s="131"/>
      <c r="LAX638" s="131"/>
      <c r="LAY638" s="131"/>
      <c r="LAZ638" s="131"/>
      <c r="LBA638" s="131"/>
      <c r="LBB638" s="131"/>
      <c r="LBC638" s="131"/>
      <c r="LBD638" s="131"/>
      <c r="LBE638" s="131"/>
      <c r="LBF638" s="131"/>
      <c r="LBG638" s="131"/>
      <c r="LBH638" s="131"/>
      <c r="LBI638" s="131"/>
      <c r="LBJ638" s="131"/>
      <c r="LBK638" s="131"/>
      <c r="LBL638" s="131"/>
      <c r="LBM638" s="131"/>
      <c r="LBN638" s="131"/>
      <c r="LBO638" s="131"/>
      <c r="LBP638" s="131"/>
      <c r="LBQ638" s="131"/>
      <c r="LBR638" s="131"/>
      <c r="LBS638" s="131"/>
      <c r="LBT638" s="131"/>
      <c r="LBU638" s="131"/>
      <c r="LBV638" s="131"/>
      <c r="LBW638" s="131"/>
      <c r="LBX638" s="131"/>
      <c r="LBY638" s="131"/>
      <c r="LBZ638" s="131"/>
      <c r="LCA638" s="131"/>
      <c r="LCB638" s="131"/>
      <c r="LCC638" s="131"/>
      <c r="LCD638" s="131"/>
      <c r="LCE638" s="131"/>
      <c r="LCF638" s="131"/>
      <c r="LCG638" s="131"/>
      <c r="LCH638" s="131"/>
      <c r="LCI638" s="131"/>
      <c r="LCJ638" s="131"/>
      <c r="LCK638" s="131"/>
      <c r="LCL638" s="131"/>
      <c r="LCM638" s="131"/>
      <c r="LCN638" s="131"/>
      <c r="LCO638" s="131"/>
      <c r="LCP638" s="131"/>
      <c r="LCQ638" s="131"/>
      <c r="LCR638" s="131"/>
      <c r="LCS638" s="131"/>
      <c r="LCT638" s="131"/>
      <c r="LCU638" s="131"/>
      <c r="LCV638" s="131"/>
      <c r="LCW638" s="131"/>
      <c r="LCX638" s="131"/>
      <c r="LCY638" s="131"/>
      <c r="LCZ638" s="131"/>
      <c r="LDA638" s="131"/>
      <c r="LDB638" s="131"/>
      <c r="LDC638" s="131"/>
      <c r="LDD638" s="131"/>
      <c r="LDE638" s="131"/>
      <c r="LDF638" s="131"/>
      <c r="LDG638" s="131"/>
      <c r="LDH638" s="131"/>
      <c r="LDI638" s="131"/>
      <c r="LDJ638" s="131"/>
      <c r="LDK638" s="131"/>
      <c r="LDL638" s="131"/>
      <c r="LDM638" s="131"/>
      <c r="LDN638" s="131"/>
      <c r="LDO638" s="131"/>
      <c r="LDP638" s="131"/>
      <c r="LDQ638" s="131"/>
      <c r="LDR638" s="131"/>
      <c r="LDS638" s="131"/>
      <c r="LDT638" s="131"/>
      <c r="LDU638" s="131"/>
      <c r="LDV638" s="131"/>
      <c r="LDW638" s="131"/>
      <c r="LDX638" s="131"/>
      <c r="LDY638" s="131"/>
      <c r="LDZ638" s="131"/>
      <c r="LEA638" s="131"/>
      <c r="LEB638" s="131"/>
      <c r="LEC638" s="131"/>
      <c r="LED638" s="131"/>
      <c r="LEE638" s="131"/>
      <c r="LEF638" s="131"/>
      <c r="LEG638" s="131"/>
      <c r="LEH638" s="131"/>
      <c r="LEI638" s="131"/>
      <c r="LEJ638" s="131"/>
      <c r="LEK638" s="131"/>
      <c r="LEL638" s="131"/>
      <c r="LEM638" s="131"/>
      <c r="LEN638" s="131"/>
      <c r="LEO638" s="131"/>
      <c r="LEP638" s="131"/>
      <c r="LEQ638" s="131"/>
      <c r="LER638" s="131"/>
      <c r="LES638" s="131"/>
      <c r="LET638" s="131"/>
      <c r="LEU638" s="131"/>
      <c r="LEV638" s="131"/>
      <c r="LEW638" s="131"/>
      <c r="LEX638" s="131"/>
      <c r="LEY638" s="131"/>
      <c r="LEZ638" s="131"/>
      <c r="LFA638" s="131"/>
      <c r="LFB638" s="131"/>
      <c r="LFC638" s="131"/>
      <c r="LFD638" s="131"/>
      <c r="LFE638" s="131"/>
      <c r="LFF638" s="131"/>
      <c r="LFG638" s="131"/>
      <c r="LFH638" s="131"/>
      <c r="LFI638" s="131"/>
      <c r="LFJ638" s="131"/>
      <c r="LFK638" s="131"/>
      <c r="LFL638" s="131"/>
      <c r="LFM638" s="131"/>
      <c r="LFN638" s="131"/>
      <c r="LFO638" s="131"/>
      <c r="LFP638" s="131"/>
      <c r="LFQ638" s="131"/>
      <c r="LFR638" s="131"/>
      <c r="LFS638" s="131"/>
      <c r="LFT638" s="131"/>
      <c r="LFU638" s="131"/>
      <c r="LFV638" s="131"/>
      <c r="LFW638" s="131"/>
      <c r="LFX638" s="131"/>
      <c r="LFY638" s="131"/>
      <c r="LFZ638" s="131"/>
      <c r="LGA638" s="131"/>
      <c r="LGB638" s="131"/>
      <c r="LGC638" s="131"/>
      <c r="LGD638" s="131"/>
      <c r="LGE638" s="131"/>
      <c r="LGF638" s="131"/>
      <c r="LGG638" s="131"/>
      <c r="LGH638" s="131"/>
      <c r="LGI638" s="131"/>
      <c r="LGJ638" s="131"/>
      <c r="LGK638" s="131"/>
      <c r="LGL638" s="131"/>
      <c r="LGM638" s="131"/>
      <c r="LGN638" s="131"/>
      <c r="LGO638" s="131"/>
      <c r="LGP638" s="131"/>
      <c r="LGQ638" s="131"/>
      <c r="LGR638" s="131"/>
      <c r="LGS638" s="131"/>
      <c r="LGT638" s="131"/>
      <c r="LGU638" s="131"/>
      <c r="LGV638" s="131"/>
      <c r="LGW638" s="131"/>
      <c r="LGX638" s="131"/>
      <c r="LGY638" s="131"/>
      <c r="LGZ638" s="131"/>
      <c r="LHA638" s="131"/>
      <c r="LHB638" s="131"/>
      <c r="LHC638" s="131"/>
      <c r="LHD638" s="131"/>
      <c r="LHE638" s="131"/>
      <c r="LHF638" s="131"/>
      <c r="LHG638" s="131"/>
      <c r="LHH638" s="131"/>
      <c r="LHI638" s="131"/>
      <c r="LHJ638" s="131"/>
      <c r="LHK638" s="131"/>
      <c r="LHL638" s="131"/>
      <c r="LHM638" s="131"/>
      <c r="LHN638" s="131"/>
      <c r="LHO638" s="131"/>
      <c r="LHP638" s="131"/>
      <c r="LHQ638" s="131"/>
      <c r="LHR638" s="131"/>
      <c r="LHS638" s="131"/>
      <c r="LHT638" s="131"/>
      <c r="LHU638" s="131"/>
      <c r="LHV638" s="131"/>
      <c r="LHW638" s="131"/>
      <c r="LHX638" s="131"/>
      <c r="LHY638" s="131"/>
      <c r="LHZ638" s="131"/>
      <c r="LIA638" s="131"/>
      <c r="LIB638" s="131"/>
      <c r="LIC638" s="131"/>
      <c r="LID638" s="131"/>
      <c r="LIE638" s="131"/>
      <c r="LIF638" s="131"/>
      <c r="LIG638" s="131"/>
      <c r="LIH638" s="131"/>
      <c r="LII638" s="131"/>
      <c r="LIJ638" s="131"/>
      <c r="LIK638" s="131"/>
      <c r="LIL638" s="131"/>
      <c r="LIM638" s="131"/>
      <c r="LIN638" s="131"/>
      <c r="LIO638" s="131"/>
      <c r="LIP638" s="131"/>
      <c r="LIQ638" s="131"/>
      <c r="LIR638" s="131"/>
      <c r="LIS638" s="131"/>
      <c r="LIT638" s="131"/>
      <c r="LIU638" s="131"/>
      <c r="LIV638" s="131"/>
      <c r="LIW638" s="131"/>
      <c r="LIX638" s="131"/>
      <c r="LIY638" s="131"/>
      <c r="LIZ638" s="131"/>
      <c r="LJA638" s="131"/>
      <c r="LJB638" s="131"/>
      <c r="LJC638" s="131"/>
      <c r="LJD638" s="131"/>
      <c r="LJE638" s="131"/>
      <c r="LJF638" s="131"/>
      <c r="LJG638" s="131"/>
      <c r="LJH638" s="131"/>
      <c r="LJI638" s="131"/>
      <c r="LJJ638" s="131"/>
      <c r="LJK638" s="131"/>
      <c r="LJL638" s="131"/>
      <c r="LJM638" s="131"/>
      <c r="LJN638" s="131"/>
      <c r="LJO638" s="131"/>
      <c r="LJP638" s="131"/>
      <c r="LJQ638" s="131"/>
      <c r="LJR638" s="131"/>
      <c r="LJS638" s="131"/>
      <c r="LJT638" s="131"/>
      <c r="LJU638" s="131"/>
      <c r="LJV638" s="131"/>
      <c r="LJW638" s="131"/>
      <c r="LJX638" s="131"/>
      <c r="LJY638" s="131"/>
      <c r="LJZ638" s="131"/>
      <c r="LKA638" s="131"/>
      <c r="LKB638" s="131"/>
      <c r="LKC638" s="131"/>
      <c r="LKD638" s="131"/>
      <c r="LKE638" s="131"/>
      <c r="LKF638" s="131"/>
      <c r="LKG638" s="131"/>
      <c r="LKH638" s="131"/>
      <c r="LKI638" s="131"/>
      <c r="LKJ638" s="131"/>
      <c r="LKK638" s="131"/>
      <c r="LKL638" s="131"/>
      <c r="LKM638" s="131"/>
      <c r="LKN638" s="131"/>
      <c r="LKO638" s="131"/>
      <c r="LKP638" s="131"/>
      <c r="LKQ638" s="131"/>
      <c r="LKR638" s="131"/>
      <c r="LKS638" s="131"/>
      <c r="LKT638" s="131"/>
      <c r="LKU638" s="131"/>
      <c r="LKV638" s="131"/>
      <c r="LKW638" s="131"/>
      <c r="LKX638" s="131"/>
      <c r="LKY638" s="131"/>
      <c r="LKZ638" s="131"/>
      <c r="LLA638" s="131"/>
      <c r="LLB638" s="131"/>
      <c r="LLC638" s="131"/>
      <c r="LLD638" s="131"/>
      <c r="LLE638" s="131"/>
      <c r="LLF638" s="131"/>
      <c r="LLG638" s="131"/>
      <c r="LLH638" s="131"/>
      <c r="LLI638" s="131"/>
      <c r="LLJ638" s="131"/>
      <c r="LLK638" s="131"/>
      <c r="LLL638" s="131"/>
      <c r="LLM638" s="131"/>
      <c r="LLN638" s="131"/>
      <c r="LLO638" s="131"/>
      <c r="LLP638" s="131"/>
      <c r="LLQ638" s="131"/>
      <c r="LLR638" s="131"/>
      <c r="LLS638" s="131"/>
      <c r="LLT638" s="131"/>
      <c r="LLU638" s="131"/>
      <c r="LLV638" s="131"/>
      <c r="LLW638" s="131"/>
      <c r="LLX638" s="131"/>
      <c r="LLY638" s="131"/>
      <c r="LLZ638" s="131"/>
      <c r="LMA638" s="131"/>
      <c r="LMB638" s="131"/>
      <c r="LMC638" s="131"/>
      <c r="LMD638" s="131"/>
      <c r="LME638" s="131"/>
      <c r="LMF638" s="131"/>
      <c r="LMG638" s="131"/>
      <c r="LMH638" s="131"/>
      <c r="LMI638" s="131"/>
      <c r="LMJ638" s="131"/>
      <c r="LMK638" s="131"/>
      <c r="LML638" s="131"/>
      <c r="LMM638" s="131"/>
      <c r="LMN638" s="131"/>
      <c r="LMO638" s="131"/>
      <c r="LMP638" s="131"/>
      <c r="LMQ638" s="131"/>
      <c r="LMR638" s="131"/>
      <c r="LMS638" s="131"/>
      <c r="LMT638" s="131"/>
      <c r="LMU638" s="131"/>
      <c r="LMV638" s="131"/>
      <c r="LMW638" s="131"/>
      <c r="LMX638" s="131"/>
      <c r="LMY638" s="131"/>
      <c r="LMZ638" s="131"/>
      <c r="LNA638" s="131"/>
      <c r="LNB638" s="131"/>
      <c r="LNC638" s="131"/>
      <c r="LND638" s="131"/>
      <c r="LNE638" s="131"/>
      <c r="LNF638" s="131"/>
      <c r="LNG638" s="131"/>
      <c r="LNH638" s="131"/>
      <c r="LNI638" s="131"/>
      <c r="LNJ638" s="131"/>
      <c r="LNK638" s="131"/>
      <c r="LNL638" s="131"/>
      <c r="LNM638" s="131"/>
      <c r="LNN638" s="131"/>
      <c r="LNO638" s="131"/>
      <c r="LNP638" s="131"/>
      <c r="LNQ638" s="131"/>
      <c r="LNR638" s="131"/>
      <c r="LNS638" s="131"/>
      <c r="LNT638" s="131"/>
      <c r="LNU638" s="131"/>
      <c r="LNV638" s="131"/>
      <c r="LNW638" s="131"/>
      <c r="LNX638" s="131"/>
      <c r="LNY638" s="131"/>
      <c r="LNZ638" s="131"/>
      <c r="LOA638" s="131"/>
      <c r="LOB638" s="131"/>
      <c r="LOC638" s="131"/>
      <c r="LOD638" s="131"/>
      <c r="LOE638" s="131"/>
      <c r="LOF638" s="131"/>
      <c r="LOG638" s="131"/>
      <c r="LOH638" s="131"/>
      <c r="LOI638" s="131"/>
      <c r="LOJ638" s="131"/>
      <c r="LOK638" s="131"/>
      <c r="LOL638" s="131"/>
      <c r="LOM638" s="131"/>
      <c r="LON638" s="131"/>
      <c r="LOO638" s="131"/>
      <c r="LOP638" s="131"/>
      <c r="LOQ638" s="131"/>
      <c r="LOR638" s="131"/>
      <c r="LOS638" s="131"/>
      <c r="LOT638" s="131"/>
      <c r="LOU638" s="131"/>
      <c r="LOV638" s="131"/>
      <c r="LOW638" s="131"/>
      <c r="LOX638" s="131"/>
      <c r="LOY638" s="131"/>
      <c r="LOZ638" s="131"/>
      <c r="LPA638" s="131"/>
      <c r="LPB638" s="131"/>
      <c r="LPC638" s="131"/>
      <c r="LPD638" s="131"/>
      <c r="LPE638" s="131"/>
      <c r="LPF638" s="131"/>
      <c r="LPG638" s="131"/>
      <c r="LPH638" s="131"/>
      <c r="LPI638" s="131"/>
      <c r="LPJ638" s="131"/>
      <c r="LPK638" s="131"/>
      <c r="LPL638" s="131"/>
      <c r="LPM638" s="131"/>
      <c r="LPN638" s="131"/>
      <c r="LPO638" s="131"/>
      <c r="LPP638" s="131"/>
      <c r="LPQ638" s="131"/>
      <c r="LPR638" s="131"/>
      <c r="LPS638" s="131"/>
      <c r="LPT638" s="131"/>
      <c r="LPU638" s="131"/>
      <c r="LPV638" s="131"/>
      <c r="LPW638" s="131"/>
      <c r="LPX638" s="131"/>
      <c r="LPY638" s="131"/>
      <c r="LPZ638" s="131"/>
      <c r="LQA638" s="131"/>
      <c r="LQB638" s="131"/>
      <c r="LQC638" s="131"/>
      <c r="LQD638" s="131"/>
      <c r="LQE638" s="131"/>
      <c r="LQF638" s="131"/>
      <c r="LQG638" s="131"/>
      <c r="LQH638" s="131"/>
      <c r="LQI638" s="131"/>
      <c r="LQJ638" s="131"/>
      <c r="LQK638" s="131"/>
      <c r="LQL638" s="131"/>
      <c r="LQM638" s="131"/>
      <c r="LQN638" s="131"/>
      <c r="LQO638" s="131"/>
      <c r="LQP638" s="131"/>
      <c r="LQQ638" s="131"/>
      <c r="LQR638" s="131"/>
      <c r="LQS638" s="131"/>
      <c r="LQT638" s="131"/>
      <c r="LQU638" s="131"/>
      <c r="LQV638" s="131"/>
      <c r="LQW638" s="131"/>
      <c r="LQX638" s="131"/>
      <c r="LQY638" s="131"/>
      <c r="LQZ638" s="131"/>
      <c r="LRA638" s="131"/>
      <c r="LRB638" s="131"/>
      <c r="LRC638" s="131"/>
      <c r="LRD638" s="131"/>
      <c r="LRE638" s="131"/>
      <c r="LRF638" s="131"/>
      <c r="LRG638" s="131"/>
      <c r="LRH638" s="131"/>
      <c r="LRI638" s="131"/>
      <c r="LRJ638" s="131"/>
      <c r="LRK638" s="131"/>
      <c r="LRL638" s="131"/>
      <c r="LRM638" s="131"/>
      <c r="LRN638" s="131"/>
      <c r="LRO638" s="131"/>
      <c r="LRP638" s="131"/>
      <c r="LRQ638" s="131"/>
      <c r="LRR638" s="131"/>
      <c r="LRS638" s="131"/>
      <c r="LRT638" s="131"/>
      <c r="LRU638" s="131"/>
      <c r="LRV638" s="131"/>
      <c r="LRW638" s="131"/>
      <c r="LRX638" s="131"/>
      <c r="LRY638" s="131"/>
      <c r="LRZ638" s="131"/>
      <c r="LSA638" s="131"/>
      <c r="LSB638" s="131"/>
      <c r="LSC638" s="131"/>
      <c r="LSD638" s="131"/>
      <c r="LSE638" s="131"/>
      <c r="LSF638" s="131"/>
      <c r="LSG638" s="131"/>
      <c r="LSH638" s="131"/>
      <c r="LSI638" s="131"/>
      <c r="LSJ638" s="131"/>
      <c r="LSK638" s="131"/>
      <c r="LSL638" s="131"/>
      <c r="LSM638" s="131"/>
      <c r="LSN638" s="131"/>
      <c r="LSO638" s="131"/>
      <c r="LSP638" s="131"/>
      <c r="LSQ638" s="131"/>
      <c r="LSR638" s="131"/>
      <c r="LSS638" s="131"/>
      <c r="LST638" s="131"/>
      <c r="LSU638" s="131"/>
      <c r="LSV638" s="131"/>
      <c r="LSW638" s="131"/>
      <c r="LSX638" s="131"/>
      <c r="LSY638" s="131"/>
      <c r="LSZ638" s="131"/>
      <c r="LTA638" s="131"/>
      <c r="LTB638" s="131"/>
      <c r="LTC638" s="131"/>
      <c r="LTD638" s="131"/>
      <c r="LTE638" s="131"/>
      <c r="LTF638" s="131"/>
      <c r="LTG638" s="131"/>
      <c r="LTH638" s="131"/>
      <c r="LTI638" s="131"/>
      <c r="LTJ638" s="131"/>
      <c r="LTK638" s="131"/>
      <c r="LTL638" s="131"/>
      <c r="LTM638" s="131"/>
      <c r="LTN638" s="131"/>
      <c r="LTO638" s="131"/>
      <c r="LTP638" s="131"/>
      <c r="LTQ638" s="131"/>
      <c r="LTR638" s="131"/>
      <c r="LTS638" s="131"/>
      <c r="LTT638" s="131"/>
      <c r="LTU638" s="131"/>
      <c r="LTV638" s="131"/>
      <c r="LTW638" s="131"/>
      <c r="LTX638" s="131"/>
      <c r="LTY638" s="131"/>
      <c r="LTZ638" s="131"/>
      <c r="LUA638" s="131"/>
      <c r="LUB638" s="131"/>
      <c r="LUC638" s="131"/>
      <c r="LUD638" s="131"/>
      <c r="LUE638" s="131"/>
      <c r="LUF638" s="131"/>
      <c r="LUG638" s="131"/>
      <c r="LUH638" s="131"/>
      <c r="LUI638" s="131"/>
      <c r="LUJ638" s="131"/>
      <c r="LUK638" s="131"/>
      <c r="LUL638" s="131"/>
      <c r="LUM638" s="131"/>
      <c r="LUN638" s="131"/>
      <c r="LUO638" s="131"/>
      <c r="LUP638" s="131"/>
      <c r="LUQ638" s="131"/>
      <c r="LUR638" s="131"/>
      <c r="LUS638" s="131"/>
      <c r="LUT638" s="131"/>
      <c r="LUU638" s="131"/>
      <c r="LUV638" s="131"/>
      <c r="LUW638" s="131"/>
      <c r="LUX638" s="131"/>
      <c r="LUY638" s="131"/>
      <c r="LUZ638" s="131"/>
      <c r="LVA638" s="131"/>
      <c r="LVB638" s="131"/>
      <c r="LVC638" s="131"/>
      <c r="LVD638" s="131"/>
      <c r="LVE638" s="131"/>
      <c r="LVF638" s="131"/>
      <c r="LVG638" s="131"/>
      <c r="LVH638" s="131"/>
      <c r="LVI638" s="131"/>
      <c r="LVJ638" s="131"/>
      <c r="LVK638" s="131"/>
      <c r="LVL638" s="131"/>
      <c r="LVM638" s="131"/>
      <c r="LVN638" s="131"/>
      <c r="LVO638" s="131"/>
      <c r="LVP638" s="131"/>
      <c r="LVQ638" s="131"/>
      <c r="LVR638" s="131"/>
      <c r="LVS638" s="131"/>
      <c r="LVT638" s="131"/>
      <c r="LVU638" s="131"/>
      <c r="LVV638" s="131"/>
      <c r="LVW638" s="131"/>
      <c r="LVX638" s="131"/>
      <c r="LVY638" s="131"/>
      <c r="LVZ638" s="131"/>
      <c r="LWA638" s="131"/>
      <c r="LWB638" s="131"/>
      <c r="LWC638" s="131"/>
      <c r="LWD638" s="131"/>
      <c r="LWE638" s="131"/>
      <c r="LWF638" s="131"/>
      <c r="LWG638" s="131"/>
      <c r="LWH638" s="131"/>
      <c r="LWI638" s="131"/>
      <c r="LWJ638" s="131"/>
      <c r="LWK638" s="131"/>
      <c r="LWL638" s="131"/>
      <c r="LWM638" s="131"/>
      <c r="LWN638" s="131"/>
      <c r="LWO638" s="131"/>
      <c r="LWP638" s="131"/>
      <c r="LWQ638" s="131"/>
      <c r="LWR638" s="131"/>
      <c r="LWS638" s="131"/>
      <c r="LWT638" s="131"/>
      <c r="LWU638" s="131"/>
      <c r="LWV638" s="131"/>
      <c r="LWW638" s="131"/>
      <c r="LWX638" s="131"/>
      <c r="LWY638" s="131"/>
      <c r="LWZ638" s="131"/>
      <c r="LXA638" s="131"/>
      <c r="LXB638" s="131"/>
      <c r="LXC638" s="131"/>
      <c r="LXD638" s="131"/>
      <c r="LXE638" s="131"/>
      <c r="LXF638" s="131"/>
      <c r="LXG638" s="131"/>
      <c r="LXH638" s="131"/>
      <c r="LXI638" s="131"/>
      <c r="LXJ638" s="131"/>
      <c r="LXK638" s="131"/>
      <c r="LXL638" s="131"/>
      <c r="LXM638" s="131"/>
      <c r="LXN638" s="131"/>
      <c r="LXO638" s="131"/>
      <c r="LXP638" s="131"/>
      <c r="LXQ638" s="131"/>
      <c r="LXR638" s="131"/>
      <c r="LXS638" s="131"/>
      <c r="LXT638" s="131"/>
      <c r="LXU638" s="131"/>
      <c r="LXV638" s="131"/>
      <c r="LXW638" s="131"/>
      <c r="LXX638" s="131"/>
      <c r="LXY638" s="131"/>
      <c r="LXZ638" s="131"/>
      <c r="LYA638" s="131"/>
      <c r="LYB638" s="131"/>
      <c r="LYC638" s="131"/>
      <c r="LYD638" s="131"/>
      <c r="LYE638" s="131"/>
      <c r="LYF638" s="131"/>
      <c r="LYG638" s="131"/>
      <c r="LYH638" s="131"/>
      <c r="LYI638" s="131"/>
      <c r="LYJ638" s="131"/>
      <c r="LYK638" s="131"/>
      <c r="LYL638" s="131"/>
      <c r="LYM638" s="131"/>
      <c r="LYN638" s="131"/>
      <c r="LYO638" s="131"/>
      <c r="LYP638" s="131"/>
      <c r="LYQ638" s="131"/>
      <c r="LYR638" s="131"/>
      <c r="LYS638" s="131"/>
      <c r="LYT638" s="131"/>
      <c r="LYU638" s="131"/>
      <c r="LYV638" s="131"/>
      <c r="LYW638" s="131"/>
      <c r="LYX638" s="131"/>
      <c r="LYY638" s="131"/>
      <c r="LYZ638" s="131"/>
      <c r="LZA638" s="131"/>
      <c r="LZB638" s="131"/>
      <c r="LZC638" s="131"/>
      <c r="LZD638" s="131"/>
      <c r="LZE638" s="131"/>
      <c r="LZF638" s="131"/>
      <c r="LZG638" s="131"/>
      <c r="LZH638" s="131"/>
      <c r="LZI638" s="131"/>
      <c r="LZJ638" s="131"/>
      <c r="LZK638" s="131"/>
      <c r="LZL638" s="131"/>
      <c r="LZM638" s="131"/>
      <c r="LZN638" s="131"/>
      <c r="LZO638" s="131"/>
      <c r="LZP638" s="131"/>
      <c r="LZQ638" s="131"/>
      <c r="LZR638" s="131"/>
      <c r="LZS638" s="131"/>
      <c r="LZT638" s="131"/>
      <c r="LZU638" s="131"/>
      <c r="LZV638" s="131"/>
      <c r="LZW638" s="131"/>
      <c r="LZX638" s="131"/>
      <c r="LZY638" s="131"/>
      <c r="LZZ638" s="131"/>
      <c r="MAA638" s="131"/>
      <c r="MAB638" s="131"/>
      <c r="MAC638" s="131"/>
      <c r="MAD638" s="131"/>
      <c r="MAE638" s="131"/>
      <c r="MAF638" s="131"/>
      <c r="MAG638" s="131"/>
      <c r="MAH638" s="131"/>
      <c r="MAI638" s="131"/>
      <c r="MAJ638" s="131"/>
      <c r="MAK638" s="131"/>
      <c r="MAL638" s="131"/>
      <c r="MAM638" s="131"/>
      <c r="MAN638" s="131"/>
      <c r="MAO638" s="131"/>
      <c r="MAP638" s="131"/>
      <c r="MAQ638" s="131"/>
      <c r="MAR638" s="131"/>
      <c r="MAS638" s="131"/>
      <c r="MAT638" s="131"/>
      <c r="MAU638" s="131"/>
      <c r="MAV638" s="131"/>
      <c r="MAW638" s="131"/>
      <c r="MAX638" s="131"/>
      <c r="MAY638" s="131"/>
      <c r="MAZ638" s="131"/>
      <c r="MBA638" s="131"/>
      <c r="MBB638" s="131"/>
      <c r="MBC638" s="131"/>
      <c r="MBD638" s="131"/>
      <c r="MBE638" s="131"/>
      <c r="MBF638" s="131"/>
      <c r="MBG638" s="131"/>
      <c r="MBH638" s="131"/>
      <c r="MBI638" s="131"/>
      <c r="MBJ638" s="131"/>
      <c r="MBK638" s="131"/>
      <c r="MBL638" s="131"/>
      <c r="MBM638" s="131"/>
      <c r="MBN638" s="131"/>
      <c r="MBO638" s="131"/>
      <c r="MBP638" s="131"/>
      <c r="MBQ638" s="131"/>
      <c r="MBR638" s="131"/>
      <c r="MBS638" s="131"/>
      <c r="MBT638" s="131"/>
      <c r="MBU638" s="131"/>
      <c r="MBV638" s="131"/>
      <c r="MBW638" s="131"/>
      <c r="MBX638" s="131"/>
      <c r="MBY638" s="131"/>
      <c r="MBZ638" s="131"/>
      <c r="MCA638" s="131"/>
      <c r="MCB638" s="131"/>
      <c r="MCC638" s="131"/>
      <c r="MCD638" s="131"/>
      <c r="MCE638" s="131"/>
      <c r="MCF638" s="131"/>
      <c r="MCG638" s="131"/>
      <c r="MCH638" s="131"/>
      <c r="MCI638" s="131"/>
      <c r="MCJ638" s="131"/>
      <c r="MCK638" s="131"/>
      <c r="MCL638" s="131"/>
      <c r="MCM638" s="131"/>
      <c r="MCN638" s="131"/>
      <c r="MCO638" s="131"/>
      <c r="MCP638" s="131"/>
      <c r="MCQ638" s="131"/>
      <c r="MCR638" s="131"/>
      <c r="MCS638" s="131"/>
      <c r="MCT638" s="131"/>
      <c r="MCU638" s="131"/>
      <c r="MCV638" s="131"/>
      <c r="MCW638" s="131"/>
      <c r="MCX638" s="131"/>
      <c r="MCY638" s="131"/>
      <c r="MCZ638" s="131"/>
      <c r="MDA638" s="131"/>
      <c r="MDB638" s="131"/>
      <c r="MDC638" s="131"/>
      <c r="MDD638" s="131"/>
      <c r="MDE638" s="131"/>
      <c r="MDF638" s="131"/>
      <c r="MDG638" s="131"/>
      <c r="MDH638" s="131"/>
      <c r="MDI638" s="131"/>
      <c r="MDJ638" s="131"/>
      <c r="MDK638" s="131"/>
      <c r="MDL638" s="131"/>
      <c r="MDM638" s="131"/>
      <c r="MDN638" s="131"/>
      <c r="MDO638" s="131"/>
      <c r="MDP638" s="131"/>
      <c r="MDQ638" s="131"/>
      <c r="MDR638" s="131"/>
      <c r="MDS638" s="131"/>
      <c r="MDT638" s="131"/>
      <c r="MDU638" s="131"/>
      <c r="MDV638" s="131"/>
      <c r="MDW638" s="131"/>
      <c r="MDX638" s="131"/>
      <c r="MDY638" s="131"/>
      <c r="MDZ638" s="131"/>
      <c r="MEA638" s="131"/>
      <c r="MEB638" s="131"/>
      <c r="MEC638" s="131"/>
      <c r="MED638" s="131"/>
      <c r="MEE638" s="131"/>
      <c r="MEF638" s="131"/>
      <c r="MEG638" s="131"/>
      <c r="MEH638" s="131"/>
      <c r="MEI638" s="131"/>
      <c r="MEJ638" s="131"/>
      <c r="MEK638" s="131"/>
      <c r="MEL638" s="131"/>
      <c r="MEM638" s="131"/>
      <c r="MEN638" s="131"/>
      <c r="MEO638" s="131"/>
      <c r="MEP638" s="131"/>
      <c r="MEQ638" s="131"/>
      <c r="MER638" s="131"/>
      <c r="MES638" s="131"/>
      <c r="MET638" s="131"/>
      <c r="MEU638" s="131"/>
      <c r="MEV638" s="131"/>
      <c r="MEW638" s="131"/>
      <c r="MEX638" s="131"/>
      <c r="MEY638" s="131"/>
      <c r="MEZ638" s="131"/>
      <c r="MFA638" s="131"/>
      <c r="MFB638" s="131"/>
      <c r="MFC638" s="131"/>
      <c r="MFD638" s="131"/>
      <c r="MFE638" s="131"/>
      <c r="MFF638" s="131"/>
      <c r="MFG638" s="131"/>
      <c r="MFH638" s="131"/>
      <c r="MFI638" s="131"/>
      <c r="MFJ638" s="131"/>
      <c r="MFK638" s="131"/>
      <c r="MFL638" s="131"/>
      <c r="MFM638" s="131"/>
      <c r="MFN638" s="131"/>
      <c r="MFO638" s="131"/>
      <c r="MFP638" s="131"/>
      <c r="MFQ638" s="131"/>
      <c r="MFR638" s="131"/>
      <c r="MFS638" s="131"/>
      <c r="MFT638" s="131"/>
      <c r="MFU638" s="131"/>
      <c r="MFV638" s="131"/>
      <c r="MFW638" s="131"/>
      <c r="MFX638" s="131"/>
      <c r="MFY638" s="131"/>
      <c r="MFZ638" s="131"/>
      <c r="MGA638" s="131"/>
      <c r="MGB638" s="131"/>
      <c r="MGC638" s="131"/>
      <c r="MGD638" s="131"/>
      <c r="MGE638" s="131"/>
      <c r="MGF638" s="131"/>
      <c r="MGG638" s="131"/>
      <c r="MGH638" s="131"/>
      <c r="MGI638" s="131"/>
      <c r="MGJ638" s="131"/>
      <c r="MGK638" s="131"/>
      <c r="MGL638" s="131"/>
      <c r="MGM638" s="131"/>
      <c r="MGN638" s="131"/>
      <c r="MGO638" s="131"/>
      <c r="MGP638" s="131"/>
      <c r="MGQ638" s="131"/>
      <c r="MGR638" s="131"/>
      <c r="MGS638" s="131"/>
      <c r="MGT638" s="131"/>
      <c r="MGU638" s="131"/>
      <c r="MGV638" s="131"/>
      <c r="MGW638" s="131"/>
      <c r="MGX638" s="131"/>
      <c r="MGY638" s="131"/>
      <c r="MGZ638" s="131"/>
      <c r="MHA638" s="131"/>
      <c r="MHB638" s="131"/>
      <c r="MHC638" s="131"/>
      <c r="MHD638" s="131"/>
      <c r="MHE638" s="131"/>
      <c r="MHF638" s="131"/>
      <c r="MHG638" s="131"/>
      <c r="MHH638" s="131"/>
      <c r="MHI638" s="131"/>
      <c r="MHJ638" s="131"/>
      <c r="MHK638" s="131"/>
      <c r="MHL638" s="131"/>
      <c r="MHM638" s="131"/>
      <c r="MHN638" s="131"/>
      <c r="MHO638" s="131"/>
      <c r="MHP638" s="131"/>
      <c r="MHQ638" s="131"/>
      <c r="MHR638" s="131"/>
      <c r="MHS638" s="131"/>
      <c r="MHT638" s="131"/>
      <c r="MHU638" s="131"/>
      <c r="MHV638" s="131"/>
      <c r="MHW638" s="131"/>
      <c r="MHX638" s="131"/>
      <c r="MHY638" s="131"/>
      <c r="MHZ638" s="131"/>
      <c r="MIA638" s="131"/>
      <c r="MIB638" s="131"/>
      <c r="MIC638" s="131"/>
      <c r="MID638" s="131"/>
      <c r="MIE638" s="131"/>
      <c r="MIF638" s="131"/>
      <c r="MIG638" s="131"/>
      <c r="MIH638" s="131"/>
      <c r="MII638" s="131"/>
      <c r="MIJ638" s="131"/>
      <c r="MIK638" s="131"/>
      <c r="MIL638" s="131"/>
      <c r="MIM638" s="131"/>
      <c r="MIN638" s="131"/>
      <c r="MIO638" s="131"/>
      <c r="MIP638" s="131"/>
      <c r="MIQ638" s="131"/>
      <c r="MIR638" s="131"/>
      <c r="MIS638" s="131"/>
      <c r="MIT638" s="131"/>
      <c r="MIU638" s="131"/>
      <c r="MIV638" s="131"/>
      <c r="MIW638" s="131"/>
      <c r="MIX638" s="131"/>
      <c r="MIY638" s="131"/>
      <c r="MIZ638" s="131"/>
      <c r="MJA638" s="131"/>
      <c r="MJB638" s="131"/>
      <c r="MJC638" s="131"/>
      <c r="MJD638" s="131"/>
      <c r="MJE638" s="131"/>
      <c r="MJF638" s="131"/>
      <c r="MJG638" s="131"/>
      <c r="MJH638" s="131"/>
      <c r="MJI638" s="131"/>
      <c r="MJJ638" s="131"/>
      <c r="MJK638" s="131"/>
      <c r="MJL638" s="131"/>
      <c r="MJM638" s="131"/>
      <c r="MJN638" s="131"/>
      <c r="MJO638" s="131"/>
      <c r="MJP638" s="131"/>
      <c r="MJQ638" s="131"/>
      <c r="MJR638" s="131"/>
      <c r="MJS638" s="131"/>
      <c r="MJT638" s="131"/>
      <c r="MJU638" s="131"/>
      <c r="MJV638" s="131"/>
      <c r="MJW638" s="131"/>
      <c r="MJX638" s="131"/>
      <c r="MJY638" s="131"/>
      <c r="MJZ638" s="131"/>
      <c r="MKA638" s="131"/>
      <c r="MKB638" s="131"/>
      <c r="MKC638" s="131"/>
      <c r="MKD638" s="131"/>
      <c r="MKE638" s="131"/>
      <c r="MKF638" s="131"/>
      <c r="MKG638" s="131"/>
      <c r="MKH638" s="131"/>
      <c r="MKI638" s="131"/>
      <c r="MKJ638" s="131"/>
      <c r="MKK638" s="131"/>
      <c r="MKL638" s="131"/>
      <c r="MKM638" s="131"/>
      <c r="MKN638" s="131"/>
      <c r="MKO638" s="131"/>
      <c r="MKP638" s="131"/>
      <c r="MKQ638" s="131"/>
      <c r="MKR638" s="131"/>
      <c r="MKS638" s="131"/>
      <c r="MKT638" s="131"/>
      <c r="MKU638" s="131"/>
      <c r="MKV638" s="131"/>
      <c r="MKW638" s="131"/>
      <c r="MKX638" s="131"/>
      <c r="MKY638" s="131"/>
      <c r="MKZ638" s="131"/>
      <c r="MLA638" s="131"/>
      <c r="MLB638" s="131"/>
      <c r="MLC638" s="131"/>
      <c r="MLD638" s="131"/>
      <c r="MLE638" s="131"/>
      <c r="MLF638" s="131"/>
      <c r="MLG638" s="131"/>
      <c r="MLH638" s="131"/>
      <c r="MLI638" s="131"/>
      <c r="MLJ638" s="131"/>
      <c r="MLK638" s="131"/>
      <c r="MLL638" s="131"/>
      <c r="MLM638" s="131"/>
      <c r="MLN638" s="131"/>
      <c r="MLO638" s="131"/>
      <c r="MLP638" s="131"/>
      <c r="MLQ638" s="131"/>
      <c r="MLR638" s="131"/>
      <c r="MLS638" s="131"/>
      <c r="MLT638" s="131"/>
      <c r="MLU638" s="131"/>
      <c r="MLV638" s="131"/>
      <c r="MLW638" s="131"/>
      <c r="MLX638" s="131"/>
      <c r="MLY638" s="131"/>
      <c r="MLZ638" s="131"/>
      <c r="MMA638" s="131"/>
      <c r="MMB638" s="131"/>
      <c r="MMC638" s="131"/>
      <c r="MMD638" s="131"/>
      <c r="MME638" s="131"/>
      <c r="MMF638" s="131"/>
      <c r="MMG638" s="131"/>
      <c r="MMH638" s="131"/>
      <c r="MMI638" s="131"/>
      <c r="MMJ638" s="131"/>
      <c r="MMK638" s="131"/>
      <c r="MML638" s="131"/>
      <c r="MMM638" s="131"/>
      <c r="MMN638" s="131"/>
      <c r="MMO638" s="131"/>
      <c r="MMP638" s="131"/>
      <c r="MMQ638" s="131"/>
      <c r="MMR638" s="131"/>
      <c r="MMS638" s="131"/>
      <c r="MMT638" s="131"/>
      <c r="MMU638" s="131"/>
      <c r="MMV638" s="131"/>
      <c r="MMW638" s="131"/>
      <c r="MMX638" s="131"/>
      <c r="MMY638" s="131"/>
      <c r="MMZ638" s="131"/>
      <c r="MNA638" s="131"/>
      <c r="MNB638" s="131"/>
      <c r="MNC638" s="131"/>
      <c r="MND638" s="131"/>
      <c r="MNE638" s="131"/>
      <c r="MNF638" s="131"/>
      <c r="MNG638" s="131"/>
      <c r="MNH638" s="131"/>
      <c r="MNI638" s="131"/>
      <c r="MNJ638" s="131"/>
      <c r="MNK638" s="131"/>
      <c r="MNL638" s="131"/>
      <c r="MNM638" s="131"/>
      <c r="MNN638" s="131"/>
      <c r="MNO638" s="131"/>
      <c r="MNP638" s="131"/>
      <c r="MNQ638" s="131"/>
      <c r="MNR638" s="131"/>
      <c r="MNS638" s="131"/>
      <c r="MNT638" s="131"/>
      <c r="MNU638" s="131"/>
      <c r="MNV638" s="131"/>
      <c r="MNW638" s="131"/>
      <c r="MNX638" s="131"/>
      <c r="MNY638" s="131"/>
      <c r="MNZ638" s="131"/>
      <c r="MOA638" s="131"/>
      <c r="MOB638" s="131"/>
      <c r="MOC638" s="131"/>
      <c r="MOD638" s="131"/>
      <c r="MOE638" s="131"/>
      <c r="MOF638" s="131"/>
      <c r="MOG638" s="131"/>
      <c r="MOH638" s="131"/>
      <c r="MOI638" s="131"/>
      <c r="MOJ638" s="131"/>
      <c r="MOK638" s="131"/>
      <c r="MOL638" s="131"/>
      <c r="MOM638" s="131"/>
      <c r="MON638" s="131"/>
      <c r="MOO638" s="131"/>
      <c r="MOP638" s="131"/>
      <c r="MOQ638" s="131"/>
      <c r="MOR638" s="131"/>
      <c r="MOS638" s="131"/>
      <c r="MOT638" s="131"/>
      <c r="MOU638" s="131"/>
      <c r="MOV638" s="131"/>
      <c r="MOW638" s="131"/>
      <c r="MOX638" s="131"/>
      <c r="MOY638" s="131"/>
      <c r="MOZ638" s="131"/>
      <c r="MPA638" s="131"/>
      <c r="MPB638" s="131"/>
      <c r="MPC638" s="131"/>
      <c r="MPD638" s="131"/>
      <c r="MPE638" s="131"/>
      <c r="MPF638" s="131"/>
      <c r="MPG638" s="131"/>
      <c r="MPH638" s="131"/>
      <c r="MPI638" s="131"/>
      <c r="MPJ638" s="131"/>
      <c r="MPK638" s="131"/>
      <c r="MPL638" s="131"/>
      <c r="MPM638" s="131"/>
      <c r="MPN638" s="131"/>
      <c r="MPO638" s="131"/>
      <c r="MPP638" s="131"/>
      <c r="MPQ638" s="131"/>
      <c r="MPR638" s="131"/>
      <c r="MPS638" s="131"/>
      <c r="MPT638" s="131"/>
      <c r="MPU638" s="131"/>
      <c r="MPV638" s="131"/>
      <c r="MPW638" s="131"/>
      <c r="MPX638" s="131"/>
      <c r="MPY638" s="131"/>
      <c r="MPZ638" s="131"/>
      <c r="MQA638" s="131"/>
      <c r="MQB638" s="131"/>
      <c r="MQC638" s="131"/>
      <c r="MQD638" s="131"/>
      <c r="MQE638" s="131"/>
      <c r="MQF638" s="131"/>
      <c r="MQG638" s="131"/>
      <c r="MQH638" s="131"/>
      <c r="MQI638" s="131"/>
      <c r="MQJ638" s="131"/>
      <c r="MQK638" s="131"/>
      <c r="MQL638" s="131"/>
      <c r="MQM638" s="131"/>
      <c r="MQN638" s="131"/>
      <c r="MQO638" s="131"/>
      <c r="MQP638" s="131"/>
      <c r="MQQ638" s="131"/>
      <c r="MQR638" s="131"/>
      <c r="MQS638" s="131"/>
      <c r="MQT638" s="131"/>
      <c r="MQU638" s="131"/>
      <c r="MQV638" s="131"/>
      <c r="MQW638" s="131"/>
      <c r="MQX638" s="131"/>
      <c r="MQY638" s="131"/>
      <c r="MQZ638" s="131"/>
      <c r="MRA638" s="131"/>
      <c r="MRB638" s="131"/>
      <c r="MRC638" s="131"/>
      <c r="MRD638" s="131"/>
      <c r="MRE638" s="131"/>
      <c r="MRF638" s="131"/>
      <c r="MRG638" s="131"/>
      <c r="MRH638" s="131"/>
      <c r="MRI638" s="131"/>
      <c r="MRJ638" s="131"/>
      <c r="MRK638" s="131"/>
      <c r="MRL638" s="131"/>
      <c r="MRM638" s="131"/>
      <c r="MRN638" s="131"/>
      <c r="MRO638" s="131"/>
      <c r="MRP638" s="131"/>
      <c r="MRQ638" s="131"/>
      <c r="MRR638" s="131"/>
      <c r="MRS638" s="131"/>
      <c r="MRT638" s="131"/>
      <c r="MRU638" s="131"/>
      <c r="MRV638" s="131"/>
      <c r="MRW638" s="131"/>
      <c r="MRX638" s="131"/>
      <c r="MRY638" s="131"/>
      <c r="MRZ638" s="131"/>
      <c r="MSA638" s="131"/>
      <c r="MSB638" s="131"/>
      <c r="MSC638" s="131"/>
      <c r="MSD638" s="131"/>
      <c r="MSE638" s="131"/>
      <c r="MSF638" s="131"/>
      <c r="MSG638" s="131"/>
      <c r="MSH638" s="131"/>
      <c r="MSI638" s="131"/>
      <c r="MSJ638" s="131"/>
      <c r="MSK638" s="131"/>
      <c r="MSL638" s="131"/>
      <c r="MSM638" s="131"/>
      <c r="MSN638" s="131"/>
      <c r="MSO638" s="131"/>
      <c r="MSP638" s="131"/>
      <c r="MSQ638" s="131"/>
      <c r="MSR638" s="131"/>
      <c r="MSS638" s="131"/>
      <c r="MST638" s="131"/>
      <c r="MSU638" s="131"/>
      <c r="MSV638" s="131"/>
      <c r="MSW638" s="131"/>
      <c r="MSX638" s="131"/>
      <c r="MSY638" s="131"/>
      <c r="MSZ638" s="131"/>
      <c r="MTA638" s="131"/>
      <c r="MTB638" s="131"/>
      <c r="MTC638" s="131"/>
      <c r="MTD638" s="131"/>
      <c r="MTE638" s="131"/>
      <c r="MTF638" s="131"/>
      <c r="MTG638" s="131"/>
      <c r="MTH638" s="131"/>
      <c r="MTI638" s="131"/>
      <c r="MTJ638" s="131"/>
      <c r="MTK638" s="131"/>
      <c r="MTL638" s="131"/>
      <c r="MTM638" s="131"/>
      <c r="MTN638" s="131"/>
      <c r="MTO638" s="131"/>
      <c r="MTP638" s="131"/>
      <c r="MTQ638" s="131"/>
      <c r="MTR638" s="131"/>
      <c r="MTS638" s="131"/>
      <c r="MTT638" s="131"/>
      <c r="MTU638" s="131"/>
      <c r="MTV638" s="131"/>
      <c r="MTW638" s="131"/>
      <c r="MTX638" s="131"/>
      <c r="MTY638" s="131"/>
      <c r="MTZ638" s="131"/>
      <c r="MUA638" s="131"/>
      <c r="MUB638" s="131"/>
      <c r="MUC638" s="131"/>
      <c r="MUD638" s="131"/>
      <c r="MUE638" s="131"/>
      <c r="MUF638" s="131"/>
      <c r="MUG638" s="131"/>
      <c r="MUH638" s="131"/>
      <c r="MUI638" s="131"/>
      <c r="MUJ638" s="131"/>
      <c r="MUK638" s="131"/>
      <c r="MUL638" s="131"/>
      <c r="MUM638" s="131"/>
      <c r="MUN638" s="131"/>
      <c r="MUO638" s="131"/>
      <c r="MUP638" s="131"/>
      <c r="MUQ638" s="131"/>
      <c r="MUR638" s="131"/>
      <c r="MUS638" s="131"/>
      <c r="MUT638" s="131"/>
      <c r="MUU638" s="131"/>
      <c r="MUV638" s="131"/>
      <c r="MUW638" s="131"/>
      <c r="MUX638" s="131"/>
      <c r="MUY638" s="131"/>
      <c r="MUZ638" s="131"/>
      <c r="MVA638" s="131"/>
      <c r="MVB638" s="131"/>
      <c r="MVC638" s="131"/>
      <c r="MVD638" s="131"/>
      <c r="MVE638" s="131"/>
      <c r="MVF638" s="131"/>
      <c r="MVG638" s="131"/>
      <c r="MVH638" s="131"/>
      <c r="MVI638" s="131"/>
      <c r="MVJ638" s="131"/>
      <c r="MVK638" s="131"/>
      <c r="MVL638" s="131"/>
      <c r="MVM638" s="131"/>
      <c r="MVN638" s="131"/>
      <c r="MVO638" s="131"/>
      <c r="MVP638" s="131"/>
      <c r="MVQ638" s="131"/>
      <c r="MVR638" s="131"/>
      <c r="MVS638" s="131"/>
      <c r="MVT638" s="131"/>
      <c r="MVU638" s="131"/>
      <c r="MVV638" s="131"/>
      <c r="MVW638" s="131"/>
      <c r="MVX638" s="131"/>
      <c r="MVY638" s="131"/>
      <c r="MVZ638" s="131"/>
      <c r="MWA638" s="131"/>
      <c r="MWB638" s="131"/>
      <c r="MWC638" s="131"/>
      <c r="MWD638" s="131"/>
      <c r="MWE638" s="131"/>
      <c r="MWF638" s="131"/>
      <c r="MWG638" s="131"/>
      <c r="MWH638" s="131"/>
      <c r="MWI638" s="131"/>
      <c r="MWJ638" s="131"/>
      <c r="MWK638" s="131"/>
      <c r="MWL638" s="131"/>
      <c r="MWM638" s="131"/>
      <c r="MWN638" s="131"/>
      <c r="MWO638" s="131"/>
      <c r="MWP638" s="131"/>
      <c r="MWQ638" s="131"/>
      <c r="MWR638" s="131"/>
      <c r="MWS638" s="131"/>
      <c r="MWT638" s="131"/>
      <c r="MWU638" s="131"/>
      <c r="MWV638" s="131"/>
      <c r="MWW638" s="131"/>
      <c r="MWX638" s="131"/>
      <c r="MWY638" s="131"/>
      <c r="MWZ638" s="131"/>
      <c r="MXA638" s="131"/>
      <c r="MXB638" s="131"/>
      <c r="MXC638" s="131"/>
      <c r="MXD638" s="131"/>
      <c r="MXE638" s="131"/>
      <c r="MXF638" s="131"/>
      <c r="MXG638" s="131"/>
      <c r="MXH638" s="131"/>
      <c r="MXI638" s="131"/>
      <c r="MXJ638" s="131"/>
      <c r="MXK638" s="131"/>
      <c r="MXL638" s="131"/>
      <c r="MXM638" s="131"/>
      <c r="MXN638" s="131"/>
      <c r="MXO638" s="131"/>
      <c r="MXP638" s="131"/>
      <c r="MXQ638" s="131"/>
      <c r="MXR638" s="131"/>
      <c r="MXS638" s="131"/>
      <c r="MXT638" s="131"/>
      <c r="MXU638" s="131"/>
      <c r="MXV638" s="131"/>
      <c r="MXW638" s="131"/>
      <c r="MXX638" s="131"/>
      <c r="MXY638" s="131"/>
      <c r="MXZ638" s="131"/>
      <c r="MYA638" s="131"/>
      <c r="MYB638" s="131"/>
      <c r="MYC638" s="131"/>
      <c r="MYD638" s="131"/>
      <c r="MYE638" s="131"/>
      <c r="MYF638" s="131"/>
      <c r="MYG638" s="131"/>
      <c r="MYH638" s="131"/>
      <c r="MYI638" s="131"/>
      <c r="MYJ638" s="131"/>
      <c r="MYK638" s="131"/>
      <c r="MYL638" s="131"/>
      <c r="MYM638" s="131"/>
      <c r="MYN638" s="131"/>
      <c r="MYO638" s="131"/>
      <c r="MYP638" s="131"/>
      <c r="MYQ638" s="131"/>
      <c r="MYR638" s="131"/>
      <c r="MYS638" s="131"/>
      <c r="MYT638" s="131"/>
      <c r="MYU638" s="131"/>
      <c r="MYV638" s="131"/>
      <c r="MYW638" s="131"/>
      <c r="MYX638" s="131"/>
      <c r="MYY638" s="131"/>
      <c r="MYZ638" s="131"/>
      <c r="MZA638" s="131"/>
      <c r="MZB638" s="131"/>
      <c r="MZC638" s="131"/>
      <c r="MZD638" s="131"/>
      <c r="MZE638" s="131"/>
      <c r="MZF638" s="131"/>
      <c r="MZG638" s="131"/>
      <c r="MZH638" s="131"/>
      <c r="MZI638" s="131"/>
      <c r="MZJ638" s="131"/>
      <c r="MZK638" s="131"/>
      <c r="MZL638" s="131"/>
      <c r="MZM638" s="131"/>
      <c r="MZN638" s="131"/>
      <c r="MZO638" s="131"/>
      <c r="MZP638" s="131"/>
      <c r="MZQ638" s="131"/>
      <c r="MZR638" s="131"/>
      <c r="MZS638" s="131"/>
      <c r="MZT638" s="131"/>
      <c r="MZU638" s="131"/>
      <c r="MZV638" s="131"/>
      <c r="MZW638" s="131"/>
      <c r="MZX638" s="131"/>
      <c r="MZY638" s="131"/>
      <c r="MZZ638" s="131"/>
      <c r="NAA638" s="131"/>
      <c r="NAB638" s="131"/>
      <c r="NAC638" s="131"/>
      <c r="NAD638" s="131"/>
      <c r="NAE638" s="131"/>
      <c r="NAF638" s="131"/>
      <c r="NAG638" s="131"/>
      <c r="NAH638" s="131"/>
      <c r="NAI638" s="131"/>
      <c r="NAJ638" s="131"/>
      <c r="NAK638" s="131"/>
      <c r="NAL638" s="131"/>
      <c r="NAM638" s="131"/>
      <c r="NAN638" s="131"/>
      <c r="NAO638" s="131"/>
      <c r="NAP638" s="131"/>
      <c r="NAQ638" s="131"/>
      <c r="NAR638" s="131"/>
      <c r="NAS638" s="131"/>
      <c r="NAT638" s="131"/>
      <c r="NAU638" s="131"/>
      <c r="NAV638" s="131"/>
      <c r="NAW638" s="131"/>
      <c r="NAX638" s="131"/>
      <c r="NAY638" s="131"/>
      <c r="NAZ638" s="131"/>
      <c r="NBA638" s="131"/>
      <c r="NBB638" s="131"/>
      <c r="NBC638" s="131"/>
      <c r="NBD638" s="131"/>
      <c r="NBE638" s="131"/>
      <c r="NBF638" s="131"/>
      <c r="NBG638" s="131"/>
      <c r="NBH638" s="131"/>
      <c r="NBI638" s="131"/>
      <c r="NBJ638" s="131"/>
      <c r="NBK638" s="131"/>
      <c r="NBL638" s="131"/>
      <c r="NBM638" s="131"/>
      <c r="NBN638" s="131"/>
      <c r="NBO638" s="131"/>
      <c r="NBP638" s="131"/>
      <c r="NBQ638" s="131"/>
      <c r="NBR638" s="131"/>
      <c r="NBS638" s="131"/>
      <c r="NBT638" s="131"/>
      <c r="NBU638" s="131"/>
      <c r="NBV638" s="131"/>
      <c r="NBW638" s="131"/>
      <c r="NBX638" s="131"/>
      <c r="NBY638" s="131"/>
      <c r="NBZ638" s="131"/>
      <c r="NCA638" s="131"/>
      <c r="NCB638" s="131"/>
      <c r="NCC638" s="131"/>
      <c r="NCD638" s="131"/>
      <c r="NCE638" s="131"/>
      <c r="NCF638" s="131"/>
      <c r="NCG638" s="131"/>
      <c r="NCH638" s="131"/>
      <c r="NCI638" s="131"/>
      <c r="NCJ638" s="131"/>
      <c r="NCK638" s="131"/>
      <c r="NCL638" s="131"/>
      <c r="NCM638" s="131"/>
      <c r="NCN638" s="131"/>
      <c r="NCO638" s="131"/>
      <c r="NCP638" s="131"/>
      <c r="NCQ638" s="131"/>
      <c r="NCR638" s="131"/>
      <c r="NCS638" s="131"/>
      <c r="NCT638" s="131"/>
      <c r="NCU638" s="131"/>
      <c r="NCV638" s="131"/>
      <c r="NCW638" s="131"/>
      <c r="NCX638" s="131"/>
      <c r="NCY638" s="131"/>
      <c r="NCZ638" s="131"/>
      <c r="NDA638" s="131"/>
      <c r="NDB638" s="131"/>
      <c r="NDC638" s="131"/>
      <c r="NDD638" s="131"/>
      <c r="NDE638" s="131"/>
      <c r="NDF638" s="131"/>
      <c r="NDG638" s="131"/>
      <c r="NDH638" s="131"/>
      <c r="NDI638" s="131"/>
      <c r="NDJ638" s="131"/>
      <c r="NDK638" s="131"/>
      <c r="NDL638" s="131"/>
      <c r="NDM638" s="131"/>
      <c r="NDN638" s="131"/>
      <c r="NDO638" s="131"/>
      <c r="NDP638" s="131"/>
      <c r="NDQ638" s="131"/>
      <c r="NDR638" s="131"/>
      <c r="NDS638" s="131"/>
      <c r="NDT638" s="131"/>
      <c r="NDU638" s="131"/>
      <c r="NDV638" s="131"/>
      <c r="NDW638" s="131"/>
      <c r="NDX638" s="131"/>
      <c r="NDY638" s="131"/>
      <c r="NDZ638" s="131"/>
      <c r="NEA638" s="131"/>
      <c r="NEB638" s="131"/>
      <c r="NEC638" s="131"/>
      <c r="NED638" s="131"/>
      <c r="NEE638" s="131"/>
      <c r="NEF638" s="131"/>
      <c r="NEG638" s="131"/>
      <c r="NEH638" s="131"/>
      <c r="NEI638" s="131"/>
      <c r="NEJ638" s="131"/>
      <c r="NEK638" s="131"/>
      <c r="NEL638" s="131"/>
      <c r="NEM638" s="131"/>
      <c r="NEN638" s="131"/>
      <c r="NEO638" s="131"/>
      <c r="NEP638" s="131"/>
      <c r="NEQ638" s="131"/>
      <c r="NER638" s="131"/>
      <c r="NES638" s="131"/>
      <c r="NET638" s="131"/>
      <c r="NEU638" s="131"/>
      <c r="NEV638" s="131"/>
      <c r="NEW638" s="131"/>
      <c r="NEX638" s="131"/>
      <c r="NEY638" s="131"/>
      <c r="NEZ638" s="131"/>
      <c r="NFA638" s="131"/>
      <c r="NFB638" s="131"/>
      <c r="NFC638" s="131"/>
      <c r="NFD638" s="131"/>
      <c r="NFE638" s="131"/>
      <c r="NFF638" s="131"/>
      <c r="NFG638" s="131"/>
      <c r="NFH638" s="131"/>
      <c r="NFI638" s="131"/>
      <c r="NFJ638" s="131"/>
      <c r="NFK638" s="131"/>
      <c r="NFL638" s="131"/>
      <c r="NFM638" s="131"/>
      <c r="NFN638" s="131"/>
      <c r="NFO638" s="131"/>
      <c r="NFP638" s="131"/>
      <c r="NFQ638" s="131"/>
      <c r="NFR638" s="131"/>
      <c r="NFS638" s="131"/>
      <c r="NFT638" s="131"/>
      <c r="NFU638" s="131"/>
      <c r="NFV638" s="131"/>
      <c r="NFW638" s="131"/>
      <c r="NFX638" s="131"/>
      <c r="NFY638" s="131"/>
      <c r="NFZ638" s="131"/>
      <c r="NGA638" s="131"/>
      <c r="NGB638" s="131"/>
      <c r="NGC638" s="131"/>
      <c r="NGD638" s="131"/>
      <c r="NGE638" s="131"/>
      <c r="NGF638" s="131"/>
      <c r="NGG638" s="131"/>
      <c r="NGH638" s="131"/>
      <c r="NGI638" s="131"/>
      <c r="NGJ638" s="131"/>
      <c r="NGK638" s="131"/>
      <c r="NGL638" s="131"/>
      <c r="NGM638" s="131"/>
      <c r="NGN638" s="131"/>
      <c r="NGO638" s="131"/>
      <c r="NGP638" s="131"/>
      <c r="NGQ638" s="131"/>
      <c r="NGR638" s="131"/>
      <c r="NGS638" s="131"/>
      <c r="NGT638" s="131"/>
      <c r="NGU638" s="131"/>
      <c r="NGV638" s="131"/>
      <c r="NGW638" s="131"/>
      <c r="NGX638" s="131"/>
      <c r="NGY638" s="131"/>
      <c r="NGZ638" s="131"/>
      <c r="NHA638" s="131"/>
      <c r="NHB638" s="131"/>
      <c r="NHC638" s="131"/>
      <c r="NHD638" s="131"/>
      <c r="NHE638" s="131"/>
      <c r="NHF638" s="131"/>
      <c r="NHG638" s="131"/>
      <c r="NHH638" s="131"/>
      <c r="NHI638" s="131"/>
      <c r="NHJ638" s="131"/>
      <c r="NHK638" s="131"/>
      <c r="NHL638" s="131"/>
      <c r="NHM638" s="131"/>
      <c r="NHN638" s="131"/>
      <c r="NHO638" s="131"/>
      <c r="NHP638" s="131"/>
      <c r="NHQ638" s="131"/>
      <c r="NHR638" s="131"/>
      <c r="NHS638" s="131"/>
      <c r="NHT638" s="131"/>
      <c r="NHU638" s="131"/>
      <c r="NHV638" s="131"/>
      <c r="NHW638" s="131"/>
      <c r="NHX638" s="131"/>
      <c r="NHY638" s="131"/>
      <c r="NHZ638" s="131"/>
      <c r="NIA638" s="131"/>
      <c r="NIB638" s="131"/>
      <c r="NIC638" s="131"/>
      <c r="NID638" s="131"/>
      <c r="NIE638" s="131"/>
      <c r="NIF638" s="131"/>
      <c r="NIG638" s="131"/>
      <c r="NIH638" s="131"/>
      <c r="NII638" s="131"/>
      <c r="NIJ638" s="131"/>
      <c r="NIK638" s="131"/>
      <c r="NIL638" s="131"/>
      <c r="NIM638" s="131"/>
      <c r="NIN638" s="131"/>
      <c r="NIO638" s="131"/>
      <c r="NIP638" s="131"/>
      <c r="NIQ638" s="131"/>
      <c r="NIR638" s="131"/>
      <c r="NIS638" s="131"/>
      <c r="NIT638" s="131"/>
      <c r="NIU638" s="131"/>
      <c r="NIV638" s="131"/>
      <c r="NIW638" s="131"/>
      <c r="NIX638" s="131"/>
      <c r="NIY638" s="131"/>
      <c r="NIZ638" s="131"/>
      <c r="NJA638" s="131"/>
      <c r="NJB638" s="131"/>
      <c r="NJC638" s="131"/>
      <c r="NJD638" s="131"/>
      <c r="NJE638" s="131"/>
      <c r="NJF638" s="131"/>
      <c r="NJG638" s="131"/>
      <c r="NJH638" s="131"/>
      <c r="NJI638" s="131"/>
      <c r="NJJ638" s="131"/>
      <c r="NJK638" s="131"/>
      <c r="NJL638" s="131"/>
      <c r="NJM638" s="131"/>
      <c r="NJN638" s="131"/>
      <c r="NJO638" s="131"/>
      <c r="NJP638" s="131"/>
      <c r="NJQ638" s="131"/>
      <c r="NJR638" s="131"/>
      <c r="NJS638" s="131"/>
      <c r="NJT638" s="131"/>
      <c r="NJU638" s="131"/>
      <c r="NJV638" s="131"/>
      <c r="NJW638" s="131"/>
      <c r="NJX638" s="131"/>
      <c r="NJY638" s="131"/>
      <c r="NJZ638" s="131"/>
      <c r="NKA638" s="131"/>
      <c r="NKB638" s="131"/>
      <c r="NKC638" s="131"/>
      <c r="NKD638" s="131"/>
      <c r="NKE638" s="131"/>
      <c r="NKF638" s="131"/>
      <c r="NKG638" s="131"/>
      <c r="NKH638" s="131"/>
      <c r="NKI638" s="131"/>
      <c r="NKJ638" s="131"/>
      <c r="NKK638" s="131"/>
      <c r="NKL638" s="131"/>
      <c r="NKM638" s="131"/>
      <c r="NKN638" s="131"/>
      <c r="NKO638" s="131"/>
      <c r="NKP638" s="131"/>
      <c r="NKQ638" s="131"/>
      <c r="NKR638" s="131"/>
      <c r="NKS638" s="131"/>
      <c r="NKT638" s="131"/>
      <c r="NKU638" s="131"/>
      <c r="NKV638" s="131"/>
      <c r="NKW638" s="131"/>
      <c r="NKX638" s="131"/>
      <c r="NKY638" s="131"/>
      <c r="NKZ638" s="131"/>
      <c r="NLA638" s="131"/>
      <c r="NLB638" s="131"/>
      <c r="NLC638" s="131"/>
      <c r="NLD638" s="131"/>
      <c r="NLE638" s="131"/>
      <c r="NLF638" s="131"/>
      <c r="NLG638" s="131"/>
      <c r="NLH638" s="131"/>
      <c r="NLI638" s="131"/>
      <c r="NLJ638" s="131"/>
      <c r="NLK638" s="131"/>
      <c r="NLL638" s="131"/>
      <c r="NLM638" s="131"/>
      <c r="NLN638" s="131"/>
      <c r="NLO638" s="131"/>
      <c r="NLP638" s="131"/>
      <c r="NLQ638" s="131"/>
      <c r="NLR638" s="131"/>
      <c r="NLS638" s="131"/>
      <c r="NLT638" s="131"/>
      <c r="NLU638" s="131"/>
      <c r="NLV638" s="131"/>
      <c r="NLW638" s="131"/>
      <c r="NLX638" s="131"/>
      <c r="NLY638" s="131"/>
      <c r="NLZ638" s="131"/>
      <c r="NMA638" s="131"/>
      <c r="NMB638" s="131"/>
      <c r="NMC638" s="131"/>
      <c r="NMD638" s="131"/>
      <c r="NME638" s="131"/>
      <c r="NMF638" s="131"/>
      <c r="NMG638" s="131"/>
      <c r="NMH638" s="131"/>
      <c r="NMI638" s="131"/>
      <c r="NMJ638" s="131"/>
      <c r="NMK638" s="131"/>
      <c r="NML638" s="131"/>
      <c r="NMM638" s="131"/>
      <c r="NMN638" s="131"/>
      <c r="NMO638" s="131"/>
      <c r="NMP638" s="131"/>
      <c r="NMQ638" s="131"/>
      <c r="NMR638" s="131"/>
      <c r="NMS638" s="131"/>
      <c r="NMT638" s="131"/>
      <c r="NMU638" s="131"/>
      <c r="NMV638" s="131"/>
      <c r="NMW638" s="131"/>
      <c r="NMX638" s="131"/>
      <c r="NMY638" s="131"/>
      <c r="NMZ638" s="131"/>
      <c r="NNA638" s="131"/>
      <c r="NNB638" s="131"/>
      <c r="NNC638" s="131"/>
      <c r="NND638" s="131"/>
      <c r="NNE638" s="131"/>
      <c r="NNF638" s="131"/>
      <c r="NNG638" s="131"/>
      <c r="NNH638" s="131"/>
      <c r="NNI638" s="131"/>
      <c r="NNJ638" s="131"/>
      <c r="NNK638" s="131"/>
      <c r="NNL638" s="131"/>
      <c r="NNM638" s="131"/>
      <c r="NNN638" s="131"/>
      <c r="NNO638" s="131"/>
      <c r="NNP638" s="131"/>
      <c r="NNQ638" s="131"/>
      <c r="NNR638" s="131"/>
      <c r="NNS638" s="131"/>
      <c r="NNT638" s="131"/>
      <c r="NNU638" s="131"/>
      <c r="NNV638" s="131"/>
      <c r="NNW638" s="131"/>
      <c r="NNX638" s="131"/>
      <c r="NNY638" s="131"/>
      <c r="NNZ638" s="131"/>
      <c r="NOA638" s="131"/>
      <c r="NOB638" s="131"/>
      <c r="NOC638" s="131"/>
      <c r="NOD638" s="131"/>
      <c r="NOE638" s="131"/>
      <c r="NOF638" s="131"/>
      <c r="NOG638" s="131"/>
      <c r="NOH638" s="131"/>
      <c r="NOI638" s="131"/>
      <c r="NOJ638" s="131"/>
      <c r="NOK638" s="131"/>
      <c r="NOL638" s="131"/>
      <c r="NOM638" s="131"/>
      <c r="NON638" s="131"/>
      <c r="NOO638" s="131"/>
      <c r="NOP638" s="131"/>
      <c r="NOQ638" s="131"/>
      <c r="NOR638" s="131"/>
      <c r="NOS638" s="131"/>
      <c r="NOT638" s="131"/>
      <c r="NOU638" s="131"/>
      <c r="NOV638" s="131"/>
      <c r="NOW638" s="131"/>
      <c r="NOX638" s="131"/>
      <c r="NOY638" s="131"/>
      <c r="NOZ638" s="131"/>
      <c r="NPA638" s="131"/>
      <c r="NPB638" s="131"/>
      <c r="NPC638" s="131"/>
      <c r="NPD638" s="131"/>
      <c r="NPE638" s="131"/>
      <c r="NPF638" s="131"/>
      <c r="NPG638" s="131"/>
      <c r="NPH638" s="131"/>
      <c r="NPI638" s="131"/>
      <c r="NPJ638" s="131"/>
      <c r="NPK638" s="131"/>
      <c r="NPL638" s="131"/>
      <c r="NPM638" s="131"/>
      <c r="NPN638" s="131"/>
      <c r="NPO638" s="131"/>
      <c r="NPP638" s="131"/>
      <c r="NPQ638" s="131"/>
      <c r="NPR638" s="131"/>
      <c r="NPS638" s="131"/>
      <c r="NPT638" s="131"/>
      <c r="NPU638" s="131"/>
      <c r="NPV638" s="131"/>
      <c r="NPW638" s="131"/>
      <c r="NPX638" s="131"/>
      <c r="NPY638" s="131"/>
      <c r="NPZ638" s="131"/>
      <c r="NQA638" s="131"/>
      <c r="NQB638" s="131"/>
      <c r="NQC638" s="131"/>
      <c r="NQD638" s="131"/>
      <c r="NQE638" s="131"/>
      <c r="NQF638" s="131"/>
      <c r="NQG638" s="131"/>
      <c r="NQH638" s="131"/>
      <c r="NQI638" s="131"/>
      <c r="NQJ638" s="131"/>
      <c r="NQK638" s="131"/>
      <c r="NQL638" s="131"/>
      <c r="NQM638" s="131"/>
      <c r="NQN638" s="131"/>
      <c r="NQO638" s="131"/>
      <c r="NQP638" s="131"/>
      <c r="NQQ638" s="131"/>
      <c r="NQR638" s="131"/>
      <c r="NQS638" s="131"/>
      <c r="NQT638" s="131"/>
      <c r="NQU638" s="131"/>
      <c r="NQV638" s="131"/>
      <c r="NQW638" s="131"/>
      <c r="NQX638" s="131"/>
      <c r="NQY638" s="131"/>
      <c r="NQZ638" s="131"/>
      <c r="NRA638" s="131"/>
      <c r="NRB638" s="131"/>
      <c r="NRC638" s="131"/>
      <c r="NRD638" s="131"/>
      <c r="NRE638" s="131"/>
      <c r="NRF638" s="131"/>
      <c r="NRG638" s="131"/>
      <c r="NRH638" s="131"/>
      <c r="NRI638" s="131"/>
      <c r="NRJ638" s="131"/>
      <c r="NRK638" s="131"/>
      <c r="NRL638" s="131"/>
      <c r="NRM638" s="131"/>
      <c r="NRN638" s="131"/>
      <c r="NRO638" s="131"/>
      <c r="NRP638" s="131"/>
      <c r="NRQ638" s="131"/>
      <c r="NRR638" s="131"/>
      <c r="NRS638" s="131"/>
      <c r="NRT638" s="131"/>
      <c r="NRU638" s="131"/>
      <c r="NRV638" s="131"/>
      <c r="NRW638" s="131"/>
      <c r="NRX638" s="131"/>
      <c r="NRY638" s="131"/>
      <c r="NRZ638" s="131"/>
      <c r="NSA638" s="131"/>
      <c r="NSB638" s="131"/>
      <c r="NSC638" s="131"/>
      <c r="NSD638" s="131"/>
      <c r="NSE638" s="131"/>
      <c r="NSF638" s="131"/>
      <c r="NSG638" s="131"/>
      <c r="NSH638" s="131"/>
      <c r="NSI638" s="131"/>
      <c r="NSJ638" s="131"/>
      <c r="NSK638" s="131"/>
      <c r="NSL638" s="131"/>
      <c r="NSM638" s="131"/>
      <c r="NSN638" s="131"/>
      <c r="NSO638" s="131"/>
      <c r="NSP638" s="131"/>
      <c r="NSQ638" s="131"/>
      <c r="NSR638" s="131"/>
      <c r="NSS638" s="131"/>
      <c r="NST638" s="131"/>
      <c r="NSU638" s="131"/>
      <c r="NSV638" s="131"/>
      <c r="NSW638" s="131"/>
      <c r="NSX638" s="131"/>
      <c r="NSY638" s="131"/>
      <c r="NSZ638" s="131"/>
      <c r="NTA638" s="131"/>
      <c r="NTB638" s="131"/>
      <c r="NTC638" s="131"/>
      <c r="NTD638" s="131"/>
      <c r="NTE638" s="131"/>
      <c r="NTF638" s="131"/>
      <c r="NTG638" s="131"/>
      <c r="NTH638" s="131"/>
      <c r="NTI638" s="131"/>
      <c r="NTJ638" s="131"/>
      <c r="NTK638" s="131"/>
      <c r="NTL638" s="131"/>
      <c r="NTM638" s="131"/>
      <c r="NTN638" s="131"/>
      <c r="NTO638" s="131"/>
      <c r="NTP638" s="131"/>
      <c r="NTQ638" s="131"/>
      <c r="NTR638" s="131"/>
      <c r="NTS638" s="131"/>
      <c r="NTT638" s="131"/>
      <c r="NTU638" s="131"/>
      <c r="NTV638" s="131"/>
      <c r="NTW638" s="131"/>
      <c r="NTX638" s="131"/>
      <c r="NTY638" s="131"/>
      <c r="NTZ638" s="131"/>
      <c r="NUA638" s="131"/>
      <c r="NUB638" s="131"/>
      <c r="NUC638" s="131"/>
      <c r="NUD638" s="131"/>
      <c r="NUE638" s="131"/>
      <c r="NUF638" s="131"/>
      <c r="NUG638" s="131"/>
      <c r="NUH638" s="131"/>
      <c r="NUI638" s="131"/>
      <c r="NUJ638" s="131"/>
      <c r="NUK638" s="131"/>
      <c r="NUL638" s="131"/>
      <c r="NUM638" s="131"/>
      <c r="NUN638" s="131"/>
      <c r="NUO638" s="131"/>
      <c r="NUP638" s="131"/>
      <c r="NUQ638" s="131"/>
      <c r="NUR638" s="131"/>
      <c r="NUS638" s="131"/>
      <c r="NUT638" s="131"/>
      <c r="NUU638" s="131"/>
      <c r="NUV638" s="131"/>
      <c r="NUW638" s="131"/>
      <c r="NUX638" s="131"/>
      <c r="NUY638" s="131"/>
      <c r="NUZ638" s="131"/>
      <c r="NVA638" s="131"/>
      <c r="NVB638" s="131"/>
      <c r="NVC638" s="131"/>
      <c r="NVD638" s="131"/>
      <c r="NVE638" s="131"/>
      <c r="NVF638" s="131"/>
      <c r="NVG638" s="131"/>
      <c r="NVH638" s="131"/>
      <c r="NVI638" s="131"/>
      <c r="NVJ638" s="131"/>
      <c r="NVK638" s="131"/>
      <c r="NVL638" s="131"/>
      <c r="NVM638" s="131"/>
      <c r="NVN638" s="131"/>
      <c r="NVO638" s="131"/>
      <c r="NVP638" s="131"/>
      <c r="NVQ638" s="131"/>
      <c r="NVR638" s="131"/>
      <c r="NVS638" s="131"/>
      <c r="NVT638" s="131"/>
      <c r="NVU638" s="131"/>
      <c r="NVV638" s="131"/>
      <c r="NVW638" s="131"/>
      <c r="NVX638" s="131"/>
      <c r="NVY638" s="131"/>
      <c r="NVZ638" s="131"/>
      <c r="NWA638" s="131"/>
      <c r="NWB638" s="131"/>
      <c r="NWC638" s="131"/>
      <c r="NWD638" s="131"/>
      <c r="NWE638" s="131"/>
      <c r="NWF638" s="131"/>
      <c r="NWG638" s="131"/>
      <c r="NWH638" s="131"/>
      <c r="NWI638" s="131"/>
      <c r="NWJ638" s="131"/>
      <c r="NWK638" s="131"/>
      <c r="NWL638" s="131"/>
      <c r="NWM638" s="131"/>
      <c r="NWN638" s="131"/>
      <c r="NWO638" s="131"/>
      <c r="NWP638" s="131"/>
      <c r="NWQ638" s="131"/>
      <c r="NWR638" s="131"/>
      <c r="NWS638" s="131"/>
      <c r="NWT638" s="131"/>
      <c r="NWU638" s="131"/>
      <c r="NWV638" s="131"/>
      <c r="NWW638" s="131"/>
      <c r="NWX638" s="131"/>
      <c r="NWY638" s="131"/>
      <c r="NWZ638" s="131"/>
      <c r="NXA638" s="131"/>
      <c r="NXB638" s="131"/>
      <c r="NXC638" s="131"/>
      <c r="NXD638" s="131"/>
      <c r="NXE638" s="131"/>
      <c r="NXF638" s="131"/>
      <c r="NXG638" s="131"/>
      <c r="NXH638" s="131"/>
      <c r="NXI638" s="131"/>
      <c r="NXJ638" s="131"/>
      <c r="NXK638" s="131"/>
      <c r="NXL638" s="131"/>
      <c r="NXM638" s="131"/>
      <c r="NXN638" s="131"/>
      <c r="NXO638" s="131"/>
      <c r="NXP638" s="131"/>
      <c r="NXQ638" s="131"/>
      <c r="NXR638" s="131"/>
      <c r="NXS638" s="131"/>
      <c r="NXT638" s="131"/>
      <c r="NXU638" s="131"/>
      <c r="NXV638" s="131"/>
      <c r="NXW638" s="131"/>
      <c r="NXX638" s="131"/>
      <c r="NXY638" s="131"/>
      <c r="NXZ638" s="131"/>
      <c r="NYA638" s="131"/>
      <c r="NYB638" s="131"/>
      <c r="NYC638" s="131"/>
      <c r="NYD638" s="131"/>
      <c r="NYE638" s="131"/>
      <c r="NYF638" s="131"/>
      <c r="NYG638" s="131"/>
      <c r="NYH638" s="131"/>
      <c r="NYI638" s="131"/>
      <c r="NYJ638" s="131"/>
      <c r="NYK638" s="131"/>
      <c r="NYL638" s="131"/>
      <c r="NYM638" s="131"/>
      <c r="NYN638" s="131"/>
      <c r="NYO638" s="131"/>
      <c r="NYP638" s="131"/>
      <c r="NYQ638" s="131"/>
      <c r="NYR638" s="131"/>
      <c r="NYS638" s="131"/>
      <c r="NYT638" s="131"/>
      <c r="NYU638" s="131"/>
      <c r="NYV638" s="131"/>
      <c r="NYW638" s="131"/>
      <c r="NYX638" s="131"/>
      <c r="NYY638" s="131"/>
      <c r="NYZ638" s="131"/>
      <c r="NZA638" s="131"/>
      <c r="NZB638" s="131"/>
      <c r="NZC638" s="131"/>
      <c r="NZD638" s="131"/>
      <c r="NZE638" s="131"/>
      <c r="NZF638" s="131"/>
      <c r="NZG638" s="131"/>
      <c r="NZH638" s="131"/>
      <c r="NZI638" s="131"/>
      <c r="NZJ638" s="131"/>
      <c r="NZK638" s="131"/>
      <c r="NZL638" s="131"/>
      <c r="NZM638" s="131"/>
      <c r="NZN638" s="131"/>
      <c r="NZO638" s="131"/>
      <c r="NZP638" s="131"/>
      <c r="NZQ638" s="131"/>
      <c r="NZR638" s="131"/>
      <c r="NZS638" s="131"/>
      <c r="NZT638" s="131"/>
      <c r="NZU638" s="131"/>
      <c r="NZV638" s="131"/>
      <c r="NZW638" s="131"/>
      <c r="NZX638" s="131"/>
      <c r="NZY638" s="131"/>
      <c r="NZZ638" s="131"/>
      <c r="OAA638" s="131"/>
      <c r="OAB638" s="131"/>
      <c r="OAC638" s="131"/>
      <c r="OAD638" s="131"/>
      <c r="OAE638" s="131"/>
      <c r="OAF638" s="131"/>
      <c r="OAG638" s="131"/>
      <c r="OAH638" s="131"/>
      <c r="OAI638" s="131"/>
      <c r="OAJ638" s="131"/>
      <c r="OAK638" s="131"/>
      <c r="OAL638" s="131"/>
      <c r="OAM638" s="131"/>
      <c r="OAN638" s="131"/>
      <c r="OAO638" s="131"/>
      <c r="OAP638" s="131"/>
      <c r="OAQ638" s="131"/>
      <c r="OAR638" s="131"/>
      <c r="OAS638" s="131"/>
      <c r="OAT638" s="131"/>
      <c r="OAU638" s="131"/>
      <c r="OAV638" s="131"/>
      <c r="OAW638" s="131"/>
      <c r="OAX638" s="131"/>
      <c r="OAY638" s="131"/>
      <c r="OAZ638" s="131"/>
      <c r="OBA638" s="131"/>
      <c r="OBB638" s="131"/>
      <c r="OBC638" s="131"/>
      <c r="OBD638" s="131"/>
      <c r="OBE638" s="131"/>
      <c r="OBF638" s="131"/>
      <c r="OBG638" s="131"/>
      <c r="OBH638" s="131"/>
      <c r="OBI638" s="131"/>
      <c r="OBJ638" s="131"/>
      <c r="OBK638" s="131"/>
      <c r="OBL638" s="131"/>
      <c r="OBM638" s="131"/>
      <c r="OBN638" s="131"/>
      <c r="OBO638" s="131"/>
      <c r="OBP638" s="131"/>
      <c r="OBQ638" s="131"/>
      <c r="OBR638" s="131"/>
      <c r="OBS638" s="131"/>
      <c r="OBT638" s="131"/>
      <c r="OBU638" s="131"/>
      <c r="OBV638" s="131"/>
      <c r="OBW638" s="131"/>
      <c r="OBX638" s="131"/>
      <c r="OBY638" s="131"/>
      <c r="OBZ638" s="131"/>
      <c r="OCA638" s="131"/>
      <c r="OCB638" s="131"/>
      <c r="OCC638" s="131"/>
      <c r="OCD638" s="131"/>
      <c r="OCE638" s="131"/>
      <c r="OCF638" s="131"/>
      <c r="OCG638" s="131"/>
      <c r="OCH638" s="131"/>
      <c r="OCI638" s="131"/>
      <c r="OCJ638" s="131"/>
      <c r="OCK638" s="131"/>
      <c r="OCL638" s="131"/>
      <c r="OCM638" s="131"/>
      <c r="OCN638" s="131"/>
      <c r="OCO638" s="131"/>
      <c r="OCP638" s="131"/>
      <c r="OCQ638" s="131"/>
      <c r="OCR638" s="131"/>
      <c r="OCS638" s="131"/>
      <c r="OCT638" s="131"/>
      <c r="OCU638" s="131"/>
      <c r="OCV638" s="131"/>
      <c r="OCW638" s="131"/>
      <c r="OCX638" s="131"/>
      <c r="OCY638" s="131"/>
      <c r="OCZ638" s="131"/>
      <c r="ODA638" s="131"/>
      <c r="ODB638" s="131"/>
      <c r="ODC638" s="131"/>
      <c r="ODD638" s="131"/>
      <c r="ODE638" s="131"/>
      <c r="ODF638" s="131"/>
      <c r="ODG638" s="131"/>
      <c r="ODH638" s="131"/>
      <c r="ODI638" s="131"/>
      <c r="ODJ638" s="131"/>
      <c r="ODK638" s="131"/>
      <c r="ODL638" s="131"/>
      <c r="ODM638" s="131"/>
      <c r="ODN638" s="131"/>
      <c r="ODO638" s="131"/>
      <c r="ODP638" s="131"/>
      <c r="ODQ638" s="131"/>
      <c r="ODR638" s="131"/>
      <c r="ODS638" s="131"/>
      <c r="ODT638" s="131"/>
      <c r="ODU638" s="131"/>
      <c r="ODV638" s="131"/>
      <c r="ODW638" s="131"/>
      <c r="ODX638" s="131"/>
      <c r="ODY638" s="131"/>
      <c r="ODZ638" s="131"/>
      <c r="OEA638" s="131"/>
      <c r="OEB638" s="131"/>
      <c r="OEC638" s="131"/>
      <c r="OED638" s="131"/>
      <c r="OEE638" s="131"/>
      <c r="OEF638" s="131"/>
      <c r="OEG638" s="131"/>
      <c r="OEH638" s="131"/>
      <c r="OEI638" s="131"/>
      <c r="OEJ638" s="131"/>
      <c r="OEK638" s="131"/>
      <c r="OEL638" s="131"/>
      <c r="OEM638" s="131"/>
      <c r="OEN638" s="131"/>
      <c r="OEO638" s="131"/>
      <c r="OEP638" s="131"/>
      <c r="OEQ638" s="131"/>
      <c r="OER638" s="131"/>
      <c r="OES638" s="131"/>
      <c r="OET638" s="131"/>
      <c r="OEU638" s="131"/>
      <c r="OEV638" s="131"/>
      <c r="OEW638" s="131"/>
      <c r="OEX638" s="131"/>
      <c r="OEY638" s="131"/>
      <c r="OEZ638" s="131"/>
      <c r="OFA638" s="131"/>
      <c r="OFB638" s="131"/>
      <c r="OFC638" s="131"/>
      <c r="OFD638" s="131"/>
      <c r="OFE638" s="131"/>
      <c r="OFF638" s="131"/>
      <c r="OFG638" s="131"/>
      <c r="OFH638" s="131"/>
      <c r="OFI638" s="131"/>
      <c r="OFJ638" s="131"/>
      <c r="OFK638" s="131"/>
      <c r="OFL638" s="131"/>
      <c r="OFM638" s="131"/>
      <c r="OFN638" s="131"/>
      <c r="OFO638" s="131"/>
      <c r="OFP638" s="131"/>
      <c r="OFQ638" s="131"/>
      <c r="OFR638" s="131"/>
      <c r="OFS638" s="131"/>
      <c r="OFT638" s="131"/>
      <c r="OFU638" s="131"/>
      <c r="OFV638" s="131"/>
      <c r="OFW638" s="131"/>
      <c r="OFX638" s="131"/>
      <c r="OFY638" s="131"/>
      <c r="OFZ638" s="131"/>
      <c r="OGA638" s="131"/>
      <c r="OGB638" s="131"/>
      <c r="OGC638" s="131"/>
      <c r="OGD638" s="131"/>
      <c r="OGE638" s="131"/>
      <c r="OGF638" s="131"/>
      <c r="OGG638" s="131"/>
      <c r="OGH638" s="131"/>
      <c r="OGI638" s="131"/>
      <c r="OGJ638" s="131"/>
      <c r="OGK638" s="131"/>
      <c r="OGL638" s="131"/>
      <c r="OGM638" s="131"/>
      <c r="OGN638" s="131"/>
      <c r="OGO638" s="131"/>
      <c r="OGP638" s="131"/>
      <c r="OGQ638" s="131"/>
      <c r="OGR638" s="131"/>
      <c r="OGS638" s="131"/>
      <c r="OGT638" s="131"/>
      <c r="OGU638" s="131"/>
      <c r="OGV638" s="131"/>
      <c r="OGW638" s="131"/>
      <c r="OGX638" s="131"/>
      <c r="OGY638" s="131"/>
      <c r="OGZ638" s="131"/>
      <c r="OHA638" s="131"/>
      <c r="OHB638" s="131"/>
      <c r="OHC638" s="131"/>
      <c r="OHD638" s="131"/>
      <c r="OHE638" s="131"/>
      <c r="OHF638" s="131"/>
      <c r="OHG638" s="131"/>
      <c r="OHH638" s="131"/>
      <c r="OHI638" s="131"/>
      <c r="OHJ638" s="131"/>
      <c r="OHK638" s="131"/>
      <c r="OHL638" s="131"/>
      <c r="OHM638" s="131"/>
      <c r="OHN638" s="131"/>
      <c r="OHO638" s="131"/>
      <c r="OHP638" s="131"/>
      <c r="OHQ638" s="131"/>
      <c r="OHR638" s="131"/>
      <c r="OHS638" s="131"/>
      <c r="OHT638" s="131"/>
      <c r="OHU638" s="131"/>
      <c r="OHV638" s="131"/>
      <c r="OHW638" s="131"/>
      <c r="OHX638" s="131"/>
      <c r="OHY638" s="131"/>
      <c r="OHZ638" s="131"/>
      <c r="OIA638" s="131"/>
      <c r="OIB638" s="131"/>
      <c r="OIC638" s="131"/>
      <c r="OID638" s="131"/>
      <c r="OIE638" s="131"/>
      <c r="OIF638" s="131"/>
      <c r="OIG638" s="131"/>
      <c r="OIH638" s="131"/>
      <c r="OII638" s="131"/>
      <c r="OIJ638" s="131"/>
      <c r="OIK638" s="131"/>
      <c r="OIL638" s="131"/>
      <c r="OIM638" s="131"/>
      <c r="OIN638" s="131"/>
      <c r="OIO638" s="131"/>
      <c r="OIP638" s="131"/>
      <c r="OIQ638" s="131"/>
      <c r="OIR638" s="131"/>
      <c r="OIS638" s="131"/>
      <c r="OIT638" s="131"/>
      <c r="OIU638" s="131"/>
      <c r="OIV638" s="131"/>
      <c r="OIW638" s="131"/>
      <c r="OIX638" s="131"/>
      <c r="OIY638" s="131"/>
      <c r="OIZ638" s="131"/>
      <c r="OJA638" s="131"/>
      <c r="OJB638" s="131"/>
      <c r="OJC638" s="131"/>
      <c r="OJD638" s="131"/>
      <c r="OJE638" s="131"/>
      <c r="OJF638" s="131"/>
      <c r="OJG638" s="131"/>
      <c r="OJH638" s="131"/>
      <c r="OJI638" s="131"/>
      <c r="OJJ638" s="131"/>
      <c r="OJK638" s="131"/>
      <c r="OJL638" s="131"/>
      <c r="OJM638" s="131"/>
      <c r="OJN638" s="131"/>
      <c r="OJO638" s="131"/>
      <c r="OJP638" s="131"/>
      <c r="OJQ638" s="131"/>
      <c r="OJR638" s="131"/>
      <c r="OJS638" s="131"/>
      <c r="OJT638" s="131"/>
      <c r="OJU638" s="131"/>
      <c r="OJV638" s="131"/>
      <c r="OJW638" s="131"/>
      <c r="OJX638" s="131"/>
      <c r="OJY638" s="131"/>
      <c r="OJZ638" s="131"/>
      <c r="OKA638" s="131"/>
      <c r="OKB638" s="131"/>
      <c r="OKC638" s="131"/>
      <c r="OKD638" s="131"/>
      <c r="OKE638" s="131"/>
      <c r="OKF638" s="131"/>
      <c r="OKG638" s="131"/>
      <c r="OKH638" s="131"/>
      <c r="OKI638" s="131"/>
      <c r="OKJ638" s="131"/>
      <c r="OKK638" s="131"/>
      <c r="OKL638" s="131"/>
      <c r="OKM638" s="131"/>
      <c r="OKN638" s="131"/>
      <c r="OKO638" s="131"/>
      <c r="OKP638" s="131"/>
      <c r="OKQ638" s="131"/>
      <c r="OKR638" s="131"/>
      <c r="OKS638" s="131"/>
      <c r="OKT638" s="131"/>
      <c r="OKU638" s="131"/>
      <c r="OKV638" s="131"/>
      <c r="OKW638" s="131"/>
      <c r="OKX638" s="131"/>
      <c r="OKY638" s="131"/>
      <c r="OKZ638" s="131"/>
      <c r="OLA638" s="131"/>
      <c r="OLB638" s="131"/>
      <c r="OLC638" s="131"/>
      <c r="OLD638" s="131"/>
      <c r="OLE638" s="131"/>
      <c r="OLF638" s="131"/>
      <c r="OLG638" s="131"/>
      <c r="OLH638" s="131"/>
      <c r="OLI638" s="131"/>
      <c r="OLJ638" s="131"/>
      <c r="OLK638" s="131"/>
      <c r="OLL638" s="131"/>
      <c r="OLM638" s="131"/>
      <c r="OLN638" s="131"/>
      <c r="OLO638" s="131"/>
      <c r="OLP638" s="131"/>
      <c r="OLQ638" s="131"/>
      <c r="OLR638" s="131"/>
      <c r="OLS638" s="131"/>
      <c r="OLT638" s="131"/>
      <c r="OLU638" s="131"/>
      <c r="OLV638" s="131"/>
      <c r="OLW638" s="131"/>
      <c r="OLX638" s="131"/>
      <c r="OLY638" s="131"/>
      <c r="OLZ638" s="131"/>
      <c r="OMA638" s="131"/>
      <c r="OMB638" s="131"/>
      <c r="OMC638" s="131"/>
      <c r="OMD638" s="131"/>
      <c r="OME638" s="131"/>
      <c r="OMF638" s="131"/>
      <c r="OMG638" s="131"/>
      <c r="OMH638" s="131"/>
      <c r="OMI638" s="131"/>
      <c r="OMJ638" s="131"/>
      <c r="OMK638" s="131"/>
      <c r="OML638" s="131"/>
      <c r="OMM638" s="131"/>
      <c r="OMN638" s="131"/>
      <c r="OMO638" s="131"/>
      <c r="OMP638" s="131"/>
      <c r="OMQ638" s="131"/>
      <c r="OMR638" s="131"/>
      <c r="OMS638" s="131"/>
      <c r="OMT638" s="131"/>
      <c r="OMU638" s="131"/>
      <c r="OMV638" s="131"/>
      <c r="OMW638" s="131"/>
      <c r="OMX638" s="131"/>
      <c r="OMY638" s="131"/>
      <c r="OMZ638" s="131"/>
      <c r="ONA638" s="131"/>
      <c r="ONB638" s="131"/>
      <c r="ONC638" s="131"/>
      <c r="OND638" s="131"/>
      <c r="ONE638" s="131"/>
      <c r="ONF638" s="131"/>
      <c r="ONG638" s="131"/>
      <c r="ONH638" s="131"/>
      <c r="ONI638" s="131"/>
      <c r="ONJ638" s="131"/>
      <c r="ONK638" s="131"/>
      <c r="ONL638" s="131"/>
      <c r="ONM638" s="131"/>
      <c r="ONN638" s="131"/>
      <c r="ONO638" s="131"/>
      <c r="ONP638" s="131"/>
      <c r="ONQ638" s="131"/>
      <c r="ONR638" s="131"/>
      <c r="ONS638" s="131"/>
      <c r="ONT638" s="131"/>
      <c r="ONU638" s="131"/>
      <c r="ONV638" s="131"/>
      <c r="ONW638" s="131"/>
      <c r="ONX638" s="131"/>
      <c r="ONY638" s="131"/>
      <c r="ONZ638" s="131"/>
      <c r="OOA638" s="131"/>
      <c r="OOB638" s="131"/>
      <c r="OOC638" s="131"/>
      <c r="OOD638" s="131"/>
      <c r="OOE638" s="131"/>
      <c r="OOF638" s="131"/>
      <c r="OOG638" s="131"/>
      <c r="OOH638" s="131"/>
      <c r="OOI638" s="131"/>
      <c r="OOJ638" s="131"/>
      <c r="OOK638" s="131"/>
      <c r="OOL638" s="131"/>
      <c r="OOM638" s="131"/>
      <c r="OON638" s="131"/>
      <c r="OOO638" s="131"/>
      <c r="OOP638" s="131"/>
      <c r="OOQ638" s="131"/>
      <c r="OOR638" s="131"/>
      <c r="OOS638" s="131"/>
      <c r="OOT638" s="131"/>
      <c r="OOU638" s="131"/>
      <c r="OOV638" s="131"/>
      <c r="OOW638" s="131"/>
      <c r="OOX638" s="131"/>
      <c r="OOY638" s="131"/>
      <c r="OOZ638" s="131"/>
      <c r="OPA638" s="131"/>
      <c r="OPB638" s="131"/>
      <c r="OPC638" s="131"/>
      <c r="OPD638" s="131"/>
      <c r="OPE638" s="131"/>
      <c r="OPF638" s="131"/>
      <c r="OPG638" s="131"/>
      <c r="OPH638" s="131"/>
      <c r="OPI638" s="131"/>
      <c r="OPJ638" s="131"/>
      <c r="OPK638" s="131"/>
      <c r="OPL638" s="131"/>
      <c r="OPM638" s="131"/>
      <c r="OPN638" s="131"/>
      <c r="OPO638" s="131"/>
      <c r="OPP638" s="131"/>
      <c r="OPQ638" s="131"/>
      <c r="OPR638" s="131"/>
      <c r="OPS638" s="131"/>
      <c r="OPT638" s="131"/>
      <c r="OPU638" s="131"/>
      <c r="OPV638" s="131"/>
      <c r="OPW638" s="131"/>
      <c r="OPX638" s="131"/>
      <c r="OPY638" s="131"/>
      <c r="OPZ638" s="131"/>
      <c r="OQA638" s="131"/>
      <c r="OQB638" s="131"/>
      <c r="OQC638" s="131"/>
      <c r="OQD638" s="131"/>
      <c r="OQE638" s="131"/>
      <c r="OQF638" s="131"/>
      <c r="OQG638" s="131"/>
      <c r="OQH638" s="131"/>
      <c r="OQI638" s="131"/>
      <c r="OQJ638" s="131"/>
      <c r="OQK638" s="131"/>
      <c r="OQL638" s="131"/>
      <c r="OQM638" s="131"/>
      <c r="OQN638" s="131"/>
      <c r="OQO638" s="131"/>
      <c r="OQP638" s="131"/>
      <c r="OQQ638" s="131"/>
      <c r="OQR638" s="131"/>
      <c r="OQS638" s="131"/>
      <c r="OQT638" s="131"/>
      <c r="OQU638" s="131"/>
      <c r="OQV638" s="131"/>
      <c r="OQW638" s="131"/>
      <c r="OQX638" s="131"/>
      <c r="OQY638" s="131"/>
      <c r="OQZ638" s="131"/>
      <c r="ORA638" s="131"/>
      <c r="ORB638" s="131"/>
      <c r="ORC638" s="131"/>
      <c r="ORD638" s="131"/>
      <c r="ORE638" s="131"/>
      <c r="ORF638" s="131"/>
      <c r="ORG638" s="131"/>
      <c r="ORH638" s="131"/>
      <c r="ORI638" s="131"/>
      <c r="ORJ638" s="131"/>
      <c r="ORK638" s="131"/>
      <c r="ORL638" s="131"/>
      <c r="ORM638" s="131"/>
      <c r="ORN638" s="131"/>
      <c r="ORO638" s="131"/>
      <c r="ORP638" s="131"/>
      <c r="ORQ638" s="131"/>
      <c r="ORR638" s="131"/>
      <c r="ORS638" s="131"/>
      <c r="ORT638" s="131"/>
      <c r="ORU638" s="131"/>
      <c r="ORV638" s="131"/>
      <c r="ORW638" s="131"/>
      <c r="ORX638" s="131"/>
      <c r="ORY638" s="131"/>
      <c r="ORZ638" s="131"/>
      <c r="OSA638" s="131"/>
      <c r="OSB638" s="131"/>
      <c r="OSC638" s="131"/>
      <c r="OSD638" s="131"/>
      <c r="OSE638" s="131"/>
      <c r="OSF638" s="131"/>
      <c r="OSG638" s="131"/>
      <c r="OSH638" s="131"/>
      <c r="OSI638" s="131"/>
      <c r="OSJ638" s="131"/>
      <c r="OSK638" s="131"/>
      <c r="OSL638" s="131"/>
      <c r="OSM638" s="131"/>
      <c r="OSN638" s="131"/>
      <c r="OSO638" s="131"/>
      <c r="OSP638" s="131"/>
      <c r="OSQ638" s="131"/>
      <c r="OSR638" s="131"/>
      <c r="OSS638" s="131"/>
      <c r="OST638" s="131"/>
      <c r="OSU638" s="131"/>
      <c r="OSV638" s="131"/>
      <c r="OSW638" s="131"/>
      <c r="OSX638" s="131"/>
      <c r="OSY638" s="131"/>
      <c r="OSZ638" s="131"/>
      <c r="OTA638" s="131"/>
      <c r="OTB638" s="131"/>
      <c r="OTC638" s="131"/>
      <c r="OTD638" s="131"/>
      <c r="OTE638" s="131"/>
      <c r="OTF638" s="131"/>
      <c r="OTG638" s="131"/>
      <c r="OTH638" s="131"/>
      <c r="OTI638" s="131"/>
      <c r="OTJ638" s="131"/>
      <c r="OTK638" s="131"/>
      <c r="OTL638" s="131"/>
      <c r="OTM638" s="131"/>
      <c r="OTN638" s="131"/>
      <c r="OTO638" s="131"/>
      <c r="OTP638" s="131"/>
      <c r="OTQ638" s="131"/>
      <c r="OTR638" s="131"/>
      <c r="OTS638" s="131"/>
      <c r="OTT638" s="131"/>
      <c r="OTU638" s="131"/>
      <c r="OTV638" s="131"/>
      <c r="OTW638" s="131"/>
      <c r="OTX638" s="131"/>
      <c r="OTY638" s="131"/>
      <c r="OTZ638" s="131"/>
      <c r="OUA638" s="131"/>
      <c r="OUB638" s="131"/>
      <c r="OUC638" s="131"/>
      <c r="OUD638" s="131"/>
      <c r="OUE638" s="131"/>
      <c r="OUF638" s="131"/>
      <c r="OUG638" s="131"/>
      <c r="OUH638" s="131"/>
      <c r="OUI638" s="131"/>
      <c r="OUJ638" s="131"/>
      <c r="OUK638" s="131"/>
      <c r="OUL638" s="131"/>
      <c r="OUM638" s="131"/>
      <c r="OUN638" s="131"/>
      <c r="OUO638" s="131"/>
      <c r="OUP638" s="131"/>
      <c r="OUQ638" s="131"/>
      <c r="OUR638" s="131"/>
      <c r="OUS638" s="131"/>
      <c r="OUT638" s="131"/>
      <c r="OUU638" s="131"/>
      <c r="OUV638" s="131"/>
      <c r="OUW638" s="131"/>
      <c r="OUX638" s="131"/>
      <c r="OUY638" s="131"/>
      <c r="OUZ638" s="131"/>
      <c r="OVA638" s="131"/>
      <c r="OVB638" s="131"/>
      <c r="OVC638" s="131"/>
      <c r="OVD638" s="131"/>
      <c r="OVE638" s="131"/>
      <c r="OVF638" s="131"/>
      <c r="OVG638" s="131"/>
      <c r="OVH638" s="131"/>
      <c r="OVI638" s="131"/>
      <c r="OVJ638" s="131"/>
      <c r="OVK638" s="131"/>
      <c r="OVL638" s="131"/>
      <c r="OVM638" s="131"/>
      <c r="OVN638" s="131"/>
      <c r="OVO638" s="131"/>
      <c r="OVP638" s="131"/>
      <c r="OVQ638" s="131"/>
      <c r="OVR638" s="131"/>
      <c r="OVS638" s="131"/>
      <c r="OVT638" s="131"/>
      <c r="OVU638" s="131"/>
      <c r="OVV638" s="131"/>
      <c r="OVW638" s="131"/>
      <c r="OVX638" s="131"/>
      <c r="OVY638" s="131"/>
      <c r="OVZ638" s="131"/>
      <c r="OWA638" s="131"/>
      <c r="OWB638" s="131"/>
      <c r="OWC638" s="131"/>
      <c r="OWD638" s="131"/>
      <c r="OWE638" s="131"/>
      <c r="OWF638" s="131"/>
      <c r="OWG638" s="131"/>
      <c r="OWH638" s="131"/>
      <c r="OWI638" s="131"/>
      <c r="OWJ638" s="131"/>
      <c r="OWK638" s="131"/>
      <c r="OWL638" s="131"/>
      <c r="OWM638" s="131"/>
      <c r="OWN638" s="131"/>
      <c r="OWO638" s="131"/>
      <c r="OWP638" s="131"/>
      <c r="OWQ638" s="131"/>
      <c r="OWR638" s="131"/>
      <c r="OWS638" s="131"/>
      <c r="OWT638" s="131"/>
      <c r="OWU638" s="131"/>
      <c r="OWV638" s="131"/>
      <c r="OWW638" s="131"/>
      <c r="OWX638" s="131"/>
      <c r="OWY638" s="131"/>
      <c r="OWZ638" s="131"/>
      <c r="OXA638" s="131"/>
      <c r="OXB638" s="131"/>
      <c r="OXC638" s="131"/>
      <c r="OXD638" s="131"/>
      <c r="OXE638" s="131"/>
      <c r="OXF638" s="131"/>
      <c r="OXG638" s="131"/>
      <c r="OXH638" s="131"/>
      <c r="OXI638" s="131"/>
      <c r="OXJ638" s="131"/>
      <c r="OXK638" s="131"/>
      <c r="OXL638" s="131"/>
      <c r="OXM638" s="131"/>
      <c r="OXN638" s="131"/>
      <c r="OXO638" s="131"/>
      <c r="OXP638" s="131"/>
      <c r="OXQ638" s="131"/>
      <c r="OXR638" s="131"/>
      <c r="OXS638" s="131"/>
      <c r="OXT638" s="131"/>
      <c r="OXU638" s="131"/>
      <c r="OXV638" s="131"/>
      <c r="OXW638" s="131"/>
      <c r="OXX638" s="131"/>
      <c r="OXY638" s="131"/>
      <c r="OXZ638" s="131"/>
      <c r="OYA638" s="131"/>
      <c r="OYB638" s="131"/>
      <c r="OYC638" s="131"/>
      <c r="OYD638" s="131"/>
      <c r="OYE638" s="131"/>
      <c r="OYF638" s="131"/>
      <c r="OYG638" s="131"/>
      <c r="OYH638" s="131"/>
      <c r="OYI638" s="131"/>
      <c r="OYJ638" s="131"/>
      <c r="OYK638" s="131"/>
      <c r="OYL638" s="131"/>
      <c r="OYM638" s="131"/>
      <c r="OYN638" s="131"/>
      <c r="OYO638" s="131"/>
      <c r="OYP638" s="131"/>
      <c r="OYQ638" s="131"/>
      <c r="OYR638" s="131"/>
      <c r="OYS638" s="131"/>
      <c r="OYT638" s="131"/>
      <c r="OYU638" s="131"/>
      <c r="OYV638" s="131"/>
      <c r="OYW638" s="131"/>
      <c r="OYX638" s="131"/>
      <c r="OYY638" s="131"/>
      <c r="OYZ638" s="131"/>
      <c r="OZA638" s="131"/>
      <c r="OZB638" s="131"/>
      <c r="OZC638" s="131"/>
      <c r="OZD638" s="131"/>
      <c r="OZE638" s="131"/>
      <c r="OZF638" s="131"/>
      <c r="OZG638" s="131"/>
      <c r="OZH638" s="131"/>
      <c r="OZI638" s="131"/>
      <c r="OZJ638" s="131"/>
      <c r="OZK638" s="131"/>
      <c r="OZL638" s="131"/>
      <c r="OZM638" s="131"/>
      <c r="OZN638" s="131"/>
      <c r="OZO638" s="131"/>
      <c r="OZP638" s="131"/>
      <c r="OZQ638" s="131"/>
      <c r="OZR638" s="131"/>
      <c r="OZS638" s="131"/>
      <c r="OZT638" s="131"/>
      <c r="OZU638" s="131"/>
      <c r="OZV638" s="131"/>
      <c r="OZW638" s="131"/>
      <c r="OZX638" s="131"/>
      <c r="OZY638" s="131"/>
      <c r="OZZ638" s="131"/>
      <c r="PAA638" s="131"/>
      <c r="PAB638" s="131"/>
      <c r="PAC638" s="131"/>
      <c r="PAD638" s="131"/>
      <c r="PAE638" s="131"/>
      <c r="PAF638" s="131"/>
      <c r="PAG638" s="131"/>
      <c r="PAH638" s="131"/>
      <c r="PAI638" s="131"/>
      <c r="PAJ638" s="131"/>
      <c r="PAK638" s="131"/>
      <c r="PAL638" s="131"/>
      <c r="PAM638" s="131"/>
      <c r="PAN638" s="131"/>
      <c r="PAO638" s="131"/>
      <c r="PAP638" s="131"/>
      <c r="PAQ638" s="131"/>
      <c r="PAR638" s="131"/>
      <c r="PAS638" s="131"/>
      <c r="PAT638" s="131"/>
      <c r="PAU638" s="131"/>
      <c r="PAV638" s="131"/>
      <c r="PAW638" s="131"/>
      <c r="PAX638" s="131"/>
      <c r="PAY638" s="131"/>
      <c r="PAZ638" s="131"/>
      <c r="PBA638" s="131"/>
      <c r="PBB638" s="131"/>
      <c r="PBC638" s="131"/>
      <c r="PBD638" s="131"/>
      <c r="PBE638" s="131"/>
      <c r="PBF638" s="131"/>
      <c r="PBG638" s="131"/>
      <c r="PBH638" s="131"/>
      <c r="PBI638" s="131"/>
      <c r="PBJ638" s="131"/>
      <c r="PBK638" s="131"/>
      <c r="PBL638" s="131"/>
      <c r="PBM638" s="131"/>
      <c r="PBN638" s="131"/>
      <c r="PBO638" s="131"/>
      <c r="PBP638" s="131"/>
      <c r="PBQ638" s="131"/>
      <c r="PBR638" s="131"/>
      <c r="PBS638" s="131"/>
      <c r="PBT638" s="131"/>
      <c r="PBU638" s="131"/>
      <c r="PBV638" s="131"/>
      <c r="PBW638" s="131"/>
      <c r="PBX638" s="131"/>
      <c r="PBY638" s="131"/>
      <c r="PBZ638" s="131"/>
      <c r="PCA638" s="131"/>
      <c r="PCB638" s="131"/>
      <c r="PCC638" s="131"/>
      <c r="PCD638" s="131"/>
      <c r="PCE638" s="131"/>
      <c r="PCF638" s="131"/>
      <c r="PCG638" s="131"/>
      <c r="PCH638" s="131"/>
      <c r="PCI638" s="131"/>
      <c r="PCJ638" s="131"/>
      <c r="PCK638" s="131"/>
      <c r="PCL638" s="131"/>
      <c r="PCM638" s="131"/>
      <c r="PCN638" s="131"/>
      <c r="PCO638" s="131"/>
      <c r="PCP638" s="131"/>
      <c r="PCQ638" s="131"/>
      <c r="PCR638" s="131"/>
      <c r="PCS638" s="131"/>
      <c r="PCT638" s="131"/>
      <c r="PCU638" s="131"/>
      <c r="PCV638" s="131"/>
      <c r="PCW638" s="131"/>
      <c r="PCX638" s="131"/>
      <c r="PCY638" s="131"/>
      <c r="PCZ638" s="131"/>
      <c r="PDA638" s="131"/>
      <c r="PDB638" s="131"/>
      <c r="PDC638" s="131"/>
      <c r="PDD638" s="131"/>
      <c r="PDE638" s="131"/>
      <c r="PDF638" s="131"/>
      <c r="PDG638" s="131"/>
      <c r="PDH638" s="131"/>
      <c r="PDI638" s="131"/>
      <c r="PDJ638" s="131"/>
      <c r="PDK638" s="131"/>
      <c r="PDL638" s="131"/>
      <c r="PDM638" s="131"/>
      <c r="PDN638" s="131"/>
      <c r="PDO638" s="131"/>
      <c r="PDP638" s="131"/>
      <c r="PDQ638" s="131"/>
      <c r="PDR638" s="131"/>
      <c r="PDS638" s="131"/>
      <c r="PDT638" s="131"/>
      <c r="PDU638" s="131"/>
      <c r="PDV638" s="131"/>
      <c r="PDW638" s="131"/>
      <c r="PDX638" s="131"/>
      <c r="PDY638" s="131"/>
      <c r="PDZ638" s="131"/>
      <c r="PEA638" s="131"/>
      <c r="PEB638" s="131"/>
      <c r="PEC638" s="131"/>
      <c r="PED638" s="131"/>
      <c r="PEE638" s="131"/>
      <c r="PEF638" s="131"/>
      <c r="PEG638" s="131"/>
      <c r="PEH638" s="131"/>
      <c r="PEI638" s="131"/>
      <c r="PEJ638" s="131"/>
      <c r="PEK638" s="131"/>
      <c r="PEL638" s="131"/>
      <c r="PEM638" s="131"/>
      <c r="PEN638" s="131"/>
      <c r="PEO638" s="131"/>
      <c r="PEP638" s="131"/>
      <c r="PEQ638" s="131"/>
      <c r="PER638" s="131"/>
      <c r="PES638" s="131"/>
      <c r="PET638" s="131"/>
      <c r="PEU638" s="131"/>
      <c r="PEV638" s="131"/>
      <c r="PEW638" s="131"/>
      <c r="PEX638" s="131"/>
      <c r="PEY638" s="131"/>
      <c r="PEZ638" s="131"/>
      <c r="PFA638" s="131"/>
      <c r="PFB638" s="131"/>
      <c r="PFC638" s="131"/>
      <c r="PFD638" s="131"/>
      <c r="PFE638" s="131"/>
      <c r="PFF638" s="131"/>
      <c r="PFG638" s="131"/>
      <c r="PFH638" s="131"/>
      <c r="PFI638" s="131"/>
      <c r="PFJ638" s="131"/>
      <c r="PFK638" s="131"/>
      <c r="PFL638" s="131"/>
      <c r="PFM638" s="131"/>
      <c r="PFN638" s="131"/>
      <c r="PFO638" s="131"/>
      <c r="PFP638" s="131"/>
      <c r="PFQ638" s="131"/>
      <c r="PFR638" s="131"/>
      <c r="PFS638" s="131"/>
      <c r="PFT638" s="131"/>
      <c r="PFU638" s="131"/>
      <c r="PFV638" s="131"/>
      <c r="PFW638" s="131"/>
      <c r="PFX638" s="131"/>
      <c r="PFY638" s="131"/>
      <c r="PFZ638" s="131"/>
      <c r="PGA638" s="131"/>
      <c r="PGB638" s="131"/>
      <c r="PGC638" s="131"/>
      <c r="PGD638" s="131"/>
      <c r="PGE638" s="131"/>
      <c r="PGF638" s="131"/>
      <c r="PGG638" s="131"/>
      <c r="PGH638" s="131"/>
      <c r="PGI638" s="131"/>
      <c r="PGJ638" s="131"/>
      <c r="PGK638" s="131"/>
      <c r="PGL638" s="131"/>
      <c r="PGM638" s="131"/>
      <c r="PGN638" s="131"/>
      <c r="PGO638" s="131"/>
      <c r="PGP638" s="131"/>
      <c r="PGQ638" s="131"/>
      <c r="PGR638" s="131"/>
      <c r="PGS638" s="131"/>
      <c r="PGT638" s="131"/>
      <c r="PGU638" s="131"/>
      <c r="PGV638" s="131"/>
      <c r="PGW638" s="131"/>
      <c r="PGX638" s="131"/>
      <c r="PGY638" s="131"/>
      <c r="PGZ638" s="131"/>
      <c r="PHA638" s="131"/>
      <c r="PHB638" s="131"/>
      <c r="PHC638" s="131"/>
      <c r="PHD638" s="131"/>
      <c r="PHE638" s="131"/>
      <c r="PHF638" s="131"/>
      <c r="PHG638" s="131"/>
      <c r="PHH638" s="131"/>
      <c r="PHI638" s="131"/>
      <c r="PHJ638" s="131"/>
      <c r="PHK638" s="131"/>
      <c r="PHL638" s="131"/>
      <c r="PHM638" s="131"/>
      <c r="PHN638" s="131"/>
      <c r="PHO638" s="131"/>
      <c r="PHP638" s="131"/>
      <c r="PHQ638" s="131"/>
      <c r="PHR638" s="131"/>
      <c r="PHS638" s="131"/>
      <c r="PHT638" s="131"/>
      <c r="PHU638" s="131"/>
      <c r="PHV638" s="131"/>
      <c r="PHW638" s="131"/>
      <c r="PHX638" s="131"/>
      <c r="PHY638" s="131"/>
      <c r="PHZ638" s="131"/>
      <c r="PIA638" s="131"/>
      <c r="PIB638" s="131"/>
      <c r="PIC638" s="131"/>
      <c r="PID638" s="131"/>
      <c r="PIE638" s="131"/>
      <c r="PIF638" s="131"/>
      <c r="PIG638" s="131"/>
      <c r="PIH638" s="131"/>
      <c r="PII638" s="131"/>
      <c r="PIJ638" s="131"/>
      <c r="PIK638" s="131"/>
      <c r="PIL638" s="131"/>
      <c r="PIM638" s="131"/>
      <c r="PIN638" s="131"/>
      <c r="PIO638" s="131"/>
      <c r="PIP638" s="131"/>
      <c r="PIQ638" s="131"/>
      <c r="PIR638" s="131"/>
      <c r="PIS638" s="131"/>
      <c r="PIT638" s="131"/>
      <c r="PIU638" s="131"/>
      <c r="PIV638" s="131"/>
      <c r="PIW638" s="131"/>
      <c r="PIX638" s="131"/>
      <c r="PIY638" s="131"/>
      <c r="PIZ638" s="131"/>
      <c r="PJA638" s="131"/>
      <c r="PJB638" s="131"/>
      <c r="PJC638" s="131"/>
      <c r="PJD638" s="131"/>
      <c r="PJE638" s="131"/>
      <c r="PJF638" s="131"/>
      <c r="PJG638" s="131"/>
      <c r="PJH638" s="131"/>
      <c r="PJI638" s="131"/>
      <c r="PJJ638" s="131"/>
      <c r="PJK638" s="131"/>
      <c r="PJL638" s="131"/>
      <c r="PJM638" s="131"/>
      <c r="PJN638" s="131"/>
      <c r="PJO638" s="131"/>
      <c r="PJP638" s="131"/>
      <c r="PJQ638" s="131"/>
      <c r="PJR638" s="131"/>
      <c r="PJS638" s="131"/>
      <c r="PJT638" s="131"/>
      <c r="PJU638" s="131"/>
      <c r="PJV638" s="131"/>
      <c r="PJW638" s="131"/>
      <c r="PJX638" s="131"/>
      <c r="PJY638" s="131"/>
      <c r="PJZ638" s="131"/>
      <c r="PKA638" s="131"/>
      <c r="PKB638" s="131"/>
      <c r="PKC638" s="131"/>
      <c r="PKD638" s="131"/>
      <c r="PKE638" s="131"/>
      <c r="PKF638" s="131"/>
      <c r="PKG638" s="131"/>
      <c r="PKH638" s="131"/>
      <c r="PKI638" s="131"/>
      <c r="PKJ638" s="131"/>
      <c r="PKK638" s="131"/>
      <c r="PKL638" s="131"/>
      <c r="PKM638" s="131"/>
      <c r="PKN638" s="131"/>
      <c r="PKO638" s="131"/>
      <c r="PKP638" s="131"/>
      <c r="PKQ638" s="131"/>
      <c r="PKR638" s="131"/>
      <c r="PKS638" s="131"/>
      <c r="PKT638" s="131"/>
      <c r="PKU638" s="131"/>
      <c r="PKV638" s="131"/>
      <c r="PKW638" s="131"/>
      <c r="PKX638" s="131"/>
      <c r="PKY638" s="131"/>
      <c r="PKZ638" s="131"/>
      <c r="PLA638" s="131"/>
      <c r="PLB638" s="131"/>
      <c r="PLC638" s="131"/>
      <c r="PLD638" s="131"/>
      <c r="PLE638" s="131"/>
      <c r="PLF638" s="131"/>
      <c r="PLG638" s="131"/>
      <c r="PLH638" s="131"/>
      <c r="PLI638" s="131"/>
      <c r="PLJ638" s="131"/>
      <c r="PLK638" s="131"/>
      <c r="PLL638" s="131"/>
      <c r="PLM638" s="131"/>
      <c r="PLN638" s="131"/>
      <c r="PLO638" s="131"/>
      <c r="PLP638" s="131"/>
      <c r="PLQ638" s="131"/>
      <c r="PLR638" s="131"/>
      <c r="PLS638" s="131"/>
      <c r="PLT638" s="131"/>
      <c r="PLU638" s="131"/>
      <c r="PLV638" s="131"/>
      <c r="PLW638" s="131"/>
      <c r="PLX638" s="131"/>
      <c r="PLY638" s="131"/>
      <c r="PLZ638" s="131"/>
      <c r="PMA638" s="131"/>
      <c r="PMB638" s="131"/>
      <c r="PMC638" s="131"/>
      <c r="PMD638" s="131"/>
      <c r="PME638" s="131"/>
      <c r="PMF638" s="131"/>
      <c r="PMG638" s="131"/>
      <c r="PMH638" s="131"/>
      <c r="PMI638" s="131"/>
      <c r="PMJ638" s="131"/>
      <c r="PMK638" s="131"/>
      <c r="PML638" s="131"/>
      <c r="PMM638" s="131"/>
      <c r="PMN638" s="131"/>
      <c r="PMO638" s="131"/>
      <c r="PMP638" s="131"/>
      <c r="PMQ638" s="131"/>
      <c r="PMR638" s="131"/>
      <c r="PMS638" s="131"/>
      <c r="PMT638" s="131"/>
      <c r="PMU638" s="131"/>
      <c r="PMV638" s="131"/>
      <c r="PMW638" s="131"/>
      <c r="PMX638" s="131"/>
      <c r="PMY638" s="131"/>
      <c r="PMZ638" s="131"/>
      <c r="PNA638" s="131"/>
      <c r="PNB638" s="131"/>
      <c r="PNC638" s="131"/>
      <c r="PND638" s="131"/>
      <c r="PNE638" s="131"/>
      <c r="PNF638" s="131"/>
      <c r="PNG638" s="131"/>
      <c r="PNH638" s="131"/>
      <c r="PNI638" s="131"/>
      <c r="PNJ638" s="131"/>
      <c r="PNK638" s="131"/>
      <c r="PNL638" s="131"/>
      <c r="PNM638" s="131"/>
      <c r="PNN638" s="131"/>
      <c r="PNO638" s="131"/>
      <c r="PNP638" s="131"/>
      <c r="PNQ638" s="131"/>
      <c r="PNR638" s="131"/>
      <c r="PNS638" s="131"/>
      <c r="PNT638" s="131"/>
      <c r="PNU638" s="131"/>
      <c r="PNV638" s="131"/>
      <c r="PNW638" s="131"/>
      <c r="PNX638" s="131"/>
      <c r="PNY638" s="131"/>
      <c r="PNZ638" s="131"/>
      <c r="POA638" s="131"/>
      <c r="POB638" s="131"/>
      <c r="POC638" s="131"/>
      <c r="POD638" s="131"/>
      <c r="POE638" s="131"/>
      <c r="POF638" s="131"/>
      <c r="POG638" s="131"/>
      <c r="POH638" s="131"/>
      <c r="POI638" s="131"/>
      <c r="POJ638" s="131"/>
      <c r="POK638" s="131"/>
      <c r="POL638" s="131"/>
      <c r="POM638" s="131"/>
      <c r="PON638" s="131"/>
      <c r="POO638" s="131"/>
      <c r="POP638" s="131"/>
      <c r="POQ638" s="131"/>
      <c r="POR638" s="131"/>
      <c r="POS638" s="131"/>
      <c r="POT638" s="131"/>
      <c r="POU638" s="131"/>
      <c r="POV638" s="131"/>
      <c r="POW638" s="131"/>
      <c r="POX638" s="131"/>
      <c r="POY638" s="131"/>
      <c r="POZ638" s="131"/>
      <c r="PPA638" s="131"/>
      <c r="PPB638" s="131"/>
      <c r="PPC638" s="131"/>
      <c r="PPD638" s="131"/>
      <c r="PPE638" s="131"/>
      <c r="PPF638" s="131"/>
      <c r="PPG638" s="131"/>
      <c r="PPH638" s="131"/>
      <c r="PPI638" s="131"/>
      <c r="PPJ638" s="131"/>
      <c r="PPK638" s="131"/>
      <c r="PPL638" s="131"/>
      <c r="PPM638" s="131"/>
      <c r="PPN638" s="131"/>
      <c r="PPO638" s="131"/>
      <c r="PPP638" s="131"/>
      <c r="PPQ638" s="131"/>
      <c r="PPR638" s="131"/>
      <c r="PPS638" s="131"/>
      <c r="PPT638" s="131"/>
      <c r="PPU638" s="131"/>
      <c r="PPV638" s="131"/>
      <c r="PPW638" s="131"/>
      <c r="PPX638" s="131"/>
      <c r="PPY638" s="131"/>
      <c r="PPZ638" s="131"/>
      <c r="PQA638" s="131"/>
      <c r="PQB638" s="131"/>
      <c r="PQC638" s="131"/>
      <c r="PQD638" s="131"/>
      <c r="PQE638" s="131"/>
      <c r="PQF638" s="131"/>
      <c r="PQG638" s="131"/>
      <c r="PQH638" s="131"/>
      <c r="PQI638" s="131"/>
      <c r="PQJ638" s="131"/>
      <c r="PQK638" s="131"/>
      <c r="PQL638" s="131"/>
      <c r="PQM638" s="131"/>
      <c r="PQN638" s="131"/>
      <c r="PQO638" s="131"/>
      <c r="PQP638" s="131"/>
      <c r="PQQ638" s="131"/>
      <c r="PQR638" s="131"/>
      <c r="PQS638" s="131"/>
      <c r="PQT638" s="131"/>
      <c r="PQU638" s="131"/>
      <c r="PQV638" s="131"/>
      <c r="PQW638" s="131"/>
      <c r="PQX638" s="131"/>
      <c r="PQY638" s="131"/>
      <c r="PQZ638" s="131"/>
      <c r="PRA638" s="131"/>
      <c r="PRB638" s="131"/>
      <c r="PRC638" s="131"/>
      <c r="PRD638" s="131"/>
      <c r="PRE638" s="131"/>
      <c r="PRF638" s="131"/>
      <c r="PRG638" s="131"/>
      <c r="PRH638" s="131"/>
      <c r="PRI638" s="131"/>
      <c r="PRJ638" s="131"/>
      <c r="PRK638" s="131"/>
      <c r="PRL638" s="131"/>
      <c r="PRM638" s="131"/>
      <c r="PRN638" s="131"/>
      <c r="PRO638" s="131"/>
      <c r="PRP638" s="131"/>
      <c r="PRQ638" s="131"/>
      <c r="PRR638" s="131"/>
      <c r="PRS638" s="131"/>
      <c r="PRT638" s="131"/>
      <c r="PRU638" s="131"/>
      <c r="PRV638" s="131"/>
      <c r="PRW638" s="131"/>
      <c r="PRX638" s="131"/>
      <c r="PRY638" s="131"/>
      <c r="PRZ638" s="131"/>
      <c r="PSA638" s="131"/>
      <c r="PSB638" s="131"/>
      <c r="PSC638" s="131"/>
      <c r="PSD638" s="131"/>
      <c r="PSE638" s="131"/>
      <c r="PSF638" s="131"/>
      <c r="PSG638" s="131"/>
      <c r="PSH638" s="131"/>
      <c r="PSI638" s="131"/>
      <c r="PSJ638" s="131"/>
      <c r="PSK638" s="131"/>
      <c r="PSL638" s="131"/>
      <c r="PSM638" s="131"/>
      <c r="PSN638" s="131"/>
      <c r="PSO638" s="131"/>
      <c r="PSP638" s="131"/>
      <c r="PSQ638" s="131"/>
      <c r="PSR638" s="131"/>
      <c r="PSS638" s="131"/>
      <c r="PST638" s="131"/>
      <c r="PSU638" s="131"/>
      <c r="PSV638" s="131"/>
      <c r="PSW638" s="131"/>
      <c r="PSX638" s="131"/>
      <c r="PSY638" s="131"/>
      <c r="PSZ638" s="131"/>
      <c r="PTA638" s="131"/>
      <c r="PTB638" s="131"/>
      <c r="PTC638" s="131"/>
      <c r="PTD638" s="131"/>
      <c r="PTE638" s="131"/>
      <c r="PTF638" s="131"/>
      <c r="PTG638" s="131"/>
      <c r="PTH638" s="131"/>
      <c r="PTI638" s="131"/>
      <c r="PTJ638" s="131"/>
      <c r="PTK638" s="131"/>
      <c r="PTL638" s="131"/>
      <c r="PTM638" s="131"/>
      <c r="PTN638" s="131"/>
      <c r="PTO638" s="131"/>
      <c r="PTP638" s="131"/>
      <c r="PTQ638" s="131"/>
      <c r="PTR638" s="131"/>
      <c r="PTS638" s="131"/>
      <c r="PTT638" s="131"/>
      <c r="PTU638" s="131"/>
      <c r="PTV638" s="131"/>
      <c r="PTW638" s="131"/>
      <c r="PTX638" s="131"/>
      <c r="PTY638" s="131"/>
      <c r="PTZ638" s="131"/>
      <c r="PUA638" s="131"/>
      <c r="PUB638" s="131"/>
      <c r="PUC638" s="131"/>
      <c r="PUD638" s="131"/>
      <c r="PUE638" s="131"/>
      <c r="PUF638" s="131"/>
      <c r="PUG638" s="131"/>
      <c r="PUH638" s="131"/>
      <c r="PUI638" s="131"/>
      <c r="PUJ638" s="131"/>
      <c r="PUK638" s="131"/>
      <c r="PUL638" s="131"/>
      <c r="PUM638" s="131"/>
      <c r="PUN638" s="131"/>
      <c r="PUO638" s="131"/>
      <c r="PUP638" s="131"/>
      <c r="PUQ638" s="131"/>
      <c r="PUR638" s="131"/>
      <c r="PUS638" s="131"/>
      <c r="PUT638" s="131"/>
      <c r="PUU638" s="131"/>
      <c r="PUV638" s="131"/>
      <c r="PUW638" s="131"/>
      <c r="PUX638" s="131"/>
      <c r="PUY638" s="131"/>
      <c r="PUZ638" s="131"/>
      <c r="PVA638" s="131"/>
      <c r="PVB638" s="131"/>
      <c r="PVC638" s="131"/>
      <c r="PVD638" s="131"/>
      <c r="PVE638" s="131"/>
      <c r="PVF638" s="131"/>
      <c r="PVG638" s="131"/>
      <c r="PVH638" s="131"/>
      <c r="PVI638" s="131"/>
      <c r="PVJ638" s="131"/>
      <c r="PVK638" s="131"/>
      <c r="PVL638" s="131"/>
      <c r="PVM638" s="131"/>
      <c r="PVN638" s="131"/>
      <c r="PVO638" s="131"/>
      <c r="PVP638" s="131"/>
      <c r="PVQ638" s="131"/>
      <c r="PVR638" s="131"/>
      <c r="PVS638" s="131"/>
      <c r="PVT638" s="131"/>
      <c r="PVU638" s="131"/>
      <c r="PVV638" s="131"/>
      <c r="PVW638" s="131"/>
      <c r="PVX638" s="131"/>
      <c r="PVY638" s="131"/>
      <c r="PVZ638" s="131"/>
      <c r="PWA638" s="131"/>
      <c r="PWB638" s="131"/>
      <c r="PWC638" s="131"/>
      <c r="PWD638" s="131"/>
      <c r="PWE638" s="131"/>
      <c r="PWF638" s="131"/>
      <c r="PWG638" s="131"/>
      <c r="PWH638" s="131"/>
      <c r="PWI638" s="131"/>
      <c r="PWJ638" s="131"/>
      <c r="PWK638" s="131"/>
      <c r="PWL638" s="131"/>
      <c r="PWM638" s="131"/>
      <c r="PWN638" s="131"/>
      <c r="PWO638" s="131"/>
      <c r="PWP638" s="131"/>
      <c r="PWQ638" s="131"/>
      <c r="PWR638" s="131"/>
      <c r="PWS638" s="131"/>
      <c r="PWT638" s="131"/>
      <c r="PWU638" s="131"/>
      <c r="PWV638" s="131"/>
      <c r="PWW638" s="131"/>
      <c r="PWX638" s="131"/>
      <c r="PWY638" s="131"/>
      <c r="PWZ638" s="131"/>
      <c r="PXA638" s="131"/>
      <c r="PXB638" s="131"/>
      <c r="PXC638" s="131"/>
      <c r="PXD638" s="131"/>
      <c r="PXE638" s="131"/>
      <c r="PXF638" s="131"/>
      <c r="PXG638" s="131"/>
      <c r="PXH638" s="131"/>
      <c r="PXI638" s="131"/>
      <c r="PXJ638" s="131"/>
      <c r="PXK638" s="131"/>
      <c r="PXL638" s="131"/>
      <c r="PXM638" s="131"/>
      <c r="PXN638" s="131"/>
      <c r="PXO638" s="131"/>
      <c r="PXP638" s="131"/>
      <c r="PXQ638" s="131"/>
      <c r="PXR638" s="131"/>
      <c r="PXS638" s="131"/>
      <c r="PXT638" s="131"/>
      <c r="PXU638" s="131"/>
      <c r="PXV638" s="131"/>
      <c r="PXW638" s="131"/>
      <c r="PXX638" s="131"/>
      <c r="PXY638" s="131"/>
      <c r="PXZ638" s="131"/>
      <c r="PYA638" s="131"/>
      <c r="PYB638" s="131"/>
      <c r="PYC638" s="131"/>
      <c r="PYD638" s="131"/>
      <c r="PYE638" s="131"/>
      <c r="PYF638" s="131"/>
      <c r="PYG638" s="131"/>
      <c r="PYH638" s="131"/>
      <c r="PYI638" s="131"/>
      <c r="PYJ638" s="131"/>
      <c r="PYK638" s="131"/>
      <c r="PYL638" s="131"/>
      <c r="PYM638" s="131"/>
      <c r="PYN638" s="131"/>
      <c r="PYO638" s="131"/>
      <c r="PYP638" s="131"/>
      <c r="PYQ638" s="131"/>
      <c r="PYR638" s="131"/>
      <c r="PYS638" s="131"/>
      <c r="PYT638" s="131"/>
      <c r="PYU638" s="131"/>
      <c r="PYV638" s="131"/>
      <c r="PYW638" s="131"/>
      <c r="PYX638" s="131"/>
      <c r="PYY638" s="131"/>
      <c r="PYZ638" s="131"/>
      <c r="PZA638" s="131"/>
      <c r="PZB638" s="131"/>
      <c r="PZC638" s="131"/>
      <c r="PZD638" s="131"/>
      <c r="PZE638" s="131"/>
      <c r="PZF638" s="131"/>
      <c r="PZG638" s="131"/>
      <c r="PZH638" s="131"/>
      <c r="PZI638" s="131"/>
      <c r="PZJ638" s="131"/>
      <c r="PZK638" s="131"/>
      <c r="PZL638" s="131"/>
      <c r="PZM638" s="131"/>
      <c r="PZN638" s="131"/>
      <c r="PZO638" s="131"/>
      <c r="PZP638" s="131"/>
      <c r="PZQ638" s="131"/>
      <c r="PZR638" s="131"/>
      <c r="PZS638" s="131"/>
      <c r="PZT638" s="131"/>
      <c r="PZU638" s="131"/>
      <c r="PZV638" s="131"/>
      <c r="PZW638" s="131"/>
      <c r="PZX638" s="131"/>
      <c r="PZY638" s="131"/>
      <c r="PZZ638" s="131"/>
      <c r="QAA638" s="131"/>
      <c r="QAB638" s="131"/>
      <c r="QAC638" s="131"/>
      <c r="QAD638" s="131"/>
      <c r="QAE638" s="131"/>
      <c r="QAF638" s="131"/>
      <c r="QAG638" s="131"/>
      <c r="QAH638" s="131"/>
      <c r="QAI638" s="131"/>
      <c r="QAJ638" s="131"/>
      <c r="QAK638" s="131"/>
      <c r="QAL638" s="131"/>
      <c r="QAM638" s="131"/>
      <c r="QAN638" s="131"/>
      <c r="QAO638" s="131"/>
      <c r="QAP638" s="131"/>
      <c r="QAQ638" s="131"/>
      <c r="QAR638" s="131"/>
      <c r="QAS638" s="131"/>
      <c r="QAT638" s="131"/>
      <c r="QAU638" s="131"/>
      <c r="QAV638" s="131"/>
      <c r="QAW638" s="131"/>
      <c r="QAX638" s="131"/>
      <c r="QAY638" s="131"/>
      <c r="QAZ638" s="131"/>
      <c r="QBA638" s="131"/>
      <c r="QBB638" s="131"/>
      <c r="QBC638" s="131"/>
      <c r="QBD638" s="131"/>
      <c r="QBE638" s="131"/>
      <c r="QBF638" s="131"/>
      <c r="QBG638" s="131"/>
      <c r="QBH638" s="131"/>
      <c r="QBI638" s="131"/>
      <c r="QBJ638" s="131"/>
      <c r="QBK638" s="131"/>
      <c r="QBL638" s="131"/>
      <c r="QBM638" s="131"/>
      <c r="QBN638" s="131"/>
      <c r="QBO638" s="131"/>
      <c r="QBP638" s="131"/>
      <c r="QBQ638" s="131"/>
      <c r="QBR638" s="131"/>
      <c r="QBS638" s="131"/>
      <c r="QBT638" s="131"/>
      <c r="QBU638" s="131"/>
      <c r="QBV638" s="131"/>
      <c r="QBW638" s="131"/>
      <c r="QBX638" s="131"/>
      <c r="QBY638" s="131"/>
      <c r="QBZ638" s="131"/>
      <c r="QCA638" s="131"/>
      <c r="QCB638" s="131"/>
      <c r="QCC638" s="131"/>
      <c r="QCD638" s="131"/>
      <c r="QCE638" s="131"/>
      <c r="QCF638" s="131"/>
      <c r="QCG638" s="131"/>
      <c r="QCH638" s="131"/>
      <c r="QCI638" s="131"/>
      <c r="QCJ638" s="131"/>
      <c r="QCK638" s="131"/>
      <c r="QCL638" s="131"/>
      <c r="QCM638" s="131"/>
      <c r="QCN638" s="131"/>
      <c r="QCO638" s="131"/>
      <c r="QCP638" s="131"/>
      <c r="QCQ638" s="131"/>
      <c r="QCR638" s="131"/>
      <c r="QCS638" s="131"/>
      <c r="QCT638" s="131"/>
      <c r="QCU638" s="131"/>
      <c r="QCV638" s="131"/>
      <c r="QCW638" s="131"/>
      <c r="QCX638" s="131"/>
      <c r="QCY638" s="131"/>
      <c r="QCZ638" s="131"/>
      <c r="QDA638" s="131"/>
      <c r="QDB638" s="131"/>
      <c r="QDC638" s="131"/>
      <c r="QDD638" s="131"/>
      <c r="QDE638" s="131"/>
      <c r="QDF638" s="131"/>
      <c r="QDG638" s="131"/>
      <c r="QDH638" s="131"/>
      <c r="QDI638" s="131"/>
      <c r="QDJ638" s="131"/>
      <c r="QDK638" s="131"/>
      <c r="QDL638" s="131"/>
      <c r="QDM638" s="131"/>
      <c r="QDN638" s="131"/>
      <c r="QDO638" s="131"/>
      <c r="QDP638" s="131"/>
      <c r="QDQ638" s="131"/>
      <c r="QDR638" s="131"/>
      <c r="QDS638" s="131"/>
      <c r="QDT638" s="131"/>
      <c r="QDU638" s="131"/>
      <c r="QDV638" s="131"/>
      <c r="QDW638" s="131"/>
      <c r="QDX638" s="131"/>
      <c r="QDY638" s="131"/>
      <c r="QDZ638" s="131"/>
      <c r="QEA638" s="131"/>
      <c r="QEB638" s="131"/>
      <c r="QEC638" s="131"/>
      <c r="QED638" s="131"/>
      <c r="QEE638" s="131"/>
      <c r="QEF638" s="131"/>
      <c r="QEG638" s="131"/>
      <c r="QEH638" s="131"/>
      <c r="QEI638" s="131"/>
      <c r="QEJ638" s="131"/>
      <c r="QEK638" s="131"/>
      <c r="QEL638" s="131"/>
      <c r="QEM638" s="131"/>
      <c r="QEN638" s="131"/>
      <c r="QEO638" s="131"/>
      <c r="QEP638" s="131"/>
      <c r="QEQ638" s="131"/>
      <c r="QER638" s="131"/>
      <c r="QES638" s="131"/>
      <c r="QET638" s="131"/>
      <c r="QEU638" s="131"/>
      <c r="QEV638" s="131"/>
      <c r="QEW638" s="131"/>
      <c r="QEX638" s="131"/>
      <c r="QEY638" s="131"/>
      <c r="QEZ638" s="131"/>
      <c r="QFA638" s="131"/>
      <c r="QFB638" s="131"/>
      <c r="QFC638" s="131"/>
      <c r="QFD638" s="131"/>
      <c r="QFE638" s="131"/>
      <c r="QFF638" s="131"/>
      <c r="QFG638" s="131"/>
      <c r="QFH638" s="131"/>
      <c r="QFI638" s="131"/>
      <c r="QFJ638" s="131"/>
      <c r="QFK638" s="131"/>
      <c r="QFL638" s="131"/>
      <c r="QFM638" s="131"/>
      <c r="QFN638" s="131"/>
      <c r="QFO638" s="131"/>
      <c r="QFP638" s="131"/>
      <c r="QFQ638" s="131"/>
      <c r="QFR638" s="131"/>
      <c r="QFS638" s="131"/>
      <c r="QFT638" s="131"/>
      <c r="QFU638" s="131"/>
      <c r="QFV638" s="131"/>
      <c r="QFW638" s="131"/>
      <c r="QFX638" s="131"/>
      <c r="QFY638" s="131"/>
      <c r="QFZ638" s="131"/>
      <c r="QGA638" s="131"/>
      <c r="QGB638" s="131"/>
      <c r="QGC638" s="131"/>
      <c r="QGD638" s="131"/>
      <c r="QGE638" s="131"/>
      <c r="QGF638" s="131"/>
      <c r="QGG638" s="131"/>
      <c r="QGH638" s="131"/>
      <c r="QGI638" s="131"/>
      <c r="QGJ638" s="131"/>
      <c r="QGK638" s="131"/>
      <c r="QGL638" s="131"/>
      <c r="QGM638" s="131"/>
      <c r="QGN638" s="131"/>
      <c r="QGO638" s="131"/>
      <c r="QGP638" s="131"/>
      <c r="QGQ638" s="131"/>
      <c r="QGR638" s="131"/>
      <c r="QGS638" s="131"/>
      <c r="QGT638" s="131"/>
      <c r="QGU638" s="131"/>
      <c r="QGV638" s="131"/>
      <c r="QGW638" s="131"/>
      <c r="QGX638" s="131"/>
      <c r="QGY638" s="131"/>
      <c r="QGZ638" s="131"/>
      <c r="QHA638" s="131"/>
      <c r="QHB638" s="131"/>
      <c r="QHC638" s="131"/>
      <c r="QHD638" s="131"/>
      <c r="QHE638" s="131"/>
      <c r="QHF638" s="131"/>
      <c r="QHG638" s="131"/>
      <c r="QHH638" s="131"/>
      <c r="QHI638" s="131"/>
      <c r="QHJ638" s="131"/>
      <c r="QHK638" s="131"/>
      <c r="QHL638" s="131"/>
      <c r="QHM638" s="131"/>
      <c r="QHN638" s="131"/>
      <c r="QHO638" s="131"/>
      <c r="QHP638" s="131"/>
      <c r="QHQ638" s="131"/>
      <c r="QHR638" s="131"/>
      <c r="QHS638" s="131"/>
      <c r="QHT638" s="131"/>
      <c r="QHU638" s="131"/>
      <c r="QHV638" s="131"/>
      <c r="QHW638" s="131"/>
      <c r="QHX638" s="131"/>
      <c r="QHY638" s="131"/>
      <c r="QHZ638" s="131"/>
      <c r="QIA638" s="131"/>
      <c r="QIB638" s="131"/>
      <c r="QIC638" s="131"/>
      <c r="QID638" s="131"/>
      <c r="QIE638" s="131"/>
      <c r="QIF638" s="131"/>
      <c r="QIG638" s="131"/>
      <c r="QIH638" s="131"/>
      <c r="QII638" s="131"/>
      <c r="QIJ638" s="131"/>
      <c r="QIK638" s="131"/>
      <c r="QIL638" s="131"/>
      <c r="QIM638" s="131"/>
      <c r="QIN638" s="131"/>
      <c r="QIO638" s="131"/>
      <c r="QIP638" s="131"/>
      <c r="QIQ638" s="131"/>
      <c r="QIR638" s="131"/>
      <c r="QIS638" s="131"/>
      <c r="QIT638" s="131"/>
      <c r="QIU638" s="131"/>
      <c r="QIV638" s="131"/>
      <c r="QIW638" s="131"/>
      <c r="QIX638" s="131"/>
      <c r="QIY638" s="131"/>
      <c r="QIZ638" s="131"/>
      <c r="QJA638" s="131"/>
      <c r="QJB638" s="131"/>
      <c r="QJC638" s="131"/>
      <c r="QJD638" s="131"/>
      <c r="QJE638" s="131"/>
      <c r="QJF638" s="131"/>
      <c r="QJG638" s="131"/>
      <c r="QJH638" s="131"/>
      <c r="QJI638" s="131"/>
      <c r="QJJ638" s="131"/>
      <c r="QJK638" s="131"/>
      <c r="QJL638" s="131"/>
      <c r="QJM638" s="131"/>
      <c r="QJN638" s="131"/>
      <c r="QJO638" s="131"/>
      <c r="QJP638" s="131"/>
      <c r="QJQ638" s="131"/>
      <c r="QJR638" s="131"/>
      <c r="QJS638" s="131"/>
      <c r="QJT638" s="131"/>
      <c r="QJU638" s="131"/>
      <c r="QJV638" s="131"/>
      <c r="QJW638" s="131"/>
      <c r="QJX638" s="131"/>
      <c r="QJY638" s="131"/>
      <c r="QJZ638" s="131"/>
      <c r="QKA638" s="131"/>
      <c r="QKB638" s="131"/>
      <c r="QKC638" s="131"/>
      <c r="QKD638" s="131"/>
      <c r="QKE638" s="131"/>
      <c r="QKF638" s="131"/>
      <c r="QKG638" s="131"/>
      <c r="QKH638" s="131"/>
      <c r="QKI638" s="131"/>
      <c r="QKJ638" s="131"/>
      <c r="QKK638" s="131"/>
      <c r="QKL638" s="131"/>
      <c r="QKM638" s="131"/>
      <c r="QKN638" s="131"/>
      <c r="QKO638" s="131"/>
      <c r="QKP638" s="131"/>
      <c r="QKQ638" s="131"/>
      <c r="QKR638" s="131"/>
      <c r="QKS638" s="131"/>
      <c r="QKT638" s="131"/>
      <c r="QKU638" s="131"/>
      <c r="QKV638" s="131"/>
      <c r="QKW638" s="131"/>
      <c r="QKX638" s="131"/>
      <c r="QKY638" s="131"/>
      <c r="QKZ638" s="131"/>
      <c r="QLA638" s="131"/>
      <c r="QLB638" s="131"/>
      <c r="QLC638" s="131"/>
      <c r="QLD638" s="131"/>
      <c r="QLE638" s="131"/>
      <c r="QLF638" s="131"/>
      <c r="QLG638" s="131"/>
      <c r="QLH638" s="131"/>
      <c r="QLI638" s="131"/>
      <c r="QLJ638" s="131"/>
      <c r="QLK638" s="131"/>
      <c r="QLL638" s="131"/>
      <c r="QLM638" s="131"/>
      <c r="QLN638" s="131"/>
      <c r="QLO638" s="131"/>
      <c r="QLP638" s="131"/>
      <c r="QLQ638" s="131"/>
      <c r="QLR638" s="131"/>
      <c r="QLS638" s="131"/>
      <c r="QLT638" s="131"/>
      <c r="QLU638" s="131"/>
      <c r="QLV638" s="131"/>
      <c r="QLW638" s="131"/>
      <c r="QLX638" s="131"/>
      <c r="QLY638" s="131"/>
      <c r="QLZ638" s="131"/>
      <c r="QMA638" s="131"/>
      <c r="QMB638" s="131"/>
      <c r="QMC638" s="131"/>
      <c r="QMD638" s="131"/>
      <c r="QME638" s="131"/>
      <c r="QMF638" s="131"/>
      <c r="QMG638" s="131"/>
      <c r="QMH638" s="131"/>
      <c r="QMI638" s="131"/>
      <c r="QMJ638" s="131"/>
      <c r="QMK638" s="131"/>
      <c r="QML638" s="131"/>
      <c r="QMM638" s="131"/>
      <c r="QMN638" s="131"/>
      <c r="QMO638" s="131"/>
      <c r="QMP638" s="131"/>
      <c r="QMQ638" s="131"/>
      <c r="QMR638" s="131"/>
      <c r="QMS638" s="131"/>
      <c r="QMT638" s="131"/>
      <c r="QMU638" s="131"/>
      <c r="QMV638" s="131"/>
      <c r="QMW638" s="131"/>
      <c r="QMX638" s="131"/>
      <c r="QMY638" s="131"/>
      <c r="QMZ638" s="131"/>
      <c r="QNA638" s="131"/>
      <c r="QNB638" s="131"/>
      <c r="QNC638" s="131"/>
      <c r="QND638" s="131"/>
      <c r="QNE638" s="131"/>
      <c r="QNF638" s="131"/>
      <c r="QNG638" s="131"/>
      <c r="QNH638" s="131"/>
      <c r="QNI638" s="131"/>
      <c r="QNJ638" s="131"/>
      <c r="QNK638" s="131"/>
      <c r="QNL638" s="131"/>
      <c r="QNM638" s="131"/>
      <c r="QNN638" s="131"/>
      <c r="QNO638" s="131"/>
      <c r="QNP638" s="131"/>
      <c r="QNQ638" s="131"/>
      <c r="QNR638" s="131"/>
      <c r="QNS638" s="131"/>
      <c r="QNT638" s="131"/>
      <c r="QNU638" s="131"/>
      <c r="QNV638" s="131"/>
      <c r="QNW638" s="131"/>
      <c r="QNX638" s="131"/>
      <c r="QNY638" s="131"/>
      <c r="QNZ638" s="131"/>
      <c r="QOA638" s="131"/>
      <c r="QOB638" s="131"/>
      <c r="QOC638" s="131"/>
      <c r="QOD638" s="131"/>
      <c r="QOE638" s="131"/>
      <c r="QOF638" s="131"/>
      <c r="QOG638" s="131"/>
      <c r="QOH638" s="131"/>
      <c r="QOI638" s="131"/>
      <c r="QOJ638" s="131"/>
      <c r="QOK638" s="131"/>
      <c r="QOL638" s="131"/>
      <c r="QOM638" s="131"/>
      <c r="QON638" s="131"/>
      <c r="QOO638" s="131"/>
      <c r="QOP638" s="131"/>
      <c r="QOQ638" s="131"/>
      <c r="QOR638" s="131"/>
      <c r="QOS638" s="131"/>
      <c r="QOT638" s="131"/>
      <c r="QOU638" s="131"/>
      <c r="QOV638" s="131"/>
      <c r="QOW638" s="131"/>
      <c r="QOX638" s="131"/>
      <c r="QOY638" s="131"/>
      <c r="QOZ638" s="131"/>
      <c r="QPA638" s="131"/>
      <c r="QPB638" s="131"/>
      <c r="QPC638" s="131"/>
      <c r="QPD638" s="131"/>
      <c r="QPE638" s="131"/>
      <c r="QPF638" s="131"/>
      <c r="QPG638" s="131"/>
      <c r="QPH638" s="131"/>
      <c r="QPI638" s="131"/>
      <c r="QPJ638" s="131"/>
      <c r="QPK638" s="131"/>
      <c r="QPL638" s="131"/>
      <c r="QPM638" s="131"/>
      <c r="QPN638" s="131"/>
      <c r="QPO638" s="131"/>
      <c r="QPP638" s="131"/>
      <c r="QPQ638" s="131"/>
      <c r="QPR638" s="131"/>
      <c r="QPS638" s="131"/>
      <c r="QPT638" s="131"/>
      <c r="QPU638" s="131"/>
      <c r="QPV638" s="131"/>
      <c r="QPW638" s="131"/>
      <c r="QPX638" s="131"/>
      <c r="QPY638" s="131"/>
      <c r="QPZ638" s="131"/>
      <c r="QQA638" s="131"/>
      <c r="QQB638" s="131"/>
      <c r="QQC638" s="131"/>
      <c r="QQD638" s="131"/>
      <c r="QQE638" s="131"/>
      <c r="QQF638" s="131"/>
      <c r="QQG638" s="131"/>
      <c r="QQH638" s="131"/>
      <c r="QQI638" s="131"/>
      <c r="QQJ638" s="131"/>
      <c r="QQK638" s="131"/>
      <c r="QQL638" s="131"/>
      <c r="QQM638" s="131"/>
      <c r="QQN638" s="131"/>
      <c r="QQO638" s="131"/>
      <c r="QQP638" s="131"/>
      <c r="QQQ638" s="131"/>
      <c r="QQR638" s="131"/>
      <c r="QQS638" s="131"/>
      <c r="QQT638" s="131"/>
      <c r="QQU638" s="131"/>
      <c r="QQV638" s="131"/>
      <c r="QQW638" s="131"/>
      <c r="QQX638" s="131"/>
      <c r="QQY638" s="131"/>
      <c r="QQZ638" s="131"/>
      <c r="QRA638" s="131"/>
      <c r="QRB638" s="131"/>
      <c r="QRC638" s="131"/>
      <c r="QRD638" s="131"/>
      <c r="QRE638" s="131"/>
      <c r="QRF638" s="131"/>
      <c r="QRG638" s="131"/>
      <c r="QRH638" s="131"/>
      <c r="QRI638" s="131"/>
      <c r="QRJ638" s="131"/>
      <c r="QRK638" s="131"/>
      <c r="QRL638" s="131"/>
      <c r="QRM638" s="131"/>
      <c r="QRN638" s="131"/>
      <c r="QRO638" s="131"/>
      <c r="QRP638" s="131"/>
      <c r="QRQ638" s="131"/>
      <c r="QRR638" s="131"/>
      <c r="QRS638" s="131"/>
      <c r="QRT638" s="131"/>
      <c r="QRU638" s="131"/>
      <c r="QRV638" s="131"/>
      <c r="QRW638" s="131"/>
      <c r="QRX638" s="131"/>
      <c r="QRY638" s="131"/>
      <c r="QRZ638" s="131"/>
      <c r="QSA638" s="131"/>
      <c r="QSB638" s="131"/>
      <c r="QSC638" s="131"/>
      <c r="QSD638" s="131"/>
      <c r="QSE638" s="131"/>
      <c r="QSF638" s="131"/>
      <c r="QSG638" s="131"/>
      <c r="QSH638" s="131"/>
      <c r="QSI638" s="131"/>
      <c r="QSJ638" s="131"/>
      <c r="QSK638" s="131"/>
      <c r="QSL638" s="131"/>
      <c r="QSM638" s="131"/>
      <c r="QSN638" s="131"/>
      <c r="QSO638" s="131"/>
      <c r="QSP638" s="131"/>
      <c r="QSQ638" s="131"/>
      <c r="QSR638" s="131"/>
      <c r="QSS638" s="131"/>
      <c r="QST638" s="131"/>
      <c r="QSU638" s="131"/>
      <c r="QSV638" s="131"/>
      <c r="QSW638" s="131"/>
      <c r="QSX638" s="131"/>
      <c r="QSY638" s="131"/>
      <c r="QSZ638" s="131"/>
      <c r="QTA638" s="131"/>
      <c r="QTB638" s="131"/>
      <c r="QTC638" s="131"/>
      <c r="QTD638" s="131"/>
      <c r="QTE638" s="131"/>
      <c r="QTF638" s="131"/>
      <c r="QTG638" s="131"/>
      <c r="QTH638" s="131"/>
      <c r="QTI638" s="131"/>
      <c r="QTJ638" s="131"/>
      <c r="QTK638" s="131"/>
      <c r="QTL638" s="131"/>
      <c r="QTM638" s="131"/>
      <c r="QTN638" s="131"/>
      <c r="QTO638" s="131"/>
      <c r="QTP638" s="131"/>
      <c r="QTQ638" s="131"/>
      <c r="QTR638" s="131"/>
      <c r="QTS638" s="131"/>
      <c r="QTT638" s="131"/>
      <c r="QTU638" s="131"/>
      <c r="QTV638" s="131"/>
      <c r="QTW638" s="131"/>
      <c r="QTX638" s="131"/>
      <c r="QTY638" s="131"/>
      <c r="QTZ638" s="131"/>
      <c r="QUA638" s="131"/>
      <c r="QUB638" s="131"/>
      <c r="QUC638" s="131"/>
      <c r="QUD638" s="131"/>
      <c r="QUE638" s="131"/>
      <c r="QUF638" s="131"/>
      <c r="QUG638" s="131"/>
      <c r="QUH638" s="131"/>
      <c r="QUI638" s="131"/>
      <c r="QUJ638" s="131"/>
      <c r="QUK638" s="131"/>
      <c r="QUL638" s="131"/>
      <c r="QUM638" s="131"/>
      <c r="QUN638" s="131"/>
      <c r="QUO638" s="131"/>
      <c r="QUP638" s="131"/>
      <c r="QUQ638" s="131"/>
      <c r="QUR638" s="131"/>
      <c r="QUS638" s="131"/>
      <c r="QUT638" s="131"/>
      <c r="QUU638" s="131"/>
      <c r="QUV638" s="131"/>
      <c r="QUW638" s="131"/>
      <c r="QUX638" s="131"/>
      <c r="QUY638" s="131"/>
      <c r="QUZ638" s="131"/>
      <c r="QVA638" s="131"/>
      <c r="QVB638" s="131"/>
      <c r="QVC638" s="131"/>
      <c r="QVD638" s="131"/>
      <c r="QVE638" s="131"/>
      <c r="QVF638" s="131"/>
      <c r="QVG638" s="131"/>
      <c r="QVH638" s="131"/>
      <c r="QVI638" s="131"/>
      <c r="QVJ638" s="131"/>
      <c r="QVK638" s="131"/>
      <c r="QVL638" s="131"/>
      <c r="QVM638" s="131"/>
      <c r="QVN638" s="131"/>
      <c r="QVO638" s="131"/>
      <c r="QVP638" s="131"/>
      <c r="QVQ638" s="131"/>
      <c r="QVR638" s="131"/>
      <c r="QVS638" s="131"/>
      <c r="QVT638" s="131"/>
      <c r="QVU638" s="131"/>
      <c r="QVV638" s="131"/>
      <c r="QVW638" s="131"/>
      <c r="QVX638" s="131"/>
      <c r="QVY638" s="131"/>
      <c r="QVZ638" s="131"/>
      <c r="QWA638" s="131"/>
      <c r="QWB638" s="131"/>
      <c r="QWC638" s="131"/>
      <c r="QWD638" s="131"/>
      <c r="QWE638" s="131"/>
      <c r="QWF638" s="131"/>
      <c r="QWG638" s="131"/>
      <c r="QWH638" s="131"/>
      <c r="QWI638" s="131"/>
      <c r="QWJ638" s="131"/>
      <c r="QWK638" s="131"/>
      <c r="QWL638" s="131"/>
      <c r="QWM638" s="131"/>
      <c r="QWN638" s="131"/>
      <c r="QWO638" s="131"/>
      <c r="QWP638" s="131"/>
      <c r="QWQ638" s="131"/>
      <c r="QWR638" s="131"/>
      <c r="QWS638" s="131"/>
      <c r="QWT638" s="131"/>
      <c r="QWU638" s="131"/>
      <c r="QWV638" s="131"/>
      <c r="QWW638" s="131"/>
      <c r="QWX638" s="131"/>
      <c r="QWY638" s="131"/>
      <c r="QWZ638" s="131"/>
      <c r="QXA638" s="131"/>
      <c r="QXB638" s="131"/>
      <c r="QXC638" s="131"/>
      <c r="QXD638" s="131"/>
      <c r="QXE638" s="131"/>
      <c r="QXF638" s="131"/>
      <c r="QXG638" s="131"/>
      <c r="QXH638" s="131"/>
      <c r="QXI638" s="131"/>
      <c r="QXJ638" s="131"/>
      <c r="QXK638" s="131"/>
      <c r="QXL638" s="131"/>
      <c r="QXM638" s="131"/>
      <c r="QXN638" s="131"/>
      <c r="QXO638" s="131"/>
      <c r="QXP638" s="131"/>
      <c r="QXQ638" s="131"/>
      <c r="QXR638" s="131"/>
      <c r="QXS638" s="131"/>
      <c r="QXT638" s="131"/>
      <c r="QXU638" s="131"/>
      <c r="QXV638" s="131"/>
      <c r="QXW638" s="131"/>
      <c r="QXX638" s="131"/>
      <c r="QXY638" s="131"/>
      <c r="QXZ638" s="131"/>
      <c r="QYA638" s="131"/>
      <c r="QYB638" s="131"/>
      <c r="QYC638" s="131"/>
      <c r="QYD638" s="131"/>
      <c r="QYE638" s="131"/>
      <c r="QYF638" s="131"/>
      <c r="QYG638" s="131"/>
      <c r="QYH638" s="131"/>
      <c r="QYI638" s="131"/>
      <c r="QYJ638" s="131"/>
      <c r="QYK638" s="131"/>
      <c r="QYL638" s="131"/>
      <c r="QYM638" s="131"/>
      <c r="QYN638" s="131"/>
      <c r="QYO638" s="131"/>
      <c r="QYP638" s="131"/>
      <c r="QYQ638" s="131"/>
      <c r="QYR638" s="131"/>
      <c r="QYS638" s="131"/>
      <c r="QYT638" s="131"/>
      <c r="QYU638" s="131"/>
      <c r="QYV638" s="131"/>
      <c r="QYW638" s="131"/>
      <c r="QYX638" s="131"/>
      <c r="QYY638" s="131"/>
      <c r="QYZ638" s="131"/>
      <c r="QZA638" s="131"/>
      <c r="QZB638" s="131"/>
      <c r="QZC638" s="131"/>
      <c r="QZD638" s="131"/>
      <c r="QZE638" s="131"/>
      <c r="QZF638" s="131"/>
      <c r="QZG638" s="131"/>
      <c r="QZH638" s="131"/>
      <c r="QZI638" s="131"/>
      <c r="QZJ638" s="131"/>
      <c r="QZK638" s="131"/>
      <c r="QZL638" s="131"/>
      <c r="QZM638" s="131"/>
      <c r="QZN638" s="131"/>
      <c r="QZO638" s="131"/>
      <c r="QZP638" s="131"/>
      <c r="QZQ638" s="131"/>
      <c r="QZR638" s="131"/>
      <c r="QZS638" s="131"/>
      <c r="QZT638" s="131"/>
      <c r="QZU638" s="131"/>
      <c r="QZV638" s="131"/>
      <c r="QZW638" s="131"/>
      <c r="QZX638" s="131"/>
      <c r="QZY638" s="131"/>
      <c r="QZZ638" s="131"/>
      <c r="RAA638" s="131"/>
      <c r="RAB638" s="131"/>
      <c r="RAC638" s="131"/>
      <c r="RAD638" s="131"/>
      <c r="RAE638" s="131"/>
      <c r="RAF638" s="131"/>
      <c r="RAG638" s="131"/>
      <c r="RAH638" s="131"/>
      <c r="RAI638" s="131"/>
      <c r="RAJ638" s="131"/>
      <c r="RAK638" s="131"/>
      <c r="RAL638" s="131"/>
      <c r="RAM638" s="131"/>
      <c r="RAN638" s="131"/>
      <c r="RAO638" s="131"/>
      <c r="RAP638" s="131"/>
      <c r="RAQ638" s="131"/>
      <c r="RAR638" s="131"/>
      <c r="RAS638" s="131"/>
      <c r="RAT638" s="131"/>
      <c r="RAU638" s="131"/>
      <c r="RAV638" s="131"/>
      <c r="RAW638" s="131"/>
      <c r="RAX638" s="131"/>
      <c r="RAY638" s="131"/>
      <c r="RAZ638" s="131"/>
      <c r="RBA638" s="131"/>
      <c r="RBB638" s="131"/>
      <c r="RBC638" s="131"/>
      <c r="RBD638" s="131"/>
      <c r="RBE638" s="131"/>
      <c r="RBF638" s="131"/>
      <c r="RBG638" s="131"/>
      <c r="RBH638" s="131"/>
      <c r="RBI638" s="131"/>
      <c r="RBJ638" s="131"/>
      <c r="RBK638" s="131"/>
      <c r="RBL638" s="131"/>
      <c r="RBM638" s="131"/>
      <c r="RBN638" s="131"/>
      <c r="RBO638" s="131"/>
      <c r="RBP638" s="131"/>
      <c r="RBQ638" s="131"/>
      <c r="RBR638" s="131"/>
      <c r="RBS638" s="131"/>
      <c r="RBT638" s="131"/>
      <c r="RBU638" s="131"/>
      <c r="RBV638" s="131"/>
      <c r="RBW638" s="131"/>
      <c r="RBX638" s="131"/>
      <c r="RBY638" s="131"/>
      <c r="RBZ638" s="131"/>
      <c r="RCA638" s="131"/>
      <c r="RCB638" s="131"/>
      <c r="RCC638" s="131"/>
      <c r="RCD638" s="131"/>
      <c r="RCE638" s="131"/>
      <c r="RCF638" s="131"/>
      <c r="RCG638" s="131"/>
      <c r="RCH638" s="131"/>
      <c r="RCI638" s="131"/>
      <c r="RCJ638" s="131"/>
      <c r="RCK638" s="131"/>
      <c r="RCL638" s="131"/>
      <c r="RCM638" s="131"/>
      <c r="RCN638" s="131"/>
      <c r="RCO638" s="131"/>
      <c r="RCP638" s="131"/>
      <c r="RCQ638" s="131"/>
      <c r="RCR638" s="131"/>
      <c r="RCS638" s="131"/>
      <c r="RCT638" s="131"/>
      <c r="RCU638" s="131"/>
      <c r="RCV638" s="131"/>
      <c r="RCW638" s="131"/>
      <c r="RCX638" s="131"/>
      <c r="RCY638" s="131"/>
      <c r="RCZ638" s="131"/>
      <c r="RDA638" s="131"/>
      <c r="RDB638" s="131"/>
      <c r="RDC638" s="131"/>
      <c r="RDD638" s="131"/>
      <c r="RDE638" s="131"/>
      <c r="RDF638" s="131"/>
      <c r="RDG638" s="131"/>
      <c r="RDH638" s="131"/>
      <c r="RDI638" s="131"/>
      <c r="RDJ638" s="131"/>
      <c r="RDK638" s="131"/>
      <c r="RDL638" s="131"/>
      <c r="RDM638" s="131"/>
      <c r="RDN638" s="131"/>
      <c r="RDO638" s="131"/>
      <c r="RDP638" s="131"/>
      <c r="RDQ638" s="131"/>
      <c r="RDR638" s="131"/>
      <c r="RDS638" s="131"/>
      <c r="RDT638" s="131"/>
      <c r="RDU638" s="131"/>
      <c r="RDV638" s="131"/>
      <c r="RDW638" s="131"/>
      <c r="RDX638" s="131"/>
      <c r="RDY638" s="131"/>
      <c r="RDZ638" s="131"/>
      <c r="REA638" s="131"/>
      <c r="REB638" s="131"/>
      <c r="REC638" s="131"/>
      <c r="RED638" s="131"/>
      <c r="REE638" s="131"/>
      <c r="REF638" s="131"/>
      <c r="REG638" s="131"/>
      <c r="REH638" s="131"/>
      <c r="REI638" s="131"/>
      <c r="REJ638" s="131"/>
      <c r="REK638" s="131"/>
      <c r="REL638" s="131"/>
      <c r="REM638" s="131"/>
      <c r="REN638" s="131"/>
      <c r="REO638" s="131"/>
      <c r="REP638" s="131"/>
      <c r="REQ638" s="131"/>
      <c r="RER638" s="131"/>
      <c r="RES638" s="131"/>
      <c r="RET638" s="131"/>
      <c r="REU638" s="131"/>
      <c r="REV638" s="131"/>
      <c r="REW638" s="131"/>
      <c r="REX638" s="131"/>
      <c r="REY638" s="131"/>
      <c r="REZ638" s="131"/>
      <c r="RFA638" s="131"/>
      <c r="RFB638" s="131"/>
      <c r="RFC638" s="131"/>
      <c r="RFD638" s="131"/>
      <c r="RFE638" s="131"/>
      <c r="RFF638" s="131"/>
      <c r="RFG638" s="131"/>
      <c r="RFH638" s="131"/>
      <c r="RFI638" s="131"/>
      <c r="RFJ638" s="131"/>
      <c r="RFK638" s="131"/>
      <c r="RFL638" s="131"/>
      <c r="RFM638" s="131"/>
      <c r="RFN638" s="131"/>
      <c r="RFO638" s="131"/>
      <c r="RFP638" s="131"/>
      <c r="RFQ638" s="131"/>
      <c r="RFR638" s="131"/>
      <c r="RFS638" s="131"/>
      <c r="RFT638" s="131"/>
      <c r="RFU638" s="131"/>
      <c r="RFV638" s="131"/>
      <c r="RFW638" s="131"/>
      <c r="RFX638" s="131"/>
      <c r="RFY638" s="131"/>
      <c r="RFZ638" s="131"/>
      <c r="RGA638" s="131"/>
      <c r="RGB638" s="131"/>
      <c r="RGC638" s="131"/>
      <c r="RGD638" s="131"/>
      <c r="RGE638" s="131"/>
      <c r="RGF638" s="131"/>
      <c r="RGG638" s="131"/>
      <c r="RGH638" s="131"/>
      <c r="RGI638" s="131"/>
      <c r="RGJ638" s="131"/>
      <c r="RGK638" s="131"/>
      <c r="RGL638" s="131"/>
      <c r="RGM638" s="131"/>
      <c r="RGN638" s="131"/>
      <c r="RGO638" s="131"/>
      <c r="RGP638" s="131"/>
      <c r="RGQ638" s="131"/>
      <c r="RGR638" s="131"/>
      <c r="RGS638" s="131"/>
      <c r="RGT638" s="131"/>
      <c r="RGU638" s="131"/>
      <c r="RGV638" s="131"/>
      <c r="RGW638" s="131"/>
      <c r="RGX638" s="131"/>
      <c r="RGY638" s="131"/>
      <c r="RGZ638" s="131"/>
      <c r="RHA638" s="131"/>
      <c r="RHB638" s="131"/>
      <c r="RHC638" s="131"/>
      <c r="RHD638" s="131"/>
      <c r="RHE638" s="131"/>
      <c r="RHF638" s="131"/>
      <c r="RHG638" s="131"/>
      <c r="RHH638" s="131"/>
      <c r="RHI638" s="131"/>
      <c r="RHJ638" s="131"/>
      <c r="RHK638" s="131"/>
      <c r="RHL638" s="131"/>
      <c r="RHM638" s="131"/>
      <c r="RHN638" s="131"/>
      <c r="RHO638" s="131"/>
      <c r="RHP638" s="131"/>
      <c r="RHQ638" s="131"/>
      <c r="RHR638" s="131"/>
      <c r="RHS638" s="131"/>
      <c r="RHT638" s="131"/>
      <c r="RHU638" s="131"/>
      <c r="RHV638" s="131"/>
      <c r="RHW638" s="131"/>
      <c r="RHX638" s="131"/>
      <c r="RHY638" s="131"/>
      <c r="RHZ638" s="131"/>
      <c r="RIA638" s="131"/>
      <c r="RIB638" s="131"/>
      <c r="RIC638" s="131"/>
      <c r="RID638" s="131"/>
      <c r="RIE638" s="131"/>
      <c r="RIF638" s="131"/>
      <c r="RIG638" s="131"/>
      <c r="RIH638" s="131"/>
      <c r="RII638" s="131"/>
      <c r="RIJ638" s="131"/>
      <c r="RIK638" s="131"/>
      <c r="RIL638" s="131"/>
      <c r="RIM638" s="131"/>
      <c r="RIN638" s="131"/>
      <c r="RIO638" s="131"/>
      <c r="RIP638" s="131"/>
      <c r="RIQ638" s="131"/>
      <c r="RIR638" s="131"/>
      <c r="RIS638" s="131"/>
      <c r="RIT638" s="131"/>
      <c r="RIU638" s="131"/>
      <c r="RIV638" s="131"/>
      <c r="RIW638" s="131"/>
      <c r="RIX638" s="131"/>
      <c r="RIY638" s="131"/>
      <c r="RIZ638" s="131"/>
      <c r="RJA638" s="131"/>
      <c r="RJB638" s="131"/>
      <c r="RJC638" s="131"/>
      <c r="RJD638" s="131"/>
      <c r="RJE638" s="131"/>
      <c r="RJF638" s="131"/>
      <c r="RJG638" s="131"/>
      <c r="RJH638" s="131"/>
      <c r="RJI638" s="131"/>
      <c r="RJJ638" s="131"/>
      <c r="RJK638" s="131"/>
      <c r="RJL638" s="131"/>
      <c r="RJM638" s="131"/>
      <c r="RJN638" s="131"/>
      <c r="RJO638" s="131"/>
      <c r="RJP638" s="131"/>
      <c r="RJQ638" s="131"/>
      <c r="RJR638" s="131"/>
      <c r="RJS638" s="131"/>
      <c r="RJT638" s="131"/>
      <c r="RJU638" s="131"/>
      <c r="RJV638" s="131"/>
      <c r="RJW638" s="131"/>
      <c r="RJX638" s="131"/>
      <c r="RJY638" s="131"/>
      <c r="RJZ638" s="131"/>
      <c r="RKA638" s="131"/>
      <c r="RKB638" s="131"/>
      <c r="RKC638" s="131"/>
      <c r="RKD638" s="131"/>
      <c r="RKE638" s="131"/>
      <c r="RKF638" s="131"/>
      <c r="RKG638" s="131"/>
      <c r="RKH638" s="131"/>
      <c r="RKI638" s="131"/>
      <c r="RKJ638" s="131"/>
      <c r="RKK638" s="131"/>
      <c r="RKL638" s="131"/>
      <c r="RKM638" s="131"/>
      <c r="RKN638" s="131"/>
      <c r="RKO638" s="131"/>
      <c r="RKP638" s="131"/>
      <c r="RKQ638" s="131"/>
      <c r="RKR638" s="131"/>
      <c r="RKS638" s="131"/>
      <c r="RKT638" s="131"/>
      <c r="RKU638" s="131"/>
      <c r="RKV638" s="131"/>
      <c r="RKW638" s="131"/>
      <c r="RKX638" s="131"/>
      <c r="RKY638" s="131"/>
      <c r="RKZ638" s="131"/>
      <c r="RLA638" s="131"/>
      <c r="RLB638" s="131"/>
      <c r="RLC638" s="131"/>
      <c r="RLD638" s="131"/>
      <c r="RLE638" s="131"/>
      <c r="RLF638" s="131"/>
      <c r="RLG638" s="131"/>
      <c r="RLH638" s="131"/>
      <c r="RLI638" s="131"/>
      <c r="RLJ638" s="131"/>
      <c r="RLK638" s="131"/>
      <c r="RLL638" s="131"/>
      <c r="RLM638" s="131"/>
      <c r="RLN638" s="131"/>
      <c r="RLO638" s="131"/>
      <c r="RLP638" s="131"/>
      <c r="RLQ638" s="131"/>
      <c r="RLR638" s="131"/>
      <c r="RLS638" s="131"/>
      <c r="RLT638" s="131"/>
      <c r="RLU638" s="131"/>
      <c r="RLV638" s="131"/>
      <c r="RLW638" s="131"/>
      <c r="RLX638" s="131"/>
      <c r="RLY638" s="131"/>
      <c r="RLZ638" s="131"/>
      <c r="RMA638" s="131"/>
      <c r="RMB638" s="131"/>
      <c r="RMC638" s="131"/>
      <c r="RMD638" s="131"/>
      <c r="RME638" s="131"/>
      <c r="RMF638" s="131"/>
      <c r="RMG638" s="131"/>
      <c r="RMH638" s="131"/>
      <c r="RMI638" s="131"/>
      <c r="RMJ638" s="131"/>
      <c r="RMK638" s="131"/>
      <c r="RML638" s="131"/>
      <c r="RMM638" s="131"/>
      <c r="RMN638" s="131"/>
      <c r="RMO638" s="131"/>
      <c r="RMP638" s="131"/>
      <c r="RMQ638" s="131"/>
      <c r="RMR638" s="131"/>
      <c r="RMS638" s="131"/>
      <c r="RMT638" s="131"/>
      <c r="RMU638" s="131"/>
      <c r="RMV638" s="131"/>
      <c r="RMW638" s="131"/>
      <c r="RMX638" s="131"/>
      <c r="RMY638" s="131"/>
      <c r="RMZ638" s="131"/>
      <c r="RNA638" s="131"/>
      <c r="RNB638" s="131"/>
      <c r="RNC638" s="131"/>
      <c r="RND638" s="131"/>
      <c r="RNE638" s="131"/>
      <c r="RNF638" s="131"/>
      <c r="RNG638" s="131"/>
      <c r="RNH638" s="131"/>
      <c r="RNI638" s="131"/>
      <c r="RNJ638" s="131"/>
      <c r="RNK638" s="131"/>
      <c r="RNL638" s="131"/>
      <c r="RNM638" s="131"/>
      <c r="RNN638" s="131"/>
      <c r="RNO638" s="131"/>
      <c r="RNP638" s="131"/>
      <c r="RNQ638" s="131"/>
      <c r="RNR638" s="131"/>
      <c r="RNS638" s="131"/>
      <c r="RNT638" s="131"/>
      <c r="RNU638" s="131"/>
      <c r="RNV638" s="131"/>
      <c r="RNW638" s="131"/>
      <c r="RNX638" s="131"/>
      <c r="RNY638" s="131"/>
      <c r="RNZ638" s="131"/>
      <c r="ROA638" s="131"/>
      <c r="ROB638" s="131"/>
      <c r="ROC638" s="131"/>
      <c r="ROD638" s="131"/>
      <c r="ROE638" s="131"/>
      <c r="ROF638" s="131"/>
      <c r="ROG638" s="131"/>
      <c r="ROH638" s="131"/>
      <c r="ROI638" s="131"/>
      <c r="ROJ638" s="131"/>
      <c r="ROK638" s="131"/>
      <c r="ROL638" s="131"/>
      <c r="ROM638" s="131"/>
      <c r="RON638" s="131"/>
      <c r="ROO638" s="131"/>
      <c r="ROP638" s="131"/>
      <c r="ROQ638" s="131"/>
      <c r="ROR638" s="131"/>
      <c r="ROS638" s="131"/>
      <c r="ROT638" s="131"/>
      <c r="ROU638" s="131"/>
      <c r="ROV638" s="131"/>
      <c r="ROW638" s="131"/>
      <c r="ROX638" s="131"/>
      <c r="ROY638" s="131"/>
      <c r="ROZ638" s="131"/>
      <c r="RPA638" s="131"/>
      <c r="RPB638" s="131"/>
      <c r="RPC638" s="131"/>
      <c r="RPD638" s="131"/>
      <c r="RPE638" s="131"/>
      <c r="RPF638" s="131"/>
      <c r="RPG638" s="131"/>
      <c r="RPH638" s="131"/>
      <c r="RPI638" s="131"/>
      <c r="RPJ638" s="131"/>
      <c r="RPK638" s="131"/>
      <c r="RPL638" s="131"/>
      <c r="RPM638" s="131"/>
      <c r="RPN638" s="131"/>
      <c r="RPO638" s="131"/>
      <c r="RPP638" s="131"/>
      <c r="RPQ638" s="131"/>
      <c r="RPR638" s="131"/>
      <c r="RPS638" s="131"/>
      <c r="RPT638" s="131"/>
      <c r="RPU638" s="131"/>
      <c r="RPV638" s="131"/>
      <c r="RPW638" s="131"/>
      <c r="RPX638" s="131"/>
      <c r="RPY638" s="131"/>
      <c r="RPZ638" s="131"/>
      <c r="RQA638" s="131"/>
      <c r="RQB638" s="131"/>
      <c r="RQC638" s="131"/>
      <c r="RQD638" s="131"/>
      <c r="RQE638" s="131"/>
      <c r="RQF638" s="131"/>
      <c r="RQG638" s="131"/>
      <c r="RQH638" s="131"/>
      <c r="RQI638" s="131"/>
      <c r="RQJ638" s="131"/>
      <c r="RQK638" s="131"/>
      <c r="RQL638" s="131"/>
      <c r="RQM638" s="131"/>
      <c r="RQN638" s="131"/>
      <c r="RQO638" s="131"/>
      <c r="RQP638" s="131"/>
      <c r="RQQ638" s="131"/>
      <c r="RQR638" s="131"/>
      <c r="RQS638" s="131"/>
      <c r="RQT638" s="131"/>
      <c r="RQU638" s="131"/>
      <c r="RQV638" s="131"/>
      <c r="RQW638" s="131"/>
      <c r="RQX638" s="131"/>
      <c r="RQY638" s="131"/>
      <c r="RQZ638" s="131"/>
      <c r="RRA638" s="131"/>
      <c r="RRB638" s="131"/>
      <c r="RRC638" s="131"/>
      <c r="RRD638" s="131"/>
      <c r="RRE638" s="131"/>
      <c r="RRF638" s="131"/>
      <c r="RRG638" s="131"/>
      <c r="RRH638" s="131"/>
      <c r="RRI638" s="131"/>
      <c r="RRJ638" s="131"/>
      <c r="RRK638" s="131"/>
      <c r="RRL638" s="131"/>
      <c r="RRM638" s="131"/>
      <c r="RRN638" s="131"/>
      <c r="RRO638" s="131"/>
      <c r="RRP638" s="131"/>
      <c r="RRQ638" s="131"/>
      <c r="RRR638" s="131"/>
      <c r="RRS638" s="131"/>
      <c r="RRT638" s="131"/>
      <c r="RRU638" s="131"/>
      <c r="RRV638" s="131"/>
      <c r="RRW638" s="131"/>
      <c r="RRX638" s="131"/>
      <c r="RRY638" s="131"/>
      <c r="RRZ638" s="131"/>
      <c r="RSA638" s="131"/>
      <c r="RSB638" s="131"/>
      <c r="RSC638" s="131"/>
      <c r="RSD638" s="131"/>
      <c r="RSE638" s="131"/>
      <c r="RSF638" s="131"/>
      <c r="RSG638" s="131"/>
      <c r="RSH638" s="131"/>
      <c r="RSI638" s="131"/>
      <c r="RSJ638" s="131"/>
      <c r="RSK638" s="131"/>
      <c r="RSL638" s="131"/>
      <c r="RSM638" s="131"/>
      <c r="RSN638" s="131"/>
      <c r="RSO638" s="131"/>
      <c r="RSP638" s="131"/>
      <c r="RSQ638" s="131"/>
      <c r="RSR638" s="131"/>
      <c r="RSS638" s="131"/>
      <c r="RST638" s="131"/>
      <c r="RSU638" s="131"/>
      <c r="RSV638" s="131"/>
      <c r="RSW638" s="131"/>
      <c r="RSX638" s="131"/>
      <c r="RSY638" s="131"/>
      <c r="RSZ638" s="131"/>
      <c r="RTA638" s="131"/>
      <c r="RTB638" s="131"/>
      <c r="RTC638" s="131"/>
      <c r="RTD638" s="131"/>
      <c r="RTE638" s="131"/>
      <c r="RTF638" s="131"/>
      <c r="RTG638" s="131"/>
      <c r="RTH638" s="131"/>
      <c r="RTI638" s="131"/>
      <c r="RTJ638" s="131"/>
      <c r="RTK638" s="131"/>
      <c r="RTL638" s="131"/>
      <c r="RTM638" s="131"/>
      <c r="RTN638" s="131"/>
      <c r="RTO638" s="131"/>
      <c r="RTP638" s="131"/>
      <c r="RTQ638" s="131"/>
      <c r="RTR638" s="131"/>
      <c r="RTS638" s="131"/>
      <c r="RTT638" s="131"/>
      <c r="RTU638" s="131"/>
      <c r="RTV638" s="131"/>
      <c r="RTW638" s="131"/>
      <c r="RTX638" s="131"/>
      <c r="RTY638" s="131"/>
      <c r="RTZ638" s="131"/>
      <c r="RUA638" s="131"/>
      <c r="RUB638" s="131"/>
      <c r="RUC638" s="131"/>
      <c r="RUD638" s="131"/>
      <c r="RUE638" s="131"/>
      <c r="RUF638" s="131"/>
      <c r="RUG638" s="131"/>
      <c r="RUH638" s="131"/>
      <c r="RUI638" s="131"/>
      <c r="RUJ638" s="131"/>
      <c r="RUK638" s="131"/>
      <c r="RUL638" s="131"/>
      <c r="RUM638" s="131"/>
      <c r="RUN638" s="131"/>
      <c r="RUO638" s="131"/>
      <c r="RUP638" s="131"/>
      <c r="RUQ638" s="131"/>
      <c r="RUR638" s="131"/>
      <c r="RUS638" s="131"/>
      <c r="RUT638" s="131"/>
      <c r="RUU638" s="131"/>
      <c r="RUV638" s="131"/>
      <c r="RUW638" s="131"/>
      <c r="RUX638" s="131"/>
      <c r="RUY638" s="131"/>
      <c r="RUZ638" s="131"/>
      <c r="RVA638" s="131"/>
      <c r="RVB638" s="131"/>
      <c r="RVC638" s="131"/>
      <c r="RVD638" s="131"/>
      <c r="RVE638" s="131"/>
      <c r="RVF638" s="131"/>
      <c r="RVG638" s="131"/>
      <c r="RVH638" s="131"/>
      <c r="RVI638" s="131"/>
      <c r="RVJ638" s="131"/>
      <c r="RVK638" s="131"/>
      <c r="RVL638" s="131"/>
      <c r="RVM638" s="131"/>
      <c r="RVN638" s="131"/>
      <c r="RVO638" s="131"/>
      <c r="RVP638" s="131"/>
      <c r="RVQ638" s="131"/>
      <c r="RVR638" s="131"/>
      <c r="RVS638" s="131"/>
      <c r="RVT638" s="131"/>
      <c r="RVU638" s="131"/>
      <c r="RVV638" s="131"/>
      <c r="RVW638" s="131"/>
      <c r="RVX638" s="131"/>
      <c r="RVY638" s="131"/>
      <c r="RVZ638" s="131"/>
      <c r="RWA638" s="131"/>
      <c r="RWB638" s="131"/>
      <c r="RWC638" s="131"/>
      <c r="RWD638" s="131"/>
      <c r="RWE638" s="131"/>
      <c r="RWF638" s="131"/>
      <c r="RWG638" s="131"/>
      <c r="RWH638" s="131"/>
      <c r="RWI638" s="131"/>
      <c r="RWJ638" s="131"/>
      <c r="RWK638" s="131"/>
      <c r="RWL638" s="131"/>
      <c r="RWM638" s="131"/>
      <c r="RWN638" s="131"/>
      <c r="RWO638" s="131"/>
      <c r="RWP638" s="131"/>
      <c r="RWQ638" s="131"/>
      <c r="RWR638" s="131"/>
      <c r="RWS638" s="131"/>
      <c r="RWT638" s="131"/>
      <c r="RWU638" s="131"/>
      <c r="RWV638" s="131"/>
      <c r="RWW638" s="131"/>
      <c r="RWX638" s="131"/>
      <c r="RWY638" s="131"/>
      <c r="RWZ638" s="131"/>
      <c r="RXA638" s="131"/>
      <c r="RXB638" s="131"/>
      <c r="RXC638" s="131"/>
      <c r="RXD638" s="131"/>
      <c r="RXE638" s="131"/>
      <c r="RXF638" s="131"/>
      <c r="RXG638" s="131"/>
      <c r="RXH638" s="131"/>
      <c r="RXI638" s="131"/>
      <c r="RXJ638" s="131"/>
      <c r="RXK638" s="131"/>
      <c r="RXL638" s="131"/>
      <c r="RXM638" s="131"/>
      <c r="RXN638" s="131"/>
      <c r="RXO638" s="131"/>
      <c r="RXP638" s="131"/>
      <c r="RXQ638" s="131"/>
      <c r="RXR638" s="131"/>
      <c r="RXS638" s="131"/>
      <c r="RXT638" s="131"/>
      <c r="RXU638" s="131"/>
      <c r="RXV638" s="131"/>
      <c r="RXW638" s="131"/>
      <c r="RXX638" s="131"/>
      <c r="RXY638" s="131"/>
      <c r="RXZ638" s="131"/>
      <c r="RYA638" s="131"/>
      <c r="RYB638" s="131"/>
      <c r="RYC638" s="131"/>
      <c r="RYD638" s="131"/>
      <c r="RYE638" s="131"/>
      <c r="RYF638" s="131"/>
      <c r="RYG638" s="131"/>
      <c r="RYH638" s="131"/>
      <c r="RYI638" s="131"/>
      <c r="RYJ638" s="131"/>
      <c r="RYK638" s="131"/>
      <c r="RYL638" s="131"/>
      <c r="RYM638" s="131"/>
      <c r="RYN638" s="131"/>
      <c r="RYO638" s="131"/>
      <c r="RYP638" s="131"/>
      <c r="RYQ638" s="131"/>
      <c r="RYR638" s="131"/>
      <c r="RYS638" s="131"/>
      <c r="RYT638" s="131"/>
      <c r="RYU638" s="131"/>
      <c r="RYV638" s="131"/>
      <c r="RYW638" s="131"/>
      <c r="RYX638" s="131"/>
      <c r="RYY638" s="131"/>
      <c r="RYZ638" s="131"/>
      <c r="RZA638" s="131"/>
      <c r="RZB638" s="131"/>
      <c r="RZC638" s="131"/>
      <c r="RZD638" s="131"/>
      <c r="RZE638" s="131"/>
      <c r="RZF638" s="131"/>
      <c r="RZG638" s="131"/>
      <c r="RZH638" s="131"/>
      <c r="RZI638" s="131"/>
      <c r="RZJ638" s="131"/>
      <c r="RZK638" s="131"/>
      <c r="RZL638" s="131"/>
      <c r="RZM638" s="131"/>
      <c r="RZN638" s="131"/>
      <c r="RZO638" s="131"/>
      <c r="RZP638" s="131"/>
      <c r="RZQ638" s="131"/>
      <c r="RZR638" s="131"/>
      <c r="RZS638" s="131"/>
      <c r="RZT638" s="131"/>
      <c r="RZU638" s="131"/>
      <c r="RZV638" s="131"/>
      <c r="RZW638" s="131"/>
      <c r="RZX638" s="131"/>
      <c r="RZY638" s="131"/>
      <c r="RZZ638" s="131"/>
      <c r="SAA638" s="131"/>
      <c r="SAB638" s="131"/>
      <c r="SAC638" s="131"/>
      <c r="SAD638" s="131"/>
      <c r="SAE638" s="131"/>
      <c r="SAF638" s="131"/>
      <c r="SAG638" s="131"/>
      <c r="SAH638" s="131"/>
      <c r="SAI638" s="131"/>
      <c r="SAJ638" s="131"/>
      <c r="SAK638" s="131"/>
      <c r="SAL638" s="131"/>
      <c r="SAM638" s="131"/>
      <c r="SAN638" s="131"/>
      <c r="SAO638" s="131"/>
      <c r="SAP638" s="131"/>
      <c r="SAQ638" s="131"/>
      <c r="SAR638" s="131"/>
      <c r="SAS638" s="131"/>
      <c r="SAT638" s="131"/>
      <c r="SAU638" s="131"/>
      <c r="SAV638" s="131"/>
      <c r="SAW638" s="131"/>
      <c r="SAX638" s="131"/>
      <c r="SAY638" s="131"/>
      <c r="SAZ638" s="131"/>
      <c r="SBA638" s="131"/>
      <c r="SBB638" s="131"/>
      <c r="SBC638" s="131"/>
      <c r="SBD638" s="131"/>
      <c r="SBE638" s="131"/>
      <c r="SBF638" s="131"/>
      <c r="SBG638" s="131"/>
      <c r="SBH638" s="131"/>
      <c r="SBI638" s="131"/>
      <c r="SBJ638" s="131"/>
      <c r="SBK638" s="131"/>
      <c r="SBL638" s="131"/>
      <c r="SBM638" s="131"/>
      <c r="SBN638" s="131"/>
      <c r="SBO638" s="131"/>
      <c r="SBP638" s="131"/>
      <c r="SBQ638" s="131"/>
      <c r="SBR638" s="131"/>
      <c r="SBS638" s="131"/>
      <c r="SBT638" s="131"/>
      <c r="SBU638" s="131"/>
      <c r="SBV638" s="131"/>
      <c r="SBW638" s="131"/>
      <c r="SBX638" s="131"/>
      <c r="SBY638" s="131"/>
      <c r="SBZ638" s="131"/>
      <c r="SCA638" s="131"/>
      <c r="SCB638" s="131"/>
      <c r="SCC638" s="131"/>
      <c r="SCD638" s="131"/>
      <c r="SCE638" s="131"/>
      <c r="SCF638" s="131"/>
      <c r="SCG638" s="131"/>
      <c r="SCH638" s="131"/>
      <c r="SCI638" s="131"/>
      <c r="SCJ638" s="131"/>
      <c r="SCK638" s="131"/>
      <c r="SCL638" s="131"/>
      <c r="SCM638" s="131"/>
      <c r="SCN638" s="131"/>
      <c r="SCO638" s="131"/>
      <c r="SCP638" s="131"/>
      <c r="SCQ638" s="131"/>
      <c r="SCR638" s="131"/>
      <c r="SCS638" s="131"/>
      <c r="SCT638" s="131"/>
      <c r="SCU638" s="131"/>
      <c r="SCV638" s="131"/>
      <c r="SCW638" s="131"/>
      <c r="SCX638" s="131"/>
      <c r="SCY638" s="131"/>
      <c r="SCZ638" s="131"/>
      <c r="SDA638" s="131"/>
      <c r="SDB638" s="131"/>
      <c r="SDC638" s="131"/>
      <c r="SDD638" s="131"/>
      <c r="SDE638" s="131"/>
      <c r="SDF638" s="131"/>
      <c r="SDG638" s="131"/>
      <c r="SDH638" s="131"/>
      <c r="SDI638" s="131"/>
      <c r="SDJ638" s="131"/>
      <c r="SDK638" s="131"/>
      <c r="SDL638" s="131"/>
      <c r="SDM638" s="131"/>
      <c r="SDN638" s="131"/>
      <c r="SDO638" s="131"/>
      <c r="SDP638" s="131"/>
      <c r="SDQ638" s="131"/>
      <c r="SDR638" s="131"/>
      <c r="SDS638" s="131"/>
      <c r="SDT638" s="131"/>
      <c r="SDU638" s="131"/>
      <c r="SDV638" s="131"/>
      <c r="SDW638" s="131"/>
      <c r="SDX638" s="131"/>
      <c r="SDY638" s="131"/>
      <c r="SDZ638" s="131"/>
      <c r="SEA638" s="131"/>
      <c r="SEB638" s="131"/>
      <c r="SEC638" s="131"/>
      <c r="SED638" s="131"/>
      <c r="SEE638" s="131"/>
      <c r="SEF638" s="131"/>
      <c r="SEG638" s="131"/>
      <c r="SEH638" s="131"/>
      <c r="SEI638" s="131"/>
      <c r="SEJ638" s="131"/>
      <c r="SEK638" s="131"/>
      <c r="SEL638" s="131"/>
      <c r="SEM638" s="131"/>
      <c r="SEN638" s="131"/>
      <c r="SEO638" s="131"/>
      <c r="SEP638" s="131"/>
      <c r="SEQ638" s="131"/>
      <c r="SER638" s="131"/>
      <c r="SES638" s="131"/>
      <c r="SET638" s="131"/>
      <c r="SEU638" s="131"/>
      <c r="SEV638" s="131"/>
      <c r="SEW638" s="131"/>
      <c r="SEX638" s="131"/>
      <c r="SEY638" s="131"/>
      <c r="SEZ638" s="131"/>
      <c r="SFA638" s="131"/>
      <c r="SFB638" s="131"/>
      <c r="SFC638" s="131"/>
      <c r="SFD638" s="131"/>
      <c r="SFE638" s="131"/>
      <c r="SFF638" s="131"/>
      <c r="SFG638" s="131"/>
      <c r="SFH638" s="131"/>
      <c r="SFI638" s="131"/>
      <c r="SFJ638" s="131"/>
      <c r="SFK638" s="131"/>
      <c r="SFL638" s="131"/>
      <c r="SFM638" s="131"/>
      <c r="SFN638" s="131"/>
      <c r="SFO638" s="131"/>
      <c r="SFP638" s="131"/>
      <c r="SFQ638" s="131"/>
      <c r="SFR638" s="131"/>
      <c r="SFS638" s="131"/>
      <c r="SFT638" s="131"/>
      <c r="SFU638" s="131"/>
      <c r="SFV638" s="131"/>
      <c r="SFW638" s="131"/>
      <c r="SFX638" s="131"/>
      <c r="SFY638" s="131"/>
      <c r="SFZ638" s="131"/>
      <c r="SGA638" s="131"/>
      <c r="SGB638" s="131"/>
      <c r="SGC638" s="131"/>
      <c r="SGD638" s="131"/>
      <c r="SGE638" s="131"/>
      <c r="SGF638" s="131"/>
      <c r="SGG638" s="131"/>
      <c r="SGH638" s="131"/>
      <c r="SGI638" s="131"/>
      <c r="SGJ638" s="131"/>
      <c r="SGK638" s="131"/>
      <c r="SGL638" s="131"/>
      <c r="SGM638" s="131"/>
      <c r="SGN638" s="131"/>
      <c r="SGO638" s="131"/>
      <c r="SGP638" s="131"/>
      <c r="SGQ638" s="131"/>
      <c r="SGR638" s="131"/>
      <c r="SGS638" s="131"/>
      <c r="SGT638" s="131"/>
      <c r="SGU638" s="131"/>
      <c r="SGV638" s="131"/>
      <c r="SGW638" s="131"/>
      <c r="SGX638" s="131"/>
      <c r="SGY638" s="131"/>
      <c r="SGZ638" s="131"/>
      <c r="SHA638" s="131"/>
      <c r="SHB638" s="131"/>
      <c r="SHC638" s="131"/>
      <c r="SHD638" s="131"/>
      <c r="SHE638" s="131"/>
      <c r="SHF638" s="131"/>
      <c r="SHG638" s="131"/>
      <c r="SHH638" s="131"/>
      <c r="SHI638" s="131"/>
      <c r="SHJ638" s="131"/>
      <c r="SHK638" s="131"/>
      <c r="SHL638" s="131"/>
      <c r="SHM638" s="131"/>
      <c r="SHN638" s="131"/>
      <c r="SHO638" s="131"/>
      <c r="SHP638" s="131"/>
      <c r="SHQ638" s="131"/>
      <c r="SHR638" s="131"/>
      <c r="SHS638" s="131"/>
      <c r="SHT638" s="131"/>
      <c r="SHU638" s="131"/>
      <c r="SHV638" s="131"/>
      <c r="SHW638" s="131"/>
      <c r="SHX638" s="131"/>
      <c r="SHY638" s="131"/>
      <c r="SHZ638" s="131"/>
      <c r="SIA638" s="131"/>
      <c r="SIB638" s="131"/>
      <c r="SIC638" s="131"/>
      <c r="SID638" s="131"/>
      <c r="SIE638" s="131"/>
      <c r="SIF638" s="131"/>
      <c r="SIG638" s="131"/>
      <c r="SIH638" s="131"/>
      <c r="SII638" s="131"/>
      <c r="SIJ638" s="131"/>
      <c r="SIK638" s="131"/>
      <c r="SIL638" s="131"/>
      <c r="SIM638" s="131"/>
      <c r="SIN638" s="131"/>
      <c r="SIO638" s="131"/>
      <c r="SIP638" s="131"/>
      <c r="SIQ638" s="131"/>
      <c r="SIR638" s="131"/>
      <c r="SIS638" s="131"/>
      <c r="SIT638" s="131"/>
      <c r="SIU638" s="131"/>
      <c r="SIV638" s="131"/>
      <c r="SIW638" s="131"/>
      <c r="SIX638" s="131"/>
      <c r="SIY638" s="131"/>
      <c r="SIZ638" s="131"/>
      <c r="SJA638" s="131"/>
      <c r="SJB638" s="131"/>
      <c r="SJC638" s="131"/>
      <c r="SJD638" s="131"/>
      <c r="SJE638" s="131"/>
      <c r="SJF638" s="131"/>
      <c r="SJG638" s="131"/>
      <c r="SJH638" s="131"/>
      <c r="SJI638" s="131"/>
      <c r="SJJ638" s="131"/>
      <c r="SJK638" s="131"/>
      <c r="SJL638" s="131"/>
      <c r="SJM638" s="131"/>
      <c r="SJN638" s="131"/>
      <c r="SJO638" s="131"/>
      <c r="SJP638" s="131"/>
      <c r="SJQ638" s="131"/>
      <c r="SJR638" s="131"/>
      <c r="SJS638" s="131"/>
      <c r="SJT638" s="131"/>
      <c r="SJU638" s="131"/>
      <c r="SJV638" s="131"/>
      <c r="SJW638" s="131"/>
      <c r="SJX638" s="131"/>
      <c r="SJY638" s="131"/>
      <c r="SJZ638" s="131"/>
      <c r="SKA638" s="131"/>
      <c r="SKB638" s="131"/>
      <c r="SKC638" s="131"/>
      <c r="SKD638" s="131"/>
      <c r="SKE638" s="131"/>
      <c r="SKF638" s="131"/>
      <c r="SKG638" s="131"/>
      <c r="SKH638" s="131"/>
      <c r="SKI638" s="131"/>
      <c r="SKJ638" s="131"/>
      <c r="SKK638" s="131"/>
      <c r="SKL638" s="131"/>
      <c r="SKM638" s="131"/>
      <c r="SKN638" s="131"/>
      <c r="SKO638" s="131"/>
      <c r="SKP638" s="131"/>
      <c r="SKQ638" s="131"/>
      <c r="SKR638" s="131"/>
      <c r="SKS638" s="131"/>
      <c r="SKT638" s="131"/>
      <c r="SKU638" s="131"/>
      <c r="SKV638" s="131"/>
      <c r="SKW638" s="131"/>
      <c r="SKX638" s="131"/>
      <c r="SKY638" s="131"/>
      <c r="SKZ638" s="131"/>
      <c r="SLA638" s="131"/>
      <c r="SLB638" s="131"/>
      <c r="SLC638" s="131"/>
      <c r="SLD638" s="131"/>
      <c r="SLE638" s="131"/>
      <c r="SLF638" s="131"/>
      <c r="SLG638" s="131"/>
      <c r="SLH638" s="131"/>
      <c r="SLI638" s="131"/>
      <c r="SLJ638" s="131"/>
      <c r="SLK638" s="131"/>
      <c r="SLL638" s="131"/>
      <c r="SLM638" s="131"/>
      <c r="SLN638" s="131"/>
      <c r="SLO638" s="131"/>
      <c r="SLP638" s="131"/>
      <c r="SLQ638" s="131"/>
      <c r="SLR638" s="131"/>
      <c r="SLS638" s="131"/>
      <c r="SLT638" s="131"/>
      <c r="SLU638" s="131"/>
      <c r="SLV638" s="131"/>
      <c r="SLW638" s="131"/>
      <c r="SLX638" s="131"/>
      <c r="SLY638" s="131"/>
      <c r="SLZ638" s="131"/>
      <c r="SMA638" s="131"/>
      <c r="SMB638" s="131"/>
      <c r="SMC638" s="131"/>
      <c r="SMD638" s="131"/>
      <c r="SME638" s="131"/>
      <c r="SMF638" s="131"/>
      <c r="SMG638" s="131"/>
      <c r="SMH638" s="131"/>
      <c r="SMI638" s="131"/>
      <c r="SMJ638" s="131"/>
      <c r="SMK638" s="131"/>
      <c r="SML638" s="131"/>
      <c r="SMM638" s="131"/>
      <c r="SMN638" s="131"/>
      <c r="SMO638" s="131"/>
      <c r="SMP638" s="131"/>
      <c r="SMQ638" s="131"/>
      <c r="SMR638" s="131"/>
      <c r="SMS638" s="131"/>
      <c r="SMT638" s="131"/>
      <c r="SMU638" s="131"/>
      <c r="SMV638" s="131"/>
      <c r="SMW638" s="131"/>
      <c r="SMX638" s="131"/>
      <c r="SMY638" s="131"/>
      <c r="SMZ638" s="131"/>
      <c r="SNA638" s="131"/>
      <c r="SNB638" s="131"/>
      <c r="SNC638" s="131"/>
      <c r="SND638" s="131"/>
      <c r="SNE638" s="131"/>
      <c r="SNF638" s="131"/>
      <c r="SNG638" s="131"/>
      <c r="SNH638" s="131"/>
      <c r="SNI638" s="131"/>
      <c r="SNJ638" s="131"/>
      <c r="SNK638" s="131"/>
      <c r="SNL638" s="131"/>
      <c r="SNM638" s="131"/>
      <c r="SNN638" s="131"/>
      <c r="SNO638" s="131"/>
      <c r="SNP638" s="131"/>
      <c r="SNQ638" s="131"/>
      <c r="SNR638" s="131"/>
      <c r="SNS638" s="131"/>
      <c r="SNT638" s="131"/>
      <c r="SNU638" s="131"/>
      <c r="SNV638" s="131"/>
      <c r="SNW638" s="131"/>
      <c r="SNX638" s="131"/>
      <c r="SNY638" s="131"/>
      <c r="SNZ638" s="131"/>
      <c r="SOA638" s="131"/>
      <c r="SOB638" s="131"/>
      <c r="SOC638" s="131"/>
      <c r="SOD638" s="131"/>
      <c r="SOE638" s="131"/>
      <c r="SOF638" s="131"/>
      <c r="SOG638" s="131"/>
      <c r="SOH638" s="131"/>
      <c r="SOI638" s="131"/>
      <c r="SOJ638" s="131"/>
      <c r="SOK638" s="131"/>
      <c r="SOL638" s="131"/>
      <c r="SOM638" s="131"/>
      <c r="SON638" s="131"/>
      <c r="SOO638" s="131"/>
      <c r="SOP638" s="131"/>
      <c r="SOQ638" s="131"/>
      <c r="SOR638" s="131"/>
      <c r="SOS638" s="131"/>
      <c r="SOT638" s="131"/>
      <c r="SOU638" s="131"/>
      <c r="SOV638" s="131"/>
      <c r="SOW638" s="131"/>
      <c r="SOX638" s="131"/>
      <c r="SOY638" s="131"/>
      <c r="SOZ638" s="131"/>
      <c r="SPA638" s="131"/>
      <c r="SPB638" s="131"/>
      <c r="SPC638" s="131"/>
      <c r="SPD638" s="131"/>
      <c r="SPE638" s="131"/>
      <c r="SPF638" s="131"/>
      <c r="SPG638" s="131"/>
      <c r="SPH638" s="131"/>
      <c r="SPI638" s="131"/>
      <c r="SPJ638" s="131"/>
      <c r="SPK638" s="131"/>
      <c r="SPL638" s="131"/>
      <c r="SPM638" s="131"/>
      <c r="SPN638" s="131"/>
      <c r="SPO638" s="131"/>
      <c r="SPP638" s="131"/>
      <c r="SPQ638" s="131"/>
      <c r="SPR638" s="131"/>
      <c r="SPS638" s="131"/>
      <c r="SPT638" s="131"/>
      <c r="SPU638" s="131"/>
      <c r="SPV638" s="131"/>
      <c r="SPW638" s="131"/>
      <c r="SPX638" s="131"/>
      <c r="SPY638" s="131"/>
      <c r="SPZ638" s="131"/>
      <c r="SQA638" s="131"/>
      <c r="SQB638" s="131"/>
      <c r="SQC638" s="131"/>
      <c r="SQD638" s="131"/>
      <c r="SQE638" s="131"/>
      <c r="SQF638" s="131"/>
      <c r="SQG638" s="131"/>
      <c r="SQH638" s="131"/>
      <c r="SQI638" s="131"/>
      <c r="SQJ638" s="131"/>
      <c r="SQK638" s="131"/>
      <c r="SQL638" s="131"/>
      <c r="SQM638" s="131"/>
      <c r="SQN638" s="131"/>
      <c r="SQO638" s="131"/>
      <c r="SQP638" s="131"/>
      <c r="SQQ638" s="131"/>
      <c r="SQR638" s="131"/>
      <c r="SQS638" s="131"/>
      <c r="SQT638" s="131"/>
      <c r="SQU638" s="131"/>
      <c r="SQV638" s="131"/>
      <c r="SQW638" s="131"/>
      <c r="SQX638" s="131"/>
      <c r="SQY638" s="131"/>
      <c r="SQZ638" s="131"/>
      <c r="SRA638" s="131"/>
      <c r="SRB638" s="131"/>
      <c r="SRC638" s="131"/>
      <c r="SRD638" s="131"/>
      <c r="SRE638" s="131"/>
      <c r="SRF638" s="131"/>
      <c r="SRG638" s="131"/>
      <c r="SRH638" s="131"/>
      <c r="SRI638" s="131"/>
      <c r="SRJ638" s="131"/>
      <c r="SRK638" s="131"/>
      <c r="SRL638" s="131"/>
      <c r="SRM638" s="131"/>
      <c r="SRN638" s="131"/>
      <c r="SRO638" s="131"/>
      <c r="SRP638" s="131"/>
      <c r="SRQ638" s="131"/>
      <c r="SRR638" s="131"/>
      <c r="SRS638" s="131"/>
      <c r="SRT638" s="131"/>
      <c r="SRU638" s="131"/>
      <c r="SRV638" s="131"/>
      <c r="SRW638" s="131"/>
      <c r="SRX638" s="131"/>
      <c r="SRY638" s="131"/>
      <c r="SRZ638" s="131"/>
      <c r="SSA638" s="131"/>
      <c r="SSB638" s="131"/>
      <c r="SSC638" s="131"/>
      <c r="SSD638" s="131"/>
      <c r="SSE638" s="131"/>
      <c r="SSF638" s="131"/>
      <c r="SSG638" s="131"/>
      <c r="SSH638" s="131"/>
      <c r="SSI638" s="131"/>
      <c r="SSJ638" s="131"/>
      <c r="SSK638" s="131"/>
      <c r="SSL638" s="131"/>
      <c r="SSM638" s="131"/>
      <c r="SSN638" s="131"/>
      <c r="SSO638" s="131"/>
      <c r="SSP638" s="131"/>
      <c r="SSQ638" s="131"/>
      <c r="SSR638" s="131"/>
      <c r="SSS638" s="131"/>
      <c r="SST638" s="131"/>
      <c r="SSU638" s="131"/>
      <c r="SSV638" s="131"/>
      <c r="SSW638" s="131"/>
      <c r="SSX638" s="131"/>
      <c r="SSY638" s="131"/>
      <c r="SSZ638" s="131"/>
      <c r="STA638" s="131"/>
      <c r="STB638" s="131"/>
      <c r="STC638" s="131"/>
      <c r="STD638" s="131"/>
      <c r="STE638" s="131"/>
      <c r="STF638" s="131"/>
      <c r="STG638" s="131"/>
      <c r="STH638" s="131"/>
      <c r="STI638" s="131"/>
      <c r="STJ638" s="131"/>
      <c r="STK638" s="131"/>
      <c r="STL638" s="131"/>
      <c r="STM638" s="131"/>
      <c r="STN638" s="131"/>
      <c r="STO638" s="131"/>
      <c r="STP638" s="131"/>
      <c r="STQ638" s="131"/>
      <c r="STR638" s="131"/>
      <c r="STS638" s="131"/>
      <c r="STT638" s="131"/>
      <c r="STU638" s="131"/>
      <c r="STV638" s="131"/>
      <c r="STW638" s="131"/>
      <c r="STX638" s="131"/>
      <c r="STY638" s="131"/>
      <c r="STZ638" s="131"/>
      <c r="SUA638" s="131"/>
      <c r="SUB638" s="131"/>
      <c r="SUC638" s="131"/>
      <c r="SUD638" s="131"/>
      <c r="SUE638" s="131"/>
      <c r="SUF638" s="131"/>
      <c r="SUG638" s="131"/>
      <c r="SUH638" s="131"/>
      <c r="SUI638" s="131"/>
      <c r="SUJ638" s="131"/>
      <c r="SUK638" s="131"/>
      <c r="SUL638" s="131"/>
      <c r="SUM638" s="131"/>
      <c r="SUN638" s="131"/>
      <c r="SUO638" s="131"/>
      <c r="SUP638" s="131"/>
      <c r="SUQ638" s="131"/>
      <c r="SUR638" s="131"/>
      <c r="SUS638" s="131"/>
      <c r="SUT638" s="131"/>
      <c r="SUU638" s="131"/>
      <c r="SUV638" s="131"/>
      <c r="SUW638" s="131"/>
      <c r="SUX638" s="131"/>
      <c r="SUY638" s="131"/>
      <c r="SUZ638" s="131"/>
      <c r="SVA638" s="131"/>
      <c r="SVB638" s="131"/>
      <c r="SVC638" s="131"/>
      <c r="SVD638" s="131"/>
      <c r="SVE638" s="131"/>
      <c r="SVF638" s="131"/>
      <c r="SVG638" s="131"/>
      <c r="SVH638" s="131"/>
      <c r="SVI638" s="131"/>
      <c r="SVJ638" s="131"/>
      <c r="SVK638" s="131"/>
      <c r="SVL638" s="131"/>
      <c r="SVM638" s="131"/>
      <c r="SVN638" s="131"/>
      <c r="SVO638" s="131"/>
      <c r="SVP638" s="131"/>
      <c r="SVQ638" s="131"/>
      <c r="SVR638" s="131"/>
      <c r="SVS638" s="131"/>
      <c r="SVT638" s="131"/>
      <c r="SVU638" s="131"/>
      <c r="SVV638" s="131"/>
      <c r="SVW638" s="131"/>
      <c r="SVX638" s="131"/>
      <c r="SVY638" s="131"/>
      <c r="SVZ638" s="131"/>
      <c r="SWA638" s="131"/>
      <c r="SWB638" s="131"/>
      <c r="SWC638" s="131"/>
      <c r="SWD638" s="131"/>
      <c r="SWE638" s="131"/>
      <c r="SWF638" s="131"/>
      <c r="SWG638" s="131"/>
      <c r="SWH638" s="131"/>
      <c r="SWI638" s="131"/>
      <c r="SWJ638" s="131"/>
      <c r="SWK638" s="131"/>
      <c r="SWL638" s="131"/>
      <c r="SWM638" s="131"/>
      <c r="SWN638" s="131"/>
      <c r="SWO638" s="131"/>
      <c r="SWP638" s="131"/>
      <c r="SWQ638" s="131"/>
      <c r="SWR638" s="131"/>
      <c r="SWS638" s="131"/>
      <c r="SWT638" s="131"/>
      <c r="SWU638" s="131"/>
      <c r="SWV638" s="131"/>
      <c r="SWW638" s="131"/>
      <c r="SWX638" s="131"/>
      <c r="SWY638" s="131"/>
      <c r="SWZ638" s="131"/>
      <c r="SXA638" s="131"/>
      <c r="SXB638" s="131"/>
      <c r="SXC638" s="131"/>
      <c r="SXD638" s="131"/>
      <c r="SXE638" s="131"/>
      <c r="SXF638" s="131"/>
      <c r="SXG638" s="131"/>
      <c r="SXH638" s="131"/>
      <c r="SXI638" s="131"/>
      <c r="SXJ638" s="131"/>
      <c r="SXK638" s="131"/>
      <c r="SXL638" s="131"/>
      <c r="SXM638" s="131"/>
      <c r="SXN638" s="131"/>
      <c r="SXO638" s="131"/>
      <c r="SXP638" s="131"/>
      <c r="SXQ638" s="131"/>
      <c r="SXR638" s="131"/>
      <c r="SXS638" s="131"/>
      <c r="SXT638" s="131"/>
      <c r="SXU638" s="131"/>
      <c r="SXV638" s="131"/>
      <c r="SXW638" s="131"/>
      <c r="SXX638" s="131"/>
      <c r="SXY638" s="131"/>
      <c r="SXZ638" s="131"/>
      <c r="SYA638" s="131"/>
      <c r="SYB638" s="131"/>
      <c r="SYC638" s="131"/>
      <c r="SYD638" s="131"/>
      <c r="SYE638" s="131"/>
      <c r="SYF638" s="131"/>
      <c r="SYG638" s="131"/>
      <c r="SYH638" s="131"/>
      <c r="SYI638" s="131"/>
      <c r="SYJ638" s="131"/>
      <c r="SYK638" s="131"/>
      <c r="SYL638" s="131"/>
      <c r="SYM638" s="131"/>
      <c r="SYN638" s="131"/>
      <c r="SYO638" s="131"/>
      <c r="SYP638" s="131"/>
      <c r="SYQ638" s="131"/>
      <c r="SYR638" s="131"/>
      <c r="SYS638" s="131"/>
      <c r="SYT638" s="131"/>
      <c r="SYU638" s="131"/>
      <c r="SYV638" s="131"/>
      <c r="SYW638" s="131"/>
      <c r="SYX638" s="131"/>
      <c r="SYY638" s="131"/>
      <c r="SYZ638" s="131"/>
      <c r="SZA638" s="131"/>
      <c r="SZB638" s="131"/>
      <c r="SZC638" s="131"/>
      <c r="SZD638" s="131"/>
      <c r="SZE638" s="131"/>
      <c r="SZF638" s="131"/>
      <c r="SZG638" s="131"/>
      <c r="SZH638" s="131"/>
      <c r="SZI638" s="131"/>
      <c r="SZJ638" s="131"/>
      <c r="SZK638" s="131"/>
      <c r="SZL638" s="131"/>
      <c r="SZM638" s="131"/>
      <c r="SZN638" s="131"/>
      <c r="SZO638" s="131"/>
      <c r="SZP638" s="131"/>
      <c r="SZQ638" s="131"/>
      <c r="SZR638" s="131"/>
      <c r="SZS638" s="131"/>
      <c r="SZT638" s="131"/>
      <c r="SZU638" s="131"/>
      <c r="SZV638" s="131"/>
      <c r="SZW638" s="131"/>
      <c r="SZX638" s="131"/>
      <c r="SZY638" s="131"/>
      <c r="SZZ638" s="131"/>
      <c r="TAA638" s="131"/>
      <c r="TAB638" s="131"/>
      <c r="TAC638" s="131"/>
      <c r="TAD638" s="131"/>
      <c r="TAE638" s="131"/>
      <c r="TAF638" s="131"/>
      <c r="TAG638" s="131"/>
      <c r="TAH638" s="131"/>
      <c r="TAI638" s="131"/>
      <c r="TAJ638" s="131"/>
      <c r="TAK638" s="131"/>
      <c r="TAL638" s="131"/>
      <c r="TAM638" s="131"/>
      <c r="TAN638" s="131"/>
      <c r="TAO638" s="131"/>
      <c r="TAP638" s="131"/>
      <c r="TAQ638" s="131"/>
      <c r="TAR638" s="131"/>
      <c r="TAS638" s="131"/>
      <c r="TAT638" s="131"/>
      <c r="TAU638" s="131"/>
      <c r="TAV638" s="131"/>
      <c r="TAW638" s="131"/>
      <c r="TAX638" s="131"/>
      <c r="TAY638" s="131"/>
      <c r="TAZ638" s="131"/>
      <c r="TBA638" s="131"/>
      <c r="TBB638" s="131"/>
      <c r="TBC638" s="131"/>
      <c r="TBD638" s="131"/>
      <c r="TBE638" s="131"/>
      <c r="TBF638" s="131"/>
      <c r="TBG638" s="131"/>
      <c r="TBH638" s="131"/>
      <c r="TBI638" s="131"/>
      <c r="TBJ638" s="131"/>
      <c r="TBK638" s="131"/>
      <c r="TBL638" s="131"/>
      <c r="TBM638" s="131"/>
      <c r="TBN638" s="131"/>
      <c r="TBO638" s="131"/>
      <c r="TBP638" s="131"/>
      <c r="TBQ638" s="131"/>
      <c r="TBR638" s="131"/>
      <c r="TBS638" s="131"/>
      <c r="TBT638" s="131"/>
      <c r="TBU638" s="131"/>
      <c r="TBV638" s="131"/>
      <c r="TBW638" s="131"/>
      <c r="TBX638" s="131"/>
      <c r="TBY638" s="131"/>
      <c r="TBZ638" s="131"/>
      <c r="TCA638" s="131"/>
      <c r="TCB638" s="131"/>
      <c r="TCC638" s="131"/>
      <c r="TCD638" s="131"/>
      <c r="TCE638" s="131"/>
      <c r="TCF638" s="131"/>
      <c r="TCG638" s="131"/>
      <c r="TCH638" s="131"/>
      <c r="TCI638" s="131"/>
      <c r="TCJ638" s="131"/>
      <c r="TCK638" s="131"/>
      <c r="TCL638" s="131"/>
      <c r="TCM638" s="131"/>
      <c r="TCN638" s="131"/>
      <c r="TCO638" s="131"/>
      <c r="TCP638" s="131"/>
      <c r="TCQ638" s="131"/>
      <c r="TCR638" s="131"/>
      <c r="TCS638" s="131"/>
      <c r="TCT638" s="131"/>
      <c r="TCU638" s="131"/>
      <c r="TCV638" s="131"/>
      <c r="TCW638" s="131"/>
      <c r="TCX638" s="131"/>
      <c r="TCY638" s="131"/>
      <c r="TCZ638" s="131"/>
      <c r="TDA638" s="131"/>
      <c r="TDB638" s="131"/>
      <c r="TDC638" s="131"/>
      <c r="TDD638" s="131"/>
      <c r="TDE638" s="131"/>
      <c r="TDF638" s="131"/>
      <c r="TDG638" s="131"/>
      <c r="TDH638" s="131"/>
      <c r="TDI638" s="131"/>
      <c r="TDJ638" s="131"/>
      <c r="TDK638" s="131"/>
      <c r="TDL638" s="131"/>
      <c r="TDM638" s="131"/>
      <c r="TDN638" s="131"/>
      <c r="TDO638" s="131"/>
      <c r="TDP638" s="131"/>
      <c r="TDQ638" s="131"/>
      <c r="TDR638" s="131"/>
      <c r="TDS638" s="131"/>
      <c r="TDT638" s="131"/>
      <c r="TDU638" s="131"/>
      <c r="TDV638" s="131"/>
      <c r="TDW638" s="131"/>
      <c r="TDX638" s="131"/>
      <c r="TDY638" s="131"/>
      <c r="TDZ638" s="131"/>
      <c r="TEA638" s="131"/>
      <c r="TEB638" s="131"/>
      <c r="TEC638" s="131"/>
      <c r="TED638" s="131"/>
      <c r="TEE638" s="131"/>
      <c r="TEF638" s="131"/>
      <c r="TEG638" s="131"/>
      <c r="TEH638" s="131"/>
      <c r="TEI638" s="131"/>
      <c r="TEJ638" s="131"/>
      <c r="TEK638" s="131"/>
      <c r="TEL638" s="131"/>
      <c r="TEM638" s="131"/>
      <c r="TEN638" s="131"/>
      <c r="TEO638" s="131"/>
      <c r="TEP638" s="131"/>
      <c r="TEQ638" s="131"/>
      <c r="TER638" s="131"/>
      <c r="TES638" s="131"/>
      <c r="TET638" s="131"/>
      <c r="TEU638" s="131"/>
      <c r="TEV638" s="131"/>
      <c r="TEW638" s="131"/>
      <c r="TEX638" s="131"/>
      <c r="TEY638" s="131"/>
      <c r="TEZ638" s="131"/>
      <c r="TFA638" s="131"/>
      <c r="TFB638" s="131"/>
      <c r="TFC638" s="131"/>
      <c r="TFD638" s="131"/>
      <c r="TFE638" s="131"/>
      <c r="TFF638" s="131"/>
      <c r="TFG638" s="131"/>
      <c r="TFH638" s="131"/>
      <c r="TFI638" s="131"/>
      <c r="TFJ638" s="131"/>
      <c r="TFK638" s="131"/>
      <c r="TFL638" s="131"/>
      <c r="TFM638" s="131"/>
      <c r="TFN638" s="131"/>
      <c r="TFO638" s="131"/>
      <c r="TFP638" s="131"/>
      <c r="TFQ638" s="131"/>
      <c r="TFR638" s="131"/>
      <c r="TFS638" s="131"/>
      <c r="TFT638" s="131"/>
      <c r="TFU638" s="131"/>
      <c r="TFV638" s="131"/>
      <c r="TFW638" s="131"/>
      <c r="TFX638" s="131"/>
      <c r="TFY638" s="131"/>
      <c r="TFZ638" s="131"/>
      <c r="TGA638" s="131"/>
      <c r="TGB638" s="131"/>
      <c r="TGC638" s="131"/>
      <c r="TGD638" s="131"/>
      <c r="TGE638" s="131"/>
      <c r="TGF638" s="131"/>
      <c r="TGG638" s="131"/>
      <c r="TGH638" s="131"/>
      <c r="TGI638" s="131"/>
      <c r="TGJ638" s="131"/>
      <c r="TGK638" s="131"/>
      <c r="TGL638" s="131"/>
      <c r="TGM638" s="131"/>
      <c r="TGN638" s="131"/>
      <c r="TGO638" s="131"/>
      <c r="TGP638" s="131"/>
      <c r="TGQ638" s="131"/>
      <c r="TGR638" s="131"/>
      <c r="TGS638" s="131"/>
      <c r="TGT638" s="131"/>
      <c r="TGU638" s="131"/>
      <c r="TGV638" s="131"/>
      <c r="TGW638" s="131"/>
      <c r="TGX638" s="131"/>
      <c r="TGY638" s="131"/>
      <c r="TGZ638" s="131"/>
      <c r="THA638" s="131"/>
      <c r="THB638" s="131"/>
      <c r="THC638" s="131"/>
      <c r="THD638" s="131"/>
      <c r="THE638" s="131"/>
      <c r="THF638" s="131"/>
      <c r="THG638" s="131"/>
      <c r="THH638" s="131"/>
      <c r="THI638" s="131"/>
      <c r="THJ638" s="131"/>
      <c r="THK638" s="131"/>
      <c r="THL638" s="131"/>
      <c r="THM638" s="131"/>
      <c r="THN638" s="131"/>
      <c r="THO638" s="131"/>
      <c r="THP638" s="131"/>
      <c r="THQ638" s="131"/>
      <c r="THR638" s="131"/>
      <c r="THS638" s="131"/>
      <c r="THT638" s="131"/>
      <c r="THU638" s="131"/>
      <c r="THV638" s="131"/>
      <c r="THW638" s="131"/>
      <c r="THX638" s="131"/>
      <c r="THY638" s="131"/>
      <c r="THZ638" s="131"/>
      <c r="TIA638" s="131"/>
      <c r="TIB638" s="131"/>
      <c r="TIC638" s="131"/>
      <c r="TID638" s="131"/>
      <c r="TIE638" s="131"/>
      <c r="TIF638" s="131"/>
      <c r="TIG638" s="131"/>
      <c r="TIH638" s="131"/>
      <c r="TII638" s="131"/>
      <c r="TIJ638" s="131"/>
      <c r="TIK638" s="131"/>
      <c r="TIL638" s="131"/>
      <c r="TIM638" s="131"/>
      <c r="TIN638" s="131"/>
      <c r="TIO638" s="131"/>
      <c r="TIP638" s="131"/>
      <c r="TIQ638" s="131"/>
      <c r="TIR638" s="131"/>
      <c r="TIS638" s="131"/>
      <c r="TIT638" s="131"/>
      <c r="TIU638" s="131"/>
      <c r="TIV638" s="131"/>
      <c r="TIW638" s="131"/>
      <c r="TIX638" s="131"/>
      <c r="TIY638" s="131"/>
      <c r="TIZ638" s="131"/>
      <c r="TJA638" s="131"/>
      <c r="TJB638" s="131"/>
      <c r="TJC638" s="131"/>
      <c r="TJD638" s="131"/>
      <c r="TJE638" s="131"/>
      <c r="TJF638" s="131"/>
      <c r="TJG638" s="131"/>
      <c r="TJH638" s="131"/>
      <c r="TJI638" s="131"/>
      <c r="TJJ638" s="131"/>
      <c r="TJK638" s="131"/>
      <c r="TJL638" s="131"/>
      <c r="TJM638" s="131"/>
      <c r="TJN638" s="131"/>
      <c r="TJO638" s="131"/>
      <c r="TJP638" s="131"/>
      <c r="TJQ638" s="131"/>
      <c r="TJR638" s="131"/>
      <c r="TJS638" s="131"/>
      <c r="TJT638" s="131"/>
      <c r="TJU638" s="131"/>
      <c r="TJV638" s="131"/>
      <c r="TJW638" s="131"/>
      <c r="TJX638" s="131"/>
      <c r="TJY638" s="131"/>
      <c r="TJZ638" s="131"/>
      <c r="TKA638" s="131"/>
      <c r="TKB638" s="131"/>
      <c r="TKC638" s="131"/>
      <c r="TKD638" s="131"/>
      <c r="TKE638" s="131"/>
      <c r="TKF638" s="131"/>
      <c r="TKG638" s="131"/>
      <c r="TKH638" s="131"/>
      <c r="TKI638" s="131"/>
      <c r="TKJ638" s="131"/>
      <c r="TKK638" s="131"/>
      <c r="TKL638" s="131"/>
      <c r="TKM638" s="131"/>
      <c r="TKN638" s="131"/>
      <c r="TKO638" s="131"/>
      <c r="TKP638" s="131"/>
      <c r="TKQ638" s="131"/>
      <c r="TKR638" s="131"/>
      <c r="TKS638" s="131"/>
      <c r="TKT638" s="131"/>
      <c r="TKU638" s="131"/>
      <c r="TKV638" s="131"/>
      <c r="TKW638" s="131"/>
      <c r="TKX638" s="131"/>
      <c r="TKY638" s="131"/>
      <c r="TKZ638" s="131"/>
      <c r="TLA638" s="131"/>
      <c r="TLB638" s="131"/>
      <c r="TLC638" s="131"/>
      <c r="TLD638" s="131"/>
      <c r="TLE638" s="131"/>
      <c r="TLF638" s="131"/>
      <c r="TLG638" s="131"/>
      <c r="TLH638" s="131"/>
      <c r="TLI638" s="131"/>
      <c r="TLJ638" s="131"/>
      <c r="TLK638" s="131"/>
      <c r="TLL638" s="131"/>
      <c r="TLM638" s="131"/>
      <c r="TLN638" s="131"/>
      <c r="TLO638" s="131"/>
      <c r="TLP638" s="131"/>
      <c r="TLQ638" s="131"/>
      <c r="TLR638" s="131"/>
      <c r="TLS638" s="131"/>
      <c r="TLT638" s="131"/>
      <c r="TLU638" s="131"/>
      <c r="TLV638" s="131"/>
      <c r="TLW638" s="131"/>
      <c r="TLX638" s="131"/>
      <c r="TLY638" s="131"/>
      <c r="TLZ638" s="131"/>
      <c r="TMA638" s="131"/>
      <c r="TMB638" s="131"/>
      <c r="TMC638" s="131"/>
      <c r="TMD638" s="131"/>
      <c r="TME638" s="131"/>
      <c r="TMF638" s="131"/>
      <c r="TMG638" s="131"/>
      <c r="TMH638" s="131"/>
      <c r="TMI638" s="131"/>
      <c r="TMJ638" s="131"/>
      <c r="TMK638" s="131"/>
      <c r="TML638" s="131"/>
      <c r="TMM638" s="131"/>
      <c r="TMN638" s="131"/>
      <c r="TMO638" s="131"/>
      <c r="TMP638" s="131"/>
      <c r="TMQ638" s="131"/>
      <c r="TMR638" s="131"/>
      <c r="TMS638" s="131"/>
      <c r="TMT638" s="131"/>
      <c r="TMU638" s="131"/>
      <c r="TMV638" s="131"/>
      <c r="TMW638" s="131"/>
      <c r="TMX638" s="131"/>
      <c r="TMY638" s="131"/>
      <c r="TMZ638" s="131"/>
      <c r="TNA638" s="131"/>
      <c r="TNB638" s="131"/>
      <c r="TNC638" s="131"/>
      <c r="TND638" s="131"/>
      <c r="TNE638" s="131"/>
      <c r="TNF638" s="131"/>
      <c r="TNG638" s="131"/>
      <c r="TNH638" s="131"/>
      <c r="TNI638" s="131"/>
      <c r="TNJ638" s="131"/>
      <c r="TNK638" s="131"/>
      <c r="TNL638" s="131"/>
      <c r="TNM638" s="131"/>
      <c r="TNN638" s="131"/>
      <c r="TNO638" s="131"/>
      <c r="TNP638" s="131"/>
      <c r="TNQ638" s="131"/>
      <c r="TNR638" s="131"/>
      <c r="TNS638" s="131"/>
      <c r="TNT638" s="131"/>
      <c r="TNU638" s="131"/>
      <c r="TNV638" s="131"/>
      <c r="TNW638" s="131"/>
      <c r="TNX638" s="131"/>
      <c r="TNY638" s="131"/>
      <c r="TNZ638" s="131"/>
      <c r="TOA638" s="131"/>
      <c r="TOB638" s="131"/>
      <c r="TOC638" s="131"/>
      <c r="TOD638" s="131"/>
      <c r="TOE638" s="131"/>
      <c r="TOF638" s="131"/>
      <c r="TOG638" s="131"/>
      <c r="TOH638" s="131"/>
      <c r="TOI638" s="131"/>
      <c r="TOJ638" s="131"/>
      <c r="TOK638" s="131"/>
      <c r="TOL638" s="131"/>
      <c r="TOM638" s="131"/>
      <c r="TON638" s="131"/>
      <c r="TOO638" s="131"/>
      <c r="TOP638" s="131"/>
      <c r="TOQ638" s="131"/>
      <c r="TOR638" s="131"/>
      <c r="TOS638" s="131"/>
      <c r="TOT638" s="131"/>
      <c r="TOU638" s="131"/>
      <c r="TOV638" s="131"/>
      <c r="TOW638" s="131"/>
      <c r="TOX638" s="131"/>
      <c r="TOY638" s="131"/>
      <c r="TOZ638" s="131"/>
      <c r="TPA638" s="131"/>
      <c r="TPB638" s="131"/>
      <c r="TPC638" s="131"/>
      <c r="TPD638" s="131"/>
      <c r="TPE638" s="131"/>
      <c r="TPF638" s="131"/>
      <c r="TPG638" s="131"/>
      <c r="TPH638" s="131"/>
      <c r="TPI638" s="131"/>
      <c r="TPJ638" s="131"/>
      <c r="TPK638" s="131"/>
      <c r="TPL638" s="131"/>
      <c r="TPM638" s="131"/>
      <c r="TPN638" s="131"/>
      <c r="TPO638" s="131"/>
      <c r="TPP638" s="131"/>
      <c r="TPQ638" s="131"/>
      <c r="TPR638" s="131"/>
      <c r="TPS638" s="131"/>
      <c r="TPT638" s="131"/>
      <c r="TPU638" s="131"/>
      <c r="TPV638" s="131"/>
      <c r="TPW638" s="131"/>
      <c r="TPX638" s="131"/>
      <c r="TPY638" s="131"/>
      <c r="TPZ638" s="131"/>
      <c r="TQA638" s="131"/>
      <c r="TQB638" s="131"/>
      <c r="TQC638" s="131"/>
      <c r="TQD638" s="131"/>
      <c r="TQE638" s="131"/>
      <c r="TQF638" s="131"/>
      <c r="TQG638" s="131"/>
      <c r="TQH638" s="131"/>
      <c r="TQI638" s="131"/>
      <c r="TQJ638" s="131"/>
      <c r="TQK638" s="131"/>
      <c r="TQL638" s="131"/>
      <c r="TQM638" s="131"/>
      <c r="TQN638" s="131"/>
      <c r="TQO638" s="131"/>
      <c r="TQP638" s="131"/>
      <c r="TQQ638" s="131"/>
      <c r="TQR638" s="131"/>
      <c r="TQS638" s="131"/>
      <c r="TQT638" s="131"/>
      <c r="TQU638" s="131"/>
      <c r="TQV638" s="131"/>
      <c r="TQW638" s="131"/>
      <c r="TQX638" s="131"/>
      <c r="TQY638" s="131"/>
      <c r="TQZ638" s="131"/>
      <c r="TRA638" s="131"/>
      <c r="TRB638" s="131"/>
      <c r="TRC638" s="131"/>
      <c r="TRD638" s="131"/>
      <c r="TRE638" s="131"/>
      <c r="TRF638" s="131"/>
      <c r="TRG638" s="131"/>
      <c r="TRH638" s="131"/>
      <c r="TRI638" s="131"/>
      <c r="TRJ638" s="131"/>
      <c r="TRK638" s="131"/>
      <c r="TRL638" s="131"/>
      <c r="TRM638" s="131"/>
      <c r="TRN638" s="131"/>
      <c r="TRO638" s="131"/>
      <c r="TRP638" s="131"/>
      <c r="TRQ638" s="131"/>
      <c r="TRR638" s="131"/>
      <c r="TRS638" s="131"/>
      <c r="TRT638" s="131"/>
      <c r="TRU638" s="131"/>
      <c r="TRV638" s="131"/>
      <c r="TRW638" s="131"/>
      <c r="TRX638" s="131"/>
      <c r="TRY638" s="131"/>
      <c r="TRZ638" s="131"/>
      <c r="TSA638" s="131"/>
      <c r="TSB638" s="131"/>
      <c r="TSC638" s="131"/>
      <c r="TSD638" s="131"/>
      <c r="TSE638" s="131"/>
      <c r="TSF638" s="131"/>
      <c r="TSG638" s="131"/>
      <c r="TSH638" s="131"/>
      <c r="TSI638" s="131"/>
      <c r="TSJ638" s="131"/>
      <c r="TSK638" s="131"/>
      <c r="TSL638" s="131"/>
      <c r="TSM638" s="131"/>
      <c r="TSN638" s="131"/>
      <c r="TSO638" s="131"/>
      <c r="TSP638" s="131"/>
      <c r="TSQ638" s="131"/>
      <c r="TSR638" s="131"/>
      <c r="TSS638" s="131"/>
      <c r="TST638" s="131"/>
      <c r="TSU638" s="131"/>
      <c r="TSV638" s="131"/>
      <c r="TSW638" s="131"/>
      <c r="TSX638" s="131"/>
      <c r="TSY638" s="131"/>
      <c r="TSZ638" s="131"/>
      <c r="TTA638" s="131"/>
      <c r="TTB638" s="131"/>
      <c r="TTC638" s="131"/>
      <c r="TTD638" s="131"/>
      <c r="TTE638" s="131"/>
      <c r="TTF638" s="131"/>
      <c r="TTG638" s="131"/>
      <c r="TTH638" s="131"/>
      <c r="TTI638" s="131"/>
      <c r="TTJ638" s="131"/>
      <c r="TTK638" s="131"/>
      <c r="TTL638" s="131"/>
      <c r="TTM638" s="131"/>
      <c r="TTN638" s="131"/>
      <c r="TTO638" s="131"/>
      <c r="TTP638" s="131"/>
      <c r="TTQ638" s="131"/>
      <c r="TTR638" s="131"/>
      <c r="TTS638" s="131"/>
      <c r="TTT638" s="131"/>
      <c r="TTU638" s="131"/>
      <c r="TTV638" s="131"/>
      <c r="TTW638" s="131"/>
      <c r="TTX638" s="131"/>
      <c r="TTY638" s="131"/>
      <c r="TTZ638" s="131"/>
      <c r="TUA638" s="131"/>
      <c r="TUB638" s="131"/>
      <c r="TUC638" s="131"/>
      <c r="TUD638" s="131"/>
      <c r="TUE638" s="131"/>
      <c r="TUF638" s="131"/>
      <c r="TUG638" s="131"/>
      <c r="TUH638" s="131"/>
      <c r="TUI638" s="131"/>
      <c r="TUJ638" s="131"/>
      <c r="TUK638" s="131"/>
      <c r="TUL638" s="131"/>
      <c r="TUM638" s="131"/>
      <c r="TUN638" s="131"/>
      <c r="TUO638" s="131"/>
      <c r="TUP638" s="131"/>
      <c r="TUQ638" s="131"/>
      <c r="TUR638" s="131"/>
      <c r="TUS638" s="131"/>
      <c r="TUT638" s="131"/>
      <c r="TUU638" s="131"/>
      <c r="TUV638" s="131"/>
      <c r="TUW638" s="131"/>
      <c r="TUX638" s="131"/>
      <c r="TUY638" s="131"/>
      <c r="TUZ638" s="131"/>
      <c r="TVA638" s="131"/>
      <c r="TVB638" s="131"/>
      <c r="TVC638" s="131"/>
      <c r="TVD638" s="131"/>
      <c r="TVE638" s="131"/>
      <c r="TVF638" s="131"/>
      <c r="TVG638" s="131"/>
      <c r="TVH638" s="131"/>
      <c r="TVI638" s="131"/>
      <c r="TVJ638" s="131"/>
      <c r="TVK638" s="131"/>
      <c r="TVL638" s="131"/>
      <c r="TVM638" s="131"/>
      <c r="TVN638" s="131"/>
      <c r="TVO638" s="131"/>
      <c r="TVP638" s="131"/>
      <c r="TVQ638" s="131"/>
      <c r="TVR638" s="131"/>
      <c r="TVS638" s="131"/>
      <c r="TVT638" s="131"/>
      <c r="TVU638" s="131"/>
      <c r="TVV638" s="131"/>
      <c r="TVW638" s="131"/>
      <c r="TVX638" s="131"/>
      <c r="TVY638" s="131"/>
      <c r="TVZ638" s="131"/>
      <c r="TWA638" s="131"/>
      <c r="TWB638" s="131"/>
      <c r="TWC638" s="131"/>
      <c r="TWD638" s="131"/>
      <c r="TWE638" s="131"/>
      <c r="TWF638" s="131"/>
      <c r="TWG638" s="131"/>
      <c r="TWH638" s="131"/>
      <c r="TWI638" s="131"/>
      <c r="TWJ638" s="131"/>
      <c r="TWK638" s="131"/>
      <c r="TWL638" s="131"/>
      <c r="TWM638" s="131"/>
      <c r="TWN638" s="131"/>
      <c r="TWO638" s="131"/>
      <c r="TWP638" s="131"/>
      <c r="TWQ638" s="131"/>
      <c r="TWR638" s="131"/>
      <c r="TWS638" s="131"/>
      <c r="TWT638" s="131"/>
      <c r="TWU638" s="131"/>
      <c r="TWV638" s="131"/>
      <c r="TWW638" s="131"/>
      <c r="TWX638" s="131"/>
      <c r="TWY638" s="131"/>
      <c r="TWZ638" s="131"/>
      <c r="TXA638" s="131"/>
      <c r="TXB638" s="131"/>
      <c r="TXC638" s="131"/>
      <c r="TXD638" s="131"/>
      <c r="TXE638" s="131"/>
      <c r="TXF638" s="131"/>
      <c r="TXG638" s="131"/>
      <c r="TXH638" s="131"/>
      <c r="TXI638" s="131"/>
      <c r="TXJ638" s="131"/>
      <c r="TXK638" s="131"/>
      <c r="TXL638" s="131"/>
      <c r="TXM638" s="131"/>
      <c r="TXN638" s="131"/>
      <c r="TXO638" s="131"/>
      <c r="TXP638" s="131"/>
      <c r="TXQ638" s="131"/>
      <c r="TXR638" s="131"/>
      <c r="TXS638" s="131"/>
      <c r="TXT638" s="131"/>
      <c r="TXU638" s="131"/>
      <c r="TXV638" s="131"/>
      <c r="TXW638" s="131"/>
      <c r="TXX638" s="131"/>
      <c r="TXY638" s="131"/>
      <c r="TXZ638" s="131"/>
      <c r="TYA638" s="131"/>
      <c r="TYB638" s="131"/>
      <c r="TYC638" s="131"/>
      <c r="TYD638" s="131"/>
      <c r="TYE638" s="131"/>
      <c r="TYF638" s="131"/>
      <c r="TYG638" s="131"/>
      <c r="TYH638" s="131"/>
      <c r="TYI638" s="131"/>
      <c r="TYJ638" s="131"/>
      <c r="TYK638" s="131"/>
      <c r="TYL638" s="131"/>
      <c r="TYM638" s="131"/>
      <c r="TYN638" s="131"/>
      <c r="TYO638" s="131"/>
      <c r="TYP638" s="131"/>
      <c r="TYQ638" s="131"/>
      <c r="TYR638" s="131"/>
      <c r="TYS638" s="131"/>
      <c r="TYT638" s="131"/>
      <c r="TYU638" s="131"/>
      <c r="TYV638" s="131"/>
      <c r="TYW638" s="131"/>
      <c r="TYX638" s="131"/>
      <c r="TYY638" s="131"/>
      <c r="TYZ638" s="131"/>
      <c r="TZA638" s="131"/>
      <c r="TZB638" s="131"/>
      <c r="TZC638" s="131"/>
      <c r="TZD638" s="131"/>
      <c r="TZE638" s="131"/>
      <c r="TZF638" s="131"/>
      <c r="TZG638" s="131"/>
      <c r="TZH638" s="131"/>
      <c r="TZI638" s="131"/>
      <c r="TZJ638" s="131"/>
      <c r="TZK638" s="131"/>
      <c r="TZL638" s="131"/>
      <c r="TZM638" s="131"/>
      <c r="TZN638" s="131"/>
      <c r="TZO638" s="131"/>
      <c r="TZP638" s="131"/>
      <c r="TZQ638" s="131"/>
      <c r="TZR638" s="131"/>
      <c r="TZS638" s="131"/>
      <c r="TZT638" s="131"/>
      <c r="TZU638" s="131"/>
      <c r="TZV638" s="131"/>
      <c r="TZW638" s="131"/>
      <c r="TZX638" s="131"/>
      <c r="TZY638" s="131"/>
      <c r="TZZ638" s="131"/>
      <c r="UAA638" s="131"/>
      <c r="UAB638" s="131"/>
      <c r="UAC638" s="131"/>
      <c r="UAD638" s="131"/>
      <c r="UAE638" s="131"/>
      <c r="UAF638" s="131"/>
      <c r="UAG638" s="131"/>
      <c r="UAH638" s="131"/>
      <c r="UAI638" s="131"/>
      <c r="UAJ638" s="131"/>
      <c r="UAK638" s="131"/>
      <c r="UAL638" s="131"/>
      <c r="UAM638" s="131"/>
      <c r="UAN638" s="131"/>
      <c r="UAO638" s="131"/>
      <c r="UAP638" s="131"/>
      <c r="UAQ638" s="131"/>
      <c r="UAR638" s="131"/>
      <c r="UAS638" s="131"/>
      <c r="UAT638" s="131"/>
      <c r="UAU638" s="131"/>
      <c r="UAV638" s="131"/>
      <c r="UAW638" s="131"/>
      <c r="UAX638" s="131"/>
      <c r="UAY638" s="131"/>
      <c r="UAZ638" s="131"/>
      <c r="UBA638" s="131"/>
      <c r="UBB638" s="131"/>
      <c r="UBC638" s="131"/>
      <c r="UBD638" s="131"/>
      <c r="UBE638" s="131"/>
      <c r="UBF638" s="131"/>
      <c r="UBG638" s="131"/>
      <c r="UBH638" s="131"/>
      <c r="UBI638" s="131"/>
      <c r="UBJ638" s="131"/>
      <c r="UBK638" s="131"/>
      <c r="UBL638" s="131"/>
      <c r="UBM638" s="131"/>
      <c r="UBN638" s="131"/>
      <c r="UBO638" s="131"/>
      <c r="UBP638" s="131"/>
      <c r="UBQ638" s="131"/>
      <c r="UBR638" s="131"/>
      <c r="UBS638" s="131"/>
      <c r="UBT638" s="131"/>
      <c r="UBU638" s="131"/>
      <c r="UBV638" s="131"/>
      <c r="UBW638" s="131"/>
      <c r="UBX638" s="131"/>
      <c r="UBY638" s="131"/>
      <c r="UBZ638" s="131"/>
      <c r="UCA638" s="131"/>
      <c r="UCB638" s="131"/>
      <c r="UCC638" s="131"/>
      <c r="UCD638" s="131"/>
      <c r="UCE638" s="131"/>
      <c r="UCF638" s="131"/>
      <c r="UCG638" s="131"/>
      <c r="UCH638" s="131"/>
      <c r="UCI638" s="131"/>
      <c r="UCJ638" s="131"/>
      <c r="UCK638" s="131"/>
      <c r="UCL638" s="131"/>
      <c r="UCM638" s="131"/>
      <c r="UCN638" s="131"/>
      <c r="UCO638" s="131"/>
      <c r="UCP638" s="131"/>
      <c r="UCQ638" s="131"/>
      <c r="UCR638" s="131"/>
      <c r="UCS638" s="131"/>
      <c r="UCT638" s="131"/>
      <c r="UCU638" s="131"/>
      <c r="UCV638" s="131"/>
      <c r="UCW638" s="131"/>
      <c r="UCX638" s="131"/>
      <c r="UCY638" s="131"/>
      <c r="UCZ638" s="131"/>
      <c r="UDA638" s="131"/>
      <c r="UDB638" s="131"/>
      <c r="UDC638" s="131"/>
      <c r="UDD638" s="131"/>
      <c r="UDE638" s="131"/>
      <c r="UDF638" s="131"/>
      <c r="UDG638" s="131"/>
      <c r="UDH638" s="131"/>
      <c r="UDI638" s="131"/>
      <c r="UDJ638" s="131"/>
      <c r="UDK638" s="131"/>
      <c r="UDL638" s="131"/>
      <c r="UDM638" s="131"/>
      <c r="UDN638" s="131"/>
      <c r="UDO638" s="131"/>
      <c r="UDP638" s="131"/>
      <c r="UDQ638" s="131"/>
      <c r="UDR638" s="131"/>
      <c r="UDS638" s="131"/>
      <c r="UDT638" s="131"/>
      <c r="UDU638" s="131"/>
      <c r="UDV638" s="131"/>
      <c r="UDW638" s="131"/>
      <c r="UDX638" s="131"/>
      <c r="UDY638" s="131"/>
      <c r="UDZ638" s="131"/>
      <c r="UEA638" s="131"/>
      <c r="UEB638" s="131"/>
      <c r="UEC638" s="131"/>
      <c r="UED638" s="131"/>
      <c r="UEE638" s="131"/>
      <c r="UEF638" s="131"/>
      <c r="UEG638" s="131"/>
      <c r="UEH638" s="131"/>
      <c r="UEI638" s="131"/>
      <c r="UEJ638" s="131"/>
      <c r="UEK638" s="131"/>
      <c r="UEL638" s="131"/>
      <c r="UEM638" s="131"/>
      <c r="UEN638" s="131"/>
      <c r="UEO638" s="131"/>
      <c r="UEP638" s="131"/>
      <c r="UEQ638" s="131"/>
      <c r="UER638" s="131"/>
      <c r="UES638" s="131"/>
      <c r="UET638" s="131"/>
      <c r="UEU638" s="131"/>
      <c r="UEV638" s="131"/>
      <c r="UEW638" s="131"/>
      <c r="UEX638" s="131"/>
      <c r="UEY638" s="131"/>
      <c r="UEZ638" s="131"/>
      <c r="UFA638" s="131"/>
      <c r="UFB638" s="131"/>
      <c r="UFC638" s="131"/>
      <c r="UFD638" s="131"/>
      <c r="UFE638" s="131"/>
      <c r="UFF638" s="131"/>
      <c r="UFG638" s="131"/>
      <c r="UFH638" s="131"/>
      <c r="UFI638" s="131"/>
      <c r="UFJ638" s="131"/>
      <c r="UFK638" s="131"/>
      <c r="UFL638" s="131"/>
      <c r="UFM638" s="131"/>
      <c r="UFN638" s="131"/>
      <c r="UFO638" s="131"/>
      <c r="UFP638" s="131"/>
      <c r="UFQ638" s="131"/>
      <c r="UFR638" s="131"/>
      <c r="UFS638" s="131"/>
      <c r="UFT638" s="131"/>
      <c r="UFU638" s="131"/>
      <c r="UFV638" s="131"/>
      <c r="UFW638" s="131"/>
      <c r="UFX638" s="131"/>
      <c r="UFY638" s="131"/>
      <c r="UFZ638" s="131"/>
      <c r="UGA638" s="131"/>
      <c r="UGB638" s="131"/>
      <c r="UGC638" s="131"/>
      <c r="UGD638" s="131"/>
      <c r="UGE638" s="131"/>
      <c r="UGF638" s="131"/>
      <c r="UGG638" s="131"/>
      <c r="UGH638" s="131"/>
      <c r="UGI638" s="131"/>
      <c r="UGJ638" s="131"/>
      <c r="UGK638" s="131"/>
      <c r="UGL638" s="131"/>
      <c r="UGM638" s="131"/>
      <c r="UGN638" s="131"/>
      <c r="UGO638" s="131"/>
      <c r="UGP638" s="131"/>
      <c r="UGQ638" s="131"/>
      <c r="UGR638" s="131"/>
      <c r="UGS638" s="131"/>
      <c r="UGT638" s="131"/>
      <c r="UGU638" s="131"/>
      <c r="UGV638" s="131"/>
      <c r="UGW638" s="131"/>
      <c r="UGX638" s="131"/>
      <c r="UGY638" s="131"/>
      <c r="UGZ638" s="131"/>
      <c r="UHA638" s="131"/>
      <c r="UHB638" s="131"/>
      <c r="UHC638" s="131"/>
      <c r="UHD638" s="131"/>
      <c r="UHE638" s="131"/>
      <c r="UHF638" s="131"/>
      <c r="UHG638" s="131"/>
      <c r="UHH638" s="131"/>
      <c r="UHI638" s="131"/>
      <c r="UHJ638" s="131"/>
      <c r="UHK638" s="131"/>
      <c r="UHL638" s="131"/>
      <c r="UHM638" s="131"/>
      <c r="UHN638" s="131"/>
      <c r="UHO638" s="131"/>
      <c r="UHP638" s="131"/>
      <c r="UHQ638" s="131"/>
      <c r="UHR638" s="131"/>
      <c r="UHS638" s="131"/>
      <c r="UHT638" s="131"/>
      <c r="UHU638" s="131"/>
      <c r="UHV638" s="131"/>
      <c r="UHW638" s="131"/>
      <c r="UHX638" s="131"/>
      <c r="UHY638" s="131"/>
      <c r="UHZ638" s="131"/>
      <c r="UIA638" s="131"/>
      <c r="UIB638" s="131"/>
      <c r="UIC638" s="131"/>
      <c r="UID638" s="131"/>
      <c r="UIE638" s="131"/>
      <c r="UIF638" s="131"/>
      <c r="UIG638" s="131"/>
      <c r="UIH638" s="131"/>
      <c r="UII638" s="131"/>
      <c r="UIJ638" s="131"/>
      <c r="UIK638" s="131"/>
      <c r="UIL638" s="131"/>
      <c r="UIM638" s="131"/>
      <c r="UIN638" s="131"/>
      <c r="UIO638" s="131"/>
      <c r="UIP638" s="131"/>
      <c r="UIQ638" s="131"/>
      <c r="UIR638" s="131"/>
      <c r="UIS638" s="131"/>
      <c r="UIT638" s="131"/>
      <c r="UIU638" s="131"/>
      <c r="UIV638" s="131"/>
      <c r="UIW638" s="131"/>
      <c r="UIX638" s="131"/>
      <c r="UIY638" s="131"/>
      <c r="UIZ638" s="131"/>
      <c r="UJA638" s="131"/>
      <c r="UJB638" s="131"/>
      <c r="UJC638" s="131"/>
      <c r="UJD638" s="131"/>
      <c r="UJE638" s="131"/>
      <c r="UJF638" s="131"/>
      <c r="UJG638" s="131"/>
      <c r="UJH638" s="131"/>
      <c r="UJI638" s="131"/>
      <c r="UJJ638" s="131"/>
      <c r="UJK638" s="131"/>
      <c r="UJL638" s="131"/>
      <c r="UJM638" s="131"/>
      <c r="UJN638" s="131"/>
      <c r="UJO638" s="131"/>
      <c r="UJP638" s="131"/>
      <c r="UJQ638" s="131"/>
      <c r="UJR638" s="131"/>
      <c r="UJS638" s="131"/>
      <c r="UJT638" s="131"/>
      <c r="UJU638" s="131"/>
      <c r="UJV638" s="131"/>
      <c r="UJW638" s="131"/>
      <c r="UJX638" s="131"/>
      <c r="UJY638" s="131"/>
      <c r="UJZ638" s="131"/>
      <c r="UKA638" s="131"/>
      <c r="UKB638" s="131"/>
      <c r="UKC638" s="131"/>
      <c r="UKD638" s="131"/>
      <c r="UKE638" s="131"/>
      <c r="UKF638" s="131"/>
      <c r="UKG638" s="131"/>
      <c r="UKH638" s="131"/>
      <c r="UKI638" s="131"/>
      <c r="UKJ638" s="131"/>
      <c r="UKK638" s="131"/>
      <c r="UKL638" s="131"/>
      <c r="UKM638" s="131"/>
      <c r="UKN638" s="131"/>
      <c r="UKO638" s="131"/>
      <c r="UKP638" s="131"/>
      <c r="UKQ638" s="131"/>
      <c r="UKR638" s="131"/>
      <c r="UKS638" s="131"/>
      <c r="UKT638" s="131"/>
      <c r="UKU638" s="131"/>
      <c r="UKV638" s="131"/>
      <c r="UKW638" s="131"/>
      <c r="UKX638" s="131"/>
      <c r="UKY638" s="131"/>
      <c r="UKZ638" s="131"/>
      <c r="ULA638" s="131"/>
      <c r="ULB638" s="131"/>
      <c r="ULC638" s="131"/>
      <c r="ULD638" s="131"/>
      <c r="ULE638" s="131"/>
      <c r="ULF638" s="131"/>
      <c r="ULG638" s="131"/>
      <c r="ULH638" s="131"/>
      <c r="ULI638" s="131"/>
      <c r="ULJ638" s="131"/>
      <c r="ULK638" s="131"/>
      <c r="ULL638" s="131"/>
      <c r="ULM638" s="131"/>
      <c r="ULN638" s="131"/>
      <c r="ULO638" s="131"/>
      <c r="ULP638" s="131"/>
      <c r="ULQ638" s="131"/>
      <c r="ULR638" s="131"/>
      <c r="ULS638" s="131"/>
      <c r="ULT638" s="131"/>
      <c r="ULU638" s="131"/>
      <c r="ULV638" s="131"/>
      <c r="ULW638" s="131"/>
      <c r="ULX638" s="131"/>
      <c r="ULY638" s="131"/>
      <c r="ULZ638" s="131"/>
      <c r="UMA638" s="131"/>
      <c r="UMB638" s="131"/>
      <c r="UMC638" s="131"/>
      <c r="UMD638" s="131"/>
      <c r="UME638" s="131"/>
      <c r="UMF638" s="131"/>
      <c r="UMG638" s="131"/>
      <c r="UMH638" s="131"/>
      <c r="UMI638" s="131"/>
      <c r="UMJ638" s="131"/>
      <c r="UMK638" s="131"/>
      <c r="UML638" s="131"/>
      <c r="UMM638" s="131"/>
      <c r="UMN638" s="131"/>
      <c r="UMO638" s="131"/>
      <c r="UMP638" s="131"/>
      <c r="UMQ638" s="131"/>
      <c r="UMR638" s="131"/>
      <c r="UMS638" s="131"/>
      <c r="UMT638" s="131"/>
      <c r="UMU638" s="131"/>
      <c r="UMV638" s="131"/>
      <c r="UMW638" s="131"/>
      <c r="UMX638" s="131"/>
      <c r="UMY638" s="131"/>
      <c r="UMZ638" s="131"/>
      <c r="UNA638" s="131"/>
      <c r="UNB638" s="131"/>
      <c r="UNC638" s="131"/>
      <c r="UND638" s="131"/>
      <c r="UNE638" s="131"/>
      <c r="UNF638" s="131"/>
      <c r="UNG638" s="131"/>
      <c r="UNH638" s="131"/>
      <c r="UNI638" s="131"/>
      <c r="UNJ638" s="131"/>
      <c r="UNK638" s="131"/>
      <c r="UNL638" s="131"/>
      <c r="UNM638" s="131"/>
      <c r="UNN638" s="131"/>
      <c r="UNO638" s="131"/>
      <c r="UNP638" s="131"/>
      <c r="UNQ638" s="131"/>
      <c r="UNR638" s="131"/>
      <c r="UNS638" s="131"/>
      <c r="UNT638" s="131"/>
      <c r="UNU638" s="131"/>
      <c r="UNV638" s="131"/>
      <c r="UNW638" s="131"/>
      <c r="UNX638" s="131"/>
      <c r="UNY638" s="131"/>
      <c r="UNZ638" s="131"/>
      <c r="UOA638" s="131"/>
      <c r="UOB638" s="131"/>
      <c r="UOC638" s="131"/>
      <c r="UOD638" s="131"/>
      <c r="UOE638" s="131"/>
      <c r="UOF638" s="131"/>
      <c r="UOG638" s="131"/>
      <c r="UOH638" s="131"/>
      <c r="UOI638" s="131"/>
      <c r="UOJ638" s="131"/>
      <c r="UOK638" s="131"/>
      <c r="UOL638" s="131"/>
      <c r="UOM638" s="131"/>
      <c r="UON638" s="131"/>
      <c r="UOO638" s="131"/>
      <c r="UOP638" s="131"/>
      <c r="UOQ638" s="131"/>
      <c r="UOR638" s="131"/>
      <c r="UOS638" s="131"/>
      <c r="UOT638" s="131"/>
      <c r="UOU638" s="131"/>
      <c r="UOV638" s="131"/>
      <c r="UOW638" s="131"/>
      <c r="UOX638" s="131"/>
      <c r="UOY638" s="131"/>
      <c r="UOZ638" s="131"/>
      <c r="UPA638" s="131"/>
      <c r="UPB638" s="131"/>
      <c r="UPC638" s="131"/>
      <c r="UPD638" s="131"/>
      <c r="UPE638" s="131"/>
      <c r="UPF638" s="131"/>
      <c r="UPG638" s="131"/>
      <c r="UPH638" s="131"/>
      <c r="UPI638" s="131"/>
      <c r="UPJ638" s="131"/>
      <c r="UPK638" s="131"/>
      <c r="UPL638" s="131"/>
      <c r="UPM638" s="131"/>
      <c r="UPN638" s="131"/>
      <c r="UPO638" s="131"/>
      <c r="UPP638" s="131"/>
      <c r="UPQ638" s="131"/>
      <c r="UPR638" s="131"/>
      <c r="UPS638" s="131"/>
      <c r="UPT638" s="131"/>
      <c r="UPU638" s="131"/>
      <c r="UPV638" s="131"/>
      <c r="UPW638" s="131"/>
      <c r="UPX638" s="131"/>
      <c r="UPY638" s="131"/>
      <c r="UPZ638" s="131"/>
      <c r="UQA638" s="131"/>
      <c r="UQB638" s="131"/>
      <c r="UQC638" s="131"/>
      <c r="UQD638" s="131"/>
      <c r="UQE638" s="131"/>
      <c r="UQF638" s="131"/>
      <c r="UQG638" s="131"/>
      <c r="UQH638" s="131"/>
      <c r="UQI638" s="131"/>
      <c r="UQJ638" s="131"/>
      <c r="UQK638" s="131"/>
      <c r="UQL638" s="131"/>
      <c r="UQM638" s="131"/>
      <c r="UQN638" s="131"/>
      <c r="UQO638" s="131"/>
      <c r="UQP638" s="131"/>
      <c r="UQQ638" s="131"/>
      <c r="UQR638" s="131"/>
      <c r="UQS638" s="131"/>
      <c r="UQT638" s="131"/>
      <c r="UQU638" s="131"/>
      <c r="UQV638" s="131"/>
      <c r="UQW638" s="131"/>
      <c r="UQX638" s="131"/>
      <c r="UQY638" s="131"/>
      <c r="UQZ638" s="131"/>
      <c r="URA638" s="131"/>
      <c r="URB638" s="131"/>
      <c r="URC638" s="131"/>
      <c r="URD638" s="131"/>
      <c r="URE638" s="131"/>
      <c r="URF638" s="131"/>
      <c r="URG638" s="131"/>
      <c r="URH638" s="131"/>
      <c r="URI638" s="131"/>
      <c r="URJ638" s="131"/>
      <c r="URK638" s="131"/>
      <c r="URL638" s="131"/>
      <c r="URM638" s="131"/>
      <c r="URN638" s="131"/>
      <c r="URO638" s="131"/>
      <c r="URP638" s="131"/>
      <c r="URQ638" s="131"/>
      <c r="URR638" s="131"/>
      <c r="URS638" s="131"/>
      <c r="URT638" s="131"/>
      <c r="URU638" s="131"/>
      <c r="URV638" s="131"/>
      <c r="URW638" s="131"/>
      <c r="URX638" s="131"/>
      <c r="URY638" s="131"/>
      <c r="URZ638" s="131"/>
      <c r="USA638" s="131"/>
      <c r="USB638" s="131"/>
      <c r="USC638" s="131"/>
      <c r="USD638" s="131"/>
      <c r="USE638" s="131"/>
      <c r="USF638" s="131"/>
      <c r="USG638" s="131"/>
      <c r="USH638" s="131"/>
      <c r="USI638" s="131"/>
      <c r="USJ638" s="131"/>
      <c r="USK638" s="131"/>
      <c r="USL638" s="131"/>
      <c r="USM638" s="131"/>
      <c r="USN638" s="131"/>
      <c r="USO638" s="131"/>
      <c r="USP638" s="131"/>
      <c r="USQ638" s="131"/>
      <c r="USR638" s="131"/>
      <c r="USS638" s="131"/>
      <c r="UST638" s="131"/>
      <c r="USU638" s="131"/>
      <c r="USV638" s="131"/>
      <c r="USW638" s="131"/>
      <c r="USX638" s="131"/>
      <c r="USY638" s="131"/>
      <c r="USZ638" s="131"/>
      <c r="UTA638" s="131"/>
      <c r="UTB638" s="131"/>
      <c r="UTC638" s="131"/>
      <c r="UTD638" s="131"/>
      <c r="UTE638" s="131"/>
      <c r="UTF638" s="131"/>
      <c r="UTG638" s="131"/>
      <c r="UTH638" s="131"/>
      <c r="UTI638" s="131"/>
      <c r="UTJ638" s="131"/>
      <c r="UTK638" s="131"/>
      <c r="UTL638" s="131"/>
      <c r="UTM638" s="131"/>
      <c r="UTN638" s="131"/>
      <c r="UTO638" s="131"/>
      <c r="UTP638" s="131"/>
      <c r="UTQ638" s="131"/>
      <c r="UTR638" s="131"/>
      <c r="UTS638" s="131"/>
      <c r="UTT638" s="131"/>
      <c r="UTU638" s="131"/>
      <c r="UTV638" s="131"/>
      <c r="UTW638" s="131"/>
      <c r="UTX638" s="131"/>
      <c r="UTY638" s="131"/>
      <c r="UTZ638" s="131"/>
      <c r="UUA638" s="131"/>
      <c r="UUB638" s="131"/>
      <c r="UUC638" s="131"/>
      <c r="UUD638" s="131"/>
      <c r="UUE638" s="131"/>
      <c r="UUF638" s="131"/>
      <c r="UUG638" s="131"/>
      <c r="UUH638" s="131"/>
      <c r="UUI638" s="131"/>
      <c r="UUJ638" s="131"/>
      <c r="UUK638" s="131"/>
      <c r="UUL638" s="131"/>
      <c r="UUM638" s="131"/>
      <c r="UUN638" s="131"/>
      <c r="UUO638" s="131"/>
      <c r="UUP638" s="131"/>
      <c r="UUQ638" s="131"/>
      <c r="UUR638" s="131"/>
      <c r="UUS638" s="131"/>
      <c r="UUT638" s="131"/>
      <c r="UUU638" s="131"/>
      <c r="UUV638" s="131"/>
      <c r="UUW638" s="131"/>
      <c r="UUX638" s="131"/>
      <c r="UUY638" s="131"/>
      <c r="UUZ638" s="131"/>
      <c r="UVA638" s="131"/>
      <c r="UVB638" s="131"/>
      <c r="UVC638" s="131"/>
      <c r="UVD638" s="131"/>
      <c r="UVE638" s="131"/>
      <c r="UVF638" s="131"/>
      <c r="UVG638" s="131"/>
      <c r="UVH638" s="131"/>
      <c r="UVI638" s="131"/>
      <c r="UVJ638" s="131"/>
      <c r="UVK638" s="131"/>
      <c r="UVL638" s="131"/>
      <c r="UVM638" s="131"/>
      <c r="UVN638" s="131"/>
      <c r="UVO638" s="131"/>
      <c r="UVP638" s="131"/>
      <c r="UVQ638" s="131"/>
      <c r="UVR638" s="131"/>
      <c r="UVS638" s="131"/>
      <c r="UVT638" s="131"/>
      <c r="UVU638" s="131"/>
      <c r="UVV638" s="131"/>
      <c r="UVW638" s="131"/>
      <c r="UVX638" s="131"/>
      <c r="UVY638" s="131"/>
      <c r="UVZ638" s="131"/>
      <c r="UWA638" s="131"/>
      <c r="UWB638" s="131"/>
      <c r="UWC638" s="131"/>
      <c r="UWD638" s="131"/>
      <c r="UWE638" s="131"/>
      <c r="UWF638" s="131"/>
      <c r="UWG638" s="131"/>
      <c r="UWH638" s="131"/>
      <c r="UWI638" s="131"/>
      <c r="UWJ638" s="131"/>
      <c r="UWK638" s="131"/>
      <c r="UWL638" s="131"/>
      <c r="UWM638" s="131"/>
      <c r="UWN638" s="131"/>
      <c r="UWO638" s="131"/>
      <c r="UWP638" s="131"/>
      <c r="UWQ638" s="131"/>
      <c r="UWR638" s="131"/>
      <c r="UWS638" s="131"/>
      <c r="UWT638" s="131"/>
      <c r="UWU638" s="131"/>
      <c r="UWV638" s="131"/>
      <c r="UWW638" s="131"/>
      <c r="UWX638" s="131"/>
      <c r="UWY638" s="131"/>
      <c r="UWZ638" s="131"/>
      <c r="UXA638" s="131"/>
      <c r="UXB638" s="131"/>
      <c r="UXC638" s="131"/>
      <c r="UXD638" s="131"/>
      <c r="UXE638" s="131"/>
      <c r="UXF638" s="131"/>
      <c r="UXG638" s="131"/>
      <c r="UXH638" s="131"/>
      <c r="UXI638" s="131"/>
      <c r="UXJ638" s="131"/>
      <c r="UXK638" s="131"/>
      <c r="UXL638" s="131"/>
      <c r="UXM638" s="131"/>
      <c r="UXN638" s="131"/>
      <c r="UXO638" s="131"/>
      <c r="UXP638" s="131"/>
      <c r="UXQ638" s="131"/>
      <c r="UXR638" s="131"/>
      <c r="UXS638" s="131"/>
      <c r="UXT638" s="131"/>
      <c r="UXU638" s="131"/>
      <c r="UXV638" s="131"/>
      <c r="UXW638" s="131"/>
      <c r="UXX638" s="131"/>
      <c r="UXY638" s="131"/>
      <c r="UXZ638" s="131"/>
      <c r="UYA638" s="131"/>
      <c r="UYB638" s="131"/>
      <c r="UYC638" s="131"/>
      <c r="UYD638" s="131"/>
      <c r="UYE638" s="131"/>
      <c r="UYF638" s="131"/>
      <c r="UYG638" s="131"/>
      <c r="UYH638" s="131"/>
      <c r="UYI638" s="131"/>
      <c r="UYJ638" s="131"/>
      <c r="UYK638" s="131"/>
      <c r="UYL638" s="131"/>
      <c r="UYM638" s="131"/>
      <c r="UYN638" s="131"/>
      <c r="UYO638" s="131"/>
      <c r="UYP638" s="131"/>
      <c r="UYQ638" s="131"/>
      <c r="UYR638" s="131"/>
      <c r="UYS638" s="131"/>
      <c r="UYT638" s="131"/>
      <c r="UYU638" s="131"/>
      <c r="UYV638" s="131"/>
      <c r="UYW638" s="131"/>
      <c r="UYX638" s="131"/>
      <c r="UYY638" s="131"/>
      <c r="UYZ638" s="131"/>
      <c r="UZA638" s="131"/>
      <c r="UZB638" s="131"/>
      <c r="UZC638" s="131"/>
      <c r="UZD638" s="131"/>
      <c r="UZE638" s="131"/>
      <c r="UZF638" s="131"/>
      <c r="UZG638" s="131"/>
      <c r="UZH638" s="131"/>
      <c r="UZI638" s="131"/>
      <c r="UZJ638" s="131"/>
      <c r="UZK638" s="131"/>
      <c r="UZL638" s="131"/>
      <c r="UZM638" s="131"/>
      <c r="UZN638" s="131"/>
      <c r="UZO638" s="131"/>
      <c r="UZP638" s="131"/>
      <c r="UZQ638" s="131"/>
      <c r="UZR638" s="131"/>
      <c r="UZS638" s="131"/>
      <c r="UZT638" s="131"/>
      <c r="UZU638" s="131"/>
      <c r="UZV638" s="131"/>
      <c r="UZW638" s="131"/>
      <c r="UZX638" s="131"/>
      <c r="UZY638" s="131"/>
      <c r="UZZ638" s="131"/>
      <c r="VAA638" s="131"/>
      <c r="VAB638" s="131"/>
      <c r="VAC638" s="131"/>
      <c r="VAD638" s="131"/>
      <c r="VAE638" s="131"/>
      <c r="VAF638" s="131"/>
      <c r="VAG638" s="131"/>
      <c r="VAH638" s="131"/>
      <c r="VAI638" s="131"/>
      <c r="VAJ638" s="131"/>
      <c r="VAK638" s="131"/>
      <c r="VAL638" s="131"/>
      <c r="VAM638" s="131"/>
      <c r="VAN638" s="131"/>
      <c r="VAO638" s="131"/>
      <c r="VAP638" s="131"/>
      <c r="VAQ638" s="131"/>
      <c r="VAR638" s="131"/>
      <c r="VAS638" s="131"/>
      <c r="VAT638" s="131"/>
      <c r="VAU638" s="131"/>
      <c r="VAV638" s="131"/>
      <c r="VAW638" s="131"/>
      <c r="VAX638" s="131"/>
      <c r="VAY638" s="131"/>
      <c r="VAZ638" s="131"/>
      <c r="VBA638" s="131"/>
      <c r="VBB638" s="131"/>
      <c r="VBC638" s="131"/>
      <c r="VBD638" s="131"/>
      <c r="VBE638" s="131"/>
      <c r="VBF638" s="131"/>
      <c r="VBG638" s="131"/>
      <c r="VBH638" s="131"/>
      <c r="VBI638" s="131"/>
      <c r="VBJ638" s="131"/>
      <c r="VBK638" s="131"/>
      <c r="VBL638" s="131"/>
      <c r="VBM638" s="131"/>
      <c r="VBN638" s="131"/>
      <c r="VBO638" s="131"/>
      <c r="VBP638" s="131"/>
      <c r="VBQ638" s="131"/>
      <c r="VBR638" s="131"/>
      <c r="VBS638" s="131"/>
      <c r="VBT638" s="131"/>
      <c r="VBU638" s="131"/>
      <c r="VBV638" s="131"/>
      <c r="VBW638" s="131"/>
      <c r="VBX638" s="131"/>
      <c r="VBY638" s="131"/>
      <c r="VBZ638" s="131"/>
      <c r="VCA638" s="131"/>
      <c r="VCB638" s="131"/>
      <c r="VCC638" s="131"/>
      <c r="VCD638" s="131"/>
      <c r="VCE638" s="131"/>
      <c r="VCF638" s="131"/>
      <c r="VCG638" s="131"/>
      <c r="VCH638" s="131"/>
      <c r="VCI638" s="131"/>
      <c r="VCJ638" s="131"/>
      <c r="VCK638" s="131"/>
      <c r="VCL638" s="131"/>
      <c r="VCM638" s="131"/>
      <c r="VCN638" s="131"/>
      <c r="VCO638" s="131"/>
      <c r="VCP638" s="131"/>
      <c r="VCQ638" s="131"/>
      <c r="VCR638" s="131"/>
      <c r="VCS638" s="131"/>
      <c r="VCT638" s="131"/>
      <c r="VCU638" s="131"/>
      <c r="VCV638" s="131"/>
      <c r="VCW638" s="131"/>
      <c r="VCX638" s="131"/>
      <c r="VCY638" s="131"/>
      <c r="VCZ638" s="131"/>
      <c r="VDA638" s="131"/>
      <c r="VDB638" s="131"/>
      <c r="VDC638" s="131"/>
      <c r="VDD638" s="131"/>
      <c r="VDE638" s="131"/>
      <c r="VDF638" s="131"/>
      <c r="VDG638" s="131"/>
      <c r="VDH638" s="131"/>
      <c r="VDI638" s="131"/>
      <c r="VDJ638" s="131"/>
      <c r="VDK638" s="131"/>
      <c r="VDL638" s="131"/>
      <c r="VDM638" s="131"/>
      <c r="VDN638" s="131"/>
      <c r="VDO638" s="131"/>
      <c r="VDP638" s="131"/>
      <c r="VDQ638" s="131"/>
      <c r="VDR638" s="131"/>
      <c r="VDS638" s="131"/>
      <c r="VDT638" s="131"/>
      <c r="VDU638" s="131"/>
      <c r="VDV638" s="131"/>
      <c r="VDW638" s="131"/>
      <c r="VDX638" s="131"/>
      <c r="VDY638" s="131"/>
      <c r="VDZ638" s="131"/>
      <c r="VEA638" s="131"/>
      <c r="VEB638" s="131"/>
      <c r="VEC638" s="131"/>
      <c r="VED638" s="131"/>
      <c r="VEE638" s="131"/>
      <c r="VEF638" s="131"/>
      <c r="VEG638" s="131"/>
      <c r="VEH638" s="131"/>
      <c r="VEI638" s="131"/>
      <c r="VEJ638" s="131"/>
      <c r="VEK638" s="131"/>
      <c r="VEL638" s="131"/>
      <c r="VEM638" s="131"/>
      <c r="VEN638" s="131"/>
      <c r="VEO638" s="131"/>
      <c r="VEP638" s="131"/>
      <c r="VEQ638" s="131"/>
      <c r="VER638" s="131"/>
      <c r="VES638" s="131"/>
      <c r="VET638" s="131"/>
      <c r="VEU638" s="131"/>
      <c r="VEV638" s="131"/>
      <c r="VEW638" s="131"/>
      <c r="VEX638" s="131"/>
      <c r="VEY638" s="131"/>
      <c r="VEZ638" s="131"/>
      <c r="VFA638" s="131"/>
      <c r="VFB638" s="131"/>
      <c r="VFC638" s="131"/>
      <c r="VFD638" s="131"/>
      <c r="VFE638" s="131"/>
      <c r="VFF638" s="131"/>
      <c r="VFG638" s="131"/>
      <c r="VFH638" s="131"/>
      <c r="VFI638" s="131"/>
      <c r="VFJ638" s="131"/>
      <c r="VFK638" s="131"/>
      <c r="VFL638" s="131"/>
      <c r="VFM638" s="131"/>
      <c r="VFN638" s="131"/>
      <c r="VFO638" s="131"/>
      <c r="VFP638" s="131"/>
      <c r="VFQ638" s="131"/>
      <c r="VFR638" s="131"/>
      <c r="VFS638" s="131"/>
      <c r="VFT638" s="131"/>
      <c r="VFU638" s="131"/>
      <c r="VFV638" s="131"/>
      <c r="VFW638" s="131"/>
      <c r="VFX638" s="131"/>
      <c r="VFY638" s="131"/>
      <c r="VFZ638" s="131"/>
      <c r="VGA638" s="131"/>
      <c r="VGB638" s="131"/>
      <c r="VGC638" s="131"/>
      <c r="VGD638" s="131"/>
      <c r="VGE638" s="131"/>
      <c r="VGF638" s="131"/>
      <c r="VGG638" s="131"/>
      <c r="VGH638" s="131"/>
      <c r="VGI638" s="131"/>
      <c r="VGJ638" s="131"/>
      <c r="VGK638" s="131"/>
      <c r="VGL638" s="131"/>
      <c r="VGM638" s="131"/>
      <c r="VGN638" s="131"/>
      <c r="VGO638" s="131"/>
      <c r="VGP638" s="131"/>
      <c r="VGQ638" s="131"/>
      <c r="VGR638" s="131"/>
      <c r="VGS638" s="131"/>
      <c r="VGT638" s="131"/>
      <c r="VGU638" s="131"/>
      <c r="VGV638" s="131"/>
      <c r="VGW638" s="131"/>
      <c r="VGX638" s="131"/>
      <c r="VGY638" s="131"/>
      <c r="VGZ638" s="131"/>
      <c r="VHA638" s="131"/>
      <c r="VHB638" s="131"/>
      <c r="VHC638" s="131"/>
      <c r="VHD638" s="131"/>
      <c r="VHE638" s="131"/>
      <c r="VHF638" s="131"/>
      <c r="VHG638" s="131"/>
      <c r="VHH638" s="131"/>
      <c r="VHI638" s="131"/>
      <c r="VHJ638" s="131"/>
      <c r="VHK638" s="131"/>
      <c r="VHL638" s="131"/>
      <c r="VHM638" s="131"/>
      <c r="VHN638" s="131"/>
      <c r="VHO638" s="131"/>
      <c r="VHP638" s="131"/>
      <c r="VHQ638" s="131"/>
      <c r="VHR638" s="131"/>
      <c r="VHS638" s="131"/>
      <c r="VHT638" s="131"/>
      <c r="VHU638" s="131"/>
      <c r="VHV638" s="131"/>
      <c r="VHW638" s="131"/>
      <c r="VHX638" s="131"/>
      <c r="VHY638" s="131"/>
      <c r="VHZ638" s="131"/>
      <c r="VIA638" s="131"/>
      <c r="VIB638" s="131"/>
      <c r="VIC638" s="131"/>
      <c r="VID638" s="131"/>
      <c r="VIE638" s="131"/>
      <c r="VIF638" s="131"/>
      <c r="VIG638" s="131"/>
      <c r="VIH638" s="131"/>
      <c r="VII638" s="131"/>
      <c r="VIJ638" s="131"/>
      <c r="VIK638" s="131"/>
      <c r="VIL638" s="131"/>
      <c r="VIM638" s="131"/>
      <c r="VIN638" s="131"/>
      <c r="VIO638" s="131"/>
      <c r="VIP638" s="131"/>
      <c r="VIQ638" s="131"/>
      <c r="VIR638" s="131"/>
      <c r="VIS638" s="131"/>
      <c r="VIT638" s="131"/>
      <c r="VIU638" s="131"/>
      <c r="VIV638" s="131"/>
      <c r="VIW638" s="131"/>
      <c r="VIX638" s="131"/>
      <c r="VIY638" s="131"/>
      <c r="VIZ638" s="131"/>
      <c r="VJA638" s="131"/>
      <c r="VJB638" s="131"/>
      <c r="VJC638" s="131"/>
      <c r="VJD638" s="131"/>
      <c r="VJE638" s="131"/>
      <c r="VJF638" s="131"/>
      <c r="VJG638" s="131"/>
      <c r="VJH638" s="131"/>
      <c r="VJI638" s="131"/>
      <c r="VJJ638" s="131"/>
      <c r="VJK638" s="131"/>
      <c r="VJL638" s="131"/>
      <c r="VJM638" s="131"/>
      <c r="VJN638" s="131"/>
      <c r="VJO638" s="131"/>
      <c r="VJP638" s="131"/>
      <c r="VJQ638" s="131"/>
      <c r="VJR638" s="131"/>
      <c r="VJS638" s="131"/>
      <c r="VJT638" s="131"/>
      <c r="VJU638" s="131"/>
      <c r="VJV638" s="131"/>
      <c r="VJW638" s="131"/>
      <c r="VJX638" s="131"/>
      <c r="VJY638" s="131"/>
      <c r="VJZ638" s="131"/>
      <c r="VKA638" s="131"/>
      <c r="VKB638" s="131"/>
      <c r="VKC638" s="131"/>
      <c r="VKD638" s="131"/>
      <c r="VKE638" s="131"/>
      <c r="VKF638" s="131"/>
      <c r="VKG638" s="131"/>
      <c r="VKH638" s="131"/>
      <c r="VKI638" s="131"/>
      <c r="VKJ638" s="131"/>
      <c r="VKK638" s="131"/>
      <c r="VKL638" s="131"/>
      <c r="VKM638" s="131"/>
      <c r="VKN638" s="131"/>
      <c r="VKO638" s="131"/>
      <c r="VKP638" s="131"/>
      <c r="VKQ638" s="131"/>
      <c r="VKR638" s="131"/>
      <c r="VKS638" s="131"/>
      <c r="VKT638" s="131"/>
      <c r="VKU638" s="131"/>
      <c r="VKV638" s="131"/>
      <c r="VKW638" s="131"/>
      <c r="VKX638" s="131"/>
      <c r="VKY638" s="131"/>
      <c r="VKZ638" s="131"/>
      <c r="VLA638" s="131"/>
      <c r="VLB638" s="131"/>
      <c r="VLC638" s="131"/>
      <c r="VLD638" s="131"/>
      <c r="VLE638" s="131"/>
      <c r="VLF638" s="131"/>
      <c r="VLG638" s="131"/>
      <c r="VLH638" s="131"/>
      <c r="VLI638" s="131"/>
      <c r="VLJ638" s="131"/>
      <c r="VLK638" s="131"/>
      <c r="VLL638" s="131"/>
      <c r="VLM638" s="131"/>
      <c r="VLN638" s="131"/>
      <c r="VLO638" s="131"/>
      <c r="VLP638" s="131"/>
      <c r="VLQ638" s="131"/>
      <c r="VLR638" s="131"/>
      <c r="VLS638" s="131"/>
      <c r="VLT638" s="131"/>
      <c r="VLU638" s="131"/>
      <c r="VLV638" s="131"/>
      <c r="VLW638" s="131"/>
      <c r="VLX638" s="131"/>
      <c r="VLY638" s="131"/>
      <c r="VLZ638" s="131"/>
      <c r="VMA638" s="131"/>
      <c r="VMB638" s="131"/>
      <c r="VMC638" s="131"/>
      <c r="VMD638" s="131"/>
      <c r="VME638" s="131"/>
      <c r="VMF638" s="131"/>
      <c r="VMG638" s="131"/>
      <c r="VMH638" s="131"/>
      <c r="VMI638" s="131"/>
      <c r="VMJ638" s="131"/>
      <c r="VMK638" s="131"/>
      <c r="VML638" s="131"/>
      <c r="VMM638" s="131"/>
      <c r="VMN638" s="131"/>
      <c r="VMO638" s="131"/>
      <c r="VMP638" s="131"/>
      <c r="VMQ638" s="131"/>
      <c r="VMR638" s="131"/>
      <c r="VMS638" s="131"/>
      <c r="VMT638" s="131"/>
      <c r="VMU638" s="131"/>
      <c r="VMV638" s="131"/>
      <c r="VMW638" s="131"/>
      <c r="VMX638" s="131"/>
      <c r="VMY638" s="131"/>
      <c r="VMZ638" s="131"/>
      <c r="VNA638" s="131"/>
      <c r="VNB638" s="131"/>
      <c r="VNC638" s="131"/>
      <c r="VND638" s="131"/>
      <c r="VNE638" s="131"/>
      <c r="VNF638" s="131"/>
      <c r="VNG638" s="131"/>
      <c r="VNH638" s="131"/>
      <c r="VNI638" s="131"/>
      <c r="VNJ638" s="131"/>
      <c r="VNK638" s="131"/>
      <c r="VNL638" s="131"/>
      <c r="VNM638" s="131"/>
      <c r="VNN638" s="131"/>
      <c r="VNO638" s="131"/>
      <c r="VNP638" s="131"/>
      <c r="VNQ638" s="131"/>
      <c r="VNR638" s="131"/>
      <c r="VNS638" s="131"/>
      <c r="VNT638" s="131"/>
      <c r="VNU638" s="131"/>
      <c r="VNV638" s="131"/>
      <c r="VNW638" s="131"/>
      <c r="VNX638" s="131"/>
      <c r="VNY638" s="131"/>
      <c r="VNZ638" s="131"/>
      <c r="VOA638" s="131"/>
      <c r="VOB638" s="131"/>
      <c r="VOC638" s="131"/>
      <c r="VOD638" s="131"/>
      <c r="VOE638" s="131"/>
      <c r="VOF638" s="131"/>
      <c r="VOG638" s="131"/>
      <c r="VOH638" s="131"/>
      <c r="VOI638" s="131"/>
      <c r="VOJ638" s="131"/>
      <c r="VOK638" s="131"/>
      <c r="VOL638" s="131"/>
      <c r="VOM638" s="131"/>
      <c r="VON638" s="131"/>
      <c r="VOO638" s="131"/>
      <c r="VOP638" s="131"/>
      <c r="VOQ638" s="131"/>
      <c r="VOR638" s="131"/>
      <c r="VOS638" s="131"/>
      <c r="VOT638" s="131"/>
      <c r="VOU638" s="131"/>
      <c r="VOV638" s="131"/>
      <c r="VOW638" s="131"/>
      <c r="VOX638" s="131"/>
      <c r="VOY638" s="131"/>
      <c r="VOZ638" s="131"/>
      <c r="VPA638" s="131"/>
      <c r="VPB638" s="131"/>
      <c r="VPC638" s="131"/>
      <c r="VPD638" s="131"/>
      <c r="VPE638" s="131"/>
      <c r="VPF638" s="131"/>
      <c r="VPG638" s="131"/>
      <c r="VPH638" s="131"/>
      <c r="VPI638" s="131"/>
      <c r="VPJ638" s="131"/>
      <c r="VPK638" s="131"/>
      <c r="VPL638" s="131"/>
      <c r="VPM638" s="131"/>
      <c r="VPN638" s="131"/>
      <c r="VPO638" s="131"/>
      <c r="VPP638" s="131"/>
      <c r="VPQ638" s="131"/>
      <c r="VPR638" s="131"/>
      <c r="VPS638" s="131"/>
      <c r="VPT638" s="131"/>
      <c r="VPU638" s="131"/>
      <c r="VPV638" s="131"/>
      <c r="VPW638" s="131"/>
      <c r="VPX638" s="131"/>
      <c r="VPY638" s="131"/>
      <c r="VPZ638" s="131"/>
      <c r="VQA638" s="131"/>
      <c r="VQB638" s="131"/>
      <c r="VQC638" s="131"/>
      <c r="VQD638" s="131"/>
      <c r="VQE638" s="131"/>
      <c r="VQF638" s="131"/>
      <c r="VQG638" s="131"/>
      <c r="VQH638" s="131"/>
      <c r="VQI638" s="131"/>
      <c r="VQJ638" s="131"/>
      <c r="VQK638" s="131"/>
      <c r="VQL638" s="131"/>
      <c r="VQM638" s="131"/>
      <c r="VQN638" s="131"/>
      <c r="VQO638" s="131"/>
      <c r="VQP638" s="131"/>
      <c r="VQQ638" s="131"/>
      <c r="VQR638" s="131"/>
      <c r="VQS638" s="131"/>
      <c r="VQT638" s="131"/>
      <c r="VQU638" s="131"/>
      <c r="VQV638" s="131"/>
      <c r="VQW638" s="131"/>
      <c r="VQX638" s="131"/>
      <c r="VQY638" s="131"/>
      <c r="VQZ638" s="131"/>
      <c r="VRA638" s="131"/>
      <c r="VRB638" s="131"/>
      <c r="VRC638" s="131"/>
      <c r="VRD638" s="131"/>
      <c r="VRE638" s="131"/>
      <c r="VRF638" s="131"/>
      <c r="VRG638" s="131"/>
      <c r="VRH638" s="131"/>
      <c r="VRI638" s="131"/>
      <c r="VRJ638" s="131"/>
      <c r="VRK638" s="131"/>
      <c r="VRL638" s="131"/>
      <c r="VRM638" s="131"/>
      <c r="VRN638" s="131"/>
      <c r="VRO638" s="131"/>
      <c r="VRP638" s="131"/>
      <c r="VRQ638" s="131"/>
      <c r="VRR638" s="131"/>
      <c r="VRS638" s="131"/>
      <c r="VRT638" s="131"/>
      <c r="VRU638" s="131"/>
      <c r="VRV638" s="131"/>
      <c r="VRW638" s="131"/>
      <c r="VRX638" s="131"/>
      <c r="VRY638" s="131"/>
      <c r="VRZ638" s="131"/>
      <c r="VSA638" s="131"/>
      <c r="VSB638" s="131"/>
      <c r="VSC638" s="131"/>
      <c r="VSD638" s="131"/>
      <c r="VSE638" s="131"/>
      <c r="VSF638" s="131"/>
      <c r="VSG638" s="131"/>
      <c r="VSH638" s="131"/>
      <c r="VSI638" s="131"/>
      <c r="VSJ638" s="131"/>
      <c r="VSK638" s="131"/>
      <c r="VSL638" s="131"/>
      <c r="VSM638" s="131"/>
      <c r="VSN638" s="131"/>
      <c r="VSO638" s="131"/>
      <c r="VSP638" s="131"/>
      <c r="VSQ638" s="131"/>
      <c r="VSR638" s="131"/>
      <c r="VSS638" s="131"/>
      <c r="VST638" s="131"/>
      <c r="VSU638" s="131"/>
      <c r="VSV638" s="131"/>
      <c r="VSW638" s="131"/>
      <c r="VSX638" s="131"/>
      <c r="VSY638" s="131"/>
      <c r="VSZ638" s="131"/>
      <c r="VTA638" s="131"/>
      <c r="VTB638" s="131"/>
      <c r="VTC638" s="131"/>
      <c r="VTD638" s="131"/>
      <c r="VTE638" s="131"/>
      <c r="VTF638" s="131"/>
      <c r="VTG638" s="131"/>
      <c r="VTH638" s="131"/>
      <c r="VTI638" s="131"/>
      <c r="VTJ638" s="131"/>
      <c r="VTK638" s="131"/>
      <c r="VTL638" s="131"/>
      <c r="VTM638" s="131"/>
      <c r="VTN638" s="131"/>
      <c r="VTO638" s="131"/>
      <c r="VTP638" s="131"/>
      <c r="VTQ638" s="131"/>
      <c r="VTR638" s="131"/>
      <c r="VTS638" s="131"/>
      <c r="VTT638" s="131"/>
      <c r="VTU638" s="131"/>
      <c r="VTV638" s="131"/>
      <c r="VTW638" s="131"/>
      <c r="VTX638" s="131"/>
      <c r="VTY638" s="131"/>
      <c r="VTZ638" s="131"/>
      <c r="VUA638" s="131"/>
      <c r="VUB638" s="131"/>
      <c r="VUC638" s="131"/>
      <c r="VUD638" s="131"/>
      <c r="VUE638" s="131"/>
      <c r="VUF638" s="131"/>
      <c r="VUG638" s="131"/>
      <c r="VUH638" s="131"/>
      <c r="VUI638" s="131"/>
      <c r="VUJ638" s="131"/>
      <c r="VUK638" s="131"/>
      <c r="VUL638" s="131"/>
      <c r="VUM638" s="131"/>
      <c r="VUN638" s="131"/>
      <c r="VUO638" s="131"/>
      <c r="VUP638" s="131"/>
      <c r="VUQ638" s="131"/>
      <c r="VUR638" s="131"/>
      <c r="VUS638" s="131"/>
      <c r="VUT638" s="131"/>
      <c r="VUU638" s="131"/>
      <c r="VUV638" s="131"/>
      <c r="VUW638" s="131"/>
      <c r="VUX638" s="131"/>
      <c r="VUY638" s="131"/>
      <c r="VUZ638" s="131"/>
      <c r="VVA638" s="131"/>
      <c r="VVB638" s="131"/>
      <c r="VVC638" s="131"/>
      <c r="VVD638" s="131"/>
      <c r="VVE638" s="131"/>
      <c r="VVF638" s="131"/>
      <c r="VVG638" s="131"/>
      <c r="VVH638" s="131"/>
      <c r="VVI638" s="131"/>
      <c r="VVJ638" s="131"/>
      <c r="VVK638" s="131"/>
      <c r="VVL638" s="131"/>
      <c r="VVM638" s="131"/>
      <c r="VVN638" s="131"/>
      <c r="VVO638" s="131"/>
      <c r="VVP638" s="131"/>
      <c r="VVQ638" s="131"/>
      <c r="VVR638" s="131"/>
      <c r="VVS638" s="131"/>
      <c r="VVT638" s="131"/>
      <c r="VVU638" s="131"/>
      <c r="VVV638" s="131"/>
      <c r="VVW638" s="131"/>
      <c r="VVX638" s="131"/>
      <c r="VVY638" s="131"/>
      <c r="VVZ638" s="131"/>
      <c r="VWA638" s="131"/>
      <c r="VWB638" s="131"/>
      <c r="VWC638" s="131"/>
      <c r="VWD638" s="131"/>
      <c r="VWE638" s="131"/>
      <c r="VWF638" s="131"/>
      <c r="VWG638" s="131"/>
      <c r="VWH638" s="131"/>
      <c r="VWI638" s="131"/>
      <c r="VWJ638" s="131"/>
      <c r="VWK638" s="131"/>
      <c r="VWL638" s="131"/>
      <c r="VWM638" s="131"/>
      <c r="VWN638" s="131"/>
      <c r="VWO638" s="131"/>
      <c r="VWP638" s="131"/>
      <c r="VWQ638" s="131"/>
      <c r="VWR638" s="131"/>
      <c r="VWS638" s="131"/>
      <c r="VWT638" s="131"/>
      <c r="VWU638" s="131"/>
      <c r="VWV638" s="131"/>
      <c r="VWW638" s="131"/>
      <c r="VWX638" s="131"/>
      <c r="VWY638" s="131"/>
      <c r="VWZ638" s="131"/>
      <c r="VXA638" s="131"/>
      <c r="VXB638" s="131"/>
      <c r="VXC638" s="131"/>
      <c r="VXD638" s="131"/>
      <c r="VXE638" s="131"/>
      <c r="VXF638" s="131"/>
      <c r="VXG638" s="131"/>
      <c r="VXH638" s="131"/>
      <c r="VXI638" s="131"/>
      <c r="VXJ638" s="131"/>
      <c r="VXK638" s="131"/>
      <c r="VXL638" s="131"/>
      <c r="VXM638" s="131"/>
      <c r="VXN638" s="131"/>
      <c r="VXO638" s="131"/>
      <c r="VXP638" s="131"/>
      <c r="VXQ638" s="131"/>
      <c r="VXR638" s="131"/>
      <c r="VXS638" s="131"/>
      <c r="VXT638" s="131"/>
      <c r="VXU638" s="131"/>
      <c r="VXV638" s="131"/>
      <c r="VXW638" s="131"/>
      <c r="VXX638" s="131"/>
      <c r="VXY638" s="131"/>
      <c r="VXZ638" s="131"/>
      <c r="VYA638" s="131"/>
      <c r="VYB638" s="131"/>
      <c r="VYC638" s="131"/>
      <c r="VYD638" s="131"/>
      <c r="VYE638" s="131"/>
      <c r="VYF638" s="131"/>
      <c r="VYG638" s="131"/>
      <c r="VYH638" s="131"/>
      <c r="VYI638" s="131"/>
      <c r="VYJ638" s="131"/>
      <c r="VYK638" s="131"/>
      <c r="VYL638" s="131"/>
      <c r="VYM638" s="131"/>
      <c r="VYN638" s="131"/>
      <c r="VYO638" s="131"/>
      <c r="VYP638" s="131"/>
      <c r="VYQ638" s="131"/>
      <c r="VYR638" s="131"/>
      <c r="VYS638" s="131"/>
      <c r="VYT638" s="131"/>
      <c r="VYU638" s="131"/>
      <c r="VYV638" s="131"/>
      <c r="VYW638" s="131"/>
      <c r="VYX638" s="131"/>
      <c r="VYY638" s="131"/>
      <c r="VYZ638" s="131"/>
      <c r="VZA638" s="131"/>
      <c r="VZB638" s="131"/>
      <c r="VZC638" s="131"/>
      <c r="VZD638" s="131"/>
      <c r="VZE638" s="131"/>
      <c r="VZF638" s="131"/>
      <c r="VZG638" s="131"/>
      <c r="VZH638" s="131"/>
      <c r="VZI638" s="131"/>
      <c r="VZJ638" s="131"/>
      <c r="VZK638" s="131"/>
      <c r="VZL638" s="131"/>
      <c r="VZM638" s="131"/>
      <c r="VZN638" s="131"/>
      <c r="VZO638" s="131"/>
      <c r="VZP638" s="131"/>
      <c r="VZQ638" s="131"/>
      <c r="VZR638" s="131"/>
      <c r="VZS638" s="131"/>
      <c r="VZT638" s="131"/>
      <c r="VZU638" s="131"/>
      <c r="VZV638" s="131"/>
      <c r="VZW638" s="131"/>
      <c r="VZX638" s="131"/>
      <c r="VZY638" s="131"/>
      <c r="VZZ638" s="131"/>
      <c r="WAA638" s="131"/>
      <c r="WAB638" s="131"/>
      <c r="WAC638" s="131"/>
      <c r="WAD638" s="131"/>
      <c r="WAE638" s="131"/>
      <c r="WAF638" s="131"/>
      <c r="WAG638" s="131"/>
      <c r="WAH638" s="131"/>
      <c r="WAI638" s="131"/>
      <c r="WAJ638" s="131"/>
      <c r="WAK638" s="131"/>
      <c r="WAL638" s="131"/>
      <c r="WAM638" s="131"/>
      <c r="WAN638" s="131"/>
      <c r="WAO638" s="131"/>
      <c r="WAP638" s="131"/>
      <c r="WAQ638" s="131"/>
      <c r="WAR638" s="131"/>
      <c r="WAS638" s="131"/>
      <c r="WAT638" s="131"/>
      <c r="WAU638" s="131"/>
      <c r="WAV638" s="131"/>
      <c r="WAW638" s="131"/>
      <c r="WAX638" s="131"/>
      <c r="WAY638" s="131"/>
      <c r="WAZ638" s="131"/>
      <c r="WBA638" s="131"/>
      <c r="WBB638" s="131"/>
      <c r="WBC638" s="131"/>
      <c r="WBD638" s="131"/>
      <c r="WBE638" s="131"/>
      <c r="WBF638" s="131"/>
      <c r="WBG638" s="131"/>
      <c r="WBH638" s="131"/>
      <c r="WBI638" s="131"/>
      <c r="WBJ638" s="131"/>
      <c r="WBK638" s="131"/>
      <c r="WBL638" s="131"/>
      <c r="WBM638" s="131"/>
      <c r="WBN638" s="131"/>
      <c r="WBO638" s="131"/>
      <c r="WBP638" s="131"/>
      <c r="WBQ638" s="131"/>
      <c r="WBR638" s="131"/>
      <c r="WBS638" s="131"/>
      <c r="WBT638" s="131"/>
      <c r="WBU638" s="131"/>
      <c r="WBV638" s="131"/>
      <c r="WBW638" s="131"/>
      <c r="WBX638" s="131"/>
      <c r="WBY638" s="131"/>
      <c r="WBZ638" s="131"/>
      <c r="WCA638" s="131"/>
      <c r="WCB638" s="131"/>
      <c r="WCC638" s="131"/>
      <c r="WCD638" s="131"/>
      <c r="WCE638" s="131"/>
      <c r="WCF638" s="131"/>
      <c r="WCG638" s="131"/>
      <c r="WCH638" s="131"/>
      <c r="WCI638" s="131"/>
      <c r="WCJ638" s="131"/>
      <c r="WCK638" s="131"/>
      <c r="WCL638" s="131"/>
      <c r="WCM638" s="131"/>
      <c r="WCN638" s="131"/>
      <c r="WCO638" s="131"/>
      <c r="WCP638" s="131"/>
      <c r="WCQ638" s="131"/>
      <c r="WCR638" s="131"/>
      <c r="WCS638" s="131"/>
      <c r="WCT638" s="131"/>
      <c r="WCU638" s="131"/>
      <c r="WCV638" s="131"/>
      <c r="WCW638" s="131"/>
      <c r="WCX638" s="131"/>
      <c r="WCY638" s="131"/>
      <c r="WCZ638" s="131"/>
      <c r="WDA638" s="131"/>
      <c r="WDB638" s="131"/>
      <c r="WDC638" s="131"/>
      <c r="WDD638" s="131"/>
      <c r="WDE638" s="131"/>
      <c r="WDF638" s="131"/>
      <c r="WDG638" s="131"/>
      <c r="WDH638" s="131"/>
      <c r="WDI638" s="131"/>
      <c r="WDJ638" s="131"/>
      <c r="WDK638" s="131"/>
      <c r="WDL638" s="131"/>
      <c r="WDM638" s="131"/>
      <c r="WDN638" s="131"/>
      <c r="WDO638" s="131"/>
      <c r="WDP638" s="131"/>
      <c r="WDQ638" s="131"/>
      <c r="WDR638" s="131"/>
      <c r="WDS638" s="131"/>
      <c r="WDT638" s="131"/>
      <c r="WDU638" s="131"/>
      <c r="WDV638" s="131"/>
      <c r="WDW638" s="131"/>
      <c r="WDX638" s="131"/>
      <c r="WDY638" s="131"/>
      <c r="WDZ638" s="131"/>
      <c r="WEA638" s="131"/>
      <c r="WEB638" s="131"/>
      <c r="WEC638" s="131"/>
      <c r="WED638" s="131"/>
      <c r="WEE638" s="131"/>
      <c r="WEF638" s="131"/>
      <c r="WEG638" s="131"/>
      <c r="WEH638" s="131"/>
      <c r="WEI638" s="131"/>
      <c r="WEJ638" s="131"/>
      <c r="WEK638" s="131"/>
      <c r="WEL638" s="131"/>
      <c r="WEM638" s="131"/>
      <c r="WEN638" s="131"/>
      <c r="WEO638" s="131"/>
      <c r="WEP638" s="131"/>
      <c r="WEQ638" s="131"/>
      <c r="WER638" s="131"/>
      <c r="WES638" s="131"/>
      <c r="WET638" s="131"/>
      <c r="WEU638" s="131"/>
      <c r="WEV638" s="131"/>
      <c r="WEW638" s="131"/>
      <c r="WEX638" s="131"/>
      <c r="WEY638" s="131"/>
      <c r="WEZ638" s="131"/>
      <c r="WFA638" s="131"/>
      <c r="WFB638" s="131"/>
      <c r="WFC638" s="131"/>
      <c r="WFD638" s="131"/>
      <c r="WFE638" s="131"/>
      <c r="WFF638" s="131"/>
      <c r="WFG638" s="131"/>
      <c r="WFH638" s="131"/>
      <c r="WFI638" s="131"/>
      <c r="WFJ638" s="131"/>
      <c r="WFK638" s="131"/>
      <c r="WFL638" s="131"/>
      <c r="WFM638" s="131"/>
      <c r="WFN638" s="131"/>
      <c r="WFO638" s="131"/>
      <c r="WFP638" s="131"/>
      <c r="WFQ638" s="131"/>
      <c r="WFR638" s="131"/>
      <c r="WFS638" s="131"/>
      <c r="WFT638" s="131"/>
      <c r="WFU638" s="131"/>
      <c r="WFV638" s="131"/>
      <c r="WFW638" s="131"/>
      <c r="WFX638" s="131"/>
      <c r="WFY638" s="131"/>
      <c r="WFZ638" s="131"/>
      <c r="WGA638" s="131"/>
      <c r="WGB638" s="131"/>
      <c r="WGC638" s="131"/>
      <c r="WGD638" s="131"/>
      <c r="WGE638" s="131"/>
      <c r="WGF638" s="131"/>
      <c r="WGG638" s="131"/>
      <c r="WGH638" s="131"/>
      <c r="WGI638" s="131"/>
      <c r="WGJ638" s="131"/>
      <c r="WGK638" s="131"/>
      <c r="WGL638" s="131"/>
      <c r="WGM638" s="131"/>
      <c r="WGN638" s="131"/>
      <c r="WGO638" s="131"/>
      <c r="WGP638" s="131"/>
      <c r="WGQ638" s="131"/>
      <c r="WGR638" s="131"/>
      <c r="WGS638" s="131"/>
      <c r="WGT638" s="131"/>
      <c r="WGU638" s="131"/>
      <c r="WGV638" s="131"/>
      <c r="WGW638" s="131"/>
      <c r="WGX638" s="131"/>
      <c r="WGY638" s="131"/>
      <c r="WGZ638" s="131"/>
      <c r="WHA638" s="131"/>
      <c r="WHB638" s="131"/>
      <c r="WHC638" s="131"/>
      <c r="WHD638" s="131"/>
      <c r="WHE638" s="131"/>
      <c r="WHF638" s="131"/>
      <c r="WHG638" s="131"/>
      <c r="WHH638" s="131"/>
      <c r="WHI638" s="131"/>
      <c r="WHJ638" s="131"/>
      <c r="WHK638" s="131"/>
      <c r="WHL638" s="131"/>
      <c r="WHM638" s="131"/>
      <c r="WHN638" s="131"/>
      <c r="WHO638" s="131"/>
      <c r="WHP638" s="131"/>
      <c r="WHQ638" s="131"/>
      <c r="WHR638" s="131"/>
      <c r="WHS638" s="131"/>
      <c r="WHT638" s="131"/>
      <c r="WHU638" s="131"/>
      <c r="WHV638" s="131"/>
      <c r="WHW638" s="131"/>
      <c r="WHX638" s="131"/>
      <c r="WHY638" s="131"/>
      <c r="WHZ638" s="131"/>
      <c r="WIA638" s="131"/>
      <c r="WIB638" s="131"/>
      <c r="WIC638" s="131"/>
      <c r="WID638" s="131"/>
      <c r="WIE638" s="131"/>
      <c r="WIF638" s="131"/>
      <c r="WIG638" s="131"/>
      <c r="WIH638" s="131"/>
      <c r="WII638" s="131"/>
      <c r="WIJ638" s="131"/>
      <c r="WIK638" s="131"/>
      <c r="WIL638" s="131"/>
      <c r="WIM638" s="131"/>
      <c r="WIN638" s="131"/>
      <c r="WIO638" s="131"/>
      <c r="WIP638" s="131"/>
      <c r="WIQ638" s="131"/>
      <c r="WIR638" s="131"/>
      <c r="WIS638" s="131"/>
      <c r="WIT638" s="131"/>
      <c r="WIU638" s="131"/>
      <c r="WIV638" s="131"/>
      <c r="WIW638" s="131"/>
      <c r="WIX638" s="131"/>
      <c r="WIY638" s="131"/>
      <c r="WIZ638" s="131"/>
      <c r="WJA638" s="131"/>
      <c r="WJB638" s="131"/>
      <c r="WJC638" s="131"/>
      <c r="WJD638" s="131"/>
      <c r="WJE638" s="131"/>
      <c r="WJF638" s="131"/>
      <c r="WJG638" s="131"/>
      <c r="WJH638" s="131"/>
      <c r="WJI638" s="131"/>
      <c r="WJJ638" s="131"/>
      <c r="WJK638" s="131"/>
      <c r="WJL638" s="131"/>
      <c r="WJM638" s="131"/>
      <c r="WJN638" s="131"/>
      <c r="WJO638" s="131"/>
      <c r="WJP638" s="131"/>
      <c r="WJQ638" s="131"/>
      <c r="WJR638" s="131"/>
      <c r="WJS638" s="131"/>
      <c r="WJT638" s="131"/>
      <c r="WJU638" s="131"/>
      <c r="WJV638" s="131"/>
      <c r="WJW638" s="131"/>
      <c r="WJX638" s="131"/>
      <c r="WJY638" s="131"/>
      <c r="WJZ638" s="131"/>
      <c r="WKA638" s="131"/>
      <c r="WKB638" s="131"/>
      <c r="WKC638" s="131"/>
      <c r="WKD638" s="131"/>
      <c r="WKE638" s="131"/>
      <c r="WKF638" s="131"/>
      <c r="WKG638" s="131"/>
      <c r="WKH638" s="131"/>
      <c r="WKI638" s="131"/>
      <c r="WKJ638" s="131"/>
      <c r="WKK638" s="131"/>
      <c r="WKL638" s="131"/>
      <c r="WKM638" s="131"/>
      <c r="WKN638" s="131"/>
      <c r="WKO638" s="131"/>
      <c r="WKP638" s="131"/>
      <c r="WKQ638" s="131"/>
      <c r="WKR638" s="131"/>
      <c r="WKS638" s="131"/>
      <c r="WKT638" s="131"/>
      <c r="WKU638" s="131"/>
      <c r="WKV638" s="131"/>
      <c r="WKW638" s="131"/>
      <c r="WKX638" s="131"/>
      <c r="WKY638" s="131"/>
      <c r="WKZ638" s="131"/>
      <c r="WLA638" s="131"/>
      <c r="WLB638" s="131"/>
      <c r="WLC638" s="131"/>
      <c r="WLD638" s="131"/>
      <c r="WLE638" s="131"/>
      <c r="WLF638" s="131"/>
      <c r="WLG638" s="131"/>
      <c r="WLH638" s="131"/>
      <c r="WLI638" s="131"/>
      <c r="WLJ638" s="131"/>
      <c r="WLK638" s="131"/>
      <c r="WLL638" s="131"/>
      <c r="WLM638" s="131"/>
      <c r="WLN638" s="131"/>
      <c r="WLO638" s="131"/>
      <c r="WLP638" s="131"/>
      <c r="WLQ638" s="131"/>
      <c r="WLR638" s="131"/>
      <c r="WLS638" s="131"/>
      <c r="WLT638" s="131"/>
      <c r="WLU638" s="131"/>
      <c r="WLV638" s="131"/>
      <c r="WLW638" s="131"/>
      <c r="WLX638" s="131"/>
      <c r="WLY638" s="131"/>
      <c r="WLZ638" s="131"/>
      <c r="WMA638" s="131"/>
      <c r="WMB638" s="131"/>
      <c r="WMC638" s="131"/>
      <c r="WMD638" s="131"/>
      <c r="WME638" s="131"/>
      <c r="WMF638" s="131"/>
      <c r="WMG638" s="131"/>
      <c r="WMH638" s="131"/>
      <c r="WMI638" s="131"/>
      <c r="WMJ638" s="131"/>
      <c r="WMK638" s="131"/>
      <c r="WML638" s="131"/>
      <c r="WMM638" s="131"/>
      <c r="WMN638" s="131"/>
      <c r="WMO638" s="131"/>
      <c r="WMP638" s="131"/>
      <c r="WMQ638" s="131"/>
      <c r="WMR638" s="131"/>
      <c r="WMS638" s="131"/>
      <c r="WMT638" s="131"/>
      <c r="WMU638" s="131"/>
      <c r="WMV638" s="131"/>
      <c r="WMW638" s="131"/>
      <c r="WMX638" s="131"/>
      <c r="WMY638" s="131"/>
      <c r="WMZ638" s="131"/>
      <c r="WNA638" s="131"/>
      <c r="WNB638" s="131"/>
      <c r="WNC638" s="131"/>
      <c r="WND638" s="131"/>
      <c r="WNE638" s="131"/>
      <c r="WNF638" s="131"/>
      <c r="WNG638" s="131"/>
      <c r="WNH638" s="131"/>
      <c r="WNI638" s="131"/>
      <c r="WNJ638" s="131"/>
      <c r="WNK638" s="131"/>
      <c r="WNL638" s="131"/>
      <c r="WNM638" s="131"/>
      <c r="WNN638" s="131"/>
      <c r="WNO638" s="131"/>
      <c r="WNP638" s="131"/>
      <c r="WNQ638" s="131"/>
      <c r="WNR638" s="131"/>
      <c r="WNS638" s="131"/>
      <c r="WNT638" s="131"/>
      <c r="WNU638" s="131"/>
      <c r="WNV638" s="131"/>
      <c r="WNW638" s="131"/>
      <c r="WNX638" s="131"/>
      <c r="WNY638" s="131"/>
      <c r="WNZ638" s="131"/>
      <c r="WOA638" s="131"/>
      <c r="WOB638" s="131"/>
      <c r="WOC638" s="131"/>
      <c r="WOD638" s="131"/>
      <c r="WOE638" s="131"/>
      <c r="WOF638" s="131"/>
      <c r="WOG638" s="131"/>
      <c r="WOH638" s="131"/>
      <c r="WOI638" s="131"/>
      <c r="WOJ638" s="131"/>
      <c r="WOK638" s="131"/>
      <c r="WOL638" s="131"/>
      <c r="WOM638" s="131"/>
      <c r="WON638" s="131"/>
      <c r="WOO638" s="131"/>
      <c r="WOP638" s="131"/>
      <c r="WOQ638" s="131"/>
      <c r="WOR638" s="131"/>
      <c r="WOS638" s="131"/>
      <c r="WOT638" s="131"/>
      <c r="WOU638" s="131"/>
      <c r="WOV638" s="131"/>
      <c r="WOW638" s="131"/>
      <c r="WOX638" s="131"/>
      <c r="WOY638" s="131"/>
      <c r="WOZ638" s="131"/>
      <c r="WPA638" s="131"/>
      <c r="WPB638" s="131"/>
      <c r="WPC638" s="131"/>
      <c r="WPD638" s="131"/>
      <c r="WPE638" s="131"/>
      <c r="WPF638" s="131"/>
      <c r="WPG638" s="131"/>
      <c r="WPH638" s="131"/>
      <c r="WPI638" s="131"/>
      <c r="WPJ638" s="131"/>
      <c r="WPK638" s="131"/>
      <c r="WPL638" s="131"/>
      <c r="WPM638" s="131"/>
      <c r="WPN638" s="131"/>
      <c r="WPO638" s="131"/>
      <c r="WPP638" s="131"/>
      <c r="WPQ638" s="131"/>
      <c r="WPR638" s="131"/>
      <c r="WPS638" s="131"/>
      <c r="WPT638" s="131"/>
      <c r="WPU638" s="131"/>
      <c r="WPV638" s="131"/>
      <c r="WPW638" s="131"/>
      <c r="WPX638" s="131"/>
      <c r="WPY638" s="131"/>
      <c r="WPZ638" s="131"/>
      <c r="WQA638" s="131"/>
      <c r="WQB638" s="131"/>
      <c r="WQC638" s="131"/>
      <c r="WQD638" s="131"/>
      <c r="WQE638" s="131"/>
      <c r="WQF638" s="131"/>
      <c r="WQG638" s="131"/>
      <c r="WQH638" s="131"/>
      <c r="WQI638" s="131"/>
      <c r="WQJ638" s="131"/>
      <c r="WQK638" s="131"/>
      <c r="WQL638" s="131"/>
      <c r="WQM638" s="131"/>
      <c r="WQN638" s="131"/>
      <c r="WQO638" s="131"/>
      <c r="WQP638" s="131"/>
      <c r="WQQ638" s="131"/>
      <c r="WQR638" s="131"/>
      <c r="WQS638" s="131"/>
      <c r="WQT638" s="131"/>
      <c r="WQU638" s="131"/>
      <c r="WQV638" s="131"/>
      <c r="WQW638" s="131"/>
      <c r="WQX638" s="131"/>
      <c r="WQY638" s="131"/>
      <c r="WQZ638" s="131"/>
      <c r="WRA638" s="131"/>
      <c r="WRB638" s="131"/>
      <c r="WRC638" s="131"/>
      <c r="WRD638" s="131"/>
      <c r="WRE638" s="131"/>
      <c r="WRF638" s="131"/>
      <c r="WRG638" s="131"/>
      <c r="WRH638" s="131"/>
      <c r="WRI638" s="131"/>
      <c r="WRJ638" s="131"/>
      <c r="WRK638" s="131"/>
      <c r="WRL638" s="131"/>
      <c r="WRM638" s="131"/>
      <c r="WRN638" s="131"/>
      <c r="WRO638" s="131"/>
      <c r="WRP638" s="131"/>
      <c r="WRQ638" s="131"/>
      <c r="WRR638" s="131"/>
      <c r="WRS638" s="131"/>
      <c r="WRT638" s="131"/>
      <c r="WRU638" s="131"/>
      <c r="WRV638" s="131"/>
      <c r="WRW638" s="131"/>
      <c r="WRX638" s="131"/>
      <c r="WRY638" s="131"/>
      <c r="WRZ638" s="131"/>
      <c r="WSA638" s="131"/>
      <c r="WSB638" s="131"/>
      <c r="WSC638" s="131"/>
      <c r="WSD638" s="131"/>
      <c r="WSE638" s="131"/>
      <c r="WSF638" s="131"/>
      <c r="WSG638" s="131"/>
      <c r="WSH638" s="131"/>
      <c r="WSI638" s="131"/>
      <c r="WSJ638" s="131"/>
      <c r="WSK638" s="131"/>
      <c r="WSL638" s="131"/>
      <c r="WSM638" s="131"/>
      <c r="WSN638" s="131"/>
      <c r="WSO638" s="131"/>
      <c r="WSP638" s="131"/>
      <c r="WSQ638" s="131"/>
      <c r="WSR638" s="131"/>
      <c r="WSS638" s="131"/>
      <c r="WST638" s="131"/>
      <c r="WSU638" s="131"/>
      <c r="WSV638" s="131"/>
      <c r="WSW638" s="131"/>
      <c r="WSX638" s="131"/>
      <c r="WSY638" s="131"/>
      <c r="WSZ638" s="131"/>
      <c r="WTA638" s="131"/>
      <c r="WTB638" s="131"/>
      <c r="WTC638" s="131"/>
      <c r="WTD638" s="131"/>
      <c r="WTE638" s="131"/>
      <c r="WTF638" s="131"/>
      <c r="WTG638" s="131"/>
      <c r="WTH638" s="131"/>
      <c r="WTI638" s="131"/>
      <c r="WTJ638" s="131"/>
      <c r="WTK638" s="131"/>
      <c r="WTL638" s="131"/>
      <c r="WTM638" s="131"/>
      <c r="WTN638" s="131"/>
      <c r="WTO638" s="131"/>
      <c r="WTP638" s="131"/>
      <c r="WTQ638" s="131"/>
      <c r="WTR638" s="131"/>
      <c r="WTS638" s="131"/>
      <c r="WTT638" s="131"/>
      <c r="WTU638" s="131"/>
      <c r="WTV638" s="131"/>
      <c r="WTW638" s="131"/>
      <c r="WTX638" s="131"/>
      <c r="WTY638" s="131"/>
      <c r="WTZ638" s="131"/>
      <c r="WUA638" s="131"/>
      <c r="WUB638" s="131"/>
      <c r="WUC638" s="131"/>
      <c r="WUD638" s="131"/>
      <c r="WUE638" s="131"/>
      <c r="WUF638" s="131"/>
      <c r="WUG638" s="131"/>
      <c r="WUH638" s="131"/>
      <c r="WUI638" s="131"/>
      <c r="WUJ638" s="131"/>
      <c r="WUK638" s="131"/>
      <c r="WUL638" s="131"/>
      <c r="WUM638" s="131"/>
      <c r="WUN638" s="131"/>
      <c r="WUO638" s="131"/>
      <c r="WUP638" s="131"/>
      <c r="WUQ638" s="131"/>
      <c r="WUR638" s="131"/>
      <c r="WUS638" s="131"/>
      <c r="WUT638" s="131"/>
      <c r="WUU638" s="131"/>
      <c r="WUV638" s="131"/>
      <c r="WUW638" s="131"/>
      <c r="WUX638" s="131"/>
      <c r="WUY638" s="131"/>
      <c r="WUZ638" s="131"/>
      <c r="WVA638" s="131"/>
      <c r="WVB638" s="131"/>
      <c r="WVC638" s="131"/>
      <c r="WVD638" s="131"/>
      <c r="WVE638" s="131"/>
      <c r="WVF638" s="131"/>
      <c r="WVG638" s="131"/>
      <c r="WVH638" s="131"/>
      <c r="WVI638" s="131"/>
      <c r="WVJ638" s="131"/>
      <c r="WVK638" s="131"/>
      <c r="WVL638" s="131"/>
      <c r="WVM638" s="131"/>
      <c r="WVN638" s="131"/>
      <c r="WVO638" s="131"/>
      <c r="WVP638" s="131"/>
      <c r="WVQ638" s="131"/>
      <c r="WVR638" s="131"/>
      <c r="WVS638" s="131"/>
      <c r="WVT638" s="131"/>
      <c r="WVU638" s="131"/>
      <c r="WVV638" s="131"/>
      <c r="WVW638" s="131"/>
      <c r="WVX638" s="131"/>
      <c r="WVY638" s="131"/>
      <c r="WVZ638" s="131"/>
      <c r="WWA638" s="131"/>
      <c r="WWB638" s="131"/>
      <c r="WWC638" s="131"/>
      <c r="WWD638" s="131"/>
      <c r="WWE638" s="131"/>
      <c r="WWF638" s="131"/>
      <c r="WWG638" s="131"/>
      <c r="WWH638" s="131"/>
      <c r="WWI638" s="131"/>
      <c r="WWJ638" s="131"/>
      <c r="WWK638" s="131"/>
      <c r="WWL638" s="131"/>
      <c r="WWM638" s="131"/>
      <c r="WWN638" s="131"/>
      <c r="WWO638" s="131"/>
      <c r="WWP638" s="131"/>
      <c r="WWQ638" s="131"/>
      <c r="WWR638" s="131"/>
      <c r="WWS638" s="131"/>
      <c r="WWT638" s="131"/>
      <c r="WWU638" s="131"/>
      <c r="WWV638" s="131"/>
      <c r="WWW638" s="131"/>
      <c r="WWX638" s="131"/>
      <c r="WWY638" s="131"/>
      <c r="WWZ638" s="131"/>
      <c r="WXA638" s="131"/>
      <c r="WXB638" s="131"/>
      <c r="WXC638" s="131"/>
      <c r="WXD638" s="131"/>
      <c r="WXE638" s="131"/>
      <c r="WXF638" s="131"/>
      <c r="WXG638" s="131"/>
      <c r="WXH638" s="131"/>
      <c r="WXI638" s="131"/>
      <c r="WXJ638" s="131"/>
      <c r="WXK638" s="131"/>
      <c r="WXL638" s="131"/>
      <c r="WXM638" s="131"/>
      <c r="WXN638" s="131"/>
      <c r="WXO638" s="131"/>
      <c r="WXP638" s="131"/>
      <c r="WXQ638" s="131"/>
      <c r="WXR638" s="131"/>
      <c r="WXS638" s="131"/>
      <c r="WXT638" s="131"/>
      <c r="WXU638" s="131"/>
      <c r="WXV638" s="131"/>
      <c r="WXW638" s="131"/>
      <c r="WXX638" s="131"/>
      <c r="WXY638" s="131"/>
      <c r="WXZ638" s="131"/>
      <c r="WYA638" s="131"/>
      <c r="WYB638" s="131"/>
      <c r="WYC638" s="131"/>
      <c r="WYD638" s="131"/>
      <c r="WYE638" s="131"/>
      <c r="WYF638" s="131"/>
      <c r="WYG638" s="131"/>
      <c r="WYH638" s="131"/>
      <c r="WYI638" s="131"/>
      <c r="WYJ638" s="131"/>
      <c r="WYK638" s="131"/>
      <c r="WYL638" s="131"/>
      <c r="WYM638" s="131"/>
      <c r="WYN638" s="131"/>
      <c r="WYO638" s="131"/>
      <c r="WYP638" s="131"/>
      <c r="WYQ638" s="131"/>
      <c r="WYR638" s="131"/>
      <c r="WYS638" s="131"/>
      <c r="WYT638" s="131"/>
      <c r="WYU638" s="131"/>
      <c r="WYV638" s="131"/>
      <c r="WYW638" s="131"/>
      <c r="WYX638" s="131"/>
      <c r="WYY638" s="131"/>
      <c r="WYZ638" s="131"/>
      <c r="WZA638" s="131"/>
      <c r="WZB638" s="131"/>
      <c r="WZC638" s="131"/>
      <c r="WZD638" s="131"/>
      <c r="WZE638" s="131"/>
      <c r="WZF638" s="131"/>
      <c r="WZG638" s="131"/>
      <c r="WZH638" s="131"/>
      <c r="WZI638" s="131"/>
      <c r="WZJ638" s="131"/>
      <c r="WZK638" s="131"/>
      <c r="WZL638" s="131"/>
      <c r="WZM638" s="131"/>
      <c r="WZN638" s="131"/>
      <c r="WZO638" s="131"/>
      <c r="WZP638" s="131"/>
      <c r="WZQ638" s="131"/>
      <c r="WZR638" s="131"/>
      <c r="WZS638" s="131"/>
      <c r="WZT638" s="131"/>
      <c r="WZU638" s="131"/>
      <c r="WZV638" s="131"/>
      <c r="WZW638" s="131"/>
      <c r="WZX638" s="131"/>
      <c r="WZY638" s="131"/>
      <c r="WZZ638" s="131"/>
      <c r="XAA638" s="131"/>
      <c r="XAB638" s="131"/>
      <c r="XAC638" s="131"/>
      <c r="XAD638" s="131"/>
      <c r="XAE638" s="131"/>
      <c r="XAF638" s="131"/>
      <c r="XAG638" s="131"/>
      <c r="XAH638" s="131"/>
      <c r="XAI638" s="131"/>
      <c r="XAJ638" s="131"/>
      <c r="XAK638" s="131"/>
      <c r="XAL638" s="131"/>
      <c r="XAM638" s="131"/>
      <c r="XAN638" s="131"/>
      <c r="XAO638" s="131"/>
      <c r="XAP638" s="131"/>
      <c r="XAQ638" s="131"/>
      <c r="XAR638" s="131"/>
      <c r="XAS638" s="131"/>
      <c r="XAT638" s="131"/>
      <c r="XAU638" s="131"/>
      <c r="XAV638" s="131"/>
      <c r="XAW638" s="131"/>
      <c r="XAX638" s="131"/>
      <c r="XAY638" s="131"/>
      <c r="XAZ638" s="131"/>
      <c r="XBA638" s="131"/>
      <c r="XBB638" s="131"/>
      <c r="XBC638" s="131"/>
      <c r="XBD638" s="131"/>
      <c r="XBE638" s="131"/>
      <c r="XBF638" s="131"/>
      <c r="XBG638" s="131"/>
      <c r="XBH638" s="131"/>
      <c r="XBI638" s="131"/>
      <c r="XBJ638" s="131"/>
      <c r="XBK638" s="131"/>
      <c r="XBL638" s="131"/>
      <c r="XBM638" s="131"/>
      <c r="XBN638" s="131"/>
      <c r="XBO638" s="131"/>
      <c r="XBP638" s="131"/>
      <c r="XBQ638" s="131"/>
      <c r="XBR638" s="131"/>
      <c r="XBS638" s="131"/>
      <c r="XBT638" s="131"/>
      <c r="XBU638" s="131"/>
      <c r="XBV638" s="131"/>
      <c r="XBW638" s="131"/>
      <c r="XBX638" s="131"/>
      <c r="XBY638" s="131"/>
      <c r="XBZ638" s="131"/>
      <c r="XCA638" s="131"/>
      <c r="XCB638" s="131"/>
      <c r="XCC638" s="131"/>
      <c r="XCD638" s="131"/>
      <c r="XCE638" s="131"/>
      <c r="XCF638" s="131"/>
      <c r="XCG638" s="131"/>
      <c r="XCH638" s="131"/>
      <c r="XCI638" s="131"/>
      <c r="XCJ638" s="131"/>
      <c r="XCK638" s="131"/>
      <c r="XCL638" s="131"/>
      <c r="XCM638" s="131"/>
      <c r="XCN638" s="131"/>
      <c r="XCO638" s="131"/>
      <c r="XCP638" s="131"/>
      <c r="XCQ638" s="131"/>
      <c r="XCR638" s="131"/>
      <c r="XCS638" s="131"/>
      <c r="XCT638" s="131"/>
      <c r="XCU638" s="131"/>
      <c r="XCV638" s="131"/>
      <c r="XCW638" s="131"/>
      <c r="XCX638" s="131"/>
      <c r="XCY638" s="131"/>
      <c r="XCZ638" s="131"/>
      <c r="XDA638" s="131"/>
      <c r="XDB638" s="131"/>
      <c r="XDC638" s="131"/>
      <c r="XDD638" s="131"/>
      <c r="XDE638" s="131"/>
      <c r="XDF638" s="131"/>
      <c r="XDG638" s="131"/>
      <c r="XDH638" s="131"/>
      <c r="XDI638" s="131"/>
      <c r="XDJ638" s="131"/>
      <c r="XDK638" s="131"/>
      <c r="XDL638" s="131"/>
      <c r="XDM638" s="131"/>
      <c r="XDN638" s="131"/>
      <c r="XDO638" s="131"/>
      <c r="XDP638" s="131"/>
      <c r="XDQ638" s="131"/>
      <c r="XDR638" s="131"/>
      <c r="XDS638" s="131"/>
      <c r="XDT638" s="131"/>
      <c r="XDU638" s="131"/>
      <c r="XDV638" s="131"/>
      <c r="XDW638" s="131"/>
      <c r="XDX638" s="131"/>
      <c r="XDY638" s="131"/>
      <c r="XDZ638" s="131"/>
      <c r="XEA638" s="131"/>
      <c r="XEB638" s="131"/>
      <c r="XEC638" s="131"/>
      <c r="XED638" s="131"/>
      <c r="XEE638" s="131"/>
      <c r="XEF638" s="131"/>
      <c r="XEG638" s="131"/>
      <c r="XEH638" s="131"/>
      <c r="XEI638" s="131"/>
      <c r="XEJ638" s="131"/>
      <c r="XEK638" s="131"/>
      <c r="XEL638" s="131"/>
      <c r="XEM638" s="131"/>
      <c r="XEN638" s="131"/>
      <c r="XEO638" s="131"/>
      <c r="XEP638" s="131"/>
      <c r="XEQ638" s="131"/>
      <c r="XER638" s="131"/>
      <c r="XES638" s="131"/>
      <c r="XET638" s="131"/>
      <c r="XEU638" s="131"/>
      <c r="XEV638" s="131"/>
      <c r="XEW638" s="131"/>
      <c r="XEX638" s="131"/>
      <c r="XEY638" s="131"/>
      <c r="XEZ638" s="131"/>
      <c r="XFA638" s="131"/>
      <c r="XFB638" s="131"/>
      <c r="XFC638" s="131"/>
    </row>
    <row r="639" spans="1:16383" s="134" customFormat="1">
      <c r="A639" s="107"/>
      <c r="B639" s="40" t="s">
        <v>895</v>
      </c>
      <c r="C639" s="40"/>
      <c r="D639" s="40" t="s">
        <v>949</v>
      </c>
      <c r="E639" s="40" t="s">
        <v>931</v>
      </c>
      <c r="F639" s="40" t="s">
        <v>382</v>
      </c>
      <c r="G639" s="40"/>
      <c r="H639" s="40"/>
      <c r="I639" s="40"/>
      <c r="J639" s="40"/>
      <c r="K639" s="40"/>
      <c r="L639" s="40"/>
      <c r="M639" s="40"/>
      <c r="N639" s="40"/>
      <c r="O639" s="40"/>
      <c r="P639" s="40"/>
      <c r="Q639" s="40"/>
      <c r="R639" s="40"/>
      <c r="S639" s="40"/>
      <c r="T639" s="40"/>
      <c r="U639" s="40"/>
      <c r="V639" s="40"/>
      <c r="W639" s="40"/>
      <c r="X639" s="40"/>
      <c r="Y639" s="40"/>
      <c r="Z639" s="40"/>
      <c r="AA639" s="40"/>
      <c r="AB639" s="40"/>
      <c r="AC639" s="40"/>
      <c r="AD639" s="40"/>
      <c r="AE639" s="40"/>
      <c r="AF639" s="40"/>
      <c r="AG639" s="40"/>
      <c r="AH639" s="40"/>
      <c r="AI639" s="40"/>
      <c r="AJ639" s="40"/>
      <c r="AK639" s="40"/>
      <c r="AL639" s="40"/>
      <c r="AM639" s="40"/>
      <c r="AN639" s="40"/>
      <c r="AO639" s="40"/>
      <c r="AP639" s="40"/>
      <c r="AQ639" s="40"/>
      <c r="AR639" s="40"/>
      <c r="AS639" s="40"/>
      <c r="AT639" s="40"/>
      <c r="AU639" s="40"/>
      <c r="AV639" s="40"/>
      <c r="AW639" s="40"/>
      <c r="AX639" s="40"/>
      <c r="AY639" s="40"/>
      <c r="AZ639" s="40"/>
      <c r="BA639" s="40"/>
      <c r="BB639" s="40"/>
      <c r="BC639" s="40"/>
      <c r="BD639" s="40"/>
      <c r="BE639" s="40"/>
      <c r="BF639" s="40"/>
      <c r="BG639" s="40"/>
      <c r="BH639" s="40"/>
      <c r="BI639" s="40"/>
      <c r="BJ639" s="40"/>
      <c r="BK639" s="40"/>
      <c r="BL639" s="40"/>
      <c r="BM639" s="40"/>
      <c r="BN639" s="40"/>
      <c r="BO639" s="40"/>
      <c r="BP639" s="40"/>
      <c r="BQ639" s="40"/>
      <c r="BR639" s="40"/>
      <c r="BS639" s="40"/>
      <c r="BT639" s="40"/>
      <c r="BU639" s="40"/>
      <c r="BV639" s="40"/>
      <c r="BW639" s="40"/>
      <c r="BX639" s="40"/>
      <c r="BY639" s="40"/>
      <c r="BZ639" s="40"/>
      <c r="CA639" s="40"/>
      <c r="CB639" s="40"/>
      <c r="CC639" s="40"/>
      <c r="CD639" s="40"/>
      <c r="CE639" s="40"/>
      <c r="CF639" s="40"/>
      <c r="CG639" s="40"/>
      <c r="CH639" s="40"/>
      <c r="CI639" s="40"/>
      <c r="CJ639" s="40"/>
      <c r="CK639" s="40"/>
      <c r="CL639" s="40"/>
      <c r="CM639" s="40"/>
      <c r="CN639" s="40"/>
      <c r="CO639" s="40"/>
      <c r="CP639" s="40"/>
      <c r="CQ639" s="40"/>
      <c r="CR639" s="40"/>
      <c r="CS639" s="133"/>
      <c r="CT639" s="133"/>
      <c r="CU639" s="133"/>
      <c r="CV639" s="133"/>
      <c r="CW639" s="133"/>
      <c r="CX639" s="133"/>
      <c r="CY639" s="133"/>
      <c r="CZ639" s="133"/>
      <c r="DA639" s="133"/>
      <c r="DB639" s="133"/>
      <c r="DC639" s="133"/>
      <c r="DD639" s="133"/>
      <c r="DE639" s="133"/>
      <c r="DF639" s="133"/>
      <c r="DG639" s="133"/>
      <c r="DH639" s="133"/>
      <c r="DI639" s="133"/>
      <c r="DJ639" s="133"/>
      <c r="DK639" s="133"/>
      <c r="DL639" s="133"/>
      <c r="DM639" s="133"/>
      <c r="DN639" s="133"/>
      <c r="DO639" s="133"/>
      <c r="DP639" s="133"/>
      <c r="DQ639" s="133"/>
      <c r="DR639" s="133"/>
      <c r="DS639" s="133"/>
      <c r="DT639" s="133"/>
      <c r="DU639" s="133"/>
      <c r="DV639" s="133"/>
      <c r="DW639" s="133"/>
      <c r="DX639" s="133"/>
      <c r="DY639" s="133"/>
      <c r="DZ639" s="133"/>
      <c r="EA639" s="133"/>
      <c r="EB639" s="133"/>
      <c r="EC639" s="133"/>
      <c r="ED639" s="133"/>
      <c r="EE639" s="133"/>
      <c r="EF639" s="133"/>
      <c r="EG639" s="133"/>
      <c r="EH639" s="133"/>
      <c r="EI639" s="133"/>
      <c r="EJ639" s="133"/>
      <c r="EK639" s="133"/>
      <c r="EL639" s="133"/>
      <c r="EM639" s="133"/>
      <c r="EN639" s="133"/>
      <c r="EO639" s="133"/>
      <c r="EP639" s="133"/>
      <c r="EQ639" s="133"/>
      <c r="ER639" s="133"/>
      <c r="ES639" s="133"/>
      <c r="ET639" s="133"/>
      <c r="EU639" s="133"/>
      <c r="EV639" s="133"/>
      <c r="EW639" s="133"/>
      <c r="EX639" s="133"/>
      <c r="EY639" s="133"/>
      <c r="EZ639" s="133"/>
      <c r="FA639" s="133"/>
      <c r="FB639" s="133"/>
      <c r="FC639" s="133"/>
      <c r="FD639" s="133"/>
      <c r="FE639" s="133"/>
      <c r="FF639" s="133"/>
      <c r="FG639" s="133"/>
      <c r="FH639" s="133"/>
      <c r="FI639" s="133"/>
      <c r="FJ639" s="133"/>
      <c r="FK639" s="133"/>
      <c r="FL639" s="133"/>
      <c r="FM639" s="133"/>
      <c r="FN639" s="133"/>
      <c r="FO639" s="133"/>
      <c r="FP639" s="133"/>
      <c r="FQ639" s="133"/>
      <c r="FR639" s="133"/>
      <c r="FS639" s="133"/>
      <c r="FT639" s="133"/>
      <c r="FU639" s="133"/>
      <c r="FV639" s="133"/>
      <c r="FW639" s="133"/>
      <c r="FX639" s="133"/>
      <c r="FY639" s="133"/>
      <c r="FZ639" s="133"/>
      <c r="GA639" s="133"/>
      <c r="GB639" s="133"/>
      <c r="GC639" s="133"/>
      <c r="GD639" s="133"/>
      <c r="GE639" s="133"/>
      <c r="GF639" s="133"/>
      <c r="GG639" s="133"/>
      <c r="GH639" s="133"/>
      <c r="GI639" s="133"/>
      <c r="GJ639" s="133"/>
      <c r="GK639" s="133"/>
      <c r="GL639" s="133"/>
      <c r="GM639" s="133"/>
      <c r="GN639" s="133"/>
      <c r="GO639" s="133"/>
      <c r="GP639" s="133"/>
      <c r="GQ639" s="133"/>
      <c r="GR639" s="133"/>
      <c r="GS639" s="133"/>
      <c r="GT639" s="133"/>
      <c r="GU639" s="133"/>
      <c r="GV639" s="133"/>
      <c r="GW639" s="133"/>
      <c r="GX639" s="133"/>
      <c r="GY639" s="133"/>
      <c r="GZ639" s="133"/>
      <c r="HA639" s="133"/>
      <c r="HB639" s="133"/>
      <c r="HC639" s="133"/>
      <c r="HD639" s="133"/>
      <c r="HE639" s="133"/>
      <c r="HF639" s="133"/>
      <c r="HG639" s="133"/>
      <c r="HH639" s="133"/>
      <c r="HI639" s="133"/>
      <c r="HJ639" s="133"/>
      <c r="HK639" s="133"/>
      <c r="HL639" s="133"/>
      <c r="HM639" s="133"/>
      <c r="HN639" s="133"/>
      <c r="HO639" s="133"/>
      <c r="HP639" s="133"/>
      <c r="HQ639" s="133"/>
      <c r="HR639" s="133"/>
      <c r="HS639" s="133"/>
      <c r="HT639" s="133"/>
      <c r="HU639" s="133"/>
      <c r="HV639" s="133"/>
      <c r="HW639" s="133"/>
      <c r="HX639" s="133"/>
      <c r="HY639" s="133"/>
      <c r="HZ639" s="133"/>
      <c r="IA639" s="133"/>
      <c r="IB639" s="133"/>
      <c r="IC639" s="133"/>
      <c r="ID639" s="133"/>
      <c r="IE639" s="133"/>
      <c r="IF639" s="133"/>
      <c r="IG639" s="133"/>
      <c r="IH639" s="133"/>
      <c r="II639" s="133"/>
      <c r="IJ639" s="133"/>
      <c r="IK639" s="133"/>
      <c r="IL639" s="133"/>
      <c r="IM639" s="133"/>
      <c r="IN639" s="133"/>
      <c r="IO639" s="133"/>
      <c r="IP639" s="133"/>
      <c r="IQ639" s="133"/>
      <c r="IR639" s="133"/>
      <c r="IS639" s="133"/>
      <c r="IT639" s="133"/>
      <c r="IU639" s="133"/>
      <c r="IV639" s="133"/>
      <c r="IW639" s="133"/>
      <c r="IX639" s="133"/>
      <c r="IY639" s="133"/>
      <c r="IZ639" s="133"/>
      <c r="JA639" s="133"/>
      <c r="JB639" s="133"/>
      <c r="JC639" s="133"/>
      <c r="JD639" s="133"/>
      <c r="JE639" s="133"/>
      <c r="JF639" s="133"/>
      <c r="JG639" s="133"/>
      <c r="JH639" s="133"/>
      <c r="JI639" s="133"/>
      <c r="JJ639" s="133"/>
      <c r="JK639" s="133"/>
      <c r="JL639" s="133"/>
      <c r="JM639" s="133"/>
      <c r="JN639" s="133"/>
      <c r="JO639" s="133"/>
      <c r="JP639" s="133"/>
      <c r="JQ639" s="133"/>
      <c r="JR639" s="133"/>
      <c r="JS639" s="133"/>
      <c r="JT639" s="133"/>
      <c r="JU639" s="133"/>
      <c r="JV639" s="133"/>
      <c r="JW639" s="133"/>
      <c r="JX639" s="133"/>
      <c r="JY639" s="133"/>
      <c r="JZ639" s="133"/>
      <c r="KA639" s="133"/>
      <c r="KB639" s="133"/>
      <c r="KC639" s="133"/>
      <c r="KD639" s="133"/>
      <c r="KE639" s="133"/>
      <c r="KF639" s="133"/>
      <c r="KG639" s="133"/>
      <c r="KH639" s="133"/>
      <c r="KI639" s="133"/>
      <c r="KJ639" s="133"/>
      <c r="KK639" s="133"/>
      <c r="KL639" s="133"/>
      <c r="KM639" s="133"/>
      <c r="KN639" s="133"/>
      <c r="KO639" s="133"/>
      <c r="KP639" s="133"/>
      <c r="KQ639" s="133"/>
      <c r="KR639" s="133"/>
      <c r="KS639" s="133"/>
      <c r="KT639" s="133"/>
      <c r="KU639" s="133"/>
      <c r="KV639" s="133"/>
      <c r="KW639" s="133"/>
      <c r="KX639" s="133"/>
      <c r="KY639" s="133"/>
      <c r="KZ639" s="133"/>
      <c r="LA639" s="133"/>
      <c r="LB639" s="133"/>
      <c r="LC639" s="133"/>
      <c r="LD639" s="133"/>
      <c r="LE639" s="133"/>
      <c r="LF639" s="133"/>
      <c r="LG639" s="133"/>
      <c r="LH639" s="133"/>
      <c r="LI639" s="133"/>
      <c r="LJ639" s="133"/>
      <c r="LK639" s="133"/>
      <c r="LL639" s="133"/>
      <c r="LM639" s="133"/>
      <c r="LN639" s="133"/>
      <c r="LO639" s="133"/>
      <c r="LP639" s="133"/>
      <c r="LQ639" s="133"/>
      <c r="LR639" s="133"/>
      <c r="LS639" s="133"/>
      <c r="LT639" s="133"/>
      <c r="LU639" s="133"/>
      <c r="LV639" s="133"/>
      <c r="LW639" s="133"/>
      <c r="LX639" s="133"/>
      <c r="LY639" s="133"/>
      <c r="LZ639" s="133"/>
      <c r="MA639" s="133"/>
      <c r="MB639" s="133"/>
      <c r="MC639" s="133"/>
      <c r="MD639" s="133"/>
      <c r="ME639" s="133"/>
      <c r="MF639" s="133"/>
      <c r="MG639" s="133"/>
      <c r="MH639" s="133"/>
      <c r="MI639" s="133"/>
      <c r="MJ639" s="133"/>
      <c r="MK639" s="133"/>
      <c r="ML639" s="133"/>
      <c r="MM639" s="133"/>
      <c r="MN639" s="133"/>
      <c r="MO639" s="133"/>
      <c r="MP639" s="133"/>
      <c r="MQ639" s="133"/>
      <c r="MR639" s="133"/>
      <c r="MS639" s="133"/>
      <c r="MT639" s="133"/>
      <c r="MU639" s="133"/>
      <c r="MV639" s="133"/>
      <c r="MW639" s="133"/>
      <c r="MX639" s="133"/>
      <c r="MY639" s="133"/>
      <c r="MZ639" s="133"/>
      <c r="NA639" s="133"/>
      <c r="NB639" s="133"/>
      <c r="NC639" s="133"/>
      <c r="ND639" s="133"/>
      <c r="NE639" s="133"/>
      <c r="NF639" s="133"/>
      <c r="NG639" s="133"/>
      <c r="NH639" s="133"/>
      <c r="NI639" s="133"/>
      <c r="NJ639" s="133"/>
      <c r="NK639" s="133"/>
      <c r="NL639" s="133"/>
      <c r="NM639" s="133"/>
      <c r="NN639" s="133"/>
      <c r="NO639" s="133"/>
      <c r="NP639" s="133"/>
      <c r="NQ639" s="133"/>
      <c r="NR639" s="133"/>
      <c r="NS639" s="133"/>
      <c r="NT639" s="133"/>
      <c r="NU639" s="133"/>
      <c r="NV639" s="133"/>
      <c r="NW639" s="133"/>
      <c r="NX639" s="133"/>
      <c r="NY639" s="133"/>
      <c r="NZ639" s="133"/>
      <c r="OA639" s="133"/>
      <c r="OB639" s="133"/>
      <c r="OC639" s="133"/>
      <c r="OD639" s="133"/>
      <c r="OE639" s="133"/>
      <c r="OF639" s="133"/>
      <c r="OG639" s="133"/>
      <c r="OH639" s="133"/>
      <c r="OI639" s="133"/>
      <c r="OJ639" s="133"/>
      <c r="OK639" s="133"/>
      <c r="OL639" s="133"/>
      <c r="OM639" s="133"/>
      <c r="ON639" s="133"/>
      <c r="OO639" s="133"/>
      <c r="OP639" s="133"/>
      <c r="OQ639" s="133"/>
      <c r="OR639" s="133"/>
      <c r="OS639" s="133"/>
      <c r="OT639" s="133"/>
      <c r="OU639" s="133"/>
      <c r="OV639" s="133"/>
      <c r="OW639" s="133"/>
      <c r="OX639" s="133"/>
      <c r="OY639" s="133"/>
      <c r="OZ639" s="133"/>
      <c r="PA639" s="133"/>
      <c r="PB639" s="133"/>
      <c r="PC639" s="133"/>
      <c r="PD639" s="133"/>
      <c r="PE639" s="133"/>
      <c r="PF639" s="133"/>
      <c r="PG639" s="133"/>
      <c r="PH639" s="133"/>
      <c r="PI639" s="133"/>
      <c r="PJ639" s="133"/>
      <c r="PK639" s="133"/>
      <c r="PL639" s="133"/>
      <c r="PM639" s="133"/>
      <c r="PN639" s="133"/>
      <c r="PO639" s="133"/>
      <c r="PP639" s="133"/>
      <c r="PQ639" s="133"/>
      <c r="PR639" s="133"/>
      <c r="PS639" s="133"/>
      <c r="PT639" s="133"/>
      <c r="PU639" s="133"/>
      <c r="PV639" s="133"/>
      <c r="PW639" s="133"/>
      <c r="PX639" s="133"/>
      <c r="PY639" s="133"/>
      <c r="PZ639" s="133"/>
      <c r="QA639" s="133"/>
      <c r="QB639" s="133"/>
      <c r="QC639" s="133"/>
      <c r="QD639" s="133"/>
      <c r="QE639" s="133"/>
      <c r="QF639" s="133"/>
      <c r="QG639" s="133"/>
      <c r="QH639" s="133"/>
      <c r="QI639" s="133"/>
      <c r="QJ639" s="133"/>
      <c r="QK639" s="133"/>
      <c r="QL639" s="133"/>
      <c r="QM639" s="133"/>
      <c r="QN639" s="133"/>
      <c r="QO639" s="133"/>
      <c r="QP639" s="133"/>
      <c r="QQ639" s="133"/>
      <c r="QR639" s="133"/>
      <c r="QS639" s="133"/>
      <c r="QT639" s="133"/>
      <c r="QU639" s="133"/>
      <c r="QV639" s="133"/>
      <c r="QW639" s="133"/>
      <c r="QX639" s="133"/>
      <c r="QY639" s="133"/>
      <c r="QZ639" s="133"/>
      <c r="RA639" s="133"/>
      <c r="RB639" s="133"/>
      <c r="RC639" s="133"/>
      <c r="RD639" s="133"/>
      <c r="RE639" s="133"/>
      <c r="RF639" s="133"/>
      <c r="RG639" s="133"/>
      <c r="RH639" s="133"/>
      <c r="RI639" s="133"/>
      <c r="RJ639" s="133"/>
      <c r="RK639" s="133"/>
      <c r="RL639" s="133"/>
      <c r="RM639" s="133"/>
      <c r="RN639" s="133"/>
      <c r="RO639" s="133"/>
      <c r="RP639" s="133"/>
      <c r="RQ639" s="133"/>
      <c r="RR639" s="133"/>
      <c r="RS639" s="133"/>
      <c r="RT639" s="133"/>
      <c r="RU639" s="133"/>
      <c r="RV639" s="133"/>
      <c r="RW639" s="133"/>
      <c r="RX639" s="133"/>
      <c r="RY639" s="133"/>
      <c r="RZ639" s="133"/>
      <c r="SA639" s="133"/>
      <c r="SB639" s="133"/>
      <c r="SC639" s="133"/>
      <c r="SD639" s="133"/>
      <c r="SE639" s="133"/>
      <c r="SF639" s="133"/>
      <c r="SG639" s="133"/>
      <c r="SH639" s="133"/>
      <c r="SI639" s="133"/>
      <c r="SJ639" s="133"/>
      <c r="SK639" s="133"/>
      <c r="SL639" s="133"/>
      <c r="SM639" s="133"/>
      <c r="SN639" s="133"/>
      <c r="SO639" s="133"/>
      <c r="SP639" s="133"/>
      <c r="SQ639" s="133"/>
      <c r="SR639" s="133"/>
      <c r="SS639" s="133"/>
      <c r="ST639" s="133"/>
      <c r="SU639" s="133"/>
      <c r="SV639" s="133"/>
      <c r="SW639" s="133"/>
      <c r="SX639" s="133"/>
      <c r="SY639" s="133"/>
      <c r="SZ639" s="133"/>
      <c r="TA639" s="133"/>
      <c r="TB639" s="133"/>
      <c r="TC639" s="133"/>
      <c r="TD639" s="133"/>
      <c r="TE639" s="133"/>
      <c r="TF639" s="133"/>
      <c r="TG639" s="133"/>
      <c r="TH639" s="133"/>
      <c r="TI639" s="133"/>
      <c r="TJ639" s="133"/>
      <c r="TK639" s="133"/>
      <c r="TL639" s="133"/>
      <c r="TM639" s="133"/>
      <c r="TN639" s="133"/>
      <c r="TO639" s="133"/>
      <c r="TP639" s="133"/>
      <c r="TQ639" s="133"/>
      <c r="TR639" s="133"/>
      <c r="TS639" s="133"/>
      <c r="TT639" s="133"/>
      <c r="TU639" s="133"/>
      <c r="TV639" s="133"/>
      <c r="TW639" s="133"/>
      <c r="TX639" s="133"/>
      <c r="TY639" s="133"/>
      <c r="TZ639" s="133"/>
      <c r="UA639" s="133"/>
      <c r="UB639" s="133"/>
      <c r="UC639" s="133"/>
      <c r="UD639" s="133"/>
      <c r="UE639" s="133"/>
      <c r="UF639" s="133"/>
      <c r="UG639" s="133"/>
      <c r="UH639" s="133"/>
      <c r="UI639" s="133"/>
      <c r="UJ639" s="133"/>
      <c r="UK639" s="133"/>
      <c r="UL639" s="133"/>
      <c r="UM639" s="133"/>
      <c r="UN639" s="133"/>
      <c r="UO639" s="133"/>
      <c r="UP639" s="133"/>
      <c r="UQ639" s="133"/>
      <c r="UR639" s="133"/>
      <c r="US639" s="133"/>
      <c r="UT639" s="133"/>
      <c r="UU639" s="133"/>
      <c r="UV639" s="133"/>
      <c r="UW639" s="133"/>
      <c r="UX639" s="133"/>
      <c r="UY639" s="133"/>
      <c r="UZ639" s="133"/>
      <c r="VA639" s="133"/>
      <c r="VB639" s="133"/>
      <c r="VC639" s="133"/>
      <c r="VD639" s="133"/>
      <c r="VE639" s="133"/>
      <c r="VF639" s="133"/>
      <c r="VG639" s="133"/>
      <c r="VH639" s="133"/>
      <c r="VI639" s="133"/>
      <c r="VJ639" s="133"/>
      <c r="VK639" s="133"/>
      <c r="VL639" s="133"/>
      <c r="VM639" s="133"/>
      <c r="VN639" s="133"/>
      <c r="VO639" s="133"/>
      <c r="VP639" s="133"/>
      <c r="VQ639" s="133"/>
      <c r="VR639" s="133"/>
      <c r="VS639" s="133"/>
      <c r="VT639" s="133"/>
      <c r="VU639" s="133"/>
      <c r="VV639" s="133"/>
      <c r="VW639" s="133"/>
      <c r="VX639" s="133"/>
      <c r="VY639" s="133"/>
      <c r="VZ639" s="133"/>
      <c r="WA639" s="133"/>
      <c r="WB639" s="133"/>
      <c r="WC639" s="133"/>
      <c r="WD639" s="133"/>
      <c r="WE639" s="133"/>
      <c r="WF639" s="133"/>
      <c r="WG639" s="133"/>
      <c r="WH639" s="133"/>
      <c r="WI639" s="133"/>
      <c r="WJ639" s="133"/>
      <c r="WK639" s="133"/>
      <c r="WL639" s="133"/>
      <c r="WM639" s="133"/>
      <c r="WN639" s="133"/>
      <c r="WO639" s="133"/>
      <c r="WP639" s="133"/>
      <c r="WQ639" s="133"/>
      <c r="WR639" s="133"/>
      <c r="WS639" s="133"/>
      <c r="WT639" s="133"/>
      <c r="WU639" s="133"/>
      <c r="WV639" s="133"/>
      <c r="WW639" s="133"/>
      <c r="WX639" s="133"/>
      <c r="WY639" s="133"/>
      <c r="WZ639" s="133"/>
      <c r="XA639" s="133"/>
      <c r="XB639" s="133"/>
      <c r="XC639" s="133"/>
      <c r="XD639" s="133"/>
      <c r="XE639" s="133"/>
      <c r="XF639" s="133"/>
      <c r="XG639" s="133"/>
      <c r="XH639" s="133"/>
      <c r="XI639" s="133"/>
      <c r="XJ639" s="133"/>
      <c r="XK639" s="133"/>
      <c r="XL639" s="133"/>
      <c r="XM639" s="133"/>
      <c r="XN639" s="133"/>
      <c r="XO639" s="133"/>
      <c r="XP639" s="133"/>
      <c r="XQ639" s="133"/>
      <c r="XR639" s="133"/>
      <c r="XS639" s="133"/>
      <c r="XT639" s="133"/>
      <c r="XU639" s="133"/>
      <c r="XV639" s="133"/>
      <c r="XW639" s="133"/>
      <c r="XX639" s="133"/>
      <c r="XY639" s="133"/>
      <c r="XZ639" s="133"/>
      <c r="YA639" s="133"/>
      <c r="YB639" s="133"/>
      <c r="YC639" s="133"/>
      <c r="YD639" s="133"/>
      <c r="YE639" s="133"/>
      <c r="YF639" s="133"/>
      <c r="YG639" s="133"/>
      <c r="YH639" s="133"/>
      <c r="YI639" s="133"/>
      <c r="YJ639" s="133"/>
      <c r="YK639" s="133"/>
      <c r="YL639" s="133"/>
      <c r="YM639" s="133"/>
      <c r="YN639" s="133"/>
      <c r="YO639" s="133"/>
      <c r="YP639" s="133"/>
      <c r="YQ639" s="133"/>
      <c r="YR639" s="133"/>
      <c r="YS639" s="133"/>
      <c r="YT639" s="133"/>
      <c r="YU639" s="133"/>
      <c r="YV639" s="133"/>
      <c r="YW639" s="133"/>
      <c r="YX639" s="133"/>
      <c r="YY639" s="133"/>
      <c r="YZ639" s="133"/>
      <c r="ZA639" s="133"/>
      <c r="ZB639" s="133"/>
      <c r="ZC639" s="133"/>
      <c r="ZD639" s="133"/>
      <c r="ZE639" s="133"/>
      <c r="ZF639" s="133"/>
      <c r="ZG639" s="133"/>
      <c r="ZH639" s="133"/>
      <c r="ZI639" s="133"/>
      <c r="ZJ639" s="133"/>
      <c r="ZK639" s="133"/>
      <c r="ZL639" s="133"/>
      <c r="ZM639" s="133"/>
      <c r="ZN639" s="133"/>
      <c r="ZO639" s="133"/>
      <c r="ZP639" s="133"/>
      <c r="ZQ639" s="133"/>
      <c r="ZR639" s="133"/>
      <c r="ZS639" s="133"/>
      <c r="ZT639" s="133"/>
      <c r="ZU639" s="133"/>
      <c r="ZV639" s="133"/>
      <c r="ZW639" s="133"/>
      <c r="ZX639" s="133"/>
      <c r="ZY639" s="133"/>
      <c r="ZZ639" s="133"/>
      <c r="AAA639" s="133"/>
      <c r="AAB639" s="133"/>
      <c r="AAC639" s="133"/>
      <c r="AAD639" s="133"/>
      <c r="AAE639" s="133"/>
      <c r="AAF639" s="133"/>
      <c r="AAG639" s="133"/>
      <c r="AAH639" s="133"/>
      <c r="AAI639" s="133"/>
      <c r="AAJ639" s="133"/>
      <c r="AAK639" s="133"/>
      <c r="AAL639" s="133"/>
      <c r="AAM639" s="133"/>
      <c r="AAN639" s="133"/>
      <c r="AAO639" s="133"/>
      <c r="AAP639" s="133"/>
      <c r="AAQ639" s="133"/>
      <c r="AAR639" s="133"/>
      <c r="AAS639" s="133"/>
      <c r="AAT639" s="133"/>
      <c r="AAU639" s="133"/>
      <c r="AAV639" s="133"/>
      <c r="AAW639" s="133"/>
      <c r="AAX639" s="133"/>
      <c r="AAY639" s="133"/>
      <c r="AAZ639" s="133"/>
      <c r="ABA639" s="133"/>
      <c r="ABB639" s="133"/>
      <c r="ABC639" s="133"/>
      <c r="ABD639" s="133"/>
      <c r="ABE639" s="133"/>
      <c r="ABF639" s="133"/>
      <c r="ABG639" s="133"/>
      <c r="ABH639" s="133"/>
      <c r="ABI639" s="133"/>
      <c r="ABJ639" s="133"/>
      <c r="ABK639" s="133"/>
      <c r="ABL639" s="133"/>
      <c r="ABM639" s="133"/>
      <c r="ABN639" s="133"/>
      <c r="ABO639" s="133"/>
      <c r="ABP639" s="133"/>
      <c r="ABQ639" s="133"/>
      <c r="ABR639" s="133"/>
      <c r="ABS639" s="133"/>
      <c r="ABT639" s="133"/>
      <c r="ABU639" s="133"/>
      <c r="ABV639" s="133"/>
      <c r="ABW639" s="133"/>
      <c r="ABX639" s="133"/>
      <c r="ABY639" s="133"/>
      <c r="ABZ639" s="133"/>
      <c r="ACA639" s="133"/>
      <c r="ACB639" s="133"/>
      <c r="ACC639" s="133"/>
      <c r="ACD639" s="133"/>
      <c r="ACE639" s="133"/>
      <c r="ACF639" s="133"/>
      <c r="ACG639" s="133"/>
      <c r="ACH639" s="133"/>
      <c r="ACI639" s="133"/>
      <c r="ACJ639" s="133"/>
      <c r="ACK639" s="133"/>
      <c r="ACL639" s="133"/>
      <c r="ACM639" s="133"/>
      <c r="ACN639" s="133"/>
      <c r="ACO639" s="133"/>
      <c r="ACP639" s="133"/>
      <c r="ACQ639" s="133"/>
      <c r="ACR639" s="133"/>
      <c r="ACS639" s="133"/>
      <c r="ACT639" s="133"/>
      <c r="ACU639" s="133"/>
      <c r="ACV639" s="133"/>
      <c r="ACW639" s="133"/>
      <c r="ACX639" s="133"/>
      <c r="ACY639" s="133"/>
      <c r="ACZ639" s="133"/>
      <c r="ADA639" s="133"/>
      <c r="ADB639" s="133"/>
      <c r="ADC639" s="133"/>
      <c r="ADD639" s="133"/>
      <c r="ADE639" s="133"/>
      <c r="ADF639" s="133"/>
      <c r="ADG639" s="133"/>
      <c r="ADH639" s="133"/>
      <c r="ADI639" s="133"/>
      <c r="ADJ639" s="133"/>
      <c r="ADK639" s="133"/>
      <c r="ADL639" s="133"/>
      <c r="ADM639" s="133"/>
      <c r="ADN639" s="133"/>
      <c r="ADO639" s="133"/>
      <c r="ADP639" s="133"/>
      <c r="ADQ639" s="133"/>
      <c r="ADR639" s="133"/>
      <c r="ADS639" s="133"/>
      <c r="ADT639" s="133"/>
      <c r="ADU639" s="133"/>
      <c r="ADV639" s="133"/>
      <c r="ADW639" s="133"/>
      <c r="ADX639" s="133"/>
      <c r="ADY639" s="133"/>
      <c r="ADZ639" s="133"/>
      <c r="AEA639" s="133"/>
      <c r="AEB639" s="133"/>
      <c r="AEC639" s="133"/>
      <c r="AED639" s="133"/>
      <c r="AEE639" s="133"/>
      <c r="AEF639" s="133"/>
      <c r="AEG639" s="133"/>
      <c r="AEH639" s="133"/>
      <c r="AEI639" s="133"/>
      <c r="AEJ639" s="133"/>
      <c r="AEK639" s="133"/>
      <c r="AEL639" s="133"/>
      <c r="AEM639" s="133"/>
      <c r="AEN639" s="133"/>
      <c r="AEO639" s="133"/>
      <c r="AEP639" s="133"/>
      <c r="AEQ639" s="133"/>
      <c r="AER639" s="133"/>
      <c r="AES639" s="133"/>
      <c r="AET639" s="133"/>
      <c r="AEU639" s="133"/>
      <c r="AEV639" s="133"/>
      <c r="AEW639" s="133"/>
      <c r="AEX639" s="133"/>
      <c r="AEY639" s="133"/>
      <c r="AEZ639" s="133"/>
      <c r="AFA639" s="133"/>
      <c r="AFB639" s="133"/>
      <c r="AFC639" s="133"/>
      <c r="AFD639" s="133"/>
      <c r="AFE639" s="133"/>
      <c r="AFF639" s="133"/>
      <c r="AFG639" s="133"/>
      <c r="AFH639" s="133"/>
      <c r="AFI639" s="133"/>
      <c r="AFJ639" s="133"/>
      <c r="AFK639" s="133"/>
      <c r="AFL639" s="133"/>
      <c r="AFM639" s="133"/>
      <c r="AFN639" s="133"/>
      <c r="AFO639" s="133"/>
      <c r="AFP639" s="133"/>
      <c r="AFQ639" s="133"/>
      <c r="AFR639" s="133"/>
      <c r="AFS639" s="133"/>
      <c r="AFT639" s="133"/>
      <c r="AFU639" s="133"/>
      <c r="AFV639" s="133"/>
      <c r="AFW639" s="133"/>
      <c r="AFX639" s="133"/>
      <c r="AFY639" s="133"/>
      <c r="AFZ639" s="133"/>
      <c r="AGA639" s="133"/>
      <c r="AGB639" s="133"/>
      <c r="AGC639" s="133"/>
      <c r="AGD639" s="133"/>
      <c r="AGE639" s="133"/>
      <c r="AGF639" s="133"/>
      <c r="AGG639" s="133"/>
      <c r="AGH639" s="133"/>
      <c r="AGI639" s="133"/>
      <c r="AGJ639" s="133"/>
      <c r="AGK639" s="133"/>
      <c r="AGL639" s="133"/>
      <c r="AGM639" s="133"/>
      <c r="AGN639" s="133"/>
      <c r="AGO639" s="133"/>
      <c r="AGP639" s="133"/>
      <c r="AGQ639" s="133"/>
      <c r="AGR639" s="133"/>
      <c r="AGS639" s="133"/>
      <c r="AGT639" s="133"/>
      <c r="AGU639" s="133"/>
      <c r="AGV639" s="133"/>
      <c r="AGW639" s="133"/>
      <c r="AGX639" s="133"/>
      <c r="AGY639" s="133"/>
      <c r="AGZ639" s="133"/>
      <c r="AHA639" s="133"/>
      <c r="AHB639" s="133"/>
      <c r="AHC639" s="133"/>
      <c r="AHD639" s="133"/>
      <c r="AHE639" s="133"/>
      <c r="AHF639" s="133"/>
      <c r="AHG639" s="133"/>
      <c r="AHH639" s="133"/>
      <c r="AHI639" s="133"/>
      <c r="AHJ639" s="133"/>
      <c r="AHK639" s="133"/>
      <c r="AHL639" s="133"/>
      <c r="AHM639" s="133"/>
      <c r="AHN639" s="133"/>
      <c r="AHO639" s="133"/>
      <c r="AHP639" s="133"/>
      <c r="AHQ639" s="133"/>
      <c r="AHR639" s="133"/>
      <c r="AHS639" s="133"/>
      <c r="AHT639" s="133"/>
      <c r="AHU639" s="133"/>
      <c r="AHV639" s="133"/>
      <c r="AHW639" s="133"/>
      <c r="AHX639" s="133"/>
      <c r="AHY639" s="133"/>
      <c r="AHZ639" s="133"/>
      <c r="AIA639" s="133"/>
      <c r="AIB639" s="133"/>
      <c r="AIC639" s="133"/>
      <c r="AID639" s="133"/>
      <c r="AIE639" s="133"/>
      <c r="AIF639" s="133"/>
      <c r="AIG639" s="133"/>
      <c r="AIH639" s="133"/>
      <c r="AII639" s="133"/>
      <c r="AIJ639" s="133"/>
      <c r="AIK639" s="133"/>
      <c r="AIL639" s="133"/>
      <c r="AIM639" s="133"/>
      <c r="AIN639" s="133"/>
      <c r="AIO639" s="133"/>
      <c r="AIP639" s="133"/>
      <c r="AIQ639" s="133"/>
      <c r="AIR639" s="133"/>
      <c r="AIS639" s="133"/>
      <c r="AIT639" s="133"/>
      <c r="AIU639" s="133"/>
      <c r="AIV639" s="133"/>
      <c r="AIW639" s="133"/>
      <c r="AIX639" s="133"/>
      <c r="AIY639" s="133"/>
      <c r="AIZ639" s="133"/>
      <c r="AJA639" s="133"/>
      <c r="AJB639" s="133"/>
      <c r="AJC639" s="133"/>
      <c r="AJD639" s="133"/>
      <c r="AJE639" s="133"/>
      <c r="AJF639" s="133"/>
      <c r="AJG639" s="133"/>
      <c r="AJH639" s="133"/>
      <c r="AJI639" s="133"/>
      <c r="AJJ639" s="133"/>
      <c r="AJK639" s="133"/>
      <c r="AJL639" s="133"/>
      <c r="AJM639" s="133"/>
      <c r="AJN639" s="133"/>
      <c r="AJO639" s="133"/>
      <c r="AJP639" s="133"/>
      <c r="AJQ639" s="133"/>
      <c r="AJR639" s="133"/>
      <c r="AJS639" s="133"/>
      <c r="AJT639" s="133"/>
      <c r="AJU639" s="133"/>
      <c r="AJV639" s="133"/>
      <c r="AJW639" s="133"/>
      <c r="AJX639" s="133"/>
      <c r="AJY639" s="133"/>
      <c r="AJZ639" s="133"/>
      <c r="AKA639" s="133"/>
      <c r="AKB639" s="133"/>
      <c r="AKC639" s="133"/>
      <c r="AKD639" s="133"/>
      <c r="AKE639" s="133"/>
      <c r="AKF639" s="133"/>
      <c r="AKG639" s="133"/>
      <c r="AKH639" s="133"/>
      <c r="AKI639" s="133"/>
      <c r="AKJ639" s="133"/>
      <c r="AKK639" s="133"/>
      <c r="AKL639" s="133"/>
      <c r="AKM639" s="133"/>
      <c r="AKN639" s="133"/>
      <c r="AKO639" s="133"/>
      <c r="AKP639" s="133"/>
      <c r="AKQ639" s="133"/>
      <c r="AKR639" s="133"/>
      <c r="AKS639" s="133"/>
      <c r="AKT639" s="133"/>
      <c r="AKU639" s="133"/>
      <c r="AKV639" s="133"/>
      <c r="AKW639" s="133"/>
      <c r="AKX639" s="133"/>
      <c r="AKY639" s="133"/>
      <c r="AKZ639" s="133"/>
      <c r="ALA639" s="133"/>
      <c r="ALB639" s="133"/>
      <c r="ALC639" s="133"/>
      <c r="ALD639" s="133"/>
      <c r="ALE639" s="133"/>
      <c r="ALF639" s="133"/>
      <c r="ALG639" s="133"/>
      <c r="ALH639" s="133"/>
      <c r="ALI639" s="133"/>
      <c r="ALJ639" s="133"/>
      <c r="ALK639" s="133"/>
      <c r="ALL639" s="133"/>
      <c r="ALM639" s="133"/>
      <c r="ALN639" s="133"/>
      <c r="ALO639" s="133"/>
      <c r="ALP639" s="133"/>
      <c r="ALQ639" s="133"/>
      <c r="ALR639" s="133"/>
      <c r="ALS639" s="133"/>
      <c r="ALT639" s="133"/>
      <c r="ALU639" s="133"/>
      <c r="ALV639" s="133"/>
      <c r="ALW639" s="133"/>
      <c r="ALX639" s="133"/>
      <c r="ALY639" s="133"/>
      <c r="ALZ639" s="133"/>
      <c r="AMA639" s="133"/>
      <c r="AMB639" s="133"/>
      <c r="AMC639" s="133"/>
      <c r="AMD639" s="133"/>
      <c r="AME639" s="133"/>
      <c r="AMF639" s="133"/>
      <c r="AMG639" s="133"/>
      <c r="AMH639" s="133"/>
      <c r="AMI639" s="133"/>
      <c r="AMJ639" s="133"/>
      <c r="AMK639" s="133"/>
      <c r="AML639" s="133"/>
      <c r="AMM639" s="133"/>
      <c r="AMN639" s="133"/>
      <c r="AMO639" s="133"/>
      <c r="AMP639" s="133"/>
      <c r="AMQ639" s="133"/>
      <c r="AMR639" s="133"/>
      <c r="AMS639" s="133"/>
      <c r="AMT639" s="133"/>
      <c r="AMU639" s="133"/>
      <c r="AMV639" s="133"/>
      <c r="AMW639" s="133"/>
      <c r="AMX639" s="133"/>
      <c r="AMY639" s="133"/>
      <c r="AMZ639" s="133"/>
      <c r="ANA639" s="133"/>
      <c r="ANB639" s="133"/>
      <c r="ANC639" s="133"/>
      <c r="AND639" s="133"/>
      <c r="ANE639" s="133"/>
      <c r="ANF639" s="133"/>
      <c r="ANG639" s="133"/>
      <c r="ANH639" s="133"/>
      <c r="ANI639" s="133"/>
      <c r="ANJ639" s="133"/>
      <c r="ANK639" s="133"/>
      <c r="ANL639" s="133"/>
      <c r="ANM639" s="133"/>
      <c r="ANN639" s="133"/>
      <c r="ANO639" s="133"/>
      <c r="ANP639" s="133"/>
      <c r="ANQ639" s="133"/>
      <c r="ANR639" s="133"/>
      <c r="ANS639" s="133"/>
      <c r="ANT639" s="133"/>
      <c r="ANU639" s="133"/>
      <c r="ANV639" s="133"/>
      <c r="ANW639" s="133"/>
      <c r="ANX639" s="133"/>
      <c r="ANY639" s="133"/>
      <c r="ANZ639" s="133"/>
      <c r="AOA639" s="133"/>
      <c r="AOB639" s="133"/>
      <c r="AOC639" s="133"/>
      <c r="AOD639" s="133"/>
      <c r="AOE639" s="133"/>
      <c r="AOF639" s="133"/>
      <c r="AOG639" s="133"/>
      <c r="AOH639" s="133"/>
      <c r="AOI639" s="133"/>
      <c r="AOJ639" s="133"/>
      <c r="AOK639" s="133"/>
      <c r="AOL639" s="133"/>
      <c r="AOM639" s="133"/>
      <c r="AON639" s="133"/>
      <c r="AOO639" s="133"/>
      <c r="AOP639" s="133"/>
      <c r="AOQ639" s="133"/>
      <c r="AOR639" s="133"/>
      <c r="AOS639" s="133"/>
      <c r="AOT639" s="133"/>
      <c r="AOU639" s="133"/>
      <c r="AOV639" s="133"/>
      <c r="AOW639" s="133"/>
      <c r="AOX639" s="133"/>
      <c r="AOY639" s="133"/>
      <c r="AOZ639" s="133"/>
      <c r="APA639" s="133"/>
      <c r="APB639" s="133"/>
      <c r="APC639" s="133"/>
      <c r="APD639" s="133"/>
      <c r="APE639" s="133"/>
      <c r="APF639" s="133"/>
      <c r="APG639" s="133"/>
      <c r="APH639" s="133"/>
      <c r="API639" s="133"/>
      <c r="APJ639" s="133"/>
      <c r="APK639" s="133"/>
      <c r="APL639" s="133"/>
      <c r="APM639" s="133"/>
      <c r="APN639" s="133"/>
      <c r="APO639" s="133"/>
      <c r="APP639" s="133"/>
      <c r="APQ639" s="133"/>
      <c r="APR639" s="133"/>
      <c r="APS639" s="133"/>
      <c r="APT639" s="133"/>
      <c r="APU639" s="133"/>
      <c r="APV639" s="133"/>
      <c r="APW639" s="133"/>
      <c r="APX639" s="133"/>
      <c r="APY639" s="133"/>
      <c r="APZ639" s="133"/>
      <c r="AQA639" s="133"/>
      <c r="AQB639" s="133"/>
      <c r="AQC639" s="133"/>
      <c r="AQD639" s="133"/>
      <c r="AQE639" s="133"/>
      <c r="AQF639" s="133"/>
      <c r="AQG639" s="133"/>
      <c r="AQH639" s="133"/>
      <c r="AQI639" s="133"/>
      <c r="AQJ639" s="133"/>
      <c r="AQK639" s="133"/>
      <c r="AQL639" s="133"/>
      <c r="AQM639" s="133"/>
      <c r="AQN639" s="133"/>
      <c r="AQO639" s="133"/>
      <c r="AQP639" s="133"/>
      <c r="AQQ639" s="133"/>
      <c r="AQR639" s="133"/>
      <c r="AQS639" s="133"/>
      <c r="AQT639" s="133"/>
      <c r="AQU639" s="133"/>
      <c r="AQV639" s="133"/>
      <c r="AQW639" s="133"/>
      <c r="AQX639" s="133"/>
      <c r="AQY639" s="133"/>
      <c r="AQZ639" s="133"/>
      <c r="ARA639" s="133"/>
      <c r="ARB639" s="133"/>
      <c r="ARC639" s="133"/>
      <c r="ARD639" s="133"/>
      <c r="ARE639" s="133"/>
      <c r="ARF639" s="133"/>
      <c r="ARG639" s="133"/>
      <c r="ARH639" s="133"/>
      <c r="ARI639" s="133"/>
      <c r="ARJ639" s="133"/>
      <c r="ARK639" s="133"/>
      <c r="ARL639" s="133"/>
      <c r="ARM639" s="133"/>
      <c r="ARN639" s="133"/>
      <c r="ARO639" s="133"/>
      <c r="ARP639" s="133"/>
      <c r="ARQ639" s="133"/>
      <c r="ARR639" s="133"/>
      <c r="ARS639" s="133"/>
      <c r="ART639" s="133"/>
      <c r="ARU639" s="133"/>
      <c r="ARV639" s="133"/>
      <c r="ARW639" s="133"/>
      <c r="ARX639" s="133"/>
      <c r="ARY639" s="133"/>
      <c r="ARZ639" s="133"/>
      <c r="ASA639" s="133"/>
      <c r="ASB639" s="133"/>
      <c r="ASC639" s="133"/>
      <c r="ASD639" s="133"/>
      <c r="ASE639" s="133"/>
      <c r="ASF639" s="133"/>
      <c r="ASG639" s="133"/>
      <c r="ASH639" s="133"/>
      <c r="ASI639" s="133"/>
      <c r="ASJ639" s="133"/>
      <c r="ASK639" s="133"/>
      <c r="ASL639" s="133"/>
      <c r="ASM639" s="133"/>
      <c r="ASN639" s="133"/>
      <c r="ASO639" s="133"/>
      <c r="ASP639" s="133"/>
      <c r="ASQ639" s="133"/>
      <c r="ASR639" s="133"/>
      <c r="ASS639" s="133"/>
      <c r="AST639" s="133"/>
      <c r="ASU639" s="133"/>
      <c r="ASV639" s="133"/>
      <c r="ASW639" s="133"/>
      <c r="ASX639" s="133"/>
      <c r="ASY639" s="133"/>
      <c r="ASZ639" s="133"/>
      <c r="ATA639" s="133"/>
      <c r="ATB639" s="133"/>
      <c r="ATC639" s="133"/>
      <c r="ATD639" s="133"/>
      <c r="ATE639" s="133"/>
      <c r="ATF639" s="133"/>
      <c r="ATG639" s="133"/>
      <c r="ATH639" s="133"/>
      <c r="ATI639" s="133"/>
      <c r="ATJ639" s="133"/>
      <c r="ATK639" s="133"/>
      <c r="ATL639" s="133"/>
      <c r="ATM639" s="133"/>
      <c r="ATN639" s="133"/>
      <c r="ATO639" s="133"/>
      <c r="ATP639" s="133"/>
      <c r="ATQ639" s="133"/>
      <c r="ATR639" s="133"/>
      <c r="ATS639" s="133"/>
      <c r="ATT639" s="133"/>
      <c r="ATU639" s="133"/>
      <c r="ATV639" s="133"/>
      <c r="ATW639" s="133"/>
      <c r="ATX639" s="133"/>
      <c r="ATY639" s="133"/>
      <c r="ATZ639" s="133"/>
      <c r="AUA639" s="133"/>
      <c r="AUB639" s="133"/>
      <c r="AUC639" s="133"/>
      <c r="AUD639" s="133"/>
      <c r="AUE639" s="133"/>
      <c r="AUF639" s="133"/>
      <c r="AUG639" s="133"/>
      <c r="AUH639" s="133"/>
      <c r="AUI639" s="133"/>
      <c r="AUJ639" s="133"/>
      <c r="AUK639" s="133"/>
      <c r="AUL639" s="133"/>
      <c r="AUM639" s="133"/>
      <c r="AUN639" s="133"/>
      <c r="AUO639" s="133"/>
      <c r="AUP639" s="133"/>
      <c r="AUQ639" s="133"/>
      <c r="AUR639" s="133"/>
      <c r="AUS639" s="133"/>
      <c r="AUT639" s="133"/>
      <c r="AUU639" s="133"/>
      <c r="AUV639" s="133"/>
      <c r="AUW639" s="133"/>
      <c r="AUX639" s="133"/>
      <c r="AUY639" s="133"/>
      <c r="AUZ639" s="133"/>
      <c r="AVA639" s="133"/>
      <c r="AVB639" s="133"/>
      <c r="AVC639" s="133"/>
      <c r="AVD639" s="133"/>
      <c r="AVE639" s="133"/>
      <c r="AVF639" s="133"/>
      <c r="AVG639" s="133"/>
      <c r="AVH639" s="133"/>
      <c r="AVI639" s="133"/>
      <c r="AVJ639" s="133"/>
      <c r="AVK639" s="133"/>
      <c r="AVL639" s="133"/>
      <c r="AVM639" s="133"/>
      <c r="AVN639" s="133"/>
      <c r="AVO639" s="133"/>
      <c r="AVP639" s="133"/>
      <c r="AVQ639" s="133"/>
      <c r="AVR639" s="133"/>
      <c r="AVS639" s="133"/>
      <c r="AVT639" s="133"/>
      <c r="AVU639" s="133"/>
      <c r="AVV639" s="133"/>
      <c r="AVW639" s="133"/>
      <c r="AVX639" s="133"/>
      <c r="AVY639" s="133"/>
      <c r="AVZ639" s="133"/>
      <c r="AWA639" s="133"/>
      <c r="AWB639" s="133"/>
      <c r="AWC639" s="133"/>
      <c r="AWD639" s="133"/>
      <c r="AWE639" s="133"/>
      <c r="AWF639" s="133"/>
      <c r="AWG639" s="133"/>
      <c r="AWH639" s="133"/>
      <c r="AWI639" s="133"/>
      <c r="AWJ639" s="133"/>
      <c r="AWK639" s="133"/>
      <c r="AWL639" s="133"/>
      <c r="AWM639" s="133"/>
      <c r="AWN639" s="133"/>
      <c r="AWO639" s="133"/>
      <c r="AWP639" s="133"/>
      <c r="AWQ639" s="133"/>
      <c r="AWR639" s="133"/>
      <c r="AWS639" s="133"/>
      <c r="AWT639" s="133"/>
      <c r="AWU639" s="133"/>
      <c r="AWV639" s="133"/>
      <c r="AWW639" s="133"/>
      <c r="AWX639" s="133"/>
      <c r="AWY639" s="133"/>
      <c r="AWZ639" s="133"/>
      <c r="AXA639" s="133"/>
      <c r="AXB639" s="133"/>
      <c r="AXC639" s="133"/>
      <c r="AXD639" s="133"/>
      <c r="AXE639" s="133"/>
      <c r="AXF639" s="133"/>
      <c r="AXG639" s="133"/>
      <c r="AXH639" s="133"/>
      <c r="AXI639" s="133"/>
      <c r="AXJ639" s="133"/>
      <c r="AXK639" s="133"/>
      <c r="AXL639" s="133"/>
      <c r="AXM639" s="133"/>
      <c r="AXN639" s="133"/>
      <c r="AXO639" s="133"/>
      <c r="AXP639" s="133"/>
      <c r="AXQ639" s="133"/>
      <c r="AXR639" s="133"/>
      <c r="AXS639" s="133"/>
      <c r="AXT639" s="133"/>
      <c r="AXU639" s="133"/>
      <c r="AXV639" s="133"/>
      <c r="AXW639" s="133"/>
      <c r="AXX639" s="133"/>
      <c r="AXY639" s="133"/>
      <c r="AXZ639" s="133"/>
      <c r="AYA639" s="133"/>
      <c r="AYB639" s="133"/>
      <c r="AYC639" s="133"/>
      <c r="AYD639" s="133"/>
      <c r="AYE639" s="133"/>
      <c r="AYF639" s="133"/>
      <c r="AYG639" s="133"/>
      <c r="AYH639" s="133"/>
      <c r="AYI639" s="133"/>
      <c r="AYJ639" s="133"/>
      <c r="AYK639" s="133"/>
      <c r="AYL639" s="133"/>
      <c r="AYM639" s="133"/>
      <c r="AYN639" s="133"/>
      <c r="AYO639" s="133"/>
      <c r="AYP639" s="133"/>
      <c r="AYQ639" s="133"/>
      <c r="AYR639" s="133"/>
      <c r="AYS639" s="133"/>
      <c r="AYT639" s="133"/>
      <c r="AYU639" s="133"/>
      <c r="AYV639" s="133"/>
      <c r="AYW639" s="133"/>
      <c r="AYX639" s="133"/>
      <c r="AYY639" s="133"/>
      <c r="AYZ639" s="133"/>
      <c r="AZA639" s="133"/>
      <c r="AZB639" s="133"/>
      <c r="AZC639" s="133"/>
      <c r="AZD639" s="133"/>
      <c r="AZE639" s="133"/>
      <c r="AZF639" s="133"/>
      <c r="AZG639" s="133"/>
      <c r="AZH639" s="133"/>
      <c r="AZI639" s="133"/>
      <c r="AZJ639" s="133"/>
      <c r="AZK639" s="133"/>
      <c r="AZL639" s="133"/>
      <c r="AZM639" s="133"/>
      <c r="AZN639" s="133"/>
      <c r="AZO639" s="133"/>
      <c r="AZP639" s="133"/>
      <c r="AZQ639" s="133"/>
      <c r="AZR639" s="133"/>
      <c r="AZS639" s="133"/>
      <c r="AZT639" s="133"/>
      <c r="AZU639" s="133"/>
      <c r="AZV639" s="133"/>
      <c r="AZW639" s="133"/>
      <c r="AZX639" s="133"/>
      <c r="AZY639" s="133"/>
      <c r="AZZ639" s="133"/>
      <c r="BAA639" s="133"/>
      <c r="BAB639" s="133"/>
      <c r="BAC639" s="133"/>
      <c r="BAD639" s="133"/>
      <c r="BAE639" s="133"/>
      <c r="BAF639" s="133"/>
      <c r="BAG639" s="133"/>
      <c r="BAH639" s="133"/>
      <c r="BAI639" s="133"/>
      <c r="BAJ639" s="133"/>
      <c r="BAK639" s="133"/>
      <c r="BAL639" s="133"/>
      <c r="BAM639" s="133"/>
      <c r="BAN639" s="133"/>
      <c r="BAO639" s="133"/>
      <c r="BAP639" s="133"/>
      <c r="BAQ639" s="133"/>
      <c r="BAR639" s="133"/>
      <c r="BAS639" s="133"/>
      <c r="BAT639" s="133"/>
      <c r="BAU639" s="133"/>
      <c r="BAV639" s="133"/>
      <c r="BAW639" s="133"/>
      <c r="BAX639" s="133"/>
      <c r="BAY639" s="133"/>
      <c r="BAZ639" s="133"/>
      <c r="BBA639" s="133"/>
      <c r="BBB639" s="133"/>
      <c r="BBC639" s="133"/>
      <c r="BBD639" s="133"/>
      <c r="BBE639" s="133"/>
      <c r="BBF639" s="133"/>
      <c r="BBG639" s="133"/>
      <c r="BBH639" s="133"/>
      <c r="BBI639" s="133"/>
      <c r="BBJ639" s="133"/>
      <c r="BBK639" s="133"/>
      <c r="BBL639" s="133"/>
      <c r="BBM639" s="133"/>
      <c r="BBN639" s="133"/>
      <c r="BBO639" s="133"/>
      <c r="BBP639" s="133"/>
      <c r="BBQ639" s="133"/>
      <c r="BBR639" s="133"/>
      <c r="BBS639" s="133"/>
      <c r="BBT639" s="133"/>
      <c r="BBU639" s="133"/>
      <c r="BBV639" s="133"/>
      <c r="BBW639" s="133"/>
      <c r="BBX639" s="133"/>
      <c r="BBY639" s="133"/>
      <c r="BBZ639" s="133"/>
      <c r="BCA639" s="133"/>
      <c r="BCB639" s="133"/>
      <c r="BCC639" s="133"/>
      <c r="BCD639" s="133"/>
      <c r="BCE639" s="133"/>
      <c r="BCF639" s="133"/>
      <c r="BCG639" s="133"/>
      <c r="BCH639" s="133"/>
      <c r="BCI639" s="133"/>
      <c r="BCJ639" s="133"/>
      <c r="BCK639" s="133"/>
      <c r="BCL639" s="133"/>
      <c r="BCM639" s="133"/>
      <c r="BCN639" s="133"/>
      <c r="BCO639" s="133"/>
      <c r="BCP639" s="133"/>
      <c r="BCQ639" s="133"/>
      <c r="BCR639" s="133"/>
      <c r="BCS639" s="133"/>
      <c r="BCT639" s="133"/>
      <c r="BCU639" s="133"/>
      <c r="BCV639" s="133"/>
      <c r="BCW639" s="133"/>
      <c r="BCX639" s="133"/>
      <c r="BCY639" s="133"/>
      <c r="BCZ639" s="133"/>
      <c r="BDA639" s="133"/>
      <c r="BDB639" s="133"/>
      <c r="BDC639" s="133"/>
      <c r="BDD639" s="133"/>
      <c r="BDE639" s="133"/>
      <c r="BDF639" s="133"/>
      <c r="BDG639" s="133"/>
      <c r="BDH639" s="133"/>
      <c r="BDI639" s="133"/>
      <c r="BDJ639" s="133"/>
      <c r="BDK639" s="133"/>
      <c r="BDL639" s="133"/>
      <c r="BDM639" s="133"/>
      <c r="BDN639" s="133"/>
      <c r="BDO639" s="133"/>
      <c r="BDP639" s="133"/>
      <c r="BDQ639" s="133"/>
      <c r="BDR639" s="133"/>
      <c r="BDS639" s="133"/>
      <c r="BDT639" s="133"/>
      <c r="BDU639" s="133"/>
      <c r="BDV639" s="133"/>
      <c r="BDW639" s="133"/>
      <c r="BDX639" s="133"/>
      <c r="BDY639" s="133"/>
      <c r="BDZ639" s="133"/>
      <c r="BEA639" s="133"/>
      <c r="BEB639" s="133"/>
      <c r="BEC639" s="133"/>
      <c r="BED639" s="133"/>
      <c r="BEE639" s="133"/>
      <c r="BEF639" s="133"/>
      <c r="BEG639" s="133"/>
      <c r="BEH639" s="133"/>
      <c r="BEI639" s="133"/>
      <c r="BEJ639" s="133"/>
      <c r="BEK639" s="133"/>
      <c r="BEL639" s="133"/>
      <c r="BEM639" s="133"/>
      <c r="BEN639" s="133"/>
      <c r="BEO639" s="133"/>
      <c r="BEP639" s="133"/>
      <c r="BEQ639" s="133"/>
      <c r="BER639" s="133"/>
      <c r="BES639" s="133"/>
      <c r="BET639" s="133"/>
      <c r="BEU639" s="133"/>
      <c r="BEV639" s="133"/>
      <c r="BEW639" s="133"/>
      <c r="BEX639" s="133"/>
      <c r="BEY639" s="133"/>
      <c r="BEZ639" s="133"/>
      <c r="BFA639" s="133"/>
      <c r="BFB639" s="133"/>
      <c r="BFC639" s="133"/>
      <c r="BFD639" s="133"/>
      <c r="BFE639" s="133"/>
      <c r="BFF639" s="133"/>
      <c r="BFG639" s="133"/>
      <c r="BFH639" s="133"/>
      <c r="BFI639" s="133"/>
      <c r="BFJ639" s="133"/>
      <c r="BFK639" s="133"/>
      <c r="BFL639" s="133"/>
      <c r="BFM639" s="133"/>
      <c r="BFN639" s="133"/>
      <c r="BFO639" s="133"/>
      <c r="BFP639" s="133"/>
      <c r="BFQ639" s="133"/>
      <c r="BFR639" s="133"/>
      <c r="BFS639" s="133"/>
      <c r="BFT639" s="133"/>
      <c r="BFU639" s="133"/>
      <c r="BFV639" s="133"/>
      <c r="BFW639" s="133"/>
      <c r="BFX639" s="133"/>
      <c r="BFY639" s="133"/>
      <c r="BFZ639" s="133"/>
      <c r="BGA639" s="133"/>
      <c r="BGB639" s="133"/>
      <c r="BGC639" s="133"/>
      <c r="BGD639" s="133"/>
      <c r="BGE639" s="133"/>
      <c r="BGF639" s="133"/>
      <c r="BGG639" s="133"/>
      <c r="BGH639" s="133"/>
      <c r="BGI639" s="133"/>
      <c r="BGJ639" s="133"/>
      <c r="BGK639" s="133"/>
      <c r="BGL639" s="133"/>
      <c r="BGM639" s="133"/>
      <c r="BGN639" s="133"/>
      <c r="BGO639" s="133"/>
      <c r="BGP639" s="133"/>
      <c r="BGQ639" s="133"/>
      <c r="BGR639" s="133"/>
      <c r="BGS639" s="133"/>
      <c r="BGT639" s="133"/>
      <c r="BGU639" s="133"/>
      <c r="BGV639" s="133"/>
      <c r="BGW639" s="133"/>
      <c r="BGX639" s="133"/>
      <c r="BGY639" s="133"/>
      <c r="BGZ639" s="133"/>
      <c r="BHA639" s="133"/>
      <c r="BHB639" s="133"/>
      <c r="BHC639" s="133"/>
      <c r="BHD639" s="133"/>
      <c r="BHE639" s="133"/>
      <c r="BHF639" s="133"/>
      <c r="BHG639" s="133"/>
      <c r="BHH639" s="133"/>
      <c r="BHI639" s="133"/>
      <c r="BHJ639" s="133"/>
      <c r="BHK639" s="133"/>
      <c r="BHL639" s="133"/>
      <c r="BHM639" s="133"/>
      <c r="BHN639" s="133"/>
      <c r="BHO639" s="133"/>
      <c r="BHP639" s="133"/>
      <c r="BHQ639" s="133"/>
      <c r="BHR639" s="133"/>
      <c r="BHS639" s="133"/>
      <c r="BHT639" s="133"/>
      <c r="BHU639" s="133"/>
      <c r="BHV639" s="133"/>
      <c r="BHW639" s="133"/>
      <c r="BHX639" s="133"/>
      <c r="BHY639" s="133"/>
      <c r="BHZ639" s="133"/>
      <c r="BIA639" s="133"/>
      <c r="BIB639" s="133"/>
      <c r="BIC639" s="133"/>
      <c r="BID639" s="133"/>
      <c r="BIE639" s="133"/>
      <c r="BIF639" s="133"/>
      <c r="BIG639" s="133"/>
      <c r="BIH639" s="133"/>
      <c r="BII639" s="133"/>
      <c r="BIJ639" s="133"/>
      <c r="BIK639" s="133"/>
      <c r="BIL639" s="133"/>
      <c r="BIM639" s="133"/>
      <c r="BIN639" s="133"/>
      <c r="BIO639" s="133"/>
      <c r="BIP639" s="133"/>
      <c r="BIQ639" s="133"/>
      <c r="BIR639" s="133"/>
      <c r="BIS639" s="133"/>
      <c r="BIT639" s="133"/>
      <c r="BIU639" s="133"/>
      <c r="BIV639" s="133"/>
      <c r="BIW639" s="133"/>
      <c r="BIX639" s="133"/>
      <c r="BIY639" s="133"/>
      <c r="BIZ639" s="133"/>
      <c r="BJA639" s="133"/>
      <c r="BJB639" s="133"/>
      <c r="BJC639" s="133"/>
      <c r="BJD639" s="133"/>
      <c r="BJE639" s="133"/>
      <c r="BJF639" s="133"/>
      <c r="BJG639" s="133"/>
      <c r="BJH639" s="133"/>
      <c r="BJI639" s="133"/>
      <c r="BJJ639" s="133"/>
      <c r="BJK639" s="133"/>
      <c r="BJL639" s="133"/>
      <c r="BJM639" s="133"/>
      <c r="BJN639" s="133"/>
      <c r="BJO639" s="133"/>
      <c r="BJP639" s="133"/>
      <c r="BJQ639" s="133"/>
      <c r="BJR639" s="133"/>
      <c r="BJS639" s="133"/>
      <c r="BJT639" s="133"/>
      <c r="BJU639" s="133"/>
      <c r="BJV639" s="133"/>
      <c r="BJW639" s="133"/>
      <c r="BJX639" s="133"/>
      <c r="BJY639" s="133"/>
      <c r="BJZ639" s="133"/>
      <c r="BKA639" s="133"/>
      <c r="BKB639" s="133"/>
      <c r="BKC639" s="133"/>
      <c r="BKD639" s="133"/>
      <c r="BKE639" s="133"/>
      <c r="BKF639" s="133"/>
      <c r="BKG639" s="133"/>
      <c r="BKH639" s="133"/>
      <c r="BKI639" s="133"/>
      <c r="BKJ639" s="133"/>
      <c r="BKK639" s="133"/>
      <c r="BKL639" s="133"/>
      <c r="BKM639" s="133"/>
      <c r="BKN639" s="133"/>
      <c r="BKO639" s="133"/>
      <c r="BKP639" s="133"/>
      <c r="BKQ639" s="133"/>
      <c r="BKR639" s="133"/>
      <c r="BKS639" s="133"/>
      <c r="BKT639" s="133"/>
      <c r="BKU639" s="133"/>
      <c r="BKV639" s="133"/>
      <c r="BKW639" s="133"/>
      <c r="BKX639" s="133"/>
      <c r="BKY639" s="133"/>
      <c r="BKZ639" s="133"/>
      <c r="BLA639" s="133"/>
      <c r="BLB639" s="133"/>
      <c r="BLC639" s="133"/>
      <c r="BLD639" s="133"/>
      <c r="BLE639" s="133"/>
      <c r="BLF639" s="133"/>
      <c r="BLG639" s="133"/>
      <c r="BLH639" s="133"/>
      <c r="BLI639" s="133"/>
      <c r="BLJ639" s="133"/>
      <c r="BLK639" s="133"/>
      <c r="BLL639" s="133"/>
      <c r="BLM639" s="133"/>
      <c r="BLN639" s="133"/>
      <c r="BLO639" s="133"/>
      <c r="BLP639" s="133"/>
      <c r="BLQ639" s="133"/>
      <c r="BLR639" s="133"/>
      <c r="BLS639" s="133"/>
      <c r="BLT639" s="133"/>
      <c r="BLU639" s="133"/>
      <c r="BLV639" s="133"/>
      <c r="BLW639" s="133"/>
      <c r="BLX639" s="133"/>
      <c r="BLY639" s="133"/>
      <c r="BLZ639" s="133"/>
      <c r="BMA639" s="133"/>
      <c r="BMB639" s="133"/>
      <c r="BMC639" s="133"/>
      <c r="BMD639" s="133"/>
      <c r="BME639" s="133"/>
      <c r="BMF639" s="133"/>
      <c r="BMG639" s="133"/>
      <c r="BMH639" s="133"/>
      <c r="BMI639" s="133"/>
      <c r="BMJ639" s="133"/>
      <c r="BMK639" s="133"/>
      <c r="BML639" s="133"/>
      <c r="BMM639" s="133"/>
      <c r="BMN639" s="133"/>
      <c r="BMO639" s="133"/>
      <c r="BMP639" s="133"/>
      <c r="BMQ639" s="133"/>
      <c r="BMR639" s="133"/>
      <c r="BMS639" s="133"/>
      <c r="BMT639" s="133"/>
      <c r="BMU639" s="133"/>
      <c r="BMV639" s="133"/>
      <c r="BMW639" s="133"/>
      <c r="BMX639" s="133"/>
      <c r="BMY639" s="133"/>
      <c r="BMZ639" s="133"/>
      <c r="BNA639" s="133"/>
      <c r="BNB639" s="133"/>
      <c r="BNC639" s="133"/>
      <c r="BND639" s="133"/>
      <c r="BNE639" s="133"/>
      <c r="BNF639" s="133"/>
      <c r="BNG639" s="133"/>
      <c r="BNH639" s="133"/>
      <c r="BNI639" s="133"/>
      <c r="BNJ639" s="133"/>
      <c r="BNK639" s="133"/>
      <c r="BNL639" s="133"/>
      <c r="BNM639" s="133"/>
      <c r="BNN639" s="133"/>
      <c r="BNO639" s="133"/>
      <c r="BNP639" s="133"/>
      <c r="BNQ639" s="133"/>
      <c r="BNR639" s="133"/>
      <c r="BNS639" s="133"/>
      <c r="BNT639" s="133"/>
      <c r="BNU639" s="133"/>
      <c r="BNV639" s="133"/>
      <c r="BNW639" s="133"/>
      <c r="BNX639" s="133"/>
      <c r="BNY639" s="133"/>
      <c r="BNZ639" s="133"/>
      <c r="BOA639" s="133"/>
      <c r="BOB639" s="133"/>
      <c r="BOC639" s="133"/>
      <c r="BOD639" s="133"/>
      <c r="BOE639" s="133"/>
      <c r="BOF639" s="133"/>
      <c r="BOG639" s="133"/>
      <c r="BOH639" s="133"/>
      <c r="BOI639" s="133"/>
      <c r="BOJ639" s="133"/>
      <c r="BOK639" s="133"/>
      <c r="BOL639" s="133"/>
      <c r="BOM639" s="133"/>
      <c r="BON639" s="133"/>
      <c r="BOO639" s="133"/>
      <c r="BOP639" s="133"/>
      <c r="BOQ639" s="133"/>
      <c r="BOR639" s="133"/>
      <c r="BOS639" s="133"/>
      <c r="BOT639" s="133"/>
      <c r="BOU639" s="133"/>
      <c r="BOV639" s="133"/>
      <c r="BOW639" s="133"/>
      <c r="BOX639" s="133"/>
      <c r="BOY639" s="133"/>
      <c r="BOZ639" s="133"/>
      <c r="BPA639" s="133"/>
      <c r="BPB639" s="133"/>
      <c r="BPC639" s="133"/>
      <c r="BPD639" s="133"/>
      <c r="BPE639" s="133"/>
      <c r="BPF639" s="133"/>
      <c r="BPG639" s="133"/>
      <c r="BPH639" s="133"/>
      <c r="BPI639" s="133"/>
      <c r="BPJ639" s="133"/>
      <c r="BPK639" s="133"/>
      <c r="BPL639" s="133"/>
      <c r="BPM639" s="133"/>
      <c r="BPN639" s="133"/>
      <c r="BPO639" s="133"/>
      <c r="BPP639" s="133"/>
      <c r="BPQ639" s="133"/>
      <c r="BPR639" s="133"/>
      <c r="BPS639" s="133"/>
      <c r="BPT639" s="133"/>
      <c r="BPU639" s="133"/>
      <c r="BPV639" s="133"/>
      <c r="BPW639" s="133"/>
      <c r="BPX639" s="133"/>
      <c r="BPY639" s="133"/>
      <c r="BPZ639" s="133"/>
      <c r="BQA639" s="133"/>
      <c r="BQB639" s="133"/>
      <c r="BQC639" s="133"/>
      <c r="BQD639" s="133"/>
      <c r="BQE639" s="133"/>
      <c r="BQF639" s="133"/>
      <c r="BQG639" s="133"/>
      <c r="BQH639" s="133"/>
      <c r="BQI639" s="133"/>
      <c r="BQJ639" s="133"/>
      <c r="BQK639" s="133"/>
      <c r="BQL639" s="133"/>
      <c r="BQM639" s="133"/>
      <c r="BQN639" s="133"/>
      <c r="BQO639" s="133"/>
      <c r="BQP639" s="133"/>
      <c r="BQQ639" s="133"/>
      <c r="BQR639" s="133"/>
      <c r="BQS639" s="133"/>
      <c r="BQT639" s="133"/>
      <c r="BQU639" s="133"/>
      <c r="BQV639" s="133"/>
      <c r="BQW639" s="133"/>
      <c r="BQX639" s="133"/>
      <c r="BQY639" s="133"/>
      <c r="BQZ639" s="133"/>
      <c r="BRA639" s="133"/>
      <c r="BRB639" s="133"/>
      <c r="BRC639" s="133"/>
      <c r="BRD639" s="133"/>
      <c r="BRE639" s="133"/>
      <c r="BRF639" s="133"/>
      <c r="BRG639" s="133"/>
      <c r="BRH639" s="133"/>
      <c r="BRI639" s="133"/>
      <c r="BRJ639" s="133"/>
      <c r="BRK639" s="133"/>
      <c r="BRL639" s="133"/>
      <c r="BRM639" s="133"/>
      <c r="BRN639" s="133"/>
      <c r="BRO639" s="133"/>
      <c r="BRP639" s="133"/>
      <c r="BRQ639" s="133"/>
      <c r="BRR639" s="133"/>
      <c r="BRS639" s="133"/>
      <c r="BRT639" s="133"/>
      <c r="BRU639" s="133"/>
      <c r="BRV639" s="133"/>
      <c r="BRW639" s="133"/>
      <c r="BRX639" s="133"/>
      <c r="BRY639" s="133"/>
      <c r="BRZ639" s="133"/>
      <c r="BSA639" s="133"/>
      <c r="BSB639" s="133"/>
      <c r="BSC639" s="133"/>
      <c r="BSD639" s="133"/>
      <c r="BSE639" s="133"/>
      <c r="BSF639" s="133"/>
      <c r="BSG639" s="133"/>
      <c r="BSH639" s="133"/>
      <c r="BSI639" s="133"/>
      <c r="BSJ639" s="133"/>
      <c r="BSK639" s="133"/>
      <c r="BSL639" s="133"/>
      <c r="BSM639" s="133"/>
      <c r="BSN639" s="133"/>
      <c r="BSO639" s="133"/>
      <c r="BSP639" s="133"/>
      <c r="BSQ639" s="133"/>
      <c r="BSR639" s="133"/>
      <c r="BSS639" s="133"/>
      <c r="BST639" s="133"/>
      <c r="BSU639" s="133"/>
      <c r="BSV639" s="133"/>
      <c r="BSW639" s="133"/>
      <c r="BSX639" s="133"/>
      <c r="BSY639" s="133"/>
      <c r="BSZ639" s="133"/>
      <c r="BTA639" s="133"/>
      <c r="BTB639" s="133"/>
      <c r="BTC639" s="133"/>
      <c r="BTD639" s="133"/>
      <c r="BTE639" s="133"/>
      <c r="BTF639" s="133"/>
      <c r="BTG639" s="133"/>
      <c r="BTH639" s="133"/>
      <c r="BTI639" s="133"/>
      <c r="BTJ639" s="133"/>
      <c r="BTK639" s="133"/>
      <c r="BTL639" s="133"/>
      <c r="BTM639" s="133"/>
      <c r="BTN639" s="133"/>
      <c r="BTO639" s="133"/>
      <c r="BTP639" s="133"/>
      <c r="BTQ639" s="133"/>
      <c r="BTR639" s="133"/>
      <c r="BTS639" s="133"/>
      <c r="BTT639" s="133"/>
      <c r="BTU639" s="133"/>
      <c r="BTV639" s="133"/>
      <c r="BTW639" s="133"/>
      <c r="BTX639" s="133"/>
      <c r="BTY639" s="133"/>
      <c r="BTZ639" s="133"/>
      <c r="BUA639" s="133"/>
      <c r="BUB639" s="133"/>
      <c r="BUC639" s="133"/>
      <c r="BUD639" s="133"/>
      <c r="BUE639" s="133"/>
      <c r="BUF639" s="133"/>
      <c r="BUG639" s="133"/>
      <c r="BUH639" s="133"/>
      <c r="BUI639" s="133"/>
      <c r="BUJ639" s="133"/>
      <c r="BUK639" s="133"/>
      <c r="BUL639" s="133"/>
      <c r="BUM639" s="133"/>
      <c r="BUN639" s="133"/>
      <c r="BUO639" s="133"/>
      <c r="BUP639" s="133"/>
      <c r="BUQ639" s="133"/>
      <c r="BUR639" s="133"/>
      <c r="BUS639" s="133"/>
      <c r="BUT639" s="133"/>
      <c r="BUU639" s="133"/>
      <c r="BUV639" s="133"/>
      <c r="BUW639" s="133"/>
      <c r="BUX639" s="133"/>
      <c r="BUY639" s="133"/>
      <c r="BUZ639" s="133"/>
      <c r="BVA639" s="133"/>
      <c r="BVB639" s="133"/>
      <c r="BVC639" s="133"/>
      <c r="BVD639" s="133"/>
      <c r="BVE639" s="133"/>
      <c r="BVF639" s="133"/>
      <c r="BVG639" s="133"/>
      <c r="BVH639" s="133"/>
      <c r="BVI639" s="133"/>
      <c r="BVJ639" s="133"/>
      <c r="BVK639" s="133"/>
      <c r="BVL639" s="133"/>
      <c r="BVM639" s="133"/>
      <c r="BVN639" s="133"/>
      <c r="BVO639" s="133"/>
      <c r="BVP639" s="133"/>
      <c r="BVQ639" s="133"/>
      <c r="BVR639" s="133"/>
      <c r="BVS639" s="133"/>
      <c r="BVT639" s="133"/>
      <c r="BVU639" s="133"/>
      <c r="BVV639" s="133"/>
      <c r="BVW639" s="133"/>
      <c r="BVX639" s="133"/>
      <c r="BVY639" s="133"/>
      <c r="BVZ639" s="133"/>
      <c r="BWA639" s="133"/>
      <c r="BWB639" s="133"/>
      <c r="BWC639" s="133"/>
      <c r="BWD639" s="133"/>
      <c r="BWE639" s="133"/>
      <c r="BWF639" s="133"/>
      <c r="BWG639" s="133"/>
      <c r="BWH639" s="133"/>
      <c r="BWI639" s="133"/>
      <c r="BWJ639" s="133"/>
      <c r="BWK639" s="133"/>
      <c r="BWL639" s="133"/>
      <c r="BWM639" s="133"/>
      <c r="BWN639" s="133"/>
      <c r="BWO639" s="133"/>
      <c r="BWP639" s="133"/>
      <c r="BWQ639" s="133"/>
      <c r="BWR639" s="133"/>
      <c r="BWS639" s="133"/>
      <c r="BWT639" s="133"/>
      <c r="BWU639" s="133"/>
      <c r="BWV639" s="133"/>
      <c r="BWW639" s="133"/>
      <c r="BWX639" s="133"/>
      <c r="BWY639" s="133"/>
      <c r="BWZ639" s="133"/>
      <c r="BXA639" s="133"/>
      <c r="BXB639" s="133"/>
      <c r="BXC639" s="133"/>
      <c r="BXD639" s="133"/>
      <c r="BXE639" s="133"/>
      <c r="BXF639" s="133"/>
      <c r="BXG639" s="133"/>
      <c r="BXH639" s="133"/>
      <c r="BXI639" s="133"/>
      <c r="BXJ639" s="133"/>
      <c r="BXK639" s="133"/>
      <c r="BXL639" s="133"/>
      <c r="BXM639" s="133"/>
      <c r="BXN639" s="133"/>
      <c r="BXO639" s="133"/>
      <c r="BXP639" s="133"/>
      <c r="BXQ639" s="133"/>
      <c r="BXR639" s="133"/>
      <c r="BXS639" s="133"/>
      <c r="BXT639" s="133"/>
      <c r="BXU639" s="133"/>
      <c r="BXV639" s="133"/>
      <c r="BXW639" s="133"/>
      <c r="BXX639" s="133"/>
      <c r="BXY639" s="133"/>
      <c r="BXZ639" s="133"/>
      <c r="BYA639" s="133"/>
      <c r="BYB639" s="133"/>
      <c r="BYC639" s="133"/>
      <c r="BYD639" s="133"/>
      <c r="BYE639" s="133"/>
      <c r="BYF639" s="133"/>
      <c r="BYG639" s="133"/>
      <c r="BYH639" s="133"/>
      <c r="BYI639" s="133"/>
      <c r="BYJ639" s="133"/>
      <c r="BYK639" s="133"/>
      <c r="BYL639" s="133"/>
      <c r="BYM639" s="133"/>
      <c r="BYN639" s="133"/>
      <c r="BYO639" s="133"/>
      <c r="BYP639" s="133"/>
      <c r="BYQ639" s="133"/>
      <c r="BYR639" s="133"/>
      <c r="BYS639" s="133"/>
      <c r="BYT639" s="133"/>
      <c r="BYU639" s="133"/>
      <c r="BYV639" s="133"/>
      <c r="BYW639" s="133"/>
      <c r="BYX639" s="133"/>
      <c r="BYY639" s="133"/>
      <c r="BYZ639" s="133"/>
      <c r="BZA639" s="133"/>
      <c r="BZB639" s="133"/>
      <c r="BZC639" s="133"/>
      <c r="BZD639" s="133"/>
      <c r="BZE639" s="133"/>
      <c r="BZF639" s="133"/>
      <c r="BZG639" s="133"/>
      <c r="BZH639" s="133"/>
      <c r="BZI639" s="133"/>
      <c r="BZJ639" s="133"/>
      <c r="BZK639" s="133"/>
      <c r="BZL639" s="133"/>
      <c r="BZM639" s="133"/>
      <c r="BZN639" s="133"/>
      <c r="BZO639" s="133"/>
      <c r="BZP639" s="133"/>
      <c r="BZQ639" s="133"/>
      <c r="BZR639" s="133"/>
      <c r="BZS639" s="133"/>
      <c r="BZT639" s="133"/>
      <c r="BZU639" s="133"/>
      <c r="BZV639" s="133"/>
      <c r="BZW639" s="133"/>
      <c r="BZX639" s="133"/>
      <c r="BZY639" s="133"/>
      <c r="BZZ639" s="133"/>
      <c r="CAA639" s="133"/>
      <c r="CAB639" s="133"/>
      <c r="CAC639" s="133"/>
      <c r="CAD639" s="133"/>
      <c r="CAE639" s="133"/>
      <c r="CAF639" s="133"/>
      <c r="CAG639" s="133"/>
      <c r="CAH639" s="133"/>
      <c r="CAI639" s="133"/>
      <c r="CAJ639" s="133"/>
      <c r="CAK639" s="133"/>
      <c r="CAL639" s="133"/>
      <c r="CAM639" s="133"/>
      <c r="CAN639" s="133"/>
      <c r="CAO639" s="133"/>
      <c r="CAP639" s="133"/>
      <c r="CAQ639" s="133"/>
      <c r="CAR639" s="133"/>
      <c r="CAS639" s="133"/>
      <c r="CAT639" s="133"/>
      <c r="CAU639" s="133"/>
      <c r="CAV639" s="133"/>
      <c r="CAW639" s="133"/>
      <c r="CAX639" s="133"/>
      <c r="CAY639" s="133"/>
      <c r="CAZ639" s="133"/>
      <c r="CBA639" s="133"/>
      <c r="CBB639" s="133"/>
      <c r="CBC639" s="133"/>
      <c r="CBD639" s="133"/>
      <c r="CBE639" s="133"/>
      <c r="CBF639" s="133"/>
      <c r="CBG639" s="133"/>
      <c r="CBH639" s="133"/>
      <c r="CBI639" s="133"/>
      <c r="CBJ639" s="133"/>
      <c r="CBK639" s="133"/>
      <c r="CBL639" s="133"/>
      <c r="CBM639" s="133"/>
      <c r="CBN639" s="133"/>
      <c r="CBO639" s="133"/>
      <c r="CBP639" s="133"/>
      <c r="CBQ639" s="133"/>
      <c r="CBR639" s="133"/>
      <c r="CBS639" s="133"/>
      <c r="CBT639" s="133"/>
      <c r="CBU639" s="133"/>
      <c r="CBV639" s="133"/>
      <c r="CBW639" s="133"/>
      <c r="CBX639" s="133"/>
      <c r="CBY639" s="133"/>
      <c r="CBZ639" s="133"/>
      <c r="CCA639" s="133"/>
      <c r="CCB639" s="133"/>
      <c r="CCC639" s="133"/>
      <c r="CCD639" s="133"/>
      <c r="CCE639" s="133"/>
      <c r="CCF639" s="133"/>
      <c r="CCG639" s="133"/>
      <c r="CCH639" s="133"/>
      <c r="CCI639" s="133"/>
      <c r="CCJ639" s="133"/>
      <c r="CCK639" s="133"/>
      <c r="CCL639" s="133"/>
      <c r="CCM639" s="133"/>
      <c r="CCN639" s="133"/>
      <c r="CCO639" s="133"/>
      <c r="CCP639" s="133"/>
      <c r="CCQ639" s="133"/>
      <c r="CCR639" s="133"/>
      <c r="CCS639" s="133"/>
      <c r="CCT639" s="133"/>
      <c r="CCU639" s="133"/>
      <c r="CCV639" s="133"/>
      <c r="CCW639" s="133"/>
      <c r="CCX639" s="133"/>
      <c r="CCY639" s="133"/>
      <c r="CCZ639" s="133"/>
      <c r="CDA639" s="133"/>
      <c r="CDB639" s="133"/>
      <c r="CDC639" s="133"/>
      <c r="CDD639" s="133"/>
      <c r="CDE639" s="133"/>
      <c r="CDF639" s="133"/>
      <c r="CDG639" s="133"/>
      <c r="CDH639" s="133"/>
      <c r="CDI639" s="133"/>
      <c r="CDJ639" s="133"/>
      <c r="CDK639" s="133"/>
      <c r="CDL639" s="133"/>
      <c r="CDM639" s="133"/>
      <c r="CDN639" s="133"/>
      <c r="CDO639" s="133"/>
      <c r="CDP639" s="133"/>
      <c r="CDQ639" s="133"/>
      <c r="CDR639" s="133"/>
      <c r="CDS639" s="133"/>
      <c r="CDT639" s="133"/>
      <c r="CDU639" s="133"/>
      <c r="CDV639" s="133"/>
      <c r="CDW639" s="133"/>
      <c r="CDX639" s="133"/>
      <c r="CDY639" s="133"/>
      <c r="CDZ639" s="133"/>
      <c r="CEA639" s="133"/>
      <c r="CEB639" s="133"/>
      <c r="CEC639" s="133"/>
      <c r="CED639" s="133"/>
      <c r="CEE639" s="133"/>
      <c r="CEF639" s="133"/>
      <c r="CEG639" s="133"/>
      <c r="CEH639" s="133"/>
      <c r="CEI639" s="133"/>
      <c r="CEJ639" s="133"/>
      <c r="CEK639" s="133"/>
      <c r="CEL639" s="133"/>
      <c r="CEM639" s="133"/>
      <c r="CEN639" s="133"/>
      <c r="CEO639" s="133"/>
      <c r="CEP639" s="133"/>
      <c r="CEQ639" s="133"/>
      <c r="CER639" s="133"/>
      <c r="CES639" s="133"/>
      <c r="CET639" s="133"/>
      <c r="CEU639" s="133"/>
      <c r="CEV639" s="133"/>
      <c r="CEW639" s="133"/>
      <c r="CEX639" s="133"/>
      <c r="CEY639" s="133"/>
      <c r="CEZ639" s="133"/>
      <c r="CFA639" s="133"/>
      <c r="CFB639" s="133"/>
      <c r="CFC639" s="133"/>
      <c r="CFD639" s="133"/>
      <c r="CFE639" s="133"/>
      <c r="CFF639" s="133"/>
      <c r="CFG639" s="133"/>
      <c r="CFH639" s="133"/>
      <c r="CFI639" s="133"/>
      <c r="CFJ639" s="133"/>
      <c r="CFK639" s="133"/>
      <c r="CFL639" s="133"/>
      <c r="CFM639" s="133"/>
      <c r="CFN639" s="133"/>
      <c r="CFO639" s="133"/>
      <c r="CFP639" s="133"/>
      <c r="CFQ639" s="133"/>
      <c r="CFR639" s="133"/>
      <c r="CFS639" s="133"/>
      <c r="CFT639" s="133"/>
      <c r="CFU639" s="133"/>
      <c r="CFV639" s="133"/>
      <c r="CFW639" s="133"/>
      <c r="CFX639" s="133"/>
      <c r="CFY639" s="133"/>
      <c r="CFZ639" s="133"/>
      <c r="CGA639" s="133"/>
      <c r="CGB639" s="133"/>
      <c r="CGC639" s="133"/>
      <c r="CGD639" s="133"/>
      <c r="CGE639" s="133"/>
      <c r="CGF639" s="133"/>
      <c r="CGG639" s="133"/>
      <c r="CGH639" s="133"/>
      <c r="CGI639" s="133"/>
      <c r="CGJ639" s="133"/>
      <c r="CGK639" s="133"/>
      <c r="CGL639" s="133"/>
      <c r="CGM639" s="133"/>
      <c r="CGN639" s="133"/>
      <c r="CGO639" s="133"/>
      <c r="CGP639" s="133"/>
      <c r="CGQ639" s="133"/>
      <c r="CGR639" s="133"/>
      <c r="CGS639" s="133"/>
      <c r="CGT639" s="133"/>
      <c r="CGU639" s="133"/>
      <c r="CGV639" s="133"/>
      <c r="CGW639" s="133"/>
      <c r="CGX639" s="133"/>
      <c r="CGY639" s="133"/>
      <c r="CGZ639" s="133"/>
      <c r="CHA639" s="133"/>
      <c r="CHB639" s="133"/>
      <c r="CHC639" s="133"/>
      <c r="CHD639" s="133"/>
      <c r="CHE639" s="133"/>
      <c r="CHF639" s="133"/>
      <c r="CHG639" s="133"/>
      <c r="CHH639" s="133"/>
      <c r="CHI639" s="133"/>
      <c r="CHJ639" s="133"/>
      <c r="CHK639" s="133"/>
      <c r="CHL639" s="133"/>
      <c r="CHM639" s="133"/>
      <c r="CHN639" s="133"/>
      <c r="CHO639" s="133"/>
      <c r="CHP639" s="133"/>
      <c r="CHQ639" s="133"/>
      <c r="CHR639" s="133"/>
      <c r="CHS639" s="133"/>
      <c r="CHT639" s="133"/>
      <c r="CHU639" s="133"/>
      <c r="CHV639" s="133"/>
      <c r="CHW639" s="133"/>
      <c r="CHX639" s="133"/>
      <c r="CHY639" s="133"/>
      <c r="CHZ639" s="133"/>
      <c r="CIA639" s="133"/>
      <c r="CIB639" s="133"/>
      <c r="CIC639" s="133"/>
      <c r="CID639" s="133"/>
      <c r="CIE639" s="133"/>
      <c r="CIF639" s="133"/>
      <c r="CIG639" s="133"/>
      <c r="CIH639" s="133"/>
      <c r="CII639" s="133"/>
      <c r="CIJ639" s="133"/>
      <c r="CIK639" s="133"/>
      <c r="CIL639" s="133"/>
      <c r="CIM639" s="133"/>
      <c r="CIN639" s="133"/>
      <c r="CIO639" s="133"/>
      <c r="CIP639" s="133"/>
      <c r="CIQ639" s="133"/>
      <c r="CIR639" s="133"/>
      <c r="CIS639" s="133"/>
      <c r="CIT639" s="133"/>
      <c r="CIU639" s="133"/>
      <c r="CIV639" s="133"/>
      <c r="CIW639" s="133"/>
      <c r="CIX639" s="133"/>
      <c r="CIY639" s="133"/>
      <c r="CIZ639" s="133"/>
      <c r="CJA639" s="133"/>
      <c r="CJB639" s="133"/>
      <c r="CJC639" s="133"/>
      <c r="CJD639" s="133"/>
      <c r="CJE639" s="133"/>
      <c r="CJF639" s="133"/>
      <c r="CJG639" s="133"/>
      <c r="CJH639" s="133"/>
      <c r="CJI639" s="133"/>
      <c r="CJJ639" s="133"/>
      <c r="CJK639" s="133"/>
      <c r="CJL639" s="133"/>
      <c r="CJM639" s="133"/>
      <c r="CJN639" s="133"/>
      <c r="CJO639" s="133"/>
      <c r="CJP639" s="133"/>
      <c r="CJQ639" s="133"/>
      <c r="CJR639" s="133"/>
      <c r="CJS639" s="133"/>
      <c r="CJT639" s="133"/>
      <c r="CJU639" s="133"/>
      <c r="CJV639" s="133"/>
      <c r="CJW639" s="133"/>
      <c r="CJX639" s="133"/>
      <c r="CJY639" s="133"/>
      <c r="CJZ639" s="133"/>
      <c r="CKA639" s="133"/>
      <c r="CKB639" s="133"/>
      <c r="CKC639" s="133"/>
      <c r="CKD639" s="133"/>
      <c r="CKE639" s="133"/>
      <c r="CKF639" s="133"/>
      <c r="CKG639" s="133"/>
      <c r="CKH639" s="133"/>
      <c r="CKI639" s="133"/>
      <c r="CKJ639" s="133"/>
      <c r="CKK639" s="133"/>
      <c r="CKL639" s="133"/>
      <c r="CKM639" s="133"/>
      <c r="CKN639" s="133"/>
      <c r="CKO639" s="133"/>
      <c r="CKP639" s="133"/>
      <c r="CKQ639" s="133"/>
      <c r="CKR639" s="133"/>
      <c r="CKS639" s="133"/>
      <c r="CKT639" s="133"/>
      <c r="CKU639" s="133"/>
      <c r="CKV639" s="133"/>
      <c r="CKW639" s="133"/>
      <c r="CKX639" s="133"/>
      <c r="CKY639" s="133"/>
      <c r="CKZ639" s="133"/>
      <c r="CLA639" s="133"/>
      <c r="CLB639" s="133"/>
      <c r="CLC639" s="133"/>
      <c r="CLD639" s="133"/>
      <c r="CLE639" s="133"/>
      <c r="CLF639" s="133"/>
      <c r="CLG639" s="133"/>
      <c r="CLH639" s="133"/>
      <c r="CLI639" s="133"/>
      <c r="CLJ639" s="133"/>
      <c r="CLK639" s="133"/>
      <c r="CLL639" s="133"/>
      <c r="CLM639" s="133"/>
      <c r="CLN639" s="133"/>
      <c r="CLO639" s="133"/>
      <c r="CLP639" s="133"/>
      <c r="CLQ639" s="133"/>
      <c r="CLR639" s="133"/>
      <c r="CLS639" s="133"/>
      <c r="CLT639" s="133"/>
      <c r="CLU639" s="133"/>
      <c r="CLV639" s="133"/>
      <c r="CLW639" s="133"/>
      <c r="CLX639" s="133"/>
      <c r="CLY639" s="133"/>
      <c r="CLZ639" s="133"/>
      <c r="CMA639" s="133"/>
      <c r="CMB639" s="133"/>
      <c r="CMC639" s="133"/>
      <c r="CMD639" s="133"/>
      <c r="CME639" s="133"/>
      <c r="CMF639" s="133"/>
      <c r="CMG639" s="133"/>
      <c r="CMH639" s="133"/>
      <c r="CMI639" s="133"/>
      <c r="CMJ639" s="133"/>
      <c r="CMK639" s="133"/>
      <c r="CML639" s="133"/>
      <c r="CMM639" s="133"/>
      <c r="CMN639" s="133"/>
      <c r="CMO639" s="133"/>
      <c r="CMP639" s="133"/>
      <c r="CMQ639" s="133"/>
      <c r="CMR639" s="133"/>
      <c r="CMS639" s="133"/>
      <c r="CMT639" s="133"/>
      <c r="CMU639" s="133"/>
      <c r="CMV639" s="133"/>
      <c r="CMW639" s="133"/>
      <c r="CMX639" s="133"/>
      <c r="CMY639" s="133"/>
      <c r="CMZ639" s="133"/>
      <c r="CNA639" s="133"/>
      <c r="CNB639" s="133"/>
      <c r="CNC639" s="133"/>
      <c r="CND639" s="133"/>
      <c r="CNE639" s="133"/>
      <c r="CNF639" s="133"/>
      <c r="CNG639" s="133"/>
      <c r="CNH639" s="133"/>
      <c r="CNI639" s="133"/>
      <c r="CNJ639" s="133"/>
      <c r="CNK639" s="133"/>
      <c r="CNL639" s="133"/>
      <c r="CNM639" s="133"/>
      <c r="CNN639" s="133"/>
      <c r="CNO639" s="133"/>
      <c r="CNP639" s="133"/>
      <c r="CNQ639" s="133"/>
      <c r="CNR639" s="133"/>
      <c r="CNS639" s="133"/>
      <c r="CNT639" s="133"/>
      <c r="CNU639" s="133"/>
      <c r="CNV639" s="133"/>
      <c r="CNW639" s="133"/>
      <c r="CNX639" s="133"/>
      <c r="CNY639" s="133"/>
      <c r="CNZ639" s="133"/>
      <c r="COA639" s="133"/>
      <c r="COB639" s="133"/>
      <c r="COC639" s="133"/>
      <c r="COD639" s="133"/>
      <c r="COE639" s="133"/>
      <c r="COF639" s="133"/>
      <c r="COG639" s="133"/>
      <c r="COH639" s="133"/>
      <c r="COI639" s="133"/>
      <c r="COJ639" s="133"/>
      <c r="COK639" s="133"/>
      <c r="COL639" s="133"/>
      <c r="COM639" s="133"/>
      <c r="CON639" s="133"/>
      <c r="COO639" s="133"/>
      <c r="COP639" s="133"/>
      <c r="COQ639" s="133"/>
      <c r="COR639" s="133"/>
      <c r="COS639" s="133"/>
      <c r="COT639" s="133"/>
      <c r="COU639" s="133"/>
      <c r="COV639" s="133"/>
      <c r="COW639" s="133"/>
      <c r="COX639" s="133"/>
      <c r="COY639" s="133"/>
      <c r="COZ639" s="133"/>
      <c r="CPA639" s="133"/>
      <c r="CPB639" s="133"/>
      <c r="CPC639" s="133"/>
      <c r="CPD639" s="133"/>
      <c r="CPE639" s="133"/>
      <c r="CPF639" s="133"/>
      <c r="CPG639" s="133"/>
      <c r="CPH639" s="133"/>
      <c r="CPI639" s="133"/>
      <c r="CPJ639" s="133"/>
      <c r="CPK639" s="133"/>
      <c r="CPL639" s="133"/>
      <c r="CPM639" s="133"/>
      <c r="CPN639" s="133"/>
      <c r="CPO639" s="133"/>
      <c r="CPP639" s="133"/>
      <c r="CPQ639" s="133"/>
      <c r="CPR639" s="133"/>
      <c r="CPS639" s="133"/>
      <c r="CPT639" s="133"/>
      <c r="CPU639" s="133"/>
      <c r="CPV639" s="133"/>
      <c r="CPW639" s="133"/>
      <c r="CPX639" s="133"/>
      <c r="CPY639" s="133"/>
      <c r="CPZ639" s="133"/>
      <c r="CQA639" s="133"/>
      <c r="CQB639" s="133"/>
      <c r="CQC639" s="133"/>
      <c r="CQD639" s="133"/>
      <c r="CQE639" s="133"/>
      <c r="CQF639" s="133"/>
      <c r="CQG639" s="133"/>
      <c r="CQH639" s="133"/>
      <c r="CQI639" s="133"/>
      <c r="CQJ639" s="133"/>
      <c r="CQK639" s="133"/>
      <c r="CQL639" s="133"/>
      <c r="CQM639" s="133"/>
      <c r="CQN639" s="133"/>
      <c r="CQO639" s="133"/>
      <c r="CQP639" s="133"/>
      <c r="CQQ639" s="133"/>
      <c r="CQR639" s="133"/>
      <c r="CQS639" s="133"/>
      <c r="CQT639" s="133"/>
      <c r="CQU639" s="133"/>
      <c r="CQV639" s="133"/>
      <c r="CQW639" s="133"/>
      <c r="CQX639" s="133"/>
      <c r="CQY639" s="133"/>
      <c r="CQZ639" s="133"/>
      <c r="CRA639" s="133"/>
      <c r="CRB639" s="133"/>
      <c r="CRC639" s="133"/>
      <c r="CRD639" s="133"/>
      <c r="CRE639" s="133"/>
      <c r="CRF639" s="133"/>
      <c r="CRG639" s="133"/>
      <c r="CRH639" s="133"/>
      <c r="CRI639" s="133"/>
      <c r="CRJ639" s="133"/>
      <c r="CRK639" s="133"/>
      <c r="CRL639" s="133"/>
      <c r="CRM639" s="133"/>
      <c r="CRN639" s="133"/>
      <c r="CRO639" s="133"/>
      <c r="CRP639" s="133"/>
      <c r="CRQ639" s="133"/>
      <c r="CRR639" s="133"/>
      <c r="CRS639" s="133"/>
      <c r="CRT639" s="133"/>
      <c r="CRU639" s="133"/>
      <c r="CRV639" s="133"/>
      <c r="CRW639" s="133"/>
      <c r="CRX639" s="133"/>
      <c r="CRY639" s="133"/>
      <c r="CRZ639" s="133"/>
      <c r="CSA639" s="133"/>
      <c r="CSB639" s="133"/>
      <c r="CSC639" s="133"/>
      <c r="CSD639" s="133"/>
      <c r="CSE639" s="133"/>
      <c r="CSF639" s="133"/>
      <c r="CSG639" s="133"/>
      <c r="CSH639" s="133"/>
      <c r="CSI639" s="133"/>
      <c r="CSJ639" s="133"/>
      <c r="CSK639" s="133"/>
      <c r="CSL639" s="133"/>
      <c r="CSM639" s="133"/>
      <c r="CSN639" s="133"/>
      <c r="CSO639" s="133"/>
      <c r="CSP639" s="133"/>
      <c r="CSQ639" s="133"/>
      <c r="CSR639" s="133"/>
      <c r="CSS639" s="133"/>
      <c r="CST639" s="133"/>
      <c r="CSU639" s="133"/>
      <c r="CSV639" s="133"/>
      <c r="CSW639" s="133"/>
      <c r="CSX639" s="133"/>
      <c r="CSY639" s="133"/>
      <c r="CSZ639" s="133"/>
      <c r="CTA639" s="133"/>
      <c r="CTB639" s="133"/>
      <c r="CTC639" s="133"/>
      <c r="CTD639" s="133"/>
      <c r="CTE639" s="133"/>
      <c r="CTF639" s="133"/>
      <c r="CTG639" s="133"/>
      <c r="CTH639" s="133"/>
      <c r="CTI639" s="133"/>
      <c r="CTJ639" s="133"/>
      <c r="CTK639" s="133"/>
      <c r="CTL639" s="133"/>
      <c r="CTM639" s="133"/>
      <c r="CTN639" s="133"/>
      <c r="CTO639" s="133"/>
      <c r="CTP639" s="133"/>
      <c r="CTQ639" s="133"/>
      <c r="CTR639" s="133"/>
      <c r="CTS639" s="133"/>
      <c r="CTT639" s="133"/>
      <c r="CTU639" s="133"/>
      <c r="CTV639" s="133"/>
      <c r="CTW639" s="133"/>
      <c r="CTX639" s="133"/>
      <c r="CTY639" s="133"/>
      <c r="CTZ639" s="133"/>
      <c r="CUA639" s="133"/>
      <c r="CUB639" s="133"/>
      <c r="CUC639" s="133"/>
      <c r="CUD639" s="133"/>
      <c r="CUE639" s="133"/>
      <c r="CUF639" s="133"/>
      <c r="CUG639" s="133"/>
      <c r="CUH639" s="133"/>
      <c r="CUI639" s="133"/>
      <c r="CUJ639" s="133"/>
      <c r="CUK639" s="133"/>
      <c r="CUL639" s="133"/>
      <c r="CUM639" s="133"/>
      <c r="CUN639" s="133"/>
      <c r="CUO639" s="133"/>
      <c r="CUP639" s="133"/>
      <c r="CUQ639" s="133"/>
      <c r="CUR639" s="133"/>
      <c r="CUS639" s="133"/>
      <c r="CUT639" s="133"/>
      <c r="CUU639" s="133"/>
      <c r="CUV639" s="133"/>
      <c r="CUW639" s="133"/>
      <c r="CUX639" s="133"/>
      <c r="CUY639" s="133"/>
      <c r="CUZ639" s="133"/>
      <c r="CVA639" s="133"/>
      <c r="CVB639" s="133"/>
      <c r="CVC639" s="133"/>
      <c r="CVD639" s="133"/>
      <c r="CVE639" s="133"/>
      <c r="CVF639" s="133"/>
      <c r="CVG639" s="133"/>
      <c r="CVH639" s="133"/>
      <c r="CVI639" s="133"/>
      <c r="CVJ639" s="133"/>
      <c r="CVK639" s="133"/>
      <c r="CVL639" s="133"/>
      <c r="CVM639" s="133"/>
      <c r="CVN639" s="133"/>
      <c r="CVO639" s="133"/>
      <c r="CVP639" s="133"/>
      <c r="CVQ639" s="133"/>
      <c r="CVR639" s="133"/>
      <c r="CVS639" s="133"/>
      <c r="CVT639" s="133"/>
      <c r="CVU639" s="133"/>
      <c r="CVV639" s="133"/>
      <c r="CVW639" s="133"/>
      <c r="CVX639" s="133"/>
      <c r="CVY639" s="133"/>
      <c r="CVZ639" s="133"/>
      <c r="CWA639" s="133"/>
      <c r="CWB639" s="133"/>
      <c r="CWC639" s="133"/>
      <c r="CWD639" s="133"/>
      <c r="CWE639" s="133"/>
      <c r="CWF639" s="133"/>
      <c r="CWG639" s="133"/>
      <c r="CWH639" s="133"/>
      <c r="CWI639" s="133"/>
      <c r="CWJ639" s="133"/>
      <c r="CWK639" s="133"/>
      <c r="CWL639" s="133"/>
      <c r="CWM639" s="133"/>
      <c r="CWN639" s="133"/>
      <c r="CWO639" s="133"/>
      <c r="CWP639" s="133"/>
      <c r="CWQ639" s="133"/>
      <c r="CWR639" s="133"/>
      <c r="CWS639" s="133"/>
      <c r="CWT639" s="133"/>
      <c r="CWU639" s="133"/>
      <c r="CWV639" s="133"/>
      <c r="CWW639" s="133"/>
      <c r="CWX639" s="133"/>
      <c r="CWY639" s="133"/>
      <c r="CWZ639" s="133"/>
      <c r="CXA639" s="133"/>
      <c r="CXB639" s="133"/>
      <c r="CXC639" s="133"/>
      <c r="CXD639" s="133"/>
      <c r="CXE639" s="133"/>
      <c r="CXF639" s="133"/>
      <c r="CXG639" s="133"/>
      <c r="CXH639" s="133"/>
      <c r="CXI639" s="133"/>
      <c r="CXJ639" s="133"/>
      <c r="CXK639" s="133"/>
      <c r="CXL639" s="133"/>
      <c r="CXM639" s="133"/>
      <c r="CXN639" s="133"/>
      <c r="CXO639" s="133"/>
      <c r="CXP639" s="133"/>
      <c r="CXQ639" s="133"/>
      <c r="CXR639" s="133"/>
      <c r="CXS639" s="133"/>
      <c r="CXT639" s="133"/>
      <c r="CXU639" s="133"/>
      <c r="CXV639" s="133"/>
      <c r="CXW639" s="133"/>
      <c r="CXX639" s="133"/>
      <c r="CXY639" s="133"/>
      <c r="CXZ639" s="133"/>
      <c r="CYA639" s="133"/>
      <c r="CYB639" s="133"/>
      <c r="CYC639" s="133"/>
      <c r="CYD639" s="133"/>
      <c r="CYE639" s="133"/>
      <c r="CYF639" s="133"/>
      <c r="CYG639" s="133"/>
      <c r="CYH639" s="133"/>
      <c r="CYI639" s="133"/>
      <c r="CYJ639" s="133"/>
      <c r="CYK639" s="133"/>
      <c r="CYL639" s="133"/>
      <c r="CYM639" s="133"/>
      <c r="CYN639" s="133"/>
      <c r="CYO639" s="133"/>
      <c r="CYP639" s="133"/>
      <c r="CYQ639" s="133"/>
      <c r="CYR639" s="133"/>
      <c r="CYS639" s="133"/>
      <c r="CYT639" s="133"/>
      <c r="CYU639" s="133"/>
      <c r="CYV639" s="133"/>
      <c r="CYW639" s="133"/>
      <c r="CYX639" s="133"/>
      <c r="CYY639" s="133"/>
      <c r="CYZ639" s="133"/>
      <c r="CZA639" s="133"/>
      <c r="CZB639" s="133"/>
      <c r="CZC639" s="133"/>
      <c r="CZD639" s="133"/>
      <c r="CZE639" s="133"/>
      <c r="CZF639" s="133"/>
      <c r="CZG639" s="133"/>
      <c r="CZH639" s="133"/>
      <c r="CZI639" s="133"/>
      <c r="CZJ639" s="133"/>
      <c r="CZK639" s="133"/>
      <c r="CZL639" s="133"/>
      <c r="CZM639" s="133"/>
      <c r="CZN639" s="133"/>
      <c r="CZO639" s="133"/>
      <c r="CZP639" s="133"/>
      <c r="CZQ639" s="133"/>
      <c r="CZR639" s="133"/>
      <c r="CZS639" s="133"/>
      <c r="CZT639" s="133"/>
      <c r="CZU639" s="133"/>
      <c r="CZV639" s="133"/>
      <c r="CZW639" s="133"/>
      <c r="CZX639" s="133"/>
      <c r="CZY639" s="133"/>
      <c r="CZZ639" s="133"/>
      <c r="DAA639" s="133"/>
      <c r="DAB639" s="133"/>
      <c r="DAC639" s="133"/>
      <c r="DAD639" s="133"/>
      <c r="DAE639" s="133"/>
      <c r="DAF639" s="133"/>
      <c r="DAG639" s="133"/>
      <c r="DAH639" s="133"/>
      <c r="DAI639" s="133"/>
      <c r="DAJ639" s="133"/>
      <c r="DAK639" s="133"/>
      <c r="DAL639" s="133"/>
      <c r="DAM639" s="133"/>
      <c r="DAN639" s="133"/>
      <c r="DAO639" s="133"/>
      <c r="DAP639" s="133"/>
      <c r="DAQ639" s="133"/>
      <c r="DAR639" s="133"/>
      <c r="DAS639" s="133"/>
      <c r="DAT639" s="133"/>
      <c r="DAU639" s="133"/>
      <c r="DAV639" s="133"/>
      <c r="DAW639" s="133"/>
      <c r="DAX639" s="133"/>
      <c r="DAY639" s="133"/>
      <c r="DAZ639" s="133"/>
      <c r="DBA639" s="133"/>
      <c r="DBB639" s="133"/>
      <c r="DBC639" s="133"/>
      <c r="DBD639" s="133"/>
      <c r="DBE639" s="133"/>
      <c r="DBF639" s="133"/>
      <c r="DBG639" s="133"/>
      <c r="DBH639" s="133"/>
      <c r="DBI639" s="133"/>
      <c r="DBJ639" s="133"/>
      <c r="DBK639" s="133"/>
      <c r="DBL639" s="133"/>
      <c r="DBM639" s="133"/>
      <c r="DBN639" s="133"/>
      <c r="DBO639" s="133"/>
      <c r="DBP639" s="133"/>
      <c r="DBQ639" s="133"/>
      <c r="DBR639" s="133"/>
      <c r="DBS639" s="133"/>
      <c r="DBT639" s="133"/>
      <c r="DBU639" s="133"/>
      <c r="DBV639" s="133"/>
      <c r="DBW639" s="133"/>
      <c r="DBX639" s="133"/>
      <c r="DBY639" s="133"/>
      <c r="DBZ639" s="133"/>
      <c r="DCA639" s="133"/>
      <c r="DCB639" s="133"/>
      <c r="DCC639" s="133"/>
      <c r="DCD639" s="133"/>
      <c r="DCE639" s="133"/>
      <c r="DCF639" s="133"/>
      <c r="DCG639" s="133"/>
      <c r="DCH639" s="133"/>
      <c r="DCI639" s="133"/>
      <c r="DCJ639" s="133"/>
      <c r="DCK639" s="133"/>
      <c r="DCL639" s="133"/>
      <c r="DCM639" s="133"/>
      <c r="DCN639" s="133"/>
      <c r="DCO639" s="133"/>
      <c r="DCP639" s="133"/>
      <c r="DCQ639" s="133"/>
      <c r="DCR639" s="133"/>
      <c r="DCS639" s="133"/>
      <c r="DCT639" s="133"/>
      <c r="DCU639" s="133"/>
      <c r="DCV639" s="133"/>
      <c r="DCW639" s="133"/>
      <c r="DCX639" s="133"/>
      <c r="DCY639" s="133"/>
      <c r="DCZ639" s="133"/>
      <c r="DDA639" s="133"/>
      <c r="DDB639" s="133"/>
      <c r="DDC639" s="133"/>
      <c r="DDD639" s="133"/>
      <c r="DDE639" s="133"/>
      <c r="DDF639" s="133"/>
      <c r="DDG639" s="133"/>
      <c r="DDH639" s="133"/>
      <c r="DDI639" s="133"/>
      <c r="DDJ639" s="133"/>
      <c r="DDK639" s="133"/>
      <c r="DDL639" s="133"/>
      <c r="DDM639" s="133"/>
      <c r="DDN639" s="133"/>
      <c r="DDO639" s="133"/>
      <c r="DDP639" s="133"/>
      <c r="DDQ639" s="133"/>
      <c r="DDR639" s="133"/>
      <c r="DDS639" s="133"/>
      <c r="DDT639" s="133"/>
      <c r="DDU639" s="133"/>
      <c r="DDV639" s="133"/>
      <c r="DDW639" s="133"/>
      <c r="DDX639" s="133"/>
      <c r="DDY639" s="133"/>
      <c r="DDZ639" s="133"/>
      <c r="DEA639" s="133"/>
      <c r="DEB639" s="133"/>
      <c r="DEC639" s="133"/>
      <c r="DED639" s="133"/>
      <c r="DEE639" s="133"/>
      <c r="DEF639" s="133"/>
      <c r="DEG639" s="133"/>
      <c r="DEH639" s="133"/>
      <c r="DEI639" s="133"/>
      <c r="DEJ639" s="133"/>
      <c r="DEK639" s="133"/>
      <c r="DEL639" s="133"/>
      <c r="DEM639" s="133"/>
      <c r="DEN639" s="133"/>
      <c r="DEO639" s="133"/>
      <c r="DEP639" s="133"/>
      <c r="DEQ639" s="133"/>
      <c r="DER639" s="133"/>
      <c r="DES639" s="133"/>
      <c r="DET639" s="133"/>
      <c r="DEU639" s="133"/>
      <c r="DEV639" s="133"/>
      <c r="DEW639" s="133"/>
      <c r="DEX639" s="133"/>
      <c r="DEY639" s="133"/>
      <c r="DEZ639" s="133"/>
      <c r="DFA639" s="133"/>
      <c r="DFB639" s="133"/>
      <c r="DFC639" s="133"/>
      <c r="DFD639" s="133"/>
      <c r="DFE639" s="133"/>
      <c r="DFF639" s="133"/>
      <c r="DFG639" s="133"/>
      <c r="DFH639" s="133"/>
      <c r="DFI639" s="133"/>
      <c r="DFJ639" s="133"/>
      <c r="DFK639" s="133"/>
      <c r="DFL639" s="133"/>
      <c r="DFM639" s="133"/>
      <c r="DFN639" s="133"/>
      <c r="DFO639" s="133"/>
      <c r="DFP639" s="133"/>
      <c r="DFQ639" s="133"/>
      <c r="DFR639" s="133"/>
      <c r="DFS639" s="133"/>
      <c r="DFT639" s="133"/>
      <c r="DFU639" s="133"/>
      <c r="DFV639" s="133"/>
      <c r="DFW639" s="133"/>
      <c r="DFX639" s="133"/>
      <c r="DFY639" s="133"/>
      <c r="DFZ639" s="133"/>
      <c r="DGA639" s="133"/>
      <c r="DGB639" s="133"/>
      <c r="DGC639" s="133"/>
      <c r="DGD639" s="133"/>
      <c r="DGE639" s="133"/>
      <c r="DGF639" s="133"/>
      <c r="DGG639" s="133"/>
      <c r="DGH639" s="133"/>
      <c r="DGI639" s="133"/>
      <c r="DGJ639" s="133"/>
      <c r="DGK639" s="133"/>
      <c r="DGL639" s="133"/>
      <c r="DGM639" s="133"/>
      <c r="DGN639" s="133"/>
      <c r="DGO639" s="133"/>
      <c r="DGP639" s="133"/>
      <c r="DGQ639" s="133"/>
      <c r="DGR639" s="133"/>
      <c r="DGS639" s="133"/>
      <c r="DGT639" s="133"/>
      <c r="DGU639" s="133"/>
      <c r="DGV639" s="133"/>
      <c r="DGW639" s="133"/>
      <c r="DGX639" s="133"/>
      <c r="DGY639" s="133"/>
      <c r="DGZ639" s="133"/>
      <c r="DHA639" s="133"/>
      <c r="DHB639" s="133"/>
      <c r="DHC639" s="133"/>
      <c r="DHD639" s="133"/>
      <c r="DHE639" s="133"/>
      <c r="DHF639" s="133"/>
      <c r="DHG639" s="133"/>
      <c r="DHH639" s="133"/>
      <c r="DHI639" s="133"/>
      <c r="DHJ639" s="133"/>
      <c r="DHK639" s="133"/>
      <c r="DHL639" s="133"/>
      <c r="DHM639" s="133"/>
      <c r="DHN639" s="133"/>
      <c r="DHO639" s="133"/>
      <c r="DHP639" s="133"/>
      <c r="DHQ639" s="133"/>
      <c r="DHR639" s="133"/>
      <c r="DHS639" s="133"/>
      <c r="DHT639" s="133"/>
      <c r="DHU639" s="133"/>
      <c r="DHV639" s="133"/>
      <c r="DHW639" s="133"/>
      <c r="DHX639" s="133"/>
      <c r="DHY639" s="133"/>
      <c r="DHZ639" s="133"/>
      <c r="DIA639" s="133"/>
      <c r="DIB639" s="133"/>
      <c r="DIC639" s="133"/>
      <c r="DID639" s="133"/>
      <c r="DIE639" s="133"/>
      <c r="DIF639" s="133"/>
      <c r="DIG639" s="133"/>
      <c r="DIH639" s="133"/>
      <c r="DII639" s="133"/>
      <c r="DIJ639" s="133"/>
      <c r="DIK639" s="133"/>
      <c r="DIL639" s="133"/>
      <c r="DIM639" s="133"/>
      <c r="DIN639" s="133"/>
      <c r="DIO639" s="133"/>
      <c r="DIP639" s="133"/>
      <c r="DIQ639" s="133"/>
      <c r="DIR639" s="133"/>
      <c r="DIS639" s="133"/>
      <c r="DIT639" s="133"/>
      <c r="DIU639" s="133"/>
      <c r="DIV639" s="133"/>
      <c r="DIW639" s="133"/>
      <c r="DIX639" s="133"/>
      <c r="DIY639" s="133"/>
      <c r="DIZ639" s="133"/>
      <c r="DJA639" s="133"/>
      <c r="DJB639" s="133"/>
      <c r="DJC639" s="133"/>
      <c r="DJD639" s="133"/>
      <c r="DJE639" s="133"/>
      <c r="DJF639" s="133"/>
      <c r="DJG639" s="133"/>
      <c r="DJH639" s="133"/>
      <c r="DJI639" s="133"/>
      <c r="DJJ639" s="133"/>
      <c r="DJK639" s="133"/>
      <c r="DJL639" s="133"/>
      <c r="DJM639" s="133"/>
      <c r="DJN639" s="133"/>
      <c r="DJO639" s="133"/>
      <c r="DJP639" s="133"/>
      <c r="DJQ639" s="133"/>
      <c r="DJR639" s="133"/>
      <c r="DJS639" s="133"/>
      <c r="DJT639" s="133"/>
      <c r="DJU639" s="133"/>
      <c r="DJV639" s="133"/>
      <c r="DJW639" s="133"/>
      <c r="DJX639" s="133"/>
      <c r="DJY639" s="133"/>
      <c r="DJZ639" s="133"/>
      <c r="DKA639" s="133"/>
      <c r="DKB639" s="133"/>
      <c r="DKC639" s="133"/>
      <c r="DKD639" s="133"/>
      <c r="DKE639" s="133"/>
      <c r="DKF639" s="133"/>
      <c r="DKG639" s="133"/>
      <c r="DKH639" s="133"/>
      <c r="DKI639" s="133"/>
      <c r="DKJ639" s="133"/>
      <c r="DKK639" s="133"/>
      <c r="DKL639" s="133"/>
      <c r="DKM639" s="133"/>
      <c r="DKN639" s="133"/>
      <c r="DKO639" s="133"/>
      <c r="DKP639" s="133"/>
      <c r="DKQ639" s="133"/>
      <c r="DKR639" s="133"/>
      <c r="DKS639" s="133"/>
      <c r="DKT639" s="133"/>
      <c r="DKU639" s="133"/>
      <c r="DKV639" s="133"/>
      <c r="DKW639" s="133"/>
      <c r="DKX639" s="133"/>
      <c r="DKY639" s="133"/>
      <c r="DKZ639" s="133"/>
      <c r="DLA639" s="133"/>
      <c r="DLB639" s="133"/>
      <c r="DLC639" s="133"/>
      <c r="DLD639" s="133"/>
      <c r="DLE639" s="133"/>
      <c r="DLF639" s="133"/>
      <c r="DLG639" s="133"/>
      <c r="DLH639" s="133"/>
      <c r="DLI639" s="133"/>
      <c r="DLJ639" s="133"/>
      <c r="DLK639" s="133"/>
      <c r="DLL639" s="133"/>
      <c r="DLM639" s="133"/>
      <c r="DLN639" s="133"/>
      <c r="DLO639" s="133"/>
      <c r="DLP639" s="133"/>
      <c r="DLQ639" s="133"/>
      <c r="DLR639" s="133"/>
      <c r="DLS639" s="133"/>
      <c r="DLT639" s="133"/>
      <c r="DLU639" s="133"/>
      <c r="DLV639" s="133"/>
      <c r="DLW639" s="133"/>
      <c r="DLX639" s="133"/>
      <c r="DLY639" s="133"/>
      <c r="DLZ639" s="133"/>
      <c r="DMA639" s="133"/>
      <c r="DMB639" s="133"/>
      <c r="DMC639" s="133"/>
      <c r="DMD639" s="133"/>
      <c r="DME639" s="133"/>
      <c r="DMF639" s="133"/>
      <c r="DMG639" s="133"/>
      <c r="DMH639" s="133"/>
      <c r="DMI639" s="133"/>
      <c r="DMJ639" s="133"/>
      <c r="DMK639" s="133"/>
      <c r="DML639" s="133"/>
      <c r="DMM639" s="133"/>
      <c r="DMN639" s="133"/>
      <c r="DMO639" s="133"/>
      <c r="DMP639" s="133"/>
      <c r="DMQ639" s="133"/>
      <c r="DMR639" s="133"/>
      <c r="DMS639" s="133"/>
      <c r="DMT639" s="133"/>
      <c r="DMU639" s="133"/>
      <c r="DMV639" s="133"/>
      <c r="DMW639" s="133"/>
      <c r="DMX639" s="133"/>
      <c r="DMY639" s="133"/>
      <c r="DMZ639" s="133"/>
      <c r="DNA639" s="133"/>
      <c r="DNB639" s="133"/>
      <c r="DNC639" s="133"/>
      <c r="DND639" s="133"/>
      <c r="DNE639" s="133"/>
      <c r="DNF639" s="133"/>
      <c r="DNG639" s="133"/>
      <c r="DNH639" s="133"/>
      <c r="DNI639" s="133"/>
      <c r="DNJ639" s="133"/>
      <c r="DNK639" s="133"/>
      <c r="DNL639" s="133"/>
      <c r="DNM639" s="133"/>
      <c r="DNN639" s="133"/>
      <c r="DNO639" s="133"/>
      <c r="DNP639" s="133"/>
      <c r="DNQ639" s="133"/>
      <c r="DNR639" s="133"/>
      <c r="DNS639" s="133"/>
      <c r="DNT639" s="133"/>
      <c r="DNU639" s="133"/>
      <c r="DNV639" s="133"/>
      <c r="DNW639" s="133"/>
      <c r="DNX639" s="133"/>
      <c r="DNY639" s="133"/>
      <c r="DNZ639" s="133"/>
      <c r="DOA639" s="133"/>
      <c r="DOB639" s="133"/>
      <c r="DOC639" s="133"/>
      <c r="DOD639" s="133"/>
      <c r="DOE639" s="133"/>
      <c r="DOF639" s="133"/>
      <c r="DOG639" s="133"/>
      <c r="DOH639" s="133"/>
      <c r="DOI639" s="133"/>
      <c r="DOJ639" s="133"/>
      <c r="DOK639" s="133"/>
      <c r="DOL639" s="133"/>
      <c r="DOM639" s="133"/>
      <c r="DON639" s="133"/>
      <c r="DOO639" s="133"/>
      <c r="DOP639" s="133"/>
      <c r="DOQ639" s="133"/>
      <c r="DOR639" s="133"/>
      <c r="DOS639" s="133"/>
      <c r="DOT639" s="133"/>
      <c r="DOU639" s="133"/>
      <c r="DOV639" s="133"/>
      <c r="DOW639" s="133"/>
      <c r="DOX639" s="133"/>
      <c r="DOY639" s="133"/>
      <c r="DOZ639" s="133"/>
      <c r="DPA639" s="133"/>
      <c r="DPB639" s="133"/>
      <c r="DPC639" s="133"/>
      <c r="DPD639" s="133"/>
      <c r="DPE639" s="133"/>
      <c r="DPF639" s="133"/>
      <c r="DPG639" s="133"/>
      <c r="DPH639" s="133"/>
      <c r="DPI639" s="133"/>
      <c r="DPJ639" s="133"/>
      <c r="DPK639" s="133"/>
      <c r="DPL639" s="133"/>
      <c r="DPM639" s="133"/>
      <c r="DPN639" s="133"/>
      <c r="DPO639" s="133"/>
      <c r="DPP639" s="133"/>
      <c r="DPQ639" s="133"/>
      <c r="DPR639" s="133"/>
      <c r="DPS639" s="133"/>
      <c r="DPT639" s="133"/>
      <c r="DPU639" s="133"/>
      <c r="DPV639" s="133"/>
      <c r="DPW639" s="133"/>
      <c r="DPX639" s="133"/>
      <c r="DPY639" s="133"/>
      <c r="DPZ639" s="133"/>
      <c r="DQA639" s="133"/>
      <c r="DQB639" s="133"/>
      <c r="DQC639" s="133"/>
      <c r="DQD639" s="133"/>
      <c r="DQE639" s="133"/>
      <c r="DQF639" s="133"/>
      <c r="DQG639" s="133"/>
      <c r="DQH639" s="133"/>
      <c r="DQI639" s="133"/>
      <c r="DQJ639" s="133"/>
      <c r="DQK639" s="133"/>
      <c r="DQL639" s="133"/>
      <c r="DQM639" s="133"/>
      <c r="DQN639" s="133"/>
      <c r="DQO639" s="133"/>
      <c r="DQP639" s="133"/>
      <c r="DQQ639" s="133"/>
      <c r="DQR639" s="133"/>
      <c r="DQS639" s="133"/>
      <c r="DQT639" s="133"/>
      <c r="DQU639" s="133"/>
      <c r="DQV639" s="133"/>
      <c r="DQW639" s="133"/>
      <c r="DQX639" s="133"/>
      <c r="DQY639" s="133"/>
      <c r="DQZ639" s="133"/>
      <c r="DRA639" s="133"/>
      <c r="DRB639" s="133"/>
      <c r="DRC639" s="133"/>
      <c r="DRD639" s="133"/>
      <c r="DRE639" s="133"/>
      <c r="DRF639" s="133"/>
      <c r="DRG639" s="133"/>
      <c r="DRH639" s="133"/>
      <c r="DRI639" s="133"/>
      <c r="DRJ639" s="133"/>
      <c r="DRK639" s="133"/>
      <c r="DRL639" s="133"/>
      <c r="DRM639" s="133"/>
      <c r="DRN639" s="133"/>
      <c r="DRO639" s="133"/>
      <c r="DRP639" s="133"/>
      <c r="DRQ639" s="133"/>
      <c r="DRR639" s="133"/>
      <c r="DRS639" s="133"/>
      <c r="DRT639" s="133"/>
      <c r="DRU639" s="133"/>
      <c r="DRV639" s="133"/>
      <c r="DRW639" s="133"/>
      <c r="DRX639" s="133"/>
      <c r="DRY639" s="133"/>
      <c r="DRZ639" s="133"/>
      <c r="DSA639" s="133"/>
      <c r="DSB639" s="133"/>
      <c r="DSC639" s="133"/>
      <c r="DSD639" s="133"/>
      <c r="DSE639" s="133"/>
      <c r="DSF639" s="133"/>
      <c r="DSG639" s="133"/>
      <c r="DSH639" s="133"/>
      <c r="DSI639" s="133"/>
      <c r="DSJ639" s="133"/>
      <c r="DSK639" s="133"/>
      <c r="DSL639" s="133"/>
      <c r="DSM639" s="133"/>
      <c r="DSN639" s="133"/>
      <c r="DSO639" s="133"/>
      <c r="DSP639" s="133"/>
      <c r="DSQ639" s="133"/>
      <c r="DSR639" s="133"/>
      <c r="DSS639" s="133"/>
      <c r="DST639" s="133"/>
      <c r="DSU639" s="133"/>
      <c r="DSV639" s="133"/>
      <c r="DSW639" s="133"/>
      <c r="DSX639" s="133"/>
      <c r="DSY639" s="133"/>
      <c r="DSZ639" s="133"/>
      <c r="DTA639" s="133"/>
      <c r="DTB639" s="133"/>
      <c r="DTC639" s="133"/>
      <c r="DTD639" s="133"/>
      <c r="DTE639" s="133"/>
      <c r="DTF639" s="133"/>
      <c r="DTG639" s="133"/>
      <c r="DTH639" s="133"/>
      <c r="DTI639" s="133"/>
      <c r="DTJ639" s="133"/>
      <c r="DTK639" s="133"/>
      <c r="DTL639" s="133"/>
      <c r="DTM639" s="133"/>
      <c r="DTN639" s="133"/>
      <c r="DTO639" s="133"/>
      <c r="DTP639" s="133"/>
      <c r="DTQ639" s="133"/>
      <c r="DTR639" s="133"/>
      <c r="DTS639" s="133"/>
      <c r="DTT639" s="133"/>
      <c r="DTU639" s="133"/>
      <c r="DTV639" s="133"/>
      <c r="DTW639" s="133"/>
      <c r="DTX639" s="133"/>
      <c r="DTY639" s="133"/>
      <c r="DTZ639" s="133"/>
      <c r="DUA639" s="133"/>
      <c r="DUB639" s="133"/>
      <c r="DUC639" s="133"/>
      <c r="DUD639" s="133"/>
      <c r="DUE639" s="133"/>
      <c r="DUF639" s="133"/>
      <c r="DUG639" s="133"/>
      <c r="DUH639" s="133"/>
      <c r="DUI639" s="133"/>
      <c r="DUJ639" s="133"/>
      <c r="DUK639" s="133"/>
      <c r="DUL639" s="133"/>
      <c r="DUM639" s="133"/>
      <c r="DUN639" s="133"/>
      <c r="DUO639" s="133"/>
      <c r="DUP639" s="133"/>
      <c r="DUQ639" s="133"/>
      <c r="DUR639" s="133"/>
      <c r="DUS639" s="133"/>
      <c r="DUT639" s="133"/>
      <c r="DUU639" s="133"/>
      <c r="DUV639" s="133"/>
      <c r="DUW639" s="133"/>
      <c r="DUX639" s="133"/>
      <c r="DUY639" s="133"/>
      <c r="DUZ639" s="133"/>
      <c r="DVA639" s="133"/>
      <c r="DVB639" s="133"/>
      <c r="DVC639" s="133"/>
      <c r="DVD639" s="133"/>
      <c r="DVE639" s="133"/>
      <c r="DVF639" s="133"/>
      <c r="DVG639" s="133"/>
      <c r="DVH639" s="133"/>
      <c r="DVI639" s="133"/>
      <c r="DVJ639" s="133"/>
      <c r="DVK639" s="133"/>
      <c r="DVL639" s="133"/>
      <c r="DVM639" s="133"/>
      <c r="DVN639" s="133"/>
      <c r="DVO639" s="133"/>
      <c r="DVP639" s="133"/>
      <c r="DVQ639" s="133"/>
      <c r="DVR639" s="133"/>
      <c r="DVS639" s="133"/>
      <c r="DVT639" s="133"/>
      <c r="DVU639" s="133"/>
      <c r="DVV639" s="133"/>
      <c r="DVW639" s="133"/>
      <c r="DVX639" s="133"/>
      <c r="DVY639" s="133"/>
      <c r="DVZ639" s="133"/>
      <c r="DWA639" s="133"/>
      <c r="DWB639" s="133"/>
      <c r="DWC639" s="133"/>
      <c r="DWD639" s="133"/>
      <c r="DWE639" s="133"/>
      <c r="DWF639" s="133"/>
      <c r="DWG639" s="133"/>
      <c r="DWH639" s="133"/>
      <c r="DWI639" s="133"/>
      <c r="DWJ639" s="133"/>
      <c r="DWK639" s="133"/>
      <c r="DWL639" s="133"/>
      <c r="DWM639" s="133"/>
      <c r="DWN639" s="133"/>
      <c r="DWO639" s="133"/>
      <c r="DWP639" s="133"/>
      <c r="DWQ639" s="133"/>
      <c r="DWR639" s="133"/>
      <c r="DWS639" s="133"/>
      <c r="DWT639" s="133"/>
      <c r="DWU639" s="133"/>
      <c r="DWV639" s="133"/>
      <c r="DWW639" s="133"/>
      <c r="DWX639" s="133"/>
      <c r="DWY639" s="133"/>
      <c r="DWZ639" s="133"/>
      <c r="DXA639" s="133"/>
      <c r="DXB639" s="133"/>
      <c r="DXC639" s="133"/>
      <c r="DXD639" s="133"/>
      <c r="DXE639" s="133"/>
      <c r="DXF639" s="133"/>
      <c r="DXG639" s="133"/>
      <c r="DXH639" s="133"/>
      <c r="DXI639" s="133"/>
      <c r="DXJ639" s="133"/>
      <c r="DXK639" s="133"/>
      <c r="DXL639" s="133"/>
      <c r="DXM639" s="133"/>
      <c r="DXN639" s="133"/>
      <c r="DXO639" s="133"/>
      <c r="DXP639" s="133"/>
      <c r="DXQ639" s="133"/>
      <c r="DXR639" s="133"/>
      <c r="DXS639" s="133"/>
      <c r="DXT639" s="133"/>
      <c r="DXU639" s="133"/>
      <c r="DXV639" s="133"/>
      <c r="DXW639" s="133"/>
      <c r="DXX639" s="133"/>
      <c r="DXY639" s="133"/>
      <c r="DXZ639" s="133"/>
      <c r="DYA639" s="133"/>
      <c r="DYB639" s="133"/>
      <c r="DYC639" s="133"/>
      <c r="DYD639" s="133"/>
      <c r="DYE639" s="133"/>
      <c r="DYF639" s="133"/>
      <c r="DYG639" s="133"/>
      <c r="DYH639" s="133"/>
      <c r="DYI639" s="133"/>
      <c r="DYJ639" s="133"/>
      <c r="DYK639" s="133"/>
      <c r="DYL639" s="133"/>
      <c r="DYM639" s="133"/>
      <c r="DYN639" s="133"/>
      <c r="DYO639" s="133"/>
      <c r="DYP639" s="133"/>
      <c r="DYQ639" s="133"/>
      <c r="DYR639" s="133"/>
      <c r="DYS639" s="133"/>
      <c r="DYT639" s="133"/>
      <c r="DYU639" s="133"/>
      <c r="DYV639" s="133"/>
      <c r="DYW639" s="133"/>
      <c r="DYX639" s="133"/>
      <c r="DYY639" s="133"/>
      <c r="DYZ639" s="133"/>
      <c r="DZA639" s="133"/>
      <c r="DZB639" s="133"/>
      <c r="DZC639" s="133"/>
      <c r="DZD639" s="133"/>
      <c r="DZE639" s="133"/>
      <c r="DZF639" s="133"/>
      <c r="DZG639" s="133"/>
      <c r="DZH639" s="133"/>
      <c r="DZI639" s="133"/>
      <c r="DZJ639" s="133"/>
      <c r="DZK639" s="133"/>
      <c r="DZL639" s="133"/>
      <c r="DZM639" s="133"/>
      <c r="DZN639" s="133"/>
      <c r="DZO639" s="133"/>
      <c r="DZP639" s="133"/>
      <c r="DZQ639" s="133"/>
      <c r="DZR639" s="133"/>
      <c r="DZS639" s="133"/>
      <c r="DZT639" s="133"/>
      <c r="DZU639" s="133"/>
      <c r="DZV639" s="133"/>
      <c r="DZW639" s="133"/>
      <c r="DZX639" s="133"/>
      <c r="DZY639" s="133"/>
      <c r="DZZ639" s="133"/>
      <c r="EAA639" s="133"/>
      <c r="EAB639" s="133"/>
      <c r="EAC639" s="133"/>
      <c r="EAD639" s="133"/>
      <c r="EAE639" s="133"/>
      <c r="EAF639" s="133"/>
      <c r="EAG639" s="133"/>
      <c r="EAH639" s="133"/>
      <c r="EAI639" s="133"/>
      <c r="EAJ639" s="133"/>
      <c r="EAK639" s="133"/>
      <c r="EAL639" s="133"/>
      <c r="EAM639" s="133"/>
      <c r="EAN639" s="133"/>
      <c r="EAO639" s="133"/>
      <c r="EAP639" s="133"/>
      <c r="EAQ639" s="133"/>
      <c r="EAR639" s="133"/>
      <c r="EAS639" s="133"/>
      <c r="EAT639" s="133"/>
      <c r="EAU639" s="133"/>
      <c r="EAV639" s="133"/>
      <c r="EAW639" s="133"/>
      <c r="EAX639" s="133"/>
      <c r="EAY639" s="133"/>
      <c r="EAZ639" s="133"/>
      <c r="EBA639" s="133"/>
      <c r="EBB639" s="133"/>
      <c r="EBC639" s="133"/>
      <c r="EBD639" s="133"/>
      <c r="EBE639" s="133"/>
      <c r="EBF639" s="133"/>
      <c r="EBG639" s="133"/>
      <c r="EBH639" s="133"/>
      <c r="EBI639" s="133"/>
      <c r="EBJ639" s="133"/>
      <c r="EBK639" s="133"/>
      <c r="EBL639" s="133"/>
      <c r="EBM639" s="133"/>
      <c r="EBN639" s="133"/>
      <c r="EBO639" s="133"/>
      <c r="EBP639" s="133"/>
      <c r="EBQ639" s="133"/>
      <c r="EBR639" s="133"/>
      <c r="EBS639" s="133"/>
      <c r="EBT639" s="133"/>
      <c r="EBU639" s="133"/>
      <c r="EBV639" s="133"/>
      <c r="EBW639" s="133"/>
      <c r="EBX639" s="133"/>
      <c r="EBY639" s="133"/>
      <c r="EBZ639" s="133"/>
      <c r="ECA639" s="133"/>
      <c r="ECB639" s="133"/>
      <c r="ECC639" s="133"/>
      <c r="ECD639" s="133"/>
      <c r="ECE639" s="133"/>
      <c r="ECF639" s="133"/>
      <c r="ECG639" s="133"/>
      <c r="ECH639" s="133"/>
      <c r="ECI639" s="133"/>
      <c r="ECJ639" s="133"/>
      <c r="ECK639" s="133"/>
      <c r="ECL639" s="133"/>
      <c r="ECM639" s="133"/>
      <c r="ECN639" s="133"/>
      <c r="ECO639" s="133"/>
      <c r="ECP639" s="133"/>
      <c r="ECQ639" s="133"/>
      <c r="ECR639" s="133"/>
      <c r="ECS639" s="133"/>
      <c r="ECT639" s="133"/>
      <c r="ECU639" s="133"/>
      <c r="ECV639" s="133"/>
      <c r="ECW639" s="133"/>
      <c r="ECX639" s="133"/>
      <c r="ECY639" s="133"/>
      <c r="ECZ639" s="133"/>
      <c r="EDA639" s="133"/>
      <c r="EDB639" s="133"/>
      <c r="EDC639" s="133"/>
      <c r="EDD639" s="133"/>
      <c r="EDE639" s="133"/>
      <c r="EDF639" s="133"/>
      <c r="EDG639" s="133"/>
      <c r="EDH639" s="133"/>
      <c r="EDI639" s="133"/>
      <c r="EDJ639" s="133"/>
      <c r="EDK639" s="133"/>
      <c r="EDL639" s="133"/>
      <c r="EDM639" s="133"/>
      <c r="EDN639" s="133"/>
      <c r="EDO639" s="133"/>
      <c r="EDP639" s="133"/>
      <c r="EDQ639" s="133"/>
      <c r="EDR639" s="133"/>
      <c r="EDS639" s="133"/>
      <c r="EDT639" s="133"/>
      <c r="EDU639" s="133"/>
      <c r="EDV639" s="133"/>
      <c r="EDW639" s="133"/>
      <c r="EDX639" s="133"/>
      <c r="EDY639" s="133"/>
      <c r="EDZ639" s="133"/>
      <c r="EEA639" s="133"/>
      <c r="EEB639" s="133"/>
      <c r="EEC639" s="133"/>
      <c r="EED639" s="133"/>
      <c r="EEE639" s="133"/>
      <c r="EEF639" s="133"/>
      <c r="EEG639" s="133"/>
      <c r="EEH639" s="133"/>
      <c r="EEI639" s="133"/>
      <c r="EEJ639" s="133"/>
      <c r="EEK639" s="133"/>
      <c r="EEL639" s="133"/>
      <c r="EEM639" s="133"/>
      <c r="EEN639" s="133"/>
      <c r="EEO639" s="133"/>
      <c r="EEP639" s="133"/>
      <c r="EEQ639" s="133"/>
      <c r="EER639" s="133"/>
      <c r="EES639" s="133"/>
      <c r="EET639" s="133"/>
      <c r="EEU639" s="133"/>
      <c r="EEV639" s="133"/>
      <c r="EEW639" s="133"/>
      <c r="EEX639" s="133"/>
      <c r="EEY639" s="133"/>
      <c r="EEZ639" s="133"/>
      <c r="EFA639" s="133"/>
      <c r="EFB639" s="133"/>
      <c r="EFC639" s="133"/>
      <c r="EFD639" s="133"/>
      <c r="EFE639" s="133"/>
      <c r="EFF639" s="133"/>
      <c r="EFG639" s="133"/>
      <c r="EFH639" s="133"/>
      <c r="EFI639" s="133"/>
      <c r="EFJ639" s="133"/>
      <c r="EFK639" s="133"/>
      <c r="EFL639" s="133"/>
      <c r="EFM639" s="133"/>
      <c r="EFN639" s="133"/>
      <c r="EFO639" s="133"/>
      <c r="EFP639" s="133"/>
      <c r="EFQ639" s="133"/>
      <c r="EFR639" s="133"/>
      <c r="EFS639" s="133"/>
      <c r="EFT639" s="133"/>
      <c r="EFU639" s="133"/>
      <c r="EFV639" s="133"/>
      <c r="EFW639" s="133"/>
      <c r="EFX639" s="133"/>
      <c r="EFY639" s="133"/>
      <c r="EFZ639" s="133"/>
      <c r="EGA639" s="133"/>
      <c r="EGB639" s="133"/>
      <c r="EGC639" s="133"/>
      <c r="EGD639" s="133"/>
      <c r="EGE639" s="133"/>
      <c r="EGF639" s="133"/>
      <c r="EGG639" s="133"/>
      <c r="EGH639" s="133"/>
      <c r="EGI639" s="133"/>
      <c r="EGJ639" s="133"/>
      <c r="EGK639" s="133"/>
      <c r="EGL639" s="133"/>
      <c r="EGM639" s="133"/>
      <c r="EGN639" s="133"/>
      <c r="EGO639" s="133"/>
      <c r="EGP639" s="133"/>
      <c r="EGQ639" s="133"/>
      <c r="EGR639" s="133"/>
      <c r="EGS639" s="133"/>
      <c r="EGT639" s="133"/>
      <c r="EGU639" s="133"/>
      <c r="EGV639" s="133"/>
      <c r="EGW639" s="133"/>
      <c r="EGX639" s="133"/>
      <c r="EGY639" s="133"/>
      <c r="EGZ639" s="133"/>
      <c r="EHA639" s="133"/>
      <c r="EHB639" s="133"/>
      <c r="EHC639" s="133"/>
      <c r="EHD639" s="133"/>
      <c r="EHE639" s="133"/>
      <c r="EHF639" s="133"/>
      <c r="EHG639" s="133"/>
      <c r="EHH639" s="133"/>
      <c r="EHI639" s="133"/>
      <c r="EHJ639" s="133"/>
      <c r="EHK639" s="133"/>
      <c r="EHL639" s="133"/>
      <c r="EHM639" s="133"/>
      <c r="EHN639" s="133"/>
      <c r="EHO639" s="133"/>
      <c r="EHP639" s="133"/>
      <c r="EHQ639" s="133"/>
      <c r="EHR639" s="133"/>
      <c r="EHS639" s="133"/>
      <c r="EHT639" s="133"/>
      <c r="EHU639" s="133"/>
      <c r="EHV639" s="133"/>
      <c r="EHW639" s="133"/>
      <c r="EHX639" s="133"/>
      <c r="EHY639" s="133"/>
      <c r="EHZ639" s="133"/>
      <c r="EIA639" s="133"/>
      <c r="EIB639" s="133"/>
      <c r="EIC639" s="133"/>
      <c r="EID639" s="133"/>
      <c r="EIE639" s="133"/>
      <c r="EIF639" s="133"/>
      <c r="EIG639" s="133"/>
      <c r="EIH639" s="133"/>
      <c r="EII639" s="133"/>
      <c r="EIJ639" s="133"/>
      <c r="EIK639" s="133"/>
      <c r="EIL639" s="133"/>
      <c r="EIM639" s="133"/>
      <c r="EIN639" s="133"/>
      <c r="EIO639" s="133"/>
      <c r="EIP639" s="133"/>
      <c r="EIQ639" s="133"/>
      <c r="EIR639" s="133"/>
      <c r="EIS639" s="133"/>
      <c r="EIT639" s="133"/>
      <c r="EIU639" s="133"/>
      <c r="EIV639" s="133"/>
      <c r="EIW639" s="133"/>
      <c r="EIX639" s="133"/>
      <c r="EIY639" s="133"/>
      <c r="EIZ639" s="133"/>
      <c r="EJA639" s="133"/>
      <c r="EJB639" s="133"/>
      <c r="EJC639" s="133"/>
      <c r="EJD639" s="133"/>
      <c r="EJE639" s="133"/>
      <c r="EJF639" s="133"/>
      <c r="EJG639" s="133"/>
      <c r="EJH639" s="133"/>
      <c r="EJI639" s="133"/>
      <c r="EJJ639" s="133"/>
      <c r="EJK639" s="133"/>
      <c r="EJL639" s="133"/>
      <c r="EJM639" s="133"/>
      <c r="EJN639" s="133"/>
      <c r="EJO639" s="133"/>
      <c r="EJP639" s="133"/>
      <c r="EJQ639" s="133"/>
      <c r="EJR639" s="133"/>
      <c r="EJS639" s="133"/>
      <c r="EJT639" s="133"/>
      <c r="EJU639" s="133"/>
      <c r="EJV639" s="133"/>
      <c r="EJW639" s="133"/>
      <c r="EJX639" s="133"/>
      <c r="EJY639" s="133"/>
      <c r="EJZ639" s="133"/>
      <c r="EKA639" s="133"/>
      <c r="EKB639" s="133"/>
      <c r="EKC639" s="133"/>
      <c r="EKD639" s="133"/>
      <c r="EKE639" s="133"/>
      <c r="EKF639" s="133"/>
      <c r="EKG639" s="133"/>
      <c r="EKH639" s="133"/>
      <c r="EKI639" s="133"/>
      <c r="EKJ639" s="133"/>
      <c r="EKK639" s="133"/>
      <c r="EKL639" s="133"/>
      <c r="EKM639" s="133"/>
      <c r="EKN639" s="133"/>
      <c r="EKO639" s="133"/>
      <c r="EKP639" s="133"/>
      <c r="EKQ639" s="133"/>
      <c r="EKR639" s="133"/>
      <c r="EKS639" s="133"/>
      <c r="EKT639" s="133"/>
      <c r="EKU639" s="133"/>
      <c r="EKV639" s="133"/>
      <c r="EKW639" s="133"/>
      <c r="EKX639" s="133"/>
      <c r="EKY639" s="133"/>
      <c r="EKZ639" s="133"/>
      <c r="ELA639" s="133"/>
      <c r="ELB639" s="133"/>
      <c r="ELC639" s="133"/>
      <c r="ELD639" s="133"/>
      <c r="ELE639" s="133"/>
      <c r="ELF639" s="133"/>
      <c r="ELG639" s="133"/>
      <c r="ELH639" s="133"/>
      <c r="ELI639" s="133"/>
      <c r="ELJ639" s="133"/>
      <c r="ELK639" s="133"/>
      <c r="ELL639" s="133"/>
      <c r="ELM639" s="133"/>
      <c r="ELN639" s="133"/>
      <c r="ELO639" s="133"/>
      <c r="ELP639" s="133"/>
      <c r="ELQ639" s="133"/>
      <c r="ELR639" s="133"/>
      <c r="ELS639" s="133"/>
      <c r="ELT639" s="133"/>
      <c r="ELU639" s="133"/>
      <c r="ELV639" s="133"/>
      <c r="ELW639" s="133"/>
      <c r="ELX639" s="133"/>
      <c r="ELY639" s="133"/>
      <c r="ELZ639" s="133"/>
      <c r="EMA639" s="133"/>
      <c r="EMB639" s="133"/>
      <c r="EMC639" s="133"/>
      <c r="EMD639" s="133"/>
      <c r="EME639" s="133"/>
      <c r="EMF639" s="133"/>
      <c r="EMG639" s="133"/>
      <c r="EMH639" s="133"/>
      <c r="EMI639" s="133"/>
      <c r="EMJ639" s="133"/>
      <c r="EMK639" s="133"/>
      <c r="EML639" s="133"/>
      <c r="EMM639" s="133"/>
      <c r="EMN639" s="133"/>
      <c r="EMO639" s="133"/>
      <c r="EMP639" s="133"/>
      <c r="EMQ639" s="133"/>
      <c r="EMR639" s="133"/>
      <c r="EMS639" s="133"/>
      <c r="EMT639" s="133"/>
      <c r="EMU639" s="133"/>
      <c r="EMV639" s="133"/>
      <c r="EMW639" s="133"/>
      <c r="EMX639" s="133"/>
      <c r="EMY639" s="133"/>
      <c r="EMZ639" s="133"/>
      <c r="ENA639" s="133"/>
      <c r="ENB639" s="133"/>
      <c r="ENC639" s="133"/>
      <c r="END639" s="133"/>
      <c r="ENE639" s="133"/>
      <c r="ENF639" s="133"/>
      <c r="ENG639" s="133"/>
      <c r="ENH639" s="133"/>
      <c r="ENI639" s="133"/>
      <c r="ENJ639" s="133"/>
      <c r="ENK639" s="133"/>
      <c r="ENL639" s="133"/>
      <c r="ENM639" s="133"/>
      <c r="ENN639" s="133"/>
      <c r="ENO639" s="133"/>
      <c r="ENP639" s="133"/>
      <c r="ENQ639" s="133"/>
      <c r="ENR639" s="133"/>
      <c r="ENS639" s="133"/>
      <c r="ENT639" s="133"/>
      <c r="ENU639" s="133"/>
      <c r="ENV639" s="133"/>
      <c r="ENW639" s="133"/>
      <c r="ENX639" s="133"/>
      <c r="ENY639" s="133"/>
      <c r="ENZ639" s="133"/>
      <c r="EOA639" s="133"/>
      <c r="EOB639" s="133"/>
      <c r="EOC639" s="133"/>
      <c r="EOD639" s="133"/>
      <c r="EOE639" s="133"/>
      <c r="EOF639" s="133"/>
      <c r="EOG639" s="133"/>
      <c r="EOH639" s="133"/>
      <c r="EOI639" s="133"/>
      <c r="EOJ639" s="133"/>
      <c r="EOK639" s="133"/>
      <c r="EOL639" s="133"/>
      <c r="EOM639" s="133"/>
      <c r="EON639" s="133"/>
      <c r="EOO639" s="133"/>
      <c r="EOP639" s="133"/>
      <c r="EOQ639" s="133"/>
      <c r="EOR639" s="133"/>
      <c r="EOS639" s="133"/>
      <c r="EOT639" s="133"/>
      <c r="EOU639" s="133"/>
      <c r="EOV639" s="133"/>
      <c r="EOW639" s="133"/>
      <c r="EOX639" s="133"/>
      <c r="EOY639" s="133"/>
      <c r="EOZ639" s="133"/>
      <c r="EPA639" s="133"/>
      <c r="EPB639" s="133"/>
      <c r="EPC639" s="133"/>
      <c r="EPD639" s="133"/>
      <c r="EPE639" s="133"/>
      <c r="EPF639" s="133"/>
      <c r="EPG639" s="133"/>
      <c r="EPH639" s="133"/>
      <c r="EPI639" s="133"/>
      <c r="EPJ639" s="133"/>
      <c r="EPK639" s="133"/>
      <c r="EPL639" s="133"/>
      <c r="EPM639" s="133"/>
      <c r="EPN639" s="133"/>
      <c r="EPO639" s="133"/>
      <c r="EPP639" s="133"/>
      <c r="EPQ639" s="133"/>
      <c r="EPR639" s="133"/>
      <c r="EPS639" s="133"/>
      <c r="EPT639" s="133"/>
      <c r="EPU639" s="133"/>
      <c r="EPV639" s="133"/>
      <c r="EPW639" s="133"/>
      <c r="EPX639" s="133"/>
      <c r="EPY639" s="133"/>
      <c r="EPZ639" s="133"/>
      <c r="EQA639" s="133"/>
      <c r="EQB639" s="133"/>
      <c r="EQC639" s="133"/>
      <c r="EQD639" s="133"/>
      <c r="EQE639" s="133"/>
      <c r="EQF639" s="133"/>
      <c r="EQG639" s="133"/>
      <c r="EQH639" s="133"/>
      <c r="EQI639" s="133"/>
      <c r="EQJ639" s="133"/>
      <c r="EQK639" s="133"/>
      <c r="EQL639" s="133"/>
      <c r="EQM639" s="133"/>
      <c r="EQN639" s="133"/>
      <c r="EQO639" s="133"/>
      <c r="EQP639" s="133"/>
      <c r="EQQ639" s="133"/>
      <c r="EQR639" s="133"/>
      <c r="EQS639" s="133"/>
      <c r="EQT639" s="133"/>
      <c r="EQU639" s="133"/>
      <c r="EQV639" s="133"/>
      <c r="EQW639" s="133"/>
      <c r="EQX639" s="133"/>
      <c r="EQY639" s="133"/>
      <c r="EQZ639" s="133"/>
      <c r="ERA639" s="133"/>
      <c r="ERB639" s="133"/>
      <c r="ERC639" s="133"/>
      <c r="ERD639" s="133"/>
      <c r="ERE639" s="133"/>
      <c r="ERF639" s="133"/>
      <c r="ERG639" s="133"/>
      <c r="ERH639" s="133"/>
      <c r="ERI639" s="133"/>
      <c r="ERJ639" s="133"/>
      <c r="ERK639" s="133"/>
      <c r="ERL639" s="133"/>
      <c r="ERM639" s="133"/>
      <c r="ERN639" s="133"/>
      <c r="ERO639" s="133"/>
      <c r="ERP639" s="133"/>
      <c r="ERQ639" s="133"/>
      <c r="ERR639" s="133"/>
      <c r="ERS639" s="133"/>
      <c r="ERT639" s="133"/>
      <c r="ERU639" s="133"/>
      <c r="ERV639" s="133"/>
      <c r="ERW639" s="133"/>
      <c r="ERX639" s="133"/>
      <c r="ERY639" s="133"/>
      <c r="ERZ639" s="133"/>
      <c r="ESA639" s="133"/>
      <c r="ESB639" s="133"/>
      <c r="ESC639" s="133"/>
      <c r="ESD639" s="133"/>
      <c r="ESE639" s="133"/>
      <c r="ESF639" s="133"/>
      <c r="ESG639" s="133"/>
      <c r="ESH639" s="133"/>
      <c r="ESI639" s="133"/>
      <c r="ESJ639" s="133"/>
      <c r="ESK639" s="133"/>
      <c r="ESL639" s="133"/>
      <c r="ESM639" s="133"/>
      <c r="ESN639" s="133"/>
      <c r="ESO639" s="133"/>
      <c r="ESP639" s="133"/>
      <c r="ESQ639" s="133"/>
      <c r="ESR639" s="133"/>
      <c r="ESS639" s="133"/>
      <c r="EST639" s="133"/>
      <c r="ESU639" s="133"/>
      <c r="ESV639" s="133"/>
      <c r="ESW639" s="133"/>
      <c r="ESX639" s="133"/>
      <c r="ESY639" s="133"/>
      <c r="ESZ639" s="133"/>
      <c r="ETA639" s="133"/>
      <c r="ETB639" s="133"/>
      <c r="ETC639" s="133"/>
      <c r="ETD639" s="133"/>
      <c r="ETE639" s="133"/>
      <c r="ETF639" s="133"/>
      <c r="ETG639" s="133"/>
      <c r="ETH639" s="133"/>
      <c r="ETI639" s="133"/>
      <c r="ETJ639" s="133"/>
      <c r="ETK639" s="133"/>
      <c r="ETL639" s="133"/>
      <c r="ETM639" s="133"/>
      <c r="ETN639" s="133"/>
      <c r="ETO639" s="133"/>
      <c r="ETP639" s="133"/>
      <c r="ETQ639" s="133"/>
      <c r="ETR639" s="133"/>
      <c r="ETS639" s="133"/>
      <c r="ETT639" s="133"/>
      <c r="ETU639" s="133"/>
      <c r="ETV639" s="133"/>
      <c r="ETW639" s="133"/>
      <c r="ETX639" s="133"/>
      <c r="ETY639" s="133"/>
      <c r="ETZ639" s="133"/>
      <c r="EUA639" s="133"/>
      <c r="EUB639" s="133"/>
      <c r="EUC639" s="133"/>
      <c r="EUD639" s="133"/>
      <c r="EUE639" s="133"/>
      <c r="EUF639" s="133"/>
      <c r="EUG639" s="133"/>
      <c r="EUH639" s="133"/>
      <c r="EUI639" s="133"/>
      <c r="EUJ639" s="133"/>
      <c r="EUK639" s="133"/>
      <c r="EUL639" s="133"/>
      <c r="EUM639" s="133"/>
      <c r="EUN639" s="133"/>
      <c r="EUO639" s="133"/>
      <c r="EUP639" s="133"/>
      <c r="EUQ639" s="133"/>
      <c r="EUR639" s="133"/>
      <c r="EUS639" s="133"/>
      <c r="EUT639" s="133"/>
      <c r="EUU639" s="133"/>
      <c r="EUV639" s="133"/>
      <c r="EUW639" s="133"/>
      <c r="EUX639" s="133"/>
      <c r="EUY639" s="133"/>
      <c r="EUZ639" s="133"/>
      <c r="EVA639" s="133"/>
      <c r="EVB639" s="133"/>
      <c r="EVC639" s="133"/>
      <c r="EVD639" s="133"/>
      <c r="EVE639" s="133"/>
      <c r="EVF639" s="133"/>
      <c r="EVG639" s="133"/>
      <c r="EVH639" s="133"/>
      <c r="EVI639" s="133"/>
      <c r="EVJ639" s="133"/>
      <c r="EVK639" s="133"/>
      <c r="EVL639" s="133"/>
      <c r="EVM639" s="133"/>
      <c r="EVN639" s="133"/>
      <c r="EVO639" s="133"/>
      <c r="EVP639" s="133"/>
      <c r="EVQ639" s="133"/>
      <c r="EVR639" s="133"/>
      <c r="EVS639" s="133"/>
      <c r="EVT639" s="133"/>
      <c r="EVU639" s="133"/>
      <c r="EVV639" s="133"/>
      <c r="EVW639" s="133"/>
      <c r="EVX639" s="133"/>
      <c r="EVY639" s="133"/>
      <c r="EVZ639" s="133"/>
      <c r="EWA639" s="133"/>
      <c r="EWB639" s="133"/>
      <c r="EWC639" s="133"/>
      <c r="EWD639" s="133"/>
      <c r="EWE639" s="133"/>
      <c r="EWF639" s="133"/>
      <c r="EWG639" s="133"/>
      <c r="EWH639" s="133"/>
      <c r="EWI639" s="133"/>
      <c r="EWJ639" s="133"/>
      <c r="EWK639" s="133"/>
      <c r="EWL639" s="133"/>
      <c r="EWM639" s="133"/>
      <c r="EWN639" s="133"/>
      <c r="EWO639" s="133"/>
      <c r="EWP639" s="133"/>
      <c r="EWQ639" s="133"/>
      <c r="EWR639" s="133"/>
      <c r="EWS639" s="133"/>
      <c r="EWT639" s="133"/>
      <c r="EWU639" s="133"/>
      <c r="EWV639" s="133"/>
      <c r="EWW639" s="133"/>
      <c r="EWX639" s="133"/>
      <c r="EWY639" s="133"/>
      <c r="EWZ639" s="133"/>
      <c r="EXA639" s="133"/>
      <c r="EXB639" s="133"/>
      <c r="EXC639" s="133"/>
      <c r="EXD639" s="133"/>
      <c r="EXE639" s="133"/>
      <c r="EXF639" s="133"/>
      <c r="EXG639" s="133"/>
      <c r="EXH639" s="133"/>
      <c r="EXI639" s="133"/>
      <c r="EXJ639" s="133"/>
      <c r="EXK639" s="133"/>
      <c r="EXL639" s="133"/>
      <c r="EXM639" s="133"/>
      <c r="EXN639" s="133"/>
      <c r="EXO639" s="133"/>
      <c r="EXP639" s="133"/>
      <c r="EXQ639" s="133"/>
      <c r="EXR639" s="133"/>
      <c r="EXS639" s="133"/>
      <c r="EXT639" s="133"/>
      <c r="EXU639" s="133"/>
      <c r="EXV639" s="133"/>
      <c r="EXW639" s="133"/>
      <c r="EXX639" s="133"/>
      <c r="EXY639" s="133"/>
      <c r="EXZ639" s="133"/>
      <c r="EYA639" s="133"/>
      <c r="EYB639" s="133"/>
      <c r="EYC639" s="133"/>
      <c r="EYD639" s="133"/>
      <c r="EYE639" s="133"/>
      <c r="EYF639" s="133"/>
      <c r="EYG639" s="133"/>
      <c r="EYH639" s="133"/>
      <c r="EYI639" s="133"/>
      <c r="EYJ639" s="133"/>
      <c r="EYK639" s="133"/>
      <c r="EYL639" s="133"/>
      <c r="EYM639" s="133"/>
      <c r="EYN639" s="133"/>
      <c r="EYO639" s="133"/>
      <c r="EYP639" s="133"/>
      <c r="EYQ639" s="133"/>
      <c r="EYR639" s="133"/>
      <c r="EYS639" s="133"/>
      <c r="EYT639" s="133"/>
      <c r="EYU639" s="133"/>
      <c r="EYV639" s="133"/>
      <c r="EYW639" s="133"/>
      <c r="EYX639" s="133"/>
      <c r="EYY639" s="133"/>
      <c r="EYZ639" s="133"/>
      <c r="EZA639" s="133"/>
      <c r="EZB639" s="133"/>
      <c r="EZC639" s="133"/>
      <c r="EZD639" s="133"/>
      <c r="EZE639" s="133"/>
      <c r="EZF639" s="133"/>
      <c r="EZG639" s="133"/>
      <c r="EZH639" s="133"/>
      <c r="EZI639" s="133"/>
      <c r="EZJ639" s="133"/>
      <c r="EZK639" s="133"/>
      <c r="EZL639" s="133"/>
      <c r="EZM639" s="133"/>
      <c r="EZN639" s="133"/>
      <c r="EZO639" s="133"/>
      <c r="EZP639" s="133"/>
      <c r="EZQ639" s="133"/>
      <c r="EZR639" s="133"/>
      <c r="EZS639" s="133"/>
      <c r="EZT639" s="133"/>
      <c r="EZU639" s="133"/>
      <c r="EZV639" s="133"/>
      <c r="EZW639" s="133"/>
      <c r="EZX639" s="133"/>
      <c r="EZY639" s="133"/>
      <c r="EZZ639" s="133"/>
      <c r="FAA639" s="133"/>
      <c r="FAB639" s="133"/>
      <c r="FAC639" s="133"/>
      <c r="FAD639" s="133"/>
      <c r="FAE639" s="133"/>
      <c r="FAF639" s="133"/>
      <c r="FAG639" s="133"/>
      <c r="FAH639" s="133"/>
      <c r="FAI639" s="133"/>
      <c r="FAJ639" s="133"/>
      <c r="FAK639" s="133"/>
      <c r="FAL639" s="133"/>
      <c r="FAM639" s="133"/>
      <c r="FAN639" s="133"/>
      <c r="FAO639" s="133"/>
      <c r="FAP639" s="133"/>
      <c r="FAQ639" s="133"/>
      <c r="FAR639" s="133"/>
      <c r="FAS639" s="133"/>
      <c r="FAT639" s="133"/>
      <c r="FAU639" s="133"/>
      <c r="FAV639" s="133"/>
      <c r="FAW639" s="133"/>
      <c r="FAX639" s="133"/>
      <c r="FAY639" s="133"/>
      <c r="FAZ639" s="133"/>
      <c r="FBA639" s="133"/>
      <c r="FBB639" s="133"/>
      <c r="FBC639" s="133"/>
      <c r="FBD639" s="133"/>
      <c r="FBE639" s="133"/>
      <c r="FBF639" s="133"/>
      <c r="FBG639" s="133"/>
      <c r="FBH639" s="133"/>
      <c r="FBI639" s="133"/>
      <c r="FBJ639" s="133"/>
      <c r="FBK639" s="133"/>
      <c r="FBL639" s="133"/>
      <c r="FBM639" s="133"/>
      <c r="FBN639" s="133"/>
      <c r="FBO639" s="133"/>
      <c r="FBP639" s="133"/>
      <c r="FBQ639" s="133"/>
      <c r="FBR639" s="133"/>
      <c r="FBS639" s="133"/>
      <c r="FBT639" s="133"/>
      <c r="FBU639" s="133"/>
      <c r="FBV639" s="133"/>
      <c r="FBW639" s="133"/>
      <c r="FBX639" s="133"/>
      <c r="FBY639" s="133"/>
      <c r="FBZ639" s="133"/>
      <c r="FCA639" s="133"/>
      <c r="FCB639" s="133"/>
      <c r="FCC639" s="133"/>
      <c r="FCD639" s="133"/>
      <c r="FCE639" s="133"/>
      <c r="FCF639" s="133"/>
      <c r="FCG639" s="133"/>
      <c r="FCH639" s="133"/>
      <c r="FCI639" s="133"/>
      <c r="FCJ639" s="133"/>
      <c r="FCK639" s="133"/>
      <c r="FCL639" s="133"/>
      <c r="FCM639" s="133"/>
      <c r="FCN639" s="133"/>
      <c r="FCO639" s="133"/>
      <c r="FCP639" s="133"/>
      <c r="FCQ639" s="133"/>
      <c r="FCR639" s="133"/>
      <c r="FCS639" s="133"/>
      <c r="FCT639" s="133"/>
      <c r="FCU639" s="133"/>
      <c r="FCV639" s="133"/>
      <c r="FCW639" s="133"/>
      <c r="FCX639" s="133"/>
      <c r="FCY639" s="133"/>
      <c r="FCZ639" s="133"/>
      <c r="FDA639" s="133"/>
      <c r="FDB639" s="133"/>
      <c r="FDC639" s="133"/>
      <c r="FDD639" s="133"/>
      <c r="FDE639" s="133"/>
      <c r="FDF639" s="133"/>
      <c r="FDG639" s="133"/>
      <c r="FDH639" s="133"/>
      <c r="FDI639" s="133"/>
      <c r="FDJ639" s="133"/>
      <c r="FDK639" s="133"/>
      <c r="FDL639" s="133"/>
      <c r="FDM639" s="133"/>
      <c r="FDN639" s="133"/>
      <c r="FDO639" s="133"/>
      <c r="FDP639" s="133"/>
      <c r="FDQ639" s="133"/>
      <c r="FDR639" s="133"/>
      <c r="FDS639" s="133"/>
      <c r="FDT639" s="133"/>
      <c r="FDU639" s="133"/>
      <c r="FDV639" s="133"/>
      <c r="FDW639" s="133"/>
      <c r="FDX639" s="133"/>
      <c r="FDY639" s="133"/>
      <c r="FDZ639" s="133"/>
      <c r="FEA639" s="133"/>
      <c r="FEB639" s="133"/>
      <c r="FEC639" s="133"/>
      <c r="FED639" s="133"/>
      <c r="FEE639" s="133"/>
      <c r="FEF639" s="133"/>
      <c r="FEG639" s="133"/>
      <c r="FEH639" s="133"/>
      <c r="FEI639" s="133"/>
      <c r="FEJ639" s="133"/>
      <c r="FEK639" s="133"/>
      <c r="FEL639" s="133"/>
      <c r="FEM639" s="133"/>
      <c r="FEN639" s="133"/>
      <c r="FEO639" s="133"/>
      <c r="FEP639" s="133"/>
      <c r="FEQ639" s="133"/>
      <c r="FER639" s="133"/>
      <c r="FES639" s="133"/>
      <c r="FET639" s="133"/>
      <c r="FEU639" s="133"/>
      <c r="FEV639" s="133"/>
      <c r="FEW639" s="133"/>
      <c r="FEX639" s="133"/>
      <c r="FEY639" s="133"/>
      <c r="FEZ639" s="133"/>
      <c r="FFA639" s="133"/>
      <c r="FFB639" s="133"/>
      <c r="FFC639" s="133"/>
      <c r="FFD639" s="133"/>
      <c r="FFE639" s="133"/>
      <c r="FFF639" s="133"/>
      <c r="FFG639" s="133"/>
      <c r="FFH639" s="133"/>
      <c r="FFI639" s="133"/>
      <c r="FFJ639" s="133"/>
      <c r="FFK639" s="133"/>
      <c r="FFL639" s="133"/>
      <c r="FFM639" s="133"/>
      <c r="FFN639" s="133"/>
      <c r="FFO639" s="133"/>
      <c r="FFP639" s="133"/>
      <c r="FFQ639" s="133"/>
      <c r="FFR639" s="133"/>
      <c r="FFS639" s="133"/>
      <c r="FFT639" s="133"/>
      <c r="FFU639" s="133"/>
      <c r="FFV639" s="133"/>
      <c r="FFW639" s="133"/>
      <c r="FFX639" s="133"/>
      <c r="FFY639" s="133"/>
      <c r="FFZ639" s="133"/>
      <c r="FGA639" s="133"/>
      <c r="FGB639" s="133"/>
      <c r="FGC639" s="133"/>
      <c r="FGD639" s="133"/>
      <c r="FGE639" s="133"/>
      <c r="FGF639" s="133"/>
      <c r="FGG639" s="133"/>
      <c r="FGH639" s="133"/>
      <c r="FGI639" s="133"/>
      <c r="FGJ639" s="133"/>
      <c r="FGK639" s="133"/>
      <c r="FGL639" s="133"/>
      <c r="FGM639" s="133"/>
      <c r="FGN639" s="133"/>
      <c r="FGO639" s="133"/>
      <c r="FGP639" s="133"/>
      <c r="FGQ639" s="133"/>
      <c r="FGR639" s="133"/>
      <c r="FGS639" s="133"/>
      <c r="FGT639" s="133"/>
      <c r="FGU639" s="133"/>
      <c r="FGV639" s="133"/>
      <c r="FGW639" s="133"/>
      <c r="FGX639" s="133"/>
      <c r="FGY639" s="133"/>
      <c r="FGZ639" s="133"/>
      <c r="FHA639" s="133"/>
      <c r="FHB639" s="133"/>
      <c r="FHC639" s="133"/>
      <c r="FHD639" s="133"/>
      <c r="FHE639" s="133"/>
      <c r="FHF639" s="133"/>
      <c r="FHG639" s="133"/>
      <c r="FHH639" s="133"/>
      <c r="FHI639" s="133"/>
      <c r="FHJ639" s="133"/>
      <c r="FHK639" s="133"/>
      <c r="FHL639" s="133"/>
      <c r="FHM639" s="133"/>
      <c r="FHN639" s="133"/>
      <c r="FHO639" s="133"/>
      <c r="FHP639" s="133"/>
      <c r="FHQ639" s="133"/>
      <c r="FHR639" s="133"/>
      <c r="FHS639" s="133"/>
      <c r="FHT639" s="133"/>
      <c r="FHU639" s="133"/>
      <c r="FHV639" s="133"/>
      <c r="FHW639" s="133"/>
      <c r="FHX639" s="133"/>
      <c r="FHY639" s="133"/>
      <c r="FHZ639" s="133"/>
      <c r="FIA639" s="133"/>
      <c r="FIB639" s="133"/>
      <c r="FIC639" s="133"/>
      <c r="FID639" s="133"/>
      <c r="FIE639" s="133"/>
      <c r="FIF639" s="133"/>
      <c r="FIG639" s="133"/>
      <c r="FIH639" s="133"/>
      <c r="FII639" s="133"/>
      <c r="FIJ639" s="133"/>
      <c r="FIK639" s="133"/>
      <c r="FIL639" s="133"/>
      <c r="FIM639" s="133"/>
      <c r="FIN639" s="133"/>
      <c r="FIO639" s="133"/>
      <c r="FIP639" s="133"/>
      <c r="FIQ639" s="133"/>
      <c r="FIR639" s="133"/>
      <c r="FIS639" s="133"/>
      <c r="FIT639" s="133"/>
      <c r="FIU639" s="133"/>
      <c r="FIV639" s="133"/>
      <c r="FIW639" s="133"/>
      <c r="FIX639" s="133"/>
      <c r="FIY639" s="133"/>
      <c r="FIZ639" s="133"/>
      <c r="FJA639" s="133"/>
      <c r="FJB639" s="133"/>
      <c r="FJC639" s="133"/>
      <c r="FJD639" s="133"/>
      <c r="FJE639" s="133"/>
      <c r="FJF639" s="133"/>
      <c r="FJG639" s="133"/>
      <c r="FJH639" s="133"/>
      <c r="FJI639" s="133"/>
      <c r="FJJ639" s="133"/>
      <c r="FJK639" s="133"/>
      <c r="FJL639" s="133"/>
      <c r="FJM639" s="133"/>
      <c r="FJN639" s="133"/>
      <c r="FJO639" s="133"/>
      <c r="FJP639" s="133"/>
      <c r="FJQ639" s="133"/>
      <c r="FJR639" s="133"/>
      <c r="FJS639" s="133"/>
      <c r="FJT639" s="133"/>
      <c r="FJU639" s="133"/>
      <c r="FJV639" s="133"/>
      <c r="FJW639" s="133"/>
      <c r="FJX639" s="133"/>
      <c r="FJY639" s="133"/>
      <c r="FJZ639" s="133"/>
      <c r="FKA639" s="133"/>
      <c r="FKB639" s="133"/>
      <c r="FKC639" s="133"/>
      <c r="FKD639" s="133"/>
      <c r="FKE639" s="133"/>
      <c r="FKF639" s="133"/>
      <c r="FKG639" s="133"/>
      <c r="FKH639" s="133"/>
      <c r="FKI639" s="133"/>
      <c r="FKJ639" s="133"/>
      <c r="FKK639" s="133"/>
      <c r="FKL639" s="133"/>
      <c r="FKM639" s="133"/>
      <c r="FKN639" s="133"/>
      <c r="FKO639" s="133"/>
      <c r="FKP639" s="133"/>
      <c r="FKQ639" s="133"/>
      <c r="FKR639" s="133"/>
      <c r="FKS639" s="133"/>
      <c r="FKT639" s="133"/>
      <c r="FKU639" s="133"/>
      <c r="FKV639" s="133"/>
      <c r="FKW639" s="133"/>
      <c r="FKX639" s="133"/>
      <c r="FKY639" s="133"/>
      <c r="FKZ639" s="133"/>
      <c r="FLA639" s="133"/>
      <c r="FLB639" s="133"/>
      <c r="FLC639" s="133"/>
      <c r="FLD639" s="133"/>
      <c r="FLE639" s="133"/>
      <c r="FLF639" s="133"/>
      <c r="FLG639" s="133"/>
      <c r="FLH639" s="133"/>
      <c r="FLI639" s="133"/>
      <c r="FLJ639" s="133"/>
      <c r="FLK639" s="133"/>
      <c r="FLL639" s="133"/>
      <c r="FLM639" s="133"/>
      <c r="FLN639" s="133"/>
      <c r="FLO639" s="133"/>
      <c r="FLP639" s="133"/>
      <c r="FLQ639" s="133"/>
      <c r="FLR639" s="133"/>
      <c r="FLS639" s="133"/>
      <c r="FLT639" s="133"/>
      <c r="FLU639" s="133"/>
      <c r="FLV639" s="133"/>
      <c r="FLW639" s="133"/>
      <c r="FLX639" s="133"/>
      <c r="FLY639" s="133"/>
      <c r="FLZ639" s="133"/>
      <c r="FMA639" s="133"/>
      <c r="FMB639" s="133"/>
      <c r="FMC639" s="133"/>
      <c r="FMD639" s="133"/>
      <c r="FME639" s="133"/>
      <c r="FMF639" s="133"/>
      <c r="FMG639" s="133"/>
      <c r="FMH639" s="133"/>
      <c r="FMI639" s="133"/>
      <c r="FMJ639" s="133"/>
      <c r="FMK639" s="133"/>
      <c r="FML639" s="133"/>
      <c r="FMM639" s="133"/>
      <c r="FMN639" s="133"/>
      <c r="FMO639" s="133"/>
      <c r="FMP639" s="133"/>
      <c r="FMQ639" s="133"/>
      <c r="FMR639" s="133"/>
      <c r="FMS639" s="133"/>
      <c r="FMT639" s="133"/>
      <c r="FMU639" s="133"/>
      <c r="FMV639" s="133"/>
      <c r="FMW639" s="133"/>
      <c r="FMX639" s="133"/>
      <c r="FMY639" s="133"/>
      <c r="FMZ639" s="133"/>
      <c r="FNA639" s="133"/>
      <c r="FNB639" s="133"/>
      <c r="FNC639" s="133"/>
      <c r="FND639" s="133"/>
      <c r="FNE639" s="133"/>
      <c r="FNF639" s="133"/>
      <c r="FNG639" s="133"/>
      <c r="FNH639" s="133"/>
      <c r="FNI639" s="133"/>
      <c r="FNJ639" s="133"/>
      <c r="FNK639" s="133"/>
      <c r="FNL639" s="133"/>
      <c r="FNM639" s="133"/>
      <c r="FNN639" s="133"/>
      <c r="FNO639" s="133"/>
      <c r="FNP639" s="133"/>
      <c r="FNQ639" s="133"/>
      <c r="FNR639" s="133"/>
      <c r="FNS639" s="133"/>
      <c r="FNT639" s="133"/>
      <c r="FNU639" s="133"/>
      <c r="FNV639" s="133"/>
      <c r="FNW639" s="133"/>
      <c r="FNX639" s="133"/>
      <c r="FNY639" s="133"/>
      <c r="FNZ639" s="133"/>
      <c r="FOA639" s="133"/>
      <c r="FOB639" s="133"/>
      <c r="FOC639" s="133"/>
      <c r="FOD639" s="133"/>
      <c r="FOE639" s="133"/>
      <c r="FOF639" s="133"/>
      <c r="FOG639" s="133"/>
      <c r="FOH639" s="133"/>
      <c r="FOI639" s="133"/>
      <c r="FOJ639" s="133"/>
      <c r="FOK639" s="133"/>
      <c r="FOL639" s="133"/>
      <c r="FOM639" s="133"/>
      <c r="FON639" s="133"/>
      <c r="FOO639" s="133"/>
      <c r="FOP639" s="133"/>
      <c r="FOQ639" s="133"/>
      <c r="FOR639" s="133"/>
      <c r="FOS639" s="133"/>
      <c r="FOT639" s="133"/>
      <c r="FOU639" s="133"/>
      <c r="FOV639" s="133"/>
      <c r="FOW639" s="133"/>
      <c r="FOX639" s="133"/>
      <c r="FOY639" s="133"/>
      <c r="FOZ639" s="133"/>
      <c r="FPA639" s="133"/>
      <c r="FPB639" s="133"/>
      <c r="FPC639" s="133"/>
      <c r="FPD639" s="133"/>
      <c r="FPE639" s="133"/>
      <c r="FPF639" s="133"/>
      <c r="FPG639" s="133"/>
      <c r="FPH639" s="133"/>
      <c r="FPI639" s="133"/>
      <c r="FPJ639" s="133"/>
      <c r="FPK639" s="133"/>
      <c r="FPL639" s="133"/>
      <c r="FPM639" s="133"/>
      <c r="FPN639" s="133"/>
      <c r="FPO639" s="133"/>
      <c r="FPP639" s="133"/>
      <c r="FPQ639" s="133"/>
      <c r="FPR639" s="133"/>
      <c r="FPS639" s="133"/>
      <c r="FPT639" s="133"/>
      <c r="FPU639" s="133"/>
      <c r="FPV639" s="133"/>
      <c r="FPW639" s="133"/>
      <c r="FPX639" s="133"/>
      <c r="FPY639" s="133"/>
      <c r="FPZ639" s="133"/>
      <c r="FQA639" s="133"/>
      <c r="FQB639" s="133"/>
      <c r="FQC639" s="133"/>
      <c r="FQD639" s="133"/>
      <c r="FQE639" s="133"/>
      <c r="FQF639" s="133"/>
      <c r="FQG639" s="133"/>
      <c r="FQH639" s="133"/>
      <c r="FQI639" s="133"/>
      <c r="FQJ639" s="133"/>
      <c r="FQK639" s="133"/>
      <c r="FQL639" s="133"/>
      <c r="FQM639" s="133"/>
      <c r="FQN639" s="133"/>
      <c r="FQO639" s="133"/>
      <c r="FQP639" s="133"/>
      <c r="FQQ639" s="133"/>
      <c r="FQR639" s="133"/>
      <c r="FQS639" s="133"/>
      <c r="FQT639" s="133"/>
      <c r="FQU639" s="133"/>
      <c r="FQV639" s="133"/>
      <c r="FQW639" s="133"/>
      <c r="FQX639" s="133"/>
      <c r="FQY639" s="133"/>
      <c r="FQZ639" s="133"/>
      <c r="FRA639" s="133"/>
      <c r="FRB639" s="133"/>
      <c r="FRC639" s="133"/>
      <c r="FRD639" s="133"/>
      <c r="FRE639" s="133"/>
      <c r="FRF639" s="133"/>
      <c r="FRG639" s="133"/>
      <c r="FRH639" s="133"/>
      <c r="FRI639" s="133"/>
      <c r="FRJ639" s="133"/>
      <c r="FRK639" s="133"/>
      <c r="FRL639" s="133"/>
      <c r="FRM639" s="133"/>
      <c r="FRN639" s="133"/>
      <c r="FRO639" s="133"/>
      <c r="FRP639" s="133"/>
      <c r="FRQ639" s="133"/>
      <c r="FRR639" s="133"/>
      <c r="FRS639" s="133"/>
      <c r="FRT639" s="133"/>
      <c r="FRU639" s="133"/>
      <c r="FRV639" s="133"/>
      <c r="FRW639" s="133"/>
      <c r="FRX639" s="133"/>
      <c r="FRY639" s="133"/>
      <c r="FRZ639" s="133"/>
      <c r="FSA639" s="133"/>
      <c r="FSB639" s="133"/>
      <c r="FSC639" s="133"/>
      <c r="FSD639" s="133"/>
      <c r="FSE639" s="133"/>
      <c r="FSF639" s="133"/>
      <c r="FSG639" s="133"/>
      <c r="FSH639" s="133"/>
      <c r="FSI639" s="133"/>
      <c r="FSJ639" s="133"/>
      <c r="FSK639" s="133"/>
      <c r="FSL639" s="133"/>
      <c r="FSM639" s="133"/>
      <c r="FSN639" s="133"/>
      <c r="FSO639" s="133"/>
      <c r="FSP639" s="133"/>
      <c r="FSQ639" s="133"/>
      <c r="FSR639" s="133"/>
      <c r="FSS639" s="133"/>
      <c r="FST639" s="133"/>
      <c r="FSU639" s="133"/>
      <c r="FSV639" s="133"/>
      <c r="FSW639" s="133"/>
      <c r="FSX639" s="133"/>
      <c r="FSY639" s="133"/>
      <c r="FSZ639" s="133"/>
      <c r="FTA639" s="133"/>
      <c r="FTB639" s="133"/>
      <c r="FTC639" s="133"/>
      <c r="FTD639" s="133"/>
      <c r="FTE639" s="133"/>
      <c r="FTF639" s="133"/>
      <c r="FTG639" s="133"/>
      <c r="FTH639" s="133"/>
      <c r="FTI639" s="133"/>
      <c r="FTJ639" s="133"/>
      <c r="FTK639" s="133"/>
      <c r="FTL639" s="133"/>
      <c r="FTM639" s="133"/>
      <c r="FTN639" s="133"/>
      <c r="FTO639" s="133"/>
      <c r="FTP639" s="133"/>
      <c r="FTQ639" s="133"/>
      <c r="FTR639" s="133"/>
      <c r="FTS639" s="133"/>
      <c r="FTT639" s="133"/>
      <c r="FTU639" s="133"/>
      <c r="FTV639" s="133"/>
      <c r="FTW639" s="133"/>
      <c r="FTX639" s="133"/>
      <c r="FTY639" s="133"/>
      <c r="FTZ639" s="133"/>
      <c r="FUA639" s="133"/>
      <c r="FUB639" s="133"/>
      <c r="FUC639" s="133"/>
      <c r="FUD639" s="133"/>
      <c r="FUE639" s="133"/>
      <c r="FUF639" s="133"/>
      <c r="FUG639" s="133"/>
      <c r="FUH639" s="133"/>
      <c r="FUI639" s="133"/>
      <c r="FUJ639" s="133"/>
      <c r="FUK639" s="133"/>
      <c r="FUL639" s="133"/>
      <c r="FUM639" s="133"/>
      <c r="FUN639" s="133"/>
      <c r="FUO639" s="133"/>
      <c r="FUP639" s="133"/>
      <c r="FUQ639" s="133"/>
      <c r="FUR639" s="133"/>
      <c r="FUS639" s="133"/>
      <c r="FUT639" s="133"/>
      <c r="FUU639" s="133"/>
      <c r="FUV639" s="133"/>
      <c r="FUW639" s="133"/>
      <c r="FUX639" s="133"/>
      <c r="FUY639" s="133"/>
      <c r="FUZ639" s="133"/>
      <c r="FVA639" s="133"/>
      <c r="FVB639" s="133"/>
      <c r="FVC639" s="133"/>
      <c r="FVD639" s="133"/>
      <c r="FVE639" s="133"/>
      <c r="FVF639" s="133"/>
      <c r="FVG639" s="133"/>
      <c r="FVH639" s="133"/>
      <c r="FVI639" s="133"/>
      <c r="FVJ639" s="133"/>
      <c r="FVK639" s="133"/>
      <c r="FVL639" s="133"/>
      <c r="FVM639" s="133"/>
      <c r="FVN639" s="133"/>
      <c r="FVO639" s="133"/>
      <c r="FVP639" s="133"/>
      <c r="FVQ639" s="133"/>
      <c r="FVR639" s="133"/>
      <c r="FVS639" s="133"/>
      <c r="FVT639" s="133"/>
      <c r="FVU639" s="133"/>
      <c r="FVV639" s="133"/>
      <c r="FVW639" s="133"/>
      <c r="FVX639" s="133"/>
      <c r="FVY639" s="133"/>
      <c r="FVZ639" s="133"/>
      <c r="FWA639" s="133"/>
      <c r="FWB639" s="133"/>
      <c r="FWC639" s="133"/>
      <c r="FWD639" s="133"/>
      <c r="FWE639" s="133"/>
      <c r="FWF639" s="133"/>
      <c r="FWG639" s="133"/>
      <c r="FWH639" s="133"/>
      <c r="FWI639" s="133"/>
      <c r="FWJ639" s="133"/>
      <c r="FWK639" s="133"/>
      <c r="FWL639" s="133"/>
      <c r="FWM639" s="133"/>
      <c r="FWN639" s="133"/>
      <c r="FWO639" s="133"/>
      <c r="FWP639" s="133"/>
      <c r="FWQ639" s="133"/>
      <c r="FWR639" s="133"/>
      <c r="FWS639" s="133"/>
      <c r="FWT639" s="133"/>
      <c r="FWU639" s="133"/>
      <c r="FWV639" s="133"/>
      <c r="FWW639" s="133"/>
      <c r="FWX639" s="133"/>
      <c r="FWY639" s="133"/>
      <c r="FWZ639" s="133"/>
      <c r="FXA639" s="133"/>
      <c r="FXB639" s="133"/>
      <c r="FXC639" s="133"/>
      <c r="FXD639" s="133"/>
      <c r="FXE639" s="133"/>
      <c r="FXF639" s="133"/>
      <c r="FXG639" s="133"/>
      <c r="FXH639" s="133"/>
      <c r="FXI639" s="133"/>
      <c r="FXJ639" s="133"/>
      <c r="FXK639" s="133"/>
      <c r="FXL639" s="133"/>
      <c r="FXM639" s="133"/>
      <c r="FXN639" s="133"/>
      <c r="FXO639" s="133"/>
      <c r="FXP639" s="133"/>
      <c r="FXQ639" s="133"/>
      <c r="FXR639" s="133"/>
      <c r="FXS639" s="133"/>
      <c r="FXT639" s="133"/>
      <c r="FXU639" s="133"/>
      <c r="FXV639" s="133"/>
      <c r="FXW639" s="133"/>
      <c r="FXX639" s="133"/>
      <c r="FXY639" s="133"/>
      <c r="FXZ639" s="133"/>
      <c r="FYA639" s="133"/>
      <c r="FYB639" s="133"/>
      <c r="FYC639" s="133"/>
      <c r="FYD639" s="133"/>
      <c r="FYE639" s="133"/>
      <c r="FYF639" s="133"/>
      <c r="FYG639" s="133"/>
      <c r="FYH639" s="133"/>
      <c r="FYI639" s="133"/>
      <c r="FYJ639" s="133"/>
      <c r="FYK639" s="133"/>
      <c r="FYL639" s="133"/>
      <c r="FYM639" s="133"/>
      <c r="FYN639" s="133"/>
      <c r="FYO639" s="133"/>
      <c r="FYP639" s="133"/>
      <c r="FYQ639" s="133"/>
      <c r="FYR639" s="133"/>
      <c r="FYS639" s="133"/>
      <c r="FYT639" s="133"/>
      <c r="FYU639" s="133"/>
      <c r="FYV639" s="133"/>
      <c r="FYW639" s="133"/>
      <c r="FYX639" s="133"/>
      <c r="FYY639" s="133"/>
      <c r="FYZ639" s="133"/>
      <c r="FZA639" s="133"/>
      <c r="FZB639" s="133"/>
      <c r="FZC639" s="133"/>
      <c r="FZD639" s="133"/>
      <c r="FZE639" s="133"/>
      <c r="FZF639" s="133"/>
      <c r="FZG639" s="133"/>
      <c r="FZH639" s="133"/>
      <c r="FZI639" s="133"/>
      <c r="FZJ639" s="133"/>
      <c r="FZK639" s="133"/>
      <c r="FZL639" s="133"/>
      <c r="FZM639" s="133"/>
      <c r="FZN639" s="133"/>
      <c r="FZO639" s="133"/>
      <c r="FZP639" s="133"/>
      <c r="FZQ639" s="133"/>
      <c r="FZR639" s="133"/>
      <c r="FZS639" s="133"/>
      <c r="FZT639" s="133"/>
      <c r="FZU639" s="133"/>
      <c r="FZV639" s="133"/>
      <c r="FZW639" s="133"/>
      <c r="FZX639" s="133"/>
      <c r="FZY639" s="133"/>
      <c r="FZZ639" s="133"/>
      <c r="GAA639" s="133"/>
      <c r="GAB639" s="133"/>
      <c r="GAC639" s="133"/>
      <c r="GAD639" s="133"/>
      <c r="GAE639" s="133"/>
      <c r="GAF639" s="133"/>
      <c r="GAG639" s="133"/>
      <c r="GAH639" s="133"/>
      <c r="GAI639" s="133"/>
      <c r="GAJ639" s="133"/>
      <c r="GAK639" s="133"/>
      <c r="GAL639" s="133"/>
      <c r="GAM639" s="133"/>
      <c r="GAN639" s="133"/>
      <c r="GAO639" s="133"/>
      <c r="GAP639" s="133"/>
      <c r="GAQ639" s="133"/>
      <c r="GAR639" s="133"/>
      <c r="GAS639" s="133"/>
      <c r="GAT639" s="133"/>
      <c r="GAU639" s="133"/>
      <c r="GAV639" s="133"/>
      <c r="GAW639" s="133"/>
      <c r="GAX639" s="133"/>
      <c r="GAY639" s="133"/>
      <c r="GAZ639" s="133"/>
      <c r="GBA639" s="133"/>
      <c r="GBB639" s="133"/>
      <c r="GBC639" s="133"/>
      <c r="GBD639" s="133"/>
      <c r="GBE639" s="133"/>
      <c r="GBF639" s="133"/>
      <c r="GBG639" s="133"/>
      <c r="GBH639" s="133"/>
      <c r="GBI639" s="133"/>
      <c r="GBJ639" s="133"/>
      <c r="GBK639" s="133"/>
      <c r="GBL639" s="133"/>
      <c r="GBM639" s="133"/>
      <c r="GBN639" s="133"/>
      <c r="GBO639" s="133"/>
      <c r="GBP639" s="133"/>
      <c r="GBQ639" s="133"/>
      <c r="GBR639" s="133"/>
      <c r="GBS639" s="133"/>
      <c r="GBT639" s="133"/>
      <c r="GBU639" s="133"/>
      <c r="GBV639" s="133"/>
      <c r="GBW639" s="133"/>
      <c r="GBX639" s="133"/>
      <c r="GBY639" s="133"/>
      <c r="GBZ639" s="133"/>
      <c r="GCA639" s="133"/>
      <c r="GCB639" s="133"/>
      <c r="GCC639" s="133"/>
      <c r="GCD639" s="133"/>
      <c r="GCE639" s="133"/>
      <c r="GCF639" s="133"/>
      <c r="GCG639" s="133"/>
      <c r="GCH639" s="133"/>
      <c r="GCI639" s="133"/>
      <c r="GCJ639" s="133"/>
      <c r="GCK639" s="133"/>
      <c r="GCL639" s="133"/>
      <c r="GCM639" s="133"/>
      <c r="GCN639" s="133"/>
      <c r="GCO639" s="133"/>
      <c r="GCP639" s="133"/>
      <c r="GCQ639" s="133"/>
      <c r="GCR639" s="133"/>
      <c r="GCS639" s="133"/>
      <c r="GCT639" s="133"/>
      <c r="GCU639" s="133"/>
      <c r="GCV639" s="133"/>
      <c r="GCW639" s="133"/>
      <c r="GCX639" s="133"/>
      <c r="GCY639" s="133"/>
      <c r="GCZ639" s="133"/>
      <c r="GDA639" s="133"/>
      <c r="GDB639" s="133"/>
      <c r="GDC639" s="133"/>
      <c r="GDD639" s="133"/>
      <c r="GDE639" s="133"/>
      <c r="GDF639" s="133"/>
      <c r="GDG639" s="133"/>
      <c r="GDH639" s="133"/>
      <c r="GDI639" s="133"/>
      <c r="GDJ639" s="133"/>
      <c r="GDK639" s="133"/>
      <c r="GDL639" s="133"/>
      <c r="GDM639" s="133"/>
      <c r="GDN639" s="133"/>
      <c r="GDO639" s="133"/>
      <c r="GDP639" s="133"/>
      <c r="GDQ639" s="133"/>
      <c r="GDR639" s="133"/>
      <c r="GDS639" s="133"/>
      <c r="GDT639" s="133"/>
      <c r="GDU639" s="133"/>
      <c r="GDV639" s="133"/>
      <c r="GDW639" s="133"/>
      <c r="GDX639" s="133"/>
      <c r="GDY639" s="133"/>
      <c r="GDZ639" s="133"/>
      <c r="GEA639" s="133"/>
      <c r="GEB639" s="133"/>
      <c r="GEC639" s="133"/>
      <c r="GED639" s="133"/>
      <c r="GEE639" s="133"/>
      <c r="GEF639" s="133"/>
      <c r="GEG639" s="133"/>
      <c r="GEH639" s="133"/>
      <c r="GEI639" s="133"/>
      <c r="GEJ639" s="133"/>
      <c r="GEK639" s="133"/>
      <c r="GEL639" s="133"/>
      <c r="GEM639" s="133"/>
      <c r="GEN639" s="133"/>
      <c r="GEO639" s="133"/>
      <c r="GEP639" s="133"/>
      <c r="GEQ639" s="133"/>
      <c r="GER639" s="133"/>
      <c r="GES639" s="133"/>
      <c r="GET639" s="133"/>
      <c r="GEU639" s="133"/>
      <c r="GEV639" s="133"/>
      <c r="GEW639" s="133"/>
      <c r="GEX639" s="133"/>
      <c r="GEY639" s="133"/>
      <c r="GEZ639" s="133"/>
      <c r="GFA639" s="133"/>
      <c r="GFB639" s="133"/>
      <c r="GFC639" s="133"/>
      <c r="GFD639" s="133"/>
      <c r="GFE639" s="133"/>
      <c r="GFF639" s="133"/>
      <c r="GFG639" s="133"/>
      <c r="GFH639" s="133"/>
      <c r="GFI639" s="133"/>
      <c r="GFJ639" s="133"/>
      <c r="GFK639" s="133"/>
      <c r="GFL639" s="133"/>
      <c r="GFM639" s="133"/>
      <c r="GFN639" s="133"/>
      <c r="GFO639" s="133"/>
      <c r="GFP639" s="133"/>
      <c r="GFQ639" s="133"/>
      <c r="GFR639" s="133"/>
      <c r="GFS639" s="133"/>
      <c r="GFT639" s="133"/>
      <c r="GFU639" s="133"/>
      <c r="GFV639" s="133"/>
      <c r="GFW639" s="133"/>
      <c r="GFX639" s="133"/>
      <c r="GFY639" s="133"/>
      <c r="GFZ639" s="133"/>
      <c r="GGA639" s="133"/>
      <c r="GGB639" s="133"/>
      <c r="GGC639" s="133"/>
      <c r="GGD639" s="133"/>
      <c r="GGE639" s="133"/>
      <c r="GGF639" s="133"/>
      <c r="GGG639" s="133"/>
      <c r="GGH639" s="133"/>
      <c r="GGI639" s="133"/>
      <c r="GGJ639" s="133"/>
      <c r="GGK639" s="133"/>
      <c r="GGL639" s="133"/>
      <c r="GGM639" s="133"/>
      <c r="GGN639" s="133"/>
      <c r="GGO639" s="133"/>
      <c r="GGP639" s="133"/>
      <c r="GGQ639" s="133"/>
      <c r="GGR639" s="133"/>
      <c r="GGS639" s="133"/>
      <c r="GGT639" s="133"/>
      <c r="GGU639" s="133"/>
      <c r="GGV639" s="133"/>
      <c r="GGW639" s="133"/>
      <c r="GGX639" s="133"/>
      <c r="GGY639" s="133"/>
      <c r="GGZ639" s="133"/>
      <c r="GHA639" s="133"/>
      <c r="GHB639" s="133"/>
      <c r="GHC639" s="133"/>
      <c r="GHD639" s="133"/>
      <c r="GHE639" s="133"/>
      <c r="GHF639" s="133"/>
      <c r="GHG639" s="133"/>
      <c r="GHH639" s="133"/>
      <c r="GHI639" s="133"/>
      <c r="GHJ639" s="133"/>
      <c r="GHK639" s="133"/>
      <c r="GHL639" s="133"/>
      <c r="GHM639" s="133"/>
      <c r="GHN639" s="133"/>
      <c r="GHO639" s="133"/>
      <c r="GHP639" s="133"/>
      <c r="GHQ639" s="133"/>
      <c r="GHR639" s="133"/>
      <c r="GHS639" s="133"/>
      <c r="GHT639" s="133"/>
      <c r="GHU639" s="133"/>
      <c r="GHV639" s="133"/>
      <c r="GHW639" s="133"/>
      <c r="GHX639" s="133"/>
      <c r="GHY639" s="133"/>
      <c r="GHZ639" s="133"/>
      <c r="GIA639" s="133"/>
      <c r="GIB639" s="133"/>
      <c r="GIC639" s="133"/>
      <c r="GID639" s="133"/>
      <c r="GIE639" s="133"/>
      <c r="GIF639" s="133"/>
      <c r="GIG639" s="133"/>
      <c r="GIH639" s="133"/>
      <c r="GII639" s="133"/>
      <c r="GIJ639" s="133"/>
      <c r="GIK639" s="133"/>
      <c r="GIL639" s="133"/>
      <c r="GIM639" s="133"/>
      <c r="GIN639" s="133"/>
      <c r="GIO639" s="133"/>
      <c r="GIP639" s="133"/>
      <c r="GIQ639" s="133"/>
      <c r="GIR639" s="133"/>
      <c r="GIS639" s="133"/>
      <c r="GIT639" s="133"/>
      <c r="GIU639" s="133"/>
      <c r="GIV639" s="133"/>
      <c r="GIW639" s="133"/>
      <c r="GIX639" s="133"/>
      <c r="GIY639" s="133"/>
      <c r="GIZ639" s="133"/>
      <c r="GJA639" s="133"/>
      <c r="GJB639" s="133"/>
      <c r="GJC639" s="133"/>
      <c r="GJD639" s="133"/>
      <c r="GJE639" s="133"/>
      <c r="GJF639" s="133"/>
      <c r="GJG639" s="133"/>
      <c r="GJH639" s="133"/>
      <c r="GJI639" s="133"/>
      <c r="GJJ639" s="133"/>
      <c r="GJK639" s="133"/>
      <c r="GJL639" s="133"/>
      <c r="GJM639" s="133"/>
      <c r="GJN639" s="133"/>
      <c r="GJO639" s="133"/>
      <c r="GJP639" s="133"/>
      <c r="GJQ639" s="133"/>
      <c r="GJR639" s="133"/>
      <c r="GJS639" s="133"/>
      <c r="GJT639" s="133"/>
      <c r="GJU639" s="133"/>
      <c r="GJV639" s="133"/>
      <c r="GJW639" s="133"/>
      <c r="GJX639" s="133"/>
      <c r="GJY639" s="133"/>
      <c r="GJZ639" s="133"/>
      <c r="GKA639" s="133"/>
      <c r="GKB639" s="133"/>
      <c r="GKC639" s="133"/>
      <c r="GKD639" s="133"/>
      <c r="GKE639" s="133"/>
      <c r="GKF639" s="133"/>
      <c r="GKG639" s="133"/>
      <c r="GKH639" s="133"/>
      <c r="GKI639" s="133"/>
      <c r="GKJ639" s="133"/>
      <c r="GKK639" s="133"/>
      <c r="GKL639" s="133"/>
      <c r="GKM639" s="133"/>
      <c r="GKN639" s="133"/>
      <c r="GKO639" s="133"/>
      <c r="GKP639" s="133"/>
      <c r="GKQ639" s="133"/>
      <c r="GKR639" s="133"/>
      <c r="GKS639" s="133"/>
      <c r="GKT639" s="133"/>
      <c r="GKU639" s="133"/>
      <c r="GKV639" s="133"/>
      <c r="GKW639" s="133"/>
      <c r="GKX639" s="133"/>
      <c r="GKY639" s="133"/>
      <c r="GKZ639" s="133"/>
      <c r="GLA639" s="133"/>
      <c r="GLB639" s="133"/>
      <c r="GLC639" s="133"/>
      <c r="GLD639" s="133"/>
      <c r="GLE639" s="133"/>
      <c r="GLF639" s="133"/>
      <c r="GLG639" s="133"/>
      <c r="GLH639" s="133"/>
      <c r="GLI639" s="133"/>
      <c r="GLJ639" s="133"/>
      <c r="GLK639" s="133"/>
      <c r="GLL639" s="133"/>
      <c r="GLM639" s="133"/>
      <c r="GLN639" s="133"/>
      <c r="GLO639" s="133"/>
      <c r="GLP639" s="133"/>
      <c r="GLQ639" s="133"/>
      <c r="GLR639" s="133"/>
      <c r="GLS639" s="133"/>
      <c r="GLT639" s="133"/>
      <c r="GLU639" s="133"/>
      <c r="GLV639" s="133"/>
      <c r="GLW639" s="133"/>
      <c r="GLX639" s="133"/>
      <c r="GLY639" s="133"/>
      <c r="GLZ639" s="133"/>
      <c r="GMA639" s="133"/>
      <c r="GMB639" s="133"/>
      <c r="GMC639" s="133"/>
      <c r="GMD639" s="133"/>
      <c r="GME639" s="133"/>
      <c r="GMF639" s="133"/>
      <c r="GMG639" s="133"/>
      <c r="GMH639" s="133"/>
      <c r="GMI639" s="133"/>
      <c r="GMJ639" s="133"/>
      <c r="GMK639" s="133"/>
      <c r="GML639" s="133"/>
      <c r="GMM639" s="133"/>
      <c r="GMN639" s="133"/>
      <c r="GMO639" s="133"/>
      <c r="GMP639" s="133"/>
      <c r="GMQ639" s="133"/>
      <c r="GMR639" s="133"/>
      <c r="GMS639" s="133"/>
      <c r="GMT639" s="133"/>
      <c r="GMU639" s="133"/>
      <c r="GMV639" s="133"/>
      <c r="GMW639" s="133"/>
      <c r="GMX639" s="133"/>
      <c r="GMY639" s="133"/>
      <c r="GMZ639" s="133"/>
      <c r="GNA639" s="133"/>
      <c r="GNB639" s="133"/>
      <c r="GNC639" s="133"/>
      <c r="GND639" s="133"/>
      <c r="GNE639" s="133"/>
      <c r="GNF639" s="133"/>
      <c r="GNG639" s="133"/>
      <c r="GNH639" s="133"/>
      <c r="GNI639" s="133"/>
      <c r="GNJ639" s="133"/>
      <c r="GNK639" s="133"/>
      <c r="GNL639" s="133"/>
      <c r="GNM639" s="133"/>
      <c r="GNN639" s="133"/>
      <c r="GNO639" s="133"/>
      <c r="GNP639" s="133"/>
      <c r="GNQ639" s="133"/>
      <c r="GNR639" s="133"/>
      <c r="GNS639" s="133"/>
      <c r="GNT639" s="133"/>
      <c r="GNU639" s="133"/>
      <c r="GNV639" s="133"/>
      <c r="GNW639" s="133"/>
      <c r="GNX639" s="133"/>
      <c r="GNY639" s="133"/>
      <c r="GNZ639" s="133"/>
      <c r="GOA639" s="133"/>
      <c r="GOB639" s="133"/>
      <c r="GOC639" s="133"/>
      <c r="GOD639" s="133"/>
      <c r="GOE639" s="133"/>
      <c r="GOF639" s="133"/>
      <c r="GOG639" s="133"/>
      <c r="GOH639" s="133"/>
      <c r="GOI639" s="133"/>
      <c r="GOJ639" s="133"/>
      <c r="GOK639" s="133"/>
      <c r="GOL639" s="133"/>
      <c r="GOM639" s="133"/>
      <c r="GON639" s="133"/>
      <c r="GOO639" s="133"/>
      <c r="GOP639" s="133"/>
      <c r="GOQ639" s="133"/>
      <c r="GOR639" s="133"/>
      <c r="GOS639" s="133"/>
      <c r="GOT639" s="133"/>
      <c r="GOU639" s="133"/>
      <c r="GOV639" s="133"/>
      <c r="GOW639" s="133"/>
      <c r="GOX639" s="133"/>
      <c r="GOY639" s="133"/>
      <c r="GOZ639" s="133"/>
      <c r="GPA639" s="133"/>
      <c r="GPB639" s="133"/>
      <c r="GPC639" s="133"/>
      <c r="GPD639" s="133"/>
      <c r="GPE639" s="133"/>
      <c r="GPF639" s="133"/>
      <c r="GPG639" s="133"/>
      <c r="GPH639" s="133"/>
      <c r="GPI639" s="133"/>
      <c r="GPJ639" s="133"/>
      <c r="GPK639" s="133"/>
      <c r="GPL639" s="133"/>
      <c r="GPM639" s="133"/>
      <c r="GPN639" s="133"/>
      <c r="GPO639" s="133"/>
      <c r="GPP639" s="133"/>
      <c r="GPQ639" s="133"/>
      <c r="GPR639" s="133"/>
      <c r="GPS639" s="133"/>
      <c r="GPT639" s="133"/>
      <c r="GPU639" s="133"/>
      <c r="GPV639" s="133"/>
      <c r="GPW639" s="133"/>
      <c r="GPX639" s="133"/>
      <c r="GPY639" s="133"/>
      <c r="GPZ639" s="133"/>
      <c r="GQA639" s="133"/>
      <c r="GQB639" s="133"/>
      <c r="GQC639" s="133"/>
      <c r="GQD639" s="133"/>
      <c r="GQE639" s="133"/>
      <c r="GQF639" s="133"/>
      <c r="GQG639" s="133"/>
      <c r="GQH639" s="133"/>
      <c r="GQI639" s="133"/>
      <c r="GQJ639" s="133"/>
      <c r="GQK639" s="133"/>
      <c r="GQL639" s="133"/>
      <c r="GQM639" s="133"/>
      <c r="GQN639" s="133"/>
      <c r="GQO639" s="133"/>
      <c r="GQP639" s="133"/>
      <c r="GQQ639" s="133"/>
      <c r="GQR639" s="133"/>
      <c r="GQS639" s="133"/>
      <c r="GQT639" s="133"/>
      <c r="GQU639" s="133"/>
      <c r="GQV639" s="133"/>
      <c r="GQW639" s="133"/>
      <c r="GQX639" s="133"/>
      <c r="GQY639" s="133"/>
      <c r="GQZ639" s="133"/>
      <c r="GRA639" s="133"/>
      <c r="GRB639" s="133"/>
      <c r="GRC639" s="133"/>
      <c r="GRD639" s="133"/>
      <c r="GRE639" s="133"/>
      <c r="GRF639" s="133"/>
      <c r="GRG639" s="133"/>
      <c r="GRH639" s="133"/>
      <c r="GRI639" s="133"/>
      <c r="GRJ639" s="133"/>
      <c r="GRK639" s="133"/>
      <c r="GRL639" s="133"/>
      <c r="GRM639" s="133"/>
      <c r="GRN639" s="133"/>
      <c r="GRO639" s="133"/>
      <c r="GRP639" s="133"/>
      <c r="GRQ639" s="133"/>
      <c r="GRR639" s="133"/>
      <c r="GRS639" s="133"/>
      <c r="GRT639" s="133"/>
      <c r="GRU639" s="133"/>
      <c r="GRV639" s="133"/>
      <c r="GRW639" s="133"/>
      <c r="GRX639" s="133"/>
      <c r="GRY639" s="133"/>
      <c r="GRZ639" s="133"/>
      <c r="GSA639" s="133"/>
      <c r="GSB639" s="133"/>
      <c r="GSC639" s="133"/>
      <c r="GSD639" s="133"/>
      <c r="GSE639" s="133"/>
      <c r="GSF639" s="133"/>
      <c r="GSG639" s="133"/>
      <c r="GSH639" s="133"/>
      <c r="GSI639" s="133"/>
      <c r="GSJ639" s="133"/>
      <c r="GSK639" s="133"/>
      <c r="GSL639" s="133"/>
      <c r="GSM639" s="133"/>
      <c r="GSN639" s="133"/>
      <c r="GSO639" s="133"/>
      <c r="GSP639" s="133"/>
      <c r="GSQ639" s="133"/>
      <c r="GSR639" s="133"/>
      <c r="GSS639" s="133"/>
      <c r="GST639" s="133"/>
      <c r="GSU639" s="133"/>
      <c r="GSV639" s="133"/>
      <c r="GSW639" s="133"/>
      <c r="GSX639" s="133"/>
      <c r="GSY639" s="133"/>
      <c r="GSZ639" s="133"/>
      <c r="GTA639" s="133"/>
      <c r="GTB639" s="133"/>
      <c r="GTC639" s="133"/>
      <c r="GTD639" s="133"/>
      <c r="GTE639" s="133"/>
      <c r="GTF639" s="133"/>
      <c r="GTG639" s="133"/>
      <c r="GTH639" s="133"/>
      <c r="GTI639" s="133"/>
      <c r="GTJ639" s="133"/>
      <c r="GTK639" s="133"/>
      <c r="GTL639" s="133"/>
      <c r="GTM639" s="133"/>
      <c r="GTN639" s="133"/>
      <c r="GTO639" s="133"/>
      <c r="GTP639" s="133"/>
      <c r="GTQ639" s="133"/>
      <c r="GTR639" s="133"/>
      <c r="GTS639" s="133"/>
      <c r="GTT639" s="133"/>
      <c r="GTU639" s="133"/>
      <c r="GTV639" s="133"/>
      <c r="GTW639" s="133"/>
      <c r="GTX639" s="133"/>
      <c r="GTY639" s="133"/>
      <c r="GTZ639" s="133"/>
      <c r="GUA639" s="133"/>
      <c r="GUB639" s="133"/>
      <c r="GUC639" s="133"/>
      <c r="GUD639" s="133"/>
      <c r="GUE639" s="133"/>
      <c r="GUF639" s="133"/>
      <c r="GUG639" s="133"/>
      <c r="GUH639" s="133"/>
      <c r="GUI639" s="133"/>
      <c r="GUJ639" s="133"/>
      <c r="GUK639" s="133"/>
      <c r="GUL639" s="133"/>
      <c r="GUM639" s="133"/>
      <c r="GUN639" s="133"/>
      <c r="GUO639" s="133"/>
      <c r="GUP639" s="133"/>
      <c r="GUQ639" s="133"/>
      <c r="GUR639" s="133"/>
      <c r="GUS639" s="133"/>
      <c r="GUT639" s="133"/>
      <c r="GUU639" s="133"/>
      <c r="GUV639" s="133"/>
      <c r="GUW639" s="133"/>
      <c r="GUX639" s="133"/>
      <c r="GUY639" s="133"/>
      <c r="GUZ639" s="133"/>
      <c r="GVA639" s="133"/>
      <c r="GVB639" s="133"/>
      <c r="GVC639" s="133"/>
      <c r="GVD639" s="133"/>
      <c r="GVE639" s="133"/>
      <c r="GVF639" s="133"/>
      <c r="GVG639" s="133"/>
      <c r="GVH639" s="133"/>
      <c r="GVI639" s="133"/>
      <c r="GVJ639" s="133"/>
      <c r="GVK639" s="133"/>
      <c r="GVL639" s="133"/>
      <c r="GVM639" s="133"/>
      <c r="GVN639" s="133"/>
      <c r="GVO639" s="133"/>
      <c r="GVP639" s="133"/>
      <c r="GVQ639" s="133"/>
      <c r="GVR639" s="133"/>
      <c r="GVS639" s="133"/>
      <c r="GVT639" s="133"/>
      <c r="GVU639" s="133"/>
      <c r="GVV639" s="133"/>
      <c r="GVW639" s="133"/>
      <c r="GVX639" s="133"/>
      <c r="GVY639" s="133"/>
      <c r="GVZ639" s="133"/>
      <c r="GWA639" s="133"/>
      <c r="GWB639" s="133"/>
      <c r="GWC639" s="133"/>
      <c r="GWD639" s="133"/>
      <c r="GWE639" s="133"/>
      <c r="GWF639" s="133"/>
      <c r="GWG639" s="133"/>
      <c r="GWH639" s="133"/>
      <c r="GWI639" s="133"/>
      <c r="GWJ639" s="133"/>
      <c r="GWK639" s="133"/>
      <c r="GWL639" s="133"/>
      <c r="GWM639" s="133"/>
      <c r="GWN639" s="133"/>
      <c r="GWO639" s="133"/>
      <c r="GWP639" s="133"/>
      <c r="GWQ639" s="133"/>
      <c r="GWR639" s="133"/>
      <c r="GWS639" s="133"/>
      <c r="GWT639" s="133"/>
      <c r="GWU639" s="133"/>
      <c r="GWV639" s="133"/>
      <c r="GWW639" s="133"/>
      <c r="GWX639" s="133"/>
      <c r="GWY639" s="133"/>
      <c r="GWZ639" s="133"/>
      <c r="GXA639" s="133"/>
      <c r="GXB639" s="133"/>
      <c r="GXC639" s="133"/>
      <c r="GXD639" s="133"/>
      <c r="GXE639" s="133"/>
      <c r="GXF639" s="133"/>
      <c r="GXG639" s="133"/>
      <c r="GXH639" s="133"/>
      <c r="GXI639" s="133"/>
      <c r="GXJ639" s="133"/>
      <c r="GXK639" s="133"/>
      <c r="GXL639" s="133"/>
      <c r="GXM639" s="133"/>
      <c r="GXN639" s="133"/>
      <c r="GXO639" s="133"/>
      <c r="GXP639" s="133"/>
      <c r="GXQ639" s="133"/>
      <c r="GXR639" s="133"/>
      <c r="GXS639" s="133"/>
      <c r="GXT639" s="133"/>
      <c r="GXU639" s="133"/>
      <c r="GXV639" s="133"/>
      <c r="GXW639" s="133"/>
      <c r="GXX639" s="133"/>
      <c r="GXY639" s="133"/>
      <c r="GXZ639" s="133"/>
      <c r="GYA639" s="133"/>
      <c r="GYB639" s="133"/>
      <c r="GYC639" s="133"/>
      <c r="GYD639" s="133"/>
      <c r="GYE639" s="133"/>
      <c r="GYF639" s="133"/>
      <c r="GYG639" s="133"/>
      <c r="GYH639" s="133"/>
      <c r="GYI639" s="133"/>
      <c r="GYJ639" s="133"/>
      <c r="GYK639" s="133"/>
      <c r="GYL639" s="133"/>
      <c r="GYM639" s="133"/>
      <c r="GYN639" s="133"/>
      <c r="GYO639" s="133"/>
      <c r="GYP639" s="133"/>
      <c r="GYQ639" s="133"/>
      <c r="GYR639" s="133"/>
      <c r="GYS639" s="133"/>
      <c r="GYT639" s="133"/>
      <c r="GYU639" s="133"/>
      <c r="GYV639" s="133"/>
      <c r="GYW639" s="133"/>
      <c r="GYX639" s="133"/>
      <c r="GYY639" s="133"/>
      <c r="GYZ639" s="133"/>
      <c r="GZA639" s="133"/>
      <c r="GZB639" s="133"/>
      <c r="GZC639" s="133"/>
      <c r="GZD639" s="133"/>
      <c r="GZE639" s="133"/>
      <c r="GZF639" s="133"/>
      <c r="GZG639" s="133"/>
      <c r="GZH639" s="133"/>
      <c r="GZI639" s="133"/>
      <c r="GZJ639" s="133"/>
      <c r="GZK639" s="133"/>
      <c r="GZL639" s="133"/>
      <c r="GZM639" s="133"/>
      <c r="GZN639" s="133"/>
      <c r="GZO639" s="133"/>
      <c r="GZP639" s="133"/>
      <c r="GZQ639" s="133"/>
      <c r="GZR639" s="133"/>
      <c r="GZS639" s="133"/>
      <c r="GZT639" s="133"/>
      <c r="GZU639" s="133"/>
      <c r="GZV639" s="133"/>
      <c r="GZW639" s="133"/>
      <c r="GZX639" s="133"/>
      <c r="GZY639" s="133"/>
      <c r="GZZ639" s="133"/>
      <c r="HAA639" s="133"/>
      <c r="HAB639" s="133"/>
      <c r="HAC639" s="133"/>
      <c r="HAD639" s="133"/>
      <c r="HAE639" s="133"/>
      <c r="HAF639" s="133"/>
      <c r="HAG639" s="133"/>
      <c r="HAH639" s="133"/>
      <c r="HAI639" s="133"/>
      <c r="HAJ639" s="133"/>
      <c r="HAK639" s="133"/>
      <c r="HAL639" s="133"/>
      <c r="HAM639" s="133"/>
      <c r="HAN639" s="133"/>
      <c r="HAO639" s="133"/>
      <c r="HAP639" s="133"/>
      <c r="HAQ639" s="133"/>
      <c r="HAR639" s="133"/>
      <c r="HAS639" s="133"/>
      <c r="HAT639" s="133"/>
      <c r="HAU639" s="133"/>
      <c r="HAV639" s="133"/>
      <c r="HAW639" s="133"/>
      <c r="HAX639" s="133"/>
      <c r="HAY639" s="133"/>
      <c r="HAZ639" s="133"/>
      <c r="HBA639" s="133"/>
      <c r="HBB639" s="133"/>
      <c r="HBC639" s="133"/>
      <c r="HBD639" s="133"/>
      <c r="HBE639" s="133"/>
      <c r="HBF639" s="133"/>
      <c r="HBG639" s="133"/>
      <c r="HBH639" s="133"/>
      <c r="HBI639" s="133"/>
      <c r="HBJ639" s="133"/>
      <c r="HBK639" s="133"/>
      <c r="HBL639" s="133"/>
      <c r="HBM639" s="133"/>
      <c r="HBN639" s="133"/>
      <c r="HBO639" s="133"/>
      <c r="HBP639" s="133"/>
      <c r="HBQ639" s="133"/>
      <c r="HBR639" s="133"/>
      <c r="HBS639" s="133"/>
      <c r="HBT639" s="133"/>
      <c r="HBU639" s="133"/>
      <c r="HBV639" s="133"/>
      <c r="HBW639" s="133"/>
      <c r="HBX639" s="133"/>
      <c r="HBY639" s="133"/>
      <c r="HBZ639" s="133"/>
      <c r="HCA639" s="133"/>
      <c r="HCB639" s="133"/>
      <c r="HCC639" s="133"/>
      <c r="HCD639" s="133"/>
      <c r="HCE639" s="133"/>
      <c r="HCF639" s="133"/>
      <c r="HCG639" s="133"/>
      <c r="HCH639" s="133"/>
      <c r="HCI639" s="133"/>
      <c r="HCJ639" s="133"/>
      <c r="HCK639" s="133"/>
      <c r="HCL639" s="133"/>
      <c r="HCM639" s="133"/>
      <c r="HCN639" s="133"/>
      <c r="HCO639" s="133"/>
      <c r="HCP639" s="133"/>
      <c r="HCQ639" s="133"/>
      <c r="HCR639" s="133"/>
      <c r="HCS639" s="133"/>
      <c r="HCT639" s="133"/>
      <c r="HCU639" s="133"/>
      <c r="HCV639" s="133"/>
      <c r="HCW639" s="133"/>
      <c r="HCX639" s="133"/>
      <c r="HCY639" s="133"/>
      <c r="HCZ639" s="133"/>
      <c r="HDA639" s="133"/>
      <c r="HDB639" s="133"/>
      <c r="HDC639" s="133"/>
      <c r="HDD639" s="133"/>
      <c r="HDE639" s="133"/>
      <c r="HDF639" s="133"/>
      <c r="HDG639" s="133"/>
      <c r="HDH639" s="133"/>
      <c r="HDI639" s="133"/>
      <c r="HDJ639" s="133"/>
      <c r="HDK639" s="133"/>
      <c r="HDL639" s="133"/>
      <c r="HDM639" s="133"/>
      <c r="HDN639" s="133"/>
      <c r="HDO639" s="133"/>
      <c r="HDP639" s="133"/>
      <c r="HDQ639" s="133"/>
      <c r="HDR639" s="133"/>
      <c r="HDS639" s="133"/>
      <c r="HDT639" s="133"/>
      <c r="HDU639" s="133"/>
      <c r="HDV639" s="133"/>
      <c r="HDW639" s="133"/>
      <c r="HDX639" s="133"/>
      <c r="HDY639" s="133"/>
      <c r="HDZ639" s="133"/>
      <c r="HEA639" s="133"/>
      <c r="HEB639" s="133"/>
      <c r="HEC639" s="133"/>
      <c r="HED639" s="133"/>
      <c r="HEE639" s="133"/>
      <c r="HEF639" s="133"/>
      <c r="HEG639" s="133"/>
      <c r="HEH639" s="133"/>
      <c r="HEI639" s="133"/>
      <c r="HEJ639" s="133"/>
      <c r="HEK639" s="133"/>
      <c r="HEL639" s="133"/>
      <c r="HEM639" s="133"/>
      <c r="HEN639" s="133"/>
      <c r="HEO639" s="133"/>
      <c r="HEP639" s="133"/>
      <c r="HEQ639" s="133"/>
      <c r="HER639" s="133"/>
      <c r="HES639" s="133"/>
      <c r="HET639" s="133"/>
      <c r="HEU639" s="133"/>
      <c r="HEV639" s="133"/>
      <c r="HEW639" s="133"/>
      <c r="HEX639" s="133"/>
      <c r="HEY639" s="133"/>
      <c r="HEZ639" s="133"/>
      <c r="HFA639" s="133"/>
      <c r="HFB639" s="133"/>
      <c r="HFC639" s="133"/>
      <c r="HFD639" s="133"/>
      <c r="HFE639" s="133"/>
      <c r="HFF639" s="133"/>
      <c r="HFG639" s="133"/>
      <c r="HFH639" s="133"/>
      <c r="HFI639" s="133"/>
      <c r="HFJ639" s="133"/>
      <c r="HFK639" s="133"/>
      <c r="HFL639" s="133"/>
      <c r="HFM639" s="133"/>
      <c r="HFN639" s="133"/>
      <c r="HFO639" s="133"/>
      <c r="HFP639" s="133"/>
      <c r="HFQ639" s="133"/>
      <c r="HFR639" s="133"/>
      <c r="HFS639" s="133"/>
      <c r="HFT639" s="133"/>
      <c r="HFU639" s="133"/>
      <c r="HFV639" s="133"/>
      <c r="HFW639" s="133"/>
      <c r="HFX639" s="133"/>
      <c r="HFY639" s="133"/>
      <c r="HFZ639" s="133"/>
      <c r="HGA639" s="133"/>
      <c r="HGB639" s="133"/>
      <c r="HGC639" s="133"/>
      <c r="HGD639" s="133"/>
      <c r="HGE639" s="133"/>
      <c r="HGF639" s="133"/>
      <c r="HGG639" s="133"/>
      <c r="HGH639" s="133"/>
      <c r="HGI639" s="133"/>
      <c r="HGJ639" s="133"/>
      <c r="HGK639" s="133"/>
      <c r="HGL639" s="133"/>
      <c r="HGM639" s="133"/>
      <c r="HGN639" s="133"/>
      <c r="HGO639" s="133"/>
      <c r="HGP639" s="133"/>
      <c r="HGQ639" s="133"/>
      <c r="HGR639" s="133"/>
      <c r="HGS639" s="133"/>
      <c r="HGT639" s="133"/>
      <c r="HGU639" s="133"/>
      <c r="HGV639" s="133"/>
      <c r="HGW639" s="133"/>
      <c r="HGX639" s="133"/>
      <c r="HGY639" s="133"/>
      <c r="HGZ639" s="133"/>
      <c r="HHA639" s="133"/>
      <c r="HHB639" s="133"/>
      <c r="HHC639" s="133"/>
      <c r="HHD639" s="133"/>
      <c r="HHE639" s="133"/>
      <c r="HHF639" s="133"/>
      <c r="HHG639" s="133"/>
      <c r="HHH639" s="133"/>
      <c r="HHI639" s="133"/>
      <c r="HHJ639" s="133"/>
      <c r="HHK639" s="133"/>
      <c r="HHL639" s="133"/>
      <c r="HHM639" s="133"/>
      <c r="HHN639" s="133"/>
      <c r="HHO639" s="133"/>
      <c r="HHP639" s="133"/>
      <c r="HHQ639" s="133"/>
      <c r="HHR639" s="133"/>
      <c r="HHS639" s="133"/>
      <c r="HHT639" s="133"/>
      <c r="HHU639" s="133"/>
      <c r="HHV639" s="133"/>
      <c r="HHW639" s="133"/>
      <c r="HHX639" s="133"/>
      <c r="HHY639" s="133"/>
      <c r="HHZ639" s="133"/>
      <c r="HIA639" s="133"/>
      <c r="HIB639" s="133"/>
      <c r="HIC639" s="133"/>
      <c r="HID639" s="133"/>
      <c r="HIE639" s="133"/>
      <c r="HIF639" s="133"/>
      <c r="HIG639" s="133"/>
      <c r="HIH639" s="133"/>
      <c r="HII639" s="133"/>
      <c r="HIJ639" s="133"/>
      <c r="HIK639" s="133"/>
      <c r="HIL639" s="133"/>
      <c r="HIM639" s="133"/>
      <c r="HIN639" s="133"/>
      <c r="HIO639" s="133"/>
      <c r="HIP639" s="133"/>
      <c r="HIQ639" s="133"/>
      <c r="HIR639" s="133"/>
      <c r="HIS639" s="133"/>
      <c r="HIT639" s="133"/>
      <c r="HIU639" s="133"/>
      <c r="HIV639" s="133"/>
      <c r="HIW639" s="133"/>
      <c r="HIX639" s="133"/>
      <c r="HIY639" s="133"/>
      <c r="HIZ639" s="133"/>
      <c r="HJA639" s="133"/>
      <c r="HJB639" s="133"/>
      <c r="HJC639" s="133"/>
      <c r="HJD639" s="133"/>
      <c r="HJE639" s="133"/>
      <c r="HJF639" s="133"/>
      <c r="HJG639" s="133"/>
      <c r="HJH639" s="133"/>
      <c r="HJI639" s="133"/>
      <c r="HJJ639" s="133"/>
      <c r="HJK639" s="133"/>
      <c r="HJL639" s="133"/>
      <c r="HJM639" s="133"/>
      <c r="HJN639" s="133"/>
      <c r="HJO639" s="133"/>
      <c r="HJP639" s="133"/>
      <c r="HJQ639" s="133"/>
      <c r="HJR639" s="133"/>
      <c r="HJS639" s="133"/>
      <c r="HJT639" s="133"/>
      <c r="HJU639" s="133"/>
      <c r="HJV639" s="133"/>
      <c r="HJW639" s="133"/>
      <c r="HJX639" s="133"/>
      <c r="HJY639" s="133"/>
      <c r="HJZ639" s="133"/>
      <c r="HKA639" s="133"/>
      <c r="HKB639" s="133"/>
      <c r="HKC639" s="133"/>
      <c r="HKD639" s="133"/>
      <c r="HKE639" s="133"/>
      <c r="HKF639" s="133"/>
      <c r="HKG639" s="133"/>
      <c r="HKH639" s="133"/>
      <c r="HKI639" s="133"/>
      <c r="HKJ639" s="133"/>
      <c r="HKK639" s="133"/>
      <c r="HKL639" s="133"/>
      <c r="HKM639" s="133"/>
      <c r="HKN639" s="133"/>
      <c r="HKO639" s="133"/>
      <c r="HKP639" s="133"/>
      <c r="HKQ639" s="133"/>
      <c r="HKR639" s="133"/>
      <c r="HKS639" s="133"/>
      <c r="HKT639" s="133"/>
      <c r="HKU639" s="133"/>
      <c r="HKV639" s="133"/>
      <c r="HKW639" s="133"/>
      <c r="HKX639" s="133"/>
      <c r="HKY639" s="133"/>
      <c r="HKZ639" s="133"/>
      <c r="HLA639" s="133"/>
      <c r="HLB639" s="133"/>
      <c r="HLC639" s="133"/>
      <c r="HLD639" s="133"/>
      <c r="HLE639" s="133"/>
      <c r="HLF639" s="133"/>
      <c r="HLG639" s="133"/>
      <c r="HLH639" s="133"/>
      <c r="HLI639" s="133"/>
      <c r="HLJ639" s="133"/>
      <c r="HLK639" s="133"/>
      <c r="HLL639" s="133"/>
      <c r="HLM639" s="133"/>
      <c r="HLN639" s="133"/>
      <c r="HLO639" s="133"/>
      <c r="HLP639" s="133"/>
      <c r="HLQ639" s="133"/>
      <c r="HLR639" s="133"/>
      <c r="HLS639" s="133"/>
      <c r="HLT639" s="133"/>
      <c r="HLU639" s="133"/>
      <c r="HLV639" s="133"/>
      <c r="HLW639" s="133"/>
      <c r="HLX639" s="133"/>
      <c r="HLY639" s="133"/>
      <c r="HLZ639" s="133"/>
      <c r="HMA639" s="133"/>
      <c r="HMB639" s="133"/>
      <c r="HMC639" s="133"/>
      <c r="HMD639" s="133"/>
      <c r="HME639" s="133"/>
      <c r="HMF639" s="133"/>
      <c r="HMG639" s="133"/>
      <c r="HMH639" s="133"/>
      <c r="HMI639" s="133"/>
      <c r="HMJ639" s="133"/>
      <c r="HMK639" s="133"/>
      <c r="HML639" s="133"/>
      <c r="HMM639" s="133"/>
      <c r="HMN639" s="133"/>
      <c r="HMO639" s="133"/>
      <c r="HMP639" s="133"/>
      <c r="HMQ639" s="133"/>
      <c r="HMR639" s="133"/>
      <c r="HMS639" s="133"/>
      <c r="HMT639" s="133"/>
      <c r="HMU639" s="133"/>
      <c r="HMV639" s="133"/>
      <c r="HMW639" s="133"/>
      <c r="HMX639" s="133"/>
      <c r="HMY639" s="133"/>
      <c r="HMZ639" s="133"/>
      <c r="HNA639" s="133"/>
      <c r="HNB639" s="133"/>
      <c r="HNC639" s="133"/>
      <c r="HND639" s="133"/>
      <c r="HNE639" s="133"/>
      <c r="HNF639" s="133"/>
      <c r="HNG639" s="133"/>
      <c r="HNH639" s="133"/>
      <c r="HNI639" s="133"/>
      <c r="HNJ639" s="133"/>
      <c r="HNK639" s="133"/>
      <c r="HNL639" s="133"/>
      <c r="HNM639" s="133"/>
      <c r="HNN639" s="133"/>
      <c r="HNO639" s="133"/>
      <c r="HNP639" s="133"/>
      <c r="HNQ639" s="133"/>
      <c r="HNR639" s="133"/>
      <c r="HNS639" s="133"/>
      <c r="HNT639" s="133"/>
      <c r="HNU639" s="133"/>
      <c r="HNV639" s="133"/>
      <c r="HNW639" s="133"/>
      <c r="HNX639" s="133"/>
      <c r="HNY639" s="133"/>
      <c r="HNZ639" s="133"/>
      <c r="HOA639" s="133"/>
      <c r="HOB639" s="133"/>
      <c r="HOC639" s="133"/>
      <c r="HOD639" s="133"/>
      <c r="HOE639" s="133"/>
      <c r="HOF639" s="133"/>
      <c r="HOG639" s="133"/>
      <c r="HOH639" s="133"/>
      <c r="HOI639" s="133"/>
      <c r="HOJ639" s="133"/>
      <c r="HOK639" s="133"/>
      <c r="HOL639" s="133"/>
      <c r="HOM639" s="133"/>
      <c r="HON639" s="133"/>
      <c r="HOO639" s="133"/>
      <c r="HOP639" s="133"/>
      <c r="HOQ639" s="133"/>
      <c r="HOR639" s="133"/>
      <c r="HOS639" s="133"/>
      <c r="HOT639" s="133"/>
      <c r="HOU639" s="133"/>
      <c r="HOV639" s="133"/>
      <c r="HOW639" s="133"/>
      <c r="HOX639" s="133"/>
      <c r="HOY639" s="133"/>
      <c r="HOZ639" s="133"/>
      <c r="HPA639" s="133"/>
      <c r="HPB639" s="133"/>
      <c r="HPC639" s="133"/>
      <c r="HPD639" s="133"/>
      <c r="HPE639" s="133"/>
      <c r="HPF639" s="133"/>
      <c r="HPG639" s="133"/>
      <c r="HPH639" s="133"/>
      <c r="HPI639" s="133"/>
      <c r="HPJ639" s="133"/>
      <c r="HPK639" s="133"/>
      <c r="HPL639" s="133"/>
      <c r="HPM639" s="133"/>
      <c r="HPN639" s="133"/>
      <c r="HPO639" s="133"/>
      <c r="HPP639" s="133"/>
      <c r="HPQ639" s="133"/>
      <c r="HPR639" s="133"/>
      <c r="HPS639" s="133"/>
      <c r="HPT639" s="133"/>
      <c r="HPU639" s="133"/>
      <c r="HPV639" s="133"/>
      <c r="HPW639" s="133"/>
      <c r="HPX639" s="133"/>
      <c r="HPY639" s="133"/>
      <c r="HPZ639" s="133"/>
      <c r="HQA639" s="133"/>
      <c r="HQB639" s="133"/>
      <c r="HQC639" s="133"/>
      <c r="HQD639" s="133"/>
      <c r="HQE639" s="133"/>
      <c r="HQF639" s="133"/>
      <c r="HQG639" s="133"/>
      <c r="HQH639" s="133"/>
      <c r="HQI639" s="133"/>
      <c r="HQJ639" s="133"/>
      <c r="HQK639" s="133"/>
      <c r="HQL639" s="133"/>
      <c r="HQM639" s="133"/>
      <c r="HQN639" s="133"/>
      <c r="HQO639" s="133"/>
      <c r="HQP639" s="133"/>
      <c r="HQQ639" s="133"/>
      <c r="HQR639" s="133"/>
      <c r="HQS639" s="133"/>
      <c r="HQT639" s="133"/>
      <c r="HQU639" s="133"/>
      <c r="HQV639" s="133"/>
      <c r="HQW639" s="133"/>
      <c r="HQX639" s="133"/>
      <c r="HQY639" s="133"/>
      <c r="HQZ639" s="133"/>
      <c r="HRA639" s="133"/>
      <c r="HRB639" s="133"/>
      <c r="HRC639" s="133"/>
      <c r="HRD639" s="133"/>
      <c r="HRE639" s="133"/>
      <c r="HRF639" s="133"/>
      <c r="HRG639" s="133"/>
      <c r="HRH639" s="133"/>
      <c r="HRI639" s="133"/>
      <c r="HRJ639" s="133"/>
      <c r="HRK639" s="133"/>
      <c r="HRL639" s="133"/>
      <c r="HRM639" s="133"/>
      <c r="HRN639" s="133"/>
      <c r="HRO639" s="133"/>
      <c r="HRP639" s="133"/>
      <c r="HRQ639" s="133"/>
      <c r="HRR639" s="133"/>
      <c r="HRS639" s="133"/>
      <c r="HRT639" s="133"/>
      <c r="HRU639" s="133"/>
      <c r="HRV639" s="133"/>
      <c r="HRW639" s="133"/>
      <c r="HRX639" s="133"/>
      <c r="HRY639" s="133"/>
      <c r="HRZ639" s="133"/>
      <c r="HSA639" s="133"/>
      <c r="HSB639" s="133"/>
      <c r="HSC639" s="133"/>
      <c r="HSD639" s="133"/>
      <c r="HSE639" s="133"/>
      <c r="HSF639" s="133"/>
      <c r="HSG639" s="133"/>
      <c r="HSH639" s="133"/>
      <c r="HSI639" s="133"/>
      <c r="HSJ639" s="133"/>
      <c r="HSK639" s="133"/>
      <c r="HSL639" s="133"/>
      <c r="HSM639" s="133"/>
      <c r="HSN639" s="133"/>
      <c r="HSO639" s="133"/>
      <c r="HSP639" s="133"/>
      <c r="HSQ639" s="133"/>
      <c r="HSR639" s="133"/>
      <c r="HSS639" s="133"/>
      <c r="HST639" s="133"/>
      <c r="HSU639" s="133"/>
      <c r="HSV639" s="133"/>
      <c r="HSW639" s="133"/>
      <c r="HSX639" s="133"/>
      <c r="HSY639" s="133"/>
      <c r="HSZ639" s="133"/>
      <c r="HTA639" s="133"/>
      <c r="HTB639" s="133"/>
      <c r="HTC639" s="133"/>
      <c r="HTD639" s="133"/>
      <c r="HTE639" s="133"/>
      <c r="HTF639" s="133"/>
      <c r="HTG639" s="133"/>
      <c r="HTH639" s="133"/>
      <c r="HTI639" s="133"/>
      <c r="HTJ639" s="133"/>
      <c r="HTK639" s="133"/>
      <c r="HTL639" s="133"/>
      <c r="HTM639" s="133"/>
      <c r="HTN639" s="133"/>
      <c r="HTO639" s="133"/>
      <c r="HTP639" s="133"/>
      <c r="HTQ639" s="133"/>
      <c r="HTR639" s="133"/>
      <c r="HTS639" s="133"/>
      <c r="HTT639" s="133"/>
      <c r="HTU639" s="133"/>
      <c r="HTV639" s="133"/>
      <c r="HTW639" s="133"/>
      <c r="HTX639" s="133"/>
      <c r="HTY639" s="133"/>
      <c r="HTZ639" s="133"/>
      <c r="HUA639" s="133"/>
      <c r="HUB639" s="133"/>
      <c r="HUC639" s="133"/>
      <c r="HUD639" s="133"/>
      <c r="HUE639" s="133"/>
      <c r="HUF639" s="133"/>
      <c r="HUG639" s="133"/>
      <c r="HUH639" s="133"/>
      <c r="HUI639" s="133"/>
      <c r="HUJ639" s="133"/>
      <c r="HUK639" s="133"/>
      <c r="HUL639" s="133"/>
      <c r="HUM639" s="133"/>
      <c r="HUN639" s="133"/>
      <c r="HUO639" s="133"/>
      <c r="HUP639" s="133"/>
      <c r="HUQ639" s="133"/>
      <c r="HUR639" s="133"/>
      <c r="HUS639" s="133"/>
      <c r="HUT639" s="133"/>
      <c r="HUU639" s="133"/>
      <c r="HUV639" s="133"/>
      <c r="HUW639" s="133"/>
      <c r="HUX639" s="133"/>
      <c r="HUY639" s="133"/>
      <c r="HUZ639" s="133"/>
      <c r="HVA639" s="133"/>
      <c r="HVB639" s="133"/>
      <c r="HVC639" s="133"/>
      <c r="HVD639" s="133"/>
      <c r="HVE639" s="133"/>
      <c r="HVF639" s="133"/>
      <c r="HVG639" s="133"/>
      <c r="HVH639" s="133"/>
      <c r="HVI639" s="133"/>
      <c r="HVJ639" s="133"/>
      <c r="HVK639" s="133"/>
      <c r="HVL639" s="133"/>
      <c r="HVM639" s="133"/>
      <c r="HVN639" s="133"/>
      <c r="HVO639" s="133"/>
      <c r="HVP639" s="133"/>
      <c r="HVQ639" s="133"/>
      <c r="HVR639" s="133"/>
      <c r="HVS639" s="133"/>
      <c r="HVT639" s="133"/>
      <c r="HVU639" s="133"/>
      <c r="HVV639" s="133"/>
      <c r="HVW639" s="133"/>
      <c r="HVX639" s="133"/>
      <c r="HVY639" s="133"/>
      <c r="HVZ639" s="133"/>
      <c r="HWA639" s="133"/>
      <c r="HWB639" s="133"/>
      <c r="HWC639" s="133"/>
      <c r="HWD639" s="133"/>
      <c r="HWE639" s="133"/>
      <c r="HWF639" s="133"/>
      <c r="HWG639" s="133"/>
      <c r="HWH639" s="133"/>
      <c r="HWI639" s="133"/>
      <c r="HWJ639" s="133"/>
      <c r="HWK639" s="133"/>
      <c r="HWL639" s="133"/>
      <c r="HWM639" s="133"/>
      <c r="HWN639" s="133"/>
      <c r="HWO639" s="133"/>
      <c r="HWP639" s="133"/>
      <c r="HWQ639" s="133"/>
      <c r="HWR639" s="133"/>
      <c r="HWS639" s="133"/>
      <c r="HWT639" s="133"/>
      <c r="HWU639" s="133"/>
      <c r="HWV639" s="133"/>
      <c r="HWW639" s="133"/>
      <c r="HWX639" s="133"/>
      <c r="HWY639" s="133"/>
      <c r="HWZ639" s="133"/>
      <c r="HXA639" s="133"/>
      <c r="HXB639" s="133"/>
      <c r="HXC639" s="133"/>
      <c r="HXD639" s="133"/>
      <c r="HXE639" s="133"/>
      <c r="HXF639" s="133"/>
      <c r="HXG639" s="133"/>
      <c r="HXH639" s="133"/>
      <c r="HXI639" s="133"/>
      <c r="HXJ639" s="133"/>
      <c r="HXK639" s="133"/>
      <c r="HXL639" s="133"/>
      <c r="HXM639" s="133"/>
      <c r="HXN639" s="133"/>
      <c r="HXO639" s="133"/>
      <c r="HXP639" s="133"/>
      <c r="HXQ639" s="133"/>
      <c r="HXR639" s="133"/>
      <c r="HXS639" s="133"/>
      <c r="HXT639" s="133"/>
      <c r="HXU639" s="133"/>
      <c r="HXV639" s="133"/>
      <c r="HXW639" s="133"/>
      <c r="HXX639" s="133"/>
      <c r="HXY639" s="133"/>
      <c r="HXZ639" s="133"/>
      <c r="HYA639" s="133"/>
      <c r="HYB639" s="133"/>
      <c r="HYC639" s="133"/>
      <c r="HYD639" s="133"/>
      <c r="HYE639" s="133"/>
      <c r="HYF639" s="133"/>
      <c r="HYG639" s="133"/>
      <c r="HYH639" s="133"/>
      <c r="HYI639" s="133"/>
      <c r="HYJ639" s="133"/>
      <c r="HYK639" s="133"/>
      <c r="HYL639" s="133"/>
      <c r="HYM639" s="133"/>
      <c r="HYN639" s="133"/>
      <c r="HYO639" s="133"/>
      <c r="HYP639" s="133"/>
      <c r="HYQ639" s="133"/>
      <c r="HYR639" s="133"/>
      <c r="HYS639" s="133"/>
      <c r="HYT639" s="133"/>
      <c r="HYU639" s="133"/>
      <c r="HYV639" s="133"/>
      <c r="HYW639" s="133"/>
      <c r="HYX639" s="133"/>
      <c r="HYY639" s="133"/>
      <c r="HYZ639" s="133"/>
      <c r="HZA639" s="133"/>
      <c r="HZB639" s="133"/>
      <c r="HZC639" s="133"/>
      <c r="HZD639" s="133"/>
      <c r="HZE639" s="133"/>
      <c r="HZF639" s="133"/>
      <c r="HZG639" s="133"/>
      <c r="HZH639" s="133"/>
      <c r="HZI639" s="133"/>
      <c r="HZJ639" s="133"/>
      <c r="HZK639" s="133"/>
      <c r="HZL639" s="133"/>
      <c r="HZM639" s="133"/>
      <c r="HZN639" s="133"/>
      <c r="HZO639" s="133"/>
      <c r="HZP639" s="133"/>
      <c r="HZQ639" s="133"/>
      <c r="HZR639" s="133"/>
      <c r="HZS639" s="133"/>
      <c r="HZT639" s="133"/>
      <c r="HZU639" s="133"/>
      <c r="HZV639" s="133"/>
      <c r="HZW639" s="133"/>
      <c r="HZX639" s="133"/>
      <c r="HZY639" s="133"/>
      <c r="HZZ639" s="133"/>
      <c r="IAA639" s="133"/>
      <c r="IAB639" s="133"/>
      <c r="IAC639" s="133"/>
      <c r="IAD639" s="133"/>
      <c r="IAE639" s="133"/>
      <c r="IAF639" s="133"/>
      <c r="IAG639" s="133"/>
      <c r="IAH639" s="133"/>
      <c r="IAI639" s="133"/>
      <c r="IAJ639" s="133"/>
      <c r="IAK639" s="133"/>
      <c r="IAL639" s="133"/>
      <c r="IAM639" s="133"/>
      <c r="IAN639" s="133"/>
      <c r="IAO639" s="133"/>
      <c r="IAP639" s="133"/>
      <c r="IAQ639" s="133"/>
      <c r="IAR639" s="133"/>
      <c r="IAS639" s="133"/>
      <c r="IAT639" s="133"/>
      <c r="IAU639" s="133"/>
      <c r="IAV639" s="133"/>
      <c r="IAW639" s="133"/>
      <c r="IAX639" s="133"/>
      <c r="IAY639" s="133"/>
      <c r="IAZ639" s="133"/>
      <c r="IBA639" s="133"/>
      <c r="IBB639" s="133"/>
      <c r="IBC639" s="133"/>
      <c r="IBD639" s="133"/>
      <c r="IBE639" s="133"/>
      <c r="IBF639" s="133"/>
      <c r="IBG639" s="133"/>
      <c r="IBH639" s="133"/>
      <c r="IBI639" s="133"/>
      <c r="IBJ639" s="133"/>
      <c r="IBK639" s="133"/>
      <c r="IBL639" s="133"/>
      <c r="IBM639" s="133"/>
      <c r="IBN639" s="133"/>
      <c r="IBO639" s="133"/>
      <c r="IBP639" s="133"/>
      <c r="IBQ639" s="133"/>
      <c r="IBR639" s="133"/>
      <c r="IBS639" s="133"/>
      <c r="IBT639" s="133"/>
      <c r="IBU639" s="133"/>
      <c r="IBV639" s="133"/>
      <c r="IBW639" s="133"/>
      <c r="IBX639" s="133"/>
      <c r="IBY639" s="133"/>
      <c r="IBZ639" s="133"/>
      <c r="ICA639" s="133"/>
      <c r="ICB639" s="133"/>
      <c r="ICC639" s="133"/>
      <c r="ICD639" s="133"/>
      <c r="ICE639" s="133"/>
      <c r="ICF639" s="133"/>
      <c r="ICG639" s="133"/>
      <c r="ICH639" s="133"/>
      <c r="ICI639" s="133"/>
      <c r="ICJ639" s="133"/>
      <c r="ICK639" s="133"/>
      <c r="ICL639" s="133"/>
      <c r="ICM639" s="133"/>
      <c r="ICN639" s="133"/>
      <c r="ICO639" s="133"/>
      <c r="ICP639" s="133"/>
      <c r="ICQ639" s="133"/>
      <c r="ICR639" s="133"/>
      <c r="ICS639" s="133"/>
      <c r="ICT639" s="133"/>
      <c r="ICU639" s="133"/>
      <c r="ICV639" s="133"/>
      <c r="ICW639" s="133"/>
      <c r="ICX639" s="133"/>
      <c r="ICY639" s="133"/>
      <c r="ICZ639" s="133"/>
      <c r="IDA639" s="133"/>
      <c r="IDB639" s="133"/>
      <c r="IDC639" s="133"/>
      <c r="IDD639" s="133"/>
      <c r="IDE639" s="133"/>
      <c r="IDF639" s="133"/>
      <c r="IDG639" s="133"/>
      <c r="IDH639" s="133"/>
      <c r="IDI639" s="133"/>
      <c r="IDJ639" s="133"/>
      <c r="IDK639" s="133"/>
      <c r="IDL639" s="133"/>
      <c r="IDM639" s="133"/>
      <c r="IDN639" s="133"/>
      <c r="IDO639" s="133"/>
      <c r="IDP639" s="133"/>
      <c r="IDQ639" s="133"/>
      <c r="IDR639" s="133"/>
      <c r="IDS639" s="133"/>
      <c r="IDT639" s="133"/>
      <c r="IDU639" s="133"/>
      <c r="IDV639" s="133"/>
      <c r="IDW639" s="133"/>
      <c r="IDX639" s="133"/>
      <c r="IDY639" s="133"/>
      <c r="IDZ639" s="133"/>
      <c r="IEA639" s="133"/>
      <c r="IEB639" s="133"/>
      <c r="IEC639" s="133"/>
      <c r="IED639" s="133"/>
      <c r="IEE639" s="133"/>
      <c r="IEF639" s="133"/>
      <c r="IEG639" s="133"/>
      <c r="IEH639" s="133"/>
      <c r="IEI639" s="133"/>
      <c r="IEJ639" s="133"/>
      <c r="IEK639" s="133"/>
      <c r="IEL639" s="133"/>
      <c r="IEM639" s="133"/>
      <c r="IEN639" s="133"/>
      <c r="IEO639" s="133"/>
      <c r="IEP639" s="133"/>
      <c r="IEQ639" s="133"/>
      <c r="IER639" s="133"/>
      <c r="IES639" s="133"/>
      <c r="IET639" s="133"/>
      <c r="IEU639" s="133"/>
      <c r="IEV639" s="133"/>
      <c r="IEW639" s="133"/>
      <c r="IEX639" s="133"/>
      <c r="IEY639" s="133"/>
      <c r="IEZ639" s="133"/>
      <c r="IFA639" s="133"/>
      <c r="IFB639" s="133"/>
      <c r="IFC639" s="133"/>
      <c r="IFD639" s="133"/>
      <c r="IFE639" s="133"/>
      <c r="IFF639" s="133"/>
      <c r="IFG639" s="133"/>
      <c r="IFH639" s="133"/>
      <c r="IFI639" s="133"/>
      <c r="IFJ639" s="133"/>
      <c r="IFK639" s="133"/>
      <c r="IFL639" s="133"/>
      <c r="IFM639" s="133"/>
      <c r="IFN639" s="133"/>
      <c r="IFO639" s="133"/>
      <c r="IFP639" s="133"/>
      <c r="IFQ639" s="133"/>
      <c r="IFR639" s="133"/>
      <c r="IFS639" s="133"/>
      <c r="IFT639" s="133"/>
      <c r="IFU639" s="133"/>
      <c r="IFV639" s="133"/>
      <c r="IFW639" s="133"/>
      <c r="IFX639" s="133"/>
      <c r="IFY639" s="133"/>
      <c r="IFZ639" s="133"/>
      <c r="IGA639" s="133"/>
      <c r="IGB639" s="133"/>
      <c r="IGC639" s="133"/>
      <c r="IGD639" s="133"/>
      <c r="IGE639" s="133"/>
      <c r="IGF639" s="133"/>
      <c r="IGG639" s="133"/>
      <c r="IGH639" s="133"/>
      <c r="IGI639" s="133"/>
      <c r="IGJ639" s="133"/>
      <c r="IGK639" s="133"/>
      <c r="IGL639" s="133"/>
      <c r="IGM639" s="133"/>
      <c r="IGN639" s="133"/>
      <c r="IGO639" s="133"/>
      <c r="IGP639" s="133"/>
      <c r="IGQ639" s="133"/>
      <c r="IGR639" s="133"/>
      <c r="IGS639" s="133"/>
      <c r="IGT639" s="133"/>
      <c r="IGU639" s="133"/>
      <c r="IGV639" s="133"/>
      <c r="IGW639" s="133"/>
      <c r="IGX639" s="133"/>
      <c r="IGY639" s="133"/>
      <c r="IGZ639" s="133"/>
      <c r="IHA639" s="133"/>
      <c r="IHB639" s="133"/>
      <c r="IHC639" s="133"/>
      <c r="IHD639" s="133"/>
      <c r="IHE639" s="133"/>
      <c r="IHF639" s="133"/>
      <c r="IHG639" s="133"/>
      <c r="IHH639" s="133"/>
      <c r="IHI639" s="133"/>
      <c r="IHJ639" s="133"/>
      <c r="IHK639" s="133"/>
      <c r="IHL639" s="133"/>
      <c r="IHM639" s="133"/>
      <c r="IHN639" s="133"/>
      <c r="IHO639" s="133"/>
      <c r="IHP639" s="133"/>
      <c r="IHQ639" s="133"/>
      <c r="IHR639" s="133"/>
      <c r="IHS639" s="133"/>
      <c r="IHT639" s="133"/>
      <c r="IHU639" s="133"/>
      <c r="IHV639" s="133"/>
      <c r="IHW639" s="133"/>
      <c r="IHX639" s="133"/>
      <c r="IHY639" s="133"/>
      <c r="IHZ639" s="133"/>
      <c r="IIA639" s="133"/>
      <c r="IIB639" s="133"/>
      <c r="IIC639" s="133"/>
      <c r="IID639" s="133"/>
      <c r="IIE639" s="133"/>
      <c r="IIF639" s="133"/>
      <c r="IIG639" s="133"/>
      <c r="IIH639" s="133"/>
      <c r="III639" s="133"/>
      <c r="IIJ639" s="133"/>
      <c r="IIK639" s="133"/>
      <c r="IIL639" s="133"/>
      <c r="IIM639" s="133"/>
      <c r="IIN639" s="133"/>
      <c r="IIO639" s="133"/>
      <c r="IIP639" s="133"/>
      <c r="IIQ639" s="133"/>
      <c r="IIR639" s="133"/>
      <c r="IIS639" s="133"/>
      <c r="IIT639" s="133"/>
      <c r="IIU639" s="133"/>
      <c r="IIV639" s="133"/>
      <c r="IIW639" s="133"/>
      <c r="IIX639" s="133"/>
      <c r="IIY639" s="133"/>
      <c r="IIZ639" s="133"/>
      <c r="IJA639" s="133"/>
      <c r="IJB639" s="133"/>
      <c r="IJC639" s="133"/>
      <c r="IJD639" s="133"/>
      <c r="IJE639" s="133"/>
      <c r="IJF639" s="133"/>
      <c r="IJG639" s="133"/>
      <c r="IJH639" s="133"/>
      <c r="IJI639" s="133"/>
      <c r="IJJ639" s="133"/>
      <c r="IJK639" s="133"/>
      <c r="IJL639" s="133"/>
      <c r="IJM639" s="133"/>
      <c r="IJN639" s="133"/>
      <c r="IJO639" s="133"/>
      <c r="IJP639" s="133"/>
      <c r="IJQ639" s="133"/>
      <c r="IJR639" s="133"/>
      <c r="IJS639" s="133"/>
      <c r="IJT639" s="133"/>
      <c r="IJU639" s="133"/>
      <c r="IJV639" s="133"/>
      <c r="IJW639" s="133"/>
      <c r="IJX639" s="133"/>
      <c r="IJY639" s="133"/>
      <c r="IJZ639" s="133"/>
      <c r="IKA639" s="133"/>
      <c r="IKB639" s="133"/>
      <c r="IKC639" s="133"/>
      <c r="IKD639" s="133"/>
      <c r="IKE639" s="133"/>
      <c r="IKF639" s="133"/>
      <c r="IKG639" s="133"/>
      <c r="IKH639" s="133"/>
      <c r="IKI639" s="133"/>
      <c r="IKJ639" s="133"/>
      <c r="IKK639" s="133"/>
      <c r="IKL639" s="133"/>
      <c r="IKM639" s="133"/>
      <c r="IKN639" s="133"/>
      <c r="IKO639" s="133"/>
      <c r="IKP639" s="133"/>
      <c r="IKQ639" s="133"/>
      <c r="IKR639" s="133"/>
      <c r="IKS639" s="133"/>
      <c r="IKT639" s="133"/>
      <c r="IKU639" s="133"/>
      <c r="IKV639" s="133"/>
      <c r="IKW639" s="133"/>
      <c r="IKX639" s="133"/>
      <c r="IKY639" s="133"/>
      <c r="IKZ639" s="133"/>
      <c r="ILA639" s="133"/>
      <c r="ILB639" s="133"/>
      <c r="ILC639" s="133"/>
      <c r="ILD639" s="133"/>
      <c r="ILE639" s="133"/>
      <c r="ILF639" s="133"/>
      <c r="ILG639" s="133"/>
      <c r="ILH639" s="133"/>
      <c r="ILI639" s="133"/>
      <c r="ILJ639" s="133"/>
      <c r="ILK639" s="133"/>
      <c r="ILL639" s="133"/>
      <c r="ILM639" s="133"/>
      <c r="ILN639" s="133"/>
      <c r="ILO639" s="133"/>
      <c r="ILP639" s="133"/>
      <c r="ILQ639" s="133"/>
      <c r="ILR639" s="133"/>
      <c r="ILS639" s="133"/>
      <c r="ILT639" s="133"/>
      <c r="ILU639" s="133"/>
      <c r="ILV639" s="133"/>
      <c r="ILW639" s="133"/>
      <c r="ILX639" s="133"/>
      <c r="ILY639" s="133"/>
      <c r="ILZ639" s="133"/>
      <c r="IMA639" s="133"/>
      <c r="IMB639" s="133"/>
      <c r="IMC639" s="133"/>
      <c r="IMD639" s="133"/>
      <c r="IME639" s="133"/>
      <c r="IMF639" s="133"/>
      <c r="IMG639" s="133"/>
      <c r="IMH639" s="133"/>
      <c r="IMI639" s="133"/>
      <c r="IMJ639" s="133"/>
      <c r="IMK639" s="133"/>
      <c r="IML639" s="133"/>
      <c r="IMM639" s="133"/>
      <c r="IMN639" s="133"/>
      <c r="IMO639" s="133"/>
      <c r="IMP639" s="133"/>
      <c r="IMQ639" s="133"/>
      <c r="IMR639" s="133"/>
      <c r="IMS639" s="133"/>
      <c r="IMT639" s="133"/>
      <c r="IMU639" s="133"/>
      <c r="IMV639" s="133"/>
      <c r="IMW639" s="133"/>
      <c r="IMX639" s="133"/>
      <c r="IMY639" s="133"/>
      <c r="IMZ639" s="133"/>
      <c r="INA639" s="133"/>
      <c r="INB639" s="133"/>
      <c r="INC639" s="133"/>
      <c r="IND639" s="133"/>
      <c r="INE639" s="133"/>
      <c r="INF639" s="133"/>
      <c r="ING639" s="133"/>
      <c r="INH639" s="133"/>
      <c r="INI639" s="133"/>
      <c r="INJ639" s="133"/>
      <c r="INK639" s="133"/>
      <c r="INL639" s="133"/>
      <c r="INM639" s="133"/>
      <c r="INN639" s="133"/>
      <c r="INO639" s="133"/>
      <c r="INP639" s="133"/>
      <c r="INQ639" s="133"/>
      <c r="INR639" s="133"/>
      <c r="INS639" s="133"/>
      <c r="INT639" s="133"/>
      <c r="INU639" s="133"/>
      <c r="INV639" s="133"/>
      <c r="INW639" s="133"/>
      <c r="INX639" s="133"/>
      <c r="INY639" s="133"/>
      <c r="INZ639" s="133"/>
      <c r="IOA639" s="133"/>
      <c r="IOB639" s="133"/>
      <c r="IOC639" s="133"/>
      <c r="IOD639" s="133"/>
      <c r="IOE639" s="133"/>
      <c r="IOF639" s="133"/>
      <c r="IOG639" s="133"/>
      <c r="IOH639" s="133"/>
      <c r="IOI639" s="133"/>
      <c r="IOJ639" s="133"/>
      <c r="IOK639" s="133"/>
      <c r="IOL639" s="133"/>
      <c r="IOM639" s="133"/>
      <c r="ION639" s="133"/>
      <c r="IOO639" s="133"/>
      <c r="IOP639" s="133"/>
      <c r="IOQ639" s="133"/>
      <c r="IOR639" s="133"/>
      <c r="IOS639" s="133"/>
      <c r="IOT639" s="133"/>
      <c r="IOU639" s="133"/>
      <c r="IOV639" s="133"/>
      <c r="IOW639" s="133"/>
      <c r="IOX639" s="133"/>
      <c r="IOY639" s="133"/>
      <c r="IOZ639" s="133"/>
      <c r="IPA639" s="133"/>
      <c r="IPB639" s="133"/>
      <c r="IPC639" s="133"/>
      <c r="IPD639" s="133"/>
      <c r="IPE639" s="133"/>
      <c r="IPF639" s="133"/>
      <c r="IPG639" s="133"/>
      <c r="IPH639" s="133"/>
      <c r="IPI639" s="133"/>
      <c r="IPJ639" s="133"/>
      <c r="IPK639" s="133"/>
      <c r="IPL639" s="133"/>
      <c r="IPM639" s="133"/>
      <c r="IPN639" s="133"/>
      <c r="IPO639" s="133"/>
      <c r="IPP639" s="133"/>
      <c r="IPQ639" s="133"/>
      <c r="IPR639" s="133"/>
      <c r="IPS639" s="133"/>
      <c r="IPT639" s="133"/>
      <c r="IPU639" s="133"/>
      <c r="IPV639" s="133"/>
      <c r="IPW639" s="133"/>
      <c r="IPX639" s="133"/>
      <c r="IPY639" s="133"/>
      <c r="IPZ639" s="133"/>
      <c r="IQA639" s="133"/>
      <c r="IQB639" s="133"/>
      <c r="IQC639" s="133"/>
      <c r="IQD639" s="133"/>
      <c r="IQE639" s="133"/>
      <c r="IQF639" s="133"/>
      <c r="IQG639" s="133"/>
      <c r="IQH639" s="133"/>
      <c r="IQI639" s="133"/>
      <c r="IQJ639" s="133"/>
      <c r="IQK639" s="133"/>
      <c r="IQL639" s="133"/>
      <c r="IQM639" s="133"/>
      <c r="IQN639" s="133"/>
      <c r="IQO639" s="133"/>
      <c r="IQP639" s="133"/>
      <c r="IQQ639" s="133"/>
      <c r="IQR639" s="133"/>
      <c r="IQS639" s="133"/>
      <c r="IQT639" s="133"/>
      <c r="IQU639" s="133"/>
      <c r="IQV639" s="133"/>
      <c r="IQW639" s="133"/>
      <c r="IQX639" s="133"/>
      <c r="IQY639" s="133"/>
      <c r="IQZ639" s="133"/>
      <c r="IRA639" s="133"/>
      <c r="IRB639" s="133"/>
      <c r="IRC639" s="133"/>
      <c r="IRD639" s="133"/>
      <c r="IRE639" s="133"/>
      <c r="IRF639" s="133"/>
      <c r="IRG639" s="133"/>
      <c r="IRH639" s="133"/>
      <c r="IRI639" s="133"/>
      <c r="IRJ639" s="133"/>
      <c r="IRK639" s="133"/>
      <c r="IRL639" s="133"/>
      <c r="IRM639" s="133"/>
      <c r="IRN639" s="133"/>
      <c r="IRO639" s="133"/>
      <c r="IRP639" s="133"/>
      <c r="IRQ639" s="133"/>
      <c r="IRR639" s="133"/>
      <c r="IRS639" s="133"/>
      <c r="IRT639" s="133"/>
      <c r="IRU639" s="133"/>
      <c r="IRV639" s="133"/>
      <c r="IRW639" s="133"/>
      <c r="IRX639" s="133"/>
      <c r="IRY639" s="133"/>
      <c r="IRZ639" s="133"/>
      <c r="ISA639" s="133"/>
      <c r="ISB639" s="133"/>
      <c r="ISC639" s="133"/>
      <c r="ISD639" s="133"/>
      <c r="ISE639" s="133"/>
      <c r="ISF639" s="133"/>
      <c r="ISG639" s="133"/>
      <c r="ISH639" s="133"/>
      <c r="ISI639" s="133"/>
      <c r="ISJ639" s="133"/>
      <c r="ISK639" s="133"/>
      <c r="ISL639" s="133"/>
      <c r="ISM639" s="133"/>
      <c r="ISN639" s="133"/>
      <c r="ISO639" s="133"/>
      <c r="ISP639" s="133"/>
      <c r="ISQ639" s="133"/>
      <c r="ISR639" s="133"/>
      <c r="ISS639" s="133"/>
      <c r="IST639" s="133"/>
      <c r="ISU639" s="133"/>
      <c r="ISV639" s="133"/>
      <c r="ISW639" s="133"/>
      <c r="ISX639" s="133"/>
      <c r="ISY639" s="133"/>
      <c r="ISZ639" s="133"/>
      <c r="ITA639" s="133"/>
      <c r="ITB639" s="133"/>
      <c r="ITC639" s="133"/>
      <c r="ITD639" s="133"/>
      <c r="ITE639" s="133"/>
      <c r="ITF639" s="133"/>
      <c r="ITG639" s="133"/>
      <c r="ITH639" s="133"/>
      <c r="ITI639" s="133"/>
      <c r="ITJ639" s="133"/>
      <c r="ITK639" s="133"/>
      <c r="ITL639" s="133"/>
      <c r="ITM639" s="133"/>
      <c r="ITN639" s="133"/>
      <c r="ITO639" s="133"/>
      <c r="ITP639" s="133"/>
      <c r="ITQ639" s="133"/>
      <c r="ITR639" s="133"/>
      <c r="ITS639" s="133"/>
      <c r="ITT639" s="133"/>
      <c r="ITU639" s="133"/>
      <c r="ITV639" s="133"/>
      <c r="ITW639" s="133"/>
      <c r="ITX639" s="133"/>
      <c r="ITY639" s="133"/>
      <c r="ITZ639" s="133"/>
      <c r="IUA639" s="133"/>
      <c r="IUB639" s="133"/>
      <c r="IUC639" s="133"/>
      <c r="IUD639" s="133"/>
      <c r="IUE639" s="133"/>
      <c r="IUF639" s="133"/>
      <c r="IUG639" s="133"/>
      <c r="IUH639" s="133"/>
      <c r="IUI639" s="133"/>
      <c r="IUJ639" s="133"/>
      <c r="IUK639" s="133"/>
      <c r="IUL639" s="133"/>
      <c r="IUM639" s="133"/>
      <c r="IUN639" s="133"/>
      <c r="IUO639" s="133"/>
      <c r="IUP639" s="133"/>
      <c r="IUQ639" s="133"/>
      <c r="IUR639" s="133"/>
      <c r="IUS639" s="133"/>
      <c r="IUT639" s="133"/>
      <c r="IUU639" s="133"/>
      <c r="IUV639" s="133"/>
      <c r="IUW639" s="133"/>
      <c r="IUX639" s="133"/>
      <c r="IUY639" s="133"/>
      <c r="IUZ639" s="133"/>
      <c r="IVA639" s="133"/>
      <c r="IVB639" s="133"/>
      <c r="IVC639" s="133"/>
      <c r="IVD639" s="133"/>
      <c r="IVE639" s="133"/>
      <c r="IVF639" s="133"/>
      <c r="IVG639" s="133"/>
      <c r="IVH639" s="133"/>
      <c r="IVI639" s="133"/>
      <c r="IVJ639" s="133"/>
      <c r="IVK639" s="133"/>
      <c r="IVL639" s="133"/>
      <c r="IVM639" s="133"/>
      <c r="IVN639" s="133"/>
      <c r="IVO639" s="133"/>
      <c r="IVP639" s="133"/>
      <c r="IVQ639" s="133"/>
      <c r="IVR639" s="133"/>
      <c r="IVS639" s="133"/>
      <c r="IVT639" s="133"/>
      <c r="IVU639" s="133"/>
      <c r="IVV639" s="133"/>
      <c r="IVW639" s="133"/>
      <c r="IVX639" s="133"/>
      <c r="IVY639" s="133"/>
      <c r="IVZ639" s="133"/>
      <c r="IWA639" s="133"/>
      <c r="IWB639" s="133"/>
      <c r="IWC639" s="133"/>
      <c r="IWD639" s="133"/>
      <c r="IWE639" s="133"/>
      <c r="IWF639" s="133"/>
      <c r="IWG639" s="133"/>
      <c r="IWH639" s="133"/>
      <c r="IWI639" s="133"/>
      <c r="IWJ639" s="133"/>
      <c r="IWK639" s="133"/>
      <c r="IWL639" s="133"/>
      <c r="IWM639" s="133"/>
      <c r="IWN639" s="133"/>
      <c r="IWO639" s="133"/>
      <c r="IWP639" s="133"/>
      <c r="IWQ639" s="133"/>
      <c r="IWR639" s="133"/>
      <c r="IWS639" s="133"/>
      <c r="IWT639" s="133"/>
      <c r="IWU639" s="133"/>
      <c r="IWV639" s="133"/>
      <c r="IWW639" s="133"/>
      <c r="IWX639" s="133"/>
      <c r="IWY639" s="133"/>
      <c r="IWZ639" s="133"/>
      <c r="IXA639" s="133"/>
      <c r="IXB639" s="133"/>
      <c r="IXC639" s="133"/>
      <c r="IXD639" s="133"/>
      <c r="IXE639" s="133"/>
      <c r="IXF639" s="133"/>
      <c r="IXG639" s="133"/>
      <c r="IXH639" s="133"/>
      <c r="IXI639" s="133"/>
      <c r="IXJ639" s="133"/>
      <c r="IXK639" s="133"/>
      <c r="IXL639" s="133"/>
      <c r="IXM639" s="133"/>
      <c r="IXN639" s="133"/>
      <c r="IXO639" s="133"/>
      <c r="IXP639" s="133"/>
      <c r="IXQ639" s="133"/>
      <c r="IXR639" s="133"/>
      <c r="IXS639" s="133"/>
      <c r="IXT639" s="133"/>
      <c r="IXU639" s="133"/>
      <c r="IXV639" s="133"/>
      <c r="IXW639" s="133"/>
      <c r="IXX639" s="133"/>
      <c r="IXY639" s="133"/>
      <c r="IXZ639" s="133"/>
      <c r="IYA639" s="133"/>
      <c r="IYB639" s="133"/>
      <c r="IYC639" s="133"/>
      <c r="IYD639" s="133"/>
      <c r="IYE639" s="133"/>
      <c r="IYF639" s="133"/>
      <c r="IYG639" s="133"/>
      <c r="IYH639" s="133"/>
      <c r="IYI639" s="133"/>
      <c r="IYJ639" s="133"/>
      <c r="IYK639" s="133"/>
      <c r="IYL639" s="133"/>
      <c r="IYM639" s="133"/>
      <c r="IYN639" s="133"/>
      <c r="IYO639" s="133"/>
      <c r="IYP639" s="133"/>
      <c r="IYQ639" s="133"/>
      <c r="IYR639" s="133"/>
      <c r="IYS639" s="133"/>
      <c r="IYT639" s="133"/>
      <c r="IYU639" s="133"/>
      <c r="IYV639" s="133"/>
      <c r="IYW639" s="133"/>
      <c r="IYX639" s="133"/>
      <c r="IYY639" s="133"/>
      <c r="IYZ639" s="133"/>
      <c r="IZA639" s="133"/>
      <c r="IZB639" s="133"/>
      <c r="IZC639" s="133"/>
      <c r="IZD639" s="133"/>
      <c r="IZE639" s="133"/>
      <c r="IZF639" s="133"/>
      <c r="IZG639" s="133"/>
      <c r="IZH639" s="133"/>
      <c r="IZI639" s="133"/>
      <c r="IZJ639" s="133"/>
      <c r="IZK639" s="133"/>
      <c r="IZL639" s="133"/>
      <c r="IZM639" s="133"/>
      <c r="IZN639" s="133"/>
      <c r="IZO639" s="133"/>
      <c r="IZP639" s="133"/>
      <c r="IZQ639" s="133"/>
      <c r="IZR639" s="133"/>
      <c r="IZS639" s="133"/>
      <c r="IZT639" s="133"/>
      <c r="IZU639" s="133"/>
      <c r="IZV639" s="133"/>
      <c r="IZW639" s="133"/>
      <c r="IZX639" s="133"/>
      <c r="IZY639" s="133"/>
      <c r="IZZ639" s="133"/>
      <c r="JAA639" s="133"/>
      <c r="JAB639" s="133"/>
      <c r="JAC639" s="133"/>
      <c r="JAD639" s="133"/>
      <c r="JAE639" s="133"/>
      <c r="JAF639" s="133"/>
      <c r="JAG639" s="133"/>
      <c r="JAH639" s="133"/>
      <c r="JAI639" s="133"/>
      <c r="JAJ639" s="133"/>
      <c r="JAK639" s="133"/>
      <c r="JAL639" s="133"/>
      <c r="JAM639" s="133"/>
      <c r="JAN639" s="133"/>
      <c r="JAO639" s="133"/>
      <c r="JAP639" s="133"/>
      <c r="JAQ639" s="133"/>
      <c r="JAR639" s="133"/>
      <c r="JAS639" s="133"/>
      <c r="JAT639" s="133"/>
      <c r="JAU639" s="133"/>
      <c r="JAV639" s="133"/>
      <c r="JAW639" s="133"/>
      <c r="JAX639" s="133"/>
      <c r="JAY639" s="133"/>
      <c r="JAZ639" s="133"/>
      <c r="JBA639" s="133"/>
      <c r="JBB639" s="133"/>
      <c r="JBC639" s="133"/>
      <c r="JBD639" s="133"/>
      <c r="JBE639" s="133"/>
      <c r="JBF639" s="133"/>
      <c r="JBG639" s="133"/>
      <c r="JBH639" s="133"/>
      <c r="JBI639" s="133"/>
      <c r="JBJ639" s="133"/>
      <c r="JBK639" s="133"/>
      <c r="JBL639" s="133"/>
      <c r="JBM639" s="133"/>
      <c r="JBN639" s="133"/>
      <c r="JBO639" s="133"/>
      <c r="JBP639" s="133"/>
      <c r="JBQ639" s="133"/>
      <c r="JBR639" s="133"/>
      <c r="JBS639" s="133"/>
      <c r="JBT639" s="133"/>
      <c r="JBU639" s="133"/>
      <c r="JBV639" s="133"/>
      <c r="JBW639" s="133"/>
      <c r="JBX639" s="133"/>
      <c r="JBY639" s="133"/>
      <c r="JBZ639" s="133"/>
      <c r="JCA639" s="133"/>
      <c r="JCB639" s="133"/>
      <c r="JCC639" s="133"/>
      <c r="JCD639" s="133"/>
      <c r="JCE639" s="133"/>
      <c r="JCF639" s="133"/>
      <c r="JCG639" s="133"/>
      <c r="JCH639" s="133"/>
      <c r="JCI639" s="133"/>
      <c r="JCJ639" s="133"/>
      <c r="JCK639" s="133"/>
      <c r="JCL639" s="133"/>
      <c r="JCM639" s="133"/>
      <c r="JCN639" s="133"/>
      <c r="JCO639" s="133"/>
      <c r="JCP639" s="133"/>
      <c r="JCQ639" s="133"/>
      <c r="JCR639" s="133"/>
      <c r="JCS639" s="133"/>
      <c r="JCT639" s="133"/>
      <c r="JCU639" s="133"/>
      <c r="JCV639" s="133"/>
      <c r="JCW639" s="133"/>
      <c r="JCX639" s="133"/>
      <c r="JCY639" s="133"/>
      <c r="JCZ639" s="133"/>
      <c r="JDA639" s="133"/>
      <c r="JDB639" s="133"/>
      <c r="JDC639" s="133"/>
      <c r="JDD639" s="133"/>
      <c r="JDE639" s="133"/>
      <c r="JDF639" s="133"/>
      <c r="JDG639" s="133"/>
      <c r="JDH639" s="133"/>
      <c r="JDI639" s="133"/>
      <c r="JDJ639" s="133"/>
      <c r="JDK639" s="133"/>
      <c r="JDL639" s="133"/>
      <c r="JDM639" s="133"/>
      <c r="JDN639" s="133"/>
      <c r="JDO639" s="133"/>
      <c r="JDP639" s="133"/>
      <c r="JDQ639" s="133"/>
      <c r="JDR639" s="133"/>
      <c r="JDS639" s="133"/>
      <c r="JDT639" s="133"/>
      <c r="JDU639" s="133"/>
      <c r="JDV639" s="133"/>
      <c r="JDW639" s="133"/>
      <c r="JDX639" s="133"/>
      <c r="JDY639" s="133"/>
      <c r="JDZ639" s="133"/>
      <c r="JEA639" s="133"/>
      <c r="JEB639" s="133"/>
      <c r="JEC639" s="133"/>
      <c r="JED639" s="133"/>
      <c r="JEE639" s="133"/>
      <c r="JEF639" s="133"/>
      <c r="JEG639" s="133"/>
      <c r="JEH639" s="133"/>
      <c r="JEI639" s="133"/>
      <c r="JEJ639" s="133"/>
      <c r="JEK639" s="133"/>
      <c r="JEL639" s="133"/>
      <c r="JEM639" s="133"/>
      <c r="JEN639" s="133"/>
      <c r="JEO639" s="133"/>
      <c r="JEP639" s="133"/>
      <c r="JEQ639" s="133"/>
      <c r="JER639" s="133"/>
      <c r="JES639" s="133"/>
      <c r="JET639" s="133"/>
      <c r="JEU639" s="133"/>
      <c r="JEV639" s="133"/>
      <c r="JEW639" s="133"/>
      <c r="JEX639" s="133"/>
      <c r="JEY639" s="133"/>
      <c r="JEZ639" s="133"/>
      <c r="JFA639" s="133"/>
      <c r="JFB639" s="133"/>
      <c r="JFC639" s="133"/>
      <c r="JFD639" s="133"/>
      <c r="JFE639" s="133"/>
      <c r="JFF639" s="133"/>
      <c r="JFG639" s="133"/>
      <c r="JFH639" s="133"/>
      <c r="JFI639" s="133"/>
      <c r="JFJ639" s="133"/>
      <c r="JFK639" s="133"/>
      <c r="JFL639" s="133"/>
      <c r="JFM639" s="133"/>
      <c r="JFN639" s="133"/>
      <c r="JFO639" s="133"/>
      <c r="JFP639" s="133"/>
      <c r="JFQ639" s="133"/>
      <c r="JFR639" s="133"/>
      <c r="JFS639" s="133"/>
      <c r="JFT639" s="133"/>
      <c r="JFU639" s="133"/>
      <c r="JFV639" s="133"/>
      <c r="JFW639" s="133"/>
      <c r="JFX639" s="133"/>
      <c r="JFY639" s="133"/>
      <c r="JFZ639" s="133"/>
      <c r="JGA639" s="133"/>
      <c r="JGB639" s="133"/>
      <c r="JGC639" s="133"/>
      <c r="JGD639" s="133"/>
      <c r="JGE639" s="133"/>
      <c r="JGF639" s="133"/>
      <c r="JGG639" s="133"/>
      <c r="JGH639" s="133"/>
      <c r="JGI639" s="133"/>
      <c r="JGJ639" s="133"/>
      <c r="JGK639" s="133"/>
      <c r="JGL639" s="133"/>
      <c r="JGM639" s="133"/>
      <c r="JGN639" s="133"/>
      <c r="JGO639" s="133"/>
      <c r="JGP639" s="133"/>
      <c r="JGQ639" s="133"/>
      <c r="JGR639" s="133"/>
      <c r="JGS639" s="133"/>
      <c r="JGT639" s="133"/>
      <c r="JGU639" s="133"/>
      <c r="JGV639" s="133"/>
      <c r="JGW639" s="133"/>
      <c r="JGX639" s="133"/>
      <c r="JGY639" s="133"/>
      <c r="JGZ639" s="133"/>
      <c r="JHA639" s="133"/>
      <c r="JHB639" s="133"/>
      <c r="JHC639" s="133"/>
      <c r="JHD639" s="133"/>
      <c r="JHE639" s="133"/>
      <c r="JHF639" s="133"/>
      <c r="JHG639" s="133"/>
      <c r="JHH639" s="133"/>
      <c r="JHI639" s="133"/>
      <c r="JHJ639" s="133"/>
      <c r="JHK639" s="133"/>
      <c r="JHL639" s="133"/>
      <c r="JHM639" s="133"/>
      <c r="JHN639" s="133"/>
      <c r="JHO639" s="133"/>
      <c r="JHP639" s="133"/>
      <c r="JHQ639" s="133"/>
      <c r="JHR639" s="133"/>
      <c r="JHS639" s="133"/>
      <c r="JHT639" s="133"/>
      <c r="JHU639" s="133"/>
      <c r="JHV639" s="133"/>
      <c r="JHW639" s="133"/>
      <c r="JHX639" s="133"/>
      <c r="JHY639" s="133"/>
      <c r="JHZ639" s="133"/>
      <c r="JIA639" s="133"/>
      <c r="JIB639" s="133"/>
      <c r="JIC639" s="133"/>
      <c r="JID639" s="133"/>
      <c r="JIE639" s="133"/>
      <c r="JIF639" s="133"/>
      <c r="JIG639" s="133"/>
      <c r="JIH639" s="133"/>
      <c r="JII639" s="133"/>
      <c r="JIJ639" s="133"/>
      <c r="JIK639" s="133"/>
      <c r="JIL639" s="133"/>
      <c r="JIM639" s="133"/>
      <c r="JIN639" s="133"/>
      <c r="JIO639" s="133"/>
      <c r="JIP639" s="133"/>
      <c r="JIQ639" s="133"/>
      <c r="JIR639" s="133"/>
      <c r="JIS639" s="133"/>
      <c r="JIT639" s="133"/>
      <c r="JIU639" s="133"/>
      <c r="JIV639" s="133"/>
      <c r="JIW639" s="133"/>
      <c r="JIX639" s="133"/>
      <c r="JIY639" s="133"/>
      <c r="JIZ639" s="133"/>
      <c r="JJA639" s="133"/>
      <c r="JJB639" s="133"/>
      <c r="JJC639" s="133"/>
      <c r="JJD639" s="133"/>
      <c r="JJE639" s="133"/>
      <c r="JJF639" s="133"/>
      <c r="JJG639" s="133"/>
      <c r="JJH639" s="133"/>
      <c r="JJI639" s="133"/>
      <c r="JJJ639" s="133"/>
      <c r="JJK639" s="133"/>
      <c r="JJL639" s="133"/>
      <c r="JJM639" s="133"/>
      <c r="JJN639" s="133"/>
      <c r="JJO639" s="133"/>
      <c r="JJP639" s="133"/>
      <c r="JJQ639" s="133"/>
      <c r="JJR639" s="133"/>
      <c r="JJS639" s="133"/>
      <c r="JJT639" s="133"/>
      <c r="JJU639" s="133"/>
      <c r="JJV639" s="133"/>
      <c r="JJW639" s="133"/>
      <c r="JJX639" s="133"/>
      <c r="JJY639" s="133"/>
      <c r="JJZ639" s="133"/>
      <c r="JKA639" s="133"/>
      <c r="JKB639" s="133"/>
      <c r="JKC639" s="133"/>
      <c r="JKD639" s="133"/>
      <c r="JKE639" s="133"/>
      <c r="JKF639" s="133"/>
      <c r="JKG639" s="133"/>
      <c r="JKH639" s="133"/>
      <c r="JKI639" s="133"/>
      <c r="JKJ639" s="133"/>
      <c r="JKK639" s="133"/>
      <c r="JKL639" s="133"/>
      <c r="JKM639" s="133"/>
      <c r="JKN639" s="133"/>
      <c r="JKO639" s="133"/>
      <c r="JKP639" s="133"/>
      <c r="JKQ639" s="133"/>
      <c r="JKR639" s="133"/>
      <c r="JKS639" s="133"/>
      <c r="JKT639" s="133"/>
      <c r="JKU639" s="133"/>
      <c r="JKV639" s="133"/>
      <c r="JKW639" s="133"/>
      <c r="JKX639" s="133"/>
      <c r="JKY639" s="133"/>
      <c r="JKZ639" s="133"/>
      <c r="JLA639" s="133"/>
      <c r="JLB639" s="133"/>
      <c r="JLC639" s="133"/>
      <c r="JLD639" s="133"/>
      <c r="JLE639" s="133"/>
      <c r="JLF639" s="133"/>
      <c r="JLG639" s="133"/>
      <c r="JLH639" s="133"/>
      <c r="JLI639" s="133"/>
      <c r="JLJ639" s="133"/>
      <c r="JLK639" s="133"/>
      <c r="JLL639" s="133"/>
      <c r="JLM639" s="133"/>
      <c r="JLN639" s="133"/>
      <c r="JLO639" s="133"/>
      <c r="JLP639" s="133"/>
      <c r="JLQ639" s="133"/>
      <c r="JLR639" s="133"/>
      <c r="JLS639" s="133"/>
      <c r="JLT639" s="133"/>
      <c r="JLU639" s="133"/>
      <c r="JLV639" s="133"/>
      <c r="JLW639" s="133"/>
      <c r="JLX639" s="133"/>
      <c r="JLY639" s="133"/>
      <c r="JLZ639" s="133"/>
      <c r="JMA639" s="133"/>
      <c r="JMB639" s="133"/>
      <c r="JMC639" s="133"/>
      <c r="JMD639" s="133"/>
      <c r="JME639" s="133"/>
      <c r="JMF639" s="133"/>
      <c r="JMG639" s="133"/>
      <c r="JMH639" s="133"/>
      <c r="JMI639" s="133"/>
      <c r="JMJ639" s="133"/>
      <c r="JMK639" s="133"/>
      <c r="JML639" s="133"/>
      <c r="JMM639" s="133"/>
      <c r="JMN639" s="133"/>
      <c r="JMO639" s="133"/>
      <c r="JMP639" s="133"/>
      <c r="JMQ639" s="133"/>
      <c r="JMR639" s="133"/>
      <c r="JMS639" s="133"/>
      <c r="JMT639" s="133"/>
      <c r="JMU639" s="133"/>
      <c r="JMV639" s="133"/>
      <c r="JMW639" s="133"/>
      <c r="JMX639" s="133"/>
      <c r="JMY639" s="133"/>
      <c r="JMZ639" s="133"/>
      <c r="JNA639" s="133"/>
      <c r="JNB639" s="133"/>
      <c r="JNC639" s="133"/>
      <c r="JND639" s="133"/>
      <c r="JNE639" s="133"/>
      <c r="JNF639" s="133"/>
      <c r="JNG639" s="133"/>
      <c r="JNH639" s="133"/>
      <c r="JNI639" s="133"/>
      <c r="JNJ639" s="133"/>
      <c r="JNK639" s="133"/>
      <c r="JNL639" s="133"/>
      <c r="JNM639" s="133"/>
      <c r="JNN639" s="133"/>
      <c r="JNO639" s="133"/>
      <c r="JNP639" s="133"/>
      <c r="JNQ639" s="133"/>
      <c r="JNR639" s="133"/>
      <c r="JNS639" s="133"/>
      <c r="JNT639" s="133"/>
      <c r="JNU639" s="133"/>
      <c r="JNV639" s="133"/>
      <c r="JNW639" s="133"/>
      <c r="JNX639" s="133"/>
      <c r="JNY639" s="133"/>
      <c r="JNZ639" s="133"/>
      <c r="JOA639" s="133"/>
      <c r="JOB639" s="133"/>
      <c r="JOC639" s="133"/>
      <c r="JOD639" s="133"/>
      <c r="JOE639" s="133"/>
      <c r="JOF639" s="133"/>
      <c r="JOG639" s="133"/>
      <c r="JOH639" s="133"/>
      <c r="JOI639" s="133"/>
      <c r="JOJ639" s="133"/>
      <c r="JOK639" s="133"/>
      <c r="JOL639" s="133"/>
      <c r="JOM639" s="133"/>
      <c r="JON639" s="133"/>
      <c r="JOO639" s="133"/>
      <c r="JOP639" s="133"/>
      <c r="JOQ639" s="133"/>
      <c r="JOR639" s="133"/>
      <c r="JOS639" s="133"/>
      <c r="JOT639" s="133"/>
      <c r="JOU639" s="133"/>
      <c r="JOV639" s="133"/>
      <c r="JOW639" s="133"/>
      <c r="JOX639" s="133"/>
      <c r="JOY639" s="133"/>
      <c r="JOZ639" s="133"/>
      <c r="JPA639" s="133"/>
      <c r="JPB639" s="133"/>
      <c r="JPC639" s="133"/>
      <c r="JPD639" s="133"/>
      <c r="JPE639" s="133"/>
      <c r="JPF639" s="133"/>
      <c r="JPG639" s="133"/>
      <c r="JPH639" s="133"/>
      <c r="JPI639" s="133"/>
      <c r="JPJ639" s="133"/>
      <c r="JPK639" s="133"/>
      <c r="JPL639" s="133"/>
      <c r="JPM639" s="133"/>
      <c r="JPN639" s="133"/>
      <c r="JPO639" s="133"/>
      <c r="JPP639" s="133"/>
      <c r="JPQ639" s="133"/>
      <c r="JPR639" s="133"/>
      <c r="JPS639" s="133"/>
      <c r="JPT639" s="133"/>
      <c r="JPU639" s="133"/>
      <c r="JPV639" s="133"/>
      <c r="JPW639" s="133"/>
      <c r="JPX639" s="133"/>
      <c r="JPY639" s="133"/>
      <c r="JPZ639" s="133"/>
      <c r="JQA639" s="133"/>
      <c r="JQB639" s="133"/>
      <c r="JQC639" s="133"/>
      <c r="JQD639" s="133"/>
      <c r="JQE639" s="133"/>
      <c r="JQF639" s="133"/>
      <c r="JQG639" s="133"/>
      <c r="JQH639" s="133"/>
      <c r="JQI639" s="133"/>
      <c r="JQJ639" s="133"/>
      <c r="JQK639" s="133"/>
      <c r="JQL639" s="133"/>
      <c r="JQM639" s="133"/>
      <c r="JQN639" s="133"/>
      <c r="JQO639" s="133"/>
      <c r="JQP639" s="133"/>
      <c r="JQQ639" s="133"/>
      <c r="JQR639" s="133"/>
      <c r="JQS639" s="133"/>
      <c r="JQT639" s="133"/>
      <c r="JQU639" s="133"/>
      <c r="JQV639" s="133"/>
      <c r="JQW639" s="133"/>
      <c r="JQX639" s="133"/>
      <c r="JQY639" s="133"/>
      <c r="JQZ639" s="133"/>
      <c r="JRA639" s="133"/>
      <c r="JRB639" s="133"/>
      <c r="JRC639" s="133"/>
      <c r="JRD639" s="133"/>
      <c r="JRE639" s="133"/>
      <c r="JRF639" s="133"/>
      <c r="JRG639" s="133"/>
      <c r="JRH639" s="133"/>
      <c r="JRI639" s="133"/>
      <c r="JRJ639" s="133"/>
      <c r="JRK639" s="133"/>
      <c r="JRL639" s="133"/>
      <c r="JRM639" s="133"/>
      <c r="JRN639" s="133"/>
      <c r="JRO639" s="133"/>
      <c r="JRP639" s="133"/>
      <c r="JRQ639" s="133"/>
      <c r="JRR639" s="133"/>
      <c r="JRS639" s="133"/>
      <c r="JRT639" s="133"/>
      <c r="JRU639" s="133"/>
      <c r="JRV639" s="133"/>
      <c r="JRW639" s="133"/>
      <c r="JRX639" s="133"/>
      <c r="JRY639" s="133"/>
      <c r="JRZ639" s="133"/>
      <c r="JSA639" s="133"/>
      <c r="JSB639" s="133"/>
      <c r="JSC639" s="133"/>
      <c r="JSD639" s="133"/>
      <c r="JSE639" s="133"/>
      <c r="JSF639" s="133"/>
      <c r="JSG639" s="133"/>
      <c r="JSH639" s="133"/>
      <c r="JSI639" s="133"/>
      <c r="JSJ639" s="133"/>
      <c r="JSK639" s="133"/>
      <c r="JSL639" s="133"/>
      <c r="JSM639" s="133"/>
      <c r="JSN639" s="133"/>
      <c r="JSO639" s="133"/>
      <c r="JSP639" s="133"/>
      <c r="JSQ639" s="133"/>
      <c r="JSR639" s="133"/>
      <c r="JSS639" s="133"/>
      <c r="JST639" s="133"/>
      <c r="JSU639" s="133"/>
      <c r="JSV639" s="133"/>
      <c r="JSW639" s="133"/>
      <c r="JSX639" s="133"/>
      <c r="JSY639" s="133"/>
      <c r="JSZ639" s="133"/>
      <c r="JTA639" s="133"/>
      <c r="JTB639" s="133"/>
      <c r="JTC639" s="133"/>
      <c r="JTD639" s="133"/>
      <c r="JTE639" s="133"/>
      <c r="JTF639" s="133"/>
      <c r="JTG639" s="133"/>
      <c r="JTH639" s="133"/>
      <c r="JTI639" s="133"/>
      <c r="JTJ639" s="133"/>
      <c r="JTK639" s="133"/>
      <c r="JTL639" s="133"/>
      <c r="JTM639" s="133"/>
      <c r="JTN639" s="133"/>
      <c r="JTO639" s="133"/>
      <c r="JTP639" s="133"/>
      <c r="JTQ639" s="133"/>
      <c r="JTR639" s="133"/>
      <c r="JTS639" s="133"/>
      <c r="JTT639" s="133"/>
      <c r="JTU639" s="133"/>
      <c r="JTV639" s="133"/>
      <c r="JTW639" s="133"/>
      <c r="JTX639" s="133"/>
      <c r="JTY639" s="133"/>
      <c r="JTZ639" s="133"/>
      <c r="JUA639" s="133"/>
      <c r="JUB639" s="133"/>
      <c r="JUC639" s="133"/>
      <c r="JUD639" s="133"/>
      <c r="JUE639" s="133"/>
      <c r="JUF639" s="133"/>
      <c r="JUG639" s="133"/>
      <c r="JUH639" s="133"/>
      <c r="JUI639" s="133"/>
      <c r="JUJ639" s="133"/>
      <c r="JUK639" s="133"/>
      <c r="JUL639" s="133"/>
      <c r="JUM639" s="133"/>
      <c r="JUN639" s="133"/>
      <c r="JUO639" s="133"/>
      <c r="JUP639" s="133"/>
      <c r="JUQ639" s="133"/>
      <c r="JUR639" s="133"/>
      <c r="JUS639" s="133"/>
      <c r="JUT639" s="133"/>
      <c r="JUU639" s="133"/>
      <c r="JUV639" s="133"/>
      <c r="JUW639" s="133"/>
      <c r="JUX639" s="133"/>
      <c r="JUY639" s="133"/>
      <c r="JUZ639" s="133"/>
      <c r="JVA639" s="133"/>
      <c r="JVB639" s="133"/>
      <c r="JVC639" s="133"/>
      <c r="JVD639" s="133"/>
      <c r="JVE639" s="133"/>
      <c r="JVF639" s="133"/>
      <c r="JVG639" s="133"/>
      <c r="JVH639" s="133"/>
      <c r="JVI639" s="133"/>
      <c r="JVJ639" s="133"/>
      <c r="JVK639" s="133"/>
      <c r="JVL639" s="133"/>
      <c r="JVM639" s="133"/>
      <c r="JVN639" s="133"/>
      <c r="JVO639" s="133"/>
      <c r="JVP639" s="133"/>
      <c r="JVQ639" s="133"/>
      <c r="JVR639" s="133"/>
      <c r="JVS639" s="133"/>
      <c r="JVT639" s="133"/>
      <c r="JVU639" s="133"/>
      <c r="JVV639" s="133"/>
      <c r="JVW639" s="133"/>
      <c r="JVX639" s="133"/>
      <c r="JVY639" s="133"/>
      <c r="JVZ639" s="133"/>
      <c r="JWA639" s="133"/>
      <c r="JWB639" s="133"/>
      <c r="JWC639" s="133"/>
      <c r="JWD639" s="133"/>
      <c r="JWE639" s="133"/>
      <c r="JWF639" s="133"/>
      <c r="JWG639" s="133"/>
      <c r="JWH639" s="133"/>
      <c r="JWI639" s="133"/>
      <c r="JWJ639" s="133"/>
      <c r="JWK639" s="133"/>
      <c r="JWL639" s="133"/>
      <c r="JWM639" s="133"/>
      <c r="JWN639" s="133"/>
      <c r="JWO639" s="133"/>
      <c r="JWP639" s="133"/>
      <c r="JWQ639" s="133"/>
      <c r="JWR639" s="133"/>
      <c r="JWS639" s="133"/>
      <c r="JWT639" s="133"/>
      <c r="JWU639" s="133"/>
      <c r="JWV639" s="133"/>
      <c r="JWW639" s="133"/>
      <c r="JWX639" s="133"/>
      <c r="JWY639" s="133"/>
      <c r="JWZ639" s="133"/>
      <c r="JXA639" s="133"/>
      <c r="JXB639" s="133"/>
      <c r="JXC639" s="133"/>
      <c r="JXD639" s="133"/>
      <c r="JXE639" s="133"/>
      <c r="JXF639" s="133"/>
      <c r="JXG639" s="133"/>
      <c r="JXH639" s="133"/>
      <c r="JXI639" s="133"/>
      <c r="JXJ639" s="133"/>
      <c r="JXK639" s="133"/>
      <c r="JXL639" s="133"/>
      <c r="JXM639" s="133"/>
      <c r="JXN639" s="133"/>
      <c r="JXO639" s="133"/>
      <c r="JXP639" s="133"/>
      <c r="JXQ639" s="133"/>
      <c r="JXR639" s="133"/>
      <c r="JXS639" s="133"/>
      <c r="JXT639" s="133"/>
      <c r="JXU639" s="133"/>
      <c r="JXV639" s="133"/>
      <c r="JXW639" s="133"/>
      <c r="JXX639" s="133"/>
      <c r="JXY639" s="133"/>
      <c r="JXZ639" s="133"/>
      <c r="JYA639" s="133"/>
      <c r="JYB639" s="133"/>
      <c r="JYC639" s="133"/>
      <c r="JYD639" s="133"/>
      <c r="JYE639" s="133"/>
      <c r="JYF639" s="133"/>
      <c r="JYG639" s="133"/>
      <c r="JYH639" s="133"/>
      <c r="JYI639" s="133"/>
      <c r="JYJ639" s="133"/>
      <c r="JYK639" s="133"/>
      <c r="JYL639" s="133"/>
      <c r="JYM639" s="133"/>
      <c r="JYN639" s="133"/>
      <c r="JYO639" s="133"/>
      <c r="JYP639" s="133"/>
      <c r="JYQ639" s="133"/>
      <c r="JYR639" s="133"/>
      <c r="JYS639" s="133"/>
      <c r="JYT639" s="133"/>
      <c r="JYU639" s="133"/>
      <c r="JYV639" s="133"/>
      <c r="JYW639" s="133"/>
      <c r="JYX639" s="133"/>
      <c r="JYY639" s="133"/>
      <c r="JYZ639" s="133"/>
      <c r="JZA639" s="133"/>
      <c r="JZB639" s="133"/>
      <c r="JZC639" s="133"/>
      <c r="JZD639" s="133"/>
      <c r="JZE639" s="133"/>
      <c r="JZF639" s="133"/>
      <c r="JZG639" s="133"/>
      <c r="JZH639" s="133"/>
      <c r="JZI639" s="133"/>
      <c r="JZJ639" s="133"/>
      <c r="JZK639" s="133"/>
      <c r="JZL639" s="133"/>
      <c r="JZM639" s="133"/>
      <c r="JZN639" s="133"/>
      <c r="JZO639" s="133"/>
      <c r="JZP639" s="133"/>
      <c r="JZQ639" s="133"/>
      <c r="JZR639" s="133"/>
      <c r="JZS639" s="133"/>
      <c r="JZT639" s="133"/>
      <c r="JZU639" s="133"/>
      <c r="JZV639" s="133"/>
      <c r="JZW639" s="133"/>
      <c r="JZX639" s="133"/>
      <c r="JZY639" s="133"/>
      <c r="JZZ639" s="133"/>
      <c r="KAA639" s="133"/>
      <c r="KAB639" s="133"/>
      <c r="KAC639" s="133"/>
      <c r="KAD639" s="133"/>
      <c r="KAE639" s="133"/>
      <c r="KAF639" s="133"/>
      <c r="KAG639" s="133"/>
      <c r="KAH639" s="133"/>
      <c r="KAI639" s="133"/>
      <c r="KAJ639" s="133"/>
      <c r="KAK639" s="133"/>
      <c r="KAL639" s="133"/>
      <c r="KAM639" s="133"/>
      <c r="KAN639" s="133"/>
      <c r="KAO639" s="133"/>
      <c r="KAP639" s="133"/>
      <c r="KAQ639" s="133"/>
      <c r="KAR639" s="133"/>
      <c r="KAS639" s="133"/>
      <c r="KAT639" s="133"/>
      <c r="KAU639" s="133"/>
      <c r="KAV639" s="133"/>
      <c r="KAW639" s="133"/>
      <c r="KAX639" s="133"/>
      <c r="KAY639" s="133"/>
      <c r="KAZ639" s="133"/>
      <c r="KBA639" s="133"/>
      <c r="KBB639" s="133"/>
      <c r="KBC639" s="133"/>
      <c r="KBD639" s="133"/>
      <c r="KBE639" s="133"/>
      <c r="KBF639" s="133"/>
      <c r="KBG639" s="133"/>
      <c r="KBH639" s="133"/>
      <c r="KBI639" s="133"/>
      <c r="KBJ639" s="133"/>
      <c r="KBK639" s="133"/>
      <c r="KBL639" s="133"/>
      <c r="KBM639" s="133"/>
      <c r="KBN639" s="133"/>
      <c r="KBO639" s="133"/>
      <c r="KBP639" s="133"/>
      <c r="KBQ639" s="133"/>
      <c r="KBR639" s="133"/>
      <c r="KBS639" s="133"/>
      <c r="KBT639" s="133"/>
      <c r="KBU639" s="133"/>
      <c r="KBV639" s="133"/>
      <c r="KBW639" s="133"/>
      <c r="KBX639" s="133"/>
      <c r="KBY639" s="133"/>
      <c r="KBZ639" s="133"/>
      <c r="KCA639" s="133"/>
      <c r="KCB639" s="133"/>
      <c r="KCC639" s="133"/>
      <c r="KCD639" s="133"/>
      <c r="KCE639" s="133"/>
      <c r="KCF639" s="133"/>
      <c r="KCG639" s="133"/>
      <c r="KCH639" s="133"/>
      <c r="KCI639" s="133"/>
      <c r="KCJ639" s="133"/>
      <c r="KCK639" s="133"/>
      <c r="KCL639" s="133"/>
      <c r="KCM639" s="133"/>
      <c r="KCN639" s="133"/>
      <c r="KCO639" s="133"/>
      <c r="KCP639" s="133"/>
      <c r="KCQ639" s="133"/>
      <c r="KCR639" s="133"/>
      <c r="KCS639" s="133"/>
      <c r="KCT639" s="133"/>
      <c r="KCU639" s="133"/>
      <c r="KCV639" s="133"/>
      <c r="KCW639" s="133"/>
      <c r="KCX639" s="133"/>
      <c r="KCY639" s="133"/>
      <c r="KCZ639" s="133"/>
      <c r="KDA639" s="133"/>
      <c r="KDB639" s="133"/>
      <c r="KDC639" s="133"/>
      <c r="KDD639" s="133"/>
      <c r="KDE639" s="133"/>
      <c r="KDF639" s="133"/>
      <c r="KDG639" s="133"/>
      <c r="KDH639" s="133"/>
      <c r="KDI639" s="133"/>
      <c r="KDJ639" s="133"/>
      <c r="KDK639" s="133"/>
      <c r="KDL639" s="133"/>
      <c r="KDM639" s="133"/>
      <c r="KDN639" s="133"/>
      <c r="KDO639" s="133"/>
      <c r="KDP639" s="133"/>
      <c r="KDQ639" s="133"/>
      <c r="KDR639" s="133"/>
      <c r="KDS639" s="133"/>
      <c r="KDT639" s="133"/>
      <c r="KDU639" s="133"/>
      <c r="KDV639" s="133"/>
      <c r="KDW639" s="133"/>
      <c r="KDX639" s="133"/>
      <c r="KDY639" s="133"/>
      <c r="KDZ639" s="133"/>
      <c r="KEA639" s="133"/>
      <c r="KEB639" s="133"/>
      <c r="KEC639" s="133"/>
      <c r="KED639" s="133"/>
      <c r="KEE639" s="133"/>
      <c r="KEF639" s="133"/>
      <c r="KEG639" s="133"/>
      <c r="KEH639" s="133"/>
      <c r="KEI639" s="133"/>
      <c r="KEJ639" s="133"/>
      <c r="KEK639" s="133"/>
      <c r="KEL639" s="133"/>
      <c r="KEM639" s="133"/>
      <c r="KEN639" s="133"/>
      <c r="KEO639" s="133"/>
      <c r="KEP639" s="133"/>
      <c r="KEQ639" s="133"/>
      <c r="KER639" s="133"/>
      <c r="KES639" s="133"/>
      <c r="KET639" s="133"/>
      <c r="KEU639" s="133"/>
      <c r="KEV639" s="133"/>
      <c r="KEW639" s="133"/>
      <c r="KEX639" s="133"/>
      <c r="KEY639" s="133"/>
      <c r="KEZ639" s="133"/>
      <c r="KFA639" s="133"/>
      <c r="KFB639" s="133"/>
      <c r="KFC639" s="133"/>
      <c r="KFD639" s="133"/>
      <c r="KFE639" s="133"/>
      <c r="KFF639" s="133"/>
      <c r="KFG639" s="133"/>
      <c r="KFH639" s="133"/>
      <c r="KFI639" s="133"/>
      <c r="KFJ639" s="133"/>
      <c r="KFK639" s="133"/>
      <c r="KFL639" s="133"/>
      <c r="KFM639" s="133"/>
      <c r="KFN639" s="133"/>
      <c r="KFO639" s="133"/>
      <c r="KFP639" s="133"/>
      <c r="KFQ639" s="133"/>
      <c r="KFR639" s="133"/>
      <c r="KFS639" s="133"/>
      <c r="KFT639" s="133"/>
      <c r="KFU639" s="133"/>
      <c r="KFV639" s="133"/>
      <c r="KFW639" s="133"/>
      <c r="KFX639" s="133"/>
      <c r="KFY639" s="133"/>
      <c r="KFZ639" s="133"/>
      <c r="KGA639" s="133"/>
      <c r="KGB639" s="133"/>
      <c r="KGC639" s="133"/>
      <c r="KGD639" s="133"/>
      <c r="KGE639" s="133"/>
      <c r="KGF639" s="133"/>
      <c r="KGG639" s="133"/>
      <c r="KGH639" s="133"/>
      <c r="KGI639" s="133"/>
      <c r="KGJ639" s="133"/>
      <c r="KGK639" s="133"/>
      <c r="KGL639" s="133"/>
      <c r="KGM639" s="133"/>
      <c r="KGN639" s="133"/>
      <c r="KGO639" s="133"/>
      <c r="KGP639" s="133"/>
      <c r="KGQ639" s="133"/>
      <c r="KGR639" s="133"/>
      <c r="KGS639" s="133"/>
      <c r="KGT639" s="133"/>
      <c r="KGU639" s="133"/>
      <c r="KGV639" s="133"/>
      <c r="KGW639" s="133"/>
      <c r="KGX639" s="133"/>
      <c r="KGY639" s="133"/>
      <c r="KGZ639" s="133"/>
      <c r="KHA639" s="133"/>
      <c r="KHB639" s="133"/>
      <c r="KHC639" s="133"/>
      <c r="KHD639" s="133"/>
      <c r="KHE639" s="133"/>
      <c r="KHF639" s="133"/>
      <c r="KHG639" s="133"/>
      <c r="KHH639" s="133"/>
      <c r="KHI639" s="133"/>
      <c r="KHJ639" s="133"/>
      <c r="KHK639" s="133"/>
      <c r="KHL639" s="133"/>
      <c r="KHM639" s="133"/>
      <c r="KHN639" s="133"/>
      <c r="KHO639" s="133"/>
      <c r="KHP639" s="133"/>
      <c r="KHQ639" s="133"/>
      <c r="KHR639" s="133"/>
      <c r="KHS639" s="133"/>
      <c r="KHT639" s="133"/>
      <c r="KHU639" s="133"/>
      <c r="KHV639" s="133"/>
      <c r="KHW639" s="133"/>
      <c r="KHX639" s="133"/>
      <c r="KHY639" s="133"/>
      <c r="KHZ639" s="133"/>
      <c r="KIA639" s="133"/>
      <c r="KIB639" s="133"/>
      <c r="KIC639" s="133"/>
      <c r="KID639" s="133"/>
      <c r="KIE639" s="133"/>
      <c r="KIF639" s="133"/>
      <c r="KIG639" s="133"/>
      <c r="KIH639" s="133"/>
      <c r="KII639" s="133"/>
      <c r="KIJ639" s="133"/>
      <c r="KIK639" s="133"/>
      <c r="KIL639" s="133"/>
      <c r="KIM639" s="133"/>
      <c r="KIN639" s="133"/>
      <c r="KIO639" s="133"/>
      <c r="KIP639" s="133"/>
      <c r="KIQ639" s="133"/>
      <c r="KIR639" s="133"/>
      <c r="KIS639" s="133"/>
      <c r="KIT639" s="133"/>
      <c r="KIU639" s="133"/>
      <c r="KIV639" s="133"/>
      <c r="KIW639" s="133"/>
      <c r="KIX639" s="133"/>
      <c r="KIY639" s="133"/>
      <c r="KIZ639" s="133"/>
      <c r="KJA639" s="133"/>
      <c r="KJB639" s="133"/>
      <c r="KJC639" s="133"/>
      <c r="KJD639" s="133"/>
      <c r="KJE639" s="133"/>
      <c r="KJF639" s="133"/>
      <c r="KJG639" s="133"/>
      <c r="KJH639" s="133"/>
      <c r="KJI639" s="133"/>
      <c r="KJJ639" s="133"/>
      <c r="KJK639" s="133"/>
      <c r="KJL639" s="133"/>
      <c r="KJM639" s="133"/>
      <c r="KJN639" s="133"/>
      <c r="KJO639" s="133"/>
      <c r="KJP639" s="133"/>
      <c r="KJQ639" s="133"/>
      <c r="KJR639" s="133"/>
      <c r="KJS639" s="133"/>
      <c r="KJT639" s="133"/>
      <c r="KJU639" s="133"/>
      <c r="KJV639" s="133"/>
      <c r="KJW639" s="133"/>
      <c r="KJX639" s="133"/>
      <c r="KJY639" s="133"/>
      <c r="KJZ639" s="133"/>
      <c r="KKA639" s="133"/>
      <c r="KKB639" s="133"/>
      <c r="KKC639" s="133"/>
      <c r="KKD639" s="133"/>
      <c r="KKE639" s="133"/>
      <c r="KKF639" s="133"/>
      <c r="KKG639" s="133"/>
      <c r="KKH639" s="133"/>
      <c r="KKI639" s="133"/>
      <c r="KKJ639" s="133"/>
      <c r="KKK639" s="133"/>
      <c r="KKL639" s="133"/>
      <c r="KKM639" s="133"/>
      <c r="KKN639" s="133"/>
      <c r="KKO639" s="133"/>
      <c r="KKP639" s="133"/>
      <c r="KKQ639" s="133"/>
      <c r="KKR639" s="133"/>
      <c r="KKS639" s="133"/>
      <c r="KKT639" s="133"/>
      <c r="KKU639" s="133"/>
      <c r="KKV639" s="133"/>
      <c r="KKW639" s="133"/>
      <c r="KKX639" s="133"/>
      <c r="KKY639" s="133"/>
      <c r="KKZ639" s="133"/>
      <c r="KLA639" s="133"/>
      <c r="KLB639" s="133"/>
      <c r="KLC639" s="133"/>
      <c r="KLD639" s="133"/>
      <c r="KLE639" s="133"/>
      <c r="KLF639" s="133"/>
      <c r="KLG639" s="133"/>
      <c r="KLH639" s="133"/>
      <c r="KLI639" s="133"/>
      <c r="KLJ639" s="133"/>
      <c r="KLK639" s="133"/>
      <c r="KLL639" s="133"/>
      <c r="KLM639" s="133"/>
      <c r="KLN639" s="133"/>
      <c r="KLO639" s="133"/>
      <c r="KLP639" s="133"/>
      <c r="KLQ639" s="133"/>
      <c r="KLR639" s="133"/>
      <c r="KLS639" s="133"/>
      <c r="KLT639" s="133"/>
      <c r="KLU639" s="133"/>
      <c r="KLV639" s="133"/>
      <c r="KLW639" s="133"/>
      <c r="KLX639" s="133"/>
      <c r="KLY639" s="133"/>
      <c r="KLZ639" s="133"/>
      <c r="KMA639" s="133"/>
      <c r="KMB639" s="133"/>
      <c r="KMC639" s="133"/>
      <c r="KMD639" s="133"/>
      <c r="KME639" s="133"/>
      <c r="KMF639" s="133"/>
      <c r="KMG639" s="133"/>
      <c r="KMH639" s="133"/>
      <c r="KMI639" s="133"/>
      <c r="KMJ639" s="133"/>
      <c r="KMK639" s="133"/>
      <c r="KML639" s="133"/>
      <c r="KMM639" s="133"/>
      <c r="KMN639" s="133"/>
      <c r="KMO639" s="133"/>
      <c r="KMP639" s="133"/>
      <c r="KMQ639" s="133"/>
      <c r="KMR639" s="133"/>
      <c r="KMS639" s="133"/>
      <c r="KMT639" s="133"/>
      <c r="KMU639" s="133"/>
      <c r="KMV639" s="133"/>
      <c r="KMW639" s="133"/>
      <c r="KMX639" s="133"/>
      <c r="KMY639" s="133"/>
      <c r="KMZ639" s="133"/>
      <c r="KNA639" s="133"/>
      <c r="KNB639" s="133"/>
      <c r="KNC639" s="133"/>
      <c r="KND639" s="133"/>
      <c r="KNE639" s="133"/>
      <c r="KNF639" s="133"/>
      <c r="KNG639" s="133"/>
      <c r="KNH639" s="133"/>
      <c r="KNI639" s="133"/>
      <c r="KNJ639" s="133"/>
      <c r="KNK639" s="133"/>
      <c r="KNL639" s="133"/>
      <c r="KNM639" s="133"/>
      <c r="KNN639" s="133"/>
      <c r="KNO639" s="133"/>
      <c r="KNP639" s="133"/>
      <c r="KNQ639" s="133"/>
      <c r="KNR639" s="133"/>
      <c r="KNS639" s="133"/>
      <c r="KNT639" s="133"/>
      <c r="KNU639" s="133"/>
      <c r="KNV639" s="133"/>
      <c r="KNW639" s="133"/>
      <c r="KNX639" s="133"/>
      <c r="KNY639" s="133"/>
      <c r="KNZ639" s="133"/>
      <c r="KOA639" s="133"/>
      <c r="KOB639" s="133"/>
      <c r="KOC639" s="133"/>
      <c r="KOD639" s="133"/>
      <c r="KOE639" s="133"/>
      <c r="KOF639" s="133"/>
      <c r="KOG639" s="133"/>
      <c r="KOH639" s="133"/>
      <c r="KOI639" s="133"/>
      <c r="KOJ639" s="133"/>
      <c r="KOK639" s="133"/>
      <c r="KOL639" s="133"/>
      <c r="KOM639" s="133"/>
      <c r="KON639" s="133"/>
      <c r="KOO639" s="133"/>
      <c r="KOP639" s="133"/>
      <c r="KOQ639" s="133"/>
      <c r="KOR639" s="133"/>
      <c r="KOS639" s="133"/>
      <c r="KOT639" s="133"/>
      <c r="KOU639" s="133"/>
      <c r="KOV639" s="133"/>
      <c r="KOW639" s="133"/>
      <c r="KOX639" s="133"/>
      <c r="KOY639" s="133"/>
      <c r="KOZ639" s="133"/>
      <c r="KPA639" s="133"/>
      <c r="KPB639" s="133"/>
      <c r="KPC639" s="133"/>
      <c r="KPD639" s="133"/>
      <c r="KPE639" s="133"/>
      <c r="KPF639" s="133"/>
      <c r="KPG639" s="133"/>
      <c r="KPH639" s="133"/>
      <c r="KPI639" s="133"/>
      <c r="KPJ639" s="133"/>
      <c r="KPK639" s="133"/>
      <c r="KPL639" s="133"/>
      <c r="KPM639" s="133"/>
      <c r="KPN639" s="133"/>
      <c r="KPO639" s="133"/>
      <c r="KPP639" s="133"/>
      <c r="KPQ639" s="133"/>
      <c r="KPR639" s="133"/>
      <c r="KPS639" s="133"/>
      <c r="KPT639" s="133"/>
      <c r="KPU639" s="133"/>
      <c r="KPV639" s="133"/>
      <c r="KPW639" s="133"/>
      <c r="KPX639" s="133"/>
      <c r="KPY639" s="133"/>
      <c r="KPZ639" s="133"/>
      <c r="KQA639" s="133"/>
      <c r="KQB639" s="133"/>
      <c r="KQC639" s="133"/>
      <c r="KQD639" s="133"/>
      <c r="KQE639" s="133"/>
      <c r="KQF639" s="133"/>
      <c r="KQG639" s="133"/>
      <c r="KQH639" s="133"/>
      <c r="KQI639" s="133"/>
      <c r="KQJ639" s="133"/>
      <c r="KQK639" s="133"/>
      <c r="KQL639" s="133"/>
      <c r="KQM639" s="133"/>
      <c r="KQN639" s="133"/>
      <c r="KQO639" s="133"/>
      <c r="KQP639" s="133"/>
      <c r="KQQ639" s="133"/>
      <c r="KQR639" s="133"/>
      <c r="KQS639" s="133"/>
      <c r="KQT639" s="133"/>
      <c r="KQU639" s="133"/>
      <c r="KQV639" s="133"/>
      <c r="KQW639" s="133"/>
      <c r="KQX639" s="133"/>
      <c r="KQY639" s="133"/>
      <c r="KQZ639" s="133"/>
      <c r="KRA639" s="133"/>
      <c r="KRB639" s="133"/>
      <c r="KRC639" s="133"/>
      <c r="KRD639" s="133"/>
      <c r="KRE639" s="133"/>
      <c r="KRF639" s="133"/>
      <c r="KRG639" s="133"/>
      <c r="KRH639" s="133"/>
      <c r="KRI639" s="133"/>
      <c r="KRJ639" s="133"/>
      <c r="KRK639" s="133"/>
      <c r="KRL639" s="133"/>
      <c r="KRM639" s="133"/>
      <c r="KRN639" s="133"/>
      <c r="KRO639" s="133"/>
      <c r="KRP639" s="133"/>
      <c r="KRQ639" s="133"/>
      <c r="KRR639" s="133"/>
      <c r="KRS639" s="133"/>
      <c r="KRT639" s="133"/>
      <c r="KRU639" s="133"/>
      <c r="KRV639" s="133"/>
      <c r="KRW639" s="133"/>
      <c r="KRX639" s="133"/>
      <c r="KRY639" s="133"/>
      <c r="KRZ639" s="133"/>
      <c r="KSA639" s="133"/>
      <c r="KSB639" s="133"/>
      <c r="KSC639" s="133"/>
      <c r="KSD639" s="133"/>
      <c r="KSE639" s="133"/>
      <c r="KSF639" s="133"/>
      <c r="KSG639" s="133"/>
      <c r="KSH639" s="133"/>
      <c r="KSI639" s="133"/>
      <c r="KSJ639" s="133"/>
      <c r="KSK639" s="133"/>
      <c r="KSL639" s="133"/>
      <c r="KSM639" s="133"/>
      <c r="KSN639" s="133"/>
      <c r="KSO639" s="133"/>
      <c r="KSP639" s="133"/>
      <c r="KSQ639" s="133"/>
      <c r="KSR639" s="133"/>
      <c r="KSS639" s="133"/>
      <c r="KST639" s="133"/>
      <c r="KSU639" s="133"/>
      <c r="KSV639" s="133"/>
      <c r="KSW639" s="133"/>
      <c r="KSX639" s="133"/>
      <c r="KSY639" s="133"/>
      <c r="KSZ639" s="133"/>
      <c r="KTA639" s="133"/>
      <c r="KTB639" s="133"/>
      <c r="KTC639" s="133"/>
      <c r="KTD639" s="133"/>
      <c r="KTE639" s="133"/>
      <c r="KTF639" s="133"/>
      <c r="KTG639" s="133"/>
      <c r="KTH639" s="133"/>
      <c r="KTI639" s="133"/>
      <c r="KTJ639" s="133"/>
      <c r="KTK639" s="133"/>
      <c r="KTL639" s="133"/>
      <c r="KTM639" s="133"/>
      <c r="KTN639" s="133"/>
      <c r="KTO639" s="133"/>
      <c r="KTP639" s="133"/>
      <c r="KTQ639" s="133"/>
      <c r="KTR639" s="133"/>
      <c r="KTS639" s="133"/>
      <c r="KTT639" s="133"/>
      <c r="KTU639" s="133"/>
      <c r="KTV639" s="133"/>
      <c r="KTW639" s="133"/>
      <c r="KTX639" s="133"/>
      <c r="KTY639" s="133"/>
      <c r="KTZ639" s="133"/>
      <c r="KUA639" s="133"/>
      <c r="KUB639" s="133"/>
      <c r="KUC639" s="133"/>
      <c r="KUD639" s="133"/>
      <c r="KUE639" s="133"/>
      <c r="KUF639" s="133"/>
      <c r="KUG639" s="133"/>
      <c r="KUH639" s="133"/>
      <c r="KUI639" s="133"/>
      <c r="KUJ639" s="133"/>
      <c r="KUK639" s="133"/>
      <c r="KUL639" s="133"/>
      <c r="KUM639" s="133"/>
      <c r="KUN639" s="133"/>
      <c r="KUO639" s="133"/>
      <c r="KUP639" s="133"/>
      <c r="KUQ639" s="133"/>
      <c r="KUR639" s="133"/>
      <c r="KUS639" s="133"/>
      <c r="KUT639" s="133"/>
      <c r="KUU639" s="133"/>
      <c r="KUV639" s="133"/>
      <c r="KUW639" s="133"/>
      <c r="KUX639" s="133"/>
      <c r="KUY639" s="133"/>
      <c r="KUZ639" s="133"/>
      <c r="KVA639" s="133"/>
      <c r="KVB639" s="133"/>
      <c r="KVC639" s="133"/>
      <c r="KVD639" s="133"/>
      <c r="KVE639" s="133"/>
      <c r="KVF639" s="133"/>
      <c r="KVG639" s="133"/>
      <c r="KVH639" s="133"/>
      <c r="KVI639" s="133"/>
      <c r="KVJ639" s="133"/>
      <c r="KVK639" s="133"/>
      <c r="KVL639" s="133"/>
      <c r="KVM639" s="133"/>
      <c r="KVN639" s="133"/>
      <c r="KVO639" s="133"/>
      <c r="KVP639" s="133"/>
      <c r="KVQ639" s="133"/>
      <c r="KVR639" s="133"/>
      <c r="KVS639" s="133"/>
      <c r="KVT639" s="133"/>
      <c r="KVU639" s="133"/>
      <c r="KVV639" s="133"/>
      <c r="KVW639" s="133"/>
      <c r="KVX639" s="133"/>
      <c r="KVY639" s="133"/>
      <c r="KVZ639" s="133"/>
      <c r="KWA639" s="133"/>
      <c r="KWB639" s="133"/>
      <c r="KWC639" s="133"/>
      <c r="KWD639" s="133"/>
      <c r="KWE639" s="133"/>
      <c r="KWF639" s="133"/>
      <c r="KWG639" s="133"/>
      <c r="KWH639" s="133"/>
      <c r="KWI639" s="133"/>
      <c r="KWJ639" s="133"/>
      <c r="KWK639" s="133"/>
      <c r="KWL639" s="133"/>
      <c r="KWM639" s="133"/>
      <c r="KWN639" s="133"/>
      <c r="KWO639" s="133"/>
      <c r="KWP639" s="133"/>
      <c r="KWQ639" s="133"/>
      <c r="KWR639" s="133"/>
      <c r="KWS639" s="133"/>
      <c r="KWT639" s="133"/>
      <c r="KWU639" s="133"/>
      <c r="KWV639" s="133"/>
      <c r="KWW639" s="133"/>
      <c r="KWX639" s="133"/>
      <c r="KWY639" s="133"/>
      <c r="KWZ639" s="133"/>
      <c r="KXA639" s="133"/>
      <c r="KXB639" s="133"/>
      <c r="KXC639" s="133"/>
      <c r="KXD639" s="133"/>
      <c r="KXE639" s="133"/>
      <c r="KXF639" s="133"/>
      <c r="KXG639" s="133"/>
      <c r="KXH639" s="133"/>
      <c r="KXI639" s="133"/>
      <c r="KXJ639" s="133"/>
      <c r="KXK639" s="133"/>
      <c r="KXL639" s="133"/>
      <c r="KXM639" s="133"/>
      <c r="KXN639" s="133"/>
      <c r="KXO639" s="133"/>
      <c r="KXP639" s="133"/>
      <c r="KXQ639" s="133"/>
      <c r="KXR639" s="133"/>
      <c r="KXS639" s="133"/>
      <c r="KXT639" s="133"/>
      <c r="KXU639" s="133"/>
      <c r="KXV639" s="133"/>
      <c r="KXW639" s="133"/>
      <c r="KXX639" s="133"/>
      <c r="KXY639" s="133"/>
      <c r="KXZ639" s="133"/>
      <c r="KYA639" s="133"/>
      <c r="KYB639" s="133"/>
      <c r="KYC639" s="133"/>
      <c r="KYD639" s="133"/>
      <c r="KYE639" s="133"/>
      <c r="KYF639" s="133"/>
      <c r="KYG639" s="133"/>
      <c r="KYH639" s="133"/>
      <c r="KYI639" s="133"/>
      <c r="KYJ639" s="133"/>
      <c r="KYK639" s="133"/>
      <c r="KYL639" s="133"/>
      <c r="KYM639" s="133"/>
      <c r="KYN639" s="133"/>
      <c r="KYO639" s="133"/>
      <c r="KYP639" s="133"/>
      <c r="KYQ639" s="133"/>
      <c r="KYR639" s="133"/>
      <c r="KYS639" s="133"/>
      <c r="KYT639" s="133"/>
      <c r="KYU639" s="133"/>
      <c r="KYV639" s="133"/>
      <c r="KYW639" s="133"/>
      <c r="KYX639" s="133"/>
      <c r="KYY639" s="133"/>
      <c r="KYZ639" s="133"/>
      <c r="KZA639" s="133"/>
      <c r="KZB639" s="133"/>
      <c r="KZC639" s="133"/>
      <c r="KZD639" s="133"/>
      <c r="KZE639" s="133"/>
      <c r="KZF639" s="133"/>
      <c r="KZG639" s="133"/>
      <c r="KZH639" s="133"/>
      <c r="KZI639" s="133"/>
      <c r="KZJ639" s="133"/>
      <c r="KZK639" s="133"/>
      <c r="KZL639" s="133"/>
      <c r="KZM639" s="133"/>
      <c r="KZN639" s="133"/>
      <c r="KZO639" s="133"/>
      <c r="KZP639" s="133"/>
      <c r="KZQ639" s="133"/>
      <c r="KZR639" s="133"/>
      <c r="KZS639" s="133"/>
      <c r="KZT639" s="133"/>
      <c r="KZU639" s="133"/>
      <c r="KZV639" s="133"/>
      <c r="KZW639" s="133"/>
      <c r="KZX639" s="133"/>
      <c r="KZY639" s="133"/>
      <c r="KZZ639" s="133"/>
      <c r="LAA639" s="133"/>
      <c r="LAB639" s="133"/>
      <c r="LAC639" s="133"/>
      <c r="LAD639" s="133"/>
      <c r="LAE639" s="133"/>
      <c r="LAF639" s="133"/>
      <c r="LAG639" s="133"/>
      <c r="LAH639" s="133"/>
      <c r="LAI639" s="133"/>
      <c r="LAJ639" s="133"/>
      <c r="LAK639" s="133"/>
      <c r="LAL639" s="133"/>
      <c r="LAM639" s="133"/>
      <c r="LAN639" s="133"/>
      <c r="LAO639" s="133"/>
      <c r="LAP639" s="133"/>
      <c r="LAQ639" s="133"/>
      <c r="LAR639" s="133"/>
      <c r="LAS639" s="133"/>
      <c r="LAT639" s="133"/>
      <c r="LAU639" s="133"/>
      <c r="LAV639" s="133"/>
      <c r="LAW639" s="133"/>
      <c r="LAX639" s="133"/>
      <c r="LAY639" s="133"/>
      <c r="LAZ639" s="133"/>
      <c r="LBA639" s="133"/>
      <c r="LBB639" s="133"/>
      <c r="LBC639" s="133"/>
      <c r="LBD639" s="133"/>
      <c r="LBE639" s="133"/>
      <c r="LBF639" s="133"/>
      <c r="LBG639" s="133"/>
      <c r="LBH639" s="133"/>
      <c r="LBI639" s="133"/>
      <c r="LBJ639" s="133"/>
      <c r="LBK639" s="133"/>
      <c r="LBL639" s="133"/>
      <c r="LBM639" s="133"/>
      <c r="LBN639" s="133"/>
      <c r="LBO639" s="133"/>
      <c r="LBP639" s="133"/>
      <c r="LBQ639" s="133"/>
      <c r="LBR639" s="133"/>
      <c r="LBS639" s="133"/>
      <c r="LBT639" s="133"/>
      <c r="LBU639" s="133"/>
      <c r="LBV639" s="133"/>
      <c r="LBW639" s="133"/>
      <c r="LBX639" s="133"/>
      <c r="LBY639" s="133"/>
      <c r="LBZ639" s="133"/>
      <c r="LCA639" s="133"/>
      <c r="LCB639" s="133"/>
      <c r="LCC639" s="133"/>
      <c r="LCD639" s="133"/>
      <c r="LCE639" s="133"/>
      <c r="LCF639" s="133"/>
      <c r="LCG639" s="133"/>
      <c r="LCH639" s="133"/>
      <c r="LCI639" s="133"/>
      <c r="LCJ639" s="133"/>
      <c r="LCK639" s="133"/>
      <c r="LCL639" s="133"/>
      <c r="LCM639" s="133"/>
      <c r="LCN639" s="133"/>
      <c r="LCO639" s="133"/>
      <c r="LCP639" s="133"/>
      <c r="LCQ639" s="133"/>
      <c r="LCR639" s="133"/>
      <c r="LCS639" s="133"/>
      <c r="LCT639" s="133"/>
      <c r="LCU639" s="133"/>
      <c r="LCV639" s="133"/>
      <c r="LCW639" s="133"/>
      <c r="LCX639" s="133"/>
      <c r="LCY639" s="133"/>
      <c r="LCZ639" s="133"/>
      <c r="LDA639" s="133"/>
      <c r="LDB639" s="133"/>
      <c r="LDC639" s="133"/>
      <c r="LDD639" s="133"/>
      <c r="LDE639" s="133"/>
      <c r="LDF639" s="133"/>
      <c r="LDG639" s="133"/>
      <c r="LDH639" s="133"/>
      <c r="LDI639" s="133"/>
      <c r="LDJ639" s="133"/>
      <c r="LDK639" s="133"/>
      <c r="LDL639" s="133"/>
      <c r="LDM639" s="133"/>
      <c r="LDN639" s="133"/>
      <c r="LDO639" s="133"/>
      <c r="LDP639" s="133"/>
      <c r="LDQ639" s="133"/>
      <c r="LDR639" s="133"/>
      <c r="LDS639" s="133"/>
      <c r="LDT639" s="133"/>
      <c r="LDU639" s="133"/>
      <c r="LDV639" s="133"/>
      <c r="LDW639" s="133"/>
      <c r="LDX639" s="133"/>
      <c r="LDY639" s="133"/>
      <c r="LDZ639" s="133"/>
      <c r="LEA639" s="133"/>
      <c r="LEB639" s="133"/>
      <c r="LEC639" s="133"/>
      <c r="LED639" s="133"/>
      <c r="LEE639" s="133"/>
      <c r="LEF639" s="133"/>
      <c r="LEG639" s="133"/>
      <c r="LEH639" s="133"/>
      <c r="LEI639" s="133"/>
      <c r="LEJ639" s="133"/>
      <c r="LEK639" s="133"/>
      <c r="LEL639" s="133"/>
      <c r="LEM639" s="133"/>
      <c r="LEN639" s="133"/>
      <c r="LEO639" s="133"/>
      <c r="LEP639" s="133"/>
      <c r="LEQ639" s="133"/>
      <c r="LER639" s="133"/>
      <c r="LES639" s="133"/>
      <c r="LET639" s="133"/>
      <c r="LEU639" s="133"/>
      <c r="LEV639" s="133"/>
      <c r="LEW639" s="133"/>
      <c r="LEX639" s="133"/>
      <c r="LEY639" s="133"/>
      <c r="LEZ639" s="133"/>
      <c r="LFA639" s="133"/>
      <c r="LFB639" s="133"/>
      <c r="LFC639" s="133"/>
      <c r="LFD639" s="133"/>
      <c r="LFE639" s="133"/>
      <c r="LFF639" s="133"/>
      <c r="LFG639" s="133"/>
      <c r="LFH639" s="133"/>
      <c r="LFI639" s="133"/>
      <c r="LFJ639" s="133"/>
      <c r="LFK639" s="133"/>
      <c r="LFL639" s="133"/>
      <c r="LFM639" s="133"/>
      <c r="LFN639" s="133"/>
      <c r="LFO639" s="133"/>
      <c r="LFP639" s="133"/>
      <c r="LFQ639" s="133"/>
      <c r="LFR639" s="133"/>
      <c r="LFS639" s="133"/>
      <c r="LFT639" s="133"/>
      <c r="LFU639" s="133"/>
      <c r="LFV639" s="133"/>
      <c r="LFW639" s="133"/>
      <c r="LFX639" s="133"/>
      <c r="LFY639" s="133"/>
      <c r="LFZ639" s="133"/>
      <c r="LGA639" s="133"/>
      <c r="LGB639" s="133"/>
      <c r="LGC639" s="133"/>
      <c r="LGD639" s="133"/>
      <c r="LGE639" s="133"/>
      <c r="LGF639" s="133"/>
      <c r="LGG639" s="133"/>
      <c r="LGH639" s="133"/>
      <c r="LGI639" s="133"/>
      <c r="LGJ639" s="133"/>
      <c r="LGK639" s="133"/>
      <c r="LGL639" s="133"/>
      <c r="LGM639" s="133"/>
      <c r="LGN639" s="133"/>
      <c r="LGO639" s="133"/>
      <c r="LGP639" s="133"/>
      <c r="LGQ639" s="133"/>
      <c r="LGR639" s="133"/>
      <c r="LGS639" s="133"/>
      <c r="LGT639" s="133"/>
      <c r="LGU639" s="133"/>
      <c r="LGV639" s="133"/>
      <c r="LGW639" s="133"/>
      <c r="LGX639" s="133"/>
      <c r="LGY639" s="133"/>
      <c r="LGZ639" s="133"/>
      <c r="LHA639" s="133"/>
      <c r="LHB639" s="133"/>
      <c r="LHC639" s="133"/>
      <c r="LHD639" s="133"/>
      <c r="LHE639" s="133"/>
      <c r="LHF639" s="133"/>
      <c r="LHG639" s="133"/>
      <c r="LHH639" s="133"/>
      <c r="LHI639" s="133"/>
      <c r="LHJ639" s="133"/>
      <c r="LHK639" s="133"/>
      <c r="LHL639" s="133"/>
      <c r="LHM639" s="133"/>
      <c r="LHN639" s="133"/>
      <c r="LHO639" s="133"/>
      <c r="LHP639" s="133"/>
      <c r="LHQ639" s="133"/>
      <c r="LHR639" s="133"/>
      <c r="LHS639" s="133"/>
      <c r="LHT639" s="133"/>
      <c r="LHU639" s="133"/>
      <c r="LHV639" s="133"/>
      <c r="LHW639" s="133"/>
      <c r="LHX639" s="133"/>
      <c r="LHY639" s="133"/>
      <c r="LHZ639" s="133"/>
      <c r="LIA639" s="133"/>
      <c r="LIB639" s="133"/>
      <c r="LIC639" s="133"/>
      <c r="LID639" s="133"/>
      <c r="LIE639" s="133"/>
      <c r="LIF639" s="133"/>
      <c r="LIG639" s="133"/>
      <c r="LIH639" s="133"/>
      <c r="LII639" s="133"/>
      <c r="LIJ639" s="133"/>
      <c r="LIK639" s="133"/>
      <c r="LIL639" s="133"/>
      <c r="LIM639" s="133"/>
      <c r="LIN639" s="133"/>
      <c r="LIO639" s="133"/>
      <c r="LIP639" s="133"/>
      <c r="LIQ639" s="133"/>
      <c r="LIR639" s="133"/>
      <c r="LIS639" s="133"/>
      <c r="LIT639" s="133"/>
      <c r="LIU639" s="133"/>
      <c r="LIV639" s="133"/>
      <c r="LIW639" s="133"/>
      <c r="LIX639" s="133"/>
      <c r="LIY639" s="133"/>
      <c r="LIZ639" s="133"/>
      <c r="LJA639" s="133"/>
      <c r="LJB639" s="133"/>
      <c r="LJC639" s="133"/>
      <c r="LJD639" s="133"/>
      <c r="LJE639" s="133"/>
      <c r="LJF639" s="133"/>
      <c r="LJG639" s="133"/>
      <c r="LJH639" s="133"/>
      <c r="LJI639" s="133"/>
      <c r="LJJ639" s="133"/>
      <c r="LJK639" s="133"/>
      <c r="LJL639" s="133"/>
      <c r="LJM639" s="133"/>
      <c r="LJN639" s="133"/>
      <c r="LJO639" s="133"/>
      <c r="LJP639" s="133"/>
      <c r="LJQ639" s="133"/>
      <c r="LJR639" s="133"/>
      <c r="LJS639" s="133"/>
      <c r="LJT639" s="133"/>
      <c r="LJU639" s="133"/>
      <c r="LJV639" s="133"/>
      <c r="LJW639" s="133"/>
      <c r="LJX639" s="133"/>
      <c r="LJY639" s="133"/>
      <c r="LJZ639" s="133"/>
      <c r="LKA639" s="133"/>
      <c r="LKB639" s="133"/>
      <c r="LKC639" s="133"/>
      <c r="LKD639" s="133"/>
      <c r="LKE639" s="133"/>
      <c r="LKF639" s="133"/>
      <c r="LKG639" s="133"/>
      <c r="LKH639" s="133"/>
      <c r="LKI639" s="133"/>
      <c r="LKJ639" s="133"/>
      <c r="LKK639" s="133"/>
      <c r="LKL639" s="133"/>
      <c r="LKM639" s="133"/>
      <c r="LKN639" s="133"/>
      <c r="LKO639" s="133"/>
      <c r="LKP639" s="133"/>
      <c r="LKQ639" s="133"/>
      <c r="LKR639" s="133"/>
      <c r="LKS639" s="133"/>
      <c r="LKT639" s="133"/>
      <c r="LKU639" s="133"/>
      <c r="LKV639" s="133"/>
      <c r="LKW639" s="133"/>
      <c r="LKX639" s="133"/>
      <c r="LKY639" s="133"/>
      <c r="LKZ639" s="133"/>
      <c r="LLA639" s="133"/>
      <c r="LLB639" s="133"/>
      <c r="LLC639" s="133"/>
      <c r="LLD639" s="133"/>
      <c r="LLE639" s="133"/>
      <c r="LLF639" s="133"/>
      <c r="LLG639" s="133"/>
      <c r="LLH639" s="133"/>
      <c r="LLI639" s="133"/>
      <c r="LLJ639" s="133"/>
      <c r="LLK639" s="133"/>
      <c r="LLL639" s="133"/>
      <c r="LLM639" s="133"/>
      <c r="LLN639" s="133"/>
      <c r="LLO639" s="133"/>
      <c r="LLP639" s="133"/>
      <c r="LLQ639" s="133"/>
      <c r="LLR639" s="133"/>
      <c r="LLS639" s="133"/>
      <c r="LLT639" s="133"/>
      <c r="LLU639" s="133"/>
      <c r="LLV639" s="133"/>
      <c r="LLW639" s="133"/>
      <c r="LLX639" s="133"/>
      <c r="LLY639" s="133"/>
      <c r="LLZ639" s="133"/>
      <c r="LMA639" s="133"/>
      <c r="LMB639" s="133"/>
      <c r="LMC639" s="133"/>
      <c r="LMD639" s="133"/>
      <c r="LME639" s="133"/>
      <c r="LMF639" s="133"/>
      <c r="LMG639" s="133"/>
      <c r="LMH639" s="133"/>
      <c r="LMI639" s="133"/>
      <c r="LMJ639" s="133"/>
      <c r="LMK639" s="133"/>
      <c r="LML639" s="133"/>
      <c r="LMM639" s="133"/>
      <c r="LMN639" s="133"/>
      <c r="LMO639" s="133"/>
      <c r="LMP639" s="133"/>
      <c r="LMQ639" s="133"/>
      <c r="LMR639" s="133"/>
      <c r="LMS639" s="133"/>
      <c r="LMT639" s="133"/>
      <c r="LMU639" s="133"/>
      <c r="LMV639" s="133"/>
      <c r="LMW639" s="133"/>
      <c r="LMX639" s="133"/>
      <c r="LMY639" s="133"/>
      <c r="LMZ639" s="133"/>
      <c r="LNA639" s="133"/>
      <c r="LNB639" s="133"/>
      <c r="LNC639" s="133"/>
      <c r="LND639" s="133"/>
      <c r="LNE639" s="133"/>
      <c r="LNF639" s="133"/>
      <c r="LNG639" s="133"/>
      <c r="LNH639" s="133"/>
      <c r="LNI639" s="133"/>
      <c r="LNJ639" s="133"/>
      <c r="LNK639" s="133"/>
      <c r="LNL639" s="133"/>
      <c r="LNM639" s="133"/>
      <c r="LNN639" s="133"/>
      <c r="LNO639" s="133"/>
      <c r="LNP639" s="133"/>
      <c r="LNQ639" s="133"/>
      <c r="LNR639" s="133"/>
      <c r="LNS639" s="133"/>
      <c r="LNT639" s="133"/>
      <c r="LNU639" s="133"/>
      <c r="LNV639" s="133"/>
      <c r="LNW639" s="133"/>
      <c r="LNX639" s="133"/>
      <c r="LNY639" s="133"/>
      <c r="LNZ639" s="133"/>
      <c r="LOA639" s="133"/>
      <c r="LOB639" s="133"/>
      <c r="LOC639" s="133"/>
      <c r="LOD639" s="133"/>
      <c r="LOE639" s="133"/>
      <c r="LOF639" s="133"/>
      <c r="LOG639" s="133"/>
      <c r="LOH639" s="133"/>
      <c r="LOI639" s="133"/>
      <c r="LOJ639" s="133"/>
      <c r="LOK639" s="133"/>
      <c r="LOL639" s="133"/>
      <c r="LOM639" s="133"/>
      <c r="LON639" s="133"/>
      <c r="LOO639" s="133"/>
      <c r="LOP639" s="133"/>
      <c r="LOQ639" s="133"/>
      <c r="LOR639" s="133"/>
      <c r="LOS639" s="133"/>
      <c r="LOT639" s="133"/>
      <c r="LOU639" s="133"/>
      <c r="LOV639" s="133"/>
      <c r="LOW639" s="133"/>
      <c r="LOX639" s="133"/>
      <c r="LOY639" s="133"/>
      <c r="LOZ639" s="133"/>
      <c r="LPA639" s="133"/>
      <c r="LPB639" s="133"/>
      <c r="LPC639" s="133"/>
      <c r="LPD639" s="133"/>
      <c r="LPE639" s="133"/>
      <c r="LPF639" s="133"/>
      <c r="LPG639" s="133"/>
      <c r="LPH639" s="133"/>
      <c r="LPI639" s="133"/>
      <c r="LPJ639" s="133"/>
      <c r="LPK639" s="133"/>
      <c r="LPL639" s="133"/>
      <c r="LPM639" s="133"/>
      <c r="LPN639" s="133"/>
      <c r="LPO639" s="133"/>
      <c r="LPP639" s="133"/>
      <c r="LPQ639" s="133"/>
      <c r="LPR639" s="133"/>
      <c r="LPS639" s="133"/>
      <c r="LPT639" s="133"/>
      <c r="LPU639" s="133"/>
      <c r="LPV639" s="133"/>
      <c r="LPW639" s="133"/>
      <c r="LPX639" s="133"/>
      <c r="LPY639" s="133"/>
      <c r="LPZ639" s="133"/>
      <c r="LQA639" s="133"/>
      <c r="LQB639" s="133"/>
      <c r="LQC639" s="133"/>
      <c r="LQD639" s="133"/>
      <c r="LQE639" s="133"/>
      <c r="LQF639" s="133"/>
      <c r="LQG639" s="133"/>
      <c r="LQH639" s="133"/>
      <c r="LQI639" s="133"/>
      <c r="LQJ639" s="133"/>
      <c r="LQK639" s="133"/>
      <c r="LQL639" s="133"/>
      <c r="LQM639" s="133"/>
      <c r="LQN639" s="133"/>
      <c r="LQO639" s="133"/>
      <c r="LQP639" s="133"/>
      <c r="LQQ639" s="133"/>
      <c r="LQR639" s="133"/>
      <c r="LQS639" s="133"/>
      <c r="LQT639" s="133"/>
      <c r="LQU639" s="133"/>
      <c r="LQV639" s="133"/>
      <c r="LQW639" s="133"/>
      <c r="LQX639" s="133"/>
      <c r="LQY639" s="133"/>
      <c r="LQZ639" s="133"/>
      <c r="LRA639" s="133"/>
      <c r="LRB639" s="133"/>
      <c r="LRC639" s="133"/>
      <c r="LRD639" s="133"/>
      <c r="LRE639" s="133"/>
      <c r="LRF639" s="133"/>
      <c r="LRG639" s="133"/>
      <c r="LRH639" s="133"/>
      <c r="LRI639" s="133"/>
      <c r="LRJ639" s="133"/>
      <c r="LRK639" s="133"/>
      <c r="LRL639" s="133"/>
      <c r="LRM639" s="133"/>
      <c r="LRN639" s="133"/>
      <c r="LRO639" s="133"/>
      <c r="LRP639" s="133"/>
      <c r="LRQ639" s="133"/>
      <c r="LRR639" s="133"/>
      <c r="LRS639" s="133"/>
      <c r="LRT639" s="133"/>
      <c r="LRU639" s="133"/>
      <c r="LRV639" s="133"/>
      <c r="LRW639" s="133"/>
      <c r="LRX639" s="133"/>
      <c r="LRY639" s="133"/>
      <c r="LRZ639" s="133"/>
      <c r="LSA639" s="133"/>
      <c r="LSB639" s="133"/>
      <c r="LSC639" s="133"/>
      <c r="LSD639" s="133"/>
      <c r="LSE639" s="133"/>
      <c r="LSF639" s="133"/>
      <c r="LSG639" s="133"/>
      <c r="LSH639" s="133"/>
      <c r="LSI639" s="133"/>
      <c r="LSJ639" s="133"/>
      <c r="LSK639" s="133"/>
      <c r="LSL639" s="133"/>
      <c r="LSM639" s="133"/>
      <c r="LSN639" s="133"/>
      <c r="LSO639" s="133"/>
      <c r="LSP639" s="133"/>
      <c r="LSQ639" s="133"/>
      <c r="LSR639" s="133"/>
      <c r="LSS639" s="133"/>
      <c r="LST639" s="133"/>
      <c r="LSU639" s="133"/>
      <c r="LSV639" s="133"/>
      <c r="LSW639" s="133"/>
      <c r="LSX639" s="133"/>
      <c r="LSY639" s="133"/>
      <c r="LSZ639" s="133"/>
      <c r="LTA639" s="133"/>
      <c r="LTB639" s="133"/>
      <c r="LTC639" s="133"/>
      <c r="LTD639" s="133"/>
      <c r="LTE639" s="133"/>
      <c r="LTF639" s="133"/>
      <c r="LTG639" s="133"/>
      <c r="LTH639" s="133"/>
      <c r="LTI639" s="133"/>
      <c r="LTJ639" s="133"/>
      <c r="LTK639" s="133"/>
      <c r="LTL639" s="133"/>
      <c r="LTM639" s="133"/>
      <c r="LTN639" s="133"/>
      <c r="LTO639" s="133"/>
      <c r="LTP639" s="133"/>
      <c r="LTQ639" s="133"/>
      <c r="LTR639" s="133"/>
      <c r="LTS639" s="133"/>
      <c r="LTT639" s="133"/>
      <c r="LTU639" s="133"/>
      <c r="LTV639" s="133"/>
      <c r="LTW639" s="133"/>
      <c r="LTX639" s="133"/>
      <c r="LTY639" s="133"/>
      <c r="LTZ639" s="133"/>
      <c r="LUA639" s="133"/>
      <c r="LUB639" s="133"/>
      <c r="LUC639" s="133"/>
      <c r="LUD639" s="133"/>
      <c r="LUE639" s="133"/>
      <c r="LUF639" s="133"/>
      <c r="LUG639" s="133"/>
      <c r="LUH639" s="133"/>
      <c r="LUI639" s="133"/>
      <c r="LUJ639" s="133"/>
      <c r="LUK639" s="133"/>
      <c r="LUL639" s="133"/>
      <c r="LUM639" s="133"/>
      <c r="LUN639" s="133"/>
      <c r="LUO639" s="133"/>
      <c r="LUP639" s="133"/>
      <c r="LUQ639" s="133"/>
      <c r="LUR639" s="133"/>
      <c r="LUS639" s="133"/>
      <c r="LUT639" s="133"/>
      <c r="LUU639" s="133"/>
      <c r="LUV639" s="133"/>
      <c r="LUW639" s="133"/>
      <c r="LUX639" s="133"/>
      <c r="LUY639" s="133"/>
      <c r="LUZ639" s="133"/>
      <c r="LVA639" s="133"/>
      <c r="LVB639" s="133"/>
      <c r="LVC639" s="133"/>
      <c r="LVD639" s="133"/>
      <c r="LVE639" s="133"/>
      <c r="LVF639" s="133"/>
      <c r="LVG639" s="133"/>
      <c r="LVH639" s="133"/>
      <c r="LVI639" s="133"/>
      <c r="LVJ639" s="133"/>
      <c r="LVK639" s="133"/>
      <c r="LVL639" s="133"/>
      <c r="LVM639" s="133"/>
      <c r="LVN639" s="133"/>
      <c r="LVO639" s="133"/>
      <c r="LVP639" s="133"/>
      <c r="LVQ639" s="133"/>
      <c r="LVR639" s="133"/>
      <c r="LVS639" s="133"/>
      <c r="LVT639" s="133"/>
      <c r="LVU639" s="133"/>
      <c r="LVV639" s="133"/>
      <c r="LVW639" s="133"/>
      <c r="LVX639" s="133"/>
      <c r="LVY639" s="133"/>
      <c r="LVZ639" s="133"/>
      <c r="LWA639" s="133"/>
      <c r="LWB639" s="133"/>
      <c r="LWC639" s="133"/>
      <c r="LWD639" s="133"/>
      <c r="LWE639" s="133"/>
      <c r="LWF639" s="133"/>
      <c r="LWG639" s="133"/>
      <c r="LWH639" s="133"/>
      <c r="LWI639" s="133"/>
      <c r="LWJ639" s="133"/>
      <c r="LWK639" s="133"/>
      <c r="LWL639" s="133"/>
      <c r="LWM639" s="133"/>
      <c r="LWN639" s="133"/>
      <c r="LWO639" s="133"/>
      <c r="LWP639" s="133"/>
      <c r="LWQ639" s="133"/>
      <c r="LWR639" s="133"/>
      <c r="LWS639" s="133"/>
      <c r="LWT639" s="133"/>
      <c r="LWU639" s="133"/>
      <c r="LWV639" s="133"/>
      <c r="LWW639" s="133"/>
      <c r="LWX639" s="133"/>
      <c r="LWY639" s="133"/>
      <c r="LWZ639" s="133"/>
      <c r="LXA639" s="133"/>
      <c r="LXB639" s="133"/>
      <c r="LXC639" s="133"/>
      <c r="LXD639" s="133"/>
      <c r="LXE639" s="133"/>
      <c r="LXF639" s="133"/>
      <c r="LXG639" s="133"/>
      <c r="LXH639" s="133"/>
      <c r="LXI639" s="133"/>
      <c r="LXJ639" s="133"/>
      <c r="LXK639" s="133"/>
      <c r="LXL639" s="133"/>
      <c r="LXM639" s="133"/>
      <c r="LXN639" s="133"/>
      <c r="LXO639" s="133"/>
      <c r="LXP639" s="133"/>
      <c r="LXQ639" s="133"/>
      <c r="LXR639" s="133"/>
      <c r="LXS639" s="133"/>
      <c r="LXT639" s="133"/>
      <c r="LXU639" s="133"/>
      <c r="LXV639" s="133"/>
      <c r="LXW639" s="133"/>
      <c r="LXX639" s="133"/>
      <c r="LXY639" s="133"/>
      <c r="LXZ639" s="133"/>
      <c r="LYA639" s="133"/>
      <c r="LYB639" s="133"/>
      <c r="LYC639" s="133"/>
      <c r="LYD639" s="133"/>
      <c r="LYE639" s="133"/>
      <c r="LYF639" s="133"/>
      <c r="LYG639" s="133"/>
      <c r="LYH639" s="133"/>
      <c r="LYI639" s="133"/>
      <c r="LYJ639" s="133"/>
      <c r="LYK639" s="133"/>
      <c r="LYL639" s="133"/>
      <c r="LYM639" s="133"/>
      <c r="LYN639" s="133"/>
      <c r="LYO639" s="133"/>
      <c r="LYP639" s="133"/>
      <c r="LYQ639" s="133"/>
      <c r="LYR639" s="133"/>
      <c r="LYS639" s="133"/>
      <c r="LYT639" s="133"/>
      <c r="LYU639" s="133"/>
      <c r="LYV639" s="133"/>
      <c r="LYW639" s="133"/>
      <c r="LYX639" s="133"/>
      <c r="LYY639" s="133"/>
      <c r="LYZ639" s="133"/>
      <c r="LZA639" s="133"/>
      <c r="LZB639" s="133"/>
      <c r="LZC639" s="133"/>
      <c r="LZD639" s="133"/>
      <c r="LZE639" s="133"/>
      <c r="LZF639" s="133"/>
      <c r="LZG639" s="133"/>
      <c r="LZH639" s="133"/>
      <c r="LZI639" s="133"/>
      <c r="LZJ639" s="133"/>
      <c r="LZK639" s="133"/>
      <c r="LZL639" s="133"/>
      <c r="LZM639" s="133"/>
      <c r="LZN639" s="133"/>
      <c r="LZO639" s="133"/>
      <c r="LZP639" s="133"/>
      <c r="LZQ639" s="133"/>
      <c r="LZR639" s="133"/>
      <c r="LZS639" s="133"/>
      <c r="LZT639" s="133"/>
      <c r="LZU639" s="133"/>
      <c r="LZV639" s="133"/>
      <c r="LZW639" s="133"/>
      <c r="LZX639" s="133"/>
      <c r="LZY639" s="133"/>
      <c r="LZZ639" s="133"/>
      <c r="MAA639" s="133"/>
      <c r="MAB639" s="133"/>
      <c r="MAC639" s="133"/>
      <c r="MAD639" s="133"/>
      <c r="MAE639" s="133"/>
      <c r="MAF639" s="133"/>
      <c r="MAG639" s="133"/>
      <c r="MAH639" s="133"/>
      <c r="MAI639" s="133"/>
      <c r="MAJ639" s="133"/>
      <c r="MAK639" s="133"/>
      <c r="MAL639" s="133"/>
      <c r="MAM639" s="133"/>
      <c r="MAN639" s="133"/>
      <c r="MAO639" s="133"/>
      <c r="MAP639" s="133"/>
      <c r="MAQ639" s="133"/>
      <c r="MAR639" s="133"/>
      <c r="MAS639" s="133"/>
      <c r="MAT639" s="133"/>
      <c r="MAU639" s="133"/>
      <c r="MAV639" s="133"/>
      <c r="MAW639" s="133"/>
      <c r="MAX639" s="133"/>
      <c r="MAY639" s="133"/>
      <c r="MAZ639" s="133"/>
      <c r="MBA639" s="133"/>
      <c r="MBB639" s="133"/>
      <c r="MBC639" s="133"/>
      <c r="MBD639" s="133"/>
      <c r="MBE639" s="133"/>
      <c r="MBF639" s="133"/>
      <c r="MBG639" s="133"/>
      <c r="MBH639" s="133"/>
      <c r="MBI639" s="133"/>
      <c r="MBJ639" s="133"/>
      <c r="MBK639" s="133"/>
      <c r="MBL639" s="133"/>
      <c r="MBM639" s="133"/>
      <c r="MBN639" s="133"/>
      <c r="MBO639" s="133"/>
      <c r="MBP639" s="133"/>
      <c r="MBQ639" s="133"/>
      <c r="MBR639" s="133"/>
      <c r="MBS639" s="133"/>
      <c r="MBT639" s="133"/>
      <c r="MBU639" s="133"/>
      <c r="MBV639" s="133"/>
      <c r="MBW639" s="133"/>
      <c r="MBX639" s="133"/>
      <c r="MBY639" s="133"/>
      <c r="MBZ639" s="133"/>
      <c r="MCA639" s="133"/>
      <c r="MCB639" s="133"/>
      <c r="MCC639" s="133"/>
      <c r="MCD639" s="133"/>
      <c r="MCE639" s="133"/>
      <c r="MCF639" s="133"/>
      <c r="MCG639" s="133"/>
      <c r="MCH639" s="133"/>
      <c r="MCI639" s="133"/>
      <c r="MCJ639" s="133"/>
      <c r="MCK639" s="133"/>
      <c r="MCL639" s="133"/>
      <c r="MCM639" s="133"/>
      <c r="MCN639" s="133"/>
      <c r="MCO639" s="133"/>
      <c r="MCP639" s="133"/>
      <c r="MCQ639" s="133"/>
      <c r="MCR639" s="133"/>
      <c r="MCS639" s="133"/>
      <c r="MCT639" s="133"/>
      <c r="MCU639" s="133"/>
      <c r="MCV639" s="133"/>
      <c r="MCW639" s="133"/>
      <c r="MCX639" s="133"/>
      <c r="MCY639" s="133"/>
      <c r="MCZ639" s="133"/>
      <c r="MDA639" s="133"/>
      <c r="MDB639" s="133"/>
      <c r="MDC639" s="133"/>
      <c r="MDD639" s="133"/>
      <c r="MDE639" s="133"/>
      <c r="MDF639" s="133"/>
      <c r="MDG639" s="133"/>
      <c r="MDH639" s="133"/>
      <c r="MDI639" s="133"/>
      <c r="MDJ639" s="133"/>
      <c r="MDK639" s="133"/>
      <c r="MDL639" s="133"/>
      <c r="MDM639" s="133"/>
      <c r="MDN639" s="133"/>
      <c r="MDO639" s="133"/>
      <c r="MDP639" s="133"/>
      <c r="MDQ639" s="133"/>
      <c r="MDR639" s="133"/>
      <c r="MDS639" s="133"/>
      <c r="MDT639" s="133"/>
      <c r="MDU639" s="133"/>
      <c r="MDV639" s="133"/>
      <c r="MDW639" s="133"/>
      <c r="MDX639" s="133"/>
      <c r="MDY639" s="133"/>
      <c r="MDZ639" s="133"/>
      <c r="MEA639" s="133"/>
      <c r="MEB639" s="133"/>
      <c r="MEC639" s="133"/>
      <c r="MED639" s="133"/>
      <c r="MEE639" s="133"/>
      <c r="MEF639" s="133"/>
      <c r="MEG639" s="133"/>
      <c r="MEH639" s="133"/>
      <c r="MEI639" s="133"/>
      <c r="MEJ639" s="133"/>
      <c r="MEK639" s="133"/>
      <c r="MEL639" s="133"/>
      <c r="MEM639" s="133"/>
      <c r="MEN639" s="133"/>
      <c r="MEO639" s="133"/>
      <c r="MEP639" s="133"/>
      <c r="MEQ639" s="133"/>
      <c r="MER639" s="133"/>
      <c r="MES639" s="133"/>
      <c r="MET639" s="133"/>
      <c r="MEU639" s="133"/>
      <c r="MEV639" s="133"/>
      <c r="MEW639" s="133"/>
      <c r="MEX639" s="133"/>
      <c r="MEY639" s="133"/>
      <c r="MEZ639" s="133"/>
      <c r="MFA639" s="133"/>
      <c r="MFB639" s="133"/>
      <c r="MFC639" s="133"/>
      <c r="MFD639" s="133"/>
      <c r="MFE639" s="133"/>
      <c r="MFF639" s="133"/>
      <c r="MFG639" s="133"/>
      <c r="MFH639" s="133"/>
      <c r="MFI639" s="133"/>
      <c r="MFJ639" s="133"/>
      <c r="MFK639" s="133"/>
      <c r="MFL639" s="133"/>
      <c r="MFM639" s="133"/>
      <c r="MFN639" s="133"/>
      <c r="MFO639" s="133"/>
      <c r="MFP639" s="133"/>
      <c r="MFQ639" s="133"/>
      <c r="MFR639" s="133"/>
      <c r="MFS639" s="133"/>
      <c r="MFT639" s="133"/>
      <c r="MFU639" s="133"/>
      <c r="MFV639" s="133"/>
      <c r="MFW639" s="133"/>
      <c r="MFX639" s="133"/>
      <c r="MFY639" s="133"/>
      <c r="MFZ639" s="133"/>
      <c r="MGA639" s="133"/>
      <c r="MGB639" s="133"/>
      <c r="MGC639" s="133"/>
      <c r="MGD639" s="133"/>
      <c r="MGE639" s="133"/>
      <c r="MGF639" s="133"/>
      <c r="MGG639" s="133"/>
      <c r="MGH639" s="133"/>
      <c r="MGI639" s="133"/>
      <c r="MGJ639" s="133"/>
      <c r="MGK639" s="133"/>
      <c r="MGL639" s="133"/>
      <c r="MGM639" s="133"/>
      <c r="MGN639" s="133"/>
      <c r="MGO639" s="133"/>
      <c r="MGP639" s="133"/>
      <c r="MGQ639" s="133"/>
      <c r="MGR639" s="133"/>
      <c r="MGS639" s="133"/>
      <c r="MGT639" s="133"/>
      <c r="MGU639" s="133"/>
      <c r="MGV639" s="133"/>
      <c r="MGW639" s="133"/>
      <c r="MGX639" s="133"/>
      <c r="MGY639" s="133"/>
      <c r="MGZ639" s="133"/>
      <c r="MHA639" s="133"/>
      <c r="MHB639" s="133"/>
      <c r="MHC639" s="133"/>
      <c r="MHD639" s="133"/>
      <c r="MHE639" s="133"/>
      <c r="MHF639" s="133"/>
      <c r="MHG639" s="133"/>
      <c r="MHH639" s="133"/>
      <c r="MHI639" s="133"/>
      <c r="MHJ639" s="133"/>
      <c r="MHK639" s="133"/>
      <c r="MHL639" s="133"/>
      <c r="MHM639" s="133"/>
      <c r="MHN639" s="133"/>
      <c r="MHO639" s="133"/>
      <c r="MHP639" s="133"/>
      <c r="MHQ639" s="133"/>
      <c r="MHR639" s="133"/>
      <c r="MHS639" s="133"/>
      <c r="MHT639" s="133"/>
      <c r="MHU639" s="133"/>
      <c r="MHV639" s="133"/>
      <c r="MHW639" s="133"/>
      <c r="MHX639" s="133"/>
      <c r="MHY639" s="133"/>
      <c r="MHZ639" s="133"/>
      <c r="MIA639" s="133"/>
      <c r="MIB639" s="133"/>
      <c r="MIC639" s="133"/>
      <c r="MID639" s="133"/>
      <c r="MIE639" s="133"/>
      <c r="MIF639" s="133"/>
      <c r="MIG639" s="133"/>
      <c r="MIH639" s="133"/>
      <c r="MII639" s="133"/>
      <c r="MIJ639" s="133"/>
      <c r="MIK639" s="133"/>
      <c r="MIL639" s="133"/>
      <c r="MIM639" s="133"/>
      <c r="MIN639" s="133"/>
      <c r="MIO639" s="133"/>
      <c r="MIP639" s="133"/>
      <c r="MIQ639" s="133"/>
      <c r="MIR639" s="133"/>
      <c r="MIS639" s="133"/>
      <c r="MIT639" s="133"/>
      <c r="MIU639" s="133"/>
      <c r="MIV639" s="133"/>
      <c r="MIW639" s="133"/>
      <c r="MIX639" s="133"/>
      <c r="MIY639" s="133"/>
      <c r="MIZ639" s="133"/>
      <c r="MJA639" s="133"/>
      <c r="MJB639" s="133"/>
      <c r="MJC639" s="133"/>
      <c r="MJD639" s="133"/>
      <c r="MJE639" s="133"/>
      <c r="MJF639" s="133"/>
      <c r="MJG639" s="133"/>
      <c r="MJH639" s="133"/>
      <c r="MJI639" s="133"/>
      <c r="MJJ639" s="133"/>
      <c r="MJK639" s="133"/>
      <c r="MJL639" s="133"/>
      <c r="MJM639" s="133"/>
      <c r="MJN639" s="133"/>
      <c r="MJO639" s="133"/>
      <c r="MJP639" s="133"/>
      <c r="MJQ639" s="133"/>
      <c r="MJR639" s="133"/>
      <c r="MJS639" s="133"/>
      <c r="MJT639" s="133"/>
      <c r="MJU639" s="133"/>
      <c r="MJV639" s="133"/>
      <c r="MJW639" s="133"/>
      <c r="MJX639" s="133"/>
      <c r="MJY639" s="133"/>
      <c r="MJZ639" s="133"/>
      <c r="MKA639" s="133"/>
      <c r="MKB639" s="133"/>
      <c r="MKC639" s="133"/>
      <c r="MKD639" s="133"/>
      <c r="MKE639" s="133"/>
      <c r="MKF639" s="133"/>
      <c r="MKG639" s="133"/>
      <c r="MKH639" s="133"/>
      <c r="MKI639" s="133"/>
      <c r="MKJ639" s="133"/>
      <c r="MKK639" s="133"/>
      <c r="MKL639" s="133"/>
      <c r="MKM639" s="133"/>
      <c r="MKN639" s="133"/>
      <c r="MKO639" s="133"/>
      <c r="MKP639" s="133"/>
      <c r="MKQ639" s="133"/>
      <c r="MKR639" s="133"/>
      <c r="MKS639" s="133"/>
      <c r="MKT639" s="133"/>
      <c r="MKU639" s="133"/>
      <c r="MKV639" s="133"/>
      <c r="MKW639" s="133"/>
      <c r="MKX639" s="133"/>
      <c r="MKY639" s="133"/>
      <c r="MKZ639" s="133"/>
      <c r="MLA639" s="133"/>
      <c r="MLB639" s="133"/>
      <c r="MLC639" s="133"/>
      <c r="MLD639" s="133"/>
      <c r="MLE639" s="133"/>
      <c r="MLF639" s="133"/>
      <c r="MLG639" s="133"/>
      <c r="MLH639" s="133"/>
      <c r="MLI639" s="133"/>
      <c r="MLJ639" s="133"/>
      <c r="MLK639" s="133"/>
      <c r="MLL639" s="133"/>
      <c r="MLM639" s="133"/>
      <c r="MLN639" s="133"/>
      <c r="MLO639" s="133"/>
      <c r="MLP639" s="133"/>
      <c r="MLQ639" s="133"/>
      <c r="MLR639" s="133"/>
      <c r="MLS639" s="133"/>
      <c r="MLT639" s="133"/>
      <c r="MLU639" s="133"/>
      <c r="MLV639" s="133"/>
      <c r="MLW639" s="133"/>
      <c r="MLX639" s="133"/>
      <c r="MLY639" s="133"/>
      <c r="MLZ639" s="133"/>
      <c r="MMA639" s="133"/>
      <c r="MMB639" s="133"/>
      <c r="MMC639" s="133"/>
      <c r="MMD639" s="133"/>
      <c r="MME639" s="133"/>
      <c r="MMF639" s="133"/>
      <c r="MMG639" s="133"/>
      <c r="MMH639" s="133"/>
      <c r="MMI639" s="133"/>
      <c r="MMJ639" s="133"/>
      <c r="MMK639" s="133"/>
      <c r="MML639" s="133"/>
      <c r="MMM639" s="133"/>
      <c r="MMN639" s="133"/>
      <c r="MMO639" s="133"/>
      <c r="MMP639" s="133"/>
      <c r="MMQ639" s="133"/>
      <c r="MMR639" s="133"/>
      <c r="MMS639" s="133"/>
      <c r="MMT639" s="133"/>
      <c r="MMU639" s="133"/>
      <c r="MMV639" s="133"/>
      <c r="MMW639" s="133"/>
      <c r="MMX639" s="133"/>
      <c r="MMY639" s="133"/>
      <c r="MMZ639" s="133"/>
      <c r="MNA639" s="133"/>
      <c r="MNB639" s="133"/>
      <c r="MNC639" s="133"/>
      <c r="MND639" s="133"/>
      <c r="MNE639" s="133"/>
      <c r="MNF639" s="133"/>
      <c r="MNG639" s="133"/>
      <c r="MNH639" s="133"/>
      <c r="MNI639" s="133"/>
      <c r="MNJ639" s="133"/>
      <c r="MNK639" s="133"/>
      <c r="MNL639" s="133"/>
      <c r="MNM639" s="133"/>
      <c r="MNN639" s="133"/>
      <c r="MNO639" s="133"/>
      <c r="MNP639" s="133"/>
      <c r="MNQ639" s="133"/>
      <c r="MNR639" s="133"/>
      <c r="MNS639" s="133"/>
      <c r="MNT639" s="133"/>
      <c r="MNU639" s="133"/>
      <c r="MNV639" s="133"/>
      <c r="MNW639" s="133"/>
      <c r="MNX639" s="133"/>
      <c r="MNY639" s="133"/>
      <c r="MNZ639" s="133"/>
      <c r="MOA639" s="133"/>
      <c r="MOB639" s="133"/>
      <c r="MOC639" s="133"/>
      <c r="MOD639" s="133"/>
      <c r="MOE639" s="133"/>
      <c r="MOF639" s="133"/>
      <c r="MOG639" s="133"/>
      <c r="MOH639" s="133"/>
      <c r="MOI639" s="133"/>
      <c r="MOJ639" s="133"/>
      <c r="MOK639" s="133"/>
      <c r="MOL639" s="133"/>
      <c r="MOM639" s="133"/>
      <c r="MON639" s="133"/>
      <c r="MOO639" s="133"/>
      <c r="MOP639" s="133"/>
      <c r="MOQ639" s="133"/>
      <c r="MOR639" s="133"/>
      <c r="MOS639" s="133"/>
      <c r="MOT639" s="133"/>
      <c r="MOU639" s="133"/>
      <c r="MOV639" s="133"/>
      <c r="MOW639" s="133"/>
      <c r="MOX639" s="133"/>
      <c r="MOY639" s="133"/>
      <c r="MOZ639" s="133"/>
      <c r="MPA639" s="133"/>
      <c r="MPB639" s="133"/>
      <c r="MPC639" s="133"/>
      <c r="MPD639" s="133"/>
      <c r="MPE639" s="133"/>
      <c r="MPF639" s="133"/>
      <c r="MPG639" s="133"/>
      <c r="MPH639" s="133"/>
      <c r="MPI639" s="133"/>
      <c r="MPJ639" s="133"/>
      <c r="MPK639" s="133"/>
      <c r="MPL639" s="133"/>
      <c r="MPM639" s="133"/>
      <c r="MPN639" s="133"/>
      <c r="MPO639" s="133"/>
      <c r="MPP639" s="133"/>
      <c r="MPQ639" s="133"/>
      <c r="MPR639" s="133"/>
      <c r="MPS639" s="133"/>
      <c r="MPT639" s="133"/>
      <c r="MPU639" s="133"/>
      <c r="MPV639" s="133"/>
      <c r="MPW639" s="133"/>
      <c r="MPX639" s="133"/>
      <c r="MPY639" s="133"/>
      <c r="MPZ639" s="133"/>
      <c r="MQA639" s="133"/>
      <c r="MQB639" s="133"/>
      <c r="MQC639" s="133"/>
      <c r="MQD639" s="133"/>
      <c r="MQE639" s="133"/>
      <c r="MQF639" s="133"/>
      <c r="MQG639" s="133"/>
      <c r="MQH639" s="133"/>
      <c r="MQI639" s="133"/>
      <c r="MQJ639" s="133"/>
      <c r="MQK639" s="133"/>
      <c r="MQL639" s="133"/>
      <c r="MQM639" s="133"/>
      <c r="MQN639" s="133"/>
      <c r="MQO639" s="133"/>
      <c r="MQP639" s="133"/>
      <c r="MQQ639" s="133"/>
      <c r="MQR639" s="133"/>
      <c r="MQS639" s="133"/>
      <c r="MQT639" s="133"/>
      <c r="MQU639" s="133"/>
      <c r="MQV639" s="133"/>
      <c r="MQW639" s="133"/>
      <c r="MQX639" s="133"/>
      <c r="MQY639" s="133"/>
      <c r="MQZ639" s="133"/>
      <c r="MRA639" s="133"/>
      <c r="MRB639" s="133"/>
      <c r="MRC639" s="133"/>
      <c r="MRD639" s="133"/>
      <c r="MRE639" s="133"/>
      <c r="MRF639" s="133"/>
      <c r="MRG639" s="133"/>
      <c r="MRH639" s="133"/>
      <c r="MRI639" s="133"/>
      <c r="MRJ639" s="133"/>
      <c r="MRK639" s="133"/>
      <c r="MRL639" s="133"/>
      <c r="MRM639" s="133"/>
      <c r="MRN639" s="133"/>
      <c r="MRO639" s="133"/>
      <c r="MRP639" s="133"/>
      <c r="MRQ639" s="133"/>
      <c r="MRR639" s="133"/>
      <c r="MRS639" s="133"/>
      <c r="MRT639" s="133"/>
      <c r="MRU639" s="133"/>
      <c r="MRV639" s="133"/>
      <c r="MRW639" s="133"/>
      <c r="MRX639" s="133"/>
      <c r="MRY639" s="133"/>
      <c r="MRZ639" s="133"/>
      <c r="MSA639" s="133"/>
      <c r="MSB639" s="133"/>
      <c r="MSC639" s="133"/>
      <c r="MSD639" s="133"/>
      <c r="MSE639" s="133"/>
      <c r="MSF639" s="133"/>
      <c r="MSG639" s="133"/>
      <c r="MSH639" s="133"/>
      <c r="MSI639" s="133"/>
      <c r="MSJ639" s="133"/>
      <c r="MSK639" s="133"/>
      <c r="MSL639" s="133"/>
      <c r="MSM639" s="133"/>
      <c r="MSN639" s="133"/>
      <c r="MSO639" s="133"/>
      <c r="MSP639" s="133"/>
      <c r="MSQ639" s="133"/>
      <c r="MSR639" s="133"/>
      <c r="MSS639" s="133"/>
      <c r="MST639" s="133"/>
      <c r="MSU639" s="133"/>
      <c r="MSV639" s="133"/>
      <c r="MSW639" s="133"/>
      <c r="MSX639" s="133"/>
      <c r="MSY639" s="133"/>
      <c r="MSZ639" s="133"/>
      <c r="MTA639" s="133"/>
      <c r="MTB639" s="133"/>
      <c r="MTC639" s="133"/>
      <c r="MTD639" s="133"/>
      <c r="MTE639" s="133"/>
      <c r="MTF639" s="133"/>
      <c r="MTG639" s="133"/>
      <c r="MTH639" s="133"/>
      <c r="MTI639" s="133"/>
      <c r="MTJ639" s="133"/>
      <c r="MTK639" s="133"/>
      <c r="MTL639" s="133"/>
      <c r="MTM639" s="133"/>
      <c r="MTN639" s="133"/>
      <c r="MTO639" s="133"/>
      <c r="MTP639" s="133"/>
      <c r="MTQ639" s="133"/>
      <c r="MTR639" s="133"/>
      <c r="MTS639" s="133"/>
      <c r="MTT639" s="133"/>
      <c r="MTU639" s="133"/>
      <c r="MTV639" s="133"/>
      <c r="MTW639" s="133"/>
      <c r="MTX639" s="133"/>
      <c r="MTY639" s="133"/>
      <c r="MTZ639" s="133"/>
      <c r="MUA639" s="133"/>
      <c r="MUB639" s="133"/>
      <c r="MUC639" s="133"/>
      <c r="MUD639" s="133"/>
      <c r="MUE639" s="133"/>
      <c r="MUF639" s="133"/>
      <c r="MUG639" s="133"/>
      <c r="MUH639" s="133"/>
      <c r="MUI639" s="133"/>
      <c r="MUJ639" s="133"/>
      <c r="MUK639" s="133"/>
      <c r="MUL639" s="133"/>
      <c r="MUM639" s="133"/>
      <c r="MUN639" s="133"/>
      <c r="MUO639" s="133"/>
      <c r="MUP639" s="133"/>
      <c r="MUQ639" s="133"/>
      <c r="MUR639" s="133"/>
      <c r="MUS639" s="133"/>
      <c r="MUT639" s="133"/>
      <c r="MUU639" s="133"/>
      <c r="MUV639" s="133"/>
      <c r="MUW639" s="133"/>
      <c r="MUX639" s="133"/>
      <c r="MUY639" s="133"/>
      <c r="MUZ639" s="133"/>
      <c r="MVA639" s="133"/>
      <c r="MVB639" s="133"/>
      <c r="MVC639" s="133"/>
      <c r="MVD639" s="133"/>
      <c r="MVE639" s="133"/>
      <c r="MVF639" s="133"/>
      <c r="MVG639" s="133"/>
      <c r="MVH639" s="133"/>
      <c r="MVI639" s="133"/>
      <c r="MVJ639" s="133"/>
      <c r="MVK639" s="133"/>
      <c r="MVL639" s="133"/>
      <c r="MVM639" s="133"/>
      <c r="MVN639" s="133"/>
      <c r="MVO639" s="133"/>
      <c r="MVP639" s="133"/>
      <c r="MVQ639" s="133"/>
      <c r="MVR639" s="133"/>
      <c r="MVS639" s="133"/>
      <c r="MVT639" s="133"/>
      <c r="MVU639" s="133"/>
      <c r="MVV639" s="133"/>
      <c r="MVW639" s="133"/>
      <c r="MVX639" s="133"/>
      <c r="MVY639" s="133"/>
      <c r="MVZ639" s="133"/>
      <c r="MWA639" s="133"/>
      <c r="MWB639" s="133"/>
      <c r="MWC639" s="133"/>
      <c r="MWD639" s="133"/>
      <c r="MWE639" s="133"/>
      <c r="MWF639" s="133"/>
      <c r="MWG639" s="133"/>
      <c r="MWH639" s="133"/>
      <c r="MWI639" s="133"/>
      <c r="MWJ639" s="133"/>
      <c r="MWK639" s="133"/>
      <c r="MWL639" s="133"/>
      <c r="MWM639" s="133"/>
      <c r="MWN639" s="133"/>
      <c r="MWO639" s="133"/>
      <c r="MWP639" s="133"/>
      <c r="MWQ639" s="133"/>
      <c r="MWR639" s="133"/>
      <c r="MWS639" s="133"/>
      <c r="MWT639" s="133"/>
      <c r="MWU639" s="133"/>
      <c r="MWV639" s="133"/>
      <c r="MWW639" s="133"/>
      <c r="MWX639" s="133"/>
      <c r="MWY639" s="133"/>
      <c r="MWZ639" s="133"/>
      <c r="MXA639" s="133"/>
      <c r="MXB639" s="133"/>
      <c r="MXC639" s="133"/>
      <c r="MXD639" s="133"/>
      <c r="MXE639" s="133"/>
      <c r="MXF639" s="133"/>
      <c r="MXG639" s="133"/>
      <c r="MXH639" s="133"/>
      <c r="MXI639" s="133"/>
      <c r="MXJ639" s="133"/>
      <c r="MXK639" s="133"/>
      <c r="MXL639" s="133"/>
      <c r="MXM639" s="133"/>
      <c r="MXN639" s="133"/>
      <c r="MXO639" s="133"/>
      <c r="MXP639" s="133"/>
      <c r="MXQ639" s="133"/>
      <c r="MXR639" s="133"/>
      <c r="MXS639" s="133"/>
      <c r="MXT639" s="133"/>
      <c r="MXU639" s="133"/>
      <c r="MXV639" s="133"/>
      <c r="MXW639" s="133"/>
      <c r="MXX639" s="133"/>
      <c r="MXY639" s="133"/>
      <c r="MXZ639" s="133"/>
      <c r="MYA639" s="133"/>
      <c r="MYB639" s="133"/>
      <c r="MYC639" s="133"/>
      <c r="MYD639" s="133"/>
      <c r="MYE639" s="133"/>
      <c r="MYF639" s="133"/>
      <c r="MYG639" s="133"/>
      <c r="MYH639" s="133"/>
      <c r="MYI639" s="133"/>
      <c r="MYJ639" s="133"/>
      <c r="MYK639" s="133"/>
      <c r="MYL639" s="133"/>
      <c r="MYM639" s="133"/>
      <c r="MYN639" s="133"/>
      <c r="MYO639" s="133"/>
      <c r="MYP639" s="133"/>
      <c r="MYQ639" s="133"/>
      <c r="MYR639" s="133"/>
      <c r="MYS639" s="133"/>
      <c r="MYT639" s="133"/>
      <c r="MYU639" s="133"/>
      <c r="MYV639" s="133"/>
      <c r="MYW639" s="133"/>
      <c r="MYX639" s="133"/>
      <c r="MYY639" s="133"/>
      <c r="MYZ639" s="133"/>
      <c r="MZA639" s="133"/>
      <c r="MZB639" s="133"/>
      <c r="MZC639" s="133"/>
      <c r="MZD639" s="133"/>
      <c r="MZE639" s="133"/>
      <c r="MZF639" s="133"/>
      <c r="MZG639" s="133"/>
      <c r="MZH639" s="133"/>
      <c r="MZI639" s="133"/>
      <c r="MZJ639" s="133"/>
      <c r="MZK639" s="133"/>
      <c r="MZL639" s="133"/>
      <c r="MZM639" s="133"/>
      <c r="MZN639" s="133"/>
      <c r="MZO639" s="133"/>
      <c r="MZP639" s="133"/>
      <c r="MZQ639" s="133"/>
      <c r="MZR639" s="133"/>
      <c r="MZS639" s="133"/>
      <c r="MZT639" s="133"/>
      <c r="MZU639" s="133"/>
      <c r="MZV639" s="133"/>
      <c r="MZW639" s="133"/>
      <c r="MZX639" s="133"/>
      <c r="MZY639" s="133"/>
      <c r="MZZ639" s="133"/>
      <c r="NAA639" s="133"/>
      <c r="NAB639" s="133"/>
      <c r="NAC639" s="133"/>
      <c r="NAD639" s="133"/>
      <c r="NAE639" s="133"/>
      <c r="NAF639" s="133"/>
      <c r="NAG639" s="133"/>
      <c r="NAH639" s="133"/>
      <c r="NAI639" s="133"/>
      <c r="NAJ639" s="133"/>
      <c r="NAK639" s="133"/>
      <c r="NAL639" s="133"/>
      <c r="NAM639" s="133"/>
      <c r="NAN639" s="133"/>
      <c r="NAO639" s="133"/>
      <c r="NAP639" s="133"/>
      <c r="NAQ639" s="133"/>
      <c r="NAR639" s="133"/>
      <c r="NAS639" s="133"/>
      <c r="NAT639" s="133"/>
      <c r="NAU639" s="133"/>
      <c r="NAV639" s="133"/>
      <c r="NAW639" s="133"/>
      <c r="NAX639" s="133"/>
      <c r="NAY639" s="133"/>
      <c r="NAZ639" s="133"/>
      <c r="NBA639" s="133"/>
      <c r="NBB639" s="133"/>
      <c r="NBC639" s="133"/>
      <c r="NBD639" s="133"/>
      <c r="NBE639" s="133"/>
      <c r="NBF639" s="133"/>
      <c r="NBG639" s="133"/>
      <c r="NBH639" s="133"/>
      <c r="NBI639" s="133"/>
      <c r="NBJ639" s="133"/>
      <c r="NBK639" s="133"/>
      <c r="NBL639" s="133"/>
      <c r="NBM639" s="133"/>
      <c r="NBN639" s="133"/>
      <c r="NBO639" s="133"/>
      <c r="NBP639" s="133"/>
      <c r="NBQ639" s="133"/>
      <c r="NBR639" s="133"/>
      <c r="NBS639" s="133"/>
      <c r="NBT639" s="133"/>
      <c r="NBU639" s="133"/>
      <c r="NBV639" s="133"/>
      <c r="NBW639" s="133"/>
      <c r="NBX639" s="133"/>
      <c r="NBY639" s="133"/>
      <c r="NBZ639" s="133"/>
      <c r="NCA639" s="133"/>
      <c r="NCB639" s="133"/>
      <c r="NCC639" s="133"/>
      <c r="NCD639" s="133"/>
      <c r="NCE639" s="133"/>
      <c r="NCF639" s="133"/>
      <c r="NCG639" s="133"/>
      <c r="NCH639" s="133"/>
      <c r="NCI639" s="133"/>
      <c r="NCJ639" s="133"/>
      <c r="NCK639" s="133"/>
      <c r="NCL639" s="133"/>
      <c r="NCM639" s="133"/>
      <c r="NCN639" s="133"/>
      <c r="NCO639" s="133"/>
      <c r="NCP639" s="133"/>
      <c r="NCQ639" s="133"/>
      <c r="NCR639" s="133"/>
      <c r="NCS639" s="133"/>
      <c r="NCT639" s="133"/>
      <c r="NCU639" s="133"/>
      <c r="NCV639" s="133"/>
      <c r="NCW639" s="133"/>
      <c r="NCX639" s="133"/>
      <c r="NCY639" s="133"/>
      <c r="NCZ639" s="133"/>
      <c r="NDA639" s="133"/>
      <c r="NDB639" s="133"/>
      <c r="NDC639" s="133"/>
      <c r="NDD639" s="133"/>
      <c r="NDE639" s="133"/>
      <c r="NDF639" s="133"/>
      <c r="NDG639" s="133"/>
      <c r="NDH639" s="133"/>
      <c r="NDI639" s="133"/>
      <c r="NDJ639" s="133"/>
      <c r="NDK639" s="133"/>
      <c r="NDL639" s="133"/>
      <c r="NDM639" s="133"/>
      <c r="NDN639" s="133"/>
      <c r="NDO639" s="133"/>
      <c r="NDP639" s="133"/>
      <c r="NDQ639" s="133"/>
      <c r="NDR639" s="133"/>
      <c r="NDS639" s="133"/>
      <c r="NDT639" s="133"/>
      <c r="NDU639" s="133"/>
      <c r="NDV639" s="133"/>
      <c r="NDW639" s="133"/>
      <c r="NDX639" s="133"/>
      <c r="NDY639" s="133"/>
      <c r="NDZ639" s="133"/>
      <c r="NEA639" s="133"/>
      <c r="NEB639" s="133"/>
      <c r="NEC639" s="133"/>
      <c r="NED639" s="133"/>
      <c r="NEE639" s="133"/>
      <c r="NEF639" s="133"/>
      <c r="NEG639" s="133"/>
      <c r="NEH639" s="133"/>
      <c r="NEI639" s="133"/>
      <c r="NEJ639" s="133"/>
      <c r="NEK639" s="133"/>
      <c r="NEL639" s="133"/>
      <c r="NEM639" s="133"/>
      <c r="NEN639" s="133"/>
      <c r="NEO639" s="133"/>
      <c r="NEP639" s="133"/>
      <c r="NEQ639" s="133"/>
      <c r="NER639" s="133"/>
      <c r="NES639" s="133"/>
      <c r="NET639" s="133"/>
      <c r="NEU639" s="133"/>
      <c r="NEV639" s="133"/>
      <c r="NEW639" s="133"/>
      <c r="NEX639" s="133"/>
      <c r="NEY639" s="133"/>
      <c r="NEZ639" s="133"/>
      <c r="NFA639" s="133"/>
      <c r="NFB639" s="133"/>
      <c r="NFC639" s="133"/>
      <c r="NFD639" s="133"/>
      <c r="NFE639" s="133"/>
      <c r="NFF639" s="133"/>
      <c r="NFG639" s="133"/>
      <c r="NFH639" s="133"/>
      <c r="NFI639" s="133"/>
      <c r="NFJ639" s="133"/>
      <c r="NFK639" s="133"/>
      <c r="NFL639" s="133"/>
      <c r="NFM639" s="133"/>
      <c r="NFN639" s="133"/>
      <c r="NFO639" s="133"/>
      <c r="NFP639" s="133"/>
      <c r="NFQ639" s="133"/>
      <c r="NFR639" s="133"/>
      <c r="NFS639" s="133"/>
      <c r="NFT639" s="133"/>
      <c r="NFU639" s="133"/>
      <c r="NFV639" s="133"/>
      <c r="NFW639" s="133"/>
      <c r="NFX639" s="133"/>
      <c r="NFY639" s="133"/>
      <c r="NFZ639" s="133"/>
      <c r="NGA639" s="133"/>
      <c r="NGB639" s="133"/>
      <c r="NGC639" s="133"/>
      <c r="NGD639" s="133"/>
      <c r="NGE639" s="133"/>
      <c r="NGF639" s="133"/>
      <c r="NGG639" s="133"/>
      <c r="NGH639" s="133"/>
      <c r="NGI639" s="133"/>
      <c r="NGJ639" s="133"/>
      <c r="NGK639" s="133"/>
      <c r="NGL639" s="133"/>
      <c r="NGM639" s="133"/>
      <c r="NGN639" s="133"/>
      <c r="NGO639" s="133"/>
      <c r="NGP639" s="133"/>
      <c r="NGQ639" s="133"/>
      <c r="NGR639" s="133"/>
      <c r="NGS639" s="133"/>
      <c r="NGT639" s="133"/>
      <c r="NGU639" s="133"/>
      <c r="NGV639" s="133"/>
      <c r="NGW639" s="133"/>
      <c r="NGX639" s="133"/>
      <c r="NGY639" s="133"/>
      <c r="NGZ639" s="133"/>
      <c r="NHA639" s="133"/>
      <c r="NHB639" s="133"/>
      <c r="NHC639" s="133"/>
      <c r="NHD639" s="133"/>
      <c r="NHE639" s="133"/>
      <c r="NHF639" s="133"/>
      <c r="NHG639" s="133"/>
      <c r="NHH639" s="133"/>
      <c r="NHI639" s="133"/>
      <c r="NHJ639" s="133"/>
      <c r="NHK639" s="133"/>
      <c r="NHL639" s="133"/>
      <c r="NHM639" s="133"/>
      <c r="NHN639" s="133"/>
      <c r="NHO639" s="133"/>
      <c r="NHP639" s="133"/>
      <c r="NHQ639" s="133"/>
      <c r="NHR639" s="133"/>
      <c r="NHS639" s="133"/>
      <c r="NHT639" s="133"/>
      <c r="NHU639" s="133"/>
      <c r="NHV639" s="133"/>
      <c r="NHW639" s="133"/>
      <c r="NHX639" s="133"/>
      <c r="NHY639" s="133"/>
      <c r="NHZ639" s="133"/>
      <c r="NIA639" s="133"/>
      <c r="NIB639" s="133"/>
      <c r="NIC639" s="133"/>
      <c r="NID639" s="133"/>
      <c r="NIE639" s="133"/>
      <c r="NIF639" s="133"/>
      <c r="NIG639" s="133"/>
      <c r="NIH639" s="133"/>
      <c r="NII639" s="133"/>
      <c r="NIJ639" s="133"/>
      <c r="NIK639" s="133"/>
      <c r="NIL639" s="133"/>
      <c r="NIM639" s="133"/>
      <c r="NIN639" s="133"/>
      <c r="NIO639" s="133"/>
      <c r="NIP639" s="133"/>
      <c r="NIQ639" s="133"/>
      <c r="NIR639" s="133"/>
      <c r="NIS639" s="133"/>
      <c r="NIT639" s="133"/>
      <c r="NIU639" s="133"/>
      <c r="NIV639" s="133"/>
      <c r="NIW639" s="133"/>
      <c r="NIX639" s="133"/>
      <c r="NIY639" s="133"/>
      <c r="NIZ639" s="133"/>
      <c r="NJA639" s="133"/>
      <c r="NJB639" s="133"/>
      <c r="NJC639" s="133"/>
      <c r="NJD639" s="133"/>
      <c r="NJE639" s="133"/>
      <c r="NJF639" s="133"/>
      <c r="NJG639" s="133"/>
      <c r="NJH639" s="133"/>
      <c r="NJI639" s="133"/>
      <c r="NJJ639" s="133"/>
      <c r="NJK639" s="133"/>
      <c r="NJL639" s="133"/>
      <c r="NJM639" s="133"/>
      <c r="NJN639" s="133"/>
      <c r="NJO639" s="133"/>
      <c r="NJP639" s="133"/>
      <c r="NJQ639" s="133"/>
      <c r="NJR639" s="133"/>
      <c r="NJS639" s="133"/>
      <c r="NJT639" s="133"/>
      <c r="NJU639" s="133"/>
      <c r="NJV639" s="133"/>
      <c r="NJW639" s="133"/>
      <c r="NJX639" s="133"/>
      <c r="NJY639" s="133"/>
      <c r="NJZ639" s="133"/>
      <c r="NKA639" s="133"/>
      <c r="NKB639" s="133"/>
      <c r="NKC639" s="133"/>
      <c r="NKD639" s="133"/>
      <c r="NKE639" s="133"/>
      <c r="NKF639" s="133"/>
      <c r="NKG639" s="133"/>
      <c r="NKH639" s="133"/>
      <c r="NKI639" s="133"/>
      <c r="NKJ639" s="133"/>
      <c r="NKK639" s="133"/>
      <c r="NKL639" s="133"/>
      <c r="NKM639" s="133"/>
      <c r="NKN639" s="133"/>
      <c r="NKO639" s="133"/>
      <c r="NKP639" s="133"/>
      <c r="NKQ639" s="133"/>
      <c r="NKR639" s="133"/>
      <c r="NKS639" s="133"/>
      <c r="NKT639" s="133"/>
      <c r="NKU639" s="133"/>
      <c r="NKV639" s="133"/>
      <c r="NKW639" s="133"/>
      <c r="NKX639" s="133"/>
      <c r="NKY639" s="133"/>
      <c r="NKZ639" s="133"/>
      <c r="NLA639" s="133"/>
      <c r="NLB639" s="133"/>
      <c r="NLC639" s="133"/>
      <c r="NLD639" s="133"/>
      <c r="NLE639" s="133"/>
      <c r="NLF639" s="133"/>
      <c r="NLG639" s="133"/>
      <c r="NLH639" s="133"/>
      <c r="NLI639" s="133"/>
      <c r="NLJ639" s="133"/>
      <c r="NLK639" s="133"/>
      <c r="NLL639" s="133"/>
      <c r="NLM639" s="133"/>
      <c r="NLN639" s="133"/>
      <c r="NLO639" s="133"/>
      <c r="NLP639" s="133"/>
      <c r="NLQ639" s="133"/>
      <c r="NLR639" s="133"/>
      <c r="NLS639" s="133"/>
      <c r="NLT639" s="133"/>
      <c r="NLU639" s="133"/>
      <c r="NLV639" s="133"/>
      <c r="NLW639" s="133"/>
      <c r="NLX639" s="133"/>
      <c r="NLY639" s="133"/>
      <c r="NLZ639" s="133"/>
      <c r="NMA639" s="133"/>
      <c r="NMB639" s="133"/>
      <c r="NMC639" s="133"/>
      <c r="NMD639" s="133"/>
      <c r="NME639" s="133"/>
      <c r="NMF639" s="133"/>
      <c r="NMG639" s="133"/>
      <c r="NMH639" s="133"/>
      <c r="NMI639" s="133"/>
      <c r="NMJ639" s="133"/>
      <c r="NMK639" s="133"/>
      <c r="NML639" s="133"/>
      <c r="NMM639" s="133"/>
      <c r="NMN639" s="133"/>
      <c r="NMO639" s="133"/>
      <c r="NMP639" s="133"/>
      <c r="NMQ639" s="133"/>
      <c r="NMR639" s="133"/>
      <c r="NMS639" s="133"/>
      <c r="NMT639" s="133"/>
      <c r="NMU639" s="133"/>
      <c r="NMV639" s="133"/>
      <c r="NMW639" s="133"/>
      <c r="NMX639" s="133"/>
      <c r="NMY639" s="133"/>
      <c r="NMZ639" s="133"/>
      <c r="NNA639" s="133"/>
      <c r="NNB639" s="133"/>
      <c r="NNC639" s="133"/>
      <c r="NND639" s="133"/>
      <c r="NNE639" s="133"/>
      <c r="NNF639" s="133"/>
      <c r="NNG639" s="133"/>
      <c r="NNH639" s="133"/>
      <c r="NNI639" s="133"/>
      <c r="NNJ639" s="133"/>
      <c r="NNK639" s="133"/>
      <c r="NNL639" s="133"/>
      <c r="NNM639" s="133"/>
      <c r="NNN639" s="133"/>
      <c r="NNO639" s="133"/>
      <c r="NNP639" s="133"/>
      <c r="NNQ639" s="133"/>
      <c r="NNR639" s="133"/>
      <c r="NNS639" s="133"/>
      <c r="NNT639" s="133"/>
      <c r="NNU639" s="133"/>
      <c r="NNV639" s="133"/>
      <c r="NNW639" s="133"/>
      <c r="NNX639" s="133"/>
      <c r="NNY639" s="133"/>
      <c r="NNZ639" s="133"/>
      <c r="NOA639" s="133"/>
      <c r="NOB639" s="133"/>
      <c r="NOC639" s="133"/>
      <c r="NOD639" s="133"/>
      <c r="NOE639" s="133"/>
      <c r="NOF639" s="133"/>
      <c r="NOG639" s="133"/>
      <c r="NOH639" s="133"/>
      <c r="NOI639" s="133"/>
      <c r="NOJ639" s="133"/>
      <c r="NOK639" s="133"/>
      <c r="NOL639" s="133"/>
      <c r="NOM639" s="133"/>
      <c r="NON639" s="133"/>
      <c r="NOO639" s="133"/>
      <c r="NOP639" s="133"/>
      <c r="NOQ639" s="133"/>
      <c r="NOR639" s="133"/>
      <c r="NOS639" s="133"/>
      <c r="NOT639" s="133"/>
      <c r="NOU639" s="133"/>
      <c r="NOV639" s="133"/>
      <c r="NOW639" s="133"/>
      <c r="NOX639" s="133"/>
      <c r="NOY639" s="133"/>
      <c r="NOZ639" s="133"/>
      <c r="NPA639" s="133"/>
      <c r="NPB639" s="133"/>
      <c r="NPC639" s="133"/>
      <c r="NPD639" s="133"/>
      <c r="NPE639" s="133"/>
      <c r="NPF639" s="133"/>
      <c r="NPG639" s="133"/>
      <c r="NPH639" s="133"/>
      <c r="NPI639" s="133"/>
      <c r="NPJ639" s="133"/>
      <c r="NPK639" s="133"/>
      <c r="NPL639" s="133"/>
      <c r="NPM639" s="133"/>
      <c r="NPN639" s="133"/>
      <c r="NPO639" s="133"/>
      <c r="NPP639" s="133"/>
      <c r="NPQ639" s="133"/>
      <c r="NPR639" s="133"/>
      <c r="NPS639" s="133"/>
      <c r="NPT639" s="133"/>
      <c r="NPU639" s="133"/>
      <c r="NPV639" s="133"/>
      <c r="NPW639" s="133"/>
      <c r="NPX639" s="133"/>
      <c r="NPY639" s="133"/>
      <c r="NPZ639" s="133"/>
      <c r="NQA639" s="133"/>
      <c r="NQB639" s="133"/>
      <c r="NQC639" s="133"/>
      <c r="NQD639" s="133"/>
      <c r="NQE639" s="133"/>
      <c r="NQF639" s="133"/>
      <c r="NQG639" s="133"/>
      <c r="NQH639" s="133"/>
      <c r="NQI639" s="133"/>
      <c r="NQJ639" s="133"/>
      <c r="NQK639" s="133"/>
      <c r="NQL639" s="133"/>
      <c r="NQM639" s="133"/>
      <c r="NQN639" s="133"/>
      <c r="NQO639" s="133"/>
      <c r="NQP639" s="133"/>
      <c r="NQQ639" s="133"/>
      <c r="NQR639" s="133"/>
      <c r="NQS639" s="133"/>
      <c r="NQT639" s="133"/>
      <c r="NQU639" s="133"/>
      <c r="NQV639" s="133"/>
      <c r="NQW639" s="133"/>
      <c r="NQX639" s="133"/>
      <c r="NQY639" s="133"/>
      <c r="NQZ639" s="133"/>
      <c r="NRA639" s="133"/>
      <c r="NRB639" s="133"/>
      <c r="NRC639" s="133"/>
      <c r="NRD639" s="133"/>
      <c r="NRE639" s="133"/>
      <c r="NRF639" s="133"/>
      <c r="NRG639" s="133"/>
      <c r="NRH639" s="133"/>
      <c r="NRI639" s="133"/>
      <c r="NRJ639" s="133"/>
      <c r="NRK639" s="133"/>
      <c r="NRL639" s="133"/>
      <c r="NRM639" s="133"/>
      <c r="NRN639" s="133"/>
      <c r="NRO639" s="133"/>
      <c r="NRP639" s="133"/>
      <c r="NRQ639" s="133"/>
      <c r="NRR639" s="133"/>
      <c r="NRS639" s="133"/>
      <c r="NRT639" s="133"/>
      <c r="NRU639" s="133"/>
      <c r="NRV639" s="133"/>
      <c r="NRW639" s="133"/>
      <c r="NRX639" s="133"/>
      <c r="NRY639" s="133"/>
      <c r="NRZ639" s="133"/>
      <c r="NSA639" s="133"/>
      <c r="NSB639" s="133"/>
      <c r="NSC639" s="133"/>
      <c r="NSD639" s="133"/>
      <c r="NSE639" s="133"/>
      <c r="NSF639" s="133"/>
      <c r="NSG639" s="133"/>
      <c r="NSH639" s="133"/>
      <c r="NSI639" s="133"/>
      <c r="NSJ639" s="133"/>
      <c r="NSK639" s="133"/>
      <c r="NSL639" s="133"/>
      <c r="NSM639" s="133"/>
      <c r="NSN639" s="133"/>
      <c r="NSO639" s="133"/>
      <c r="NSP639" s="133"/>
      <c r="NSQ639" s="133"/>
      <c r="NSR639" s="133"/>
      <c r="NSS639" s="133"/>
      <c r="NST639" s="133"/>
      <c r="NSU639" s="133"/>
      <c r="NSV639" s="133"/>
      <c r="NSW639" s="133"/>
      <c r="NSX639" s="133"/>
      <c r="NSY639" s="133"/>
      <c r="NSZ639" s="133"/>
      <c r="NTA639" s="133"/>
      <c r="NTB639" s="133"/>
      <c r="NTC639" s="133"/>
      <c r="NTD639" s="133"/>
      <c r="NTE639" s="133"/>
      <c r="NTF639" s="133"/>
      <c r="NTG639" s="133"/>
      <c r="NTH639" s="133"/>
      <c r="NTI639" s="133"/>
      <c r="NTJ639" s="133"/>
      <c r="NTK639" s="133"/>
      <c r="NTL639" s="133"/>
      <c r="NTM639" s="133"/>
      <c r="NTN639" s="133"/>
      <c r="NTO639" s="133"/>
      <c r="NTP639" s="133"/>
      <c r="NTQ639" s="133"/>
      <c r="NTR639" s="133"/>
      <c r="NTS639" s="133"/>
      <c r="NTT639" s="133"/>
      <c r="NTU639" s="133"/>
      <c r="NTV639" s="133"/>
      <c r="NTW639" s="133"/>
      <c r="NTX639" s="133"/>
      <c r="NTY639" s="133"/>
      <c r="NTZ639" s="133"/>
      <c r="NUA639" s="133"/>
      <c r="NUB639" s="133"/>
      <c r="NUC639" s="133"/>
      <c r="NUD639" s="133"/>
      <c r="NUE639" s="133"/>
      <c r="NUF639" s="133"/>
      <c r="NUG639" s="133"/>
      <c r="NUH639" s="133"/>
      <c r="NUI639" s="133"/>
      <c r="NUJ639" s="133"/>
      <c r="NUK639" s="133"/>
      <c r="NUL639" s="133"/>
      <c r="NUM639" s="133"/>
      <c r="NUN639" s="133"/>
      <c r="NUO639" s="133"/>
      <c r="NUP639" s="133"/>
      <c r="NUQ639" s="133"/>
      <c r="NUR639" s="133"/>
      <c r="NUS639" s="133"/>
      <c r="NUT639" s="133"/>
      <c r="NUU639" s="133"/>
      <c r="NUV639" s="133"/>
      <c r="NUW639" s="133"/>
      <c r="NUX639" s="133"/>
      <c r="NUY639" s="133"/>
      <c r="NUZ639" s="133"/>
      <c r="NVA639" s="133"/>
      <c r="NVB639" s="133"/>
      <c r="NVC639" s="133"/>
      <c r="NVD639" s="133"/>
      <c r="NVE639" s="133"/>
      <c r="NVF639" s="133"/>
      <c r="NVG639" s="133"/>
      <c r="NVH639" s="133"/>
      <c r="NVI639" s="133"/>
      <c r="NVJ639" s="133"/>
      <c r="NVK639" s="133"/>
      <c r="NVL639" s="133"/>
      <c r="NVM639" s="133"/>
      <c r="NVN639" s="133"/>
      <c r="NVO639" s="133"/>
      <c r="NVP639" s="133"/>
      <c r="NVQ639" s="133"/>
      <c r="NVR639" s="133"/>
      <c r="NVS639" s="133"/>
      <c r="NVT639" s="133"/>
      <c r="NVU639" s="133"/>
      <c r="NVV639" s="133"/>
      <c r="NVW639" s="133"/>
      <c r="NVX639" s="133"/>
      <c r="NVY639" s="133"/>
      <c r="NVZ639" s="133"/>
      <c r="NWA639" s="133"/>
      <c r="NWB639" s="133"/>
      <c r="NWC639" s="133"/>
      <c r="NWD639" s="133"/>
      <c r="NWE639" s="133"/>
      <c r="NWF639" s="133"/>
      <c r="NWG639" s="133"/>
      <c r="NWH639" s="133"/>
      <c r="NWI639" s="133"/>
      <c r="NWJ639" s="133"/>
      <c r="NWK639" s="133"/>
      <c r="NWL639" s="133"/>
      <c r="NWM639" s="133"/>
      <c r="NWN639" s="133"/>
      <c r="NWO639" s="133"/>
      <c r="NWP639" s="133"/>
      <c r="NWQ639" s="133"/>
      <c r="NWR639" s="133"/>
      <c r="NWS639" s="133"/>
      <c r="NWT639" s="133"/>
      <c r="NWU639" s="133"/>
      <c r="NWV639" s="133"/>
      <c r="NWW639" s="133"/>
      <c r="NWX639" s="133"/>
      <c r="NWY639" s="133"/>
      <c r="NWZ639" s="133"/>
      <c r="NXA639" s="133"/>
      <c r="NXB639" s="133"/>
      <c r="NXC639" s="133"/>
      <c r="NXD639" s="133"/>
      <c r="NXE639" s="133"/>
      <c r="NXF639" s="133"/>
      <c r="NXG639" s="133"/>
      <c r="NXH639" s="133"/>
      <c r="NXI639" s="133"/>
      <c r="NXJ639" s="133"/>
      <c r="NXK639" s="133"/>
      <c r="NXL639" s="133"/>
      <c r="NXM639" s="133"/>
      <c r="NXN639" s="133"/>
      <c r="NXO639" s="133"/>
      <c r="NXP639" s="133"/>
      <c r="NXQ639" s="133"/>
      <c r="NXR639" s="133"/>
      <c r="NXS639" s="133"/>
      <c r="NXT639" s="133"/>
      <c r="NXU639" s="133"/>
      <c r="NXV639" s="133"/>
      <c r="NXW639" s="133"/>
      <c r="NXX639" s="133"/>
      <c r="NXY639" s="133"/>
      <c r="NXZ639" s="133"/>
      <c r="NYA639" s="133"/>
      <c r="NYB639" s="133"/>
      <c r="NYC639" s="133"/>
      <c r="NYD639" s="133"/>
      <c r="NYE639" s="133"/>
      <c r="NYF639" s="133"/>
      <c r="NYG639" s="133"/>
      <c r="NYH639" s="133"/>
      <c r="NYI639" s="133"/>
      <c r="NYJ639" s="133"/>
      <c r="NYK639" s="133"/>
      <c r="NYL639" s="133"/>
      <c r="NYM639" s="133"/>
      <c r="NYN639" s="133"/>
      <c r="NYO639" s="133"/>
      <c r="NYP639" s="133"/>
      <c r="NYQ639" s="133"/>
      <c r="NYR639" s="133"/>
      <c r="NYS639" s="133"/>
      <c r="NYT639" s="133"/>
      <c r="NYU639" s="133"/>
      <c r="NYV639" s="133"/>
      <c r="NYW639" s="133"/>
      <c r="NYX639" s="133"/>
      <c r="NYY639" s="133"/>
      <c r="NYZ639" s="133"/>
      <c r="NZA639" s="133"/>
      <c r="NZB639" s="133"/>
      <c r="NZC639" s="133"/>
      <c r="NZD639" s="133"/>
      <c r="NZE639" s="133"/>
      <c r="NZF639" s="133"/>
      <c r="NZG639" s="133"/>
      <c r="NZH639" s="133"/>
      <c r="NZI639" s="133"/>
      <c r="NZJ639" s="133"/>
      <c r="NZK639" s="133"/>
      <c r="NZL639" s="133"/>
      <c r="NZM639" s="133"/>
      <c r="NZN639" s="133"/>
      <c r="NZO639" s="133"/>
      <c r="NZP639" s="133"/>
      <c r="NZQ639" s="133"/>
      <c r="NZR639" s="133"/>
      <c r="NZS639" s="133"/>
      <c r="NZT639" s="133"/>
      <c r="NZU639" s="133"/>
      <c r="NZV639" s="133"/>
      <c r="NZW639" s="133"/>
      <c r="NZX639" s="133"/>
      <c r="NZY639" s="133"/>
      <c r="NZZ639" s="133"/>
      <c r="OAA639" s="133"/>
      <c r="OAB639" s="133"/>
      <c r="OAC639" s="133"/>
      <c r="OAD639" s="133"/>
      <c r="OAE639" s="133"/>
      <c r="OAF639" s="133"/>
      <c r="OAG639" s="133"/>
      <c r="OAH639" s="133"/>
      <c r="OAI639" s="133"/>
      <c r="OAJ639" s="133"/>
      <c r="OAK639" s="133"/>
      <c r="OAL639" s="133"/>
      <c r="OAM639" s="133"/>
      <c r="OAN639" s="133"/>
      <c r="OAO639" s="133"/>
      <c r="OAP639" s="133"/>
      <c r="OAQ639" s="133"/>
      <c r="OAR639" s="133"/>
      <c r="OAS639" s="133"/>
      <c r="OAT639" s="133"/>
      <c r="OAU639" s="133"/>
      <c r="OAV639" s="133"/>
      <c r="OAW639" s="133"/>
      <c r="OAX639" s="133"/>
      <c r="OAY639" s="133"/>
      <c r="OAZ639" s="133"/>
      <c r="OBA639" s="133"/>
      <c r="OBB639" s="133"/>
      <c r="OBC639" s="133"/>
      <c r="OBD639" s="133"/>
      <c r="OBE639" s="133"/>
      <c r="OBF639" s="133"/>
      <c r="OBG639" s="133"/>
      <c r="OBH639" s="133"/>
      <c r="OBI639" s="133"/>
      <c r="OBJ639" s="133"/>
      <c r="OBK639" s="133"/>
      <c r="OBL639" s="133"/>
      <c r="OBM639" s="133"/>
      <c r="OBN639" s="133"/>
      <c r="OBO639" s="133"/>
      <c r="OBP639" s="133"/>
      <c r="OBQ639" s="133"/>
      <c r="OBR639" s="133"/>
      <c r="OBS639" s="133"/>
      <c r="OBT639" s="133"/>
      <c r="OBU639" s="133"/>
      <c r="OBV639" s="133"/>
      <c r="OBW639" s="133"/>
      <c r="OBX639" s="133"/>
      <c r="OBY639" s="133"/>
      <c r="OBZ639" s="133"/>
      <c r="OCA639" s="133"/>
      <c r="OCB639" s="133"/>
      <c r="OCC639" s="133"/>
      <c r="OCD639" s="133"/>
      <c r="OCE639" s="133"/>
      <c r="OCF639" s="133"/>
      <c r="OCG639" s="133"/>
      <c r="OCH639" s="133"/>
      <c r="OCI639" s="133"/>
      <c r="OCJ639" s="133"/>
      <c r="OCK639" s="133"/>
      <c r="OCL639" s="133"/>
      <c r="OCM639" s="133"/>
      <c r="OCN639" s="133"/>
      <c r="OCO639" s="133"/>
      <c r="OCP639" s="133"/>
      <c r="OCQ639" s="133"/>
      <c r="OCR639" s="133"/>
      <c r="OCS639" s="133"/>
      <c r="OCT639" s="133"/>
      <c r="OCU639" s="133"/>
      <c r="OCV639" s="133"/>
      <c r="OCW639" s="133"/>
      <c r="OCX639" s="133"/>
      <c r="OCY639" s="133"/>
      <c r="OCZ639" s="133"/>
      <c r="ODA639" s="133"/>
      <c r="ODB639" s="133"/>
      <c r="ODC639" s="133"/>
      <c r="ODD639" s="133"/>
      <c r="ODE639" s="133"/>
      <c r="ODF639" s="133"/>
      <c r="ODG639" s="133"/>
      <c r="ODH639" s="133"/>
      <c r="ODI639" s="133"/>
      <c r="ODJ639" s="133"/>
      <c r="ODK639" s="133"/>
      <c r="ODL639" s="133"/>
      <c r="ODM639" s="133"/>
      <c r="ODN639" s="133"/>
      <c r="ODO639" s="133"/>
      <c r="ODP639" s="133"/>
      <c r="ODQ639" s="133"/>
      <c r="ODR639" s="133"/>
      <c r="ODS639" s="133"/>
      <c r="ODT639" s="133"/>
      <c r="ODU639" s="133"/>
      <c r="ODV639" s="133"/>
      <c r="ODW639" s="133"/>
      <c r="ODX639" s="133"/>
      <c r="ODY639" s="133"/>
      <c r="ODZ639" s="133"/>
      <c r="OEA639" s="133"/>
      <c r="OEB639" s="133"/>
      <c r="OEC639" s="133"/>
      <c r="OED639" s="133"/>
      <c r="OEE639" s="133"/>
      <c r="OEF639" s="133"/>
      <c r="OEG639" s="133"/>
      <c r="OEH639" s="133"/>
      <c r="OEI639" s="133"/>
      <c r="OEJ639" s="133"/>
      <c r="OEK639" s="133"/>
      <c r="OEL639" s="133"/>
      <c r="OEM639" s="133"/>
      <c r="OEN639" s="133"/>
      <c r="OEO639" s="133"/>
      <c r="OEP639" s="133"/>
      <c r="OEQ639" s="133"/>
      <c r="OER639" s="133"/>
      <c r="OES639" s="133"/>
      <c r="OET639" s="133"/>
      <c r="OEU639" s="133"/>
      <c r="OEV639" s="133"/>
      <c r="OEW639" s="133"/>
      <c r="OEX639" s="133"/>
      <c r="OEY639" s="133"/>
      <c r="OEZ639" s="133"/>
      <c r="OFA639" s="133"/>
      <c r="OFB639" s="133"/>
      <c r="OFC639" s="133"/>
      <c r="OFD639" s="133"/>
      <c r="OFE639" s="133"/>
      <c r="OFF639" s="133"/>
      <c r="OFG639" s="133"/>
      <c r="OFH639" s="133"/>
      <c r="OFI639" s="133"/>
      <c r="OFJ639" s="133"/>
      <c r="OFK639" s="133"/>
      <c r="OFL639" s="133"/>
      <c r="OFM639" s="133"/>
      <c r="OFN639" s="133"/>
      <c r="OFO639" s="133"/>
      <c r="OFP639" s="133"/>
      <c r="OFQ639" s="133"/>
      <c r="OFR639" s="133"/>
      <c r="OFS639" s="133"/>
      <c r="OFT639" s="133"/>
      <c r="OFU639" s="133"/>
      <c r="OFV639" s="133"/>
      <c r="OFW639" s="133"/>
      <c r="OFX639" s="133"/>
      <c r="OFY639" s="133"/>
      <c r="OFZ639" s="133"/>
      <c r="OGA639" s="133"/>
      <c r="OGB639" s="133"/>
      <c r="OGC639" s="133"/>
      <c r="OGD639" s="133"/>
      <c r="OGE639" s="133"/>
      <c r="OGF639" s="133"/>
      <c r="OGG639" s="133"/>
      <c r="OGH639" s="133"/>
      <c r="OGI639" s="133"/>
      <c r="OGJ639" s="133"/>
      <c r="OGK639" s="133"/>
      <c r="OGL639" s="133"/>
      <c r="OGM639" s="133"/>
      <c r="OGN639" s="133"/>
      <c r="OGO639" s="133"/>
      <c r="OGP639" s="133"/>
      <c r="OGQ639" s="133"/>
      <c r="OGR639" s="133"/>
      <c r="OGS639" s="133"/>
      <c r="OGT639" s="133"/>
      <c r="OGU639" s="133"/>
      <c r="OGV639" s="133"/>
      <c r="OGW639" s="133"/>
      <c r="OGX639" s="133"/>
      <c r="OGY639" s="133"/>
      <c r="OGZ639" s="133"/>
      <c r="OHA639" s="133"/>
      <c r="OHB639" s="133"/>
      <c r="OHC639" s="133"/>
      <c r="OHD639" s="133"/>
      <c r="OHE639" s="133"/>
      <c r="OHF639" s="133"/>
      <c r="OHG639" s="133"/>
      <c r="OHH639" s="133"/>
      <c r="OHI639" s="133"/>
      <c r="OHJ639" s="133"/>
      <c r="OHK639" s="133"/>
      <c r="OHL639" s="133"/>
      <c r="OHM639" s="133"/>
      <c r="OHN639" s="133"/>
      <c r="OHO639" s="133"/>
      <c r="OHP639" s="133"/>
      <c r="OHQ639" s="133"/>
      <c r="OHR639" s="133"/>
      <c r="OHS639" s="133"/>
      <c r="OHT639" s="133"/>
      <c r="OHU639" s="133"/>
      <c r="OHV639" s="133"/>
      <c r="OHW639" s="133"/>
      <c r="OHX639" s="133"/>
      <c r="OHY639" s="133"/>
      <c r="OHZ639" s="133"/>
      <c r="OIA639" s="133"/>
      <c r="OIB639" s="133"/>
      <c r="OIC639" s="133"/>
      <c r="OID639" s="133"/>
      <c r="OIE639" s="133"/>
      <c r="OIF639" s="133"/>
      <c r="OIG639" s="133"/>
      <c r="OIH639" s="133"/>
      <c r="OII639" s="133"/>
      <c r="OIJ639" s="133"/>
      <c r="OIK639" s="133"/>
      <c r="OIL639" s="133"/>
      <c r="OIM639" s="133"/>
      <c r="OIN639" s="133"/>
      <c r="OIO639" s="133"/>
      <c r="OIP639" s="133"/>
      <c r="OIQ639" s="133"/>
      <c r="OIR639" s="133"/>
      <c r="OIS639" s="133"/>
      <c r="OIT639" s="133"/>
      <c r="OIU639" s="133"/>
      <c r="OIV639" s="133"/>
      <c r="OIW639" s="133"/>
      <c r="OIX639" s="133"/>
      <c r="OIY639" s="133"/>
      <c r="OIZ639" s="133"/>
      <c r="OJA639" s="133"/>
      <c r="OJB639" s="133"/>
      <c r="OJC639" s="133"/>
      <c r="OJD639" s="133"/>
      <c r="OJE639" s="133"/>
      <c r="OJF639" s="133"/>
      <c r="OJG639" s="133"/>
      <c r="OJH639" s="133"/>
      <c r="OJI639" s="133"/>
      <c r="OJJ639" s="133"/>
      <c r="OJK639" s="133"/>
      <c r="OJL639" s="133"/>
      <c r="OJM639" s="133"/>
      <c r="OJN639" s="133"/>
      <c r="OJO639" s="133"/>
      <c r="OJP639" s="133"/>
      <c r="OJQ639" s="133"/>
      <c r="OJR639" s="133"/>
      <c r="OJS639" s="133"/>
      <c r="OJT639" s="133"/>
      <c r="OJU639" s="133"/>
      <c r="OJV639" s="133"/>
      <c r="OJW639" s="133"/>
      <c r="OJX639" s="133"/>
      <c r="OJY639" s="133"/>
      <c r="OJZ639" s="133"/>
      <c r="OKA639" s="133"/>
      <c r="OKB639" s="133"/>
      <c r="OKC639" s="133"/>
      <c r="OKD639" s="133"/>
      <c r="OKE639" s="133"/>
      <c r="OKF639" s="133"/>
      <c r="OKG639" s="133"/>
      <c r="OKH639" s="133"/>
      <c r="OKI639" s="133"/>
      <c r="OKJ639" s="133"/>
      <c r="OKK639" s="133"/>
      <c r="OKL639" s="133"/>
      <c r="OKM639" s="133"/>
      <c r="OKN639" s="133"/>
      <c r="OKO639" s="133"/>
      <c r="OKP639" s="133"/>
      <c r="OKQ639" s="133"/>
      <c r="OKR639" s="133"/>
      <c r="OKS639" s="133"/>
      <c r="OKT639" s="133"/>
      <c r="OKU639" s="133"/>
      <c r="OKV639" s="133"/>
      <c r="OKW639" s="133"/>
      <c r="OKX639" s="133"/>
      <c r="OKY639" s="133"/>
      <c r="OKZ639" s="133"/>
      <c r="OLA639" s="133"/>
      <c r="OLB639" s="133"/>
      <c r="OLC639" s="133"/>
      <c r="OLD639" s="133"/>
      <c r="OLE639" s="133"/>
      <c r="OLF639" s="133"/>
      <c r="OLG639" s="133"/>
      <c r="OLH639" s="133"/>
      <c r="OLI639" s="133"/>
      <c r="OLJ639" s="133"/>
      <c r="OLK639" s="133"/>
      <c r="OLL639" s="133"/>
      <c r="OLM639" s="133"/>
      <c r="OLN639" s="133"/>
      <c r="OLO639" s="133"/>
      <c r="OLP639" s="133"/>
      <c r="OLQ639" s="133"/>
      <c r="OLR639" s="133"/>
      <c r="OLS639" s="133"/>
      <c r="OLT639" s="133"/>
      <c r="OLU639" s="133"/>
      <c r="OLV639" s="133"/>
      <c r="OLW639" s="133"/>
      <c r="OLX639" s="133"/>
      <c r="OLY639" s="133"/>
      <c r="OLZ639" s="133"/>
      <c r="OMA639" s="133"/>
      <c r="OMB639" s="133"/>
      <c r="OMC639" s="133"/>
      <c r="OMD639" s="133"/>
      <c r="OME639" s="133"/>
      <c r="OMF639" s="133"/>
      <c r="OMG639" s="133"/>
      <c r="OMH639" s="133"/>
      <c r="OMI639" s="133"/>
      <c r="OMJ639" s="133"/>
      <c r="OMK639" s="133"/>
      <c r="OML639" s="133"/>
      <c r="OMM639" s="133"/>
      <c r="OMN639" s="133"/>
      <c r="OMO639" s="133"/>
      <c r="OMP639" s="133"/>
      <c r="OMQ639" s="133"/>
      <c r="OMR639" s="133"/>
      <c r="OMS639" s="133"/>
      <c r="OMT639" s="133"/>
      <c r="OMU639" s="133"/>
      <c r="OMV639" s="133"/>
      <c r="OMW639" s="133"/>
      <c r="OMX639" s="133"/>
      <c r="OMY639" s="133"/>
      <c r="OMZ639" s="133"/>
      <c r="ONA639" s="133"/>
      <c r="ONB639" s="133"/>
      <c r="ONC639" s="133"/>
      <c r="OND639" s="133"/>
      <c r="ONE639" s="133"/>
      <c r="ONF639" s="133"/>
      <c r="ONG639" s="133"/>
      <c r="ONH639" s="133"/>
      <c r="ONI639" s="133"/>
      <c r="ONJ639" s="133"/>
      <c r="ONK639" s="133"/>
      <c r="ONL639" s="133"/>
      <c r="ONM639" s="133"/>
      <c r="ONN639" s="133"/>
      <c r="ONO639" s="133"/>
      <c r="ONP639" s="133"/>
      <c r="ONQ639" s="133"/>
      <c r="ONR639" s="133"/>
      <c r="ONS639" s="133"/>
      <c r="ONT639" s="133"/>
      <c r="ONU639" s="133"/>
      <c r="ONV639" s="133"/>
      <c r="ONW639" s="133"/>
      <c r="ONX639" s="133"/>
      <c r="ONY639" s="133"/>
      <c r="ONZ639" s="133"/>
      <c r="OOA639" s="133"/>
      <c r="OOB639" s="133"/>
      <c r="OOC639" s="133"/>
      <c r="OOD639" s="133"/>
      <c r="OOE639" s="133"/>
      <c r="OOF639" s="133"/>
      <c r="OOG639" s="133"/>
      <c r="OOH639" s="133"/>
      <c r="OOI639" s="133"/>
      <c r="OOJ639" s="133"/>
      <c r="OOK639" s="133"/>
      <c r="OOL639" s="133"/>
      <c r="OOM639" s="133"/>
      <c r="OON639" s="133"/>
      <c r="OOO639" s="133"/>
      <c r="OOP639" s="133"/>
      <c r="OOQ639" s="133"/>
      <c r="OOR639" s="133"/>
      <c r="OOS639" s="133"/>
      <c r="OOT639" s="133"/>
      <c r="OOU639" s="133"/>
      <c r="OOV639" s="133"/>
      <c r="OOW639" s="133"/>
      <c r="OOX639" s="133"/>
      <c r="OOY639" s="133"/>
      <c r="OOZ639" s="133"/>
      <c r="OPA639" s="133"/>
      <c r="OPB639" s="133"/>
      <c r="OPC639" s="133"/>
      <c r="OPD639" s="133"/>
      <c r="OPE639" s="133"/>
      <c r="OPF639" s="133"/>
      <c r="OPG639" s="133"/>
      <c r="OPH639" s="133"/>
      <c r="OPI639" s="133"/>
      <c r="OPJ639" s="133"/>
      <c r="OPK639" s="133"/>
      <c r="OPL639" s="133"/>
      <c r="OPM639" s="133"/>
      <c r="OPN639" s="133"/>
      <c r="OPO639" s="133"/>
      <c r="OPP639" s="133"/>
      <c r="OPQ639" s="133"/>
      <c r="OPR639" s="133"/>
      <c r="OPS639" s="133"/>
      <c r="OPT639" s="133"/>
      <c r="OPU639" s="133"/>
      <c r="OPV639" s="133"/>
      <c r="OPW639" s="133"/>
      <c r="OPX639" s="133"/>
      <c r="OPY639" s="133"/>
      <c r="OPZ639" s="133"/>
      <c r="OQA639" s="133"/>
      <c r="OQB639" s="133"/>
      <c r="OQC639" s="133"/>
      <c r="OQD639" s="133"/>
      <c r="OQE639" s="133"/>
      <c r="OQF639" s="133"/>
      <c r="OQG639" s="133"/>
      <c r="OQH639" s="133"/>
      <c r="OQI639" s="133"/>
      <c r="OQJ639" s="133"/>
      <c r="OQK639" s="133"/>
      <c r="OQL639" s="133"/>
      <c r="OQM639" s="133"/>
      <c r="OQN639" s="133"/>
      <c r="OQO639" s="133"/>
      <c r="OQP639" s="133"/>
      <c r="OQQ639" s="133"/>
      <c r="OQR639" s="133"/>
      <c r="OQS639" s="133"/>
      <c r="OQT639" s="133"/>
      <c r="OQU639" s="133"/>
      <c r="OQV639" s="133"/>
      <c r="OQW639" s="133"/>
      <c r="OQX639" s="133"/>
      <c r="OQY639" s="133"/>
      <c r="OQZ639" s="133"/>
      <c r="ORA639" s="133"/>
      <c r="ORB639" s="133"/>
      <c r="ORC639" s="133"/>
      <c r="ORD639" s="133"/>
      <c r="ORE639" s="133"/>
      <c r="ORF639" s="133"/>
      <c r="ORG639" s="133"/>
      <c r="ORH639" s="133"/>
      <c r="ORI639" s="133"/>
      <c r="ORJ639" s="133"/>
      <c r="ORK639" s="133"/>
      <c r="ORL639" s="133"/>
      <c r="ORM639" s="133"/>
      <c r="ORN639" s="133"/>
      <c r="ORO639" s="133"/>
      <c r="ORP639" s="133"/>
      <c r="ORQ639" s="133"/>
      <c r="ORR639" s="133"/>
      <c r="ORS639" s="133"/>
      <c r="ORT639" s="133"/>
      <c r="ORU639" s="133"/>
      <c r="ORV639" s="133"/>
      <c r="ORW639" s="133"/>
      <c r="ORX639" s="133"/>
      <c r="ORY639" s="133"/>
      <c r="ORZ639" s="133"/>
      <c r="OSA639" s="133"/>
      <c r="OSB639" s="133"/>
      <c r="OSC639" s="133"/>
      <c r="OSD639" s="133"/>
      <c r="OSE639" s="133"/>
      <c r="OSF639" s="133"/>
      <c r="OSG639" s="133"/>
      <c r="OSH639" s="133"/>
      <c r="OSI639" s="133"/>
      <c r="OSJ639" s="133"/>
      <c r="OSK639" s="133"/>
      <c r="OSL639" s="133"/>
      <c r="OSM639" s="133"/>
      <c r="OSN639" s="133"/>
      <c r="OSO639" s="133"/>
      <c r="OSP639" s="133"/>
      <c r="OSQ639" s="133"/>
      <c r="OSR639" s="133"/>
      <c r="OSS639" s="133"/>
      <c r="OST639" s="133"/>
      <c r="OSU639" s="133"/>
      <c r="OSV639" s="133"/>
      <c r="OSW639" s="133"/>
      <c r="OSX639" s="133"/>
      <c r="OSY639" s="133"/>
      <c r="OSZ639" s="133"/>
      <c r="OTA639" s="133"/>
      <c r="OTB639" s="133"/>
      <c r="OTC639" s="133"/>
      <c r="OTD639" s="133"/>
      <c r="OTE639" s="133"/>
      <c r="OTF639" s="133"/>
      <c r="OTG639" s="133"/>
      <c r="OTH639" s="133"/>
      <c r="OTI639" s="133"/>
      <c r="OTJ639" s="133"/>
      <c r="OTK639" s="133"/>
      <c r="OTL639" s="133"/>
      <c r="OTM639" s="133"/>
      <c r="OTN639" s="133"/>
      <c r="OTO639" s="133"/>
      <c r="OTP639" s="133"/>
      <c r="OTQ639" s="133"/>
      <c r="OTR639" s="133"/>
      <c r="OTS639" s="133"/>
      <c r="OTT639" s="133"/>
      <c r="OTU639" s="133"/>
      <c r="OTV639" s="133"/>
      <c r="OTW639" s="133"/>
      <c r="OTX639" s="133"/>
      <c r="OTY639" s="133"/>
      <c r="OTZ639" s="133"/>
      <c r="OUA639" s="133"/>
      <c r="OUB639" s="133"/>
      <c r="OUC639" s="133"/>
      <c r="OUD639" s="133"/>
      <c r="OUE639" s="133"/>
      <c r="OUF639" s="133"/>
      <c r="OUG639" s="133"/>
      <c r="OUH639" s="133"/>
      <c r="OUI639" s="133"/>
      <c r="OUJ639" s="133"/>
      <c r="OUK639" s="133"/>
      <c r="OUL639" s="133"/>
      <c r="OUM639" s="133"/>
      <c r="OUN639" s="133"/>
      <c r="OUO639" s="133"/>
      <c r="OUP639" s="133"/>
      <c r="OUQ639" s="133"/>
      <c r="OUR639" s="133"/>
      <c r="OUS639" s="133"/>
      <c r="OUT639" s="133"/>
      <c r="OUU639" s="133"/>
      <c r="OUV639" s="133"/>
      <c r="OUW639" s="133"/>
      <c r="OUX639" s="133"/>
      <c r="OUY639" s="133"/>
      <c r="OUZ639" s="133"/>
      <c r="OVA639" s="133"/>
      <c r="OVB639" s="133"/>
      <c r="OVC639" s="133"/>
      <c r="OVD639" s="133"/>
      <c r="OVE639" s="133"/>
      <c r="OVF639" s="133"/>
      <c r="OVG639" s="133"/>
      <c r="OVH639" s="133"/>
      <c r="OVI639" s="133"/>
      <c r="OVJ639" s="133"/>
      <c r="OVK639" s="133"/>
      <c r="OVL639" s="133"/>
      <c r="OVM639" s="133"/>
      <c r="OVN639" s="133"/>
      <c r="OVO639" s="133"/>
      <c r="OVP639" s="133"/>
      <c r="OVQ639" s="133"/>
      <c r="OVR639" s="133"/>
      <c r="OVS639" s="133"/>
      <c r="OVT639" s="133"/>
      <c r="OVU639" s="133"/>
      <c r="OVV639" s="133"/>
      <c r="OVW639" s="133"/>
      <c r="OVX639" s="133"/>
      <c r="OVY639" s="133"/>
      <c r="OVZ639" s="133"/>
      <c r="OWA639" s="133"/>
      <c r="OWB639" s="133"/>
      <c r="OWC639" s="133"/>
      <c r="OWD639" s="133"/>
      <c r="OWE639" s="133"/>
      <c r="OWF639" s="133"/>
      <c r="OWG639" s="133"/>
      <c r="OWH639" s="133"/>
      <c r="OWI639" s="133"/>
      <c r="OWJ639" s="133"/>
      <c r="OWK639" s="133"/>
      <c r="OWL639" s="133"/>
      <c r="OWM639" s="133"/>
      <c r="OWN639" s="133"/>
      <c r="OWO639" s="133"/>
      <c r="OWP639" s="133"/>
      <c r="OWQ639" s="133"/>
      <c r="OWR639" s="133"/>
      <c r="OWS639" s="133"/>
      <c r="OWT639" s="133"/>
      <c r="OWU639" s="133"/>
      <c r="OWV639" s="133"/>
      <c r="OWW639" s="133"/>
      <c r="OWX639" s="133"/>
      <c r="OWY639" s="133"/>
      <c r="OWZ639" s="133"/>
      <c r="OXA639" s="133"/>
      <c r="OXB639" s="133"/>
      <c r="OXC639" s="133"/>
      <c r="OXD639" s="133"/>
      <c r="OXE639" s="133"/>
      <c r="OXF639" s="133"/>
      <c r="OXG639" s="133"/>
      <c r="OXH639" s="133"/>
      <c r="OXI639" s="133"/>
      <c r="OXJ639" s="133"/>
      <c r="OXK639" s="133"/>
      <c r="OXL639" s="133"/>
      <c r="OXM639" s="133"/>
      <c r="OXN639" s="133"/>
      <c r="OXO639" s="133"/>
      <c r="OXP639" s="133"/>
      <c r="OXQ639" s="133"/>
      <c r="OXR639" s="133"/>
      <c r="OXS639" s="133"/>
      <c r="OXT639" s="133"/>
      <c r="OXU639" s="133"/>
      <c r="OXV639" s="133"/>
      <c r="OXW639" s="133"/>
      <c r="OXX639" s="133"/>
      <c r="OXY639" s="133"/>
      <c r="OXZ639" s="133"/>
      <c r="OYA639" s="133"/>
      <c r="OYB639" s="133"/>
      <c r="OYC639" s="133"/>
      <c r="OYD639" s="133"/>
      <c r="OYE639" s="133"/>
      <c r="OYF639" s="133"/>
      <c r="OYG639" s="133"/>
      <c r="OYH639" s="133"/>
      <c r="OYI639" s="133"/>
      <c r="OYJ639" s="133"/>
      <c r="OYK639" s="133"/>
      <c r="OYL639" s="133"/>
      <c r="OYM639" s="133"/>
      <c r="OYN639" s="133"/>
      <c r="OYO639" s="133"/>
      <c r="OYP639" s="133"/>
      <c r="OYQ639" s="133"/>
      <c r="OYR639" s="133"/>
      <c r="OYS639" s="133"/>
      <c r="OYT639" s="133"/>
      <c r="OYU639" s="133"/>
      <c r="OYV639" s="133"/>
      <c r="OYW639" s="133"/>
      <c r="OYX639" s="133"/>
      <c r="OYY639" s="133"/>
      <c r="OYZ639" s="133"/>
      <c r="OZA639" s="133"/>
      <c r="OZB639" s="133"/>
      <c r="OZC639" s="133"/>
      <c r="OZD639" s="133"/>
      <c r="OZE639" s="133"/>
      <c r="OZF639" s="133"/>
      <c r="OZG639" s="133"/>
      <c r="OZH639" s="133"/>
      <c r="OZI639" s="133"/>
      <c r="OZJ639" s="133"/>
      <c r="OZK639" s="133"/>
      <c r="OZL639" s="133"/>
      <c r="OZM639" s="133"/>
      <c r="OZN639" s="133"/>
      <c r="OZO639" s="133"/>
      <c r="OZP639" s="133"/>
      <c r="OZQ639" s="133"/>
      <c r="OZR639" s="133"/>
      <c r="OZS639" s="133"/>
      <c r="OZT639" s="133"/>
      <c r="OZU639" s="133"/>
      <c r="OZV639" s="133"/>
      <c r="OZW639" s="133"/>
      <c r="OZX639" s="133"/>
      <c r="OZY639" s="133"/>
      <c r="OZZ639" s="133"/>
      <c r="PAA639" s="133"/>
      <c r="PAB639" s="133"/>
      <c r="PAC639" s="133"/>
      <c r="PAD639" s="133"/>
      <c r="PAE639" s="133"/>
      <c r="PAF639" s="133"/>
      <c r="PAG639" s="133"/>
      <c r="PAH639" s="133"/>
      <c r="PAI639" s="133"/>
      <c r="PAJ639" s="133"/>
      <c r="PAK639" s="133"/>
      <c r="PAL639" s="133"/>
      <c r="PAM639" s="133"/>
      <c r="PAN639" s="133"/>
      <c r="PAO639" s="133"/>
      <c r="PAP639" s="133"/>
      <c r="PAQ639" s="133"/>
      <c r="PAR639" s="133"/>
      <c r="PAS639" s="133"/>
      <c r="PAT639" s="133"/>
      <c r="PAU639" s="133"/>
      <c r="PAV639" s="133"/>
      <c r="PAW639" s="133"/>
      <c r="PAX639" s="133"/>
      <c r="PAY639" s="133"/>
      <c r="PAZ639" s="133"/>
      <c r="PBA639" s="133"/>
      <c r="PBB639" s="133"/>
      <c r="PBC639" s="133"/>
      <c r="PBD639" s="133"/>
      <c r="PBE639" s="133"/>
      <c r="PBF639" s="133"/>
      <c r="PBG639" s="133"/>
      <c r="PBH639" s="133"/>
      <c r="PBI639" s="133"/>
      <c r="PBJ639" s="133"/>
      <c r="PBK639" s="133"/>
      <c r="PBL639" s="133"/>
      <c r="PBM639" s="133"/>
      <c r="PBN639" s="133"/>
      <c r="PBO639" s="133"/>
      <c r="PBP639" s="133"/>
      <c r="PBQ639" s="133"/>
      <c r="PBR639" s="133"/>
      <c r="PBS639" s="133"/>
      <c r="PBT639" s="133"/>
      <c r="PBU639" s="133"/>
      <c r="PBV639" s="133"/>
      <c r="PBW639" s="133"/>
      <c r="PBX639" s="133"/>
      <c r="PBY639" s="133"/>
      <c r="PBZ639" s="133"/>
      <c r="PCA639" s="133"/>
      <c r="PCB639" s="133"/>
      <c r="PCC639" s="133"/>
      <c r="PCD639" s="133"/>
      <c r="PCE639" s="133"/>
      <c r="PCF639" s="133"/>
      <c r="PCG639" s="133"/>
      <c r="PCH639" s="133"/>
      <c r="PCI639" s="133"/>
      <c r="PCJ639" s="133"/>
      <c r="PCK639" s="133"/>
      <c r="PCL639" s="133"/>
      <c r="PCM639" s="133"/>
      <c r="PCN639" s="133"/>
      <c r="PCO639" s="133"/>
      <c r="PCP639" s="133"/>
      <c r="PCQ639" s="133"/>
      <c r="PCR639" s="133"/>
      <c r="PCS639" s="133"/>
      <c r="PCT639" s="133"/>
      <c r="PCU639" s="133"/>
      <c r="PCV639" s="133"/>
      <c r="PCW639" s="133"/>
      <c r="PCX639" s="133"/>
      <c r="PCY639" s="133"/>
      <c r="PCZ639" s="133"/>
      <c r="PDA639" s="133"/>
      <c r="PDB639" s="133"/>
      <c r="PDC639" s="133"/>
      <c r="PDD639" s="133"/>
      <c r="PDE639" s="133"/>
      <c r="PDF639" s="133"/>
      <c r="PDG639" s="133"/>
      <c r="PDH639" s="133"/>
      <c r="PDI639" s="133"/>
      <c r="PDJ639" s="133"/>
      <c r="PDK639" s="133"/>
      <c r="PDL639" s="133"/>
      <c r="PDM639" s="133"/>
      <c r="PDN639" s="133"/>
      <c r="PDO639" s="133"/>
      <c r="PDP639" s="133"/>
      <c r="PDQ639" s="133"/>
      <c r="PDR639" s="133"/>
      <c r="PDS639" s="133"/>
      <c r="PDT639" s="133"/>
      <c r="PDU639" s="133"/>
      <c r="PDV639" s="133"/>
      <c r="PDW639" s="133"/>
      <c r="PDX639" s="133"/>
      <c r="PDY639" s="133"/>
      <c r="PDZ639" s="133"/>
      <c r="PEA639" s="133"/>
      <c r="PEB639" s="133"/>
      <c r="PEC639" s="133"/>
      <c r="PED639" s="133"/>
      <c r="PEE639" s="133"/>
      <c r="PEF639" s="133"/>
      <c r="PEG639" s="133"/>
      <c r="PEH639" s="133"/>
      <c r="PEI639" s="133"/>
      <c r="PEJ639" s="133"/>
      <c r="PEK639" s="133"/>
      <c r="PEL639" s="133"/>
      <c r="PEM639" s="133"/>
      <c r="PEN639" s="133"/>
      <c r="PEO639" s="133"/>
      <c r="PEP639" s="133"/>
      <c r="PEQ639" s="133"/>
      <c r="PER639" s="133"/>
      <c r="PES639" s="133"/>
      <c r="PET639" s="133"/>
      <c r="PEU639" s="133"/>
      <c r="PEV639" s="133"/>
      <c r="PEW639" s="133"/>
      <c r="PEX639" s="133"/>
      <c r="PEY639" s="133"/>
      <c r="PEZ639" s="133"/>
      <c r="PFA639" s="133"/>
      <c r="PFB639" s="133"/>
      <c r="PFC639" s="133"/>
      <c r="PFD639" s="133"/>
      <c r="PFE639" s="133"/>
      <c r="PFF639" s="133"/>
      <c r="PFG639" s="133"/>
      <c r="PFH639" s="133"/>
      <c r="PFI639" s="133"/>
      <c r="PFJ639" s="133"/>
      <c r="PFK639" s="133"/>
      <c r="PFL639" s="133"/>
      <c r="PFM639" s="133"/>
      <c r="PFN639" s="133"/>
      <c r="PFO639" s="133"/>
      <c r="PFP639" s="133"/>
      <c r="PFQ639" s="133"/>
      <c r="PFR639" s="133"/>
      <c r="PFS639" s="133"/>
      <c r="PFT639" s="133"/>
      <c r="PFU639" s="133"/>
      <c r="PFV639" s="133"/>
      <c r="PFW639" s="133"/>
      <c r="PFX639" s="133"/>
      <c r="PFY639" s="133"/>
      <c r="PFZ639" s="133"/>
      <c r="PGA639" s="133"/>
      <c r="PGB639" s="133"/>
      <c r="PGC639" s="133"/>
      <c r="PGD639" s="133"/>
      <c r="PGE639" s="133"/>
      <c r="PGF639" s="133"/>
      <c r="PGG639" s="133"/>
      <c r="PGH639" s="133"/>
      <c r="PGI639" s="133"/>
      <c r="PGJ639" s="133"/>
      <c r="PGK639" s="133"/>
      <c r="PGL639" s="133"/>
      <c r="PGM639" s="133"/>
      <c r="PGN639" s="133"/>
      <c r="PGO639" s="133"/>
      <c r="PGP639" s="133"/>
      <c r="PGQ639" s="133"/>
      <c r="PGR639" s="133"/>
      <c r="PGS639" s="133"/>
      <c r="PGT639" s="133"/>
      <c r="PGU639" s="133"/>
      <c r="PGV639" s="133"/>
      <c r="PGW639" s="133"/>
      <c r="PGX639" s="133"/>
      <c r="PGY639" s="133"/>
      <c r="PGZ639" s="133"/>
      <c r="PHA639" s="133"/>
      <c r="PHB639" s="133"/>
      <c r="PHC639" s="133"/>
      <c r="PHD639" s="133"/>
      <c r="PHE639" s="133"/>
      <c r="PHF639" s="133"/>
      <c r="PHG639" s="133"/>
      <c r="PHH639" s="133"/>
      <c r="PHI639" s="133"/>
      <c r="PHJ639" s="133"/>
      <c r="PHK639" s="133"/>
      <c r="PHL639" s="133"/>
      <c r="PHM639" s="133"/>
      <c r="PHN639" s="133"/>
      <c r="PHO639" s="133"/>
      <c r="PHP639" s="133"/>
      <c r="PHQ639" s="133"/>
      <c r="PHR639" s="133"/>
      <c r="PHS639" s="133"/>
      <c r="PHT639" s="133"/>
      <c r="PHU639" s="133"/>
      <c r="PHV639" s="133"/>
      <c r="PHW639" s="133"/>
      <c r="PHX639" s="133"/>
      <c r="PHY639" s="133"/>
      <c r="PHZ639" s="133"/>
      <c r="PIA639" s="133"/>
      <c r="PIB639" s="133"/>
      <c r="PIC639" s="133"/>
      <c r="PID639" s="133"/>
      <c r="PIE639" s="133"/>
      <c r="PIF639" s="133"/>
      <c r="PIG639" s="133"/>
      <c r="PIH639" s="133"/>
      <c r="PII639" s="133"/>
      <c r="PIJ639" s="133"/>
      <c r="PIK639" s="133"/>
      <c r="PIL639" s="133"/>
      <c r="PIM639" s="133"/>
      <c r="PIN639" s="133"/>
      <c r="PIO639" s="133"/>
      <c r="PIP639" s="133"/>
      <c r="PIQ639" s="133"/>
      <c r="PIR639" s="133"/>
      <c r="PIS639" s="133"/>
      <c r="PIT639" s="133"/>
      <c r="PIU639" s="133"/>
      <c r="PIV639" s="133"/>
      <c r="PIW639" s="133"/>
      <c r="PIX639" s="133"/>
      <c r="PIY639" s="133"/>
      <c r="PIZ639" s="133"/>
      <c r="PJA639" s="133"/>
      <c r="PJB639" s="133"/>
      <c r="PJC639" s="133"/>
      <c r="PJD639" s="133"/>
      <c r="PJE639" s="133"/>
      <c r="PJF639" s="133"/>
      <c r="PJG639" s="133"/>
      <c r="PJH639" s="133"/>
      <c r="PJI639" s="133"/>
      <c r="PJJ639" s="133"/>
      <c r="PJK639" s="133"/>
      <c r="PJL639" s="133"/>
      <c r="PJM639" s="133"/>
      <c r="PJN639" s="133"/>
      <c r="PJO639" s="133"/>
      <c r="PJP639" s="133"/>
      <c r="PJQ639" s="133"/>
      <c r="PJR639" s="133"/>
      <c r="PJS639" s="133"/>
      <c r="PJT639" s="133"/>
      <c r="PJU639" s="133"/>
      <c r="PJV639" s="133"/>
      <c r="PJW639" s="133"/>
      <c r="PJX639" s="133"/>
      <c r="PJY639" s="133"/>
      <c r="PJZ639" s="133"/>
      <c r="PKA639" s="133"/>
      <c r="PKB639" s="133"/>
      <c r="PKC639" s="133"/>
      <c r="PKD639" s="133"/>
      <c r="PKE639" s="133"/>
      <c r="PKF639" s="133"/>
      <c r="PKG639" s="133"/>
      <c r="PKH639" s="133"/>
      <c r="PKI639" s="133"/>
      <c r="PKJ639" s="133"/>
      <c r="PKK639" s="133"/>
      <c r="PKL639" s="133"/>
      <c r="PKM639" s="133"/>
      <c r="PKN639" s="133"/>
      <c r="PKO639" s="133"/>
      <c r="PKP639" s="133"/>
      <c r="PKQ639" s="133"/>
      <c r="PKR639" s="133"/>
      <c r="PKS639" s="133"/>
      <c r="PKT639" s="133"/>
      <c r="PKU639" s="133"/>
      <c r="PKV639" s="133"/>
      <c r="PKW639" s="133"/>
      <c r="PKX639" s="133"/>
      <c r="PKY639" s="133"/>
      <c r="PKZ639" s="133"/>
      <c r="PLA639" s="133"/>
      <c r="PLB639" s="133"/>
      <c r="PLC639" s="133"/>
      <c r="PLD639" s="133"/>
      <c r="PLE639" s="133"/>
      <c r="PLF639" s="133"/>
      <c r="PLG639" s="133"/>
      <c r="PLH639" s="133"/>
      <c r="PLI639" s="133"/>
      <c r="PLJ639" s="133"/>
      <c r="PLK639" s="133"/>
      <c r="PLL639" s="133"/>
      <c r="PLM639" s="133"/>
      <c r="PLN639" s="133"/>
      <c r="PLO639" s="133"/>
      <c r="PLP639" s="133"/>
      <c r="PLQ639" s="133"/>
      <c r="PLR639" s="133"/>
      <c r="PLS639" s="133"/>
      <c r="PLT639" s="133"/>
      <c r="PLU639" s="133"/>
      <c r="PLV639" s="133"/>
      <c r="PLW639" s="133"/>
      <c r="PLX639" s="133"/>
      <c r="PLY639" s="133"/>
      <c r="PLZ639" s="133"/>
      <c r="PMA639" s="133"/>
      <c r="PMB639" s="133"/>
      <c r="PMC639" s="133"/>
      <c r="PMD639" s="133"/>
      <c r="PME639" s="133"/>
      <c r="PMF639" s="133"/>
      <c r="PMG639" s="133"/>
      <c r="PMH639" s="133"/>
      <c r="PMI639" s="133"/>
      <c r="PMJ639" s="133"/>
      <c r="PMK639" s="133"/>
      <c r="PML639" s="133"/>
      <c r="PMM639" s="133"/>
      <c r="PMN639" s="133"/>
      <c r="PMO639" s="133"/>
      <c r="PMP639" s="133"/>
      <c r="PMQ639" s="133"/>
      <c r="PMR639" s="133"/>
      <c r="PMS639" s="133"/>
      <c r="PMT639" s="133"/>
      <c r="PMU639" s="133"/>
      <c r="PMV639" s="133"/>
      <c r="PMW639" s="133"/>
      <c r="PMX639" s="133"/>
      <c r="PMY639" s="133"/>
      <c r="PMZ639" s="133"/>
      <c r="PNA639" s="133"/>
      <c r="PNB639" s="133"/>
      <c r="PNC639" s="133"/>
      <c r="PND639" s="133"/>
      <c r="PNE639" s="133"/>
      <c r="PNF639" s="133"/>
      <c r="PNG639" s="133"/>
      <c r="PNH639" s="133"/>
      <c r="PNI639" s="133"/>
      <c r="PNJ639" s="133"/>
      <c r="PNK639" s="133"/>
      <c r="PNL639" s="133"/>
      <c r="PNM639" s="133"/>
      <c r="PNN639" s="133"/>
      <c r="PNO639" s="133"/>
      <c r="PNP639" s="133"/>
      <c r="PNQ639" s="133"/>
      <c r="PNR639" s="133"/>
      <c r="PNS639" s="133"/>
      <c r="PNT639" s="133"/>
      <c r="PNU639" s="133"/>
      <c r="PNV639" s="133"/>
      <c r="PNW639" s="133"/>
      <c r="PNX639" s="133"/>
      <c r="PNY639" s="133"/>
      <c r="PNZ639" s="133"/>
      <c r="POA639" s="133"/>
      <c r="POB639" s="133"/>
      <c r="POC639" s="133"/>
      <c r="POD639" s="133"/>
      <c r="POE639" s="133"/>
      <c r="POF639" s="133"/>
      <c r="POG639" s="133"/>
      <c r="POH639" s="133"/>
      <c r="POI639" s="133"/>
      <c r="POJ639" s="133"/>
      <c r="POK639" s="133"/>
      <c r="POL639" s="133"/>
      <c r="POM639" s="133"/>
      <c r="PON639" s="133"/>
      <c r="POO639" s="133"/>
      <c r="POP639" s="133"/>
      <c r="POQ639" s="133"/>
      <c r="POR639" s="133"/>
      <c r="POS639" s="133"/>
      <c r="POT639" s="133"/>
      <c r="POU639" s="133"/>
      <c r="POV639" s="133"/>
      <c r="POW639" s="133"/>
      <c r="POX639" s="133"/>
      <c r="POY639" s="133"/>
      <c r="POZ639" s="133"/>
      <c r="PPA639" s="133"/>
      <c r="PPB639" s="133"/>
      <c r="PPC639" s="133"/>
      <c r="PPD639" s="133"/>
      <c r="PPE639" s="133"/>
      <c r="PPF639" s="133"/>
      <c r="PPG639" s="133"/>
      <c r="PPH639" s="133"/>
      <c r="PPI639" s="133"/>
      <c r="PPJ639" s="133"/>
      <c r="PPK639" s="133"/>
      <c r="PPL639" s="133"/>
      <c r="PPM639" s="133"/>
      <c r="PPN639" s="133"/>
      <c r="PPO639" s="133"/>
      <c r="PPP639" s="133"/>
      <c r="PPQ639" s="133"/>
      <c r="PPR639" s="133"/>
      <c r="PPS639" s="133"/>
      <c r="PPT639" s="133"/>
      <c r="PPU639" s="133"/>
      <c r="PPV639" s="133"/>
      <c r="PPW639" s="133"/>
      <c r="PPX639" s="133"/>
      <c r="PPY639" s="133"/>
      <c r="PPZ639" s="133"/>
      <c r="PQA639" s="133"/>
      <c r="PQB639" s="133"/>
      <c r="PQC639" s="133"/>
      <c r="PQD639" s="133"/>
      <c r="PQE639" s="133"/>
      <c r="PQF639" s="133"/>
      <c r="PQG639" s="133"/>
      <c r="PQH639" s="133"/>
      <c r="PQI639" s="133"/>
      <c r="PQJ639" s="133"/>
      <c r="PQK639" s="133"/>
      <c r="PQL639" s="133"/>
      <c r="PQM639" s="133"/>
      <c r="PQN639" s="133"/>
      <c r="PQO639" s="133"/>
      <c r="PQP639" s="133"/>
      <c r="PQQ639" s="133"/>
      <c r="PQR639" s="133"/>
      <c r="PQS639" s="133"/>
      <c r="PQT639" s="133"/>
      <c r="PQU639" s="133"/>
      <c r="PQV639" s="133"/>
      <c r="PQW639" s="133"/>
      <c r="PQX639" s="133"/>
      <c r="PQY639" s="133"/>
      <c r="PQZ639" s="133"/>
      <c r="PRA639" s="133"/>
      <c r="PRB639" s="133"/>
      <c r="PRC639" s="133"/>
      <c r="PRD639" s="133"/>
      <c r="PRE639" s="133"/>
      <c r="PRF639" s="133"/>
      <c r="PRG639" s="133"/>
      <c r="PRH639" s="133"/>
      <c r="PRI639" s="133"/>
      <c r="PRJ639" s="133"/>
      <c r="PRK639" s="133"/>
      <c r="PRL639" s="133"/>
      <c r="PRM639" s="133"/>
      <c r="PRN639" s="133"/>
      <c r="PRO639" s="133"/>
      <c r="PRP639" s="133"/>
      <c r="PRQ639" s="133"/>
      <c r="PRR639" s="133"/>
      <c r="PRS639" s="133"/>
      <c r="PRT639" s="133"/>
      <c r="PRU639" s="133"/>
      <c r="PRV639" s="133"/>
      <c r="PRW639" s="133"/>
      <c r="PRX639" s="133"/>
      <c r="PRY639" s="133"/>
      <c r="PRZ639" s="133"/>
      <c r="PSA639" s="133"/>
      <c r="PSB639" s="133"/>
      <c r="PSC639" s="133"/>
      <c r="PSD639" s="133"/>
      <c r="PSE639" s="133"/>
      <c r="PSF639" s="133"/>
      <c r="PSG639" s="133"/>
      <c r="PSH639" s="133"/>
      <c r="PSI639" s="133"/>
      <c r="PSJ639" s="133"/>
      <c r="PSK639" s="133"/>
      <c r="PSL639" s="133"/>
      <c r="PSM639" s="133"/>
      <c r="PSN639" s="133"/>
      <c r="PSO639" s="133"/>
      <c r="PSP639" s="133"/>
      <c r="PSQ639" s="133"/>
      <c r="PSR639" s="133"/>
      <c r="PSS639" s="133"/>
      <c r="PST639" s="133"/>
      <c r="PSU639" s="133"/>
      <c r="PSV639" s="133"/>
      <c r="PSW639" s="133"/>
      <c r="PSX639" s="133"/>
      <c r="PSY639" s="133"/>
      <c r="PSZ639" s="133"/>
      <c r="PTA639" s="133"/>
      <c r="PTB639" s="133"/>
      <c r="PTC639" s="133"/>
      <c r="PTD639" s="133"/>
      <c r="PTE639" s="133"/>
      <c r="PTF639" s="133"/>
      <c r="PTG639" s="133"/>
      <c r="PTH639" s="133"/>
      <c r="PTI639" s="133"/>
      <c r="PTJ639" s="133"/>
      <c r="PTK639" s="133"/>
      <c r="PTL639" s="133"/>
      <c r="PTM639" s="133"/>
      <c r="PTN639" s="133"/>
      <c r="PTO639" s="133"/>
      <c r="PTP639" s="133"/>
      <c r="PTQ639" s="133"/>
      <c r="PTR639" s="133"/>
      <c r="PTS639" s="133"/>
      <c r="PTT639" s="133"/>
      <c r="PTU639" s="133"/>
      <c r="PTV639" s="133"/>
      <c r="PTW639" s="133"/>
      <c r="PTX639" s="133"/>
      <c r="PTY639" s="133"/>
      <c r="PTZ639" s="133"/>
      <c r="PUA639" s="133"/>
      <c r="PUB639" s="133"/>
      <c r="PUC639" s="133"/>
      <c r="PUD639" s="133"/>
      <c r="PUE639" s="133"/>
      <c r="PUF639" s="133"/>
      <c r="PUG639" s="133"/>
      <c r="PUH639" s="133"/>
      <c r="PUI639" s="133"/>
      <c r="PUJ639" s="133"/>
      <c r="PUK639" s="133"/>
      <c r="PUL639" s="133"/>
      <c r="PUM639" s="133"/>
      <c r="PUN639" s="133"/>
      <c r="PUO639" s="133"/>
      <c r="PUP639" s="133"/>
      <c r="PUQ639" s="133"/>
      <c r="PUR639" s="133"/>
      <c r="PUS639" s="133"/>
      <c r="PUT639" s="133"/>
      <c r="PUU639" s="133"/>
      <c r="PUV639" s="133"/>
      <c r="PUW639" s="133"/>
      <c r="PUX639" s="133"/>
      <c r="PUY639" s="133"/>
      <c r="PUZ639" s="133"/>
      <c r="PVA639" s="133"/>
      <c r="PVB639" s="133"/>
      <c r="PVC639" s="133"/>
      <c r="PVD639" s="133"/>
      <c r="PVE639" s="133"/>
      <c r="PVF639" s="133"/>
      <c r="PVG639" s="133"/>
      <c r="PVH639" s="133"/>
      <c r="PVI639" s="133"/>
      <c r="PVJ639" s="133"/>
      <c r="PVK639" s="133"/>
      <c r="PVL639" s="133"/>
      <c r="PVM639" s="133"/>
      <c r="PVN639" s="133"/>
      <c r="PVO639" s="133"/>
      <c r="PVP639" s="133"/>
      <c r="PVQ639" s="133"/>
      <c r="PVR639" s="133"/>
      <c r="PVS639" s="133"/>
      <c r="PVT639" s="133"/>
      <c r="PVU639" s="133"/>
      <c r="PVV639" s="133"/>
      <c r="PVW639" s="133"/>
      <c r="PVX639" s="133"/>
      <c r="PVY639" s="133"/>
      <c r="PVZ639" s="133"/>
      <c r="PWA639" s="133"/>
      <c r="PWB639" s="133"/>
      <c r="PWC639" s="133"/>
      <c r="PWD639" s="133"/>
      <c r="PWE639" s="133"/>
      <c r="PWF639" s="133"/>
      <c r="PWG639" s="133"/>
      <c r="PWH639" s="133"/>
      <c r="PWI639" s="133"/>
      <c r="PWJ639" s="133"/>
      <c r="PWK639" s="133"/>
      <c r="PWL639" s="133"/>
      <c r="PWM639" s="133"/>
      <c r="PWN639" s="133"/>
      <c r="PWO639" s="133"/>
      <c r="PWP639" s="133"/>
      <c r="PWQ639" s="133"/>
      <c r="PWR639" s="133"/>
      <c r="PWS639" s="133"/>
      <c r="PWT639" s="133"/>
      <c r="PWU639" s="133"/>
      <c r="PWV639" s="133"/>
      <c r="PWW639" s="133"/>
      <c r="PWX639" s="133"/>
      <c r="PWY639" s="133"/>
      <c r="PWZ639" s="133"/>
      <c r="PXA639" s="133"/>
      <c r="PXB639" s="133"/>
      <c r="PXC639" s="133"/>
      <c r="PXD639" s="133"/>
      <c r="PXE639" s="133"/>
      <c r="PXF639" s="133"/>
      <c r="PXG639" s="133"/>
      <c r="PXH639" s="133"/>
      <c r="PXI639" s="133"/>
      <c r="PXJ639" s="133"/>
      <c r="PXK639" s="133"/>
      <c r="PXL639" s="133"/>
      <c r="PXM639" s="133"/>
      <c r="PXN639" s="133"/>
      <c r="PXO639" s="133"/>
      <c r="PXP639" s="133"/>
      <c r="PXQ639" s="133"/>
      <c r="PXR639" s="133"/>
      <c r="PXS639" s="133"/>
      <c r="PXT639" s="133"/>
      <c r="PXU639" s="133"/>
      <c r="PXV639" s="133"/>
      <c r="PXW639" s="133"/>
      <c r="PXX639" s="133"/>
      <c r="PXY639" s="133"/>
      <c r="PXZ639" s="133"/>
      <c r="PYA639" s="133"/>
      <c r="PYB639" s="133"/>
      <c r="PYC639" s="133"/>
      <c r="PYD639" s="133"/>
      <c r="PYE639" s="133"/>
      <c r="PYF639" s="133"/>
      <c r="PYG639" s="133"/>
      <c r="PYH639" s="133"/>
      <c r="PYI639" s="133"/>
      <c r="PYJ639" s="133"/>
      <c r="PYK639" s="133"/>
      <c r="PYL639" s="133"/>
      <c r="PYM639" s="133"/>
      <c r="PYN639" s="133"/>
      <c r="PYO639" s="133"/>
      <c r="PYP639" s="133"/>
      <c r="PYQ639" s="133"/>
      <c r="PYR639" s="133"/>
      <c r="PYS639" s="133"/>
      <c r="PYT639" s="133"/>
      <c r="PYU639" s="133"/>
      <c r="PYV639" s="133"/>
      <c r="PYW639" s="133"/>
      <c r="PYX639" s="133"/>
      <c r="PYY639" s="133"/>
      <c r="PYZ639" s="133"/>
      <c r="PZA639" s="133"/>
      <c r="PZB639" s="133"/>
      <c r="PZC639" s="133"/>
      <c r="PZD639" s="133"/>
      <c r="PZE639" s="133"/>
      <c r="PZF639" s="133"/>
      <c r="PZG639" s="133"/>
      <c r="PZH639" s="133"/>
      <c r="PZI639" s="133"/>
      <c r="PZJ639" s="133"/>
      <c r="PZK639" s="133"/>
      <c r="PZL639" s="133"/>
      <c r="PZM639" s="133"/>
      <c r="PZN639" s="133"/>
      <c r="PZO639" s="133"/>
      <c r="PZP639" s="133"/>
      <c r="PZQ639" s="133"/>
      <c r="PZR639" s="133"/>
      <c r="PZS639" s="133"/>
      <c r="PZT639" s="133"/>
      <c r="PZU639" s="133"/>
      <c r="PZV639" s="133"/>
      <c r="PZW639" s="133"/>
      <c r="PZX639" s="133"/>
      <c r="PZY639" s="133"/>
      <c r="PZZ639" s="133"/>
      <c r="QAA639" s="133"/>
      <c r="QAB639" s="133"/>
      <c r="QAC639" s="133"/>
      <c r="QAD639" s="133"/>
      <c r="QAE639" s="133"/>
      <c r="QAF639" s="133"/>
      <c r="QAG639" s="133"/>
      <c r="QAH639" s="133"/>
      <c r="QAI639" s="133"/>
      <c r="QAJ639" s="133"/>
      <c r="QAK639" s="133"/>
      <c r="QAL639" s="133"/>
      <c r="QAM639" s="133"/>
      <c r="QAN639" s="133"/>
      <c r="QAO639" s="133"/>
      <c r="QAP639" s="133"/>
      <c r="QAQ639" s="133"/>
      <c r="QAR639" s="133"/>
      <c r="QAS639" s="133"/>
      <c r="QAT639" s="133"/>
      <c r="QAU639" s="133"/>
      <c r="QAV639" s="133"/>
      <c r="QAW639" s="133"/>
      <c r="QAX639" s="133"/>
      <c r="QAY639" s="133"/>
      <c r="QAZ639" s="133"/>
      <c r="QBA639" s="133"/>
      <c r="QBB639" s="133"/>
      <c r="QBC639" s="133"/>
      <c r="QBD639" s="133"/>
      <c r="QBE639" s="133"/>
      <c r="QBF639" s="133"/>
      <c r="QBG639" s="133"/>
      <c r="QBH639" s="133"/>
      <c r="QBI639" s="133"/>
      <c r="QBJ639" s="133"/>
      <c r="QBK639" s="133"/>
      <c r="QBL639" s="133"/>
      <c r="QBM639" s="133"/>
      <c r="QBN639" s="133"/>
      <c r="QBO639" s="133"/>
      <c r="QBP639" s="133"/>
      <c r="QBQ639" s="133"/>
      <c r="QBR639" s="133"/>
      <c r="QBS639" s="133"/>
      <c r="QBT639" s="133"/>
      <c r="QBU639" s="133"/>
      <c r="QBV639" s="133"/>
      <c r="QBW639" s="133"/>
      <c r="QBX639" s="133"/>
      <c r="QBY639" s="133"/>
      <c r="QBZ639" s="133"/>
      <c r="QCA639" s="133"/>
      <c r="QCB639" s="133"/>
      <c r="QCC639" s="133"/>
      <c r="QCD639" s="133"/>
      <c r="QCE639" s="133"/>
      <c r="QCF639" s="133"/>
      <c r="QCG639" s="133"/>
      <c r="QCH639" s="133"/>
      <c r="QCI639" s="133"/>
      <c r="QCJ639" s="133"/>
      <c r="QCK639" s="133"/>
      <c r="QCL639" s="133"/>
      <c r="QCM639" s="133"/>
      <c r="QCN639" s="133"/>
      <c r="QCO639" s="133"/>
      <c r="QCP639" s="133"/>
      <c r="QCQ639" s="133"/>
      <c r="QCR639" s="133"/>
      <c r="QCS639" s="133"/>
      <c r="QCT639" s="133"/>
      <c r="QCU639" s="133"/>
      <c r="QCV639" s="133"/>
      <c r="QCW639" s="133"/>
      <c r="QCX639" s="133"/>
      <c r="QCY639" s="133"/>
      <c r="QCZ639" s="133"/>
      <c r="QDA639" s="133"/>
      <c r="QDB639" s="133"/>
      <c r="QDC639" s="133"/>
      <c r="QDD639" s="133"/>
      <c r="QDE639" s="133"/>
      <c r="QDF639" s="133"/>
      <c r="QDG639" s="133"/>
      <c r="QDH639" s="133"/>
      <c r="QDI639" s="133"/>
      <c r="QDJ639" s="133"/>
      <c r="QDK639" s="133"/>
      <c r="QDL639" s="133"/>
      <c r="QDM639" s="133"/>
      <c r="QDN639" s="133"/>
      <c r="QDO639" s="133"/>
      <c r="QDP639" s="133"/>
      <c r="QDQ639" s="133"/>
      <c r="QDR639" s="133"/>
      <c r="QDS639" s="133"/>
      <c r="QDT639" s="133"/>
      <c r="QDU639" s="133"/>
      <c r="QDV639" s="133"/>
      <c r="QDW639" s="133"/>
      <c r="QDX639" s="133"/>
      <c r="QDY639" s="133"/>
      <c r="QDZ639" s="133"/>
      <c r="QEA639" s="133"/>
      <c r="QEB639" s="133"/>
      <c r="QEC639" s="133"/>
      <c r="QED639" s="133"/>
      <c r="QEE639" s="133"/>
      <c r="QEF639" s="133"/>
      <c r="QEG639" s="133"/>
      <c r="QEH639" s="133"/>
      <c r="QEI639" s="133"/>
      <c r="QEJ639" s="133"/>
      <c r="QEK639" s="133"/>
      <c r="QEL639" s="133"/>
      <c r="QEM639" s="133"/>
      <c r="QEN639" s="133"/>
      <c r="QEO639" s="133"/>
      <c r="QEP639" s="133"/>
      <c r="QEQ639" s="133"/>
      <c r="QER639" s="133"/>
      <c r="QES639" s="133"/>
      <c r="QET639" s="133"/>
      <c r="QEU639" s="133"/>
      <c r="QEV639" s="133"/>
      <c r="QEW639" s="133"/>
      <c r="QEX639" s="133"/>
      <c r="QEY639" s="133"/>
      <c r="QEZ639" s="133"/>
      <c r="QFA639" s="133"/>
      <c r="QFB639" s="133"/>
      <c r="QFC639" s="133"/>
      <c r="QFD639" s="133"/>
      <c r="QFE639" s="133"/>
      <c r="QFF639" s="133"/>
      <c r="QFG639" s="133"/>
      <c r="QFH639" s="133"/>
      <c r="QFI639" s="133"/>
      <c r="QFJ639" s="133"/>
      <c r="QFK639" s="133"/>
      <c r="QFL639" s="133"/>
      <c r="QFM639" s="133"/>
      <c r="QFN639" s="133"/>
      <c r="QFO639" s="133"/>
      <c r="QFP639" s="133"/>
      <c r="QFQ639" s="133"/>
      <c r="QFR639" s="133"/>
      <c r="QFS639" s="133"/>
      <c r="QFT639" s="133"/>
      <c r="QFU639" s="133"/>
      <c r="QFV639" s="133"/>
      <c r="QFW639" s="133"/>
      <c r="QFX639" s="133"/>
      <c r="QFY639" s="133"/>
      <c r="QFZ639" s="133"/>
      <c r="QGA639" s="133"/>
      <c r="QGB639" s="133"/>
      <c r="QGC639" s="133"/>
      <c r="QGD639" s="133"/>
      <c r="QGE639" s="133"/>
      <c r="QGF639" s="133"/>
      <c r="QGG639" s="133"/>
      <c r="QGH639" s="133"/>
      <c r="QGI639" s="133"/>
      <c r="QGJ639" s="133"/>
      <c r="QGK639" s="133"/>
      <c r="QGL639" s="133"/>
      <c r="QGM639" s="133"/>
      <c r="QGN639" s="133"/>
      <c r="QGO639" s="133"/>
      <c r="QGP639" s="133"/>
      <c r="QGQ639" s="133"/>
      <c r="QGR639" s="133"/>
      <c r="QGS639" s="133"/>
      <c r="QGT639" s="133"/>
      <c r="QGU639" s="133"/>
      <c r="QGV639" s="133"/>
      <c r="QGW639" s="133"/>
      <c r="QGX639" s="133"/>
      <c r="QGY639" s="133"/>
      <c r="QGZ639" s="133"/>
      <c r="QHA639" s="133"/>
      <c r="QHB639" s="133"/>
      <c r="QHC639" s="133"/>
      <c r="QHD639" s="133"/>
      <c r="QHE639" s="133"/>
      <c r="QHF639" s="133"/>
      <c r="QHG639" s="133"/>
      <c r="QHH639" s="133"/>
      <c r="QHI639" s="133"/>
      <c r="QHJ639" s="133"/>
      <c r="QHK639" s="133"/>
      <c r="QHL639" s="133"/>
      <c r="QHM639" s="133"/>
      <c r="QHN639" s="133"/>
      <c r="QHO639" s="133"/>
      <c r="QHP639" s="133"/>
      <c r="QHQ639" s="133"/>
      <c r="QHR639" s="133"/>
      <c r="QHS639" s="133"/>
      <c r="QHT639" s="133"/>
      <c r="QHU639" s="133"/>
      <c r="QHV639" s="133"/>
      <c r="QHW639" s="133"/>
      <c r="QHX639" s="133"/>
      <c r="QHY639" s="133"/>
      <c r="QHZ639" s="133"/>
      <c r="QIA639" s="133"/>
      <c r="QIB639" s="133"/>
      <c r="QIC639" s="133"/>
      <c r="QID639" s="133"/>
      <c r="QIE639" s="133"/>
      <c r="QIF639" s="133"/>
      <c r="QIG639" s="133"/>
      <c r="QIH639" s="133"/>
      <c r="QII639" s="133"/>
      <c r="QIJ639" s="133"/>
      <c r="QIK639" s="133"/>
      <c r="QIL639" s="133"/>
      <c r="QIM639" s="133"/>
      <c r="QIN639" s="133"/>
      <c r="QIO639" s="133"/>
      <c r="QIP639" s="133"/>
      <c r="QIQ639" s="133"/>
      <c r="QIR639" s="133"/>
      <c r="QIS639" s="133"/>
      <c r="QIT639" s="133"/>
      <c r="QIU639" s="133"/>
      <c r="QIV639" s="133"/>
      <c r="QIW639" s="133"/>
      <c r="QIX639" s="133"/>
      <c r="QIY639" s="133"/>
      <c r="QIZ639" s="133"/>
      <c r="QJA639" s="133"/>
      <c r="QJB639" s="133"/>
      <c r="QJC639" s="133"/>
      <c r="QJD639" s="133"/>
      <c r="QJE639" s="133"/>
      <c r="QJF639" s="133"/>
      <c r="QJG639" s="133"/>
      <c r="QJH639" s="133"/>
      <c r="QJI639" s="133"/>
      <c r="QJJ639" s="133"/>
      <c r="QJK639" s="133"/>
      <c r="QJL639" s="133"/>
      <c r="QJM639" s="133"/>
      <c r="QJN639" s="133"/>
      <c r="QJO639" s="133"/>
      <c r="QJP639" s="133"/>
      <c r="QJQ639" s="133"/>
      <c r="QJR639" s="133"/>
      <c r="QJS639" s="133"/>
      <c r="QJT639" s="133"/>
      <c r="QJU639" s="133"/>
      <c r="QJV639" s="133"/>
      <c r="QJW639" s="133"/>
      <c r="QJX639" s="133"/>
      <c r="QJY639" s="133"/>
      <c r="QJZ639" s="133"/>
      <c r="QKA639" s="133"/>
      <c r="QKB639" s="133"/>
      <c r="QKC639" s="133"/>
      <c r="QKD639" s="133"/>
      <c r="QKE639" s="133"/>
      <c r="QKF639" s="133"/>
      <c r="QKG639" s="133"/>
      <c r="QKH639" s="133"/>
      <c r="QKI639" s="133"/>
      <c r="QKJ639" s="133"/>
      <c r="QKK639" s="133"/>
      <c r="QKL639" s="133"/>
      <c r="QKM639" s="133"/>
      <c r="QKN639" s="133"/>
      <c r="QKO639" s="133"/>
      <c r="QKP639" s="133"/>
      <c r="QKQ639" s="133"/>
      <c r="QKR639" s="133"/>
      <c r="QKS639" s="133"/>
      <c r="QKT639" s="133"/>
      <c r="QKU639" s="133"/>
      <c r="QKV639" s="133"/>
      <c r="QKW639" s="133"/>
      <c r="QKX639" s="133"/>
      <c r="QKY639" s="133"/>
      <c r="QKZ639" s="133"/>
      <c r="QLA639" s="133"/>
      <c r="QLB639" s="133"/>
      <c r="QLC639" s="133"/>
      <c r="QLD639" s="133"/>
      <c r="QLE639" s="133"/>
      <c r="QLF639" s="133"/>
      <c r="QLG639" s="133"/>
      <c r="QLH639" s="133"/>
      <c r="QLI639" s="133"/>
      <c r="QLJ639" s="133"/>
      <c r="QLK639" s="133"/>
      <c r="QLL639" s="133"/>
      <c r="QLM639" s="133"/>
      <c r="QLN639" s="133"/>
      <c r="QLO639" s="133"/>
      <c r="QLP639" s="133"/>
      <c r="QLQ639" s="133"/>
      <c r="QLR639" s="133"/>
      <c r="QLS639" s="133"/>
      <c r="QLT639" s="133"/>
      <c r="QLU639" s="133"/>
      <c r="QLV639" s="133"/>
      <c r="QLW639" s="133"/>
      <c r="QLX639" s="133"/>
      <c r="QLY639" s="133"/>
      <c r="QLZ639" s="133"/>
      <c r="QMA639" s="133"/>
      <c r="QMB639" s="133"/>
      <c r="QMC639" s="133"/>
      <c r="QMD639" s="133"/>
      <c r="QME639" s="133"/>
      <c r="QMF639" s="133"/>
      <c r="QMG639" s="133"/>
      <c r="QMH639" s="133"/>
      <c r="QMI639" s="133"/>
      <c r="QMJ639" s="133"/>
      <c r="QMK639" s="133"/>
      <c r="QML639" s="133"/>
      <c r="QMM639" s="133"/>
      <c r="QMN639" s="133"/>
      <c r="QMO639" s="133"/>
      <c r="QMP639" s="133"/>
      <c r="QMQ639" s="133"/>
      <c r="QMR639" s="133"/>
      <c r="QMS639" s="133"/>
      <c r="QMT639" s="133"/>
      <c r="QMU639" s="133"/>
      <c r="QMV639" s="133"/>
      <c r="QMW639" s="133"/>
      <c r="QMX639" s="133"/>
      <c r="QMY639" s="133"/>
      <c r="QMZ639" s="133"/>
      <c r="QNA639" s="133"/>
      <c r="QNB639" s="133"/>
      <c r="QNC639" s="133"/>
      <c r="QND639" s="133"/>
      <c r="QNE639" s="133"/>
      <c r="QNF639" s="133"/>
      <c r="QNG639" s="133"/>
      <c r="QNH639" s="133"/>
      <c r="QNI639" s="133"/>
      <c r="QNJ639" s="133"/>
      <c r="QNK639" s="133"/>
      <c r="QNL639" s="133"/>
      <c r="QNM639" s="133"/>
      <c r="QNN639" s="133"/>
      <c r="QNO639" s="133"/>
      <c r="QNP639" s="133"/>
      <c r="QNQ639" s="133"/>
      <c r="QNR639" s="133"/>
      <c r="QNS639" s="133"/>
      <c r="QNT639" s="133"/>
      <c r="QNU639" s="133"/>
      <c r="QNV639" s="133"/>
      <c r="QNW639" s="133"/>
      <c r="QNX639" s="133"/>
      <c r="QNY639" s="133"/>
      <c r="QNZ639" s="133"/>
      <c r="QOA639" s="133"/>
      <c r="QOB639" s="133"/>
      <c r="QOC639" s="133"/>
      <c r="QOD639" s="133"/>
      <c r="QOE639" s="133"/>
      <c r="QOF639" s="133"/>
      <c r="QOG639" s="133"/>
      <c r="QOH639" s="133"/>
      <c r="QOI639" s="133"/>
      <c r="QOJ639" s="133"/>
      <c r="QOK639" s="133"/>
      <c r="QOL639" s="133"/>
      <c r="QOM639" s="133"/>
      <c r="QON639" s="133"/>
      <c r="QOO639" s="133"/>
      <c r="QOP639" s="133"/>
      <c r="QOQ639" s="133"/>
      <c r="QOR639" s="133"/>
      <c r="QOS639" s="133"/>
      <c r="QOT639" s="133"/>
      <c r="QOU639" s="133"/>
      <c r="QOV639" s="133"/>
      <c r="QOW639" s="133"/>
      <c r="QOX639" s="133"/>
      <c r="QOY639" s="133"/>
      <c r="QOZ639" s="133"/>
      <c r="QPA639" s="133"/>
      <c r="QPB639" s="133"/>
      <c r="QPC639" s="133"/>
      <c r="QPD639" s="133"/>
      <c r="QPE639" s="133"/>
      <c r="QPF639" s="133"/>
      <c r="QPG639" s="133"/>
      <c r="QPH639" s="133"/>
      <c r="QPI639" s="133"/>
      <c r="QPJ639" s="133"/>
      <c r="QPK639" s="133"/>
      <c r="QPL639" s="133"/>
      <c r="QPM639" s="133"/>
      <c r="QPN639" s="133"/>
      <c r="QPO639" s="133"/>
      <c r="QPP639" s="133"/>
      <c r="QPQ639" s="133"/>
      <c r="QPR639" s="133"/>
      <c r="QPS639" s="133"/>
      <c r="QPT639" s="133"/>
      <c r="QPU639" s="133"/>
      <c r="QPV639" s="133"/>
      <c r="QPW639" s="133"/>
      <c r="QPX639" s="133"/>
      <c r="QPY639" s="133"/>
      <c r="QPZ639" s="133"/>
      <c r="QQA639" s="133"/>
      <c r="QQB639" s="133"/>
      <c r="QQC639" s="133"/>
      <c r="QQD639" s="133"/>
      <c r="QQE639" s="133"/>
      <c r="QQF639" s="133"/>
      <c r="QQG639" s="133"/>
      <c r="QQH639" s="133"/>
      <c r="QQI639" s="133"/>
      <c r="QQJ639" s="133"/>
      <c r="QQK639" s="133"/>
      <c r="QQL639" s="133"/>
      <c r="QQM639" s="133"/>
      <c r="QQN639" s="133"/>
      <c r="QQO639" s="133"/>
      <c r="QQP639" s="133"/>
      <c r="QQQ639" s="133"/>
      <c r="QQR639" s="133"/>
      <c r="QQS639" s="133"/>
      <c r="QQT639" s="133"/>
      <c r="QQU639" s="133"/>
      <c r="QQV639" s="133"/>
      <c r="QQW639" s="133"/>
      <c r="QQX639" s="133"/>
      <c r="QQY639" s="133"/>
      <c r="QQZ639" s="133"/>
      <c r="QRA639" s="133"/>
      <c r="QRB639" s="133"/>
      <c r="QRC639" s="133"/>
      <c r="QRD639" s="133"/>
      <c r="QRE639" s="133"/>
      <c r="QRF639" s="133"/>
      <c r="QRG639" s="133"/>
      <c r="QRH639" s="133"/>
      <c r="QRI639" s="133"/>
      <c r="QRJ639" s="133"/>
      <c r="QRK639" s="133"/>
      <c r="QRL639" s="133"/>
      <c r="QRM639" s="133"/>
      <c r="QRN639" s="133"/>
      <c r="QRO639" s="133"/>
      <c r="QRP639" s="133"/>
      <c r="QRQ639" s="133"/>
      <c r="QRR639" s="133"/>
      <c r="QRS639" s="133"/>
      <c r="QRT639" s="133"/>
      <c r="QRU639" s="133"/>
      <c r="QRV639" s="133"/>
      <c r="QRW639" s="133"/>
      <c r="QRX639" s="133"/>
      <c r="QRY639" s="133"/>
      <c r="QRZ639" s="133"/>
      <c r="QSA639" s="133"/>
      <c r="QSB639" s="133"/>
      <c r="QSC639" s="133"/>
      <c r="QSD639" s="133"/>
      <c r="QSE639" s="133"/>
      <c r="QSF639" s="133"/>
      <c r="QSG639" s="133"/>
      <c r="QSH639" s="133"/>
      <c r="QSI639" s="133"/>
      <c r="QSJ639" s="133"/>
      <c r="QSK639" s="133"/>
      <c r="QSL639" s="133"/>
      <c r="QSM639" s="133"/>
      <c r="QSN639" s="133"/>
      <c r="QSO639" s="133"/>
      <c r="QSP639" s="133"/>
      <c r="QSQ639" s="133"/>
      <c r="QSR639" s="133"/>
      <c r="QSS639" s="133"/>
      <c r="QST639" s="133"/>
      <c r="QSU639" s="133"/>
      <c r="QSV639" s="133"/>
      <c r="QSW639" s="133"/>
      <c r="QSX639" s="133"/>
      <c r="QSY639" s="133"/>
      <c r="QSZ639" s="133"/>
      <c r="QTA639" s="133"/>
      <c r="QTB639" s="133"/>
      <c r="QTC639" s="133"/>
      <c r="QTD639" s="133"/>
      <c r="QTE639" s="133"/>
      <c r="QTF639" s="133"/>
      <c r="QTG639" s="133"/>
      <c r="QTH639" s="133"/>
      <c r="QTI639" s="133"/>
      <c r="QTJ639" s="133"/>
      <c r="QTK639" s="133"/>
      <c r="QTL639" s="133"/>
      <c r="QTM639" s="133"/>
      <c r="QTN639" s="133"/>
      <c r="QTO639" s="133"/>
      <c r="QTP639" s="133"/>
      <c r="QTQ639" s="133"/>
      <c r="QTR639" s="133"/>
      <c r="QTS639" s="133"/>
      <c r="QTT639" s="133"/>
      <c r="QTU639" s="133"/>
      <c r="QTV639" s="133"/>
      <c r="QTW639" s="133"/>
      <c r="QTX639" s="133"/>
      <c r="QTY639" s="133"/>
      <c r="QTZ639" s="133"/>
      <c r="QUA639" s="133"/>
      <c r="QUB639" s="133"/>
      <c r="QUC639" s="133"/>
      <c r="QUD639" s="133"/>
      <c r="QUE639" s="133"/>
      <c r="QUF639" s="133"/>
      <c r="QUG639" s="133"/>
      <c r="QUH639" s="133"/>
      <c r="QUI639" s="133"/>
      <c r="QUJ639" s="133"/>
      <c r="QUK639" s="133"/>
      <c r="QUL639" s="133"/>
      <c r="QUM639" s="133"/>
      <c r="QUN639" s="133"/>
      <c r="QUO639" s="133"/>
      <c r="QUP639" s="133"/>
      <c r="QUQ639" s="133"/>
      <c r="QUR639" s="133"/>
      <c r="QUS639" s="133"/>
      <c r="QUT639" s="133"/>
      <c r="QUU639" s="133"/>
      <c r="QUV639" s="133"/>
      <c r="QUW639" s="133"/>
      <c r="QUX639" s="133"/>
      <c r="QUY639" s="133"/>
      <c r="QUZ639" s="133"/>
      <c r="QVA639" s="133"/>
      <c r="QVB639" s="133"/>
      <c r="QVC639" s="133"/>
      <c r="QVD639" s="133"/>
      <c r="QVE639" s="133"/>
      <c r="QVF639" s="133"/>
      <c r="QVG639" s="133"/>
      <c r="QVH639" s="133"/>
      <c r="QVI639" s="133"/>
      <c r="QVJ639" s="133"/>
      <c r="QVK639" s="133"/>
      <c r="QVL639" s="133"/>
      <c r="QVM639" s="133"/>
      <c r="QVN639" s="133"/>
      <c r="QVO639" s="133"/>
      <c r="QVP639" s="133"/>
      <c r="QVQ639" s="133"/>
      <c r="QVR639" s="133"/>
      <c r="QVS639" s="133"/>
      <c r="QVT639" s="133"/>
      <c r="QVU639" s="133"/>
      <c r="QVV639" s="133"/>
      <c r="QVW639" s="133"/>
      <c r="QVX639" s="133"/>
      <c r="QVY639" s="133"/>
      <c r="QVZ639" s="133"/>
      <c r="QWA639" s="133"/>
      <c r="QWB639" s="133"/>
      <c r="QWC639" s="133"/>
      <c r="QWD639" s="133"/>
      <c r="QWE639" s="133"/>
      <c r="QWF639" s="133"/>
      <c r="QWG639" s="133"/>
      <c r="QWH639" s="133"/>
      <c r="QWI639" s="133"/>
      <c r="QWJ639" s="133"/>
      <c r="QWK639" s="133"/>
      <c r="QWL639" s="133"/>
      <c r="QWM639" s="133"/>
      <c r="QWN639" s="133"/>
      <c r="QWO639" s="133"/>
      <c r="QWP639" s="133"/>
      <c r="QWQ639" s="133"/>
      <c r="QWR639" s="133"/>
      <c r="QWS639" s="133"/>
      <c r="QWT639" s="133"/>
      <c r="QWU639" s="133"/>
      <c r="QWV639" s="133"/>
      <c r="QWW639" s="133"/>
      <c r="QWX639" s="133"/>
      <c r="QWY639" s="133"/>
      <c r="QWZ639" s="133"/>
      <c r="QXA639" s="133"/>
      <c r="QXB639" s="133"/>
      <c r="QXC639" s="133"/>
      <c r="QXD639" s="133"/>
      <c r="QXE639" s="133"/>
      <c r="QXF639" s="133"/>
      <c r="QXG639" s="133"/>
      <c r="QXH639" s="133"/>
      <c r="QXI639" s="133"/>
      <c r="QXJ639" s="133"/>
      <c r="QXK639" s="133"/>
      <c r="QXL639" s="133"/>
      <c r="QXM639" s="133"/>
      <c r="QXN639" s="133"/>
      <c r="QXO639" s="133"/>
      <c r="QXP639" s="133"/>
      <c r="QXQ639" s="133"/>
      <c r="QXR639" s="133"/>
      <c r="QXS639" s="133"/>
      <c r="QXT639" s="133"/>
      <c r="QXU639" s="133"/>
      <c r="QXV639" s="133"/>
      <c r="QXW639" s="133"/>
      <c r="QXX639" s="133"/>
      <c r="QXY639" s="133"/>
      <c r="QXZ639" s="133"/>
      <c r="QYA639" s="133"/>
      <c r="QYB639" s="133"/>
      <c r="QYC639" s="133"/>
      <c r="QYD639" s="133"/>
      <c r="QYE639" s="133"/>
      <c r="QYF639" s="133"/>
      <c r="QYG639" s="133"/>
      <c r="QYH639" s="133"/>
      <c r="QYI639" s="133"/>
      <c r="QYJ639" s="133"/>
      <c r="QYK639" s="133"/>
      <c r="QYL639" s="133"/>
      <c r="QYM639" s="133"/>
      <c r="QYN639" s="133"/>
      <c r="QYO639" s="133"/>
      <c r="QYP639" s="133"/>
      <c r="QYQ639" s="133"/>
      <c r="QYR639" s="133"/>
      <c r="QYS639" s="133"/>
      <c r="QYT639" s="133"/>
      <c r="QYU639" s="133"/>
      <c r="QYV639" s="133"/>
      <c r="QYW639" s="133"/>
      <c r="QYX639" s="133"/>
      <c r="QYY639" s="133"/>
      <c r="QYZ639" s="133"/>
      <c r="QZA639" s="133"/>
      <c r="QZB639" s="133"/>
      <c r="QZC639" s="133"/>
      <c r="QZD639" s="133"/>
      <c r="QZE639" s="133"/>
      <c r="QZF639" s="133"/>
      <c r="QZG639" s="133"/>
      <c r="QZH639" s="133"/>
      <c r="QZI639" s="133"/>
      <c r="QZJ639" s="133"/>
      <c r="QZK639" s="133"/>
      <c r="QZL639" s="133"/>
      <c r="QZM639" s="133"/>
      <c r="QZN639" s="133"/>
      <c r="QZO639" s="133"/>
      <c r="QZP639" s="133"/>
      <c r="QZQ639" s="133"/>
      <c r="QZR639" s="133"/>
      <c r="QZS639" s="133"/>
      <c r="QZT639" s="133"/>
      <c r="QZU639" s="133"/>
      <c r="QZV639" s="133"/>
      <c r="QZW639" s="133"/>
      <c r="QZX639" s="133"/>
      <c r="QZY639" s="133"/>
      <c r="QZZ639" s="133"/>
      <c r="RAA639" s="133"/>
      <c r="RAB639" s="133"/>
      <c r="RAC639" s="133"/>
      <c r="RAD639" s="133"/>
      <c r="RAE639" s="133"/>
      <c r="RAF639" s="133"/>
      <c r="RAG639" s="133"/>
      <c r="RAH639" s="133"/>
      <c r="RAI639" s="133"/>
      <c r="RAJ639" s="133"/>
      <c r="RAK639" s="133"/>
      <c r="RAL639" s="133"/>
      <c r="RAM639" s="133"/>
      <c r="RAN639" s="133"/>
      <c r="RAO639" s="133"/>
      <c r="RAP639" s="133"/>
      <c r="RAQ639" s="133"/>
      <c r="RAR639" s="133"/>
      <c r="RAS639" s="133"/>
      <c r="RAT639" s="133"/>
      <c r="RAU639" s="133"/>
      <c r="RAV639" s="133"/>
      <c r="RAW639" s="133"/>
      <c r="RAX639" s="133"/>
      <c r="RAY639" s="133"/>
      <c r="RAZ639" s="133"/>
      <c r="RBA639" s="133"/>
      <c r="RBB639" s="133"/>
      <c r="RBC639" s="133"/>
      <c r="RBD639" s="133"/>
      <c r="RBE639" s="133"/>
      <c r="RBF639" s="133"/>
      <c r="RBG639" s="133"/>
      <c r="RBH639" s="133"/>
      <c r="RBI639" s="133"/>
      <c r="RBJ639" s="133"/>
      <c r="RBK639" s="133"/>
      <c r="RBL639" s="133"/>
      <c r="RBM639" s="133"/>
      <c r="RBN639" s="133"/>
      <c r="RBO639" s="133"/>
      <c r="RBP639" s="133"/>
      <c r="RBQ639" s="133"/>
      <c r="RBR639" s="133"/>
      <c r="RBS639" s="133"/>
      <c r="RBT639" s="133"/>
      <c r="RBU639" s="133"/>
      <c r="RBV639" s="133"/>
      <c r="RBW639" s="133"/>
      <c r="RBX639" s="133"/>
      <c r="RBY639" s="133"/>
      <c r="RBZ639" s="133"/>
      <c r="RCA639" s="133"/>
      <c r="RCB639" s="133"/>
      <c r="RCC639" s="133"/>
      <c r="RCD639" s="133"/>
      <c r="RCE639" s="133"/>
      <c r="RCF639" s="133"/>
      <c r="RCG639" s="133"/>
      <c r="RCH639" s="133"/>
      <c r="RCI639" s="133"/>
      <c r="RCJ639" s="133"/>
      <c r="RCK639" s="133"/>
      <c r="RCL639" s="133"/>
      <c r="RCM639" s="133"/>
      <c r="RCN639" s="133"/>
      <c r="RCO639" s="133"/>
      <c r="RCP639" s="133"/>
      <c r="RCQ639" s="133"/>
      <c r="RCR639" s="133"/>
      <c r="RCS639" s="133"/>
      <c r="RCT639" s="133"/>
      <c r="RCU639" s="133"/>
      <c r="RCV639" s="133"/>
      <c r="RCW639" s="133"/>
      <c r="RCX639" s="133"/>
      <c r="RCY639" s="133"/>
      <c r="RCZ639" s="133"/>
      <c r="RDA639" s="133"/>
      <c r="RDB639" s="133"/>
      <c r="RDC639" s="133"/>
      <c r="RDD639" s="133"/>
      <c r="RDE639" s="133"/>
      <c r="RDF639" s="133"/>
      <c r="RDG639" s="133"/>
      <c r="RDH639" s="133"/>
      <c r="RDI639" s="133"/>
      <c r="RDJ639" s="133"/>
      <c r="RDK639" s="133"/>
      <c r="RDL639" s="133"/>
      <c r="RDM639" s="133"/>
      <c r="RDN639" s="133"/>
      <c r="RDO639" s="133"/>
      <c r="RDP639" s="133"/>
      <c r="RDQ639" s="133"/>
      <c r="RDR639" s="133"/>
      <c r="RDS639" s="133"/>
      <c r="RDT639" s="133"/>
      <c r="RDU639" s="133"/>
      <c r="RDV639" s="133"/>
      <c r="RDW639" s="133"/>
      <c r="RDX639" s="133"/>
      <c r="RDY639" s="133"/>
      <c r="RDZ639" s="133"/>
      <c r="REA639" s="133"/>
      <c r="REB639" s="133"/>
      <c r="REC639" s="133"/>
      <c r="RED639" s="133"/>
      <c r="REE639" s="133"/>
      <c r="REF639" s="133"/>
      <c r="REG639" s="133"/>
      <c r="REH639" s="133"/>
      <c r="REI639" s="133"/>
      <c r="REJ639" s="133"/>
      <c r="REK639" s="133"/>
      <c r="REL639" s="133"/>
      <c r="REM639" s="133"/>
      <c r="REN639" s="133"/>
      <c r="REO639" s="133"/>
      <c r="REP639" s="133"/>
      <c r="REQ639" s="133"/>
      <c r="RER639" s="133"/>
      <c r="RES639" s="133"/>
      <c r="RET639" s="133"/>
      <c r="REU639" s="133"/>
      <c r="REV639" s="133"/>
      <c r="REW639" s="133"/>
      <c r="REX639" s="133"/>
      <c r="REY639" s="133"/>
      <c r="REZ639" s="133"/>
      <c r="RFA639" s="133"/>
      <c r="RFB639" s="133"/>
      <c r="RFC639" s="133"/>
      <c r="RFD639" s="133"/>
      <c r="RFE639" s="133"/>
      <c r="RFF639" s="133"/>
      <c r="RFG639" s="133"/>
      <c r="RFH639" s="133"/>
      <c r="RFI639" s="133"/>
      <c r="RFJ639" s="133"/>
      <c r="RFK639" s="133"/>
      <c r="RFL639" s="133"/>
      <c r="RFM639" s="133"/>
      <c r="RFN639" s="133"/>
      <c r="RFO639" s="133"/>
      <c r="RFP639" s="133"/>
      <c r="RFQ639" s="133"/>
      <c r="RFR639" s="133"/>
      <c r="RFS639" s="133"/>
      <c r="RFT639" s="133"/>
      <c r="RFU639" s="133"/>
      <c r="RFV639" s="133"/>
      <c r="RFW639" s="133"/>
      <c r="RFX639" s="133"/>
      <c r="RFY639" s="133"/>
      <c r="RFZ639" s="133"/>
      <c r="RGA639" s="133"/>
      <c r="RGB639" s="133"/>
      <c r="RGC639" s="133"/>
      <c r="RGD639" s="133"/>
      <c r="RGE639" s="133"/>
      <c r="RGF639" s="133"/>
      <c r="RGG639" s="133"/>
      <c r="RGH639" s="133"/>
      <c r="RGI639" s="133"/>
      <c r="RGJ639" s="133"/>
      <c r="RGK639" s="133"/>
      <c r="RGL639" s="133"/>
      <c r="RGM639" s="133"/>
      <c r="RGN639" s="133"/>
      <c r="RGO639" s="133"/>
      <c r="RGP639" s="133"/>
      <c r="RGQ639" s="133"/>
      <c r="RGR639" s="133"/>
      <c r="RGS639" s="133"/>
      <c r="RGT639" s="133"/>
      <c r="RGU639" s="133"/>
      <c r="RGV639" s="133"/>
      <c r="RGW639" s="133"/>
      <c r="RGX639" s="133"/>
      <c r="RGY639" s="133"/>
      <c r="RGZ639" s="133"/>
      <c r="RHA639" s="133"/>
      <c r="RHB639" s="133"/>
      <c r="RHC639" s="133"/>
      <c r="RHD639" s="133"/>
      <c r="RHE639" s="133"/>
      <c r="RHF639" s="133"/>
      <c r="RHG639" s="133"/>
      <c r="RHH639" s="133"/>
      <c r="RHI639" s="133"/>
      <c r="RHJ639" s="133"/>
      <c r="RHK639" s="133"/>
      <c r="RHL639" s="133"/>
      <c r="RHM639" s="133"/>
      <c r="RHN639" s="133"/>
      <c r="RHO639" s="133"/>
      <c r="RHP639" s="133"/>
      <c r="RHQ639" s="133"/>
      <c r="RHR639" s="133"/>
      <c r="RHS639" s="133"/>
      <c r="RHT639" s="133"/>
      <c r="RHU639" s="133"/>
      <c r="RHV639" s="133"/>
      <c r="RHW639" s="133"/>
      <c r="RHX639" s="133"/>
      <c r="RHY639" s="133"/>
      <c r="RHZ639" s="133"/>
      <c r="RIA639" s="133"/>
      <c r="RIB639" s="133"/>
      <c r="RIC639" s="133"/>
      <c r="RID639" s="133"/>
      <c r="RIE639" s="133"/>
      <c r="RIF639" s="133"/>
      <c r="RIG639" s="133"/>
      <c r="RIH639" s="133"/>
      <c r="RII639" s="133"/>
      <c r="RIJ639" s="133"/>
      <c r="RIK639" s="133"/>
      <c r="RIL639" s="133"/>
      <c r="RIM639" s="133"/>
      <c r="RIN639" s="133"/>
      <c r="RIO639" s="133"/>
      <c r="RIP639" s="133"/>
      <c r="RIQ639" s="133"/>
      <c r="RIR639" s="133"/>
      <c r="RIS639" s="133"/>
      <c r="RIT639" s="133"/>
      <c r="RIU639" s="133"/>
      <c r="RIV639" s="133"/>
      <c r="RIW639" s="133"/>
      <c r="RIX639" s="133"/>
      <c r="RIY639" s="133"/>
      <c r="RIZ639" s="133"/>
      <c r="RJA639" s="133"/>
      <c r="RJB639" s="133"/>
      <c r="RJC639" s="133"/>
      <c r="RJD639" s="133"/>
      <c r="RJE639" s="133"/>
      <c r="RJF639" s="133"/>
      <c r="RJG639" s="133"/>
      <c r="RJH639" s="133"/>
      <c r="RJI639" s="133"/>
      <c r="RJJ639" s="133"/>
      <c r="RJK639" s="133"/>
      <c r="RJL639" s="133"/>
      <c r="RJM639" s="133"/>
      <c r="RJN639" s="133"/>
      <c r="RJO639" s="133"/>
      <c r="RJP639" s="133"/>
      <c r="RJQ639" s="133"/>
      <c r="RJR639" s="133"/>
      <c r="RJS639" s="133"/>
      <c r="RJT639" s="133"/>
      <c r="RJU639" s="133"/>
      <c r="RJV639" s="133"/>
      <c r="RJW639" s="133"/>
      <c r="RJX639" s="133"/>
      <c r="RJY639" s="133"/>
      <c r="RJZ639" s="133"/>
      <c r="RKA639" s="133"/>
      <c r="RKB639" s="133"/>
      <c r="RKC639" s="133"/>
      <c r="RKD639" s="133"/>
      <c r="RKE639" s="133"/>
      <c r="RKF639" s="133"/>
      <c r="RKG639" s="133"/>
      <c r="RKH639" s="133"/>
      <c r="RKI639" s="133"/>
      <c r="RKJ639" s="133"/>
      <c r="RKK639" s="133"/>
      <c r="RKL639" s="133"/>
      <c r="RKM639" s="133"/>
      <c r="RKN639" s="133"/>
      <c r="RKO639" s="133"/>
      <c r="RKP639" s="133"/>
      <c r="RKQ639" s="133"/>
      <c r="RKR639" s="133"/>
      <c r="RKS639" s="133"/>
      <c r="RKT639" s="133"/>
      <c r="RKU639" s="133"/>
      <c r="RKV639" s="133"/>
      <c r="RKW639" s="133"/>
      <c r="RKX639" s="133"/>
      <c r="RKY639" s="133"/>
      <c r="RKZ639" s="133"/>
      <c r="RLA639" s="133"/>
      <c r="RLB639" s="133"/>
      <c r="RLC639" s="133"/>
      <c r="RLD639" s="133"/>
      <c r="RLE639" s="133"/>
      <c r="RLF639" s="133"/>
      <c r="RLG639" s="133"/>
      <c r="RLH639" s="133"/>
      <c r="RLI639" s="133"/>
      <c r="RLJ639" s="133"/>
      <c r="RLK639" s="133"/>
      <c r="RLL639" s="133"/>
      <c r="RLM639" s="133"/>
      <c r="RLN639" s="133"/>
      <c r="RLO639" s="133"/>
      <c r="RLP639" s="133"/>
      <c r="RLQ639" s="133"/>
      <c r="RLR639" s="133"/>
      <c r="RLS639" s="133"/>
      <c r="RLT639" s="133"/>
      <c r="RLU639" s="133"/>
      <c r="RLV639" s="133"/>
      <c r="RLW639" s="133"/>
      <c r="RLX639" s="133"/>
      <c r="RLY639" s="133"/>
      <c r="RLZ639" s="133"/>
      <c r="RMA639" s="133"/>
      <c r="RMB639" s="133"/>
      <c r="RMC639" s="133"/>
      <c r="RMD639" s="133"/>
      <c r="RME639" s="133"/>
      <c r="RMF639" s="133"/>
      <c r="RMG639" s="133"/>
      <c r="RMH639" s="133"/>
      <c r="RMI639" s="133"/>
      <c r="RMJ639" s="133"/>
      <c r="RMK639" s="133"/>
      <c r="RML639" s="133"/>
      <c r="RMM639" s="133"/>
      <c r="RMN639" s="133"/>
      <c r="RMO639" s="133"/>
      <c r="RMP639" s="133"/>
      <c r="RMQ639" s="133"/>
      <c r="RMR639" s="133"/>
      <c r="RMS639" s="133"/>
      <c r="RMT639" s="133"/>
      <c r="RMU639" s="133"/>
      <c r="RMV639" s="133"/>
      <c r="RMW639" s="133"/>
      <c r="RMX639" s="133"/>
      <c r="RMY639" s="133"/>
      <c r="RMZ639" s="133"/>
      <c r="RNA639" s="133"/>
      <c r="RNB639" s="133"/>
      <c r="RNC639" s="133"/>
      <c r="RND639" s="133"/>
      <c r="RNE639" s="133"/>
      <c r="RNF639" s="133"/>
      <c r="RNG639" s="133"/>
      <c r="RNH639" s="133"/>
      <c r="RNI639" s="133"/>
      <c r="RNJ639" s="133"/>
      <c r="RNK639" s="133"/>
      <c r="RNL639" s="133"/>
      <c r="RNM639" s="133"/>
      <c r="RNN639" s="133"/>
      <c r="RNO639" s="133"/>
      <c r="RNP639" s="133"/>
      <c r="RNQ639" s="133"/>
      <c r="RNR639" s="133"/>
      <c r="RNS639" s="133"/>
      <c r="RNT639" s="133"/>
      <c r="RNU639" s="133"/>
      <c r="RNV639" s="133"/>
      <c r="RNW639" s="133"/>
      <c r="RNX639" s="133"/>
      <c r="RNY639" s="133"/>
      <c r="RNZ639" s="133"/>
      <c r="ROA639" s="133"/>
      <c r="ROB639" s="133"/>
      <c r="ROC639" s="133"/>
      <c r="ROD639" s="133"/>
      <c r="ROE639" s="133"/>
      <c r="ROF639" s="133"/>
      <c r="ROG639" s="133"/>
      <c r="ROH639" s="133"/>
      <c r="ROI639" s="133"/>
      <c r="ROJ639" s="133"/>
      <c r="ROK639" s="133"/>
      <c r="ROL639" s="133"/>
      <c r="ROM639" s="133"/>
      <c r="RON639" s="133"/>
      <c r="ROO639" s="133"/>
      <c r="ROP639" s="133"/>
      <c r="ROQ639" s="133"/>
      <c r="ROR639" s="133"/>
      <c r="ROS639" s="133"/>
      <c r="ROT639" s="133"/>
      <c r="ROU639" s="133"/>
      <c r="ROV639" s="133"/>
      <c r="ROW639" s="133"/>
      <c r="ROX639" s="133"/>
      <c r="ROY639" s="133"/>
      <c r="ROZ639" s="133"/>
      <c r="RPA639" s="133"/>
      <c r="RPB639" s="133"/>
      <c r="RPC639" s="133"/>
      <c r="RPD639" s="133"/>
      <c r="RPE639" s="133"/>
      <c r="RPF639" s="133"/>
      <c r="RPG639" s="133"/>
      <c r="RPH639" s="133"/>
      <c r="RPI639" s="133"/>
      <c r="RPJ639" s="133"/>
      <c r="RPK639" s="133"/>
      <c r="RPL639" s="133"/>
      <c r="RPM639" s="133"/>
      <c r="RPN639" s="133"/>
      <c r="RPO639" s="133"/>
      <c r="RPP639" s="133"/>
      <c r="RPQ639" s="133"/>
      <c r="RPR639" s="133"/>
      <c r="RPS639" s="133"/>
      <c r="RPT639" s="133"/>
      <c r="RPU639" s="133"/>
      <c r="RPV639" s="133"/>
      <c r="RPW639" s="133"/>
      <c r="RPX639" s="133"/>
      <c r="RPY639" s="133"/>
      <c r="RPZ639" s="133"/>
      <c r="RQA639" s="133"/>
      <c r="RQB639" s="133"/>
      <c r="RQC639" s="133"/>
      <c r="RQD639" s="133"/>
      <c r="RQE639" s="133"/>
      <c r="RQF639" s="133"/>
      <c r="RQG639" s="133"/>
      <c r="RQH639" s="133"/>
      <c r="RQI639" s="133"/>
      <c r="RQJ639" s="133"/>
      <c r="RQK639" s="133"/>
      <c r="RQL639" s="133"/>
      <c r="RQM639" s="133"/>
      <c r="RQN639" s="133"/>
      <c r="RQO639" s="133"/>
      <c r="RQP639" s="133"/>
      <c r="RQQ639" s="133"/>
      <c r="RQR639" s="133"/>
      <c r="RQS639" s="133"/>
      <c r="RQT639" s="133"/>
      <c r="RQU639" s="133"/>
      <c r="RQV639" s="133"/>
      <c r="RQW639" s="133"/>
      <c r="RQX639" s="133"/>
      <c r="RQY639" s="133"/>
      <c r="RQZ639" s="133"/>
      <c r="RRA639" s="133"/>
      <c r="RRB639" s="133"/>
      <c r="RRC639" s="133"/>
      <c r="RRD639" s="133"/>
      <c r="RRE639" s="133"/>
      <c r="RRF639" s="133"/>
      <c r="RRG639" s="133"/>
      <c r="RRH639" s="133"/>
      <c r="RRI639" s="133"/>
      <c r="RRJ639" s="133"/>
      <c r="RRK639" s="133"/>
      <c r="RRL639" s="133"/>
      <c r="RRM639" s="133"/>
      <c r="RRN639" s="133"/>
      <c r="RRO639" s="133"/>
      <c r="RRP639" s="133"/>
      <c r="RRQ639" s="133"/>
      <c r="RRR639" s="133"/>
      <c r="RRS639" s="133"/>
      <c r="RRT639" s="133"/>
      <c r="RRU639" s="133"/>
      <c r="RRV639" s="133"/>
      <c r="RRW639" s="133"/>
      <c r="RRX639" s="133"/>
      <c r="RRY639" s="133"/>
      <c r="RRZ639" s="133"/>
      <c r="RSA639" s="133"/>
      <c r="RSB639" s="133"/>
      <c r="RSC639" s="133"/>
      <c r="RSD639" s="133"/>
      <c r="RSE639" s="133"/>
      <c r="RSF639" s="133"/>
      <c r="RSG639" s="133"/>
      <c r="RSH639" s="133"/>
      <c r="RSI639" s="133"/>
      <c r="RSJ639" s="133"/>
      <c r="RSK639" s="133"/>
      <c r="RSL639" s="133"/>
      <c r="RSM639" s="133"/>
      <c r="RSN639" s="133"/>
      <c r="RSO639" s="133"/>
      <c r="RSP639" s="133"/>
      <c r="RSQ639" s="133"/>
      <c r="RSR639" s="133"/>
      <c r="RSS639" s="133"/>
      <c r="RST639" s="133"/>
      <c r="RSU639" s="133"/>
      <c r="RSV639" s="133"/>
      <c r="RSW639" s="133"/>
      <c r="RSX639" s="133"/>
      <c r="RSY639" s="133"/>
      <c r="RSZ639" s="133"/>
      <c r="RTA639" s="133"/>
      <c r="RTB639" s="133"/>
      <c r="RTC639" s="133"/>
      <c r="RTD639" s="133"/>
      <c r="RTE639" s="133"/>
      <c r="RTF639" s="133"/>
      <c r="RTG639" s="133"/>
      <c r="RTH639" s="133"/>
      <c r="RTI639" s="133"/>
      <c r="RTJ639" s="133"/>
      <c r="RTK639" s="133"/>
      <c r="RTL639" s="133"/>
      <c r="RTM639" s="133"/>
      <c r="RTN639" s="133"/>
      <c r="RTO639" s="133"/>
      <c r="RTP639" s="133"/>
      <c r="RTQ639" s="133"/>
      <c r="RTR639" s="133"/>
      <c r="RTS639" s="133"/>
      <c r="RTT639" s="133"/>
      <c r="RTU639" s="133"/>
      <c r="RTV639" s="133"/>
      <c r="RTW639" s="133"/>
      <c r="RTX639" s="133"/>
      <c r="RTY639" s="133"/>
      <c r="RTZ639" s="133"/>
      <c r="RUA639" s="133"/>
      <c r="RUB639" s="133"/>
      <c r="RUC639" s="133"/>
      <c r="RUD639" s="133"/>
      <c r="RUE639" s="133"/>
      <c r="RUF639" s="133"/>
      <c r="RUG639" s="133"/>
      <c r="RUH639" s="133"/>
      <c r="RUI639" s="133"/>
      <c r="RUJ639" s="133"/>
      <c r="RUK639" s="133"/>
      <c r="RUL639" s="133"/>
      <c r="RUM639" s="133"/>
      <c r="RUN639" s="133"/>
      <c r="RUO639" s="133"/>
      <c r="RUP639" s="133"/>
      <c r="RUQ639" s="133"/>
      <c r="RUR639" s="133"/>
      <c r="RUS639" s="133"/>
      <c r="RUT639" s="133"/>
      <c r="RUU639" s="133"/>
      <c r="RUV639" s="133"/>
      <c r="RUW639" s="133"/>
      <c r="RUX639" s="133"/>
      <c r="RUY639" s="133"/>
      <c r="RUZ639" s="133"/>
      <c r="RVA639" s="133"/>
      <c r="RVB639" s="133"/>
      <c r="RVC639" s="133"/>
      <c r="RVD639" s="133"/>
      <c r="RVE639" s="133"/>
      <c r="RVF639" s="133"/>
      <c r="RVG639" s="133"/>
      <c r="RVH639" s="133"/>
      <c r="RVI639" s="133"/>
      <c r="RVJ639" s="133"/>
      <c r="RVK639" s="133"/>
      <c r="RVL639" s="133"/>
      <c r="RVM639" s="133"/>
      <c r="RVN639" s="133"/>
      <c r="RVO639" s="133"/>
      <c r="RVP639" s="133"/>
      <c r="RVQ639" s="133"/>
      <c r="RVR639" s="133"/>
      <c r="RVS639" s="133"/>
      <c r="RVT639" s="133"/>
      <c r="RVU639" s="133"/>
      <c r="RVV639" s="133"/>
      <c r="RVW639" s="133"/>
      <c r="RVX639" s="133"/>
      <c r="RVY639" s="133"/>
      <c r="RVZ639" s="133"/>
      <c r="RWA639" s="133"/>
      <c r="RWB639" s="133"/>
      <c r="RWC639" s="133"/>
      <c r="RWD639" s="133"/>
      <c r="RWE639" s="133"/>
      <c r="RWF639" s="133"/>
      <c r="RWG639" s="133"/>
      <c r="RWH639" s="133"/>
      <c r="RWI639" s="133"/>
      <c r="RWJ639" s="133"/>
      <c r="RWK639" s="133"/>
      <c r="RWL639" s="133"/>
      <c r="RWM639" s="133"/>
      <c r="RWN639" s="133"/>
      <c r="RWO639" s="133"/>
      <c r="RWP639" s="133"/>
      <c r="RWQ639" s="133"/>
      <c r="RWR639" s="133"/>
      <c r="RWS639" s="133"/>
      <c r="RWT639" s="133"/>
      <c r="RWU639" s="133"/>
      <c r="RWV639" s="133"/>
      <c r="RWW639" s="133"/>
      <c r="RWX639" s="133"/>
      <c r="RWY639" s="133"/>
      <c r="RWZ639" s="133"/>
      <c r="RXA639" s="133"/>
      <c r="RXB639" s="133"/>
      <c r="RXC639" s="133"/>
      <c r="RXD639" s="133"/>
      <c r="RXE639" s="133"/>
      <c r="RXF639" s="133"/>
      <c r="RXG639" s="133"/>
      <c r="RXH639" s="133"/>
      <c r="RXI639" s="133"/>
      <c r="RXJ639" s="133"/>
      <c r="RXK639" s="133"/>
      <c r="RXL639" s="133"/>
      <c r="RXM639" s="133"/>
      <c r="RXN639" s="133"/>
      <c r="RXO639" s="133"/>
      <c r="RXP639" s="133"/>
      <c r="RXQ639" s="133"/>
      <c r="RXR639" s="133"/>
      <c r="RXS639" s="133"/>
      <c r="RXT639" s="133"/>
      <c r="RXU639" s="133"/>
      <c r="RXV639" s="133"/>
      <c r="RXW639" s="133"/>
      <c r="RXX639" s="133"/>
      <c r="RXY639" s="133"/>
      <c r="RXZ639" s="133"/>
      <c r="RYA639" s="133"/>
      <c r="RYB639" s="133"/>
      <c r="RYC639" s="133"/>
      <c r="RYD639" s="133"/>
      <c r="RYE639" s="133"/>
      <c r="RYF639" s="133"/>
      <c r="RYG639" s="133"/>
      <c r="RYH639" s="133"/>
      <c r="RYI639" s="133"/>
      <c r="RYJ639" s="133"/>
      <c r="RYK639" s="133"/>
      <c r="RYL639" s="133"/>
      <c r="RYM639" s="133"/>
      <c r="RYN639" s="133"/>
      <c r="RYO639" s="133"/>
      <c r="RYP639" s="133"/>
      <c r="RYQ639" s="133"/>
      <c r="RYR639" s="133"/>
      <c r="RYS639" s="133"/>
      <c r="RYT639" s="133"/>
      <c r="RYU639" s="133"/>
      <c r="RYV639" s="133"/>
      <c r="RYW639" s="133"/>
      <c r="RYX639" s="133"/>
      <c r="RYY639" s="133"/>
      <c r="RYZ639" s="133"/>
      <c r="RZA639" s="133"/>
      <c r="RZB639" s="133"/>
      <c r="RZC639" s="133"/>
      <c r="RZD639" s="133"/>
      <c r="RZE639" s="133"/>
      <c r="RZF639" s="133"/>
      <c r="RZG639" s="133"/>
      <c r="RZH639" s="133"/>
      <c r="RZI639" s="133"/>
      <c r="RZJ639" s="133"/>
      <c r="RZK639" s="133"/>
      <c r="RZL639" s="133"/>
      <c r="RZM639" s="133"/>
      <c r="RZN639" s="133"/>
      <c r="RZO639" s="133"/>
      <c r="RZP639" s="133"/>
      <c r="RZQ639" s="133"/>
      <c r="RZR639" s="133"/>
      <c r="RZS639" s="133"/>
      <c r="RZT639" s="133"/>
      <c r="RZU639" s="133"/>
      <c r="RZV639" s="133"/>
      <c r="RZW639" s="133"/>
      <c r="RZX639" s="133"/>
      <c r="RZY639" s="133"/>
      <c r="RZZ639" s="133"/>
      <c r="SAA639" s="133"/>
      <c r="SAB639" s="133"/>
      <c r="SAC639" s="133"/>
      <c r="SAD639" s="133"/>
      <c r="SAE639" s="133"/>
      <c r="SAF639" s="133"/>
      <c r="SAG639" s="133"/>
      <c r="SAH639" s="133"/>
      <c r="SAI639" s="133"/>
      <c r="SAJ639" s="133"/>
      <c r="SAK639" s="133"/>
      <c r="SAL639" s="133"/>
      <c r="SAM639" s="133"/>
      <c r="SAN639" s="133"/>
      <c r="SAO639" s="133"/>
      <c r="SAP639" s="133"/>
      <c r="SAQ639" s="133"/>
      <c r="SAR639" s="133"/>
      <c r="SAS639" s="133"/>
      <c r="SAT639" s="133"/>
      <c r="SAU639" s="133"/>
      <c r="SAV639" s="133"/>
      <c r="SAW639" s="133"/>
      <c r="SAX639" s="133"/>
      <c r="SAY639" s="133"/>
      <c r="SAZ639" s="133"/>
      <c r="SBA639" s="133"/>
      <c r="SBB639" s="133"/>
      <c r="SBC639" s="133"/>
      <c r="SBD639" s="133"/>
      <c r="SBE639" s="133"/>
      <c r="SBF639" s="133"/>
      <c r="SBG639" s="133"/>
      <c r="SBH639" s="133"/>
      <c r="SBI639" s="133"/>
      <c r="SBJ639" s="133"/>
      <c r="SBK639" s="133"/>
      <c r="SBL639" s="133"/>
      <c r="SBM639" s="133"/>
      <c r="SBN639" s="133"/>
      <c r="SBO639" s="133"/>
      <c r="SBP639" s="133"/>
      <c r="SBQ639" s="133"/>
      <c r="SBR639" s="133"/>
      <c r="SBS639" s="133"/>
      <c r="SBT639" s="133"/>
      <c r="SBU639" s="133"/>
      <c r="SBV639" s="133"/>
      <c r="SBW639" s="133"/>
      <c r="SBX639" s="133"/>
      <c r="SBY639" s="133"/>
      <c r="SBZ639" s="133"/>
      <c r="SCA639" s="133"/>
      <c r="SCB639" s="133"/>
      <c r="SCC639" s="133"/>
      <c r="SCD639" s="133"/>
      <c r="SCE639" s="133"/>
      <c r="SCF639" s="133"/>
      <c r="SCG639" s="133"/>
      <c r="SCH639" s="133"/>
      <c r="SCI639" s="133"/>
      <c r="SCJ639" s="133"/>
      <c r="SCK639" s="133"/>
      <c r="SCL639" s="133"/>
      <c r="SCM639" s="133"/>
      <c r="SCN639" s="133"/>
      <c r="SCO639" s="133"/>
      <c r="SCP639" s="133"/>
      <c r="SCQ639" s="133"/>
      <c r="SCR639" s="133"/>
      <c r="SCS639" s="133"/>
      <c r="SCT639" s="133"/>
      <c r="SCU639" s="133"/>
      <c r="SCV639" s="133"/>
      <c r="SCW639" s="133"/>
      <c r="SCX639" s="133"/>
      <c r="SCY639" s="133"/>
      <c r="SCZ639" s="133"/>
      <c r="SDA639" s="133"/>
      <c r="SDB639" s="133"/>
      <c r="SDC639" s="133"/>
      <c r="SDD639" s="133"/>
      <c r="SDE639" s="133"/>
      <c r="SDF639" s="133"/>
      <c r="SDG639" s="133"/>
      <c r="SDH639" s="133"/>
      <c r="SDI639" s="133"/>
      <c r="SDJ639" s="133"/>
      <c r="SDK639" s="133"/>
      <c r="SDL639" s="133"/>
      <c r="SDM639" s="133"/>
      <c r="SDN639" s="133"/>
      <c r="SDO639" s="133"/>
      <c r="SDP639" s="133"/>
      <c r="SDQ639" s="133"/>
      <c r="SDR639" s="133"/>
      <c r="SDS639" s="133"/>
      <c r="SDT639" s="133"/>
      <c r="SDU639" s="133"/>
      <c r="SDV639" s="133"/>
      <c r="SDW639" s="133"/>
      <c r="SDX639" s="133"/>
      <c r="SDY639" s="133"/>
      <c r="SDZ639" s="133"/>
      <c r="SEA639" s="133"/>
      <c r="SEB639" s="133"/>
      <c r="SEC639" s="133"/>
      <c r="SED639" s="133"/>
      <c r="SEE639" s="133"/>
      <c r="SEF639" s="133"/>
      <c r="SEG639" s="133"/>
      <c r="SEH639" s="133"/>
      <c r="SEI639" s="133"/>
      <c r="SEJ639" s="133"/>
      <c r="SEK639" s="133"/>
      <c r="SEL639" s="133"/>
      <c r="SEM639" s="133"/>
      <c r="SEN639" s="133"/>
      <c r="SEO639" s="133"/>
      <c r="SEP639" s="133"/>
      <c r="SEQ639" s="133"/>
      <c r="SER639" s="133"/>
      <c r="SES639" s="133"/>
      <c r="SET639" s="133"/>
      <c r="SEU639" s="133"/>
      <c r="SEV639" s="133"/>
      <c r="SEW639" s="133"/>
      <c r="SEX639" s="133"/>
      <c r="SEY639" s="133"/>
      <c r="SEZ639" s="133"/>
      <c r="SFA639" s="133"/>
      <c r="SFB639" s="133"/>
      <c r="SFC639" s="133"/>
      <c r="SFD639" s="133"/>
      <c r="SFE639" s="133"/>
      <c r="SFF639" s="133"/>
      <c r="SFG639" s="133"/>
      <c r="SFH639" s="133"/>
      <c r="SFI639" s="133"/>
      <c r="SFJ639" s="133"/>
      <c r="SFK639" s="133"/>
      <c r="SFL639" s="133"/>
      <c r="SFM639" s="133"/>
      <c r="SFN639" s="133"/>
      <c r="SFO639" s="133"/>
      <c r="SFP639" s="133"/>
      <c r="SFQ639" s="133"/>
      <c r="SFR639" s="133"/>
      <c r="SFS639" s="133"/>
      <c r="SFT639" s="133"/>
      <c r="SFU639" s="133"/>
      <c r="SFV639" s="133"/>
      <c r="SFW639" s="133"/>
      <c r="SFX639" s="133"/>
      <c r="SFY639" s="133"/>
      <c r="SFZ639" s="133"/>
      <c r="SGA639" s="133"/>
      <c r="SGB639" s="133"/>
      <c r="SGC639" s="133"/>
      <c r="SGD639" s="133"/>
      <c r="SGE639" s="133"/>
      <c r="SGF639" s="133"/>
      <c r="SGG639" s="133"/>
      <c r="SGH639" s="133"/>
      <c r="SGI639" s="133"/>
      <c r="SGJ639" s="133"/>
      <c r="SGK639" s="133"/>
      <c r="SGL639" s="133"/>
      <c r="SGM639" s="133"/>
      <c r="SGN639" s="133"/>
      <c r="SGO639" s="133"/>
      <c r="SGP639" s="133"/>
      <c r="SGQ639" s="133"/>
      <c r="SGR639" s="133"/>
      <c r="SGS639" s="133"/>
      <c r="SGT639" s="133"/>
      <c r="SGU639" s="133"/>
      <c r="SGV639" s="133"/>
      <c r="SGW639" s="133"/>
      <c r="SGX639" s="133"/>
      <c r="SGY639" s="133"/>
      <c r="SGZ639" s="133"/>
      <c r="SHA639" s="133"/>
      <c r="SHB639" s="133"/>
      <c r="SHC639" s="133"/>
      <c r="SHD639" s="133"/>
      <c r="SHE639" s="133"/>
      <c r="SHF639" s="133"/>
      <c r="SHG639" s="133"/>
      <c r="SHH639" s="133"/>
      <c r="SHI639" s="133"/>
      <c r="SHJ639" s="133"/>
      <c r="SHK639" s="133"/>
      <c r="SHL639" s="133"/>
      <c r="SHM639" s="133"/>
      <c r="SHN639" s="133"/>
      <c r="SHO639" s="133"/>
      <c r="SHP639" s="133"/>
      <c r="SHQ639" s="133"/>
      <c r="SHR639" s="133"/>
      <c r="SHS639" s="133"/>
      <c r="SHT639" s="133"/>
      <c r="SHU639" s="133"/>
      <c r="SHV639" s="133"/>
      <c r="SHW639" s="133"/>
      <c r="SHX639" s="133"/>
      <c r="SHY639" s="133"/>
      <c r="SHZ639" s="133"/>
      <c r="SIA639" s="133"/>
      <c r="SIB639" s="133"/>
      <c r="SIC639" s="133"/>
      <c r="SID639" s="133"/>
      <c r="SIE639" s="133"/>
      <c r="SIF639" s="133"/>
      <c r="SIG639" s="133"/>
      <c r="SIH639" s="133"/>
      <c r="SII639" s="133"/>
      <c r="SIJ639" s="133"/>
      <c r="SIK639" s="133"/>
      <c r="SIL639" s="133"/>
      <c r="SIM639" s="133"/>
      <c r="SIN639" s="133"/>
      <c r="SIO639" s="133"/>
      <c r="SIP639" s="133"/>
      <c r="SIQ639" s="133"/>
      <c r="SIR639" s="133"/>
      <c r="SIS639" s="133"/>
      <c r="SIT639" s="133"/>
      <c r="SIU639" s="133"/>
      <c r="SIV639" s="133"/>
      <c r="SIW639" s="133"/>
      <c r="SIX639" s="133"/>
      <c r="SIY639" s="133"/>
      <c r="SIZ639" s="133"/>
      <c r="SJA639" s="133"/>
      <c r="SJB639" s="133"/>
      <c r="SJC639" s="133"/>
      <c r="SJD639" s="133"/>
      <c r="SJE639" s="133"/>
      <c r="SJF639" s="133"/>
      <c r="SJG639" s="133"/>
      <c r="SJH639" s="133"/>
      <c r="SJI639" s="133"/>
      <c r="SJJ639" s="133"/>
      <c r="SJK639" s="133"/>
      <c r="SJL639" s="133"/>
      <c r="SJM639" s="133"/>
      <c r="SJN639" s="133"/>
      <c r="SJO639" s="133"/>
      <c r="SJP639" s="133"/>
      <c r="SJQ639" s="133"/>
      <c r="SJR639" s="133"/>
      <c r="SJS639" s="133"/>
      <c r="SJT639" s="133"/>
      <c r="SJU639" s="133"/>
      <c r="SJV639" s="133"/>
      <c r="SJW639" s="133"/>
      <c r="SJX639" s="133"/>
      <c r="SJY639" s="133"/>
      <c r="SJZ639" s="133"/>
      <c r="SKA639" s="133"/>
      <c r="SKB639" s="133"/>
      <c r="SKC639" s="133"/>
      <c r="SKD639" s="133"/>
      <c r="SKE639" s="133"/>
      <c r="SKF639" s="133"/>
      <c r="SKG639" s="133"/>
      <c r="SKH639" s="133"/>
      <c r="SKI639" s="133"/>
      <c r="SKJ639" s="133"/>
      <c r="SKK639" s="133"/>
      <c r="SKL639" s="133"/>
      <c r="SKM639" s="133"/>
      <c r="SKN639" s="133"/>
      <c r="SKO639" s="133"/>
      <c r="SKP639" s="133"/>
      <c r="SKQ639" s="133"/>
      <c r="SKR639" s="133"/>
      <c r="SKS639" s="133"/>
      <c r="SKT639" s="133"/>
      <c r="SKU639" s="133"/>
      <c r="SKV639" s="133"/>
      <c r="SKW639" s="133"/>
      <c r="SKX639" s="133"/>
      <c r="SKY639" s="133"/>
      <c r="SKZ639" s="133"/>
      <c r="SLA639" s="133"/>
      <c r="SLB639" s="133"/>
      <c r="SLC639" s="133"/>
      <c r="SLD639" s="133"/>
      <c r="SLE639" s="133"/>
      <c r="SLF639" s="133"/>
      <c r="SLG639" s="133"/>
      <c r="SLH639" s="133"/>
      <c r="SLI639" s="133"/>
      <c r="SLJ639" s="133"/>
      <c r="SLK639" s="133"/>
      <c r="SLL639" s="133"/>
      <c r="SLM639" s="133"/>
      <c r="SLN639" s="133"/>
      <c r="SLO639" s="133"/>
      <c r="SLP639" s="133"/>
      <c r="SLQ639" s="133"/>
      <c r="SLR639" s="133"/>
      <c r="SLS639" s="133"/>
      <c r="SLT639" s="133"/>
      <c r="SLU639" s="133"/>
      <c r="SLV639" s="133"/>
      <c r="SLW639" s="133"/>
      <c r="SLX639" s="133"/>
      <c r="SLY639" s="133"/>
      <c r="SLZ639" s="133"/>
      <c r="SMA639" s="133"/>
      <c r="SMB639" s="133"/>
      <c r="SMC639" s="133"/>
      <c r="SMD639" s="133"/>
      <c r="SME639" s="133"/>
      <c r="SMF639" s="133"/>
      <c r="SMG639" s="133"/>
      <c r="SMH639" s="133"/>
      <c r="SMI639" s="133"/>
      <c r="SMJ639" s="133"/>
      <c r="SMK639" s="133"/>
      <c r="SML639" s="133"/>
      <c r="SMM639" s="133"/>
      <c r="SMN639" s="133"/>
      <c r="SMO639" s="133"/>
      <c r="SMP639" s="133"/>
      <c r="SMQ639" s="133"/>
      <c r="SMR639" s="133"/>
      <c r="SMS639" s="133"/>
      <c r="SMT639" s="133"/>
      <c r="SMU639" s="133"/>
      <c r="SMV639" s="133"/>
      <c r="SMW639" s="133"/>
      <c r="SMX639" s="133"/>
      <c r="SMY639" s="133"/>
      <c r="SMZ639" s="133"/>
      <c r="SNA639" s="133"/>
      <c r="SNB639" s="133"/>
      <c r="SNC639" s="133"/>
      <c r="SND639" s="133"/>
      <c r="SNE639" s="133"/>
      <c r="SNF639" s="133"/>
      <c r="SNG639" s="133"/>
      <c r="SNH639" s="133"/>
      <c r="SNI639" s="133"/>
      <c r="SNJ639" s="133"/>
      <c r="SNK639" s="133"/>
      <c r="SNL639" s="133"/>
      <c r="SNM639" s="133"/>
      <c r="SNN639" s="133"/>
      <c r="SNO639" s="133"/>
      <c r="SNP639" s="133"/>
      <c r="SNQ639" s="133"/>
      <c r="SNR639" s="133"/>
      <c r="SNS639" s="133"/>
      <c r="SNT639" s="133"/>
      <c r="SNU639" s="133"/>
      <c r="SNV639" s="133"/>
      <c r="SNW639" s="133"/>
      <c r="SNX639" s="133"/>
      <c r="SNY639" s="133"/>
      <c r="SNZ639" s="133"/>
      <c r="SOA639" s="133"/>
      <c r="SOB639" s="133"/>
      <c r="SOC639" s="133"/>
      <c r="SOD639" s="133"/>
      <c r="SOE639" s="133"/>
      <c r="SOF639" s="133"/>
      <c r="SOG639" s="133"/>
      <c r="SOH639" s="133"/>
      <c r="SOI639" s="133"/>
      <c r="SOJ639" s="133"/>
      <c r="SOK639" s="133"/>
      <c r="SOL639" s="133"/>
      <c r="SOM639" s="133"/>
      <c r="SON639" s="133"/>
      <c r="SOO639" s="133"/>
      <c r="SOP639" s="133"/>
      <c r="SOQ639" s="133"/>
      <c r="SOR639" s="133"/>
      <c r="SOS639" s="133"/>
      <c r="SOT639" s="133"/>
      <c r="SOU639" s="133"/>
      <c r="SOV639" s="133"/>
      <c r="SOW639" s="133"/>
      <c r="SOX639" s="133"/>
      <c r="SOY639" s="133"/>
      <c r="SOZ639" s="133"/>
      <c r="SPA639" s="133"/>
      <c r="SPB639" s="133"/>
      <c r="SPC639" s="133"/>
      <c r="SPD639" s="133"/>
      <c r="SPE639" s="133"/>
      <c r="SPF639" s="133"/>
      <c r="SPG639" s="133"/>
      <c r="SPH639" s="133"/>
      <c r="SPI639" s="133"/>
      <c r="SPJ639" s="133"/>
      <c r="SPK639" s="133"/>
      <c r="SPL639" s="133"/>
      <c r="SPM639" s="133"/>
      <c r="SPN639" s="133"/>
      <c r="SPO639" s="133"/>
      <c r="SPP639" s="133"/>
      <c r="SPQ639" s="133"/>
      <c r="SPR639" s="133"/>
      <c r="SPS639" s="133"/>
      <c r="SPT639" s="133"/>
      <c r="SPU639" s="133"/>
      <c r="SPV639" s="133"/>
      <c r="SPW639" s="133"/>
      <c r="SPX639" s="133"/>
      <c r="SPY639" s="133"/>
      <c r="SPZ639" s="133"/>
      <c r="SQA639" s="133"/>
      <c r="SQB639" s="133"/>
      <c r="SQC639" s="133"/>
      <c r="SQD639" s="133"/>
      <c r="SQE639" s="133"/>
      <c r="SQF639" s="133"/>
      <c r="SQG639" s="133"/>
      <c r="SQH639" s="133"/>
      <c r="SQI639" s="133"/>
      <c r="SQJ639" s="133"/>
      <c r="SQK639" s="133"/>
      <c r="SQL639" s="133"/>
      <c r="SQM639" s="133"/>
      <c r="SQN639" s="133"/>
      <c r="SQO639" s="133"/>
      <c r="SQP639" s="133"/>
      <c r="SQQ639" s="133"/>
      <c r="SQR639" s="133"/>
      <c r="SQS639" s="133"/>
      <c r="SQT639" s="133"/>
      <c r="SQU639" s="133"/>
      <c r="SQV639" s="133"/>
      <c r="SQW639" s="133"/>
      <c r="SQX639" s="133"/>
      <c r="SQY639" s="133"/>
      <c r="SQZ639" s="133"/>
      <c r="SRA639" s="133"/>
      <c r="SRB639" s="133"/>
      <c r="SRC639" s="133"/>
      <c r="SRD639" s="133"/>
      <c r="SRE639" s="133"/>
      <c r="SRF639" s="133"/>
      <c r="SRG639" s="133"/>
      <c r="SRH639" s="133"/>
      <c r="SRI639" s="133"/>
      <c r="SRJ639" s="133"/>
      <c r="SRK639" s="133"/>
      <c r="SRL639" s="133"/>
      <c r="SRM639" s="133"/>
      <c r="SRN639" s="133"/>
      <c r="SRO639" s="133"/>
      <c r="SRP639" s="133"/>
      <c r="SRQ639" s="133"/>
      <c r="SRR639" s="133"/>
      <c r="SRS639" s="133"/>
      <c r="SRT639" s="133"/>
      <c r="SRU639" s="133"/>
      <c r="SRV639" s="133"/>
      <c r="SRW639" s="133"/>
      <c r="SRX639" s="133"/>
      <c r="SRY639" s="133"/>
      <c r="SRZ639" s="133"/>
      <c r="SSA639" s="133"/>
      <c r="SSB639" s="133"/>
      <c r="SSC639" s="133"/>
      <c r="SSD639" s="133"/>
      <c r="SSE639" s="133"/>
      <c r="SSF639" s="133"/>
      <c r="SSG639" s="133"/>
      <c r="SSH639" s="133"/>
      <c r="SSI639" s="133"/>
      <c r="SSJ639" s="133"/>
      <c r="SSK639" s="133"/>
      <c r="SSL639" s="133"/>
      <c r="SSM639" s="133"/>
      <c r="SSN639" s="133"/>
      <c r="SSO639" s="133"/>
      <c r="SSP639" s="133"/>
      <c r="SSQ639" s="133"/>
      <c r="SSR639" s="133"/>
      <c r="SSS639" s="133"/>
      <c r="SST639" s="133"/>
      <c r="SSU639" s="133"/>
      <c r="SSV639" s="133"/>
      <c r="SSW639" s="133"/>
      <c r="SSX639" s="133"/>
      <c r="SSY639" s="133"/>
      <c r="SSZ639" s="133"/>
      <c r="STA639" s="133"/>
      <c r="STB639" s="133"/>
      <c r="STC639" s="133"/>
      <c r="STD639" s="133"/>
      <c r="STE639" s="133"/>
      <c r="STF639" s="133"/>
      <c r="STG639" s="133"/>
      <c r="STH639" s="133"/>
      <c r="STI639" s="133"/>
      <c r="STJ639" s="133"/>
      <c r="STK639" s="133"/>
      <c r="STL639" s="133"/>
      <c r="STM639" s="133"/>
      <c r="STN639" s="133"/>
      <c r="STO639" s="133"/>
      <c r="STP639" s="133"/>
      <c r="STQ639" s="133"/>
      <c r="STR639" s="133"/>
      <c r="STS639" s="133"/>
      <c r="STT639" s="133"/>
      <c r="STU639" s="133"/>
      <c r="STV639" s="133"/>
      <c r="STW639" s="133"/>
      <c r="STX639" s="133"/>
      <c r="STY639" s="133"/>
      <c r="STZ639" s="133"/>
      <c r="SUA639" s="133"/>
      <c r="SUB639" s="133"/>
      <c r="SUC639" s="133"/>
      <c r="SUD639" s="133"/>
      <c r="SUE639" s="133"/>
      <c r="SUF639" s="133"/>
      <c r="SUG639" s="133"/>
      <c r="SUH639" s="133"/>
      <c r="SUI639" s="133"/>
      <c r="SUJ639" s="133"/>
      <c r="SUK639" s="133"/>
      <c r="SUL639" s="133"/>
      <c r="SUM639" s="133"/>
      <c r="SUN639" s="133"/>
      <c r="SUO639" s="133"/>
      <c r="SUP639" s="133"/>
      <c r="SUQ639" s="133"/>
      <c r="SUR639" s="133"/>
      <c r="SUS639" s="133"/>
      <c r="SUT639" s="133"/>
      <c r="SUU639" s="133"/>
      <c r="SUV639" s="133"/>
      <c r="SUW639" s="133"/>
      <c r="SUX639" s="133"/>
      <c r="SUY639" s="133"/>
      <c r="SUZ639" s="133"/>
      <c r="SVA639" s="133"/>
      <c r="SVB639" s="133"/>
      <c r="SVC639" s="133"/>
      <c r="SVD639" s="133"/>
      <c r="SVE639" s="133"/>
      <c r="SVF639" s="133"/>
      <c r="SVG639" s="133"/>
      <c r="SVH639" s="133"/>
      <c r="SVI639" s="133"/>
      <c r="SVJ639" s="133"/>
      <c r="SVK639" s="133"/>
      <c r="SVL639" s="133"/>
      <c r="SVM639" s="133"/>
      <c r="SVN639" s="133"/>
      <c r="SVO639" s="133"/>
      <c r="SVP639" s="133"/>
      <c r="SVQ639" s="133"/>
      <c r="SVR639" s="133"/>
      <c r="SVS639" s="133"/>
      <c r="SVT639" s="133"/>
      <c r="SVU639" s="133"/>
      <c r="SVV639" s="133"/>
      <c r="SVW639" s="133"/>
      <c r="SVX639" s="133"/>
      <c r="SVY639" s="133"/>
      <c r="SVZ639" s="133"/>
      <c r="SWA639" s="133"/>
      <c r="SWB639" s="133"/>
      <c r="SWC639" s="133"/>
      <c r="SWD639" s="133"/>
      <c r="SWE639" s="133"/>
      <c r="SWF639" s="133"/>
      <c r="SWG639" s="133"/>
      <c r="SWH639" s="133"/>
      <c r="SWI639" s="133"/>
      <c r="SWJ639" s="133"/>
      <c r="SWK639" s="133"/>
      <c r="SWL639" s="133"/>
      <c r="SWM639" s="133"/>
      <c r="SWN639" s="133"/>
      <c r="SWO639" s="133"/>
      <c r="SWP639" s="133"/>
      <c r="SWQ639" s="133"/>
      <c r="SWR639" s="133"/>
      <c r="SWS639" s="133"/>
      <c r="SWT639" s="133"/>
      <c r="SWU639" s="133"/>
      <c r="SWV639" s="133"/>
      <c r="SWW639" s="133"/>
      <c r="SWX639" s="133"/>
      <c r="SWY639" s="133"/>
      <c r="SWZ639" s="133"/>
      <c r="SXA639" s="133"/>
      <c r="SXB639" s="133"/>
      <c r="SXC639" s="133"/>
      <c r="SXD639" s="133"/>
      <c r="SXE639" s="133"/>
      <c r="SXF639" s="133"/>
      <c r="SXG639" s="133"/>
      <c r="SXH639" s="133"/>
      <c r="SXI639" s="133"/>
      <c r="SXJ639" s="133"/>
      <c r="SXK639" s="133"/>
      <c r="SXL639" s="133"/>
      <c r="SXM639" s="133"/>
      <c r="SXN639" s="133"/>
      <c r="SXO639" s="133"/>
      <c r="SXP639" s="133"/>
      <c r="SXQ639" s="133"/>
      <c r="SXR639" s="133"/>
      <c r="SXS639" s="133"/>
      <c r="SXT639" s="133"/>
      <c r="SXU639" s="133"/>
      <c r="SXV639" s="133"/>
      <c r="SXW639" s="133"/>
      <c r="SXX639" s="133"/>
      <c r="SXY639" s="133"/>
      <c r="SXZ639" s="133"/>
      <c r="SYA639" s="133"/>
      <c r="SYB639" s="133"/>
      <c r="SYC639" s="133"/>
      <c r="SYD639" s="133"/>
      <c r="SYE639" s="133"/>
      <c r="SYF639" s="133"/>
      <c r="SYG639" s="133"/>
      <c r="SYH639" s="133"/>
      <c r="SYI639" s="133"/>
      <c r="SYJ639" s="133"/>
      <c r="SYK639" s="133"/>
      <c r="SYL639" s="133"/>
      <c r="SYM639" s="133"/>
      <c r="SYN639" s="133"/>
      <c r="SYO639" s="133"/>
      <c r="SYP639" s="133"/>
      <c r="SYQ639" s="133"/>
      <c r="SYR639" s="133"/>
      <c r="SYS639" s="133"/>
      <c r="SYT639" s="133"/>
      <c r="SYU639" s="133"/>
      <c r="SYV639" s="133"/>
      <c r="SYW639" s="133"/>
      <c r="SYX639" s="133"/>
      <c r="SYY639" s="133"/>
      <c r="SYZ639" s="133"/>
      <c r="SZA639" s="133"/>
      <c r="SZB639" s="133"/>
      <c r="SZC639" s="133"/>
      <c r="SZD639" s="133"/>
      <c r="SZE639" s="133"/>
      <c r="SZF639" s="133"/>
      <c r="SZG639" s="133"/>
      <c r="SZH639" s="133"/>
      <c r="SZI639" s="133"/>
      <c r="SZJ639" s="133"/>
      <c r="SZK639" s="133"/>
      <c r="SZL639" s="133"/>
      <c r="SZM639" s="133"/>
      <c r="SZN639" s="133"/>
      <c r="SZO639" s="133"/>
      <c r="SZP639" s="133"/>
      <c r="SZQ639" s="133"/>
      <c r="SZR639" s="133"/>
      <c r="SZS639" s="133"/>
      <c r="SZT639" s="133"/>
      <c r="SZU639" s="133"/>
      <c r="SZV639" s="133"/>
      <c r="SZW639" s="133"/>
      <c r="SZX639" s="133"/>
      <c r="SZY639" s="133"/>
      <c r="SZZ639" s="133"/>
      <c r="TAA639" s="133"/>
      <c r="TAB639" s="133"/>
      <c r="TAC639" s="133"/>
      <c r="TAD639" s="133"/>
      <c r="TAE639" s="133"/>
      <c r="TAF639" s="133"/>
      <c r="TAG639" s="133"/>
      <c r="TAH639" s="133"/>
      <c r="TAI639" s="133"/>
      <c r="TAJ639" s="133"/>
      <c r="TAK639" s="133"/>
      <c r="TAL639" s="133"/>
      <c r="TAM639" s="133"/>
      <c r="TAN639" s="133"/>
      <c r="TAO639" s="133"/>
      <c r="TAP639" s="133"/>
      <c r="TAQ639" s="133"/>
      <c r="TAR639" s="133"/>
      <c r="TAS639" s="133"/>
      <c r="TAT639" s="133"/>
      <c r="TAU639" s="133"/>
      <c r="TAV639" s="133"/>
      <c r="TAW639" s="133"/>
      <c r="TAX639" s="133"/>
      <c r="TAY639" s="133"/>
      <c r="TAZ639" s="133"/>
      <c r="TBA639" s="133"/>
      <c r="TBB639" s="133"/>
      <c r="TBC639" s="133"/>
      <c r="TBD639" s="133"/>
      <c r="TBE639" s="133"/>
      <c r="TBF639" s="133"/>
      <c r="TBG639" s="133"/>
      <c r="TBH639" s="133"/>
      <c r="TBI639" s="133"/>
      <c r="TBJ639" s="133"/>
      <c r="TBK639" s="133"/>
      <c r="TBL639" s="133"/>
      <c r="TBM639" s="133"/>
      <c r="TBN639" s="133"/>
      <c r="TBO639" s="133"/>
      <c r="TBP639" s="133"/>
      <c r="TBQ639" s="133"/>
      <c r="TBR639" s="133"/>
      <c r="TBS639" s="133"/>
      <c r="TBT639" s="133"/>
      <c r="TBU639" s="133"/>
      <c r="TBV639" s="133"/>
      <c r="TBW639" s="133"/>
      <c r="TBX639" s="133"/>
      <c r="TBY639" s="133"/>
      <c r="TBZ639" s="133"/>
      <c r="TCA639" s="133"/>
      <c r="TCB639" s="133"/>
      <c r="TCC639" s="133"/>
      <c r="TCD639" s="133"/>
      <c r="TCE639" s="133"/>
      <c r="TCF639" s="133"/>
      <c r="TCG639" s="133"/>
      <c r="TCH639" s="133"/>
      <c r="TCI639" s="133"/>
      <c r="TCJ639" s="133"/>
      <c r="TCK639" s="133"/>
      <c r="TCL639" s="133"/>
      <c r="TCM639" s="133"/>
      <c r="TCN639" s="133"/>
      <c r="TCO639" s="133"/>
      <c r="TCP639" s="133"/>
      <c r="TCQ639" s="133"/>
      <c r="TCR639" s="133"/>
      <c r="TCS639" s="133"/>
      <c r="TCT639" s="133"/>
      <c r="TCU639" s="133"/>
      <c r="TCV639" s="133"/>
      <c r="TCW639" s="133"/>
      <c r="TCX639" s="133"/>
      <c r="TCY639" s="133"/>
      <c r="TCZ639" s="133"/>
      <c r="TDA639" s="133"/>
      <c r="TDB639" s="133"/>
      <c r="TDC639" s="133"/>
      <c r="TDD639" s="133"/>
      <c r="TDE639" s="133"/>
      <c r="TDF639" s="133"/>
      <c r="TDG639" s="133"/>
      <c r="TDH639" s="133"/>
      <c r="TDI639" s="133"/>
      <c r="TDJ639" s="133"/>
      <c r="TDK639" s="133"/>
      <c r="TDL639" s="133"/>
      <c r="TDM639" s="133"/>
      <c r="TDN639" s="133"/>
      <c r="TDO639" s="133"/>
      <c r="TDP639" s="133"/>
      <c r="TDQ639" s="133"/>
      <c r="TDR639" s="133"/>
      <c r="TDS639" s="133"/>
      <c r="TDT639" s="133"/>
      <c r="TDU639" s="133"/>
      <c r="TDV639" s="133"/>
      <c r="TDW639" s="133"/>
      <c r="TDX639" s="133"/>
      <c r="TDY639" s="133"/>
      <c r="TDZ639" s="133"/>
      <c r="TEA639" s="133"/>
      <c r="TEB639" s="133"/>
      <c r="TEC639" s="133"/>
      <c r="TED639" s="133"/>
      <c r="TEE639" s="133"/>
      <c r="TEF639" s="133"/>
      <c r="TEG639" s="133"/>
      <c r="TEH639" s="133"/>
      <c r="TEI639" s="133"/>
      <c r="TEJ639" s="133"/>
      <c r="TEK639" s="133"/>
      <c r="TEL639" s="133"/>
      <c r="TEM639" s="133"/>
      <c r="TEN639" s="133"/>
      <c r="TEO639" s="133"/>
      <c r="TEP639" s="133"/>
      <c r="TEQ639" s="133"/>
      <c r="TER639" s="133"/>
      <c r="TES639" s="133"/>
      <c r="TET639" s="133"/>
      <c r="TEU639" s="133"/>
      <c r="TEV639" s="133"/>
      <c r="TEW639" s="133"/>
      <c r="TEX639" s="133"/>
      <c r="TEY639" s="133"/>
      <c r="TEZ639" s="133"/>
      <c r="TFA639" s="133"/>
      <c r="TFB639" s="133"/>
      <c r="TFC639" s="133"/>
      <c r="TFD639" s="133"/>
      <c r="TFE639" s="133"/>
      <c r="TFF639" s="133"/>
      <c r="TFG639" s="133"/>
      <c r="TFH639" s="133"/>
      <c r="TFI639" s="133"/>
      <c r="TFJ639" s="133"/>
      <c r="TFK639" s="133"/>
      <c r="TFL639" s="133"/>
      <c r="TFM639" s="133"/>
      <c r="TFN639" s="133"/>
      <c r="TFO639" s="133"/>
      <c r="TFP639" s="133"/>
      <c r="TFQ639" s="133"/>
      <c r="TFR639" s="133"/>
      <c r="TFS639" s="133"/>
      <c r="TFT639" s="133"/>
      <c r="TFU639" s="133"/>
      <c r="TFV639" s="133"/>
      <c r="TFW639" s="133"/>
      <c r="TFX639" s="133"/>
      <c r="TFY639" s="133"/>
      <c r="TFZ639" s="133"/>
      <c r="TGA639" s="133"/>
      <c r="TGB639" s="133"/>
      <c r="TGC639" s="133"/>
      <c r="TGD639" s="133"/>
      <c r="TGE639" s="133"/>
      <c r="TGF639" s="133"/>
      <c r="TGG639" s="133"/>
      <c r="TGH639" s="133"/>
      <c r="TGI639" s="133"/>
      <c r="TGJ639" s="133"/>
      <c r="TGK639" s="133"/>
      <c r="TGL639" s="133"/>
      <c r="TGM639" s="133"/>
      <c r="TGN639" s="133"/>
      <c r="TGO639" s="133"/>
      <c r="TGP639" s="133"/>
      <c r="TGQ639" s="133"/>
      <c r="TGR639" s="133"/>
      <c r="TGS639" s="133"/>
      <c r="TGT639" s="133"/>
      <c r="TGU639" s="133"/>
      <c r="TGV639" s="133"/>
      <c r="TGW639" s="133"/>
      <c r="TGX639" s="133"/>
      <c r="TGY639" s="133"/>
      <c r="TGZ639" s="133"/>
      <c r="THA639" s="133"/>
      <c r="THB639" s="133"/>
      <c r="THC639" s="133"/>
      <c r="THD639" s="133"/>
      <c r="THE639" s="133"/>
      <c r="THF639" s="133"/>
      <c r="THG639" s="133"/>
      <c r="THH639" s="133"/>
      <c r="THI639" s="133"/>
      <c r="THJ639" s="133"/>
      <c r="THK639" s="133"/>
      <c r="THL639" s="133"/>
      <c r="THM639" s="133"/>
      <c r="THN639" s="133"/>
      <c r="THO639" s="133"/>
      <c r="THP639" s="133"/>
      <c r="THQ639" s="133"/>
      <c r="THR639" s="133"/>
      <c r="THS639" s="133"/>
      <c r="THT639" s="133"/>
      <c r="THU639" s="133"/>
      <c r="THV639" s="133"/>
      <c r="THW639" s="133"/>
      <c r="THX639" s="133"/>
      <c r="THY639" s="133"/>
      <c r="THZ639" s="133"/>
      <c r="TIA639" s="133"/>
      <c r="TIB639" s="133"/>
      <c r="TIC639" s="133"/>
      <c r="TID639" s="133"/>
      <c r="TIE639" s="133"/>
      <c r="TIF639" s="133"/>
      <c r="TIG639" s="133"/>
      <c r="TIH639" s="133"/>
      <c r="TII639" s="133"/>
      <c r="TIJ639" s="133"/>
      <c r="TIK639" s="133"/>
      <c r="TIL639" s="133"/>
      <c r="TIM639" s="133"/>
      <c r="TIN639" s="133"/>
      <c r="TIO639" s="133"/>
      <c r="TIP639" s="133"/>
      <c r="TIQ639" s="133"/>
      <c r="TIR639" s="133"/>
      <c r="TIS639" s="133"/>
      <c r="TIT639" s="133"/>
      <c r="TIU639" s="133"/>
      <c r="TIV639" s="133"/>
      <c r="TIW639" s="133"/>
      <c r="TIX639" s="133"/>
      <c r="TIY639" s="133"/>
      <c r="TIZ639" s="133"/>
      <c r="TJA639" s="133"/>
      <c r="TJB639" s="133"/>
      <c r="TJC639" s="133"/>
      <c r="TJD639" s="133"/>
      <c r="TJE639" s="133"/>
      <c r="TJF639" s="133"/>
      <c r="TJG639" s="133"/>
      <c r="TJH639" s="133"/>
      <c r="TJI639" s="133"/>
      <c r="TJJ639" s="133"/>
      <c r="TJK639" s="133"/>
      <c r="TJL639" s="133"/>
      <c r="TJM639" s="133"/>
      <c r="TJN639" s="133"/>
      <c r="TJO639" s="133"/>
      <c r="TJP639" s="133"/>
      <c r="TJQ639" s="133"/>
      <c r="TJR639" s="133"/>
      <c r="TJS639" s="133"/>
      <c r="TJT639" s="133"/>
      <c r="TJU639" s="133"/>
      <c r="TJV639" s="133"/>
      <c r="TJW639" s="133"/>
      <c r="TJX639" s="133"/>
      <c r="TJY639" s="133"/>
      <c r="TJZ639" s="133"/>
      <c r="TKA639" s="133"/>
      <c r="TKB639" s="133"/>
      <c r="TKC639" s="133"/>
      <c r="TKD639" s="133"/>
      <c r="TKE639" s="133"/>
      <c r="TKF639" s="133"/>
      <c r="TKG639" s="133"/>
      <c r="TKH639" s="133"/>
      <c r="TKI639" s="133"/>
      <c r="TKJ639" s="133"/>
      <c r="TKK639" s="133"/>
      <c r="TKL639" s="133"/>
      <c r="TKM639" s="133"/>
      <c r="TKN639" s="133"/>
      <c r="TKO639" s="133"/>
      <c r="TKP639" s="133"/>
      <c r="TKQ639" s="133"/>
      <c r="TKR639" s="133"/>
      <c r="TKS639" s="133"/>
      <c r="TKT639" s="133"/>
      <c r="TKU639" s="133"/>
      <c r="TKV639" s="133"/>
      <c r="TKW639" s="133"/>
      <c r="TKX639" s="133"/>
      <c r="TKY639" s="133"/>
      <c r="TKZ639" s="133"/>
      <c r="TLA639" s="133"/>
      <c r="TLB639" s="133"/>
      <c r="TLC639" s="133"/>
      <c r="TLD639" s="133"/>
      <c r="TLE639" s="133"/>
      <c r="TLF639" s="133"/>
      <c r="TLG639" s="133"/>
      <c r="TLH639" s="133"/>
      <c r="TLI639" s="133"/>
      <c r="TLJ639" s="133"/>
      <c r="TLK639" s="133"/>
      <c r="TLL639" s="133"/>
      <c r="TLM639" s="133"/>
      <c r="TLN639" s="133"/>
      <c r="TLO639" s="133"/>
      <c r="TLP639" s="133"/>
      <c r="TLQ639" s="133"/>
      <c r="TLR639" s="133"/>
      <c r="TLS639" s="133"/>
      <c r="TLT639" s="133"/>
      <c r="TLU639" s="133"/>
      <c r="TLV639" s="133"/>
      <c r="TLW639" s="133"/>
      <c r="TLX639" s="133"/>
      <c r="TLY639" s="133"/>
      <c r="TLZ639" s="133"/>
      <c r="TMA639" s="133"/>
      <c r="TMB639" s="133"/>
      <c r="TMC639" s="133"/>
      <c r="TMD639" s="133"/>
      <c r="TME639" s="133"/>
      <c r="TMF639" s="133"/>
      <c r="TMG639" s="133"/>
      <c r="TMH639" s="133"/>
      <c r="TMI639" s="133"/>
      <c r="TMJ639" s="133"/>
      <c r="TMK639" s="133"/>
      <c r="TML639" s="133"/>
      <c r="TMM639" s="133"/>
      <c r="TMN639" s="133"/>
      <c r="TMO639" s="133"/>
      <c r="TMP639" s="133"/>
      <c r="TMQ639" s="133"/>
      <c r="TMR639" s="133"/>
      <c r="TMS639" s="133"/>
      <c r="TMT639" s="133"/>
      <c r="TMU639" s="133"/>
      <c r="TMV639" s="133"/>
      <c r="TMW639" s="133"/>
      <c r="TMX639" s="133"/>
      <c r="TMY639" s="133"/>
      <c r="TMZ639" s="133"/>
      <c r="TNA639" s="133"/>
      <c r="TNB639" s="133"/>
      <c r="TNC639" s="133"/>
      <c r="TND639" s="133"/>
      <c r="TNE639" s="133"/>
      <c r="TNF639" s="133"/>
      <c r="TNG639" s="133"/>
      <c r="TNH639" s="133"/>
      <c r="TNI639" s="133"/>
      <c r="TNJ639" s="133"/>
      <c r="TNK639" s="133"/>
      <c r="TNL639" s="133"/>
      <c r="TNM639" s="133"/>
      <c r="TNN639" s="133"/>
      <c r="TNO639" s="133"/>
      <c r="TNP639" s="133"/>
      <c r="TNQ639" s="133"/>
      <c r="TNR639" s="133"/>
      <c r="TNS639" s="133"/>
      <c r="TNT639" s="133"/>
      <c r="TNU639" s="133"/>
      <c r="TNV639" s="133"/>
      <c r="TNW639" s="133"/>
      <c r="TNX639" s="133"/>
      <c r="TNY639" s="133"/>
      <c r="TNZ639" s="133"/>
      <c r="TOA639" s="133"/>
      <c r="TOB639" s="133"/>
      <c r="TOC639" s="133"/>
      <c r="TOD639" s="133"/>
      <c r="TOE639" s="133"/>
      <c r="TOF639" s="133"/>
      <c r="TOG639" s="133"/>
      <c r="TOH639" s="133"/>
      <c r="TOI639" s="133"/>
      <c r="TOJ639" s="133"/>
      <c r="TOK639" s="133"/>
      <c r="TOL639" s="133"/>
      <c r="TOM639" s="133"/>
      <c r="TON639" s="133"/>
      <c r="TOO639" s="133"/>
      <c r="TOP639" s="133"/>
      <c r="TOQ639" s="133"/>
      <c r="TOR639" s="133"/>
      <c r="TOS639" s="133"/>
      <c r="TOT639" s="133"/>
      <c r="TOU639" s="133"/>
      <c r="TOV639" s="133"/>
      <c r="TOW639" s="133"/>
      <c r="TOX639" s="133"/>
      <c r="TOY639" s="133"/>
      <c r="TOZ639" s="133"/>
      <c r="TPA639" s="133"/>
      <c r="TPB639" s="133"/>
      <c r="TPC639" s="133"/>
      <c r="TPD639" s="133"/>
      <c r="TPE639" s="133"/>
      <c r="TPF639" s="133"/>
      <c r="TPG639" s="133"/>
      <c r="TPH639" s="133"/>
      <c r="TPI639" s="133"/>
      <c r="TPJ639" s="133"/>
      <c r="TPK639" s="133"/>
      <c r="TPL639" s="133"/>
      <c r="TPM639" s="133"/>
      <c r="TPN639" s="133"/>
      <c r="TPO639" s="133"/>
      <c r="TPP639" s="133"/>
      <c r="TPQ639" s="133"/>
      <c r="TPR639" s="133"/>
      <c r="TPS639" s="133"/>
      <c r="TPT639" s="133"/>
      <c r="TPU639" s="133"/>
      <c r="TPV639" s="133"/>
      <c r="TPW639" s="133"/>
      <c r="TPX639" s="133"/>
      <c r="TPY639" s="133"/>
      <c r="TPZ639" s="133"/>
      <c r="TQA639" s="133"/>
      <c r="TQB639" s="133"/>
      <c r="TQC639" s="133"/>
      <c r="TQD639" s="133"/>
      <c r="TQE639" s="133"/>
      <c r="TQF639" s="133"/>
      <c r="TQG639" s="133"/>
      <c r="TQH639" s="133"/>
      <c r="TQI639" s="133"/>
      <c r="TQJ639" s="133"/>
      <c r="TQK639" s="133"/>
      <c r="TQL639" s="133"/>
      <c r="TQM639" s="133"/>
      <c r="TQN639" s="133"/>
      <c r="TQO639" s="133"/>
      <c r="TQP639" s="133"/>
      <c r="TQQ639" s="133"/>
      <c r="TQR639" s="133"/>
      <c r="TQS639" s="133"/>
      <c r="TQT639" s="133"/>
      <c r="TQU639" s="133"/>
      <c r="TQV639" s="133"/>
      <c r="TQW639" s="133"/>
      <c r="TQX639" s="133"/>
      <c r="TQY639" s="133"/>
      <c r="TQZ639" s="133"/>
      <c r="TRA639" s="133"/>
      <c r="TRB639" s="133"/>
      <c r="TRC639" s="133"/>
      <c r="TRD639" s="133"/>
      <c r="TRE639" s="133"/>
      <c r="TRF639" s="133"/>
      <c r="TRG639" s="133"/>
      <c r="TRH639" s="133"/>
      <c r="TRI639" s="133"/>
      <c r="TRJ639" s="133"/>
      <c r="TRK639" s="133"/>
      <c r="TRL639" s="133"/>
      <c r="TRM639" s="133"/>
      <c r="TRN639" s="133"/>
      <c r="TRO639" s="133"/>
      <c r="TRP639" s="133"/>
      <c r="TRQ639" s="133"/>
      <c r="TRR639" s="133"/>
      <c r="TRS639" s="133"/>
      <c r="TRT639" s="133"/>
      <c r="TRU639" s="133"/>
      <c r="TRV639" s="133"/>
      <c r="TRW639" s="133"/>
      <c r="TRX639" s="133"/>
      <c r="TRY639" s="133"/>
      <c r="TRZ639" s="133"/>
      <c r="TSA639" s="133"/>
      <c r="TSB639" s="133"/>
      <c r="TSC639" s="133"/>
      <c r="TSD639" s="133"/>
      <c r="TSE639" s="133"/>
      <c r="TSF639" s="133"/>
      <c r="TSG639" s="133"/>
      <c r="TSH639" s="133"/>
      <c r="TSI639" s="133"/>
      <c r="TSJ639" s="133"/>
      <c r="TSK639" s="133"/>
      <c r="TSL639" s="133"/>
      <c r="TSM639" s="133"/>
      <c r="TSN639" s="133"/>
      <c r="TSO639" s="133"/>
      <c r="TSP639" s="133"/>
      <c r="TSQ639" s="133"/>
      <c r="TSR639" s="133"/>
      <c r="TSS639" s="133"/>
      <c r="TST639" s="133"/>
      <c r="TSU639" s="133"/>
      <c r="TSV639" s="133"/>
      <c r="TSW639" s="133"/>
      <c r="TSX639" s="133"/>
      <c r="TSY639" s="133"/>
      <c r="TSZ639" s="133"/>
      <c r="TTA639" s="133"/>
      <c r="TTB639" s="133"/>
      <c r="TTC639" s="133"/>
      <c r="TTD639" s="133"/>
      <c r="TTE639" s="133"/>
      <c r="TTF639" s="133"/>
      <c r="TTG639" s="133"/>
      <c r="TTH639" s="133"/>
      <c r="TTI639" s="133"/>
      <c r="TTJ639" s="133"/>
      <c r="TTK639" s="133"/>
      <c r="TTL639" s="133"/>
      <c r="TTM639" s="133"/>
      <c r="TTN639" s="133"/>
      <c r="TTO639" s="133"/>
      <c r="TTP639" s="133"/>
      <c r="TTQ639" s="133"/>
      <c r="TTR639" s="133"/>
      <c r="TTS639" s="133"/>
      <c r="TTT639" s="133"/>
      <c r="TTU639" s="133"/>
      <c r="TTV639" s="133"/>
      <c r="TTW639" s="133"/>
      <c r="TTX639" s="133"/>
      <c r="TTY639" s="133"/>
      <c r="TTZ639" s="133"/>
      <c r="TUA639" s="133"/>
      <c r="TUB639" s="133"/>
      <c r="TUC639" s="133"/>
      <c r="TUD639" s="133"/>
      <c r="TUE639" s="133"/>
      <c r="TUF639" s="133"/>
      <c r="TUG639" s="133"/>
      <c r="TUH639" s="133"/>
      <c r="TUI639" s="133"/>
      <c r="TUJ639" s="133"/>
      <c r="TUK639" s="133"/>
      <c r="TUL639" s="133"/>
      <c r="TUM639" s="133"/>
      <c r="TUN639" s="133"/>
      <c r="TUO639" s="133"/>
      <c r="TUP639" s="133"/>
      <c r="TUQ639" s="133"/>
      <c r="TUR639" s="133"/>
      <c r="TUS639" s="133"/>
      <c r="TUT639" s="133"/>
      <c r="TUU639" s="133"/>
      <c r="TUV639" s="133"/>
      <c r="TUW639" s="133"/>
      <c r="TUX639" s="133"/>
      <c r="TUY639" s="133"/>
      <c r="TUZ639" s="133"/>
      <c r="TVA639" s="133"/>
      <c r="TVB639" s="133"/>
      <c r="TVC639" s="133"/>
      <c r="TVD639" s="133"/>
      <c r="TVE639" s="133"/>
      <c r="TVF639" s="133"/>
      <c r="TVG639" s="133"/>
      <c r="TVH639" s="133"/>
      <c r="TVI639" s="133"/>
      <c r="TVJ639" s="133"/>
      <c r="TVK639" s="133"/>
      <c r="TVL639" s="133"/>
      <c r="TVM639" s="133"/>
      <c r="TVN639" s="133"/>
      <c r="TVO639" s="133"/>
      <c r="TVP639" s="133"/>
      <c r="TVQ639" s="133"/>
      <c r="TVR639" s="133"/>
      <c r="TVS639" s="133"/>
      <c r="TVT639" s="133"/>
      <c r="TVU639" s="133"/>
      <c r="TVV639" s="133"/>
      <c r="TVW639" s="133"/>
      <c r="TVX639" s="133"/>
      <c r="TVY639" s="133"/>
      <c r="TVZ639" s="133"/>
      <c r="TWA639" s="133"/>
      <c r="TWB639" s="133"/>
      <c r="TWC639" s="133"/>
      <c r="TWD639" s="133"/>
      <c r="TWE639" s="133"/>
      <c r="TWF639" s="133"/>
      <c r="TWG639" s="133"/>
      <c r="TWH639" s="133"/>
      <c r="TWI639" s="133"/>
      <c r="TWJ639" s="133"/>
      <c r="TWK639" s="133"/>
      <c r="TWL639" s="133"/>
      <c r="TWM639" s="133"/>
      <c r="TWN639" s="133"/>
      <c r="TWO639" s="133"/>
      <c r="TWP639" s="133"/>
      <c r="TWQ639" s="133"/>
      <c r="TWR639" s="133"/>
      <c r="TWS639" s="133"/>
      <c r="TWT639" s="133"/>
      <c r="TWU639" s="133"/>
      <c r="TWV639" s="133"/>
      <c r="TWW639" s="133"/>
      <c r="TWX639" s="133"/>
      <c r="TWY639" s="133"/>
      <c r="TWZ639" s="133"/>
      <c r="TXA639" s="133"/>
      <c r="TXB639" s="133"/>
      <c r="TXC639" s="133"/>
      <c r="TXD639" s="133"/>
      <c r="TXE639" s="133"/>
      <c r="TXF639" s="133"/>
      <c r="TXG639" s="133"/>
      <c r="TXH639" s="133"/>
      <c r="TXI639" s="133"/>
      <c r="TXJ639" s="133"/>
      <c r="TXK639" s="133"/>
      <c r="TXL639" s="133"/>
      <c r="TXM639" s="133"/>
      <c r="TXN639" s="133"/>
      <c r="TXO639" s="133"/>
      <c r="TXP639" s="133"/>
      <c r="TXQ639" s="133"/>
      <c r="TXR639" s="133"/>
      <c r="TXS639" s="133"/>
      <c r="TXT639" s="133"/>
      <c r="TXU639" s="133"/>
      <c r="TXV639" s="133"/>
      <c r="TXW639" s="133"/>
      <c r="TXX639" s="133"/>
      <c r="TXY639" s="133"/>
      <c r="TXZ639" s="133"/>
      <c r="TYA639" s="133"/>
      <c r="TYB639" s="133"/>
      <c r="TYC639" s="133"/>
      <c r="TYD639" s="133"/>
      <c r="TYE639" s="133"/>
      <c r="TYF639" s="133"/>
      <c r="TYG639" s="133"/>
      <c r="TYH639" s="133"/>
      <c r="TYI639" s="133"/>
      <c r="TYJ639" s="133"/>
      <c r="TYK639" s="133"/>
      <c r="TYL639" s="133"/>
      <c r="TYM639" s="133"/>
      <c r="TYN639" s="133"/>
      <c r="TYO639" s="133"/>
      <c r="TYP639" s="133"/>
      <c r="TYQ639" s="133"/>
      <c r="TYR639" s="133"/>
      <c r="TYS639" s="133"/>
      <c r="TYT639" s="133"/>
      <c r="TYU639" s="133"/>
      <c r="TYV639" s="133"/>
      <c r="TYW639" s="133"/>
      <c r="TYX639" s="133"/>
      <c r="TYY639" s="133"/>
      <c r="TYZ639" s="133"/>
      <c r="TZA639" s="133"/>
      <c r="TZB639" s="133"/>
      <c r="TZC639" s="133"/>
      <c r="TZD639" s="133"/>
      <c r="TZE639" s="133"/>
      <c r="TZF639" s="133"/>
      <c r="TZG639" s="133"/>
      <c r="TZH639" s="133"/>
      <c r="TZI639" s="133"/>
      <c r="TZJ639" s="133"/>
      <c r="TZK639" s="133"/>
      <c r="TZL639" s="133"/>
      <c r="TZM639" s="133"/>
      <c r="TZN639" s="133"/>
      <c r="TZO639" s="133"/>
      <c r="TZP639" s="133"/>
      <c r="TZQ639" s="133"/>
      <c r="TZR639" s="133"/>
      <c r="TZS639" s="133"/>
      <c r="TZT639" s="133"/>
      <c r="TZU639" s="133"/>
      <c r="TZV639" s="133"/>
      <c r="TZW639" s="133"/>
      <c r="TZX639" s="133"/>
      <c r="TZY639" s="133"/>
      <c r="TZZ639" s="133"/>
      <c r="UAA639" s="133"/>
      <c r="UAB639" s="133"/>
      <c r="UAC639" s="133"/>
      <c r="UAD639" s="133"/>
      <c r="UAE639" s="133"/>
      <c r="UAF639" s="133"/>
      <c r="UAG639" s="133"/>
      <c r="UAH639" s="133"/>
      <c r="UAI639" s="133"/>
      <c r="UAJ639" s="133"/>
      <c r="UAK639" s="133"/>
      <c r="UAL639" s="133"/>
      <c r="UAM639" s="133"/>
      <c r="UAN639" s="133"/>
      <c r="UAO639" s="133"/>
      <c r="UAP639" s="133"/>
      <c r="UAQ639" s="133"/>
      <c r="UAR639" s="133"/>
      <c r="UAS639" s="133"/>
      <c r="UAT639" s="133"/>
      <c r="UAU639" s="133"/>
      <c r="UAV639" s="133"/>
      <c r="UAW639" s="133"/>
      <c r="UAX639" s="133"/>
      <c r="UAY639" s="133"/>
      <c r="UAZ639" s="133"/>
      <c r="UBA639" s="133"/>
      <c r="UBB639" s="133"/>
      <c r="UBC639" s="133"/>
      <c r="UBD639" s="133"/>
      <c r="UBE639" s="133"/>
      <c r="UBF639" s="133"/>
      <c r="UBG639" s="133"/>
      <c r="UBH639" s="133"/>
      <c r="UBI639" s="133"/>
      <c r="UBJ639" s="133"/>
      <c r="UBK639" s="133"/>
      <c r="UBL639" s="133"/>
      <c r="UBM639" s="133"/>
      <c r="UBN639" s="133"/>
      <c r="UBO639" s="133"/>
      <c r="UBP639" s="133"/>
      <c r="UBQ639" s="133"/>
      <c r="UBR639" s="133"/>
      <c r="UBS639" s="133"/>
      <c r="UBT639" s="133"/>
      <c r="UBU639" s="133"/>
      <c r="UBV639" s="133"/>
      <c r="UBW639" s="133"/>
      <c r="UBX639" s="133"/>
      <c r="UBY639" s="133"/>
      <c r="UBZ639" s="133"/>
      <c r="UCA639" s="133"/>
      <c r="UCB639" s="133"/>
      <c r="UCC639" s="133"/>
      <c r="UCD639" s="133"/>
      <c r="UCE639" s="133"/>
      <c r="UCF639" s="133"/>
      <c r="UCG639" s="133"/>
      <c r="UCH639" s="133"/>
      <c r="UCI639" s="133"/>
      <c r="UCJ639" s="133"/>
      <c r="UCK639" s="133"/>
      <c r="UCL639" s="133"/>
      <c r="UCM639" s="133"/>
      <c r="UCN639" s="133"/>
      <c r="UCO639" s="133"/>
      <c r="UCP639" s="133"/>
      <c r="UCQ639" s="133"/>
      <c r="UCR639" s="133"/>
      <c r="UCS639" s="133"/>
      <c r="UCT639" s="133"/>
      <c r="UCU639" s="133"/>
      <c r="UCV639" s="133"/>
      <c r="UCW639" s="133"/>
      <c r="UCX639" s="133"/>
      <c r="UCY639" s="133"/>
      <c r="UCZ639" s="133"/>
      <c r="UDA639" s="133"/>
      <c r="UDB639" s="133"/>
      <c r="UDC639" s="133"/>
      <c r="UDD639" s="133"/>
      <c r="UDE639" s="133"/>
      <c r="UDF639" s="133"/>
      <c r="UDG639" s="133"/>
      <c r="UDH639" s="133"/>
      <c r="UDI639" s="133"/>
      <c r="UDJ639" s="133"/>
      <c r="UDK639" s="133"/>
      <c r="UDL639" s="133"/>
      <c r="UDM639" s="133"/>
      <c r="UDN639" s="133"/>
      <c r="UDO639" s="133"/>
      <c r="UDP639" s="133"/>
      <c r="UDQ639" s="133"/>
      <c r="UDR639" s="133"/>
      <c r="UDS639" s="133"/>
      <c r="UDT639" s="133"/>
      <c r="UDU639" s="133"/>
      <c r="UDV639" s="133"/>
      <c r="UDW639" s="133"/>
      <c r="UDX639" s="133"/>
      <c r="UDY639" s="133"/>
      <c r="UDZ639" s="133"/>
      <c r="UEA639" s="133"/>
      <c r="UEB639" s="133"/>
      <c r="UEC639" s="133"/>
      <c r="UED639" s="133"/>
      <c r="UEE639" s="133"/>
      <c r="UEF639" s="133"/>
      <c r="UEG639" s="133"/>
      <c r="UEH639" s="133"/>
      <c r="UEI639" s="133"/>
      <c r="UEJ639" s="133"/>
      <c r="UEK639" s="133"/>
      <c r="UEL639" s="133"/>
      <c r="UEM639" s="133"/>
      <c r="UEN639" s="133"/>
      <c r="UEO639" s="133"/>
      <c r="UEP639" s="133"/>
      <c r="UEQ639" s="133"/>
      <c r="UER639" s="133"/>
      <c r="UES639" s="133"/>
      <c r="UET639" s="133"/>
      <c r="UEU639" s="133"/>
      <c r="UEV639" s="133"/>
      <c r="UEW639" s="133"/>
      <c r="UEX639" s="133"/>
      <c r="UEY639" s="133"/>
      <c r="UEZ639" s="133"/>
      <c r="UFA639" s="133"/>
      <c r="UFB639" s="133"/>
      <c r="UFC639" s="133"/>
      <c r="UFD639" s="133"/>
      <c r="UFE639" s="133"/>
      <c r="UFF639" s="133"/>
      <c r="UFG639" s="133"/>
      <c r="UFH639" s="133"/>
      <c r="UFI639" s="133"/>
      <c r="UFJ639" s="133"/>
      <c r="UFK639" s="133"/>
      <c r="UFL639" s="133"/>
      <c r="UFM639" s="133"/>
      <c r="UFN639" s="133"/>
      <c r="UFO639" s="133"/>
      <c r="UFP639" s="133"/>
      <c r="UFQ639" s="133"/>
      <c r="UFR639" s="133"/>
      <c r="UFS639" s="133"/>
      <c r="UFT639" s="133"/>
      <c r="UFU639" s="133"/>
      <c r="UFV639" s="133"/>
      <c r="UFW639" s="133"/>
      <c r="UFX639" s="133"/>
      <c r="UFY639" s="133"/>
      <c r="UFZ639" s="133"/>
      <c r="UGA639" s="133"/>
      <c r="UGB639" s="133"/>
      <c r="UGC639" s="133"/>
      <c r="UGD639" s="133"/>
      <c r="UGE639" s="133"/>
      <c r="UGF639" s="133"/>
      <c r="UGG639" s="133"/>
      <c r="UGH639" s="133"/>
      <c r="UGI639" s="133"/>
      <c r="UGJ639" s="133"/>
      <c r="UGK639" s="133"/>
      <c r="UGL639" s="133"/>
      <c r="UGM639" s="133"/>
      <c r="UGN639" s="133"/>
      <c r="UGO639" s="133"/>
      <c r="UGP639" s="133"/>
      <c r="UGQ639" s="133"/>
      <c r="UGR639" s="133"/>
      <c r="UGS639" s="133"/>
      <c r="UGT639" s="133"/>
      <c r="UGU639" s="133"/>
      <c r="UGV639" s="133"/>
      <c r="UGW639" s="133"/>
      <c r="UGX639" s="133"/>
      <c r="UGY639" s="133"/>
      <c r="UGZ639" s="133"/>
      <c r="UHA639" s="133"/>
      <c r="UHB639" s="133"/>
      <c r="UHC639" s="133"/>
      <c r="UHD639" s="133"/>
      <c r="UHE639" s="133"/>
      <c r="UHF639" s="133"/>
      <c r="UHG639" s="133"/>
      <c r="UHH639" s="133"/>
      <c r="UHI639" s="133"/>
      <c r="UHJ639" s="133"/>
      <c r="UHK639" s="133"/>
      <c r="UHL639" s="133"/>
      <c r="UHM639" s="133"/>
      <c r="UHN639" s="133"/>
      <c r="UHO639" s="133"/>
      <c r="UHP639" s="133"/>
      <c r="UHQ639" s="133"/>
      <c r="UHR639" s="133"/>
      <c r="UHS639" s="133"/>
      <c r="UHT639" s="133"/>
      <c r="UHU639" s="133"/>
      <c r="UHV639" s="133"/>
      <c r="UHW639" s="133"/>
      <c r="UHX639" s="133"/>
      <c r="UHY639" s="133"/>
      <c r="UHZ639" s="133"/>
      <c r="UIA639" s="133"/>
      <c r="UIB639" s="133"/>
      <c r="UIC639" s="133"/>
      <c r="UID639" s="133"/>
      <c r="UIE639" s="133"/>
      <c r="UIF639" s="133"/>
      <c r="UIG639" s="133"/>
      <c r="UIH639" s="133"/>
      <c r="UII639" s="133"/>
      <c r="UIJ639" s="133"/>
      <c r="UIK639" s="133"/>
      <c r="UIL639" s="133"/>
      <c r="UIM639" s="133"/>
      <c r="UIN639" s="133"/>
      <c r="UIO639" s="133"/>
      <c r="UIP639" s="133"/>
      <c r="UIQ639" s="133"/>
      <c r="UIR639" s="133"/>
      <c r="UIS639" s="133"/>
      <c r="UIT639" s="133"/>
      <c r="UIU639" s="133"/>
      <c r="UIV639" s="133"/>
      <c r="UIW639" s="133"/>
      <c r="UIX639" s="133"/>
      <c r="UIY639" s="133"/>
      <c r="UIZ639" s="133"/>
      <c r="UJA639" s="133"/>
      <c r="UJB639" s="133"/>
      <c r="UJC639" s="133"/>
      <c r="UJD639" s="133"/>
      <c r="UJE639" s="133"/>
      <c r="UJF639" s="133"/>
      <c r="UJG639" s="133"/>
      <c r="UJH639" s="133"/>
      <c r="UJI639" s="133"/>
      <c r="UJJ639" s="133"/>
      <c r="UJK639" s="133"/>
      <c r="UJL639" s="133"/>
      <c r="UJM639" s="133"/>
      <c r="UJN639" s="133"/>
      <c r="UJO639" s="133"/>
      <c r="UJP639" s="133"/>
      <c r="UJQ639" s="133"/>
      <c r="UJR639" s="133"/>
      <c r="UJS639" s="133"/>
      <c r="UJT639" s="133"/>
      <c r="UJU639" s="133"/>
      <c r="UJV639" s="133"/>
      <c r="UJW639" s="133"/>
      <c r="UJX639" s="133"/>
      <c r="UJY639" s="133"/>
      <c r="UJZ639" s="133"/>
      <c r="UKA639" s="133"/>
      <c r="UKB639" s="133"/>
      <c r="UKC639" s="133"/>
      <c r="UKD639" s="133"/>
      <c r="UKE639" s="133"/>
      <c r="UKF639" s="133"/>
      <c r="UKG639" s="133"/>
      <c r="UKH639" s="133"/>
      <c r="UKI639" s="133"/>
      <c r="UKJ639" s="133"/>
      <c r="UKK639" s="133"/>
      <c r="UKL639" s="133"/>
      <c r="UKM639" s="133"/>
      <c r="UKN639" s="133"/>
      <c r="UKO639" s="133"/>
      <c r="UKP639" s="133"/>
      <c r="UKQ639" s="133"/>
      <c r="UKR639" s="133"/>
      <c r="UKS639" s="133"/>
      <c r="UKT639" s="133"/>
      <c r="UKU639" s="133"/>
      <c r="UKV639" s="133"/>
      <c r="UKW639" s="133"/>
      <c r="UKX639" s="133"/>
      <c r="UKY639" s="133"/>
      <c r="UKZ639" s="133"/>
      <c r="ULA639" s="133"/>
      <c r="ULB639" s="133"/>
      <c r="ULC639" s="133"/>
      <c r="ULD639" s="133"/>
      <c r="ULE639" s="133"/>
      <c r="ULF639" s="133"/>
      <c r="ULG639" s="133"/>
      <c r="ULH639" s="133"/>
      <c r="ULI639" s="133"/>
      <c r="ULJ639" s="133"/>
      <c r="ULK639" s="133"/>
      <c r="ULL639" s="133"/>
      <c r="ULM639" s="133"/>
      <c r="ULN639" s="133"/>
      <c r="ULO639" s="133"/>
      <c r="ULP639" s="133"/>
      <c r="ULQ639" s="133"/>
      <c r="ULR639" s="133"/>
      <c r="ULS639" s="133"/>
      <c r="ULT639" s="133"/>
      <c r="ULU639" s="133"/>
      <c r="ULV639" s="133"/>
      <c r="ULW639" s="133"/>
      <c r="ULX639" s="133"/>
      <c r="ULY639" s="133"/>
      <c r="ULZ639" s="133"/>
      <c r="UMA639" s="133"/>
      <c r="UMB639" s="133"/>
      <c r="UMC639" s="133"/>
      <c r="UMD639" s="133"/>
      <c r="UME639" s="133"/>
      <c r="UMF639" s="133"/>
      <c r="UMG639" s="133"/>
      <c r="UMH639" s="133"/>
      <c r="UMI639" s="133"/>
      <c r="UMJ639" s="133"/>
      <c r="UMK639" s="133"/>
      <c r="UML639" s="133"/>
      <c r="UMM639" s="133"/>
      <c r="UMN639" s="133"/>
      <c r="UMO639" s="133"/>
      <c r="UMP639" s="133"/>
      <c r="UMQ639" s="133"/>
      <c r="UMR639" s="133"/>
      <c r="UMS639" s="133"/>
      <c r="UMT639" s="133"/>
      <c r="UMU639" s="133"/>
      <c r="UMV639" s="133"/>
      <c r="UMW639" s="133"/>
      <c r="UMX639" s="133"/>
      <c r="UMY639" s="133"/>
      <c r="UMZ639" s="133"/>
      <c r="UNA639" s="133"/>
      <c r="UNB639" s="133"/>
      <c r="UNC639" s="133"/>
      <c r="UND639" s="133"/>
      <c r="UNE639" s="133"/>
      <c r="UNF639" s="133"/>
      <c r="UNG639" s="133"/>
      <c r="UNH639" s="133"/>
      <c r="UNI639" s="133"/>
      <c r="UNJ639" s="133"/>
      <c r="UNK639" s="133"/>
      <c r="UNL639" s="133"/>
      <c r="UNM639" s="133"/>
      <c r="UNN639" s="133"/>
      <c r="UNO639" s="133"/>
      <c r="UNP639" s="133"/>
      <c r="UNQ639" s="133"/>
      <c r="UNR639" s="133"/>
      <c r="UNS639" s="133"/>
      <c r="UNT639" s="133"/>
      <c r="UNU639" s="133"/>
      <c r="UNV639" s="133"/>
      <c r="UNW639" s="133"/>
      <c r="UNX639" s="133"/>
      <c r="UNY639" s="133"/>
      <c r="UNZ639" s="133"/>
      <c r="UOA639" s="133"/>
      <c r="UOB639" s="133"/>
      <c r="UOC639" s="133"/>
      <c r="UOD639" s="133"/>
      <c r="UOE639" s="133"/>
      <c r="UOF639" s="133"/>
      <c r="UOG639" s="133"/>
      <c r="UOH639" s="133"/>
      <c r="UOI639" s="133"/>
      <c r="UOJ639" s="133"/>
      <c r="UOK639" s="133"/>
      <c r="UOL639" s="133"/>
      <c r="UOM639" s="133"/>
      <c r="UON639" s="133"/>
      <c r="UOO639" s="133"/>
      <c r="UOP639" s="133"/>
      <c r="UOQ639" s="133"/>
      <c r="UOR639" s="133"/>
      <c r="UOS639" s="133"/>
      <c r="UOT639" s="133"/>
      <c r="UOU639" s="133"/>
      <c r="UOV639" s="133"/>
      <c r="UOW639" s="133"/>
      <c r="UOX639" s="133"/>
      <c r="UOY639" s="133"/>
      <c r="UOZ639" s="133"/>
      <c r="UPA639" s="133"/>
      <c r="UPB639" s="133"/>
      <c r="UPC639" s="133"/>
      <c r="UPD639" s="133"/>
      <c r="UPE639" s="133"/>
      <c r="UPF639" s="133"/>
      <c r="UPG639" s="133"/>
      <c r="UPH639" s="133"/>
      <c r="UPI639" s="133"/>
      <c r="UPJ639" s="133"/>
      <c r="UPK639" s="133"/>
      <c r="UPL639" s="133"/>
      <c r="UPM639" s="133"/>
      <c r="UPN639" s="133"/>
      <c r="UPO639" s="133"/>
      <c r="UPP639" s="133"/>
      <c r="UPQ639" s="133"/>
      <c r="UPR639" s="133"/>
      <c r="UPS639" s="133"/>
      <c r="UPT639" s="133"/>
      <c r="UPU639" s="133"/>
      <c r="UPV639" s="133"/>
      <c r="UPW639" s="133"/>
      <c r="UPX639" s="133"/>
      <c r="UPY639" s="133"/>
      <c r="UPZ639" s="133"/>
      <c r="UQA639" s="133"/>
      <c r="UQB639" s="133"/>
      <c r="UQC639" s="133"/>
      <c r="UQD639" s="133"/>
      <c r="UQE639" s="133"/>
      <c r="UQF639" s="133"/>
      <c r="UQG639" s="133"/>
      <c r="UQH639" s="133"/>
      <c r="UQI639" s="133"/>
      <c r="UQJ639" s="133"/>
      <c r="UQK639" s="133"/>
      <c r="UQL639" s="133"/>
      <c r="UQM639" s="133"/>
      <c r="UQN639" s="133"/>
      <c r="UQO639" s="133"/>
      <c r="UQP639" s="133"/>
      <c r="UQQ639" s="133"/>
      <c r="UQR639" s="133"/>
      <c r="UQS639" s="133"/>
      <c r="UQT639" s="133"/>
      <c r="UQU639" s="133"/>
      <c r="UQV639" s="133"/>
      <c r="UQW639" s="133"/>
      <c r="UQX639" s="133"/>
      <c r="UQY639" s="133"/>
      <c r="UQZ639" s="133"/>
      <c r="URA639" s="133"/>
      <c r="URB639" s="133"/>
      <c r="URC639" s="133"/>
      <c r="URD639" s="133"/>
      <c r="URE639" s="133"/>
      <c r="URF639" s="133"/>
      <c r="URG639" s="133"/>
      <c r="URH639" s="133"/>
      <c r="URI639" s="133"/>
      <c r="URJ639" s="133"/>
      <c r="URK639" s="133"/>
      <c r="URL639" s="133"/>
      <c r="URM639" s="133"/>
      <c r="URN639" s="133"/>
      <c r="URO639" s="133"/>
      <c r="URP639" s="133"/>
      <c r="URQ639" s="133"/>
      <c r="URR639" s="133"/>
      <c r="URS639" s="133"/>
      <c r="URT639" s="133"/>
      <c r="URU639" s="133"/>
      <c r="URV639" s="133"/>
      <c r="URW639" s="133"/>
      <c r="URX639" s="133"/>
      <c r="URY639" s="133"/>
      <c r="URZ639" s="133"/>
      <c r="USA639" s="133"/>
      <c r="USB639" s="133"/>
      <c r="USC639" s="133"/>
      <c r="USD639" s="133"/>
      <c r="USE639" s="133"/>
      <c r="USF639" s="133"/>
      <c r="USG639" s="133"/>
      <c r="USH639" s="133"/>
      <c r="USI639" s="133"/>
      <c r="USJ639" s="133"/>
      <c r="USK639" s="133"/>
      <c r="USL639" s="133"/>
      <c r="USM639" s="133"/>
      <c r="USN639" s="133"/>
      <c r="USO639" s="133"/>
      <c r="USP639" s="133"/>
      <c r="USQ639" s="133"/>
      <c r="USR639" s="133"/>
      <c r="USS639" s="133"/>
      <c r="UST639" s="133"/>
      <c r="USU639" s="133"/>
      <c r="USV639" s="133"/>
      <c r="USW639" s="133"/>
      <c r="USX639" s="133"/>
      <c r="USY639" s="133"/>
      <c r="USZ639" s="133"/>
      <c r="UTA639" s="133"/>
      <c r="UTB639" s="133"/>
      <c r="UTC639" s="133"/>
      <c r="UTD639" s="133"/>
      <c r="UTE639" s="133"/>
      <c r="UTF639" s="133"/>
      <c r="UTG639" s="133"/>
      <c r="UTH639" s="133"/>
      <c r="UTI639" s="133"/>
      <c r="UTJ639" s="133"/>
      <c r="UTK639" s="133"/>
      <c r="UTL639" s="133"/>
      <c r="UTM639" s="133"/>
      <c r="UTN639" s="133"/>
      <c r="UTO639" s="133"/>
      <c r="UTP639" s="133"/>
      <c r="UTQ639" s="133"/>
      <c r="UTR639" s="133"/>
      <c r="UTS639" s="133"/>
      <c r="UTT639" s="133"/>
      <c r="UTU639" s="133"/>
      <c r="UTV639" s="133"/>
      <c r="UTW639" s="133"/>
      <c r="UTX639" s="133"/>
      <c r="UTY639" s="133"/>
      <c r="UTZ639" s="133"/>
      <c r="UUA639" s="133"/>
      <c r="UUB639" s="133"/>
      <c r="UUC639" s="133"/>
      <c r="UUD639" s="133"/>
      <c r="UUE639" s="133"/>
      <c r="UUF639" s="133"/>
      <c r="UUG639" s="133"/>
      <c r="UUH639" s="133"/>
      <c r="UUI639" s="133"/>
      <c r="UUJ639" s="133"/>
      <c r="UUK639" s="133"/>
      <c r="UUL639" s="133"/>
      <c r="UUM639" s="133"/>
      <c r="UUN639" s="133"/>
      <c r="UUO639" s="133"/>
      <c r="UUP639" s="133"/>
      <c r="UUQ639" s="133"/>
      <c r="UUR639" s="133"/>
      <c r="UUS639" s="133"/>
      <c r="UUT639" s="133"/>
      <c r="UUU639" s="133"/>
      <c r="UUV639" s="133"/>
      <c r="UUW639" s="133"/>
      <c r="UUX639" s="133"/>
      <c r="UUY639" s="133"/>
      <c r="UUZ639" s="133"/>
      <c r="UVA639" s="133"/>
      <c r="UVB639" s="133"/>
      <c r="UVC639" s="133"/>
      <c r="UVD639" s="133"/>
      <c r="UVE639" s="133"/>
      <c r="UVF639" s="133"/>
      <c r="UVG639" s="133"/>
      <c r="UVH639" s="133"/>
      <c r="UVI639" s="133"/>
      <c r="UVJ639" s="133"/>
      <c r="UVK639" s="133"/>
      <c r="UVL639" s="133"/>
      <c r="UVM639" s="133"/>
      <c r="UVN639" s="133"/>
      <c r="UVO639" s="133"/>
      <c r="UVP639" s="133"/>
      <c r="UVQ639" s="133"/>
      <c r="UVR639" s="133"/>
      <c r="UVS639" s="133"/>
      <c r="UVT639" s="133"/>
      <c r="UVU639" s="133"/>
      <c r="UVV639" s="133"/>
      <c r="UVW639" s="133"/>
      <c r="UVX639" s="133"/>
      <c r="UVY639" s="133"/>
      <c r="UVZ639" s="133"/>
      <c r="UWA639" s="133"/>
      <c r="UWB639" s="133"/>
      <c r="UWC639" s="133"/>
      <c r="UWD639" s="133"/>
      <c r="UWE639" s="133"/>
      <c r="UWF639" s="133"/>
      <c r="UWG639" s="133"/>
      <c r="UWH639" s="133"/>
      <c r="UWI639" s="133"/>
      <c r="UWJ639" s="133"/>
      <c r="UWK639" s="133"/>
      <c r="UWL639" s="133"/>
      <c r="UWM639" s="133"/>
      <c r="UWN639" s="133"/>
      <c r="UWO639" s="133"/>
      <c r="UWP639" s="133"/>
      <c r="UWQ639" s="133"/>
      <c r="UWR639" s="133"/>
      <c r="UWS639" s="133"/>
      <c r="UWT639" s="133"/>
      <c r="UWU639" s="133"/>
      <c r="UWV639" s="133"/>
      <c r="UWW639" s="133"/>
      <c r="UWX639" s="133"/>
      <c r="UWY639" s="133"/>
      <c r="UWZ639" s="133"/>
      <c r="UXA639" s="133"/>
      <c r="UXB639" s="133"/>
      <c r="UXC639" s="133"/>
      <c r="UXD639" s="133"/>
      <c r="UXE639" s="133"/>
      <c r="UXF639" s="133"/>
      <c r="UXG639" s="133"/>
      <c r="UXH639" s="133"/>
      <c r="UXI639" s="133"/>
      <c r="UXJ639" s="133"/>
      <c r="UXK639" s="133"/>
      <c r="UXL639" s="133"/>
      <c r="UXM639" s="133"/>
      <c r="UXN639" s="133"/>
      <c r="UXO639" s="133"/>
      <c r="UXP639" s="133"/>
      <c r="UXQ639" s="133"/>
      <c r="UXR639" s="133"/>
      <c r="UXS639" s="133"/>
      <c r="UXT639" s="133"/>
      <c r="UXU639" s="133"/>
      <c r="UXV639" s="133"/>
      <c r="UXW639" s="133"/>
      <c r="UXX639" s="133"/>
      <c r="UXY639" s="133"/>
      <c r="UXZ639" s="133"/>
      <c r="UYA639" s="133"/>
      <c r="UYB639" s="133"/>
      <c r="UYC639" s="133"/>
      <c r="UYD639" s="133"/>
      <c r="UYE639" s="133"/>
      <c r="UYF639" s="133"/>
      <c r="UYG639" s="133"/>
      <c r="UYH639" s="133"/>
      <c r="UYI639" s="133"/>
      <c r="UYJ639" s="133"/>
      <c r="UYK639" s="133"/>
      <c r="UYL639" s="133"/>
      <c r="UYM639" s="133"/>
      <c r="UYN639" s="133"/>
      <c r="UYO639" s="133"/>
      <c r="UYP639" s="133"/>
      <c r="UYQ639" s="133"/>
      <c r="UYR639" s="133"/>
      <c r="UYS639" s="133"/>
      <c r="UYT639" s="133"/>
      <c r="UYU639" s="133"/>
      <c r="UYV639" s="133"/>
      <c r="UYW639" s="133"/>
      <c r="UYX639" s="133"/>
      <c r="UYY639" s="133"/>
      <c r="UYZ639" s="133"/>
      <c r="UZA639" s="133"/>
      <c r="UZB639" s="133"/>
      <c r="UZC639" s="133"/>
      <c r="UZD639" s="133"/>
      <c r="UZE639" s="133"/>
      <c r="UZF639" s="133"/>
      <c r="UZG639" s="133"/>
      <c r="UZH639" s="133"/>
      <c r="UZI639" s="133"/>
      <c r="UZJ639" s="133"/>
      <c r="UZK639" s="133"/>
      <c r="UZL639" s="133"/>
      <c r="UZM639" s="133"/>
      <c r="UZN639" s="133"/>
      <c r="UZO639" s="133"/>
      <c r="UZP639" s="133"/>
      <c r="UZQ639" s="133"/>
      <c r="UZR639" s="133"/>
      <c r="UZS639" s="133"/>
      <c r="UZT639" s="133"/>
      <c r="UZU639" s="133"/>
      <c r="UZV639" s="133"/>
      <c r="UZW639" s="133"/>
      <c r="UZX639" s="133"/>
      <c r="UZY639" s="133"/>
      <c r="UZZ639" s="133"/>
      <c r="VAA639" s="133"/>
      <c r="VAB639" s="133"/>
      <c r="VAC639" s="133"/>
      <c r="VAD639" s="133"/>
      <c r="VAE639" s="133"/>
      <c r="VAF639" s="133"/>
      <c r="VAG639" s="133"/>
      <c r="VAH639" s="133"/>
      <c r="VAI639" s="133"/>
      <c r="VAJ639" s="133"/>
      <c r="VAK639" s="133"/>
      <c r="VAL639" s="133"/>
      <c r="VAM639" s="133"/>
      <c r="VAN639" s="133"/>
      <c r="VAO639" s="133"/>
      <c r="VAP639" s="133"/>
      <c r="VAQ639" s="133"/>
      <c r="VAR639" s="133"/>
      <c r="VAS639" s="133"/>
      <c r="VAT639" s="133"/>
      <c r="VAU639" s="133"/>
      <c r="VAV639" s="133"/>
      <c r="VAW639" s="133"/>
      <c r="VAX639" s="133"/>
      <c r="VAY639" s="133"/>
      <c r="VAZ639" s="133"/>
      <c r="VBA639" s="133"/>
      <c r="VBB639" s="133"/>
      <c r="VBC639" s="133"/>
      <c r="VBD639" s="133"/>
      <c r="VBE639" s="133"/>
      <c r="VBF639" s="133"/>
      <c r="VBG639" s="133"/>
      <c r="VBH639" s="133"/>
      <c r="VBI639" s="133"/>
      <c r="VBJ639" s="133"/>
      <c r="VBK639" s="133"/>
      <c r="VBL639" s="133"/>
      <c r="VBM639" s="133"/>
      <c r="VBN639" s="133"/>
      <c r="VBO639" s="133"/>
      <c r="VBP639" s="133"/>
      <c r="VBQ639" s="133"/>
      <c r="VBR639" s="133"/>
      <c r="VBS639" s="133"/>
      <c r="VBT639" s="133"/>
      <c r="VBU639" s="133"/>
      <c r="VBV639" s="133"/>
      <c r="VBW639" s="133"/>
      <c r="VBX639" s="133"/>
      <c r="VBY639" s="133"/>
      <c r="VBZ639" s="133"/>
      <c r="VCA639" s="133"/>
      <c r="VCB639" s="133"/>
      <c r="VCC639" s="133"/>
      <c r="VCD639" s="133"/>
      <c r="VCE639" s="133"/>
      <c r="VCF639" s="133"/>
      <c r="VCG639" s="133"/>
      <c r="VCH639" s="133"/>
      <c r="VCI639" s="133"/>
      <c r="VCJ639" s="133"/>
      <c r="VCK639" s="133"/>
      <c r="VCL639" s="133"/>
      <c r="VCM639" s="133"/>
      <c r="VCN639" s="133"/>
      <c r="VCO639" s="133"/>
      <c r="VCP639" s="133"/>
      <c r="VCQ639" s="133"/>
      <c r="VCR639" s="133"/>
      <c r="VCS639" s="133"/>
      <c r="VCT639" s="133"/>
      <c r="VCU639" s="133"/>
      <c r="VCV639" s="133"/>
      <c r="VCW639" s="133"/>
      <c r="VCX639" s="133"/>
      <c r="VCY639" s="133"/>
      <c r="VCZ639" s="133"/>
      <c r="VDA639" s="133"/>
      <c r="VDB639" s="133"/>
      <c r="VDC639" s="133"/>
      <c r="VDD639" s="133"/>
      <c r="VDE639" s="133"/>
      <c r="VDF639" s="133"/>
      <c r="VDG639" s="133"/>
      <c r="VDH639" s="133"/>
      <c r="VDI639" s="133"/>
      <c r="VDJ639" s="133"/>
      <c r="VDK639" s="133"/>
      <c r="VDL639" s="133"/>
      <c r="VDM639" s="133"/>
      <c r="VDN639" s="133"/>
      <c r="VDO639" s="133"/>
      <c r="VDP639" s="133"/>
      <c r="VDQ639" s="133"/>
      <c r="VDR639" s="133"/>
      <c r="VDS639" s="133"/>
      <c r="VDT639" s="133"/>
      <c r="VDU639" s="133"/>
      <c r="VDV639" s="133"/>
      <c r="VDW639" s="133"/>
      <c r="VDX639" s="133"/>
      <c r="VDY639" s="133"/>
      <c r="VDZ639" s="133"/>
      <c r="VEA639" s="133"/>
      <c r="VEB639" s="133"/>
      <c r="VEC639" s="133"/>
      <c r="VED639" s="133"/>
      <c r="VEE639" s="133"/>
      <c r="VEF639" s="133"/>
      <c r="VEG639" s="133"/>
      <c r="VEH639" s="133"/>
      <c r="VEI639" s="133"/>
      <c r="VEJ639" s="133"/>
      <c r="VEK639" s="133"/>
      <c r="VEL639" s="133"/>
      <c r="VEM639" s="133"/>
      <c r="VEN639" s="133"/>
      <c r="VEO639" s="133"/>
      <c r="VEP639" s="133"/>
      <c r="VEQ639" s="133"/>
      <c r="VER639" s="133"/>
      <c r="VES639" s="133"/>
      <c r="VET639" s="133"/>
      <c r="VEU639" s="133"/>
      <c r="VEV639" s="133"/>
      <c r="VEW639" s="133"/>
      <c r="VEX639" s="133"/>
      <c r="VEY639" s="133"/>
      <c r="VEZ639" s="133"/>
      <c r="VFA639" s="133"/>
      <c r="VFB639" s="133"/>
      <c r="VFC639" s="133"/>
      <c r="VFD639" s="133"/>
      <c r="VFE639" s="133"/>
      <c r="VFF639" s="133"/>
      <c r="VFG639" s="133"/>
      <c r="VFH639" s="133"/>
      <c r="VFI639" s="133"/>
      <c r="VFJ639" s="133"/>
      <c r="VFK639" s="133"/>
      <c r="VFL639" s="133"/>
      <c r="VFM639" s="133"/>
      <c r="VFN639" s="133"/>
      <c r="VFO639" s="133"/>
      <c r="VFP639" s="133"/>
      <c r="VFQ639" s="133"/>
      <c r="VFR639" s="133"/>
      <c r="VFS639" s="133"/>
      <c r="VFT639" s="133"/>
      <c r="VFU639" s="133"/>
      <c r="VFV639" s="133"/>
      <c r="VFW639" s="133"/>
      <c r="VFX639" s="133"/>
      <c r="VFY639" s="133"/>
      <c r="VFZ639" s="133"/>
      <c r="VGA639" s="133"/>
      <c r="VGB639" s="133"/>
      <c r="VGC639" s="133"/>
      <c r="VGD639" s="133"/>
      <c r="VGE639" s="133"/>
      <c r="VGF639" s="133"/>
      <c r="VGG639" s="133"/>
      <c r="VGH639" s="133"/>
      <c r="VGI639" s="133"/>
      <c r="VGJ639" s="133"/>
      <c r="VGK639" s="133"/>
      <c r="VGL639" s="133"/>
      <c r="VGM639" s="133"/>
      <c r="VGN639" s="133"/>
      <c r="VGO639" s="133"/>
      <c r="VGP639" s="133"/>
      <c r="VGQ639" s="133"/>
      <c r="VGR639" s="133"/>
      <c r="VGS639" s="133"/>
      <c r="VGT639" s="133"/>
      <c r="VGU639" s="133"/>
      <c r="VGV639" s="133"/>
      <c r="VGW639" s="133"/>
      <c r="VGX639" s="133"/>
      <c r="VGY639" s="133"/>
      <c r="VGZ639" s="133"/>
      <c r="VHA639" s="133"/>
      <c r="VHB639" s="133"/>
      <c r="VHC639" s="133"/>
      <c r="VHD639" s="133"/>
      <c r="VHE639" s="133"/>
      <c r="VHF639" s="133"/>
      <c r="VHG639" s="133"/>
      <c r="VHH639" s="133"/>
      <c r="VHI639" s="133"/>
      <c r="VHJ639" s="133"/>
      <c r="VHK639" s="133"/>
      <c r="VHL639" s="133"/>
      <c r="VHM639" s="133"/>
      <c r="VHN639" s="133"/>
      <c r="VHO639" s="133"/>
      <c r="VHP639" s="133"/>
      <c r="VHQ639" s="133"/>
      <c r="VHR639" s="133"/>
      <c r="VHS639" s="133"/>
      <c r="VHT639" s="133"/>
      <c r="VHU639" s="133"/>
      <c r="VHV639" s="133"/>
      <c r="VHW639" s="133"/>
      <c r="VHX639" s="133"/>
      <c r="VHY639" s="133"/>
      <c r="VHZ639" s="133"/>
      <c r="VIA639" s="133"/>
      <c r="VIB639" s="133"/>
      <c r="VIC639" s="133"/>
      <c r="VID639" s="133"/>
      <c r="VIE639" s="133"/>
      <c r="VIF639" s="133"/>
      <c r="VIG639" s="133"/>
      <c r="VIH639" s="133"/>
      <c r="VII639" s="133"/>
      <c r="VIJ639" s="133"/>
      <c r="VIK639" s="133"/>
      <c r="VIL639" s="133"/>
      <c r="VIM639" s="133"/>
      <c r="VIN639" s="133"/>
      <c r="VIO639" s="133"/>
      <c r="VIP639" s="133"/>
      <c r="VIQ639" s="133"/>
      <c r="VIR639" s="133"/>
      <c r="VIS639" s="133"/>
      <c r="VIT639" s="133"/>
      <c r="VIU639" s="133"/>
      <c r="VIV639" s="133"/>
      <c r="VIW639" s="133"/>
      <c r="VIX639" s="133"/>
      <c r="VIY639" s="133"/>
      <c r="VIZ639" s="133"/>
      <c r="VJA639" s="133"/>
      <c r="VJB639" s="133"/>
      <c r="VJC639" s="133"/>
      <c r="VJD639" s="133"/>
      <c r="VJE639" s="133"/>
      <c r="VJF639" s="133"/>
      <c r="VJG639" s="133"/>
      <c r="VJH639" s="133"/>
      <c r="VJI639" s="133"/>
      <c r="VJJ639" s="133"/>
      <c r="VJK639" s="133"/>
      <c r="VJL639" s="133"/>
      <c r="VJM639" s="133"/>
      <c r="VJN639" s="133"/>
      <c r="VJO639" s="133"/>
      <c r="VJP639" s="133"/>
      <c r="VJQ639" s="133"/>
      <c r="VJR639" s="133"/>
      <c r="VJS639" s="133"/>
      <c r="VJT639" s="133"/>
      <c r="VJU639" s="133"/>
      <c r="VJV639" s="133"/>
      <c r="VJW639" s="133"/>
      <c r="VJX639" s="133"/>
      <c r="VJY639" s="133"/>
      <c r="VJZ639" s="133"/>
      <c r="VKA639" s="133"/>
      <c r="VKB639" s="133"/>
      <c r="VKC639" s="133"/>
      <c r="VKD639" s="133"/>
      <c r="VKE639" s="133"/>
      <c r="VKF639" s="133"/>
      <c r="VKG639" s="133"/>
      <c r="VKH639" s="133"/>
      <c r="VKI639" s="133"/>
      <c r="VKJ639" s="133"/>
      <c r="VKK639" s="133"/>
      <c r="VKL639" s="133"/>
      <c r="VKM639" s="133"/>
      <c r="VKN639" s="133"/>
      <c r="VKO639" s="133"/>
      <c r="VKP639" s="133"/>
      <c r="VKQ639" s="133"/>
      <c r="VKR639" s="133"/>
      <c r="VKS639" s="133"/>
      <c r="VKT639" s="133"/>
      <c r="VKU639" s="133"/>
      <c r="VKV639" s="133"/>
      <c r="VKW639" s="133"/>
      <c r="VKX639" s="133"/>
      <c r="VKY639" s="133"/>
      <c r="VKZ639" s="133"/>
      <c r="VLA639" s="133"/>
      <c r="VLB639" s="133"/>
      <c r="VLC639" s="133"/>
      <c r="VLD639" s="133"/>
      <c r="VLE639" s="133"/>
      <c r="VLF639" s="133"/>
      <c r="VLG639" s="133"/>
      <c r="VLH639" s="133"/>
      <c r="VLI639" s="133"/>
      <c r="VLJ639" s="133"/>
      <c r="VLK639" s="133"/>
      <c r="VLL639" s="133"/>
      <c r="VLM639" s="133"/>
      <c r="VLN639" s="133"/>
      <c r="VLO639" s="133"/>
      <c r="VLP639" s="133"/>
      <c r="VLQ639" s="133"/>
      <c r="VLR639" s="133"/>
      <c r="VLS639" s="133"/>
      <c r="VLT639" s="133"/>
      <c r="VLU639" s="133"/>
      <c r="VLV639" s="133"/>
      <c r="VLW639" s="133"/>
      <c r="VLX639" s="133"/>
      <c r="VLY639" s="133"/>
      <c r="VLZ639" s="133"/>
      <c r="VMA639" s="133"/>
      <c r="VMB639" s="133"/>
      <c r="VMC639" s="133"/>
      <c r="VMD639" s="133"/>
      <c r="VME639" s="133"/>
      <c r="VMF639" s="133"/>
      <c r="VMG639" s="133"/>
      <c r="VMH639" s="133"/>
      <c r="VMI639" s="133"/>
      <c r="VMJ639" s="133"/>
      <c r="VMK639" s="133"/>
      <c r="VML639" s="133"/>
      <c r="VMM639" s="133"/>
      <c r="VMN639" s="133"/>
      <c r="VMO639" s="133"/>
      <c r="VMP639" s="133"/>
      <c r="VMQ639" s="133"/>
      <c r="VMR639" s="133"/>
      <c r="VMS639" s="133"/>
      <c r="VMT639" s="133"/>
      <c r="VMU639" s="133"/>
      <c r="VMV639" s="133"/>
      <c r="VMW639" s="133"/>
      <c r="VMX639" s="133"/>
      <c r="VMY639" s="133"/>
      <c r="VMZ639" s="133"/>
      <c r="VNA639" s="133"/>
      <c r="VNB639" s="133"/>
      <c r="VNC639" s="133"/>
      <c r="VND639" s="133"/>
      <c r="VNE639" s="133"/>
      <c r="VNF639" s="133"/>
      <c r="VNG639" s="133"/>
      <c r="VNH639" s="133"/>
      <c r="VNI639" s="133"/>
      <c r="VNJ639" s="133"/>
      <c r="VNK639" s="133"/>
      <c r="VNL639" s="133"/>
      <c r="VNM639" s="133"/>
      <c r="VNN639" s="133"/>
      <c r="VNO639" s="133"/>
      <c r="VNP639" s="133"/>
      <c r="VNQ639" s="133"/>
      <c r="VNR639" s="133"/>
      <c r="VNS639" s="133"/>
      <c r="VNT639" s="133"/>
      <c r="VNU639" s="133"/>
      <c r="VNV639" s="133"/>
      <c r="VNW639" s="133"/>
      <c r="VNX639" s="133"/>
      <c r="VNY639" s="133"/>
      <c r="VNZ639" s="133"/>
      <c r="VOA639" s="133"/>
      <c r="VOB639" s="133"/>
      <c r="VOC639" s="133"/>
      <c r="VOD639" s="133"/>
      <c r="VOE639" s="133"/>
      <c r="VOF639" s="133"/>
      <c r="VOG639" s="133"/>
      <c r="VOH639" s="133"/>
      <c r="VOI639" s="133"/>
      <c r="VOJ639" s="133"/>
      <c r="VOK639" s="133"/>
      <c r="VOL639" s="133"/>
      <c r="VOM639" s="133"/>
      <c r="VON639" s="133"/>
      <c r="VOO639" s="133"/>
      <c r="VOP639" s="133"/>
      <c r="VOQ639" s="133"/>
      <c r="VOR639" s="133"/>
      <c r="VOS639" s="133"/>
      <c r="VOT639" s="133"/>
      <c r="VOU639" s="133"/>
      <c r="VOV639" s="133"/>
      <c r="VOW639" s="133"/>
      <c r="VOX639" s="133"/>
      <c r="VOY639" s="133"/>
      <c r="VOZ639" s="133"/>
      <c r="VPA639" s="133"/>
      <c r="VPB639" s="133"/>
      <c r="VPC639" s="133"/>
      <c r="VPD639" s="133"/>
      <c r="VPE639" s="133"/>
      <c r="VPF639" s="133"/>
      <c r="VPG639" s="133"/>
      <c r="VPH639" s="133"/>
      <c r="VPI639" s="133"/>
      <c r="VPJ639" s="133"/>
      <c r="VPK639" s="133"/>
      <c r="VPL639" s="133"/>
      <c r="VPM639" s="133"/>
      <c r="VPN639" s="133"/>
      <c r="VPO639" s="133"/>
      <c r="VPP639" s="133"/>
      <c r="VPQ639" s="133"/>
      <c r="VPR639" s="133"/>
      <c r="VPS639" s="133"/>
      <c r="VPT639" s="133"/>
      <c r="VPU639" s="133"/>
      <c r="VPV639" s="133"/>
      <c r="VPW639" s="133"/>
      <c r="VPX639" s="133"/>
      <c r="VPY639" s="133"/>
      <c r="VPZ639" s="133"/>
      <c r="VQA639" s="133"/>
      <c r="VQB639" s="133"/>
      <c r="VQC639" s="133"/>
      <c r="VQD639" s="133"/>
      <c r="VQE639" s="133"/>
      <c r="VQF639" s="133"/>
      <c r="VQG639" s="133"/>
      <c r="VQH639" s="133"/>
      <c r="VQI639" s="133"/>
      <c r="VQJ639" s="133"/>
      <c r="VQK639" s="133"/>
      <c r="VQL639" s="133"/>
      <c r="VQM639" s="133"/>
      <c r="VQN639" s="133"/>
      <c r="VQO639" s="133"/>
      <c r="VQP639" s="133"/>
      <c r="VQQ639" s="133"/>
      <c r="VQR639" s="133"/>
      <c r="VQS639" s="133"/>
      <c r="VQT639" s="133"/>
      <c r="VQU639" s="133"/>
      <c r="VQV639" s="133"/>
      <c r="VQW639" s="133"/>
      <c r="VQX639" s="133"/>
      <c r="VQY639" s="133"/>
      <c r="VQZ639" s="133"/>
      <c r="VRA639" s="133"/>
      <c r="VRB639" s="133"/>
      <c r="VRC639" s="133"/>
      <c r="VRD639" s="133"/>
      <c r="VRE639" s="133"/>
      <c r="VRF639" s="133"/>
      <c r="VRG639" s="133"/>
      <c r="VRH639" s="133"/>
      <c r="VRI639" s="133"/>
      <c r="VRJ639" s="133"/>
      <c r="VRK639" s="133"/>
      <c r="VRL639" s="133"/>
      <c r="VRM639" s="133"/>
      <c r="VRN639" s="133"/>
      <c r="VRO639" s="133"/>
      <c r="VRP639" s="133"/>
      <c r="VRQ639" s="133"/>
      <c r="VRR639" s="133"/>
      <c r="VRS639" s="133"/>
      <c r="VRT639" s="133"/>
      <c r="VRU639" s="133"/>
      <c r="VRV639" s="133"/>
      <c r="VRW639" s="133"/>
      <c r="VRX639" s="133"/>
      <c r="VRY639" s="133"/>
      <c r="VRZ639" s="133"/>
      <c r="VSA639" s="133"/>
      <c r="VSB639" s="133"/>
      <c r="VSC639" s="133"/>
      <c r="VSD639" s="133"/>
      <c r="VSE639" s="133"/>
      <c r="VSF639" s="133"/>
      <c r="VSG639" s="133"/>
      <c r="VSH639" s="133"/>
      <c r="VSI639" s="133"/>
      <c r="VSJ639" s="133"/>
      <c r="VSK639" s="133"/>
      <c r="VSL639" s="133"/>
      <c r="VSM639" s="133"/>
      <c r="VSN639" s="133"/>
      <c r="VSO639" s="133"/>
      <c r="VSP639" s="133"/>
      <c r="VSQ639" s="133"/>
      <c r="VSR639" s="133"/>
      <c r="VSS639" s="133"/>
      <c r="VST639" s="133"/>
      <c r="VSU639" s="133"/>
      <c r="VSV639" s="133"/>
      <c r="VSW639" s="133"/>
      <c r="VSX639" s="133"/>
      <c r="VSY639" s="133"/>
      <c r="VSZ639" s="133"/>
      <c r="VTA639" s="133"/>
      <c r="VTB639" s="133"/>
      <c r="VTC639" s="133"/>
      <c r="VTD639" s="133"/>
      <c r="VTE639" s="133"/>
      <c r="VTF639" s="133"/>
      <c r="VTG639" s="133"/>
      <c r="VTH639" s="133"/>
      <c r="VTI639" s="133"/>
      <c r="VTJ639" s="133"/>
      <c r="VTK639" s="133"/>
      <c r="VTL639" s="133"/>
      <c r="VTM639" s="133"/>
      <c r="VTN639" s="133"/>
      <c r="VTO639" s="133"/>
      <c r="VTP639" s="133"/>
      <c r="VTQ639" s="133"/>
      <c r="VTR639" s="133"/>
      <c r="VTS639" s="133"/>
      <c r="VTT639" s="133"/>
      <c r="VTU639" s="133"/>
      <c r="VTV639" s="133"/>
      <c r="VTW639" s="133"/>
      <c r="VTX639" s="133"/>
      <c r="VTY639" s="133"/>
      <c r="VTZ639" s="133"/>
      <c r="VUA639" s="133"/>
      <c r="VUB639" s="133"/>
      <c r="VUC639" s="133"/>
      <c r="VUD639" s="133"/>
      <c r="VUE639" s="133"/>
      <c r="VUF639" s="133"/>
      <c r="VUG639" s="133"/>
      <c r="VUH639" s="133"/>
      <c r="VUI639" s="133"/>
      <c r="VUJ639" s="133"/>
      <c r="VUK639" s="133"/>
      <c r="VUL639" s="133"/>
      <c r="VUM639" s="133"/>
      <c r="VUN639" s="133"/>
      <c r="VUO639" s="133"/>
      <c r="VUP639" s="133"/>
      <c r="VUQ639" s="133"/>
      <c r="VUR639" s="133"/>
      <c r="VUS639" s="133"/>
      <c r="VUT639" s="133"/>
      <c r="VUU639" s="133"/>
      <c r="VUV639" s="133"/>
      <c r="VUW639" s="133"/>
      <c r="VUX639" s="133"/>
      <c r="VUY639" s="133"/>
      <c r="VUZ639" s="133"/>
      <c r="VVA639" s="133"/>
      <c r="VVB639" s="133"/>
      <c r="VVC639" s="133"/>
      <c r="VVD639" s="133"/>
      <c r="VVE639" s="133"/>
      <c r="VVF639" s="133"/>
      <c r="VVG639" s="133"/>
      <c r="VVH639" s="133"/>
      <c r="VVI639" s="133"/>
      <c r="VVJ639" s="133"/>
      <c r="VVK639" s="133"/>
      <c r="VVL639" s="133"/>
      <c r="VVM639" s="133"/>
      <c r="VVN639" s="133"/>
      <c r="VVO639" s="133"/>
      <c r="VVP639" s="133"/>
      <c r="VVQ639" s="133"/>
      <c r="VVR639" s="133"/>
      <c r="VVS639" s="133"/>
      <c r="VVT639" s="133"/>
      <c r="VVU639" s="133"/>
      <c r="VVV639" s="133"/>
      <c r="VVW639" s="133"/>
      <c r="VVX639" s="133"/>
      <c r="VVY639" s="133"/>
      <c r="VVZ639" s="133"/>
      <c r="VWA639" s="133"/>
      <c r="VWB639" s="133"/>
      <c r="VWC639" s="133"/>
      <c r="VWD639" s="133"/>
      <c r="VWE639" s="133"/>
      <c r="VWF639" s="133"/>
      <c r="VWG639" s="133"/>
      <c r="VWH639" s="133"/>
      <c r="VWI639" s="133"/>
      <c r="VWJ639" s="133"/>
      <c r="VWK639" s="133"/>
      <c r="VWL639" s="133"/>
      <c r="VWM639" s="133"/>
      <c r="VWN639" s="133"/>
      <c r="VWO639" s="133"/>
      <c r="VWP639" s="133"/>
      <c r="VWQ639" s="133"/>
      <c r="VWR639" s="133"/>
      <c r="VWS639" s="133"/>
      <c r="VWT639" s="133"/>
      <c r="VWU639" s="133"/>
      <c r="VWV639" s="133"/>
      <c r="VWW639" s="133"/>
      <c r="VWX639" s="133"/>
      <c r="VWY639" s="133"/>
      <c r="VWZ639" s="133"/>
      <c r="VXA639" s="133"/>
      <c r="VXB639" s="133"/>
      <c r="VXC639" s="133"/>
      <c r="VXD639" s="133"/>
      <c r="VXE639" s="133"/>
      <c r="VXF639" s="133"/>
      <c r="VXG639" s="133"/>
      <c r="VXH639" s="133"/>
      <c r="VXI639" s="133"/>
      <c r="VXJ639" s="133"/>
      <c r="VXK639" s="133"/>
      <c r="VXL639" s="133"/>
      <c r="VXM639" s="133"/>
      <c r="VXN639" s="133"/>
      <c r="VXO639" s="133"/>
      <c r="VXP639" s="133"/>
      <c r="VXQ639" s="133"/>
      <c r="VXR639" s="133"/>
      <c r="VXS639" s="133"/>
      <c r="VXT639" s="133"/>
      <c r="VXU639" s="133"/>
      <c r="VXV639" s="133"/>
      <c r="VXW639" s="133"/>
      <c r="VXX639" s="133"/>
      <c r="VXY639" s="133"/>
      <c r="VXZ639" s="133"/>
      <c r="VYA639" s="133"/>
      <c r="VYB639" s="133"/>
      <c r="VYC639" s="133"/>
      <c r="VYD639" s="133"/>
      <c r="VYE639" s="133"/>
      <c r="VYF639" s="133"/>
      <c r="VYG639" s="133"/>
      <c r="VYH639" s="133"/>
      <c r="VYI639" s="133"/>
      <c r="VYJ639" s="133"/>
      <c r="VYK639" s="133"/>
      <c r="VYL639" s="133"/>
      <c r="VYM639" s="133"/>
      <c r="VYN639" s="133"/>
      <c r="VYO639" s="133"/>
      <c r="VYP639" s="133"/>
      <c r="VYQ639" s="133"/>
      <c r="VYR639" s="133"/>
      <c r="VYS639" s="133"/>
      <c r="VYT639" s="133"/>
      <c r="VYU639" s="133"/>
      <c r="VYV639" s="133"/>
      <c r="VYW639" s="133"/>
      <c r="VYX639" s="133"/>
      <c r="VYY639" s="133"/>
      <c r="VYZ639" s="133"/>
      <c r="VZA639" s="133"/>
      <c r="VZB639" s="133"/>
      <c r="VZC639" s="133"/>
      <c r="VZD639" s="133"/>
      <c r="VZE639" s="133"/>
      <c r="VZF639" s="133"/>
      <c r="VZG639" s="133"/>
      <c r="VZH639" s="133"/>
      <c r="VZI639" s="133"/>
      <c r="VZJ639" s="133"/>
      <c r="VZK639" s="133"/>
      <c r="VZL639" s="133"/>
      <c r="VZM639" s="133"/>
      <c r="VZN639" s="133"/>
      <c r="VZO639" s="133"/>
      <c r="VZP639" s="133"/>
      <c r="VZQ639" s="133"/>
      <c r="VZR639" s="133"/>
      <c r="VZS639" s="133"/>
      <c r="VZT639" s="133"/>
      <c r="VZU639" s="133"/>
      <c r="VZV639" s="133"/>
      <c r="VZW639" s="133"/>
      <c r="VZX639" s="133"/>
      <c r="VZY639" s="133"/>
      <c r="VZZ639" s="133"/>
      <c r="WAA639" s="133"/>
      <c r="WAB639" s="133"/>
      <c r="WAC639" s="133"/>
      <c r="WAD639" s="133"/>
      <c r="WAE639" s="133"/>
      <c r="WAF639" s="133"/>
      <c r="WAG639" s="133"/>
      <c r="WAH639" s="133"/>
      <c r="WAI639" s="133"/>
      <c r="WAJ639" s="133"/>
      <c r="WAK639" s="133"/>
      <c r="WAL639" s="133"/>
      <c r="WAM639" s="133"/>
      <c r="WAN639" s="133"/>
      <c r="WAO639" s="133"/>
      <c r="WAP639" s="133"/>
      <c r="WAQ639" s="133"/>
      <c r="WAR639" s="133"/>
      <c r="WAS639" s="133"/>
      <c r="WAT639" s="133"/>
      <c r="WAU639" s="133"/>
      <c r="WAV639" s="133"/>
      <c r="WAW639" s="133"/>
      <c r="WAX639" s="133"/>
      <c r="WAY639" s="133"/>
      <c r="WAZ639" s="133"/>
      <c r="WBA639" s="133"/>
      <c r="WBB639" s="133"/>
      <c r="WBC639" s="133"/>
      <c r="WBD639" s="133"/>
      <c r="WBE639" s="133"/>
      <c r="WBF639" s="133"/>
      <c r="WBG639" s="133"/>
      <c r="WBH639" s="133"/>
      <c r="WBI639" s="133"/>
      <c r="WBJ639" s="133"/>
      <c r="WBK639" s="133"/>
      <c r="WBL639" s="133"/>
      <c r="WBM639" s="133"/>
      <c r="WBN639" s="133"/>
      <c r="WBO639" s="133"/>
      <c r="WBP639" s="133"/>
      <c r="WBQ639" s="133"/>
      <c r="WBR639" s="133"/>
      <c r="WBS639" s="133"/>
      <c r="WBT639" s="133"/>
      <c r="WBU639" s="133"/>
      <c r="WBV639" s="133"/>
      <c r="WBW639" s="133"/>
      <c r="WBX639" s="133"/>
      <c r="WBY639" s="133"/>
      <c r="WBZ639" s="133"/>
      <c r="WCA639" s="133"/>
      <c r="WCB639" s="133"/>
      <c r="WCC639" s="133"/>
      <c r="WCD639" s="133"/>
      <c r="WCE639" s="133"/>
      <c r="WCF639" s="133"/>
      <c r="WCG639" s="133"/>
      <c r="WCH639" s="133"/>
      <c r="WCI639" s="133"/>
      <c r="WCJ639" s="133"/>
      <c r="WCK639" s="133"/>
      <c r="WCL639" s="133"/>
      <c r="WCM639" s="133"/>
      <c r="WCN639" s="133"/>
      <c r="WCO639" s="133"/>
      <c r="WCP639" s="133"/>
      <c r="WCQ639" s="133"/>
      <c r="WCR639" s="133"/>
      <c r="WCS639" s="133"/>
      <c r="WCT639" s="133"/>
      <c r="WCU639" s="133"/>
      <c r="WCV639" s="133"/>
      <c r="WCW639" s="133"/>
      <c r="WCX639" s="133"/>
      <c r="WCY639" s="133"/>
      <c r="WCZ639" s="133"/>
      <c r="WDA639" s="133"/>
      <c r="WDB639" s="133"/>
      <c r="WDC639" s="133"/>
      <c r="WDD639" s="133"/>
      <c r="WDE639" s="133"/>
      <c r="WDF639" s="133"/>
      <c r="WDG639" s="133"/>
      <c r="WDH639" s="133"/>
      <c r="WDI639" s="133"/>
      <c r="WDJ639" s="133"/>
      <c r="WDK639" s="133"/>
      <c r="WDL639" s="133"/>
      <c r="WDM639" s="133"/>
      <c r="WDN639" s="133"/>
      <c r="WDO639" s="133"/>
      <c r="WDP639" s="133"/>
      <c r="WDQ639" s="133"/>
      <c r="WDR639" s="133"/>
      <c r="WDS639" s="133"/>
      <c r="WDT639" s="133"/>
      <c r="WDU639" s="133"/>
      <c r="WDV639" s="133"/>
      <c r="WDW639" s="133"/>
      <c r="WDX639" s="133"/>
      <c r="WDY639" s="133"/>
      <c r="WDZ639" s="133"/>
      <c r="WEA639" s="133"/>
      <c r="WEB639" s="133"/>
      <c r="WEC639" s="133"/>
      <c r="WED639" s="133"/>
      <c r="WEE639" s="133"/>
      <c r="WEF639" s="133"/>
      <c r="WEG639" s="133"/>
      <c r="WEH639" s="133"/>
      <c r="WEI639" s="133"/>
      <c r="WEJ639" s="133"/>
      <c r="WEK639" s="133"/>
      <c r="WEL639" s="133"/>
      <c r="WEM639" s="133"/>
      <c r="WEN639" s="133"/>
      <c r="WEO639" s="133"/>
      <c r="WEP639" s="133"/>
      <c r="WEQ639" s="133"/>
      <c r="WER639" s="133"/>
      <c r="WES639" s="133"/>
      <c r="WET639" s="133"/>
      <c r="WEU639" s="133"/>
      <c r="WEV639" s="133"/>
      <c r="WEW639" s="133"/>
      <c r="WEX639" s="133"/>
      <c r="WEY639" s="133"/>
      <c r="WEZ639" s="133"/>
      <c r="WFA639" s="133"/>
      <c r="WFB639" s="133"/>
      <c r="WFC639" s="133"/>
      <c r="WFD639" s="133"/>
      <c r="WFE639" s="133"/>
      <c r="WFF639" s="133"/>
      <c r="WFG639" s="133"/>
      <c r="WFH639" s="133"/>
      <c r="WFI639" s="133"/>
      <c r="WFJ639" s="133"/>
      <c r="WFK639" s="133"/>
      <c r="WFL639" s="133"/>
      <c r="WFM639" s="133"/>
      <c r="WFN639" s="133"/>
      <c r="WFO639" s="133"/>
      <c r="WFP639" s="133"/>
      <c r="WFQ639" s="133"/>
      <c r="WFR639" s="133"/>
      <c r="WFS639" s="133"/>
      <c r="WFT639" s="133"/>
      <c r="WFU639" s="133"/>
      <c r="WFV639" s="133"/>
      <c r="WFW639" s="133"/>
      <c r="WFX639" s="133"/>
      <c r="WFY639" s="133"/>
      <c r="WFZ639" s="133"/>
      <c r="WGA639" s="133"/>
      <c r="WGB639" s="133"/>
      <c r="WGC639" s="133"/>
      <c r="WGD639" s="133"/>
      <c r="WGE639" s="133"/>
      <c r="WGF639" s="133"/>
      <c r="WGG639" s="133"/>
      <c r="WGH639" s="133"/>
      <c r="WGI639" s="133"/>
      <c r="WGJ639" s="133"/>
      <c r="WGK639" s="133"/>
      <c r="WGL639" s="133"/>
      <c r="WGM639" s="133"/>
      <c r="WGN639" s="133"/>
      <c r="WGO639" s="133"/>
      <c r="WGP639" s="133"/>
      <c r="WGQ639" s="133"/>
      <c r="WGR639" s="133"/>
      <c r="WGS639" s="133"/>
      <c r="WGT639" s="133"/>
      <c r="WGU639" s="133"/>
      <c r="WGV639" s="133"/>
      <c r="WGW639" s="133"/>
      <c r="WGX639" s="133"/>
      <c r="WGY639" s="133"/>
      <c r="WGZ639" s="133"/>
      <c r="WHA639" s="133"/>
      <c r="WHB639" s="133"/>
      <c r="WHC639" s="133"/>
      <c r="WHD639" s="133"/>
      <c r="WHE639" s="133"/>
      <c r="WHF639" s="133"/>
      <c r="WHG639" s="133"/>
      <c r="WHH639" s="133"/>
      <c r="WHI639" s="133"/>
      <c r="WHJ639" s="133"/>
      <c r="WHK639" s="133"/>
      <c r="WHL639" s="133"/>
      <c r="WHM639" s="133"/>
      <c r="WHN639" s="133"/>
      <c r="WHO639" s="133"/>
      <c r="WHP639" s="133"/>
      <c r="WHQ639" s="133"/>
      <c r="WHR639" s="133"/>
      <c r="WHS639" s="133"/>
      <c r="WHT639" s="133"/>
      <c r="WHU639" s="133"/>
      <c r="WHV639" s="133"/>
      <c r="WHW639" s="133"/>
      <c r="WHX639" s="133"/>
      <c r="WHY639" s="133"/>
      <c r="WHZ639" s="133"/>
      <c r="WIA639" s="133"/>
      <c r="WIB639" s="133"/>
      <c r="WIC639" s="133"/>
      <c r="WID639" s="133"/>
      <c r="WIE639" s="133"/>
      <c r="WIF639" s="133"/>
      <c r="WIG639" s="133"/>
      <c r="WIH639" s="133"/>
      <c r="WII639" s="133"/>
      <c r="WIJ639" s="133"/>
      <c r="WIK639" s="133"/>
      <c r="WIL639" s="133"/>
      <c r="WIM639" s="133"/>
      <c r="WIN639" s="133"/>
      <c r="WIO639" s="133"/>
      <c r="WIP639" s="133"/>
      <c r="WIQ639" s="133"/>
      <c r="WIR639" s="133"/>
      <c r="WIS639" s="133"/>
      <c r="WIT639" s="133"/>
      <c r="WIU639" s="133"/>
      <c r="WIV639" s="133"/>
      <c r="WIW639" s="133"/>
      <c r="WIX639" s="133"/>
      <c r="WIY639" s="133"/>
      <c r="WIZ639" s="133"/>
      <c r="WJA639" s="133"/>
      <c r="WJB639" s="133"/>
      <c r="WJC639" s="133"/>
      <c r="WJD639" s="133"/>
      <c r="WJE639" s="133"/>
      <c r="WJF639" s="133"/>
      <c r="WJG639" s="133"/>
      <c r="WJH639" s="133"/>
      <c r="WJI639" s="133"/>
      <c r="WJJ639" s="133"/>
      <c r="WJK639" s="133"/>
      <c r="WJL639" s="133"/>
      <c r="WJM639" s="133"/>
      <c r="WJN639" s="133"/>
      <c r="WJO639" s="133"/>
      <c r="WJP639" s="133"/>
      <c r="WJQ639" s="133"/>
      <c r="WJR639" s="133"/>
      <c r="WJS639" s="133"/>
      <c r="WJT639" s="133"/>
      <c r="WJU639" s="133"/>
      <c r="WJV639" s="133"/>
      <c r="WJW639" s="133"/>
      <c r="WJX639" s="133"/>
      <c r="WJY639" s="133"/>
      <c r="WJZ639" s="133"/>
      <c r="WKA639" s="133"/>
      <c r="WKB639" s="133"/>
      <c r="WKC639" s="133"/>
      <c r="WKD639" s="133"/>
      <c r="WKE639" s="133"/>
      <c r="WKF639" s="133"/>
      <c r="WKG639" s="133"/>
      <c r="WKH639" s="133"/>
      <c r="WKI639" s="133"/>
      <c r="WKJ639" s="133"/>
      <c r="WKK639" s="133"/>
      <c r="WKL639" s="133"/>
      <c r="WKM639" s="133"/>
      <c r="WKN639" s="133"/>
      <c r="WKO639" s="133"/>
      <c r="WKP639" s="133"/>
      <c r="WKQ639" s="133"/>
      <c r="WKR639" s="133"/>
      <c r="WKS639" s="133"/>
      <c r="WKT639" s="133"/>
      <c r="WKU639" s="133"/>
      <c r="WKV639" s="133"/>
      <c r="WKW639" s="133"/>
      <c r="WKX639" s="133"/>
      <c r="WKY639" s="133"/>
      <c r="WKZ639" s="133"/>
      <c r="WLA639" s="133"/>
      <c r="WLB639" s="133"/>
      <c r="WLC639" s="133"/>
      <c r="WLD639" s="133"/>
      <c r="WLE639" s="133"/>
      <c r="WLF639" s="133"/>
      <c r="WLG639" s="133"/>
      <c r="WLH639" s="133"/>
      <c r="WLI639" s="133"/>
      <c r="WLJ639" s="133"/>
      <c r="WLK639" s="133"/>
      <c r="WLL639" s="133"/>
      <c r="WLM639" s="133"/>
      <c r="WLN639" s="133"/>
      <c r="WLO639" s="133"/>
      <c r="WLP639" s="133"/>
      <c r="WLQ639" s="133"/>
      <c r="WLR639" s="133"/>
      <c r="WLS639" s="133"/>
      <c r="WLT639" s="133"/>
      <c r="WLU639" s="133"/>
      <c r="WLV639" s="133"/>
      <c r="WLW639" s="133"/>
      <c r="WLX639" s="133"/>
      <c r="WLY639" s="133"/>
      <c r="WLZ639" s="133"/>
      <c r="WMA639" s="133"/>
      <c r="WMB639" s="133"/>
      <c r="WMC639" s="133"/>
      <c r="WMD639" s="133"/>
      <c r="WME639" s="133"/>
      <c r="WMF639" s="133"/>
      <c r="WMG639" s="133"/>
      <c r="WMH639" s="133"/>
      <c r="WMI639" s="133"/>
      <c r="WMJ639" s="133"/>
      <c r="WMK639" s="133"/>
      <c r="WML639" s="133"/>
      <c r="WMM639" s="133"/>
      <c r="WMN639" s="133"/>
      <c r="WMO639" s="133"/>
      <c r="WMP639" s="133"/>
      <c r="WMQ639" s="133"/>
      <c r="WMR639" s="133"/>
      <c r="WMS639" s="133"/>
      <c r="WMT639" s="133"/>
      <c r="WMU639" s="133"/>
      <c r="WMV639" s="133"/>
      <c r="WMW639" s="133"/>
      <c r="WMX639" s="133"/>
      <c r="WMY639" s="133"/>
      <c r="WMZ639" s="133"/>
      <c r="WNA639" s="133"/>
      <c r="WNB639" s="133"/>
      <c r="WNC639" s="133"/>
      <c r="WND639" s="133"/>
      <c r="WNE639" s="133"/>
      <c r="WNF639" s="133"/>
      <c r="WNG639" s="133"/>
      <c r="WNH639" s="133"/>
      <c r="WNI639" s="133"/>
      <c r="WNJ639" s="133"/>
      <c r="WNK639" s="133"/>
      <c r="WNL639" s="133"/>
      <c r="WNM639" s="133"/>
      <c r="WNN639" s="133"/>
      <c r="WNO639" s="133"/>
      <c r="WNP639" s="133"/>
      <c r="WNQ639" s="133"/>
      <c r="WNR639" s="133"/>
      <c r="WNS639" s="133"/>
      <c r="WNT639" s="133"/>
      <c r="WNU639" s="133"/>
      <c r="WNV639" s="133"/>
      <c r="WNW639" s="133"/>
      <c r="WNX639" s="133"/>
      <c r="WNY639" s="133"/>
      <c r="WNZ639" s="133"/>
      <c r="WOA639" s="133"/>
      <c r="WOB639" s="133"/>
      <c r="WOC639" s="133"/>
      <c r="WOD639" s="133"/>
      <c r="WOE639" s="133"/>
      <c r="WOF639" s="133"/>
      <c r="WOG639" s="133"/>
      <c r="WOH639" s="133"/>
      <c r="WOI639" s="133"/>
      <c r="WOJ639" s="133"/>
      <c r="WOK639" s="133"/>
      <c r="WOL639" s="133"/>
      <c r="WOM639" s="133"/>
      <c r="WON639" s="133"/>
      <c r="WOO639" s="133"/>
      <c r="WOP639" s="133"/>
      <c r="WOQ639" s="133"/>
      <c r="WOR639" s="133"/>
      <c r="WOS639" s="133"/>
      <c r="WOT639" s="133"/>
      <c r="WOU639" s="133"/>
      <c r="WOV639" s="133"/>
      <c r="WOW639" s="133"/>
      <c r="WOX639" s="133"/>
      <c r="WOY639" s="133"/>
      <c r="WOZ639" s="133"/>
      <c r="WPA639" s="133"/>
      <c r="WPB639" s="133"/>
      <c r="WPC639" s="133"/>
      <c r="WPD639" s="133"/>
      <c r="WPE639" s="133"/>
      <c r="WPF639" s="133"/>
      <c r="WPG639" s="133"/>
      <c r="WPH639" s="133"/>
      <c r="WPI639" s="133"/>
      <c r="WPJ639" s="133"/>
      <c r="WPK639" s="133"/>
      <c r="WPL639" s="133"/>
      <c r="WPM639" s="133"/>
      <c r="WPN639" s="133"/>
      <c r="WPO639" s="133"/>
      <c r="WPP639" s="133"/>
      <c r="WPQ639" s="133"/>
      <c r="WPR639" s="133"/>
      <c r="WPS639" s="133"/>
      <c r="WPT639" s="133"/>
      <c r="WPU639" s="133"/>
      <c r="WPV639" s="133"/>
      <c r="WPW639" s="133"/>
      <c r="WPX639" s="133"/>
      <c r="WPY639" s="133"/>
      <c r="WPZ639" s="133"/>
      <c r="WQA639" s="133"/>
      <c r="WQB639" s="133"/>
      <c r="WQC639" s="133"/>
      <c r="WQD639" s="133"/>
      <c r="WQE639" s="133"/>
      <c r="WQF639" s="133"/>
      <c r="WQG639" s="133"/>
      <c r="WQH639" s="133"/>
      <c r="WQI639" s="133"/>
      <c r="WQJ639" s="133"/>
      <c r="WQK639" s="133"/>
      <c r="WQL639" s="133"/>
      <c r="WQM639" s="133"/>
      <c r="WQN639" s="133"/>
      <c r="WQO639" s="133"/>
      <c r="WQP639" s="133"/>
      <c r="WQQ639" s="133"/>
      <c r="WQR639" s="133"/>
      <c r="WQS639" s="133"/>
      <c r="WQT639" s="133"/>
      <c r="WQU639" s="133"/>
      <c r="WQV639" s="133"/>
      <c r="WQW639" s="133"/>
      <c r="WQX639" s="133"/>
      <c r="WQY639" s="133"/>
      <c r="WQZ639" s="133"/>
      <c r="WRA639" s="133"/>
      <c r="WRB639" s="133"/>
      <c r="WRC639" s="133"/>
      <c r="WRD639" s="133"/>
      <c r="WRE639" s="133"/>
      <c r="WRF639" s="133"/>
      <c r="WRG639" s="133"/>
      <c r="WRH639" s="133"/>
      <c r="WRI639" s="133"/>
      <c r="WRJ639" s="133"/>
      <c r="WRK639" s="133"/>
      <c r="WRL639" s="133"/>
      <c r="WRM639" s="133"/>
      <c r="WRN639" s="133"/>
      <c r="WRO639" s="133"/>
      <c r="WRP639" s="133"/>
      <c r="WRQ639" s="133"/>
      <c r="WRR639" s="133"/>
      <c r="WRS639" s="133"/>
      <c r="WRT639" s="133"/>
      <c r="WRU639" s="133"/>
      <c r="WRV639" s="133"/>
      <c r="WRW639" s="133"/>
      <c r="WRX639" s="133"/>
      <c r="WRY639" s="133"/>
      <c r="WRZ639" s="133"/>
      <c r="WSA639" s="133"/>
      <c r="WSB639" s="133"/>
      <c r="WSC639" s="133"/>
      <c r="WSD639" s="133"/>
      <c r="WSE639" s="133"/>
      <c r="WSF639" s="133"/>
      <c r="WSG639" s="133"/>
      <c r="WSH639" s="133"/>
      <c r="WSI639" s="133"/>
      <c r="WSJ639" s="133"/>
      <c r="WSK639" s="133"/>
      <c r="WSL639" s="133"/>
      <c r="WSM639" s="133"/>
      <c r="WSN639" s="133"/>
      <c r="WSO639" s="133"/>
      <c r="WSP639" s="133"/>
      <c r="WSQ639" s="133"/>
      <c r="WSR639" s="133"/>
      <c r="WSS639" s="133"/>
      <c r="WST639" s="133"/>
      <c r="WSU639" s="133"/>
      <c r="WSV639" s="133"/>
      <c r="WSW639" s="133"/>
      <c r="WSX639" s="133"/>
      <c r="WSY639" s="133"/>
      <c r="WSZ639" s="133"/>
      <c r="WTA639" s="133"/>
      <c r="WTB639" s="133"/>
      <c r="WTC639" s="133"/>
      <c r="WTD639" s="133"/>
      <c r="WTE639" s="133"/>
      <c r="WTF639" s="133"/>
      <c r="WTG639" s="133"/>
      <c r="WTH639" s="133"/>
      <c r="WTI639" s="133"/>
      <c r="WTJ639" s="133"/>
      <c r="WTK639" s="133"/>
      <c r="WTL639" s="133"/>
      <c r="WTM639" s="133"/>
      <c r="WTN639" s="133"/>
      <c r="WTO639" s="133"/>
      <c r="WTP639" s="133"/>
      <c r="WTQ639" s="133"/>
      <c r="WTR639" s="133"/>
      <c r="WTS639" s="133"/>
      <c r="WTT639" s="133"/>
      <c r="WTU639" s="133"/>
      <c r="WTV639" s="133"/>
      <c r="WTW639" s="133"/>
      <c r="WTX639" s="133"/>
      <c r="WTY639" s="133"/>
      <c r="WTZ639" s="133"/>
      <c r="WUA639" s="133"/>
      <c r="WUB639" s="133"/>
      <c r="WUC639" s="133"/>
      <c r="WUD639" s="133"/>
      <c r="WUE639" s="133"/>
      <c r="WUF639" s="133"/>
      <c r="WUG639" s="133"/>
      <c r="WUH639" s="133"/>
      <c r="WUI639" s="133"/>
      <c r="WUJ639" s="133"/>
      <c r="WUK639" s="133"/>
      <c r="WUL639" s="133"/>
      <c r="WUM639" s="133"/>
      <c r="WUN639" s="133"/>
      <c r="WUO639" s="133"/>
      <c r="WUP639" s="133"/>
      <c r="WUQ639" s="133"/>
      <c r="WUR639" s="133"/>
      <c r="WUS639" s="133"/>
      <c r="WUT639" s="133"/>
      <c r="WUU639" s="133"/>
      <c r="WUV639" s="133"/>
      <c r="WUW639" s="133"/>
      <c r="WUX639" s="133"/>
      <c r="WUY639" s="133"/>
      <c r="WUZ639" s="133"/>
      <c r="WVA639" s="133"/>
      <c r="WVB639" s="133"/>
      <c r="WVC639" s="133"/>
      <c r="WVD639" s="133"/>
      <c r="WVE639" s="133"/>
      <c r="WVF639" s="133"/>
      <c r="WVG639" s="133"/>
      <c r="WVH639" s="133"/>
      <c r="WVI639" s="133"/>
      <c r="WVJ639" s="133"/>
      <c r="WVK639" s="133"/>
      <c r="WVL639" s="133"/>
      <c r="WVM639" s="133"/>
      <c r="WVN639" s="133"/>
      <c r="WVO639" s="133"/>
      <c r="WVP639" s="133"/>
      <c r="WVQ639" s="133"/>
      <c r="WVR639" s="133"/>
      <c r="WVS639" s="133"/>
      <c r="WVT639" s="133"/>
      <c r="WVU639" s="133"/>
      <c r="WVV639" s="133"/>
      <c r="WVW639" s="133"/>
      <c r="WVX639" s="133"/>
      <c r="WVY639" s="133"/>
      <c r="WVZ639" s="133"/>
      <c r="WWA639" s="133"/>
      <c r="WWB639" s="133"/>
      <c r="WWC639" s="133"/>
      <c r="WWD639" s="133"/>
      <c r="WWE639" s="133"/>
      <c r="WWF639" s="133"/>
      <c r="WWG639" s="133"/>
      <c r="WWH639" s="133"/>
      <c r="WWI639" s="133"/>
      <c r="WWJ639" s="133"/>
      <c r="WWK639" s="133"/>
      <c r="WWL639" s="133"/>
      <c r="WWM639" s="133"/>
      <c r="WWN639" s="133"/>
      <c r="WWO639" s="133"/>
      <c r="WWP639" s="133"/>
      <c r="WWQ639" s="133"/>
      <c r="WWR639" s="133"/>
      <c r="WWS639" s="133"/>
      <c r="WWT639" s="133"/>
      <c r="WWU639" s="133"/>
      <c r="WWV639" s="133"/>
      <c r="WWW639" s="133"/>
      <c r="WWX639" s="133"/>
      <c r="WWY639" s="133"/>
      <c r="WWZ639" s="133"/>
      <c r="WXA639" s="133"/>
      <c r="WXB639" s="133"/>
      <c r="WXC639" s="133"/>
      <c r="WXD639" s="133"/>
      <c r="WXE639" s="133"/>
      <c r="WXF639" s="133"/>
      <c r="WXG639" s="133"/>
      <c r="WXH639" s="133"/>
      <c r="WXI639" s="133"/>
      <c r="WXJ639" s="133"/>
      <c r="WXK639" s="133"/>
      <c r="WXL639" s="133"/>
      <c r="WXM639" s="133"/>
      <c r="WXN639" s="133"/>
      <c r="WXO639" s="133"/>
      <c r="WXP639" s="133"/>
      <c r="WXQ639" s="133"/>
      <c r="WXR639" s="133"/>
      <c r="WXS639" s="133"/>
      <c r="WXT639" s="133"/>
      <c r="WXU639" s="133"/>
      <c r="WXV639" s="133"/>
      <c r="WXW639" s="133"/>
      <c r="WXX639" s="133"/>
      <c r="WXY639" s="133"/>
      <c r="WXZ639" s="133"/>
      <c r="WYA639" s="133"/>
      <c r="WYB639" s="133"/>
      <c r="WYC639" s="133"/>
      <c r="WYD639" s="133"/>
      <c r="WYE639" s="133"/>
      <c r="WYF639" s="133"/>
      <c r="WYG639" s="133"/>
      <c r="WYH639" s="133"/>
      <c r="WYI639" s="133"/>
      <c r="WYJ639" s="133"/>
      <c r="WYK639" s="133"/>
      <c r="WYL639" s="133"/>
      <c r="WYM639" s="133"/>
      <c r="WYN639" s="133"/>
      <c r="WYO639" s="133"/>
      <c r="WYP639" s="133"/>
      <c r="WYQ639" s="133"/>
      <c r="WYR639" s="133"/>
      <c r="WYS639" s="133"/>
      <c r="WYT639" s="133"/>
      <c r="WYU639" s="133"/>
      <c r="WYV639" s="133"/>
      <c r="WYW639" s="133"/>
      <c r="WYX639" s="133"/>
      <c r="WYY639" s="133"/>
      <c r="WYZ639" s="133"/>
      <c r="WZA639" s="133"/>
      <c r="WZB639" s="133"/>
      <c r="WZC639" s="133"/>
      <c r="WZD639" s="133"/>
      <c r="WZE639" s="133"/>
      <c r="WZF639" s="133"/>
      <c r="WZG639" s="133"/>
      <c r="WZH639" s="133"/>
      <c r="WZI639" s="133"/>
      <c r="WZJ639" s="133"/>
      <c r="WZK639" s="133"/>
      <c r="WZL639" s="133"/>
      <c r="WZM639" s="133"/>
      <c r="WZN639" s="133"/>
      <c r="WZO639" s="133"/>
      <c r="WZP639" s="133"/>
      <c r="WZQ639" s="133"/>
      <c r="WZR639" s="133"/>
      <c r="WZS639" s="133"/>
      <c r="WZT639" s="133"/>
      <c r="WZU639" s="133"/>
      <c r="WZV639" s="133"/>
      <c r="WZW639" s="133"/>
      <c r="WZX639" s="133"/>
      <c r="WZY639" s="133"/>
      <c r="WZZ639" s="133"/>
      <c r="XAA639" s="133"/>
      <c r="XAB639" s="133"/>
      <c r="XAC639" s="133"/>
      <c r="XAD639" s="133"/>
      <c r="XAE639" s="133"/>
      <c r="XAF639" s="133"/>
      <c r="XAG639" s="133"/>
      <c r="XAH639" s="133"/>
      <c r="XAI639" s="133"/>
      <c r="XAJ639" s="133"/>
      <c r="XAK639" s="133"/>
      <c r="XAL639" s="133"/>
      <c r="XAM639" s="133"/>
      <c r="XAN639" s="133"/>
      <c r="XAO639" s="133"/>
      <c r="XAP639" s="133"/>
      <c r="XAQ639" s="133"/>
      <c r="XAR639" s="133"/>
      <c r="XAS639" s="133"/>
      <c r="XAT639" s="133"/>
      <c r="XAU639" s="133"/>
      <c r="XAV639" s="133"/>
      <c r="XAW639" s="133"/>
      <c r="XAX639" s="133"/>
      <c r="XAY639" s="133"/>
      <c r="XAZ639" s="133"/>
      <c r="XBA639" s="133"/>
      <c r="XBB639" s="133"/>
      <c r="XBC639" s="133"/>
      <c r="XBD639" s="133"/>
      <c r="XBE639" s="133"/>
      <c r="XBF639" s="133"/>
      <c r="XBG639" s="133"/>
      <c r="XBH639" s="133"/>
      <c r="XBI639" s="133"/>
      <c r="XBJ639" s="133"/>
      <c r="XBK639" s="133"/>
      <c r="XBL639" s="133"/>
      <c r="XBM639" s="133"/>
      <c r="XBN639" s="133"/>
      <c r="XBO639" s="133"/>
      <c r="XBP639" s="133"/>
      <c r="XBQ639" s="133"/>
      <c r="XBR639" s="133"/>
      <c r="XBS639" s="133"/>
      <c r="XBT639" s="133"/>
      <c r="XBU639" s="133"/>
      <c r="XBV639" s="133"/>
      <c r="XBW639" s="133"/>
      <c r="XBX639" s="133"/>
      <c r="XBY639" s="133"/>
      <c r="XBZ639" s="133"/>
      <c r="XCA639" s="133"/>
      <c r="XCB639" s="133"/>
      <c r="XCC639" s="133"/>
      <c r="XCD639" s="133"/>
      <c r="XCE639" s="133"/>
      <c r="XCF639" s="133"/>
      <c r="XCG639" s="133"/>
      <c r="XCH639" s="133"/>
      <c r="XCI639" s="133"/>
      <c r="XCJ639" s="133"/>
      <c r="XCK639" s="133"/>
      <c r="XCL639" s="133"/>
      <c r="XCM639" s="133"/>
      <c r="XCN639" s="133"/>
      <c r="XCO639" s="133"/>
      <c r="XCP639" s="133"/>
      <c r="XCQ639" s="133"/>
      <c r="XCR639" s="133"/>
      <c r="XCS639" s="133"/>
      <c r="XCT639" s="133"/>
      <c r="XCU639" s="133"/>
      <c r="XCV639" s="133"/>
      <c r="XCW639" s="133"/>
      <c r="XCX639" s="133"/>
      <c r="XCY639" s="133"/>
      <c r="XCZ639" s="133"/>
      <c r="XDA639" s="133"/>
      <c r="XDB639" s="133"/>
      <c r="XDC639" s="133"/>
      <c r="XDD639" s="133"/>
      <c r="XDE639" s="133"/>
      <c r="XDF639" s="133"/>
      <c r="XDG639" s="133"/>
      <c r="XDH639" s="133"/>
      <c r="XDI639" s="133"/>
      <c r="XDJ639" s="133"/>
      <c r="XDK639" s="133"/>
      <c r="XDL639" s="133"/>
      <c r="XDM639" s="133"/>
      <c r="XDN639" s="133"/>
      <c r="XDO639" s="133"/>
      <c r="XDP639" s="133"/>
      <c r="XDQ639" s="133"/>
      <c r="XDR639" s="133"/>
      <c r="XDS639" s="133"/>
      <c r="XDT639" s="133"/>
      <c r="XDU639" s="133"/>
      <c r="XDV639" s="133"/>
      <c r="XDW639" s="133"/>
      <c r="XDX639" s="133"/>
      <c r="XDY639" s="133"/>
      <c r="XDZ639" s="133"/>
      <c r="XEA639" s="133"/>
      <c r="XEB639" s="133"/>
      <c r="XEC639" s="133"/>
      <c r="XED639" s="133"/>
      <c r="XEE639" s="133"/>
      <c r="XEF639" s="133"/>
      <c r="XEG639" s="133"/>
      <c r="XEH639" s="133"/>
      <c r="XEI639" s="133"/>
      <c r="XEJ639" s="133"/>
      <c r="XEK639" s="133"/>
      <c r="XEL639" s="133"/>
      <c r="XEM639" s="133"/>
      <c r="XEN639" s="133"/>
      <c r="XEO639" s="133"/>
      <c r="XEP639" s="133"/>
      <c r="XEQ639" s="133"/>
      <c r="XER639" s="133"/>
      <c r="XES639" s="133"/>
      <c r="XET639" s="133"/>
      <c r="XEU639" s="133"/>
      <c r="XEV639" s="133"/>
      <c r="XEW639" s="133"/>
      <c r="XEX639" s="133"/>
      <c r="XEY639" s="133"/>
      <c r="XEZ639" s="133"/>
      <c r="XFA639" s="133"/>
      <c r="XFB639" s="133"/>
      <c r="XFC639" s="133"/>
    </row>
    <row r="641" spans="2:6">
      <c r="B641">
        <v>1</v>
      </c>
      <c r="D641" s="137">
        <f t="shared" ref="D641:D704" si="21">F18*INDEX($E$556:$CG$636,E18-1945,G18-1945)</f>
        <v>65971.540357294682</v>
      </c>
      <c r="E641" s="136">
        <f t="shared" ref="E641:E704" si="22">G18</f>
        <v>2020</v>
      </c>
      <c r="F641" s="135">
        <f>_xlfn.XLOOKUP(D18,'3. Input (des)investeringen '!$B$11:$B$81,'3. Input (des)investeringen '!$E$11:$E$81)</f>
        <v>1</v>
      </c>
    </row>
    <row r="642" spans="2:6">
      <c r="B642">
        <v>2</v>
      </c>
      <c r="D642" s="137">
        <f t="shared" si="21"/>
        <v>10418.237040788192</v>
      </c>
      <c r="E642" s="136">
        <f t="shared" si="22"/>
        <v>2020</v>
      </c>
      <c r="F642" s="135">
        <f>_xlfn.XLOOKUP(D19,'3. Input (des)investeringen '!$B$11:$B$81,'3. Input (des)investeringen '!$E$11:$E$81)</f>
        <v>1</v>
      </c>
    </row>
    <row r="643" spans="2:6">
      <c r="B643">
        <v>3</v>
      </c>
      <c r="D643" s="137">
        <f t="shared" si="21"/>
        <v>854933.1294840395</v>
      </c>
      <c r="E643" s="136">
        <f t="shared" si="22"/>
        <v>2020</v>
      </c>
      <c r="F643" s="135">
        <f>_xlfn.XLOOKUP(D20,'3. Input (des)investeringen '!$B$11:$B$81,'3. Input (des)investeringen '!$E$11:$E$81)</f>
        <v>1</v>
      </c>
    </row>
    <row r="644" spans="2:6">
      <c r="B644">
        <v>4</v>
      </c>
      <c r="D644" s="137">
        <f t="shared" si="21"/>
        <v>11347.896858824235</v>
      </c>
      <c r="E644" s="136">
        <f t="shared" si="22"/>
        <v>2020</v>
      </c>
      <c r="F644" s="135">
        <f>_xlfn.XLOOKUP(D21,'3. Input (des)investeringen '!$B$11:$B$81,'3. Input (des)investeringen '!$E$11:$E$81)</f>
        <v>1</v>
      </c>
    </row>
    <row r="645" spans="2:6">
      <c r="B645">
        <v>5</v>
      </c>
      <c r="D645" s="137">
        <f t="shared" si="21"/>
        <v>3517510.3440651735</v>
      </c>
      <c r="E645" s="136">
        <f t="shared" si="22"/>
        <v>2020</v>
      </c>
      <c r="F645" s="135">
        <f>_xlfn.XLOOKUP(D22,'3. Input (des)investeringen '!$B$11:$B$81,'3. Input (des)investeringen '!$E$11:$E$81)</f>
        <v>1</v>
      </c>
    </row>
    <row r="646" spans="2:6">
      <c r="B646">
        <v>6</v>
      </c>
      <c r="D646" s="137">
        <f t="shared" si="21"/>
        <v>36014.029146678571</v>
      </c>
      <c r="E646" s="136">
        <f t="shared" si="22"/>
        <v>2020</v>
      </c>
      <c r="F646" s="135">
        <f>_xlfn.XLOOKUP(D23,'3. Input (des)investeringen '!$B$11:$B$81,'3. Input (des)investeringen '!$E$11:$E$81)</f>
        <v>1</v>
      </c>
    </row>
    <row r="647" spans="2:6">
      <c r="B647">
        <v>7</v>
      </c>
      <c r="D647" s="137">
        <f t="shared" si="21"/>
        <v>2030273.1982919059</v>
      </c>
      <c r="E647" s="136">
        <f t="shared" si="22"/>
        <v>2020</v>
      </c>
      <c r="F647" s="135">
        <f>_xlfn.XLOOKUP(D24,'3. Input (des)investeringen '!$B$11:$B$81,'3. Input (des)investeringen '!$E$11:$E$81)</f>
        <v>1</v>
      </c>
    </row>
    <row r="648" spans="2:6">
      <c r="B648">
        <v>8</v>
      </c>
      <c r="D648" s="137">
        <f t="shared" si="21"/>
        <v>2626856.2307547103</v>
      </c>
      <c r="E648" s="136">
        <f t="shared" si="22"/>
        <v>2020</v>
      </c>
      <c r="F648" s="135">
        <f>_xlfn.XLOOKUP(D25,'3. Input (des)investeringen '!$B$11:$B$81,'3. Input (des)investeringen '!$E$11:$E$81)</f>
        <v>1</v>
      </c>
    </row>
    <row r="649" spans="2:6">
      <c r="B649">
        <v>9</v>
      </c>
      <c r="D649" s="137">
        <f t="shared" si="21"/>
        <v>2999487.0331639843</v>
      </c>
      <c r="E649" s="136">
        <f t="shared" si="22"/>
        <v>2020</v>
      </c>
      <c r="F649" s="135">
        <f>_xlfn.XLOOKUP(D26,'3. Input (des)investeringen '!$B$11:$B$81,'3. Input (des)investeringen '!$E$11:$E$81)</f>
        <v>1</v>
      </c>
    </row>
    <row r="650" spans="2:6">
      <c r="B650">
        <v>10</v>
      </c>
      <c r="D650" s="137">
        <f t="shared" si="21"/>
        <v>1330117.5926660511</v>
      </c>
      <c r="E650" s="136">
        <f t="shared" si="22"/>
        <v>2020</v>
      </c>
      <c r="F650" s="135">
        <f>_xlfn.XLOOKUP(D27,'3. Input (des)investeringen '!$B$11:$B$81,'3. Input (des)investeringen '!$E$11:$E$81)</f>
        <v>1</v>
      </c>
    </row>
    <row r="651" spans="2:6">
      <c r="B651">
        <v>11</v>
      </c>
      <c r="D651" s="137">
        <f t="shared" si="21"/>
        <v>831794.93402741617</v>
      </c>
      <c r="E651" s="136">
        <f t="shared" si="22"/>
        <v>2020</v>
      </c>
      <c r="F651" s="135">
        <f>_xlfn.XLOOKUP(D28,'3. Input (des)investeringen '!$B$11:$B$81,'3. Input (des)investeringen '!$E$11:$E$81)</f>
        <v>1</v>
      </c>
    </row>
    <row r="652" spans="2:6">
      <c r="B652">
        <v>12</v>
      </c>
      <c r="D652" s="137">
        <f t="shared" si="21"/>
        <v>922617.58994232956</v>
      </c>
      <c r="E652" s="136">
        <f t="shared" si="22"/>
        <v>2020</v>
      </c>
      <c r="F652" s="135">
        <f>_xlfn.XLOOKUP(D29,'3. Input (des)investeringen '!$B$11:$B$81,'3. Input (des)investeringen '!$E$11:$E$81)</f>
        <v>1</v>
      </c>
    </row>
    <row r="653" spans="2:6">
      <c r="B653">
        <v>13</v>
      </c>
      <c r="D653" s="137">
        <f t="shared" si="21"/>
        <v>760674.32352435426</v>
      </c>
      <c r="E653" s="136">
        <f t="shared" si="22"/>
        <v>2020</v>
      </c>
      <c r="F653" s="135">
        <f>_xlfn.XLOOKUP(D30,'3. Input (des)investeringen '!$B$11:$B$81,'3. Input (des)investeringen '!$E$11:$E$81)</f>
        <v>1</v>
      </c>
    </row>
    <row r="654" spans="2:6">
      <c r="B654">
        <v>14</v>
      </c>
      <c r="D654" s="137">
        <f t="shared" si="21"/>
        <v>1809144.9262669957</v>
      </c>
      <c r="E654" s="136">
        <f t="shared" si="22"/>
        <v>2020</v>
      </c>
      <c r="F654" s="135">
        <f>_xlfn.XLOOKUP(D31,'3. Input (des)investeringen '!$B$11:$B$81,'3. Input (des)investeringen '!$E$11:$E$81)</f>
        <v>1</v>
      </c>
    </row>
    <row r="655" spans="2:6">
      <c r="B655">
        <v>15</v>
      </c>
      <c r="D655" s="137">
        <f t="shared" si="21"/>
        <v>810767.9596087964</v>
      </c>
      <c r="E655" s="136">
        <f t="shared" si="22"/>
        <v>2020</v>
      </c>
      <c r="F655" s="135">
        <f>_xlfn.XLOOKUP(D32,'3. Input (des)investeringen '!$B$11:$B$81,'3. Input (des)investeringen '!$E$11:$E$81)</f>
        <v>1</v>
      </c>
    </row>
    <row r="656" spans="2:6">
      <c r="B656">
        <v>16</v>
      </c>
      <c r="D656" s="137">
        <f t="shared" si="21"/>
        <v>171552.72165034333</v>
      </c>
      <c r="E656" s="136">
        <f t="shared" si="22"/>
        <v>2020</v>
      </c>
      <c r="F656" s="135">
        <f>_xlfn.XLOOKUP(D33,'3. Input (des)investeringen '!$B$11:$B$81,'3. Input (des)investeringen '!$E$11:$E$81)</f>
        <v>1</v>
      </c>
    </row>
    <row r="657" spans="2:6">
      <c r="B657">
        <v>17</v>
      </c>
      <c r="D657" s="137">
        <f t="shared" si="21"/>
        <v>91246.024644601261</v>
      </c>
      <c r="E657" s="136">
        <f t="shared" si="22"/>
        <v>2020</v>
      </c>
      <c r="F657" s="135">
        <f>_xlfn.XLOOKUP(D34,'3. Input (des)investeringen '!$B$11:$B$81,'3. Input (des)investeringen '!$E$11:$E$81)</f>
        <v>1</v>
      </c>
    </row>
    <row r="658" spans="2:6">
      <c r="B658">
        <v>18</v>
      </c>
      <c r="D658" s="137">
        <f t="shared" si="21"/>
        <v>340746.27672134229</v>
      </c>
      <c r="E658" s="136">
        <f t="shared" si="22"/>
        <v>2020</v>
      </c>
      <c r="F658" s="135">
        <f>_xlfn.XLOOKUP(D35,'3. Input (des)investeringen '!$B$11:$B$81,'3. Input (des)investeringen '!$E$11:$E$81)</f>
        <v>1</v>
      </c>
    </row>
    <row r="659" spans="2:6">
      <c r="B659">
        <v>19</v>
      </c>
      <c r="D659" s="137">
        <f t="shared" si="21"/>
        <v>114290.70854834077</v>
      </c>
      <c r="E659" s="136">
        <f t="shared" si="22"/>
        <v>2020</v>
      </c>
      <c r="F659" s="135">
        <f>_xlfn.XLOOKUP(D36,'3. Input (des)investeringen '!$B$11:$B$81,'3. Input (des)investeringen '!$E$11:$E$81)</f>
        <v>1</v>
      </c>
    </row>
    <row r="660" spans="2:6">
      <c r="B660">
        <v>20</v>
      </c>
      <c r="D660" s="137">
        <f t="shared" si="21"/>
        <v>257687.63762762956</v>
      </c>
      <c r="E660" s="136">
        <f t="shared" si="22"/>
        <v>2020</v>
      </c>
      <c r="F660" s="135">
        <f>_xlfn.XLOOKUP(D37,'3. Input (des)investeringen '!$B$11:$B$81,'3. Input (des)investeringen '!$E$11:$E$81)</f>
        <v>1</v>
      </c>
    </row>
    <row r="661" spans="2:6">
      <c r="B661">
        <v>21</v>
      </c>
      <c r="D661" s="137">
        <f t="shared" si="21"/>
        <v>3164.8772080974418</v>
      </c>
      <c r="E661" s="136">
        <f t="shared" si="22"/>
        <v>2020</v>
      </c>
      <c r="F661" s="135">
        <f>_xlfn.XLOOKUP(D38,'3. Input (des)investeringen '!$B$11:$B$81,'3. Input (des)investeringen '!$E$11:$E$81)</f>
        <v>1</v>
      </c>
    </row>
    <row r="662" spans="2:6">
      <c r="B662">
        <v>22</v>
      </c>
      <c r="D662" s="137">
        <f t="shared" si="21"/>
        <v>68190.529569318343</v>
      </c>
      <c r="E662" s="136">
        <f t="shared" si="22"/>
        <v>2020</v>
      </c>
      <c r="F662" s="135">
        <f>_xlfn.XLOOKUP(D39,'3. Input (des)investeringen '!$B$11:$B$81,'3. Input (des)investeringen '!$E$11:$E$81)</f>
        <v>1</v>
      </c>
    </row>
    <row r="663" spans="2:6">
      <c r="B663">
        <v>23</v>
      </c>
      <c r="D663" s="137">
        <f t="shared" si="21"/>
        <v>9161.1991360213215</v>
      </c>
      <c r="E663" s="136">
        <f t="shared" si="22"/>
        <v>2020</v>
      </c>
      <c r="F663" s="135">
        <f>_xlfn.XLOOKUP(D40,'3. Input (des)investeringen '!$B$11:$B$81,'3. Input (des)investeringen '!$E$11:$E$81)</f>
        <v>1</v>
      </c>
    </row>
    <row r="664" spans="2:6">
      <c r="B664">
        <v>24</v>
      </c>
      <c r="D664" s="137">
        <f t="shared" si="21"/>
        <v>46805.036504867581</v>
      </c>
      <c r="E664" s="136">
        <f t="shared" si="22"/>
        <v>2020</v>
      </c>
      <c r="F664" s="135">
        <f>_xlfn.XLOOKUP(D41,'3. Input (des)investeringen '!$B$11:$B$81,'3. Input (des)investeringen '!$E$11:$E$81)</f>
        <v>1</v>
      </c>
    </row>
    <row r="665" spans="2:6">
      <c r="B665">
        <v>25</v>
      </c>
      <c r="D665" s="137">
        <f t="shared" si="21"/>
        <v>40084.467968826939</v>
      </c>
      <c r="E665" s="136">
        <f t="shared" si="22"/>
        <v>2020</v>
      </c>
      <c r="F665" s="135">
        <f>_xlfn.XLOOKUP(D42,'3. Input (des)investeringen '!$B$11:$B$81,'3. Input (des)investeringen '!$E$11:$E$81)</f>
        <v>1</v>
      </c>
    </row>
    <row r="666" spans="2:6">
      <c r="B666">
        <v>26</v>
      </c>
      <c r="D666" s="137">
        <f t="shared" si="21"/>
        <v>93182.452122152143</v>
      </c>
      <c r="E666" s="136">
        <f t="shared" si="22"/>
        <v>2020</v>
      </c>
      <c r="F666" s="135">
        <f>_xlfn.XLOOKUP(D43,'3. Input (des)investeringen '!$B$11:$B$81,'3. Input (des)investeringen '!$E$11:$E$81)</f>
        <v>1</v>
      </c>
    </row>
    <row r="667" spans="2:6">
      <c r="B667">
        <v>27</v>
      </c>
      <c r="D667" s="137">
        <f t="shared" si="21"/>
        <v>268344.63701932121</v>
      </c>
      <c r="E667" s="136">
        <f t="shared" si="22"/>
        <v>2020</v>
      </c>
      <c r="F667" s="135">
        <f>_xlfn.XLOOKUP(D44,'3. Input (des)investeringen '!$B$11:$B$81,'3. Input (des)investeringen '!$E$11:$E$81)</f>
        <v>1</v>
      </c>
    </row>
    <row r="668" spans="2:6">
      <c r="B668">
        <v>28</v>
      </c>
      <c r="D668" s="137">
        <f t="shared" si="21"/>
        <v>106238.45888432344</v>
      </c>
      <c r="E668" s="136">
        <f t="shared" si="22"/>
        <v>2020</v>
      </c>
      <c r="F668" s="135">
        <f>_xlfn.XLOOKUP(D45,'3. Input (des)investeringen '!$B$11:$B$81,'3. Input (des)investeringen '!$E$11:$E$81)</f>
        <v>1</v>
      </c>
    </row>
    <row r="669" spans="2:6">
      <c r="B669">
        <v>29</v>
      </c>
      <c r="D669" s="137">
        <f t="shared" si="21"/>
        <v>133036.96947395953</v>
      </c>
      <c r="E669" s="136">
        <f t="shared" si="22"/>
        <v>2020</v>
      </c>
      <c r="F669" s="135">
        <f>_xlfn.XLOOKUP(D46,'3. Input (des)investeringen '!$B$11:$B$81,'3. Input (des)investeringen '!$E$11:$E$81)</f>
        <v>1</v>
      </c>
    </row>
    <row r="670" spans="2:6">
      <c r="B670">
        <v>30</v>
      </c>
      <c r="D670" s="137">
        <f t="shared" si="21"/>
        <v>154343.3001910657</v>
      </c>
      <c r="E670" s="136">
        <f t="shared" si="22"/>
        <v>2020</v>
      </c>
      <c r="F670" s="135">
        <f>_xlfn.XLOOKUP(D47,'3. Input (des)investeringen '!$B$11:$B$81,'3. Input (des)investeringen '!$E$11:$E$81)</f>
        <v>1</v>
      </c>
    </row>
    <row r="671" spans="2:6">
      <c r="B671">
        <v>31</v>
      </c>
      <c r="D671" s="137">
        <f t="shared" si="21"/>
        <v>34143.730074277388</v>
      </c>
      <c r="E671" s="136">
        <f t="shared" si="22"/>
        <v>2020</v>
      </c>
      <c r="F671" s="135">
        <f>_xlfn.XLOOKUP(D48,'3. Input (des)investeringen '!$B$11:$B$81,'3. Input (des)investeringen '!$E$11:$E$81)</f>
        <v>1</v>
      </c>
    </row>
    <row r="672" spans="2:6">
      <c r="B672">
        <v>32</v>
      </c>
      <c r="D672" s="137">
        <f t="shared" si="21"/>
        <v>3511.4554836606476</v>
      </c>
      <c r="E672" s="136">
        <f t="shared" si="22"/>
        <v>2020</v>
      </c>
      <c r="F672" s="135">
        <f>_xlfn.XLOOKUP(D49,'3. Input (des)investeringen '!$B$11:$B$81,'3. Input (des)investeringen '!$E$11:$E$81)</f>
        <v>1</v>
      </c>
    </row>
    <row r="673" spans="2:6">
      <c r="B673">
        <v>33</v>
      </c>
      <c r="D673" s="137">
        <f t="shared" si="21"/>
        <v>7181.457765698261</v>
      </c>
      <c r="E673" s="136">
        <f t="shared" si="22"/>
        <v>2020</v>
      </c>
      <c r="F673" s="135">
        <f>_xlfn.XLOOKUP(D50,'3. Input (des)investeringen '!$B$11:$B$81,'3. Input (des)investeringen '!$E$11:$E$81)</f>
        <v>1</v>
      </c>
    </row>
    <row r="674" spans="2:6">
      <c r="B674">
        <v>34</v>
      </c>
      <c r="D674" s="137">
        <f t="shared" si="21"/>
        <v>884026.28992311645</v>
      </c>
      <c r="E674" s="136">
        <f t="shared" si="22"/>
        <v>2020</v>
      </c>
      <c r="F674" s="135">
        <f>_xlfn.XLOOKUP(D51,'3. Input (des)investeringen '!$B$11:$B$81,'3. Input (des)investeringen '!$E$11:$E$81)</f>
        <v>1</v>
      </c>
    </row>
    <row r="675" spans="2:6">
      <c r="B675">
        <v>35</v>
      </c>
      <c r="D675" s="137">
        <f t="shared" si="21"/>
        <v>1116.3576548659616</v>
      </c>
      <c r="E675" s="136">
        <f t="shared" si="22"/>
        <v>2020</v>
      </c>
      <c r="F675" s="135">
        <f>_xlfn.XLOOKUP(D52,'3. Input (des)investeringen '!$B$11:$B$81,'3. Input (des)investeringen '!$E$11:$E$81)</f>
        <v>0</v>
      </c>
    </row>
    <row r="676" spans="2:6">
      <c r="B676">
        <v>36</v>
      </c>
      <c r="D676" s="137">
        <f t="shared" si="21"/>
        <v>88537.809838823887</v>
      </c>
      <c r="E676" s="136">
        <f t="shared" si="22"/>
        <v>2020</v>
      </c>
      <c r="F676" s="135">
        <f>_xlfn.XLOOKUP(D53,'3. Input (des)investeringen '!$B$11:$B$81,'3. Input (des)investeringen '!$E$11:$E$81)</f>
        <v>0</v>
      </c>
    </row>
    <row r="677" spans="2:6">
      <c r="B677">
        <v>37</v>
      </c>
      <c r="D677" s="137">
        <f t="shared" si="21"/>
        <v>98402.82977106719</v>
      </c>
      <c r="E677" s="136">
        <f t="shared" si="22"/>
        <v>2020</v>
      </c>
      <c r="F677" s="135">
        <f>_xlfn.XLOOKUP(D54,'3. Input (des)investeringen '!$B$11:$B$81,'3. Input (des)investeringen '!$E$11:$E$81)</f>
        <v>0</v>
      </c>
    </row>
    <row r="678" spans="2:6">
      <c r="B678">
        <v>38</v>
      </c>
      <c r="D678" s="137">
        <f t="shared" si="21"/>
        <v>178982.44585064959</v>
      </c>
      <c r="E678" s="136">
        <f t="shared" si="22"/>
        <v>2020</v>
      </c>
      <c r="F678" s="135">
        <f>_xlfn.XLOOKUP(D55,'3. Input (des)investeringen '!$B$11:$B$81,'3. Input (des)investeringen '!$E$11:$E$81)</f>
        <v>0</v>
      </c>
    </row>
    <row r="679" spans="2:6">
      <c r="B679">
        <v>39</v>
      </c>
      <c r="D679" s="137">
        <f t="shared" si="21"/>
        <v>50003.305627282651</v>
      </c>
      <c r="E679" s="136">
        <f t="shared" si="22"/>
        <v>2020</v>
      </c>
      <c r="F679" s="135">
        <f>_xlfn.XLOOKUP(D56,'3. Input (des)investeringen '!$B$11:$B$81,'3. Input (des)investeringen '!$E$11:$E$81)</f>
        <v>0</v>
      </c>
    </row>
    <row r="680" spans="2:6">
      <c r="B680">
        <v>40</v>
      </c>
      <c r="D680" s="137">
        <f t="shared" si="21"/>
        <v>45774.93431054215</v>
      </c>
      <c r="E680" s="136">
        <f t="shared" si="22"/>
        <v>2020</v>
      </c>
      <c r="F680" s="135">
        <f>_xlfn.XLOOKUP(D57,'3. Input (des)investeringen '!$B$11:$B$81,'3. Input (des)investeringen '!$E$11:$E$81)</f>
        <v>0</v>
      </c>
    </row>
    <row r="681" spans="2:6">
      <c r="B681">
        <v>41</v>
      </c>
      <c r="D681" s="137">
        <f t="shared" si="21"/>
        <v>118717.77880424444</v>
      </c>
      <c r="E681" s="136">
        <f t="shared" si="22"/>
        <v>2020</v>
      </c>
      <c r="F681" s="135">
        <f>_xlfn.XLOOKUP(D58,'3. Input (des)investeringen '!$B$11:$B$81,'3. Input (des)investeringen '!$E$11:$E$81)</f>
        <v>0</v>
      </c>
    </row>
    <row r="682" spans="2:6">
      <c r="B682">
        <v>42</v>
      </c>
      <c r="D682" s="137">
        <f t="shared" si="21"/>
        <v>1020378.4183405952</v>
      </c>
      <c r="E682" s="136">
        <f t="shared" si="22"/>
        <v>2020</v>
      </c>
      <c r="F682" s="135">
        <f>_xlfn.XLOOKUP(D59,'3. Input (des)investeringen '!$B$11:$B$81,'3. Input (des)investeringen '!$E$11:$E$81)</f>
        <v>0</v>
      </c>
    </row>
    <row r="683" spans="2:6">
      <c r="B683">
        <v>43</v>
      </c>
      <c r="D683" s="137">
        <f t="shared" si="21"/>
        <v>1695531.0999208845</v>
      </c>
      <c r="E683" s="136">
        <f t="shared" si="22"/>
        <v>2020</v>
      </c>
      <c r="F683" s="135">
        <f>_xlfn.XLOOKUP(D60,'3. Input (des)investeringen '!$B$11:$B$81,'3. Input (des)investeringen '!$E$11:$E$81)</f>
        <v>0</v>
      </c>
    </row>
    <row r="684" spans="2:6">
      <c r="B684">
        <v>44</v>
      </c>
      <c r="D684" s="137">
        <f t="shared" si="21"/>
        <v>2217785.5845449823</v>
      </c>
      <c r="E684" s="136">
        <f t="shared" si="22"/>
        <v>2020</v>
      </c>
      <c r="F684" s="135">
        <f>_xlfn.XLOOKUP(D61,'3. Input (des)investeringen '!$B$11:$B$81,'3. Input (des)investeringen '!$E$11:$E$81)</f>
        <v>0</v>
      </c>
    </row>
    <row r="685" spans="2:6">
      <c r="B685">
        <v>45</v>
      </c>
      <c r="D685" s="137">
        <f t="shared" si="21"/>
        <v>1848040.6593128797</v>
      </c>
      <c r="E685" s="136">
        <f t="shared" si="22"/>
        <v>2020</v>
      </c>
      <c r="F685" s="135">
        <f>_xlfn.XLOOKUP(D62,'3. Input (des)investeringen '!$B$11:$B$81,'3. Input (des)investeringen '!$E$11:$E$81)</f>
        <v>0</v>
      </c>
    </row>
    <row r="686" spans="2:6">
      <c r="B686">
        <v>46</v>
      </c>
      <c r="D686" s="137">
        <f t="shared" si="21"/>
        <v>104452.05756534761</v>
      </c>
      <c r="E686" s="136">
        <f t="shared" si="22"/>
        <v>2020</v>
      </c>
      <c r="F686" s="135">
        <f>_xlfn.XLOOKUP(D63,'3. Input (des)investeringen '!$B$11:$B$81,'3. Input (des)investeringen '!$E$11:$E$81)</f>
        <v>0</v>
      </c>
    </row>
    <row r="687" spans="2:6">
      <c r="B687">
        <v>47</v>
      </c>
      <c r="D687" s="137">
        <f t="shared" si="21"/>
        <v>838717.57884401153</v>
      </c>
      <c r="E687" s="136">
        <f t="shared" si="22"/>
        <v>2020</v>
      </c>
      <c r="F687" s="135">
        <f>_xlfn.XLOOKUP(D64,'3. Input (des)investeringen '!$B$11:$B$81,'3. Input (des)investeringen '!$E$11:$E$81)</f>
        <v>0</v>
      </c>
    </row>
    <row r="688" spans="2:6">
      <c r="B688">
        <v>48</v>
      </c>
      <c r="D688" s="137">
        <f t="shared" si="21"/>
        <v>946547.48386907566</v>
      </c>
      <c r="E688" s="136">
        <f t="shared" si="22"/>
        <v>2020</v>
      </c>
      <c r="F688" s="135">
        <f>_xlfn.XLOOKUP(D65,'3. Input (des)investeringen '!$B$11:$B$81,'3. Input (des)investeringen '!$E$11:$E$81)</f>
        <v>0</v>
      </c>
    </row>
    <row r="689" spans="2:6">
      <c r="B689">
        <v>49</v>
      </c>
      <c r="D689" s="137">
        <f t="shared" si="21"/>
        <v>644836.48467939708</v>
      </c>
      <c r="E689" s="136">
        <f t="shared" si="22"/>
        <v>2020</v>
      </c>
      <c r="F689" s="135">
        <f>_xlfn.XLOOKUP(D66,'3. Input (des)investeringen '!$B$11:$B$81,'3. Input (des)investeringen '!$E$11:$E$81)</f>
        <v>0</v>
      </c>
    </row>
    <row r="690" spans="2:6">
      <c r="B690">
        <v>50</v>
      </c>
      <c r="D690" s="137">
        <f t="shared" si="21"/>
        <v>103187.86270413175</v>
      </c>
      <c r="E690" s="136">
        <f t="shared" si="22"/>
        <v>2020</v>
      </c>
      <c r="F690" s="135">
        <f>_xlfn.XLOOKUP(D67,'3. Input (des)investeringen '!$B$11:$B$81,'3. Input (des)investeringen '!$E$11:$E$81)</f>
        <v>0</v>
      </c>
    </row>
    <row r="691" spans="2:6">
      <c r="B691">
        <v>51</v>
      </c>
      <c r="D691" s="137">
        <f t="shared" si="21"/>
        <v>102765.71921635757</v>
      </c>
      <c r="E691" s="136">
        <f t="shared" si="22"/>
        <v>2020</v>
      </c>
      <c r="F691" s="135">
        <f>_xlfn.XLOOKUP(D68,'3. Input (des)investeringen '!$B$11:$B$81,'3. Input (des)investeringen '!$E$11:$E$81)</f>
        <v>0</v>
      </c>
    </row>
    <row r="692" spans="2:6">
      <c r="B692">
        <v>52</v>
      </c>
      <c r="D692" s="137">
        <f t="shared" si="21"/>
        <v>222798.30724413577</v>
      </c>
      <c r="E692" s="136">
        <f t="shared" si="22"/>
        <v>2020</v>
      </c>
      <c r="F692" s="135">
        <f>_xlfn.XLOOKUP(D69,'3. Input (des)investeringen '!$B$11:$B$81,'3. Input (des)investeringen '!$E$11:$E$81)</f>
        <v>0</v>
      </c>
    </row>
    <row r="693" spans="2:6">
      <c r="B693">
        <v>53</v>
      </c>
      <c r="D693" s="137">
        <f t="shared" si="21"/>
        <v>298662.93665395869</v>
      </c>
      <c r="E693" s="136">
        <f t="shared" si="22"/>
        <v>2020</v>
      </c>
      <c r="F693" s="135">
        <f>_xlfn.XLOOKUP(D70,'3. Input (des)investeringen '!$B$11:$B$81,'3. Input (des)investeringen '!$E$11:$E$81)</f>
        <v>0</v>
      </c>
    </row>
    <row r="694" spans="2:6">
      <c r="B694">
        <v>54</v>
      </c>
      <c r="D694" s="137">
        <f t="shared" si="21"/>
        <v>262349.11477001454</v>
      </c>
      <c r="E694" s="136">
        <f t="shared" si="22"/>
        <v>2020</v>
      </c>
      <c r="F694" s="135">
        <f>_xlfn.XLOOKUP(D71,'3. Input (des)investeringen '!$B$11:$B$81,'3. Input (des)investeringen '!$E$11:$E$81)</f>
        <v>0</v>
      </c>
    </row>
    <row r="695" spans="2:6">
      <c r="B695">
        <v>55</v>
      </c>
      <c r="D695" s="137">
        <f t="shared" si="21"/>
        <v>189333.02773128528</v>
      </c>
      <c r="E695" s="136">
        <f t="shared" si="22"/>
        <v>2020</v>
      </c>
      <c r="F695" s="135">
        <f>_xlfn.XLOOKUP(D72,'3. Input (des)investeringen '!$B$11:$B$81,'3. Input (des)investeringen '!$E$11:$E$81)</f>
        <v>0</v>
      </c>
    </row>
    <row r="696" spans="2:6">
      <c r="B696">
        <v>56</v>
      </c>
      <c r="D696" s="137">
        <f t="shared" si="21"/>
        <v>61490.61044017315</v>
      </c>
      <c r="E696" s="136">
        <f t="shared" si="22"/>
        <v>2020</v>
      </c>
      <c r="F696" s="135">
        <f>_xlfn.XLOOKUP(D73,'3. Input (des)investeringen '!$B$11:$B$81,'3. Input (des)investeringen '!$E$11:$E$81)</f>
        <v>0</v>
      </c>
    </row>
    <row r="697" spans="2:6">
      <c r="B697">
        <v>57</v>
      </c>
      <c r="D697" s="137">
        <f t="shared" si="21"/>
        <v>75038.027032218612</v>
      </c>
      <c r="E697" s="136">
        <f t="shared" si="22"/>
        <v>2020</v>
      </c>
      <c r="F697" s="135">
        <f>_xlfn.XLOOKUP(D74,'3. Input (des)investeringen '!$B$11:$B$81,'3. Input (des)investeringen '!$E$11:$E$81)</f>
        <v>0</v>
      </c>
    </row>
    <row r="698" spans="2:6">
      <c r="B698">
        <v>58</v>
      </c>
      <c r="D698" s="137">
        <f t="shared" si="21"/>
        <v>15568.327853298582</v>
      </c>
      <c r="E698" s="136">
        <f t="shared" si="22"/>
        <v>2020</v>
      </c>
      <c r="F698" s="135">
        <f>_xlfn.XLOOKUP(D75,'3. Input (des)investeringen '!$B$11:$B$81,'3. Input (des)investeringen '!$E$11:$E$81)</f>
        <v>0</v>
      </c>
    </row>
    <row r="699" spans="2:6">
      <c r="B699">
        <v>59</v>
      </c>
      <c r="D699" s="137">
        <f t="shared" si="21"/>
        <v>139159.19469639403</v>
      </c>
      <c r="E699" s="136">
        <f t="shared" si="22"/>
        <v>2020</v>
      </c>
      <c r="F699" s="135">
        <f>_xlfn.XLOOKUP(D76,'3. Input (des)investeringen '!$B$11:$B$81,'3. Input (des)investeringen '!$E$11:$E$81)</f>
        <v>0</v>
      </c>
    </row>
    <row r="700" spans="2:6">
      <c r="B700">
        <v>60</v>
      </c>
      <c r="D700" s="137">
        <f t="shared" si="21"/>
        <v>195602.61673343295</v>
      </c>
      <c r="E700" s="136">
        <f t="shared" si="22"/>
        <v>2020</v>
      </c>
      <c r="F700" s="135">
        <f>_xlfn.XLOOKUP(D77,'3. Input (des)investeringen '!$B$11:$B$81,'3. Input (des)investeringen '!$E$11:$E$81)</f>
        <v>0</v>
      </c>
    </row>
    <row r="701" spans="2:6">
      <c r="B701">
        <v>61</v>
      </c>
      <c r="D701" s="137">
        <f t="shared" si="21"/>
        <v>68987.421631756384</v>
      </c>
      <c r="E701" s="136">
        <f t="shared" si="22"/>
        <v>2020</v>
      </c>
      <c r="F701" s="135">
        <f>_xlfn.XLOOKUP(D78,'3. Input (des)investeringen '!$B$11:$B$81,'3. Input (des)investeringen '!$E$11:$E$81)</f>
        <v>0</v>
      </c>
    </row>
    <row r="702" spans="2:6">
      <c r="B702">
        <v>62</v>
      </c>
      <c r="D702" s="137">
        <f t="shared" si="21"/>
        <v>14017.585527295665</v>
      </c>
      <c r="E702" s="136">
        <f t="shared" si="22"/>
        <v>2020</v>
      </c>
      <c r="F702" s="135">
        <f>_xlfn.XLOOKUP(D79,'3. Input (des)investeringen '!$B$11:$B$81,'3. Input (des)investeringen '!$E$11:$E$81)</f>
        <v>0</v>
      </c>
    </row>
    <row r="703" spans="2:6">
      <c r="B703">
        <v>63</v>
      </c>
      <c r="D703" s="137">
        <f t="shared" si="21"/>
        <v>13850.760694758967</v>
      </c>
      <c r="E703" s="136">
        <f t="shared" si="22"/>
        <v>2020</v>
      </c>
      <c r="F703" s="135">
        <f>_xlfn.XLOOKUP(D80,'3. Input (des)investeringen '!$B$11:$B$81,'3. Input (des)investeringen '!$E$11:$E$81)</f>
        <v>0</v>
      </c>
    </row>
    <row r="704" spans="2:6">
      <c r="B704">
        <v>64</v>
      </c>
      <c r="D704" s="137">
        <f t="shared" si="21"/>
        <v>84133.673674020334</v>
      </c>
      <c r="E704" s="136">
        <f t="shared" si="22"/>
        <v>2020</v>
      </c>
      <c r="F704" s="135">
        <f>_xlfn.XLOOKUP(D81,'3. Input (des)investeringen '!$B$11:$B$81,'3. Input (des)investeringen '!$E$11:$E$81)</f>
        <v>0</v>
      </c>
    </row>
    <row r="705" spans="2:6">
      <c r="B705">
        <v>65</v>
      </c>
      <c r="D705" s="137">
        <f t="shared" ref="D705:D768" si="23">F82*INDEX($E$556:$CG$636,E82-1945,G82-1945)</f>
        <v>35929.792062961962</v>
      </c>
      <c r="E705" s="136">
        <f t="shared" ref="E705:E768" si="24">G82</f>
        <v>2020</v>
      </c>
      <c r="F705" s="135">
        <f>_xlfn.XLOOKUP(D82,'3. Input (des)investeringen '!$B$11:$B$81,'3. Input (des)investeringen '!$E$11:$E$81)</f>
        <v>0</v>
      </c>
    </row>
    <row r="706" spans="2:6">
      <c r="B706">
        <v>66</v>
      </c>
      <c r="D706" s="137">
        <f t="shared" si="23"/>
        <v>194556.62172449686</v>
      </c>
      <c r="E706" s="136">
        <f t="shared" si="24"/>
        <v>2020</v>
      </c>
      <c r="F706" s="135">
        <f>_xlfn.XLOOKUP(D83,'3. Input (des)investeringen '!$B$11:$B$81,'3. Input (des)investeringen '!$E$11:$E$81)</f>
        <v>0</v>
      </c>
    </row>
    <row r="707" spans="2:6">
      <c r="B707">
        <v>67</v>
      </c>
      <c r="D707" s="137">
        <f t="shared" si="23"/>
        <v>62778.725667823048</v>
      </c>
      <c r="E707" s="136">
        <f t="shared" si="24"/>
        <v>2020</v>
      </c>
      <c r="F707" s="135">
        <f>_xlfn.XLOOKUP(D84,'3. Input (des)investeringen '!$B$11:$B$81,'3. Input (des)investeringen '!$E$11:$E$81)</f>
        <v>0</v>
      </c>
    </row>
    <row r="708" spans="2:6">
      <c r="B708">
        <v>68</v>
      </c>
      <c r="D708" s="137">
        <f t="shared" si="23"/>
        <v>19044.179567605603</v>
      </c>
      <c r="E708" s="136">
        <f t="shared" si="24"/>
        <v>2020</v>
      </c>
      <c r="F708" s="135">
        <f>_xlfn.XLOOKUP(D85,'3. Input (des)investeringen '!$B$11:$B$81,'3. Input (des)investeringen '!$E$11:$E$81)</f>
        <v>0</v>
      </c>
    </row>
    <row r="709" spans="2:6">
      <c r="B709">
        <v>69</v>
      </c>
      <c r="D709" s="137">
        <f t="shared" si="23"/>
        <v>16243.59232368206</v>
      </c>
      <c r="E709" s="136">
        <f t="shared" si="24"/>
        <v>2020</v>
      </c>
      <c r="F709" s="135">
        <f>_xlfn.XLOOKUP(D86,'3. Input (des)investeringen '!$B$11:$B$81,'3. Input (des)investeringen '!$E$11:$E$81)</f>
        <v>0</v>
      </c>
    </row>
    <row r="710" spans="2:6">
      <c r="B710">
        <v>70</v>
      </c>
      <c r="D710" s="137">
        <f t="shared" si="23"/>
        <v>420548.3780368499</v>
      </c>
      <c r="E710" s="136">
        <f t="shared" si="24"/>
        <v>2020</v>
      </c>
      <c r="F710" s="135">
        <f>_xlfn.XLOOKUP(D87,'3. Input (des)investeringen '!$B$11:$B$81,'3. Input (des)investeringen '!$E$11:$E$81)</f>
        <v>0</v>
      </c>
    </row>
    <row r="711" spans="2:6">
      <c r="B711">
        <v>71</v>
      </c>
      <c r="D711" s="137">
        <f t="shared" si="23"/>
        <v>678889.94025137217</v>
      </c>
      <c r="E711" s="136">
        <f t="shared" si="24"/>
        <v>2020</v>
      </c>
      <c r="F711" s="135">
        <f>_xlfn.XLOOKUP(D88,'3. Input (des)investeringen '!$B$11:$B$81,'3. Input (des)investeringen '!$E$11:$E$81)</f>
        <v>0</v>
      </c>
    </row>
    <row r="712" spans="2:6">
      <c r="B712">
        <v>72</v>
      </c>
      <c r="D712" s="137">
        <f t="shared" si="23"/>
        <v>839133.50408215157</v>
      </c>
      <c r="E712" s="136">
        <f t="shared" si="24"/>
        <v>2020</v>
      </c>
      <c r="F712" s="135">
        <f>_xlfn.XLOOKUP(D89,'3. Input (des)investeringen '!$B$11:$B$81,'3. Input (des)investeringen '!$E$11:$E$81)</f>
        <v>0</v>
      </c>
    </row>
    <row r="713" spans="2:6">
      <c r="B713">
        <v>73</v>
      </c>
      <c r="D713" s="137">
        <f t="shared" si="23"/>
        <v>466144.55323262321</v>
      </c>
      <c r="E713" s="136">
        <f t="shared" si="24"/>
        <v>2020</v>
      </c>
      <c r="F713" s="135">
        <f>_xlfn.XLOOKUP(D90,'3. Input (des)investeringen '!$B$11:$B$81,'3. Input (des)investeringen '!$E$11:$E$81)</f>
        <v>0</v>
      </c>
    </row>
    <row r="714" spans="2:6">
      <c r="B714">
        <v>74</v>
      </c>
      <c r="D714" s="137">
        <f t="shared" si="23"/>
        <v>52695.014543283847</v>
      </c>
      <c r="E714" s="136">
        <f t="shared" si="24"/>
        <v>2020</v>
      </c>
      <c r="F714" s="135">
        <f>_xlfn.XLOOKUP(D91,'3. Input (des)investeringen '!$B$11:$B$81,'3. Input (des)investeringen '!$E$11:$E$81)</f>
        <v>0</v>
      </c>
    </row>
    <row r="715" spans="2:6">
      <c r="B715">
        <v>75</v>
      </c>
      <c r="D715" s="137">
        <f t="shared" si="23"/>
        <v>236374.02269672992</v>
      </c>
      <c r="E715" s="136">
        <f t="shared" si="24"/>
        <v>2020</v>
      </c>
      <c r="F715" s="135">
        <f>_xlfn.XLOOKUP(D92,'3. Input (des)investeringen '!$B$11:$B$81,'3. Input (des)investeringen '!$E$11:$E$81)</f>
        <v>0</v>
      </c>
    </row>
    <row r="716" spans="2:6">
      <c r="B716">
        <v>76</v>
      </c>
      <c r="D716" s="137">
        <f t="shared" si="23"/>
        <v>285825.23173650069</v>
      </c>
      <c r="E716" s="136">
        <f t="shared" si="24"/>
        <v>2020</v>
      </c>
      <c r="F716" s="135">
        <f>_xlfn.XLOOKUP(D93,'3. Input (des)investeringen '!$B$11:$B$81,'3. Input (des)investeringen '!$E$11:$E$81)</f>
        <v>0</v>
      </c>
    </row>
    <row r="717" spans="2:6">
      <c r="B717">
        <v>77</v>
      </c>
      <c r="D717" s="137">
        <f t="shared" si="23"/>
        <v>176761.46807564</v>
      </c>
      <c r="E717" s="136">
        <f t="shared" si="24"/>
        <v>2020</v>
      </c>
      <c r="F717" s="135">
        <f>_xlfn.XLOOKUP(D94,'3. Input (des)investeringen '!$B$11:$B$81,'3. Input (des)investeringen '!$E$11:$E$81)</f>
        <v>0</v>
      </c>
    </row>
    <row r="718" spans="2:6">
      <c r="B718">
        <v>78</v>
      </c>
      <c r="D718" s="137">
        <f t="shared" si="23"/>
        <v>43746.070987545623</v>
      </c>
      <c r="E718" s="136">
        <f t="shared" si="24"/>
        <v>2020</v>
      </c>
      <c r="F718" s="135">
        <f>_xlfn.XLOOKUP(D95,'3. Input (des)investeringen '!$B$11:$B$81,'3. Input (des)investeringen '!$E$11:$E$81)</f>
        <v>0</v>
      </c>
    </row>
    <row r="719" spans="2:6">
      <c r="B719">
        <v>79</v>
      </c>
      <c r="D719" s="137">
        <f t="shared" si="23"/>
        <v>7279.2095916837961</v>
      </c>
      <c r="E719" s="136">
        <f t="shared" si="24"/>
        <v>2020</v>
      </c>
      <c r="F719" s="135">
        <f>_xlfn.XLOOKUP(D96,'3. Input (des)investeringen '!$B$11:$B$81,'3. Input (des)investeringen '!$E$11:$E$81)</f>
        <v>1</v>
      </c>
    </row>
    <row r="720" spans="2:6">
      <c r="B720">
        <v>80</v>
      </c>
      <c r="D720" s="137">
        <f t="shared" si="23"/>
        <v>556191.94794048101</v>
      </c>
      <c r="E720" s="136">
        <f t="shared" si="24"/>
        <v>2020</v>
      </c>
      <c r="F720" s="135">
        <f>_xlfn.XLOOKUP(D97,'3. Input (des)investeringen '!$B$11:$B$81,'3. Input (des)investeringen '!$E$11:$E$81)</f>
        <v>1</v>
      </c>
    </row>
    <row r="721" spans="2:6">
      <c r="B721">
        <v>81</v>
      </c>
      <c r="D721" s="137">
        <f t="shared" si="23"/>
        <v>400794.95961332711</v>
      </c>
      <c r="E721" s="136">
        <f t="shared" si="24"/>
        <v>2020</v>
      </c>
      <c r="F721" s="135">
        <f>_xlfn.XLOOKUP(D98,'3. Input (des)investeringen '!$B$11:$B$81,'3. Input (des)investeringen '!$E$11:$E$81)</f>
        <v>1</v>
      </c>
    </row>
    <row r="722" spans="2:6">
      <c r="B722">
        <v>82</v>
      </c>
      <c r="D722" s="137">
        <f t="shared" si="23"/>
        <v>134478.71159135591</v>
      </c>
      <c r="E722" s="136">
        <f t="shared" si="24"/>
        <v>2020</v>
      </c>
      <c r="F722" s="135">
        <f>_xlfn.XLOOKUP(D99,'3. Input (des)investeringen '!$B$11:$B$81,'3. Input (des)investeringen '!$E$11:$E$81)</f>
        <v>1</v>
      </c>
    </row>
    <row r="723" spans="2:6">
      <c r="B723">
        <v>83</v>
      </c>
      <c r="D723" s="137">
        <f t="shared" si="23"/>
        <v>3474396.3025643122</v>
      </c>
      <c r="E723" s="136">
        <f t="shared" si="24"/>
        <v>2020</v>
      </c>
      <c r="F723" s="135">
        <f>_xlfn.XLOOKUP(D100,'3. Input (des)investeringen '!$B$11:$B$81,'3. Input (des)investeringen '!$E$11:$E$81)</f>
        <v>1</v>
      </c>
    </row>
    <row r="724" spans="2:6">
      <c r="B724">
        <v>84</v>
      </c>
      <c r="D724" s="137">
        <f t="shared" si="23"/>
        <v>194769.36815296905</v>
      </c>
      <c r="E724" s="136">
        <f t="shared" si="24"/>
        <v>2020</v>
      </c>
      <c r="F724" s="135">
        <f>_xlfn.XLOOKUP(D101,'3. Input (des)investeringen '!$B$11:$B$81,'3. Input (des)investeringen '!$E$11:$E$81)</f>
        <v>1</v>
      </c>
    </row>
    <row r="725" spans="2:6">
      <c r="B725">
        <v>85</v>
      </c>
      <c r="D725" s="137">
        <f t="shared" si="23"/>
        <v>621379.6226425051</v>
      </c>
      <c r="E725" s="136">
        <f t="shared" si="24"/>
        <v>2020</v>
      </c>
      <c r="F725" s="135">
        <f>_xlfn.XLOOKUP(D102,'3. Input (des)investeringen '!$B$11:$B$81,'3. Input (des)investeringen '!$E$11:$E$81)</f>
        <v>1</v>
      </c>
    </row>
    <row r="726" spans="2:6">
      <c r="B726">
        <v>86</v>
      </c>
      <c r="D726" s="137">
        <f t="shared" si="23"/>
        <v>1917866.939989456</v>
      </c>
      <c r="E726" s="136">
        <f t="shared" si="24"/>
        <v>2020</v>
      </c>
      <c r="F726" s="135">
        <f>_xlfn.XLOOKUP(D103,'3. Input (des)investeringen '!$B$11:$B$81,'3. Input (des)investeringen '!$E$11:$E$81)</f>
        <v>1</v>
      </c>
    </row>
    <row r="727" spans="2:6">
      <c r="B727">
        <v>87</v>
      </c>
      <c r="D727" s="137">
        <f t="shared" si="23"/>
        <v>95593.658163605258</v>
      </c>
      <c r="E727" s="136">
        <f t="shared" si="24"/>
        <v>2020</v>
      </c>
      <c r="F727" s="135">
        <f>_xlfn.XLOOKUP(D104,'3. Input (des)investeringen '!$B$11:$B$81,'3. Input (des)investeringen '!$E$11:$E$81)</f>
        <v>1</v>
      </c>
    </row>
    <row r="728" spans="2:6">
      <c r="B728">
        <v>88</v>
      </c>
      <c r="D728" s="137">
        <f t="shared" si="23"/>
        <v>177648.51548607223</v>
      </c>
      <c r="E728" s="136">
        <f t="shared" si="24"/>
        <v>2020</v>
      </c>
      <c r="F728" s="135">
        <f>_xlfn.XLOOKUP(D105,'3. Input (des)investeringen '!$B$11:$B$81,'3. Input (des)investeringen '!$E$11:$E$81)</f>
        <v>1</v>
      </c>
    </row>
    <row r="729" spans="2:6">
      <c r="B729">
        <v>89</v>
      </c>
      <c r="D729" s="137">
        <f t="shared" si="23"/>
        <v>640974.00509533472</v>
      </c>
      <c r="E729" s="136">
        <f t="shared" si="24"/>
        <v>2020</v>
      </c>
      <c r="F729" s="135">
        <f>_xlfn.XLOOKUP(D106,'3. Input (des)investeringen '!$B$11:$B$81,'3. Input (des)investeringen '!$E$11:$E$81)</f>
        <v>1</v>
      </c>
    </row>
    <row r="730" spans="2:6">
      <c r="B730">
        <v>90</v>
      </c>
      <c r="D730" s="137">
        <f t="shared" si="23"/>
        <v>574221.57553211425</v>
      </c>
      <c r="E730" s="136">
        <f t="shared" si="24"/>
        <v>2020</v>
      </c>
      <c r="F730" s="135">
        <f>_xlfn.XLOOKUP(D107,'3. Input (des)investeringen '!$B$11:$B$81,'3. Input (des)investeringen '!$E$11:$E$81)</f>
        <v>1</v>
      </c>
    </row>
    <row r="731" spans="2:6">
      <c r="B731">
        <v>91</v>
      </c>
      <c r="D731" s="137">
        <f t="shared" si="23"/>
        <v>101299.14611083685</v>
      </c>
      <c r="E731" s="136">
        <f t="shared" si="24"/>
        <v>2020</v>
      </c>
      <c r="F731" s="135">
        <f>_xlfn.XLOOKUP(D108,'3. Input (des)investeringen '!$B$11:$B$81,'3. Input (des)investeringen '!$E$11:$E$81)</f>
        <v>1</v>
      </c>
    </row>
    <row r="732" spans="2:6">
      <c r="B732">
        <v>92</v>
      </c>
      <c r="D732" s="137">
        <f t="shared" si="23"/>
        <v>193795.32414373165</v>
      </c>
      <c r="E732" s="136">
        <f t="shared" si="24"/>
        <v>2020</v>
      </c>
      <c r="F732" s="135">
        <f>_xlfn.XLOOKUP(D109,'3. Input (des)investeringen '!$B$11:$B$81,'3. Input (des)investeringen '!$E$11:$E$81)</f>
        <v>0</v>
      </c>
    </row>
    <row r="733" spans="2:6">
      <c r="B733">
        <v>93</v>
      </c>
      <c r="D733" s="137">
        <f t="shared" si="23"/>
        <v>417533.58819327998</v>
      </c>
      <c r="E733" s="136">
        <f t="shared" si="24"/>
        <v>2020</v>
      </c>
      <c r="F733" s="135">
        <f>_xlfn.XLOOKUP(D110,'3. Input (des)investeringen '!$B$11:$B$81,'3. Input (des)investeringen '!$E$11:$E$81)</f>
        <v>0</v>
      </c>
    </row>
    <row r="734" spans="2:6">
      <c r="B734">
        <v>94</v>
      </c>
      <c r="D734" s="137">
        <f t="shared" si="23"/>
        <v>3823402.407878554</v>
      </c>
      <c r="E734" s="136">
        <f t="shared" si="24"/>
        <v>2020</v>
      </c>
      <c r="F734" s="135">
        <f>_xlfn.XLOOKUP(D111,'3. Input (des)investeringen '!$B$11:$B$81,'3. Input (des)investeringen '!$E$11:$E$81)</f>
        <v>0</v>
      </c>
    </row>
    <row r="735" spans="2:6">
      <c r="B735">
        <v>95</v>
      </c>
      <c r="D735" s="137">
        <f t="shared" si="23"/>
        <v>7488.7980339025535</v>
      </c>
      <c r="E735" s="136">
        <f t="shared" si="24"/>
        <v>2020</v>
      </c>
      <c r="F735" s="135">
        <f>_xlfn.XLOOKUP(D112,'3. Input (des)investeringen '!$B$11:$B$81,'3. Input (des)investeringen '!$E$11:$E$81)</f>
        <v>0</v>
      </c>
    </row>
    <row r="736" spans="2:6">
      <c r="B736">
        <v>96</v>
      </c>
      <c r="D736" s="137">
        <f t="shared" si="23"/>
        <v>742382.84893713472</v>
      </c>
      <c r="E736" s="136">
        <f t="shared" si="24"/>
        <v>2020</v>
      </c>
      <c r="F736" s="135">
        <f>_xlfn.XLOOKUP(D113,'3. Input (des)investeringen '!$B$11:$B$81,'3. Input (des)investeringen '!$E$11:$E$81)</f>
        <v>1</v>
      </c>
    </row>
    <row r="737" spans="2:6">
      <c r="B737">
        <v>97</v>
      </c>
      <c r="D737" s="137">
        <f t="shared" si="23"/>
        <v>497559.24646460399</v>
      </c>
      <c r="E737" s="136">
        <f t="shared" si="24"/>
        <v>2020</v>
      </c>
      <c r="F737" s="135">
        <f>_xlfn.XLOOKUP(D114,'3. Input (des)investeringen '!$B$11:$B$81,'3. Input (des)investeringen '!$E$11:$E$81)</f>
        <v>1</v>
      </c>
    </row>
    <row r="738" spans="2:6">
      <c r="B738">
        <v>98</v>
      </c>
      <c r="D738" s="137">
        <f t="shared" si="23"/>
        <v>847051.65790449153</v>
      </c>
      <c r="E738" s="136">
        <f t="shared" si="24"/>
        <v>2020</v>
      </c>
      <c r="F738" s="135">
        <f>_xlfn.XLOOKUP(D115,'3. Input (des)investeringen '!$B$11:$B$81,'3. Input (des)investeringen '!$E$11:$E$81)</f>
        <v>1</v>
      </c>
    </row>
    <row r="739" spans="2:6">
      <c r="B739">
        <v>99</v>
      </c>
      <c r="D739" s="137">
        <f t="shared" si="23"/>
        <v>8144.057006494264</v>
      </c>
      <c r="E739" s="136">
        <f t="shared" si="24"/>
        <v>2020</v>
      </c>
      <c r="F739" s="135">
        <f>_xlfn.XLOOKUP(D116,'3. Input (des)investeringen '!$B$11:$B$81,'3. Input (des)investeringen '!$E$11:$E$81)</f>
        <v>1</v>
      </c>
    </row>
    <row r="740" spans="2:6">
      <c r="B740">
        <v>100</v>
      </c>
      <c r="D740" s="137">
        <f t="shared" si="23"/>
        <v>491817.1821266273</v>
      </c>
      <c r="E740" s="136">
        <f t="shared" si="24"/>
        <v>2020</v>
      </c>
      <c r="F740" s="135">
        <f>_xlfn.XLOOKUP(D117,'3. Input (des)investeringen '!$B$11:$B$81,'3. Input (des)investeringen '!$E$11:$E$81)</f>
        <v>1</v>
      </c>
    </row>
    <row r="741" spans="2:6">
      <c r="B741">
        <v>101</v>
      </c>
      <c r="D741" s="137">
        <f t="shared" si="23"/>
        <v>29842.132392463594</v>
      </c>
      <c r="E741" s="136">
        <f t="shared" si="24"/>
        <v>2020</v>
      </c>
      <c r="F741" s="135">
        <f>_xlfn.XLOOKUP(D118,'3. Input (des)investeringen '!$B$11:$B$81,'3. Input (des)investeringen '!$E$11:$E$81)</f>
        <v>1</v>
      </c>
    </row>
    <row r="742" spans="2:6">
      <c r="B742">
        <v>102</v>
      </c>
      <c r="D742" s="137">
        <f t="shared" si="23"/>
        <v>296132.66621760983</v>
      </c>
      <c r="E742" s="136">
        <f t="shared" si="24"/>
        <v>2020</v>
      </c>
      <c r="F742" s="135">
        <f>_xlfn.XLOOKUP(D119,'3. Input (des)investeringen '!$B$11:$B$81,'3. Input (des)investeringen '!$E$11:$E$81)</f>
        <v>1</v>
      </c>
    </row>
    <row r="743" spans="2:6">
      <c r="B743">
        <v>103</v>
      </c>
      <c r="D743" s="137">
        <f t="shared" si="23"/>
        <v>30464.280867373902</v>
      </c>
      <c r="E743" s="136">
        <f t="shared" si="24"/>
        <v>2020</v>
      </c>
      <c r="F743" s="135">
        <f>_xlfn.XLOOKUP(D120,'3. Input (des)investeringen '!$B$11:$B$81,'3. Input (des)investeringen '!$E$11:$E$81)</f>
        <v>1</v>
      </c>
    </row>
    <row r="744" spans="2:6">
      <c r="B744">
        <v>104</v>
      </c>
      <c r="D744" s="137">
        <f t="shared" si="23"/>
        <v>466951.00937448401</v>
      </c>
      <c r="E744" s="136">
        <f t="shared" si="24"/>
        <v>2020</v>
      </c>
      <c r="F744" s="135">
        <f>_xlfn.XLOOKUP(D121,'3. Input (des)investeringen '!$B$11:$B$81,'3. Input (des)investeringen '!$E$11:$E$81)</f>
        <v>1</v>
      </c>
    </row>
    <row r="745" spans="2:6">
      <c r="B745">
        <v>105</v>
      </c>
      <c r="D745" s="137">
        <f t="shared" si="23"/>
        <v>29207.343065497258</v>
      </c>
      <c r="E745" s="136">
        <f t="shared" si="24"/>
        <v>2020</v>
      </c>
      <c r="F745" s="135">
        <f>_xlfn.XLOOKUP(D122,'3. Input (des)investeringen '!$B$11:$B$81,'3. Input (des)investeringen '!$E$11:$E$81)</f>
        <v>1</v>
      </c>
    </row>
    <row r="746" spans="2:6">
      <c r="B746">
        <v>106</v>
      </c>
      <c r="D746" s="137">
        <f t="shared" si="23"/>
        <v>85681.109144716596</v>
      </c>
      <c r="E746" s="136">
        <f t="shared" si="24"/>
        <v>2020</v>
      </c>
      <c r="F746" s="135">
        <f>_xlfn.XLOOKUP(D123,'3. Input (des)investeringen '!$B$11:$B$81,'3. Input (des)investeringen '!$E$11:$E$81)</f>
        <v>1</v>
      </c>
    </row>
    <row r="747" spans="2:6">
      <c r="B747">
        <v>107</v>
      </c>
      <c r="D747" s="137">
        <f t="shared" si="23"/>
        <v>12094.992137610618</v>
      </c>
      <c r="E747" s="136">
        <f t="shared" si="24"/>
        <v>2020</v>
      </c>
      <c r="F747" s="135">
        <f>_xlfn.XLOOKUP(D124,'3. Input (des)investeringen '!$B$11:$B$81,'3. Input (des)investeringen '!$E$11:$E$81)</f>
        <v>1</v>
      </c>
    </row>
    <row r="748" spans="2:6">
      <c r="B748">
        <v>108</v>
      </c>
      <c r="D748" s="137">
        <f t="shared" si="23"/>
        <v>241190.94996912093</v>
      </c>
      <c r="E748" s="136">
        <f t="shared" si="24"/>
        <v>2020</v>
      </c>
      <c r="F748" s="135">
        <f>_xlfn.XLOOKUP(D125,'3. Input (des)investeringen '!$B$11:$B$81,'3. Input (des)investeringen '!$E$11:$E$81)</f>
        <v>1</v>
      </c>
    </row>
    <row r="749" spans="2:6">
      <c r="B749">
        <v>109</v>
      </c>
      <c r="D749" s="137">
        <f t="shared" si="23"/>
        <v>103365.52678590667</v>
      </c>
      <c r="E749" s="136">
        <f t="shared" si="24"/>
        <v>2020</v>
      </c>
      <c r="F749" s="135">
        <f>_xlfn.XLOOKUP(D126,'3. Input (des)investeringen '!$B$11:$B$81,'3. Input (des)investeringen '!$E$11:$E$81)</f>
        <v>0</v>
      </c>
    </row>
    <row r="750" spans="2:6">
      <c r="B750">
        <v>110</v>
      </c>
      <c r="D750" s="137">
        <f t="shared" si="23"/>
        <v>2605.9297428298378</v>
      </c>
      <c r="E750" s="136">
        <f t="shared" si="24"/>
        <v>2020</v>
      </c>
      <c r="F750" s="135">
        <f>_xlfn.XLOOKUP(D127,'3. Input (des)investeringen '!$B$11:$B$81,'3. Input (des)investeringen '!$E$11:$E$81)</f>
        <v>1</v>
      </c>
    </row>
    <row r="751" spans="2:6">
      <c r="B751">
        <v>111</v>
      </c>
      <c r="D751" s="137">
        <f t="shared" si="23"/>
        <v>699507.92606819642</v>
      </c>
      <c r="E751" s="136">
        <f t="shared" si="24"/>
        <v>2020</v>
      </c>
      <c r="F751" s="135">
        <f>_xlfn.XLOOKUP(D128,'3. Input (des)investeringen '!$B$11:$B$81,'3. Input (des)investeringen '!$E$11:$E$81)</f>
        <v>1</v>
      </c>
    </row>
    <row r="752" spans="2:6">
      <c r="B752">
        <v>112</v>
      </c>
      <c r="D752" s="137">
        <f t="shared" si="23"/>
        <v>758579.68905049388</v>
      </c>
      <c r="E752" s="136">
        <f t="shared" si="24"/>
        <v>2020</v>
      </c>
      <c r="F752" s="135">
        <f>_xlfn.XLOOKUP(D129,'3. Input (des)investeringen '!$B$11:$B$81,'3. Input (des)investeringen '!$E$11:$E$81)</f>
        <v>1</v>
      </c>
    </row>
    <row r="753" spans="2:6">
      <c r="B753">
        <v>113</v>
      </c>
      <c r="D753" s="137">
        <f t="shared" si="23"/>
        <v>58484.431866942861</v>
      </c>
      <c r="E753" s="136">
        <f t="shared" si="24"/>
        <v>2020</v>
      </c>
      <c r="F753" s="135">
        <f>_xlfn.XLOOKUP(D130,'3. Input (des)investeringen '!$B$11:$B$81,'3. Input (des)investeringen '!$E$11:$E$81)</f>
        <v>1</v>
      </c>
    </row>
    <row r="754" spans="2:6">
      <c r="B754">
        <v>114</v>
      </c>
      <c r="D754" s="137">
        <f t="shared" si="23"/>
        <v>12654.139058755578</v>
      </c>
      <c r="E754" s="136">
        <f t="shared" si="24"/>
        <v>2020</v>
      </c>
      <c r="F754" s="135">
        <f>_xlfn.XLOOKUP(D131,'3. Input (des)investeringen '!$B$11:$B$81,'3. Input (des)investeringen '!$E$11:$E$81)</f>
        <v>1</v>
      </c>
    </row>
    <row r="755" spans="2:6">
      <c r="B755">
        <v>115</v>
      </c>
      <c r="D755" s="137">
        <f t="shared" si="23"/>
        <v>903016.7979884313</v>
      </c>
      <c r="E755" s="136">
        <f t="shared" si="24"/>
        <v>2020</v>
      </c>
      <c r="F755" s="135">
        <f>_xlfn.XLOOKUP(D132,'3. Input (des)investeringen '!$B$11:$B$81,'3. Input (des)investeringen '!$E$11:$E$81)</f>
        <v>1</v>
      </c>
    </row>
    <row r="756" spans="2:6">
      <c r="B756">
        <v>116</v>
      </c>
      <c r="D756" s="137">
        <f t="shared" si="23"/>
        <v>821582.77845572378</v>
      </c>
      <c r="E756" s="136">
        <f t="shared" si="24"/>
        <v>2020</v>
      </c>
      <c r="F756" s="135">
        <f>_xlfn.XLOOKUP(D133,'3. Input (des)investeringen '!$B$11:$B$81,'3. Input (des)investeringen '!$E$11:$E$81)</f>
        <v>1</v>
      </c>
    </row>
    <row r="757" spans="2:6">
      <c r="B757">
        <v>117</v>
      </c>
      <c r="D757" s="137">
        <f t="shared" si="23"/>
        <v>5515976.1618402852</v>
      </c>
      <c r="E757" s="136">
        <f t="shared" si="24"/>
        <v>2020</v>
      </c>
      <c r="F757" s="135">
        <f>_xlfn.XLOOKUP(D134,'3. Input (des)investeringen '!$B$11:$B$81,'3. Input (des)investeringen '!$E$11:$E$81)</f>
        <v>0</v>
      </c>
    </row>
    <row r="758" spans="2:6">
      <c r="B758">
        <v>118</v>
      </c>
      <c r="D758" s="137">
        <f t="shared" si="23"/>
        <v>382268.73025159683</v>
      </c>
      <c r="E758" s="136">
        <f t="shared" si="24"/>
        <v>2020</v>
      </c>
      <c r="F758" s="135">
        <f>_xlfn.XLOOKUP(D135,'3. Input (des)investeringen '!$B$11:$B$81,'3. Input (des)investeringen '!$E$11:$E$81)</f>
        <v>1</v>
      </c>
    </row>
    <row r="759" spans="2:6">
      <c r="B759">
        <v>119</v>
      </c>
      <c r="D759" s="137">
        <f t="shared" si="23"/>
        <v>2577767.7699642316</v>
      </c>
      <c r="E759" s="136">
        <f t="shared" si="24"/>
        <v>2020</v>
      </c>
      <c r="F759" s="135">
        <f>_xlfn.XLOOKUP(D136,'3. Input (des)investeringen '!$B$11:$B$81,'3. Input (des)investeringen '!$E$11:$E$81)</f>
        <v>0</v>
      </c>
    </row>
    <row r="760" spans="2:6">
      <c r="B760">
        <v>120</v>
      </c>
      <c r="D760" s="137">
        <f t="shared" si="23"/>
        <v>1082540.7671306636</v>
      </c>
      <c r="E760" s="136">
        <f t="shared" si="24"/>
        <v>2021</v>
      </c>
      <c r="F760" s="135">
        <f>_xlfn.XLOOKUP(D137,'3. Input (des)investeringen '!$B$11:$B$81,'3. Input (des)investeringen '!$E$11:$E$81)</f>
        <v>1</v>
      </c>
    </row>
    <row r="761" spans="2:6">
      <c r="B761">
        <v>121</v>
      </c>
      <c r="D761" s="137">
        <f t="shared" si="23"/>
        <v>511401.65758878307</v>
      </c>
      <c r="E761" s="136">
        <f t="shared" si="24"/>
        <v>2021</v>
      </c>
      <c r="F761" s="135">
        <f>_xlfn.XLOOKUP(D138,'3. Input (des)investeringen '!$B$11:$B$81,'3. Input (des)investeringen '!$E$11:$E$81)</f>
        <v>1</v>
      </c>
    </row>
    <row r="762" spans="2:6">
      <c r="B762">
        <v>122</v>
      </c>
      <c r="D762" s="137">
        <f t="shared" si="23"/>
        <v>292220.68125933275</v>
      </c>
      <c r="E762" s="136">
        <f t="shared" si="24"/>
        <v>2021</v>
      </c>
      <c r="F762" s="135">
        <f>_xlfn.XLOOKUP(D139,'3. Input (des)investeringen '!$B$11:$B$81,'3. Input (des)investeringen '!$E$11:$E$81)</f>
        <v>1</v>
      </c>
    </row>
    <row r="763" spans="2:6">
      <c r="B763">
        <v>123</v>
      </c>
      <c r="D763" s="137">
        <f t="shared" si="23"/>
        <v>163737.84090666575</v>
      </c>
      <c r="E763" s="136">
        <f t="shared" si="24"/>
        <v>2021</v>
      </c>
      <c r="F763" s="135">
        <f>_xlfn.XLOOKUP(D140,'3. Input (des)investeringen '!$B$11:$B$81,'3. Input (des)investeringen '!$E$11:$E$81)</f>
        <v>1</v>
      </c>
    </row>
    <row r="764" spans="2:6">
      <c r="B764">
        <v>124</v>
      </c>
      <c r="D764" s="137">
        <f t="shared" si="23"/>
        <v>668403.90783952852</v>
      </c>
      <c r="E764" s="136">
        <f t="shared" si="24"/>
        <v>2021</v>
      </c>
      <c r="F764" s="135">
        <f>_xlfn.XLOOKUP(D141,'3. Input (des)investeringen '!$B$11:$B$81,'3. Input (des)investeringen '!$E$11:$E$81)</f>
        <v>1</v>
      </c>
    </row>
    <row r="765" spans="2:6">
      <c r="B765">
        <v>125</v>
      </c>
      <c r="D765" s="137">
        <f t="shared" si="23"/>
        <v>1100763.5582718961</v>
      </c>
      <c r="E765" s="136">
        <f t="shared" si="24"/>
        <v>2021</v>
      </c>
      <c r="F765" s="135">
        <f>_xlfn.XLOOKUP(D142,'3. Input (des)investeringen '!$B$11:$B$81,'3. Input (des)investeringen '!$E$11:$E$81)</f>
        <v>1</v>
      </c>
    </row>
    <row r="766" spans="2:6">
      <c r="B766">
        <v>126</v>
      </c>
      <c r="D766" s="137">
        <f t="shared" si="23"/>
        <v>550425.76082445181</v>
      </c>
      <c r="E766" s="136">
        <f t="shared" si="24"/>
        <v>2021</v>
      </c>
      <c r="F766" s="135">
        <f>_xlfn.XLOOKUP(D143,'3. Input (des)investeringen '!$B$11:$B$81,'3. Input (des)investeringen '!$E$11:$E$81)</f>
        <v>1</v>
      </c>
    </row>
    <row r="767" spans="2:6">
      <c r="B767">
        <v>127</v>
      </c>
      <c r="D767" s="137">
        <f t="shared" si="23"/>
        <v>493535.1567090468</v>
      </c>
      <c r="E767" s="136">
        <f t="shared" si="24"/>
        <v>2021</v>
      </c>
      <c r="F767" s="135">
        <f>_xlfn.XLOOKUP(D144,'3. Input (des)investeringen '!$B$11:$B$81,'3. Input (des)investeringen '!$E$11:$E$81)</f>
        <v>1</v>
      </c>
    </row>
    <row r="768" spans="2:6">
      <c r="B768">
        <v>128</v>
      </c>
      <c r="D768" s="137">
        <f t="shared" si="23"/>
        <v>1141043.6057034757</v>
      </c>
      <c r="E768" s="136">
        <f t="shared" si="24"/>
        <v>2021</v>
      </c>
      <c r="F768" s="135">
        <f>_xlfn.XLOOKUP(D145,'3. Input (des)investeringen '!$B$11:$B$81,'3. Input (des)investeringen '!$E$11:$E$81)</f>
        <v>1</v>
      </c>
    </row>
    <row r="769" spans="2:6">
      <c r="B769">
        <v>129</v>
      </c>
      <c r="D769" s="137">
        <f t="shared" ref="D769:D832" si="25">F146*INDEX($E$556:$CG$636,E146-1945,G146-1945)</f>
        <v>1340871.0177292731</v>
      </c>
      <c r="E769" s="136">
        <f t="shared" ref="E769:E832" si="26">G146</f>
        <v>2021</v>
      </c>
      <c r="F769" s="135">
        <f>_xlfn.XLOOKUP(D146,'3. Input (des)investeringen '!$B$11:$B$81,'3. Input (des)investeringen '!$E$11:$E$81)</f>
        <v>1</v>
      </c>
    </row>
    <row r="770" spans="2:6">
      <c r="B770">
        <v>130</v>
      </c>
      <c r="D770" s="137">
        <f t="shared" si="25"/>
        <v>503640.04308366589</v>
      </c>
      <c r="E770" s="136">
        <f t="shared" si="26"/>
        <v>2021</v>
      </c>
      <c r="F770" s="135">
        <f>_xlfn.XLOOKUP(D147,'3. Input (des)investeringen '!$B$11:$B$81,'3. Input (des)investeringen '!$E$11:$E$81)</f>
        <v>1</v>
      </c>
    </row>
    <row r="771" spans="2:6">
      <c r="B771">
        <v>131</v>
      </c>
      <c r="D771" s="137">
        <f t="shared" si="25"/>
        <v>294963.8965371729</v>
      </c>
      <c r="E771" s="136">
        <f t="shared" si="26"/>
        <v>2021</v>
      </c>
      <c r="F771" s="135">
        <f>_xlfn.XLOOKUP(D148,'3. Input (des)investeringen '!$B$11:$B$81,'3. Input (des)investeringen '!$E$11:$E$81)</f>
        <v>1</v>
      </c>
    </row>
    <row r="772" spans="2:6">
      <c r="B772">
        <v>132</v>
      </c>
      <c r="D772" s="137">
        <f t="shared" si="25"/>
        <v>66815.699025118025</v>
      </c>
      <c r="E772" s="136">
        <f t="shared" si="26"/>
        <v>2021</v>
      </c>
      <c r="F772" s="135">
        <f>_xlfn.XLOOKUP(D149,'3. Input (des)investeringen '!$B$11:$B$81,'3. Input (des)investeringen '!$E$11:$E$81)</f>
        <v>1</v>
      </c>
    </row>
    <row r="773" spans="2:6">
      <c r="B773">
        <v>133</v>
      </c>
      <c r="D773" s="137">
        <f t="shared" si="25"/>
        <v>109772.84528112932</v>
      </c>
      <c r="E773" s="136">
        <f t="shared" si="26"/>
        <v>2021</v>
      </c>
      <c r="F773" s="135">
        <f>_xlfn.XLOOKUP(D150,'3. Input (des)investeringen '!$B$11:$B$81,'3. Input (des)investeringen '!$E$11:$E$81)</f>
        <v>1</v>
      </c>
    </row>
    <row r="774" spans="2:6">
      <c r="B774">
        <v>134</v>
      </c>
      <c r="D774" s="137">
        <f t="shared" si="25"/>
        <v>71760.577142878115</v>
      </c>
      <c r="E774" s="136">
        <f t="shared" si="26"/>
        <v>2021</v>
      </c>
      <c r="F774" s="135">
        <f>_xlfn.XLOOKUP(D151,'3. Input (des)investeringen '!$B$11:$B$81,'3. Input (des)investeringen '!$E$11:$E$81)</f>
        <v>1</v>
      </c>
    </row>
    <row r="775" spans="2:6">
      <c r="B775">
        <v>135</v>
      </c>
      <c r="D775" s="137">
        <f t="shared" si="25"/>
        <v>98357.91620714216</v>
      </c>
      <c r="E775" s="136">
        <f t="shared" si="26"/>
        <v>2021</v>
      </c>
      <c r="F775" s="135">
        <f>_xlfn.XLOOKUP(D152,'3. Input (des)investeringen '!$B$11:$B$81,'3. Input (des)investeringen '!$E$11:$E$81)</f>
        <v>1</v>
      </c>
    </row>
    <row r="776" spans="2:6">
      <c r="B776">
        <v>136</v>
      </c>
      <c r="D776" s="137">
        <f t="shared" si="25"/>
        <v>38685.240317018492</v>
      </c>
      <c r="E776" s="136">
        <f t="shared" si="26"/>
        <v>2021</v>
      </c>
      <c r="F776" s="135">
        <f>_xlfn.XLOOKUP(D153,'3. Input (des)investeringen '!$B$11:$B$81,'3. Input (des)investeringen '!$E$11:$E$81)</f>
        <v>1</v>
      </c>
    </row>
    <row r="777" spans="2:6">
      <c r="B777">
        <v>137</v>
      </c>
      <c r="D777" s="137">
        <f t="shared" si="25"/>
        <v>43273.531147319729</v>
      </c>
      <c r="E777" s="136">
        <f t="shared" si="26"/>
        <v>2021</v>
      </c>
      <c r="F777" s="135">
        <f>_xlfn.XLOOKUP(D154,'3. Input (des)investeringen '!$B$11:$B$81,'3. Input (des)investeringen '!$E$11:$E$81)</f>
        <v>1</v>
      </c>
    </row>
    <row r="778" spans="2:6">
      <c r="B778">
        <v>138</v>
      </c>
      <c r="D778" s="137">
        <f t="shared" si="25"/>
        <v>197935.88660477666</v>
      </c>
      <c r="E778" s="136">
        <f t="shared" si="26"/>
        <v>2021</v>
      </c>
      <c r="F778" s="135">
        <f>_xlfn.XLOOKUP(D155,'3. Input (des)investeringen '!$B$11:$B$81,'3. Input (des)investeringen '!$E$11:$E$81)</f>
        <v>1</v>
      </c>
    </row>
    <row r="779" spans="2:6">
      <c r="B779">
        <v>139</v>
      </c>
      <c r="D779" s="137">
        <f t="shared" si="25"/>
        <v>3536.1721082700515</v>
      </c>
      <c r="E779" s="136">
        <f t="shared" si="26"/>
        <v>2021</v>
      </c>
      <c r="F779" s="135">
        <f>_xlfn.XLOOKUP(D156,'3. Input (des)investeringen '!$B$11:$B$81,'3. Input (des)investeringen '!$E$11:$E$81)</f>
        <v>1</v>
      </c>
    </row>
    <row r="780" spans="2:6">
      <c r="B780">
        <v>140</v>
      </c>
      <c r="D780" s="137">
        <f t="shared" si="25"/>
        <v>149008.91551010619</v>
      </c>
      <c r="E780" s="136">
        <f t="shared" si="26"/>
        <v>2021</v>
      </c>
      <c r="F780" s="135">
        <f>_xlfn.XLOOKUP(D157,'3. Input (des)investeringen '!$B$11:$B$81,'3. Input (des)investeringen '!$E$11:$E$81)</f>
        <v>1</v>
      </c>
    </row>
    <row r="781" spans="2:6">
      <c r="B781">
        <v>141</v>
      </c>
      <c r="D781" s="137">
        <f t="shared" si="25"/>
        <v>320750.25625020906</v>
      </c>
      <c r="E781" s="136">
        <f t="shared" si="26"/>
        <v>2021</v>
      </c>
      <c r="F781" s="135">
        <f>_xlfn.XLOOKUP(D158,'3. Input (des)investeringen '!$B$11:$B$81,'3. Input (des)investeringen '!$E$11:$E$81)</f>
        <v>1</v>
      </c>
    </row>
    <row r="782" spans="2:6">
      <c r="B782">
        <v>142</v>
      </c>
      <c r="D782" s="137">
        <f t="shared" si="25"/>
        <v>75796.301285625028</v>
      </c>
      <c r="E782" s="136">
        <f t="shared" si="26"/>
        <v>2021</v>
      </c>
      <c r="F782" s="135">
        <f>_xlfn.XLOOKUP(D159,'3. Input (des)investeringen '!$B$11:$B$81,'3. Input (des)investeringen '!$E$11:$E$81)</f>
        <v>1</v>
      </c>
    </row>
    <row r="783" spans="2:6">
      <c r="B783">
        <v>143</v>
      </c>
      <c r="D783" s="137">
        <f t="shared" si="25"/>
        <v>447507.68906529818</v>
      </c>
      <c r="E783" s="136">
        <f t="shared" si="26"/>
        <v>2021</v>
      </c>
      <c r="F783" s="135">
        <f>_xlfn.XLOOKUP(D160,'3. Input (des)investeringen '!$B$11:$B$81,'3. Input (des)investeringen '!$E$11:$E$81)</f>
        <v>1</v>
      </c>
    </row>
    <row r="784" spans="2:6">
      <c r="B784">
        <v>144</v>
      </c>
      <c r="D784" s="137">
        <f t="shared" si="25"/>
        <v>585.89540720010632</v>
      </c>
      <c r="E784" s="136">
        <f t="shared" si="26"/>
        <v>2021</v>
      </c>
      <c r="F784" s="135">
        <f>_xlfn.XLOOKUP(D161,'3. Input (des)investeringen '!$B$11:$B$81,'3. Input (des)investeringen '!$E$11:$E$81)</f>
        <v>1</v>
      </c>
    </row>
    <row r="785" spans="2:6">
      <c r="B785">
        <v>145</v>
      </c>
      <c r="D785" s="137">
        <f t="shared" si="25"/>
        <v>1076368.1896706892</v>
      </c>
      <c r="E785" s="136">
        <f t="shared" si="26"/>
        <v>2021</v>
      </c>
      <c r="F785" s="135">
        <f>_xlfn.XLOOKUP(D162,'3. Input (des)investeringen '!$B$11:$B$81,'3. Input (des)investeringen '!$E$11:$E$81)</f>
        <v>1</v>
      </c>
    </row>
    <row r="786" spans="2:6">
      <c r="B786">
        <v>146</v>
      </c>
      <c r="D786" s="137">
        <f t="shared" si="25"/>
        <v>12458.301884420251</v>
      </c>
      <c r="E786" s="136">
        <f t="shared" si="26"/>
        <v>2021</v>
      </c>
      <c r="F786" s="135">
        <f>_xlfn.XLOOKUP(D163,'3. Input (des)investeringen '!$B$11:$B$81,'3. Input (des)investeringen '!$E$11:$E$81)</f>
        <v>1</v>
      </c>
    </row>
    <row r="787" spans="2:6">
      <c r="B787">
        <v>147</v>
      </c>
      <c r="D787" s="137">
        <f t="shared" si="25"/>
        <v>236253.64868884979</v>
      </c>
      <c r="E787" s="136">
        <f t="shared" si="26"/>
        <v>2021</v>
      </c>
      <c r="F787" s="135">
        <f>_xlfn.XLOOKUP(D164,'3. Input (des)investeringen '!$B$11:$B$81,'3. Input (des)investeringen '!$E$11:$E$81)</f>
        <v>0</v>
      </c>
    </row>
    <row r="788" spans="2:6">
      <c r="B788">
        <v>148</v>
      </c>
      <c r="D788" s="137">
        <f t="shared" si="25"/>
        <v>1167992.7901493718</v>
      </c>
      <c r="E788" s="136">
        <f t="shared" si="26"/>
        <v>2021</v>
      </c>
      <c r="F788" s="135">
        <f>_xlfn.XLOOKUP(D165,'3. Input (des)investeringen '!$B$11:$B$81,'3. Input (des)investeringen '!$E$11:$E$81)</f>
        <v>0</v>
      </c>
    </row>
    <row r="789" spans="2:6">
      <c r="B789">
        <v>149</v>
      </c>
      <c r="D789" s="137">
        <f t="shared" si="25"/>
        <v>1278744.1282753907</v>
      </c>
      <c r="E789" s="136">
        <f t="shared" si="26"/>
        <v>2021</v>
      </c>
      <c r="F789" s="135">
        <f>_xlfn.XLOOKUP(D166,'3. Input (des)investeringen '!$B$11:$B$81,'3. Input (des)investeringen '!$E$11:$E$81)</f>
        <v>0</v>
      </c>
    </row>
    <row r="790" spans="2:6">
      <c r="B790">
        <v>150</v>
      </c>
      <c r="D790" s="137">
        <f t="shared" si="25"/>
        <v>770495.64099103538</v>
      </c>
      <c r="E790" s="136">
        <f t="shared" si="26"/>
        <v>2021</v>
      </c>
      <c r="F790" s="135">
        <f>_xlfn.XLOOKUP(D167,'3. Input (des)investeringen '!$B$11:$B$81,'3. Input (des)investeringen '!$E$11:$E$81)</f>
        <v>0</v>
      </c>
    </row>
    <row r="791" spans="2:6">
      <c r="B791">
        <v>151</v>
      </c>
      <c r="D791" s="137">
        <f t="shared" si="25"/>
        <v>1359018.3003866887</v>
      </c>
      <c r="E791" s="136">
        <f t="shared" si="26"/>
        <v>2021</v>
      </c>
      <c r="F791" s="135">
        <f>_xlfn.XLOOKUP(D168,'3. Input (des)investeringen '!$B$11:$B$81,'3. Input (des)investeringen '!$E$11:$E$81)</f>
        <v>0</v>
      </c>
    </row>
    <row r="792" spans="2:6">
      <c r="B792">
        <v>152</v>
      </c>
      <c r="D792" s="137">
        <f t="shared" si="25"/>
        <v>563287.27093052329</v>
      </c>
      <c r="E792" s="136">
        <f t="shared" si="26"/>
        <v>2021</v>
      </c>
      <c r="F792" s="135">
        <f>_xlfn.XLOOKUP(D169,'3. Input (des)investeringen '!$B$11:$B$81,'3. Input (des)investeringen '!$E$11:$E$81)</f>
        <v>0</v>
      </c>
    </row>
    <row r="793" spans="2:6">
      <c r="B793">
        <v>153</v>
      </c>
      <c r="D793" s="137">
        <f t="shared" si="25"/>
        <v>758025.33866394043</v>
      </c>
      <c r="E793" s="136">
        <f t="shared" si="26"/>
        <v>2021</v>
      </c>
      <c r="F793" s="135">
        <f>_xlfn.XLOOKUP(D170,'3. Input (des)investeringen '!$B$11:$B$81,'3. Input (des)investeringen '!$E$11:$E$81)</f>
        <v>0</v>
      </c>
    </row>
    <row r="794" spans="2:6">
      <c r="B794">
        <v>154</v>
      </c>
      <c r="D794" s="137">
        <f t="shared" si="25"/>
        <v>1072746.2175645537</v>
      </c>
      <c r="E794" s="136">
        <f t="shared" si="26"/>
        <v>2021</v>
      </c>
      <c r="F794" s="135">
        <f>_xlfn.XLOOKUP(D171,'3. Input (des)investeringen '!$B$11:$B$81,'3. Input (des)investeringen '!$E$11:$E$81)</f>
        <v>0</v>
      </c>
    </row>
    <row r="795" spans="2:6">
      <c r="B795">
        <v>155</v>
      </c>
      <c r="D795" s="137">
        <f t="shared" si="25"/>
        <v>69883.751406690964</v>
      </c>
      <c r="E795" s="136">
        <f t="shared" si="26"/>
        <v>2021</v>
      </c>
      <c r="F795" s="135">
        <f>_xlfn.XLOOKUP(D172,'3. Input (des)investeringen '!$B$11:$B$81,'3. Input (des)investeringen '!$E$11:$E$81)</f>
        <v>0</v>
      </c>
    </row>
    <row r="796" spans="2:6">
      <c r="B796">
        <v>156</v>
      </c>
      <c r="D796" s="137">
        <f t="shared" si="25"/>
        <v>74510.976145309935</v>
      </c>
      <c r="E796" s="136">
        <f t="shared" si="26"/>
        <v>2021</v>
      </c>
      <c r="F796" s="135">
        <f>_xlfn.XLOOKUP(D173,'3. Input (des)investeringen '!$B$11:$B$81,'3. Input (des)investeringen '!$E$11:$E$81)</f>
        <v>0</v>
      </c>
    </row>
    <row r="797" spans="2:6">
      <c r="B797">
        <v>157</v>
      </c>
      <c r="D797" s="137">
        <f t="shared" si="25"/>
        <v>474585.39415796031</v>
      </c>
      <c r="E797" s="136">
        <f t="shared" si="26"/>
        <v>2021</v>
      </c>
      <c r="F797" s="135">
        <f>_xlfn.XLOOKUP(D174,'3. Input (des)investeringen '!$B$11:$B$81,'3. Input (des)investeringen '!$E$11:$E$81)</f>
        <v>0</v>
      </c>
    </row>
    <row r="798" spans="2:6">
      <c r="B798">
        <v>158</v>
      </c>
      <c r="D798" s="137">
        <f t="shared" si="25"/>
        <v>300052.12258130778</v>
      </c>
      <c r="E798" s="136">
        <f t="shared" si="26"/>
        <v>2021</v>
      </c>
      <c r="F798" s="135">
        <f>_xlfn.XLOOKUP(D175,'3. Input (des)investeringen '!$B$11:$B$81,'3. Input (des)investeringen '!$E$11:$E$81)</f>
        <v>0</v>
      </c>
    </row>
    <row r="799" spans="2:6">
      <c r="B799">
        <v>159</v>
      </c>
      <c r="D799" s="137">
        <f t="shared" si="25"/>
        <v>174219.76869315104</v>
      </c>
      <c r="E799" s="136">
        <f t="shared" si="26"/>
        <v>2021</v>
      </c>
      <c r="F799" s="135">
        <f>_xlfn.XLOOKUP(D176,'3. Input (des)investeringen '!$B$11:$B$81,'3. Input (des)investeringen '!$E$11:$E$81)</f>
        <v>0</v>
      </c>
    </row>
    <row r="800" spans="2:6">
      <c r="B800">
        <v>160</v>
      </c>
      <c r="D800" s="137">
        <f t="shared" si="25"/>
        <v>44878.31143522395</v>
      </c>
      <c r="E800" s="136">
        <f t="shared" si="26"/>
        <v>2021</v>
      </c>
      <c r="F800" s="135">
        <f>_xlfn.XLOOKUP(D177,'3. Input (des)investeringen '!$B$11:$B$81,'3. Input (des)investeringen '!$E$11:$E$81)</f>
        <v>0</v>
      </c>
    </row>
    <row r="801" spans="2:6">
      <c r="B801">
        <v>161</v>
      </c>
      <c r="D801" s="137">
        <f t="shared" si="25"/>
        <v>99537.263491634294</v>
      </c>
      <c r="E801" s="136">
        <f t="shared" si="26"/>
        <v>2021</v>
      </c>
      <c r="F801" s="135">
        <f>_xlfn.XLOOKUP(D178,'3. Input (des)investeringen '!$B$11:$B$81,'3. Input (des)investeringen '!$E$11:$E$81)</f>
        <v>0</v>
      </c>
    </row>
    <row r="802" spans="2:6">
      <c r="B802">
        <v>162</v>
      </c>
      <c r="D802" s="137">
        <f t="shared" si="25"/>
        <v>211807.13784127281</v>
      </c>
      <c r="E802" s="136">
        <f t="shared" si="26"/>
        <v>2021</v>
      </c>
      <c r="F802" s="135">
        <f>_xlfn.XLOOKUP(D179,'3. Input (des)investeringen '!$B$11:$B$81,'3. Input (des)investeringen '!$E$11:$E$81)</f>
        <v>0</v>
      </c>
    </row>
    <row r="803" spans="2:6">
      <c r="B803">
        <v>163</v>
      </c>
      <c r="D803" s="137">
        <f t="shared" si="25"/>
        <v>25424.944825862574</v>
      </c>
      <c r="E803" s="136">
        <f t="shared" si="26"/>
        <v>2021</v>
      </c>
      <c r="F803" s="135">
        <f>_xlfn.XLOOKUP(D180,'3. Input (des)investeringen '!$B$11:$B$81,'3. Input (des)investeringen '!$E$11:$E$81)</f>
        <v>0</v>
      </c>
    </row>
    <row r="804" spans="2:6">
      <c r="B804">
        <v>164</v>
      </c>
      <c r="D804" s="137">
        <f t="shared" si="25"/>
        <v>15024.675380202731</v>
      </c>
      <c r="E804" s="136">
        <f t="shared" si="26"/>
        <v>2021</v>
      </c>
      <c r="F804" s="135">
        <f>_xlfn.XLOOKUP(D181,'3. Input (des)investeringen '!$B$11:$B$81,'3. Input (des)investeringen '!$E$11:$E$81)</f>
        <v>0</v>
      </c>
    </row>
    <row r="805" spans="2:6">
      <c r="B805">
        <v>165</v>
      </c>
      <c r="D805" s="137">
        <f t="shared" si="25"/>
        <v>1553156.491253328</v>
      </c>
      <c r="E805" s="136">
        <f t="shared" si="26"/>
        <v>2021</v>
      </c>
      <c r="F805" s="135">
        <f>_xlfn.XLOOKUP(D182,'3. Input (des)investeringen '!$B$11:$B$81,'3. Input (des)investeringen '!$E$11:$E$81)</f>
        <v>0</v>
      </c>
    </row>
    <row r="806" spans="2:6">
      <c r="B806">
        <v>166</v>
      </c>
      <c r="D806" s="137">
        <f t="shared" si="25"/>
        <v>10601.673798685901</v>
      </c>
      <c r="E806" s="136">
        <f t="shared" si="26"/>
        <v>2021</v>
      </c>
      <c r="F806" s="135">
        <f>_xlfn.XLOOKUP(D183,'3. Input (des)investeringen '!$B$11:$B$81,'3. Input (des)investeringen '!$E$11:$E$81)</f>
        <v>0</v>
      </c>
    </row>
    <row r="807" spans="2:6">
      <c r="B807">
        <v>167</v>
      </c>
      <c r="D807" s="137">
        <f t="shared" si="25"/>
        <v>13806.096316082207</v>
      </c>
      <c r="E807" s="136">
        <f t="shared" si="26"/>
        <v>2021</v>
      </c>
      <c r="F807" s="135">
        <f>_xlfn.XLOOKUP(D184,'3. Input (des)investeringen '!$B$11:$B$81,'3. Input (des)investeringen '!$E$11:$E$81)</f>
        <v>0</v>
      </c>
    </row>
    <row r="808" spans="2:6">
      <c r="B808">
        <v>168</v>
      </c>
      <c r="D808" s="137">
        <f t="shared" si="25"/>
        <v>10690.975721830873</v>
      </c>
      <c r="E808" s="136">
        <f t="shared" si="26"/>
        <v>2021</v>
      </c>
      <c r="F808" s="135">
        <f>_xlfn.XLOOKUP(D185,'3. Input (des)investeringen '!$B$11:$B$81,'3. Input (des)investeringen '!$E$11:$E$81)</f>
        <v>0</v>
      </c>
    </row>
    <row r="809" spans="2:6">
      <c r="B809">
        <v>169</v>
      </c>
      <c r="D809" s="137">
        <f t="shared" si="25"/>
        <v>15986.781599403323</v>
      </c>
      <c r="E809" s="136">
        <f t="shared" si="26"/>
        <v>2021</v>
      </c>
      <c r="F809" s="135">
        <f>_xlfn.XLOOKUP(D186,'3. Input (des)investeringen '!$B$11:$B$81,'3. Input (des)investeringen '!$E$11:$E$81)</f>
        <v>0</v>
      </c>
    </row>
    <row r="810" spans="2:6">
      <c r="B810">
        <v>170</v>
      </c>
      <c r="D810" s="137">
        <f t="shared" si="25"/>
        <v>7180.1720234295535</v>
      </c>
      <c r="E810" s="136">
        <f t="shared" si="26"/>
        <v>2021</v>
      </c>
      <c r="F810" s="135">
        <f>_xlfn.XLOOKUP(D187,'3. Input (des)investeringen '!$B$11:$B$81,'3. Input (des)investeringen '!$E$11:$E$81)</f>
        <v>0</v>
      </c>
    </row>
    <row r="811" spans="2:6">
      <c r="B811">
        <v>171</v>
      </c>
      <c r="D811" s="137">
        <f t="shared" si="25"/>
        <v>68385.256874844577</v>
      </c>
      <c r="E811" s="136">
        <f t="shared" si="26"/>
        <v>2021</v>
      </c>
      <c r="F811" s="135">
        <f>_xlfn.XLOOKUP(D188,'3. Input (des)investeringen '!$B$11:$B$81,'3. Input (des)investeringen '!$E$11:$E$81)</f>
        <v>0</v>
      </c>
    </row>
    <row r="812" spans="2:6">
      <c r="B812">
        <v>172</v>
      </c>
      <c r="D812" s="137">
        <f t="shared" si="25"/>
        <v>57231.902287510849</v>
      </c>
      <c r="E812" s="136">
        <f t="shared" si="26"/>
        <v>2021</v>
      </c>
      <c r="F812" s="135">
        <f>_xlfn.XLOOKUP(D189,'3. Input (des)investeringen '!$B$11:$B$81,'3. Input (des)investeringen '!$E$11:$E$81)</f>
        <v>0</v>
      </c>
    </row>
    <row r="813" spans="2:6">
      <c r="B813">
        <v>173</v>
      </c>
      <c r="D813" s="137">
        <f t="shared" si="25"/>
        <v>139666.15519997373</v>
      </c>
      <c r="E813" s="136">
        <f t="shared" si="26"/>
        <v>2021</v>
      </c>
      <c r="F813" s="135">
        <f>_xlfn.XLOOKUP(D190,'3. Input (des)investeringen '!$B$11:$B$81,'3. Input (des)investeringen '!$E$11:$E$81)</f>
        <v>0</v>
      </c>
    </row>
    <row r="814" spans="2:6">
      <c r="B814">
        <v>174</v>
      </c>
      <c r="D814" s="137">
        <f t="shared" si="25"/>
        <v>261877.80964518842</v>
      </c>
      <c r="E814" s="136">
        <f t="shared" si="26"/>
        <v>2021</v>
      </c>
      <c r="F814" s="135">
        <f>_xlfn.XLOOKUP(D191,'3. Input (des)investeringen '!$B$11:$B$81,'3. Input (des)investeringen '!$E$11:$E$81)</f>
        <v>0</v>
      </c>
    </row>
    <row r="815" spans="2:6">
      <c r="B815">
        <v>175</v>
      </c>
      <c r="D815" s="137">
        <f t="shared" si="25"/>
        <v>384106.38797041745</v>
      </c>
      <c r="E815" s="136">
        <f t="shared" si="26"/>
        <v>2021</v>
      </c>
      <c r="F815" s="135">
        <f>_xlfn.XLOOKUP(D192,'3. Input (des)investeringen '!$B$11:$B$81,'3. Input (des)investeringen '!$E$11:$E$81)</f>
        <v>0</v>
      </c>
    </row>
    <row r="816" spans="2:6">
      <c r="B816">
        <v>176</v>
      </c>
      <c r="D816" s="137">
        <f t="shared" si="25"/>
        <v>349737.18217299768</v>
      </c>
      <c r="E816" s="136">
        <f t="shared" si="26"/>
        <v>2021</v>
      </c>
      <c r="F816" s="135">
        <f>_xlfn.XLOOKUP(D193,'3. Input (des)investeringen '!$B$11:$B$81,'3. Input (des)investeringen '!$E$11:$E$81)</f>
        <v>0</v>
      </c>
    </row>
    <row r="817" spans="2:6">
      <c r="B817">
        <v>177</v>
      </c>
      <c r="D817" s="137">
        <f t="shared" si="25"/>
        <v>43685.695437945156</v>
      </c>
      <c r="E817" s="136">
        <f t="shared" si="26"/>
        <v>2021</v>
      </c>
      <c r="F817" s="135">
        <f>_xlfn.XLOOKUP(D194,'3. Input (des)investeringen '!$B$11:$B$81,'3. Input (des)investeringen '!$E$11:$E$81)</f>
        <v>0</v>
      </c>
    </row>
    <row r="818" spans="2:6">
      <c r="B818">
        <v>178</v>
      </c>
      <c r="D818" s="137">
        <f t="shared" si="25"/>
        <v>26142.883444457802</v>
      </c>
      <c r="E818" s="136">
        <f t="shared" si="26"/>
        <v>2021</v>
      </c>
      <c r="F818" s="135">
        <f>_xlfn.XLOOKUP(D195,'3. Input (des)investeringen '!$B$11:$B$81,'3. Input (des)investeringen '!$E$11:$E$81)</f>
        <v>0</v>
      </c>
    </row>
    <row r="819" spans="2:6">
      <c r="B819">
        <v>179</v>
      </c>
      <c r="D819" s="137">
        <f t="shared" si="25"/>
        <v>91685.903273300093</v>
      </c>
      <c r="E819" s="136">
        <f t="shared" si="26"/>
        <v>2021</v>
      </c>
      <c r="F819" s="135">
        <f>_xlfn.XLOOKUP(D196,'3. Input (des)investeringen '!$B$11:$B$81,'3. Input (des)investeringen '!$E$11:$E$81)</f>
        <v>0</v>
      </c>
    </row>
    <row r="820" spans="2:6">
      <c r="B820">
        <v>180</v>
      </c>
      <c r="D820" s="137">
        <f t="shared" si="25"/>
        <v>406564.28543185152</v>
      </c>
      <c r="E820" s="136">
        <f t="shared" si="26"/>
        <v>2021</v>
      </c>
      <c r="F820" s="135">
        <f>_xlfn.XLOOKUP(D197,'3. Input (des)investeringen '!$B$11:$B$81,'3. Input (des)investeringen '!$E$11:$E$81)</f>
        <v>0</v>
      </c>
    </row>
    <row r="821" spans="2:6">
      <c r="B821">
        <v>181</v>
      </c>
      <c r="D821" s="137">
        <f t="shared" si="25"/>
        <v>4343.1703706661292</v>
      </c>
      <c r="E821" s="136">
        <f t="shared" si="26"/>
        <v>2021</v>
      </c>
      <c r="F821" s="135">
        <f>_xlfn.XLOOKUP(D198,'3. Input (des)investeringen '!$B$11:$B$81,'3. Input (des)investeringen '!$E$11:$E$81)</f>
        <v>0</v>
      </c>
    </row>
    <row r="822" spans="2:6">
      <c r="B822">
        <v>182</v>
      </c>
      <c r="D822" s="137">
        <f t="shared" si="25"/>
        <v>417969.94669647992</v>
      </c>
      <c r="E822" s="136">
        <f t="shared" si="26"/>
        <v>2021</v>
      </c>
      <c r="F822" s="135">
        <f>_xlfn.XLOOKUP(D199,'3. Input (des)investeringen '!$B$11:$B$81,'3. Input (des)investeringen '!$E$11:$E$81)</f>
        <v>0</v>
      </c>
    </row>
    <row r="823" spans="2:6">
      <c r="B823">
        <v>183</v>
      </c>
      <c r="D823" s="137">
        <f t="shared" si="25"/>
        <v>565140.25960966269</v>
      </c>
      <c r="E823" s="136">
        <f t="shared" si="26"/>
        <v>2021</v>
      </c>
      <c r="F823" s="135">
        <f>_xlfn.XLOOKUP(D200,'3. Input (des)investeringen '!$B$11:$B$81,'3. Input (des)investeringen '!$E$11:$E$81)</f>
        <v>0</v>
      </c>
    </row>
    <row r="824" spans="2:6">
      <c r="B824">
        <v>184</v>
      </c>
      <c r="D824" s="137">
        <f t="shared" si="25"/>
        <v>146891.26988423668</v>
      </c>
      <c r="E824" s="136">
        <f t="shared" si="26"/>
        <v>2021</v>
      </c>
      <c r="F824" s="135">
        <f>_xlfn.XLOOKUP(D201,'3. Input (des)investeringen '!$B$11:$B$81,'3. Input (des)investeringen '!$E$11:$E$81)</f>
        <v>0</v>
      </c>
    </row>
    <row r="825" spans="2:6">
      <c r="B825">
        <v>185</v>
      </c>
      <c r="D825" s="137">
        <f t="shared" si="25"/>
        <v>17125.53813751788</v>
      </c>
      <c r="E825" s="136">
        <f t="shared" si="26"/>
        <v>2021</v>
      </c>
      <c r="F825" s="135">
        <f>_xlfn.XLOOKUP(D202,'3. Input (des)investeringen '!$B$11:$B$81,'3. Input (des)investeringen '!$E$11:$E$81)</f>
        <v>0</v>
      </c>
    </row>
    <row r="826" spans="2:6">
      <c r="B826">
        <v>186</v>
      </c>
      <c r="D826" s="137">
        <f t="shared" si="25"/>
        <v>34968.302630908467</v>
      </c>
      <c r="E826" s="136">
        <f t="shared" si="26"/>
        <v>2021</v>
      </c>
      <c r="F826" s="135">
        <f>_xlfn.XLOOKUP(D203,'3. Input (des)investeringen '!$B$11:$B$81,'3. Input (des)investeringen '!$E$11:$E$81)</f>
        <v>0</v>
      </c>
    </row>
    <row r="827" spans="2:6">
      <c r="B827">
        <v>187</v>
      </c>
      <c r="D827" s="137">
        <f t="shared" si="25"/>
        <v>568322.42919150752</v>
      </c>
      <c r="E827" s="136">
        <f t="shared" si="26"/>
        <v>2021</v>
      </c>
      <c r="F827" s="135">
        <f>_xlfn.XLOOKUP(D204,'3. Input (des)investeringen '!$B$11:$B$81,'3. Input (des)investeringen '!$E$11:$E$81)</f>
        <v>0</v>
      </c>
    </row>
    <row r="828" spans="2:6">
      <c r="B828">
        <v>188</v>
      </c>
      <c r="D828" s="137">
        <f t="shared" si="25"/>
        <v>39042.787781114006</v>
      </c>
      <c r="E828" s="136">
        <f t="shared" si="26"/>
        <v>2021</v>
      </c>
      <c r="F828" s="135">
        <f>_xlfn.XLOOKUP(D205,'3. Input (des)investeringen '!$B$11:$B$81,'3. Input (des)investeringen '!$E$11:$E$81)</f>
        <v>0</v>
      </c>
    </row>
    <row r="829" spans="2:6">
      <c r="B829">
        <v>189</v>
      </c>
      <c r="D829" s="137">
        <f t="shared" si="25"/>
        <v>123253.28439898259</v>
      </c>
      <c r="E829" s="136">
        <f t="shared" si="26"/>
        <v>2021</v>
      </c>
      <c r="F829" s="135">
        <f>_xlfn.XLOOKUP(D206,'3. Input (des)investeringen '!$B$11:$B$81,'3. Input (des)investeringen '!$E$11:$E$81)</f>
        <v>0</v>
      </c>
    </row>
    <row r="830" spans="2:6">
      <c r="B830">
        <v>190</v>
      </c>
      <c r="D830" s="137">
        <f t="shared" si="25"/>
        <v>55481.291015903735</v>
      </c>
      <c r="E830" s="136">
        <f t="shared" si="26"/>
        <v>2021</v>
      </c>
      <c r="F830" s="135">
        <f>_xlfn.XLOOKUP(D207,'3. Input (des)investeringen '!$B$11:$B$81,'3. Input (des)investeringen '!$E$11:$E$81)</f>
        <v>0</v>
      </c>
    </row>
    <row r="831" spans="2:6">
      <c r="B831">
        <v>191</v>
      </c>
      <c r="D831" s="137">
        <f t="shared" si="25"/>
        <v>10091.637804543583</v>
      </c>
      <c r="E831" s="136">
        <f t="shared" si="26"/>
        <v>2021</v>
      </c>
      <c r="F831" s="135">
        <f>_xlfn.XLOOKUP(D208,'3. Input (des)investeringen '!$B$11:$B$81,'3. Input (des)investeringen '!$E$11:$E$81)</f>
        <v>0</v>
      </c>
    </row>
    <row r="832" spans="2:6">
      <c r="B832">
        <v>192</v>
      </c>
      <c r="D832" s="137">
        <f t="shared" si="25"/>
        <v>270121.01778384193</v>
      </c>
      <c r="E832" s="136">
        <f t="shared" si="26"/>
        <v>2021</v>
      </c>
      <c r="F832" s="135">
        <f>_xlfn.XLOOKUP(D209,'3. Input (des)investeringen '!$B$11:$B$81,'3. Input (des)investeringen '!$E$11:$E$81)</f>
        <v>0</v>
      </c>
    </row>
    <row r="833" spans="2:6">
      <c r="B833">
        <v>193</v>
      </c>
      <c r="D833" s="137">
        <f t="shared" ref="D833:D896" si="27">F210*INDEX($E$556:$CG$636,E210-1945,G210-1945)</f>
        <v>35012.560970798419</v>
      </c>
      <c r="E833" s="136">
        <f t="shared" ref="E833:E896" si="28">G210</f>
        <v>2021</v>
      </c>
      <c r="F833" s="135">
        <f>_xlfn.XLOOKUP(D210,'3. Input (des)investeringen '!$B$11:$B$81,'3. Input (des)investeringen '!$E$11:$E$81)</f>
        <v>0</v>
      </c>
    </row>
    <row r="834" spans="2:6">
      <c r="B834">
        <v>194</v>
      </c>
      <c r="D834" s="137">
        <f t="shared" si="27"/>
        <v>62541.855255277696</v>
      </c>
      <c r="E834" s="136">
        <f t="shared" si="28"/>
        <v>2021</v>
      </c>
      <c r="F834" s="135">
        <f>_xlfn.XLOOKUP(D211,'3. Input (des)investeringen '!$B$11:$B$81,'3. Input (des)investeringen '!$E$11:$E$81)</f>
        <v>0</v>
      </c>
    </row>
    <row r="835" spans="2:6">
      <c r="B835">
        <v>195</v>
      </c>
      <c r="D835" s="137">
        <f t="shared" si="27"/>
        <v>33394.539172533448</v>
      </c>
      <c r="E835" s="136">
        <f t="shared" si="28"/>
        <v>2021</v>
      </c>
      <c r="F835" s="135">
        <f>_xlfn.XLOOKUP(D212,'3. Input (des)investeringen '!$B$11:$B$81,'3. Input (des)investeringen '!$E$11:$E$81)</f>
        <v>0</v>
      </c>
    </row>
    <row r="836" spans="2:6">
      <c r="B836">
        <v>196</v>
      </c>
      <c r="D836" s="137">
        <f t="shared" si="27"/>
        <v>90699.603627050601</v>
      </c>
      <c r="E836" s="136">
        <f t="shared" si="28"/>
        <v>2021</v>
      </c>
      <c r="F836" s="135">
        <f>_xlfn.XLOOKUP(D213,'3. Input (des)investeringen '!$B$11:$B$81,'3. Input (des)investeringen '!$E$11:$E$81)</f>
        <v>0</v>
      </c>
    </row>
    <row r="837" spans="2:6">
      <c r="B837">
        <v>197</v>
      </c>
      <c r="D837" s="137">
        <f t="shared" si="27"/>
        <v>52450.485618818253</v>
      </c>
      <c r="E837" s="136">
        <f t="shared" si="28"/>
        <v>2021</v>
      </c>
      <c r="F837" s="135">
        <f>_xlfn.XLOOKUP(D214,'3. Input (des)investeringen '!$B$11:$B$81,'3. Input (des)investeringen '!$E$11:$E$81)</f>
        <v>0</v>
      </c>
    </row>
    <row r="838" spans="2:6">
      <c r="B838">
        <v>198</v>
      </c>
      <c r="D838" s="137">
        <f t="shared" si="27"/>
        <v>97120.363411276601</v>
      </c>
      <c r="E838" s="136">
        <f t="shared" si="28"/>
        <v>2021</v>
      </c>
      <c r="F838" s="135">
        <f>_xlfn.XLOOKUP(D215,'3. Input (des)investeringen '!$B$11:$B$81,'3. Input (des)investeringen '!$E$11:$E$81)</f>
        <v>0</v>
      </c>
    </row>
    <row r="839" spans="2:6">
      <c r="B839">
        <v>199</v>
      </c>
      <c r="D839" s="137">
        <f t="shared" si="27"/>
        <v>35812.951397548226</v>
      </c>
      <c r="E839" s="136">
        <f t="shared" si="28"/>
        <v>2021</v>
      </c>
      <c r="F839" s="135">
        <f>_xlfn.XLOOKUP(D216,'3. Input (des)investeringen '!$B$11:$B$81,'3. Input (des)investeringen '!$E$11:$E$81)</f>
        <v>1</v>
      </c>
    </row>
    <row r="840" spans="2:6">
      <c r="B840">
        <v>200</v>
      </c>
      <c r="D840" s="137">
        <f t="shared" si="27"/>
        <v>7395.676945150738</v>
      </c>
      <c r="E840" s="136">
        <f t="shared" si="28"/>
        <v>2021</v>
      </c>
      <c r="F840" s="135">
        <f>_xlfn.XLOOKUP(D217,'3. Input (des)investeringen '!$B$11:$B$81,'3. Input (des)investeringen '!$E$11:$E$81)</f>
        <v>1</v>
      </c>
    </row>
    <row r="841" spans="2:6">
      <c r="B841">
        <v>201</v>
      </c>
      <c r="D841" s="137">
        <f t="shared" si="27"/>
        <v>9234.2532207256827</v>
      </c>
      <c r="E841" s="136">
        <f t="shared" si="28"/>
        <v>2021</v>
      </c>
      <c r="F841" s="135">
        <f>_xlfn.XLOOKUP(D218,'3. Input (des)investeringen '!$B$11:$B$81,'3. Input (des)investeringen '!$E$11:$E$81)</f>
        <v>1</v>
      </c>
    </row>
    <row r="842" spans="2:6">
      <c r="B842">
        <v>202</v>
      </c>
      <c r="D842" s="137">
        <f t="shared" si="27"/>
        <v>38374.048222204416</v>
      </c>
      <c r="E842" s="136">
        <f t="shared" si="28"/>
        <v>2021</v>
      </c>
      <c r="F842" s="135">
        <f>_xlfn.XLOOKUP(D219,'3. Input (des)investeringen '!$B$11:$B$81,'3. Input (des)investeringen '!$E$11:$E$81)</f>
        <v>1</v>
      </c>
    </row>
    <row r="843" spans="2:6">
      <c r="B843">
        <v>203</v>
      </c>
      <c r="D843" s="137">
        <f t="shared" si="27"/>
        <v>54618.312856535376</v>
      </c>
      <c r="E843" s="136">
        <f t="shared" si="28"/>
        <v>2021</v>
      </c>
      <c r="F843" s="135">
        <f>_xlfn.XLOOKUP(D220,'3. Input (des)investeringen '!$B$11:$B$81,'3. Input (des)investeringen '!$E$11:$E$81)</f>
        <v>1</v>
      </c>
    </row>
    <row r="844" spans="2:6">
      <c r="B844">
        <v>204</v>
      </c>
      <c r="D844" s="137">
        <f t="shared" si="27"/>
        <v>32933.043087597522</v>
      </c>
      <c r="E844" s="136">
        <f t="shared" si="28"/>
        <v>2021</v>
      </c>
      <c r="F844" s="135">
        <f>_xlfn.XLOOKUP(D221,'3. Input (des)investeringen '!$B$11:$B$81,'3. Input (des)investeringen '!$E$11:$E$81)</f>
        <v>1</v>
      </c>
    </row>
    <row r="845" spans="2:6">
      <c r="B845">
        <v>205</v>
      </c>
      <c r="D845" s="137">
        <f t="shared" si="27"/>
        <v>15991.4120397446</v>
      </c>
      <c r="E845" s="136">
        <f t="shared" si="28"/>
        <v>2021</v>
      </c>
      <c r="F845" s="135">
        <f>_xlfn.XLOOKUP(D222,'3. Input (des)investeringen '!$B$11:$B$81,'3. Input (des)investeringen '!$E$11:$E$81)</f>
        <v>1</v>
      </c>
    </row>
    <row r="846" spans="2:6">
      <c r="B846">
        <v>206</v>
      </c>
      <c r="D846" s="137">
        <f t="shared" si="27"/>
        <v>385081.50137901091</v>
      </c>
      <c r="E846" s="136">
        <f t="shared" si="28"/>
        <v>2021</v>
      </c>
      <c r="F846" s="135">
        <f>_xlfn.XLOOKUP(D223,'3. Input (des)investeringen '!$B$11:$B$81,'3. Input (des)investeringen '!$E$11:$E$81)</f>
        <v>1</v>
      </c>
    </row>
    <row r="847" spans="2:6">
      <c r="B847">
        <v>207</v>
      </c>
      <c r="D847" s="137">
        <f t="shared" si="27"/>
        <v>240431.96093370012</v>
      </c>
      <c r="E847" s="136">
        <f t="shared" si="28"/>
        <v>2021</v>
      </c>
      <c r="F847" s="135">
        <f>_xlfn.XLOOKUP(D224,'3. Input (des)investeringen '!$B$11:$B$81,'3. Input (des)investeringen '!$E$11:$E$81)</f>
        <v>1</v>
      </c>
    </row>
    <row r="848" spans="2:6">
      <c r="B848">
        <v>208</v>
      </c>
      <c r="D848" s="137">
        <f t="shared" si="27"/>
        <v>1009696.3117501126</v>
      </c>
      <c r="E848" s="136">
        <f t="shared" si="28"/>
        <v>2021</v>
      </c>
      <c r="F848" s="135">
        <f>_xlfn.XLOOKUP(D225,'3. Input (des)investeringen '!$B$11:$B$81,'3. Input (des)investeringen '!$E$11:$E$81)</f>
        <v>1</v>
      </c>
    </row>
    <row r="849" spans="2:6">
      <c r="B849">
        <v>209</v>
      </c>
      <c r="D849" s="137">
        <f t="shared" si="27"/>
        <v>150181.49791814786</v>
      </c>
      <c r="E849" s="136">
        <f t="shared" si="28"/>
        <v>2021</v>
      </c>
      <c r="F849" s="135">
        <f>_xlfn.XLOOKUP(D226,'3. Input (des)investeringen '!$B$11:$B$81,'3. Input (des)investeringen '!$E$11:$E$81)</f>
        <v>1</v>
      </c>
    </row>
    <row r="850" spans="2:6">
      <c r="B850">
        <v>210</v>
      </c>
      <c r="D850" s="137">
        <f t="shared" si="27"/>
        <v>142565.19188129232</v>
      </c>
      <c r="E850" s="136">
        <f t="shared" si="28"/>
        <v>2021</v>
      </c>
      <c r="F850" s="135">
        <f>_xlfn.XLOOKUP(D227,'3. Input (des)investeringen '!$B$11:$B$81,'3. Input (des)investeringen '!$E$11:$E$81)</f>
        <v>1</v>
      </c>
    </row>
    <row r="851" spans="2:6">
      <c r="B851">
        <v>211</v>
      </c>
      <c r="D851" s="137">
        <f t="shared" si="27"/>
        <v>165452.03127582563</v>
      </c>
      <c r="E851" s="136">
        <f t="shared" si="28"/>
        <v>2021</v>
      </c>
      <c r="F851" s="135">
        <f>_xlfn.XLOOKUP(D228,'3. Input (des)investeringen '!$B$11:$B$81,'3. Input (des)investeringen '!$E$11:$E$81)</f>
        <v>1</v>
      </c>
    </row>
    <row r="852" spans="2:6">
      <c r="B852">
        <v>212</v>
      </c>
      <c r="D852" s="137">
        <f t="shared" si="27"/>
        <v>58464.304990344099</v>
      </c>
      <c r="E852" s="136">
        <f t="shared" si="28"/>
        <v>2021</v>
      </c>
      <c r="F852" s="135">
        <f>_xlfn.XLOOKUP(D229,'3. Input (des)investeringen '!$B$11:$B$81,'3. Input (des)investeringen '!$E$11:$E$81)</f>
        <v>1</v>
      </c>
    </row>
    <row r="853" spans="2:6">
      <c r="B853">
        <v>213</v>
      </c>
      <c r="D853" s="137">
        <f t="shared" si="27"/>
        <v>280032.44418820832</v>
      </c>
      <c r="E853" s="136">
        <f t="shared" si="28"/>
        <v>2021</v>
      </c>
      <c r="F853" s="135">
        <f>_xlfn.XLOOKUP(D230,'3. Input (des)investeringen '!$B$11:$B$81,'3. Input (des)investeringen '!$E$11:$E$81)</f>
        <v>1</v>
      </c>
    </row>
    <row r="854" spans="2:6">
      <c r="B854">
        <v>214</v>
      </c>
      <c r="D854" s="137">
        <f t="shared" si="27"/>
        <v>148341.65621620402</v>
      </c>
      <c r="E854" s="136">
        <f t="shared" si="28"/>
        <v>2021</v>
      </c>
      <c r="F854" s="135">
        <f>_xlfn.XLOOKUP(D231,'3. Input (des)investeringen '!$B$11:$B$81,'3. Input (des)investeringen '!$E$11:$E$81)</f>
        <v>1</v>
      </c>
    </row>
    <row r="855" spans="2:6">
      <c r="B855">
        <v>215</v>
      </c>
      <c r="D855" s="137">
        <f t="shared" si="27"/>
        <v>44049.749833951413</v>
      </c>
      <c r="E855" s="136">
        <f t="shared" si="28"/>
        <v>2021</v>
      </c>
      <c r="F855" s="135">
        <f>_xlfn.XLOOKUP(D232,'3. Input (des)investeringen '!$B$11:$B$81,'3. Input (des)investeringen '!$E$11:$E$81)</f>
        <v>1</v>
      </c>
    </row>
    <row r="856" spans="2:6">
      <c r="B856">
        <v>216</v>
      </c>
      <c r="D856" s="137">
        <f t="shared" si="27"/>
        <v>20139.757063131787</v>
      </c>
      <c r="E856" s="136">
        <f t="shared" si="28"/>
        <v>2021</v>
      </c>
      <c r="F856" s="135">
        <f>_xlfn.XLOOKUP(D233,'3. Input (des)investeringen '!$B$11:$B$81,'3. Input (des)investeringen '!$E$11:$E$81)</f>
        <v>1</v>
      </c>
    </row>
    <row r="857" spans="2:6">
      <c r="B857">
        <v>217</v>
      </c>
      <c r="D857" s="137">
        <f t="shared" si="27"/>
        <v>189844.78929481862</v>
      </c>
      <c r="E857" s="136">
        <f t="shared" si="28"/>
        <v>2021</v>
      </c>
      <c r="F857" s="135">
        <f>_xlfn.XLOOKUP(D234,'3. Input (des)investeringen '!$B$11:$B$81,'3. Input (des)investeringen '!$E$11:$E$81)</f>
        <v>1</v>
      </c>
    </row>
    <row r="858" spans="2:6">
      <c r="B858">
        <v>218</v>
      </c>
      <c r="D858" s="137">
        <f t="shared" si="27"/>
        <v>104010926.97902162</v>
      </c>
      <c r="E858" s="136">
        <f t="shared" si="28"/>
        <v>2021</v>
      </c>
      <c r="F858" s="135">
        <f>_xlfn.XLOOKUP(D235,'3. Input (des)investeringen '!$B$11:$B$81,'3. Input (des)investeringen '!$E$11:$E$81)</f>
        <v>0</v>
      </c>
    </row>
    <row r="859" spans="2:6">
      <c r="B859">
        <v>219</v>
      </c>
      <c r="D859" s="137">
        <f t="shared" si="27"/>
        <v>116891.95984626604</v>
      </c>
      <c r="E859" s="136">
        <f t="shared" si="28"/>
        <v>2021</v>
      </c>
      <c r="F859" s="135">
        <f>_xlfn.XLOOKUP(D236,'3. Input (des)investeringen '!$B$11:$B$81,'3. Input (des)investeringen '!$E$11:$E$81)</f>
        <v>0</v>
      </c>
    </row>
    <row r="860" spans="2:6">
      <c r="B860">
        <v>220</v>
      </c>
      <c r="D860" s="137">
        <f t="shared" si="27"/>
        <v>911799.99730978173</v>
      </c>
      <c r="E860" s="136">
        <f t="shared" si="28"/>
        <v>2021</v>
      </c>
      <c r="F860" s="135">
        <f>_xlfn.XLOOKUP(D237,'3. Input (des)investeringen '!$B$11:$B$81,'3. Input (des)investeringen '!$E$11:$E$81)</f>
        <v>0</v>
      </c>
    </row>
    <row r="861" spans="2:6">
      <c r="B861">
        <v>221</v>
      </c>
      <c r="D861" s="137">
        <f t="shared" si="27"/>
        <v>170454.15687331129</v>
      </c>
      <c r="E861" s="136">
        <f t="shared" si="28"/>
        <v>2021</v>
      </c>
      <c r="F861" s="135">
        <f>_xlfn.XLOOKUP(D238,'3. Input (des)investeringen '!$B$11:$B$81,'3. Input (des)investeringen '!$E$11:$E$81)</f>
        <v>0</v>
      </c>
    </row>
    <row r="862" spans="2:6">
      <c r="B862">
        <v>222</v>
      </c>
      <c r="D862" s="137">
        <f t="shared" si="27"/>
        <v>369982.18838464137</v>
      </c>
      <c r="E862" s="136">
        <f t="shared" si="28"/>
        <v>2021</v>
      </c>
      <c r="F862" s="135">
        <f>_xlfn.XLOOKUP(D239,'3. Input (des)investeringen '!$B$11:$B$81,'3. Input (des)investeringen '!$E$11:$E$81)</f>
        <v>0</v>
      </c>
    </row>
    <row r="863" spans="2:6">
      <c r="B863">
        <v>223</v>
      </c>
      <c r="D863" s="137">
        <f t="shared" si="27"/>
        <v>522874.68696638738</v>
      </c>
      <c r="E863" s="136">
        <f t="shared" si="28"/>
        <v>2021</v>
      </c>
      <c r="F863" s="135">
        <f>_xlfn.XLOOKUP(D240,'3. Input (des)investeringen '!$B$11:$B$81,'3. Input (des)investeringen '!$E$11:$E$81)</f>
        <v>0</v>
      </c>
    </row>
    <row r="864" spans="2:6">
      <c r="B864">
        <v>224</v>
      </c>
      <c r="D864" s="137">
        <f t="shared" si="27"/>
        <v>8992226.8388336189</v>
      </c>
      <c r="E864" s="136">
        <f t="shared" si="28"/>
        <v>2021</v>
      </c>
      <c r="F864" s="135">
        <f>_xlfn.XLOOKUP(D241,'3. Input (des)investeringen '!$B$11:$B$81,'3. Input (des)investeringen '!$E$11:$E$81)</f>
        <v>0</v>
      </c>
    </row>
    <row r="865" spans="2:6">
      <c r="B865">
        <v>225</v>
      </c>
      <c r="D865" s="137">
        <f t="shared" si="27"/>
        <v>1248165.1609976974</v>
      </c>
      <c r="E865" s="136">
        <f t="shared" si="28"/>
        <v>2021</v>
      </c>
      <c r="F865" s="135">
        <f>_xlfn.XLOOKUP(D242,'3. Input (des)investeringen '!$B$11:$B$81,'3. Input (des)investeringen '!$E$11:$E$81)</f>
        <v>0</v>
      </c>
    </row>
    <row r="866" spans="2:6">
      <c r="B866">
        <v>226</v>
      </c>
      <c r="D866" s="137">
        <f t="shared" si="27"/>
        <v>65321.486835707648</v>
      </c>
      <c r="E866" s="136">
        <f t="shared" si="28"/>
        <v>2021</v>
      </c>
      <c r="F866" s="135">
        <f>_xlfn.XLOOKUP(D243,'3. Input (des)investeringen '!$B$11:$B$81,'3. Input (des)investeringen '!$E$11:$E$81)</f>
        <v>0</v>
      </c>
    </row>
    <row r="867" spans="2:6">
      <c r="B867">
        <v>227</v>
      </c>
      <c r="D867" s="137">
        <f t="shared" si="27"/>
        <v>4156569.4731986006</v>
      </c>
      <c r="E867" s="136">
        <f t="shared" si="28"/>
        <v>2021</v>
      </c>
      <c r="F867" s="135">
        <f>_xlfn.XLOOKUP(D244,'3. Input (des)investeringen '!$B$11:$B$81,'3. Input (des)investeringen '!$E$11:$E$81)</f>
        <v>0</v>
      </c>
    </row>
    <row r="868" spans="2:6">
      <c r="B868">
        <v>228</v>
      </c>
      <c r="D868" s="137">
        <f t="shared" si="27"/>
        <v>4146788.7842293433</v>
      </c>
      <c r="E868" s="136">
        <f t="shared" si="28"/>
        <v>2021</v>
      </c>
      <c r="F868" s="135">
        <f>_xlfn.XLOOKUP(D245,'3. Input (des)investeringen '!$B$11:$B$81,'3. Input (des)investeringen '!$E$11:$E$81)</f>
        <v>0</v>
      </c>
    </row>
    <row r="869" spans="2:6">
      <c r="B869">
        <v>229</v>
      </c>
      <c r="D869" s="137">
        <f t="shared" si="27"/>
        <v>-230531.07145305187</v>
      </c>
      <c r="E869" s="136">
        <f t="shared" si="28"/>
        <v>2021</v>
      </c>
      <c r="F869" s="135">
        <f>_xlfn.XLOOKUP(D246,'3. Input (des)investeringen '!$B$11:$B$81,'3. Input (des)investeringen '!$E$11:$E$81)</f>
        <v>0</v>
      </c>
    </row>
    <row r="870" spans="2:6">
      <c r="B870">
        <v>230</v>
      </c>
      <c r="D870" s="137">
        <f t="shared" si="27"/>
        <v>1523751.932813362</v>
      </c>
      <c r="E870" s="136">
        <f t="shared" si="28"/>
        <v>2021</v>
      </c>
      <c r="F870" s="135">
        <f>_xlfn.XLOOKUP(D247,'3. Input (des)investeringen '!$B$11:$B$81,'3. Input (des)investeringen '!$E$11:$E$81)</f>
        <v>0</v>
      </c>
    </row>
    <row r="871" spans="2:6">
      <c r="B871">
        <v>231</v>
      </c>
      <c r="D871" s="137">
        <f t="shared" si="27"/>
        <v>1297007.6448952188</v>
      </c>
      <c r="E871" s="136">
        <f t="shared" si="28"/>
        <v>2021</v>
      </c>
      <c r="F871" s="135">
        <f>_xlfn.XLOOKUP(D248,'3. Input (des)investeringen '!$B$11:$B$81,'3. Input (des)investeringen '!$E$11:$E$81)</f>
        <v>0</v>
      </c>
    </row>
    <row r="872" spans="2:6">
      <c r="B872">
        <v>232</v>
      </c>
      <c r="D872" s="137">
        <f t="shared" si="27"/>
        <v>4783603.0620347345</v>
      </c>
      <c r="E872" s="136">
        <f t="shared" si="28"/>
        <v>2021</v>
      </c>
      <c r="F872" s="135">
        <f>_xlfn.XLOOKUP(D249,'3. Input (des)investeringen '!$B$11:$B$81,'3. Input (des)investeringen '!$E$11:$E$81)</f>
        <v>0</v>
      </c>
    </row>
    <row r="873" spans="2:6">
      <c r="B873">
        <v>233</v>
      </c>
      <c r="D873" s="137">
        <f t="shared" si="27"/>
        <v>12349.860653952734</v>
      </c>
      <c r="E873" s="136">
        <f t="shared" si="28"/>
        <v>2021</v>
      </c>
      <c r="F873" s="135">
        <f>_xlfn.XLOOKUP(D250,'3. Input (des)investeringen '!$B$11:$B$81,'3. Input (des)investeringen '!$E$11:$E$81)</f>
        <v>0</v>
      </c>
    </row>
    <row r="874" spans="2:6">
      <c r="B874">
        <v>234</v>
      </c>
      <c r="D874" s="137">
        <f t="shared" si="27"/>
        <v>114981.28949244491</v>
      </c>
      <c r="E874" s="136">
        <f t="shared" si="28"/>
        <v>2021</v>
      </c>
      <c r="F874" s="135">
        <f>_xlfn.XLOOKUP(D251,'3. Input (des)investeringen '!$B$11:$B$81,'3. Input (des)investeringen '!$E$11:$E$81)</f>
        <v>0</v>
      </c>
    </row>
    <row r="875" spans="2:6">
      <c r="B875">
        <v>235</v>
      </c>
      <c r="D875" s="137">
        <f t="shared" si="27"/>
        <v>19331.1200477034</v>
      </c>
      <c r="E875" s="136">
        <f t="shared" si="28"/>
        <v>2021</v>
      </c>
      <c r="F875" s="135">
        <f>_xlfn.XLOOKUP(D252,'3. Input (des)investeringen '!$B$11:$B$81,'3. Input (des)investeringen '!$E$11:$E$81)</f>
        <v>0</v>
      </c>
    </row>
    <row r="876" spans="2:6">
      <c r="B876">
        <v>236</v>
      </c>
      <c r="D876" s="137">
        <f t="shared" si="27"/>
        <v>20851.224859054288</v>
      </c>
      <c r="E876" s="136">
        <f t="shared" si="28"/>
        <v>2021</v>
      </c>
      <c r="F876" s="135">
        <f>_xlfn.XLOOKUP(D253,'3. Input (des)investeringen '!$B$11:$B$81,'3. Input (des)investeringen '!$E$11:$E$81)</f>
        <v>0</v>
      </c>
    </row>
    <row r="877" spans="2:6">
      <c r="B877">
        <v>237</v>
      </c>
      <c r="D877" s="137">
        <f t="shared" si="27"/>
        <v>1765293.8649986126</v>
      </c>
      <c r="E877" s="136">
        <f t="shared" si="28"/>
        <v>2021</v>
      </c>
      <c r="F877" s="135">
        <f>_xlfn.XLOOKUP(D254,'3. Input (des)investeringen '!$B$11:$B$81,'3. Input (des)investeringen '!$E$11:$E$81)</f>
        <v>0</v>
      </c>
    </row>
    <row r="878" spans="2:6">
      <c r="B878">
        <v>238</v>
      </c>
      <c r="D878" s="137">
        <f t="shared" si="27"/>
        <v>285321.61534912506</v>
      </c>
      <c r="E878" s="136">
        <f t="shared" si="28"/>
        <v>2021</v>
      </c>
      <c r="F878" s="135">
        <f>_xlfn.XLOOKUP(D255,'3. Input (des)investeringen '!$B$11:$B$81,'3. Input (des)investeringen '!$E$11:$E$81)</f>
        <v>0</v>
      </c>
    </row>
    <row r="879" spans="2:6">
      <c r="B879">
        <v>239</v>
      </c>
      <c r="D879" s="137">
        <f t="shared" si="27"/>
        <v>149378.05172204439</v>
      </c>
      <c r="E879" s="136">
        <f t="shared" si="28"/>
        <v>2021</v>
      </c>
      <c r="F879" s="135">
        <f>_xlfn.XLOOKUP(D256,'3. Input (des)investeringen '!$B$11:$B$81,'3. Input (des)investeringen '!$E$11:$E$81)</f>
        <v>0</v>
      </c>
    </row>
    <row r="880" spans="2:6">
      <c r="B880">
        <v>240</v>
      </c>
      <c r="D880" s="137">
        <f t="shared" si="27"/>
        <v>243984.22373602603</v>
      </c>
      <c r="E880" s="136">
        <f t="shared" si="28"/>
        <v>2021</v>
      </c>
      <c r="F880" s="135">
        <f>_xlfn.XLOOKUP(D257,'3. Input (des)investeringen '!$B$11:$B$81,'3. Input (des)investeringen '!$E$11:$E$81)</f>
        <v>0</v>
      </c>
    </row>
    <row r="881" spans="2:6">
      <c r="B881">
        <v>241</v>
      </c>
      <c r="D881" s="137">
        <f t="shared" si="27"/>
        <v>104610.26629596196</v>
      </c>
      <c r="E881" s="136">
        <f t="shared" si="28"/>
        <v>2021</v>
      </c>
      <c r="F881" s="135">
        <f>_xlfn.XLOOKUP(D258,'3. Input (des)investeringen '!$B$11:$B$81,'3. Input (des)investeringen '!$E$11:$E$81)</f>
        <v>0</v>
      </c>
    </row>
    <row r="882" spans="2:6">
      <c r="B882">
        <v>242</v>
      </c>
      <c r="D882" s="137">
        <f t="shared" si="27"/>
        <v>195391.21351023228</v>
      </c>
      <c r="E882" s="136">
        <f t="shared" si="28"/>
        <v>2021</v>
      </c>
      <c r="F882" s="135">
        <f>_xlfn.XLOOKUP(D259,'3. Input (des)investeringen '!$B$11:$B$81,'3. Input (des)investeringen '!$E$11:$E$81)</f>
        <v>0</v>
      </c>
    </row>
    <row r="883" spans="2:6">
      <c r="B883">
        <v>243</v>
      </c>
      <c r="D883" s="137">
        <f t="shared" si="27"/>
        <v>163915.44571076255</v>
      </c>
      <c r="E883" s="136">
        <f t="shared" si="28"/>
        <v>2021</v>
      </c>
      <c r="F883" s="135">
        <f>_xlfn.XLOOKUP(D260,'3. Input (des)investeringen '!$B$11:$B$81,'3. Input (des)investeringen '!$E$11:$E$81)</f>
        <v>0</v>
      </c>
    </row>
    <row r="884" spans="2:6">
      <c r="B884">
        <v>244</v>
      </c>
      <c r="D884" s="137">
        <f t="shared" si="27"/>
        <v>32969.87889546567</v>
      </c>
      <c r="E884" s="136">
        <f t="shared" si="28"/>
        <v>2021</v>
      </c>
      <c r="F884" s="135">
        <f>_xlfn.XLOOKUP(D261,'3. Input (des)investeringen '!$B$11:$B$81,'3. Input (des)investeringen '!$E$11:$E$81)</f>
        <v>0</v>
      </c>
    </row>
    <row r="885" spans="2:6">
      <c r="B885">
        <v>245</v>
      </c>
      <c r="D885" s="137">
        <f t="shared" si="27"/>
        <v>480037.33780433988</v>
      </c>
      <c r="E885" s="136">
        <f t="shared" si="28"/>
        <v>2021</v>
      </c>
      <c r="F885" s="135">
        <f>_xlfn.XLOOKUP(D262,'3. Input (des)investeringen '!$B$11:$B$81,'3. Input (des)investeringen '!$E$11:$E$81)</f>
        <v>0</v>
      </c>
    </row>
    <row r="886" spans="2:6">
      <c r="B886">
        <v>246</v>
      </c>
      <c r="D886" s="137">
        <f t="shared" si="27"/>
        <v>39584.037201071034</v>
      </c>
      <c r="E886" s="136">
        <f t="shared" si="28"/>
        <v>2021</v>
      </c>
      <c r="F886" s="135">
        <f>_xlfn.XLOOKUP(D263,'3. Input (des)investeringen '!$B$11:$B$81,'3. Input (des)investeringen '!$E$11:$E$81)</f>
        <v>0</v>
      </c>
    </row>
    <row r="887" spans="2:6">
      <c r="B887">
        <v>247</v>
      </c>
      <c r="D887" s="137">
        <f t="shared" si="27"/>
        <v>130083.06844424587</v>
      </c>
      <c r="E887" s="136">
        <f t="shared" si="28"/>
        <v>2021</v>
      </c>
      <c r="F887" s="135">
        <f>_xlfn.XLOOKUP(D264,'3. Input (des)investeringen '!$B$11:$B$81,'3. Input (des)investeringen '!$E$11:$E$81)</f>
        <v>0</v>
      </c>
    </row>
    <row r="888" spans="2:6">
      <c r="B888">
        <v>248</v>
      </c>
      <c r="D888" s="137">
        <f t="shared" si="27"/>
        <v>93719.44025903086</v>
      </c>
      <c r="E888" s="136">
        <f t="shared" si="28"/>
        <v>2021</v>
      </c>
      <c r="F888" s="135">
        <f>_xlfn.XLOOKUP(D265,'3. Input (des)investeringen '!$B$11:$B$81,'3. Input (des)investeringen '!$E$11:$E$81)</f>
        <v>0</v>
      </c>
    </row>
    <row r="889" spans="2:6">
      <c r="B889">
        <v>249</v>
      </c>
      <c r="D889" s="137">
        <f t="shared" si="27"/>
        <v>935644.29138639243</v>
      </c>
      <c r="E889" s="136">
        <f t="shared" si="28"/>
        <v>2021</v>
      </c>
      <c r="F889" s="135">
        <f>_xlfn.XLOOKUP(D266,'3. Input (des)investeringen '!$B$11:$B$81,'3. Input (des)investeringen '!$E$11:$E$81)</f>
        <v>0</v>
      </c>
    </row>
    <row r="890" spans="2:6">
      <c r="B890">
        <v>250</v>
      </c>
      <c r="D890" s="137">
        <f t="shared" si="27"/>
        <v>335934.63931652613</v>
      </c>
      <c r="E890" s="136">
        <f t="shared" si="28"/>
        <v>2021</v>
      </c>
      <c r="F890" s="135">
        <f>_xlfn.XLOOKUP(D267,'3. Input (des)investeringen '!$B$11:$B$81,'3. Input (des)investeringen '!$E$11:$E$81)</f>
        <v>0</v>
      </c>
    </row>
    <row r="891" spans="2:6">
      <c r="B891">
        <v>251</v>
      </c>
      <c r="D891" s="137">
        <f t="shared" si="27"/>
        <v>490147.87998982042</v>
      </c>
      <c r="E891" s="136">
        <f t="shared" si="28"/>
        <v>2021</v>
      </c>
      <c r="F891" s="135">
        <f>_xlfn.XLOOKUP(D268,'3. Input (des)investeringen '!$B$11:$B$81,'3. Input (des)investeringen '!$E$11:$E$81)</f>
        <v>0</v>
      </c>
    </row>
    <row r="892" spans="2:6">
      <c r="B892">
        <v>252</v>
      </c>
      <c r="D892" s="137">
        <f t="shared" si="27"/>
        <v>13148.18159183512</v>
      </c>
      <c r="E892" s="136">
        <f t="shared" si="28"/>
        <v>2021</v>
      </c>
      <c r="F892" s="135">
        <f>_xlfn.XLOOKUP(D269,'3. Input (des)investeringen '!$B$11:$B$81,'3. Input (des)investeringen '!$E$11:$E$81)</f>
        <v>1</v>
      </c>
    </row>
    <row r="893" spans="2:6">
      <c r="B893">
        <v>253</v>
      </c>
      <c r="D893" s="137">
        <f t="shared" si="27"/>
        <v>2198.8097783725052</v>
      </c>
      <c r="E893" s="136">
        <f t="shared" si="28"/>
        <v>2021</v>
      </c>
      <c r="F893" s="135">
        <f>_xlfn.XLOOKUP(D270,'3. Input (des)investeringen '!$B$11:$B$81,'3. Input (des)investeringen '!$E$11:$E$81)</f>
        <v>1</v>
      </c>
    </row>
    <row r="894" spans="2:6">
      <c r="B894">
        <v>254</v>
      </c>
      <c r="D894" s="137">
        <f t="shared" si="27"/>
        <v>969.85938554552843</v>
      </c>
      <c r="E894" s="136">
        <f t="shared" si="28"/>
        <v>2021</v>
      </c>
      <c r="F894" s="135">
        <f>_xlfn.XLOOKUP(D271,'3. Input (des)investeringen '!$B$11:$B$81,'3. Input (des)investeringen '!$E$11:$E$81)</f>
        <v>1</v>
      </c>
    </row>
    <row r="895" spans="2:6">
      <c r="B895">
        <v>255</v>
      </c>
      <c r="D895" s="137">
        <f t="shared" si="27"/>
        <v>59918.898744918304</v>
      </c>
      <c r="E895" s="136">
        <f t="shared" si="28"/>
        <v>2021</v>
      </c>
      <c r="F895" s="135">
        <f>_xlfn.XLOOKUP(D272,'3. Input (des)investeringen '!$B$11:$B$81,'3. Input (des)investeringen '!$E$11:$E$81)</f>
        <v>1</v>
      </c>
    </row>
    <row r="896" spans="2:6">
      <c r="B896">
        <v>256</v>
      </c>
      <c r="D896" s="137">
        <f t="shared" si="27"/>
        <v>2839.9947986221796</v>
      </c>
      <c r="E896" s="136">
        <f t="shared" si="28"/>
        <v>2021</v>
      </c>
      <c r="F896" s="135">
        <f>_xlfn.XLOOKUP(D273,'3. Input (des)investeringen '!$B$11:$B$81,'3. Input (des)investeringen '!$E$11:$E$81)</f>
        <v>1</v>
      </c>
    </row>
    <row r="897" spans="2:6">
      <c r="B897">
        <v>257</v>
      </c>
      <c r="D897" s="137">
        <f t="shared" ref="D897:D960" si="29">F274*INDEX($E$556:$CG$636,E274-1945,G274-1945)</f>
        <v>637836.07775882166</v>
      </c>
      <c r="E897" s="136">
        <f t="shared" ref="E897:E960" si="30">G274</f>
        <v>2021</v>
      </c>
      <c r="F897" s="135">
        <f>_xlfn.XLOOKUP(D274,'3. Input (des)investeringen '!$B$11:$B$81,'3. Input (des)investeringen '!$E$11:$E$81)</f>
        <v>1</v>
      </c>
    </row>
    <row r="898" spans="2:6">
      <c r="B898">
        <v>258</v>
      </c>
      <c r="D898" s="137">
        <f t="shared" si="29"/>
        <v>64198.222918813022</v>
      </c>
      <c r="E898" s="136">
        <f t="shared" si="30"/>
        <v>2021</v>
      </c>
      <c r="F898" s="135">
        <f>_xlfn.XLOOKUP(D275,'3. Input (des)investeringen '!$B$11:$B$81,'3. Input (des)investeringen '!$E$11:$E$81)</f>
        <v>1</v>
      </c>
    </row>
    <row r="899" spans="2:6">
      <c r="B899">
        <v>259</v>
      </c>
      <c r="D899" s="137">
        <f t="shared" si="29"/>
        <v>13522.842733938553</v>
      </c>
      <c r="E899" s="136">
        <f t="shared" si="30"/>
        <v>2021</v>
      </c>
      <c r="F899" s="135">
        <f>_xlfn.XLOOKUP(D276,'3. Input (des)investeringen '!$B$11:$B$81,'3. Input (des)investeringen '!$E$11:$E$81)</f>
        <v>1</v>
      </c>
    </row>
    <row r="900" spans="2:6">
      <c r="B900">
        <v>260</v>
      </c>
      <c r="D900" s="137">
        <f t="shared" si="29"/>
        <v>892.28276518311873</v>
      </c>
      <c r="E900" s="136">
        <f t="shared" si="30"/>
        <v>2021</v>
      </c>
      <c r="F900" s="135">
        <f>_xlfn.XLOOKUP(D277,'3. Input (des)investeringen '!$B$11:$B$81,'3. Input (des)investeringen '!$E$11:$E$81)</f>
        <v>1</v>
      </c>
    </row>
    <row r="901" spans="2:6">
      <c r="B901">
        <v>261</v>
      </c>
      <c r="D901" s="137">
        <f t="shared" si="29"/>
        <v>14093.341376277704</v>
      </c>
      <c r="E901" s="136">
        <f t="shared" si="30"/>
        <v>2021</v>
      </c>
      <c r="F901" s="135">
        <f>_xlfn.XLOOKUP(D278,'3. Input (des)investeringen '!$B$11:$B$81,'3. Input (des)investeringen '!$E$11:$E$81)</f>
        <v>1</v>
      </c>
    </row>
    <row r="902" spans="2:6">
      <c r="B902">
        <v>262</v>
      </c>
      <c r="D902" s="137">
        <f t="shared" si="29"/>
        <v>15593.002667778068</v>
      </c>
      <c r="E902" s="136">
        <f t="shared" si="30"/>
        <v>2021</v>
      </c>
      <c r="F902" s="135">
        <f>_xlfn.XLOOKUP(D279,'3. Input (des)investeringen '!$B$11:$B$81,'3. Input (des)investeringen '!$E$11:$E$81)</f>
        <v>1</v>
      </c>
    </row>
    <row r="903" spans="2:6">
      <c r="B903">
        <v>263</v>
      </c>
      <c r="D903" s="137">
        <f t="shared" si="29"/>
        <v>2163.7971819391896</v>
      </c>
      <c r="E903" s="136">
        <f t="shared" si="30"/>
        <v>2021</v>
      </c>
      <c r="F903" s="135">
        <f>_xlfn.XLOOKUP(D280,'3. Input (des)investeringen '!$B$11:$B$81,'3. Input (des)investeringen '!$E$11:$E$81)</f>
        <v>1</v>
      </c>
    </row>
    <row r="904" spans="2:6">
      <c r="B904">
        <v>264</v>
      </c>
      <c r="D904" s="137">
        <f t="shared" si="29"/>
        <v>70198.665179236268</v>
      </c>
      <c r="E904" s="136">
        <f t="shared" si="30"/>
        <v>2021</v>
      </c>
      <c r="F904" s="135">
        <f>_xlfn.XLOOKUP(D281,'3. Input (des)investeringen '!$B$11:$B$81,'3. Input (des)investeringen '!$E$11:$E$81)</f>
        <v>1</v>
      </c>
    </row>
    <row r="905" spans="2:6">
      <c r="B905">
        <v>265</v>
      </c>
      <c r="D905" s="137">
        <f t="shared" si="29"/>
        <v>4210.7603497279788</v>
      </c>
      <c r="E905" s="136">
        <f t="shared" si="30"/>
        <v>2021</v>
      </c>
      <c r="F905" s="135">
        <f>_xlfn.XLOOKUP(D282,'3. Input (des)investeringen '!$B$11:$B$81,'3. Input (des)investeringen '!$E$11:$E$81)</f>
        <v>1</v>
      </c>
    </row>
    <row r="906" spans="2:6">
      <c r="B906">
        <v>266</v>
      </c>
      <c r="D906" s="137">
        <f t="shared" si="29"/>
        <v>5034.7947985725787</v>
      </c>
      <c r="E906" s="136">
        <f t="shared" si="30"/>
        <v>2021</v>
      </c>
      <c r="F906" s="135">
        <f>_xlfn.XLOOKUP(D283,'3. Input (des)investeringen '!$B$11:$B$81,'3. Input (des)investeringen '!$E$11:$E$81)</f>
        <v>1</v>
      </c>
    </row>
    <row r="907" spans="2:6">
      <c r="B907">
        <v>267</v>
      </c>
      <c r="D907" s="137">
        <f t="shared" si="29"/>
        <v>99834.624732352502</v>
      </c>
      <c r="E907" s="136">
        <f t="shared" si="30"/>
        <v>2021</v>
      </c>
      <c r="F907" s="135">
        <f>_xlfn.XLOOKUP(D284,'3. Input (des)investeringen '!$B$11:$B$81,'3. Input (des)investeringen '!$E$11:$E$81)</f>
        <v>1</v>
      </c>
    </row>
    <row r="908" spans="2:6">
      <c r="B908">
        <v>268</v>
      </c>
      <c r="D908" s="137">
        <f t="shared" si="29"/>
        <v>6147.3001511106786</v>
      </c>
      <c r="E908" s="136">
        <f t="shared" si="30"/>
        <v>2021</v>
      </c>
      <c r="F908" s="135">
        <f>_xlfn.XLOOKUP(D285,'3. Input (des)investeringen '!$B$11:$B$81,'3. Input (des)investeringen '!$E$11:$E$81)</f>
        <v>1</v>
      </c>
    </row>
    <row r="909" spans="2:6">
      <c r="B909">
        <v>269</v>
      </c>
      <c r="D909" s="137">
        <f t="shared" si="29"/>
        <v>10192.952624599267</v>
      </c>
      <c r="E909" s="136">
        <f t="shared" si="30"/>
        <v>2021</v>
      </c>
      <c r="F909" s="135">
        <f>_xlfn.XLOOKUP(D286,'3. Input (des)investeringen '!$B$11:$B$81,'3. Input (des)investeringen '!$E$11:$E$81)</f>
        <v>1</v>
      </c>
    </row>
    <row r="910" spans="2:6">
      <c r="B910">
        <v>270</v>
      </c>
      <c r="D910" s="137">
        <f t="shared" si="29"/>
        <v>11818921.881351909</v>
      </c>
      <c r="E910" s="136">
        <f t="shared" si="30"/>
        <v>2021</v>
      </c>
      <c r="F910" s="135">
        <f>_xlfn.XLOOKUP(D287,'3. Input (des)investeringen '!$B$11:$B$81,'3. Input (des)investeringen '!$E$11:$E$81)</f>
        <v>1</v>
      </c>
    </row>
    <row r="911" spans="2:6">
      <c r="B911">
        <v>271</v>
      </c>
      <c r="D911" s="137">
        <f t="shared" si="29"/>
        <v>11191.738605549699</v>
      </c>
      <c r="E911" s="136">
        <f t="shared" si="30"/>
        <v>2021</v>
      </c>
      <c r="F911" s="135">
        <f>_xlfn.XLOOKUP(D288,'3. Input (des)investeringen '!$B$11:$B$81,'3. Input (des)investeringen '!$E$11:$E$81)</f>
        <v>1</v>
      </c>
    </row>
    <row r="912" spans="2:6">
      <c r="B912">
        <v>272</v>
      </c>
      <c r="D912" s="137">
        <f t="shared" si="29"/>
        <v>4358.6895977904169</v>
      </c>
      <c r="E912" s="136">
        <f t="shared" si="30"/>
        <v>2021</v>
      </c>
      <c r="F912" s="135">
        <f>_xlfn.XLOOKUP(D289,'3. Input (des)investeringen '!$B$11:$B$81,'3. Input (des)investeringen '!$E$11:$E$81)</f>
        <v>1</v>
      </c>
    </row>
    <row r="913" spans="2:6">
      <c r="B913">
        <v>273</v>
      </c>
      <c r="D913" s="137">
        <f t="shared" si="29"/>
        <v>4298.2967550578487</v>
      </c>
      <c r="E913" s="136">
        <f t="shared" si="30"/>
        <v>2021</v>
      </c>
      <c r="F913" s="135">
        <f>_xlfn.XLOOKUP(D290,'3. Input (des)investeringen '!$B$11:$B$81,'3. Input (des)investeringen '!$E$11:$E$81)</f>
        <v>1</v>
      </c>
    </row>
    <row r="914" spans="2:6">
      <c r="B914">
        <v>274</v>
      </c>
      <c r="D914" s="137">
        <f t="shared" si="29"/>
        <v>392969.28707945748</v>
      </c>
      <c r="E914" s="136">
        <f t="shared" si="30"/>
        <v>2021</v>
      </c>
      <c r="F914" s="135">
        <f>_xlfn.XLOOKUP(D291,'3. Input (des)investeringen '!$B$11:$B$81,'3. Input (des)investeringen '!$E$11:$E$81)</f>
        <v>1</v>
      </c>
    </row>
    <row r="915" spans="2:6">
      <c r="B915">
        <v>275</v>
      </c>
      <c r="D915" s="137">
        <f t="shared" si="29"/>
        <v>30500.195074069827</v>
      </c>
      <c r="E915" s="136">
        <f t="shared" si="30"/>
        <v>2021</v>
      </c>
      <c r="F915" s="135">
        <f>_xlfn.XLOOKUP(D292,'3. Input (des)investeringen '!$B$11:$B$81,'3. Input (des)investeringen '!$E$11:$E$81)</f>
        <v>1</v>
      </c>
    </row>
    <row r="916" spans="2:6">
      <c r="B916">
        <v>276</v>
      </c>
      <c r="D916" s="137">
        <f t="shared" si="29"/>
        <v>1634.829629192873</v>
      </c>
      <c r="E916" s="136">
        <f t="shared" si="30"/>
        <v>2021</v>
      </c>
      <c r="F916" s="135">
        <f>_xlfn.XLOOKUP(D293,'3. Input (des)investeringen '!$B$11:$B$81,'3. Input (des)investeringen '!$E$11:$E$81)</f>
        <v>1</v>
      </c>
    </row>
    <row r="917" spans="2:6">
      <c r="B917">
        <v>277</v>
      </c>
      <c r="D917" s="137">
        <f t="shared" si="29"/>
        <v>3718.1735391030879</v>
      </c>
      <c r="E917" s="136">
        <f t="shared" si="30"/>
        <v>2021</v>
      </c>
      <c r="F917" s="135">
        <f>_xlfn.XLOOKUP(D294,'3. Input (des)investeringen '!$B$11:$B$81,'3. Input (des)investeringen '!$E$11:$E$81)</f>
        <v>1</v>
      </c>
    </row>
    <row r="918" spans="2:6">
      <c r="B918">
        <v>278</v>
      </c>
      <c r="D918" s="137">
        <f t="shared" si="29"/>
        <v>3603.5041513126812</v>
      </c>
      <c r="E918" s="136">
        <f t="shared" si="30"/>
        <v>2021</v>
      </c>
      <c r="F918" s="135">
        <f>_xlfn.XLOOKUP(D295,'3. Input (des)investeringen '!$B$11:$B$81,'3. Input (des)investeringen '!$E$11:$E$81)</f>
        <v>1</v>
      </c>
    </row>
    <row r="919" spans="2:6">
      <c r="B919">
        <v>279</v>
      </c>
      <c r="D919" s="137">
        <f t="shared" si="29"/>
        <v>41793.8888539033</v>
      </c>
      <c r="E919" s="136">
        <f t="shared" si="30"/>
        <v>2021</v>
      </c>
      <c r="F919" s="135">
        <f>_xlfn.XLOOKUP(D296,'3. Input (des)investeringen '!$B$11:$B$81,'3. Input (des)investeringen '!$E$11:$E$81)</f>
        <v>1</v>
      </c>
    </row>
    <row r="920" spans="2:6">
      <c r="B920">
        <v>280</v>
      </c>
      <c r="D920" s="137">
        <f t="shared" si="29"/>
        <v>336.29464010461714</v>
      </c>
      <c r="E920" s="136">
        <f t="shared" si="30"/>
        <v>2021</v>
      </c>
      <c r="F920" s="135">
        <f>_xlfn.XLOOKUP(D297,'3. Input (des)investeringen '!$B$11:$B$81,'3. Input (des)investeringen '!$E$11:$E$81)</f>
        <v>1</v>
      </c>
    </row>
    <row r="921" spans="2:6">
      <c r="B921">
        <v>281</v>
      </c>
      <c r="D921" s="137">
        <f t="shared" si="29"/>
        <v>4928.815060077477</v>
      </c>
      <c r="E921" s="136">
        <f t="shared" si="30"/>
        <v>2021</v>
      </c>
      <c r="F921" s="135">
        <f>_xlfn.XLOOKUP(D298,'3. Input (des)investeringen '!$B$11:$B$81,'3. Input (des)investeringen '!$E$11:$E$81)</f>
        <v>1</v>
      </c>
    </row>
    <row r="922" spans="2:6">
      <c r="B922">
        <v>282</v>
      </c>
      <c r="D922" s="137">
        <f t="shared" si="29"/>
        <v>10568.050386272796</v>
      </c>
      <c r="E922" s="136">
        <f t="shared" si="30"/>
        <v>2021</v>
      </c>
      <c r="F922" s="135">
        <f>_xlfn.XLOOKUP(D299,'3. Input (des)investeringen '!$B$11:$B$81,'3. Input (des)investeringen '!$E$11:$E$81)</f>
        <v>1</v>
      </c>
    </row>
    <row r="923" spans="2:6">
      <c r="B923">
        <v>283</v>
      </c>
      <c r="D923" s="137">
        <f t="shared" si="29"/>
        <v>42378.464875823673</v>
      </c>
      <c r="E923" s="136">
        <f t="shared" si="30"/>
        <v>2021</v>
      </c>
      <c r="F923" s="135">
        <f>_xlfn.XLOOKUP(D300,'3. Input (des)investeringen '!$B$11:$B$81,'3. Input (des)investeringen '!$E$11:$E$81)</f>
        <v>1</v>
      </c>
    </row>
    <row r="924" spans="2:6">
      <c r="B924">
        <v>284</v>
      </c>
      <c r="D924" s="137">
        <f t="shared" si="29"/>
        <v>45895.075538151323</v>
      </c>
      <c r="E924" s="136">
        <f t="shared" si="30"/>
        <v>2021</v>
      </c>
      <c r="F924" s="135">
        <f>_xlfn.XLOOKUP(D301,'3. Input (des)investeringen '!$B$11:$B$81,'3. Input (des)investeringen '!$E$11:$E$81)</f>
        <v>1</v>
      </c>
    </row>
    <row r="925" spans="2:6">
      <c r="B925">
        <v>285</v>
      </c>
      <c r="D925" s="137">
        <f t="shared" si="29"/>
        <v>1019.0795676930163</v>
      </c>
      <c r="E925" s="136">
        <f t="shared" si="30"/>
        <v>2021</v>
      </c>
      <c r="F925" s="135">
        <f>_xlfn.XLOOKUP(D302,'3. Input (des)investeringen '!$B$11:$B$81,'3. Input (des)investeringen '!$E$11:$E$81)</f>
        <v>1</v>
      </c>
    </row>
    <row r="926" spans="2:6">
      <c r="B926">
        <v>286</v>
      </c>
      <c r="D926" s="137">
        <f t="shared" si="29"/>
        <v>2100.2142001328425</v>
      </c>
      <c r="E926" s="136">
        <f t="shared" si="30"/>
        <v>2021</v>
      </c>
      <c r="F926" s="135">
        <f>_xlfn.XLOOKUP(D303,'3. Input (des)investeringen '!$B$11:$B$81,'3. Input (des)investeringen '!$E$11:$E$81)</f>
        <v>1</v>
      </c>
    </row>
    <row r="927" spans="2:6">
      <c r="B927">
        <v>287</v>
      </c>
      <c r="D927" s="137">
        <f t="shared" si="29"/>
        <v>366.99055079584537</v>
      </c>
      <c r="E927" s="136">
        <f t="shared" si="30"/>
        <v>2021</v>
      </c>
      <c r="F927" s="135">
        <f>_xlfn.XLOOKUP(D304,'3. Input (des)investeringen '!$B$11:$B$81,'3. Input (des)investeringen '!$E$11:$E$81)</f>
        <v>1</v>
      </c>
    </row>
    <row r="928" spans="2:6">
      <c r="B928">
        <v>288</v>
      </c>
      <c r="D928" s="137">
        <f t="shared" si="29"/>
        <v>124607.29559635933</v>
      </c>
      <c r="E928" s="136">
        <f t="shared" si="30"/>
        <v>2021</v>
      </c>
      <c r="F928" s="135">
        <f>_xlfn.XLOOKUP(D305,'3. Input (des)investeringen '!$B$11:$B$81,'3. Input (des)investeringen '!$E$11:$E$81)</f>
        <v>1</v>
      </c>
    </row>
    <row r="929" spans="2:6">
      <c r="B929">
        <v>289</v>
      </c>
      <c r="D929" s="137">
        <f t="shared" si="29"/>
        <v>11394.787114572611</v>
      </c>
      <c r="E929" s="136">
        <f t="shared" si="30"/>
        <v>2021</v>
      </c>
      <c r="F929" s="135">
        <f>_xlfn.XLOOKUP(D306,'3. Input (des)investeringen '!$B$11:$B$81,'3. Input (des)investeringen '!$E$11:$E$81)</f>
        <v>1</v>
      </c>
    </row>
    <row r="930" spans="2:6">
      <c r="B930">
        <v>290</v>
      </c>
      <c r="D930" s="137">
        <f t="shared" si="29"/>
        <v>25202.921441979426</v>
      </c>
      <c r="E930" s="136">
        <f t="shared" si="30"/>
        <v>2021</v>
      </c>
      <c r="F930" s="135">
        <f>_xlfn.XLOOKUP(D307,'3. Input (des)investeringen '!$B$11:$B$81,'3. Input (des)investeringen '!$E$11:$E$81)</f>
        <v>1</v>
      </c>
    </row>
    <row r="931" spans="2:6">
      <c r="B931">
        <v>291</v>
      </c>
      <c r="D931" s="137">
        <f t="shared" si="29"/>
        <v>1593.8026855964886</v>
      </c>
      <c r="E931" s="136">
        <f t="shared" si="30"/>
        <v>2021</v>
      </c>
      <c r="F931" s="135">
        <f>_xlfn.XLOOKUP(D308,'3. Input (des)investeringen '!$B$11:$B$81,'3. Input (des)investeringen '!$E$11:$E$81)</f>
        <v>1</v>
      </c>
    </row>
    <row r="932" spans="2:6">
      <c r="B932">
        <v>292</v>
      </c>
      <c r="D932" s="137">
        <f t="shared" si="29"/>
        <v>5358.9077232865529</v>
      </c>
      <c r="E932" s="136">
        <f t="shared" si="30"/>
        <v>2021</v>
      </c>
      <c r="F932" s="135">
        <f>_xlfn.XLOOKUP(D309,'3. Input (des)investeringen '!$B$11:$B$81,'3. Input (des)investeringen '!$E$11:$E$81)</f>
        <v>1</v>
      </c>
    </row>
    <row r="933" spans="2:6">
      <c r="B933">
        <v>293</v>
      </c>
      <c r="D933" s="137">
        <f t="shared" si="29"/>
        <v>42724.477449178637</v>
      </c>
      <c r="E933" s="136">
        <f t="shared" si="30"/>
        <v>2021</v>
      </c>
      <c r="F933" s="135">
        <f>_xlfn.XLOOKUP(D310,'3. Input (des)investeringen '!$B$11:$B$81,'3. Input (des)investeringen '!$E$11:$E$81)</f>
        <v>1</v>
      </c>
    </row>
    <row r="934" spans="2:6">
      <c r="B934">
        <v>294</v>
      </c>
      <c r="D934" s="137">
        <f t="shared" si="29"/>
        <v>5769.3714682024574</v>
      </c>
      <c r="E934" s="136">
        <f t="shared" si="30"/>
        <v>2021</v>
      </c>
      <c r="F934" s="135">
        <f>_xlfn.XLOOKUP(D311,'3. Input (des)investeringen '!$B$11:$B$81,'3. Input (des)investeringen '!$E$11:$E$81)</f>
        <v>1</v>
      </c>
    </row>
    <row r="935" spans="2:6">
      <c r="B935">
        <v>295</v>
      </c>
      <c r="D935" s="137">
        <f t="shared" si="29"/>
        <v>32593.798813292055</v>
      </c>
      <c r="E935" s="136">
        <f t="shared" si="30"/>
        <v>2021</v>
      </c>
      <c r="F935" s="135">
        <f>_xlfn.XLOOKUP(D312,'3. Input (des)investeringen '!$B$11:$B$81,'3. Input (des)investeringen '!$E$11:$E$81)</f>
        <v>1</v>
      </c>
    </row>
    <row r="936" spans="2:6">
      <c r="B936">
        <v>296</v>
      </c>
      <c r="D936" s="137">
        <f t="shared" si="29"/>
        <v>147471.83523486831</v>
      </c>
      <c r="E936" s="136">
        <f t="shared" si="30"/>
        <v>2021</v>
      </c>
      <c r="F936" s="135">
        <f>_xlfn.XLOOKUP(D313,'3. Input (des)investeringen '!$B$11:$B$81,'3. Input (des)investeringen '!$E$11:$E$81)</f>
        <v>1</v>
      </c>
    </row>
    <row r="937" spans="2:6">
      <c r="B937">
        <v>297</v>
      </c>
      <c r="D937" s="137">
        <f t="shared" si="29"/>
        <v>521013.98608091858</v>
      </c>
      <c r="E937" s="136">
        <f t="shared" si="30"/>
        <v>2021</v>
      </c>
      <c r="F937" s="135">
        <f>_xlfn.XLOOKUP(D314,'3. Input (des)investeringen '!$B$11:$B$81,'3. Input (des)investeringen '!$E$11:$E$81)</f>
        <v>1</v>
      </c>
    </row>
    <row r="938" spans="2:6">
      <c r="B938">
        <v>298</v>
      </c>
      <c r="D938" s="137">
        <f t="shared" si="29"/>
        <v>47308.343375890465</v>
      </c>
      <c r="E938" s="136">
        <f t="shared" si="30"/>
        <v>2021</v>
      </c>
      <c r="F938" s="135">
        <f>_xlfn.XLOOKUP(D315,'3. Input (des)investeringen '!$B$11:$B$81,'3. Input (des)investeringen '!$E$11:$E$81)</f>
        <v>1</v>
      </c>
    </row>
    <row r="939" spans="2:6">
      <c r="B939">
        <v>299</v>
      </c>
      <c r="D939" s="137">
        <f t="shared" si="29"/>
        <v>6986.0961518104068</v>
      </c>
      <c r="E939" s="136">
        <f t="shared" si="30"/>
        <v>2021</v>
      </c>
      <c r="F939" s="135">
        <f>_xlfn.XLOOKUP(D316,'3. Input (des)investeringen '!$B$11:$B$81,'3. Input (des)investeringen '!$E$11:$E$81)</f>
        <v>1</v>
      </c>
    </row>
    <row r="940" spans="2:6">
      <c r="B940">
        <v>300</v>
      </c>
      <c r="D940" s="137">
        <f t="shared" si="29"/>
        <v>4256.1290103364654</v>
      </c>
      <c r="E940" s="136">
        <f t="shared" si="30"/>
        <v>2021</v>
      </c>
      <c r="F940" s="135">
        <f>_xlfn.XLOOKUP(D317,'3. Input (des)investeringen '!$B$11:$B$81,'3. Input (des)investeringen '!$E$11:$E$81)</f>
        <v>1</v>
      </c>
    </row>
    <row r="941" spans="2:6">
      <c r="B941">
        <v>301</v>
      </c>
      <c r="D941" s="137">
        <f t="shared" si="29"/>
        <v>8389.0335760579055</v>
      </c>
      <c r="E941" s="136">
        <f t="shared" si="30"/>
        <v>2021</v>
      </c>
      <c r="F941" s="135">
        <f>_xlfn.XLOOKUP(D318,'3. Input (des)investeringen '!$B$11:$B$81,'3. Input (des)investeringen '!$E$11:$E$81)</f>
        <v>1</v>
      </c>
    </row>
    <row r="942" spans="2:6">
      <c r="B942">
        <v>302</v>
      </c>
      <c r="D942" s="137">
        <f t="shared" si="29"/>
        <v>59207.289824187035</v>
      </c>
      <c r="E942" s="136">
        <f t="shared" si="30"/>
        <v>2021</v>
      </c>
      <c r="F942" s="135">
        <f>_xlfn.XLOOKUP(D319,'3. Input (des)investeringen '!$B$11:$B$81,'3. Input (des)investeringen '!$E$11:$E$81)</f>
        <v>1</v>
      </c>
    </row>
    <row r="943" spans="2:6">
      <c r="B943">
        <v>303</v>
      </c>
      <c r="D943" s="137">
        <f t="shared" si="29"/>
        <v>144489.30413571815</v>
      </c>
      <c r="E943" s="136">
        <f t="shared" si="30"/>
        <v>2021</v>
      </c>
      <c r="F943" s="135">
        <f>_xlfn.XLOOKUP(D320,'3. Input (des)investeringen '!$B$11:$B$81,'3. Input (des)investeringen '!$E$11:$E$81)</f>
        <v>1</v>
      </c>
    </row>
    <row r="944" spans="2:6">
      <c r="B944">
        <v>304</v>
      </c>
      <c r="D944" s="137">
        <f t="shared" si="29"/>
        <v>24627.505284401475</v>
      </c>
      <c r="E944" s="136">
        <f t="shared" si="30"/>
        <v>2021</v>
      </c>
      <c r="F944" s="135">
        <f>_xlfn.XLOOKUP(D321,'3. Input (des)investeringen '!$B$11:$B$81,'3. Input (des)investeringen '!$E$11:$E$81)</f>
        <v>1</v>
      </c>
    </row>
    <row r="945" spans="2:6">
      <c r="B945">
        <v>305</v>
      </c>
      <c r="D945" s="137">
        <f t="shared" si="29"/>
        <v>129644.58151460749</v>
      </c>
      <c r="E945" s="136">
        <f t="shared" si="30"/>
        <v>2021</v>
      </c>
      <c r="F945" s="135">
        <f>_xlfn.XLOOKUP(D322,'3. Input (des)investeringen '!$B$11:$B$81,'3. Input (des)investeringen '!$E$11:$E$81)</f>
        <v>1</v>
      </c>
    </row>
    <row r="946" spans="2:6">
      <c r="B946">
        <v>306</v>
      </c>
      <c r="D946" s="137">
        <f t="shared" si="29"/>
        <v>22146.107560498778</v>
      </c>
      <c r="E946" s="136">
        <f t="shared" si="30"/>
        <v>2021</v>
      </c>
      <c r="F946" s="135">
        <f>_xlfn.XLOOKUP(D323,'3. Input (des)investeringen '!$B$11:$B$81,'3. Input (des)investeringen '!$E$11:$E$81)</f>
        <v>1</v>
      </c>
    </row>
    <row r="947" spans="2:6">
      <c r="B947">
        <v>307</v>
      </c>
      <c r="D947" s="137">
        <f t="shared" si="29"/>
        <v>4986.3759054118091</v>
      </c>
      <c r="E947" s="136">
        <f t="shared" si="30"/>
        <v>2021</v>
      </c>
      <c r="F947" s="135">
        <f>_xlfn.XLOOKUP(D324,'3. Input (des)investeringen '!$B$11:$B$81,'3. Input (des)investeringen '!$E$11:$E$81)</f>
        <v>1</v>
      </c>
    </row>
    <row r="948" spans="2:6">
      <c r="B948">
        <v>308</v>
      </c>
      <c r="D948" s="137">
        <f t="shared" si="29"/>
        <v>49793.54833839096</v>
      </c>
      <c r="E948" s="136">
        <f t="shared" si="30"/>
        <v>2021</v>
      </c>
      <c r="F948" s="135">
        <f>_xlfn.XLOOKUP(D325,'3. Input (des)investeringen '!$B$11:$B$81,'3. Input (des)investeringen '!$E$11:$E$81)</f>
        <v>1</v>
      </c>
    </row>
    <row r="949" spans="2:6">
      <c r="B949">
        <v>309</v>
      </c>
      <c r="D949" s="137">
        <f t="shared" si="29"/>
        <v>2281.2143132879228</v>
      </c>
      <c r="E949" s="136">
        <f t="shared" si="30"/>
        <v>2021</v>
      </c>
      <c r="F949" s="135">
        <f>_xlfn.XLOOKUP(D326,'3. Input (des)investeringen '!$B$11:$B$81,'3. Input (des)investeringen '!$E$11:$E$81)</f>
        <v>1</v>
      </c>
    </row>
    <row r="950" spans="2:6">
      <c r="B950">
        <v>310</v>
      </c>
      <c r="D950" s="137">
        <f t="shared" si="29"/>
        <v>425378.17598325771</v>
      </c>
      <c r="E950" s="136">
        <f t="shared" si="30"/>
        <v>2021</v>
      </c>
      <c r="F950" s="135">
        <f>_xlfn.XLOOKUP(D327,'3. Input (des)investeringen '!$B$11:$B$81,'3. Input (des)investeringen '!$E$11:$E$81)</f>
        <v>1</v>
      </c>
    </row>
    <row r="951" spans="2:6">
      <c r="B951">
        <v>311</v>
      </c>
      <c r="D951" s="137">
        <f t="shared" si="29"/>
        <v>7185524.2223373363</v>
      </c>
      <c r="E951" s="136">
        <f t="shared" si="30"/>
        <v>2021</v>
      </c>
      <c r="F951" s="135">
        <f>_xlfn.XLOOKUP(D328,'3. Input (des)investeringen '!$B$11:$B$81,'3. Input (des)investeringen '!$E$11:$E$81)</f>
        <v>1</v>
      </c>
    </row>
    <row r="952" spans="2:6">
      <c r="B952">
        <v>312</v>
      </c>
      <c r="D952" s="137">
        <f t="shared" si="29"/>
        <v>732448.55317733798</v>
      </c>
      <c r="E952" s="136">
        <f t="shared" si="30"/>
        <v>2021</v>
      </c>
      <c r="F952" s="135">
        <f>_xlfn.XLOOKUP(D329,'3. Input (des)investeringen '!$B$11:$B$81,'3. Input (des)investeringen '!$E$11:$E$81)</f>
        <v>1</v>
      </c>
    </row>
    <row r="953" spans="2:6">
      <c r="B953">
        <v>313</v>
      </c>
      <c r="D953" s="137">
        <f t="shared" si="29"/>
        <v>521090.13683721371</v>
      </c>
      <c r="E953" s="136">
        <f t="shared" si="30"/>
        <v>2021</v>
      </c>
      <c r="F953" s="135">
        <f>_xlfn.XLOOKUP(D330,'3. Input (des)investeringen '!$B$11:$B$81,'3. Input (des)investeringen '!$E$11:$E$81)</f>
        <v>1</v>
      </c>
    </row>
    <row r="954" spans="2:6">
      <c r="B954">
        <v>314</v>
      </c>
      <c r="D954" s="137">
        <f t="shared" si="29"/>
        <v>928647.3485637689</v>
      </c>
      <c r="E954" s="136">
        <f t="shared" si="30"/>
        <v>2021</v>
      </c>
      <c r="F954" s="135">
        <f>_xlfn.XLOOKUP(D331,'3. Input (des)investeringen '!$B$11:$B$81,'3. Input (des)investeringen '!$E$11:$E$81)</f>
        <v>1</v>
      </c>
    </row>
    <row r="955" spans="2:6">
      <c r="B955">
        <v>315</v>
      </c>
      <c r="D955" s="137">
        <f t="shared" si="29"/>
        <v>220417.58622530752</v>
      </c>
      <c r="E955" s="136">
        <f t="shared" si="30"/>
        <v>2021</v>
      </c>
      <c r="F955" s="135">
        <f>_xlfn.XLOOKUP(D332,'3. Input (des)investeringen '!$B$11:$B$81,'3. Input (des)investeringen '!$E$11:$E$81)</f>
        <v>1</v>
      </c>
    </row>
    <row r="956" spans="2:6">
      <c r="B956">
        <v>316</v>
      </c>
      <c r="D956" s="137">
        <f t="shared" si="29"/>
        <v>1794467.5130827182</v>
      </c>
      <c r="E956" s="136">
        <f t="shared" si="30"/>
        <v>2022</v>
      </c>
      <c r="F956" s="135">
        <f>_xlfn.XLOOKUP(D333,'3. Input (des)investeringen '!$B$11:$B$81,'3. Input (des)investeringen '!$E$11:$E$81)</f>
        <v>1</v>
      </c>
    </row>
    <row r="957" spans="2:6">
      <c r="B957">
        <v>317</v>
      </c>
      <c r="D957" s="137">
        <f t="shared" si="29"/>
        <v>788860.63503546279</v>
      </c>
      <c r="E957" s="136">
        <f t="shared" si="30"/>
        <v>2022</v>
      </c>
      <c r="F957" s="135">
        <f>_xlfn.XLOOKUP(D334,'3. Input (des)investeringen '!$B$11:$B$81,'3. Input (des)investeringen '!$E$11:$E$81)</f>
        <v>1</v>
      </c>
    </row>
    <row r="958" spans="2:6">
      <c r="B958">
        <v>318</v>
      </c>
      <c r="D958" s="137">
        <f t="shared" si="29"/>
        <v>1273.3351239778597</v>
      </c>
      <c r="E958" s="136">
        <f t="shared" si="30"/>
        <v>2022</v>
      </c>
      <c r="F958" s="135">
        <f>_xlfn.XLOOKUP(D335,'3. Input (des)investeringen '!$B$11:$B$81,'3. Input (des)investeringen '!$E$11:$E$81)</f>
        <v>1</v>
      </c>
    </row>
    <row r="959" spans="2:6">
      <c r="B959">
        <v>319</v>
      </c>
      <c r="D959" s="137">
        <f t="shared" si="29"/>
        <v>7.7062133580083972E-2</v>
      </c>
      <c r="E959" s="136">
        <f t="shared" si="30"/>
        <v>2022</v>
      </c>
      <c r="F959" s="135">
        <f>_xlfn.XLOOKUP(D336,'3. Input (des)investeringen '!$B$11:$B$81,'3. Input (des)investeringen '!$E$11:$E$81)</f>
        <v>1</v>
      </c>
    </row>
    <row r="960" spans="2:6">
      <c r="B960">
        <v>320</v>
      </c>
      <c r="D960" s="137">
        <f t="shared" si="29"/>
        <v>210895.72784382594</v>
      </c>
      <c r="E960" s="136">
        <f t="shared" si="30"/>
        <v>2022</v>
      </c>
      <c r="F960" s="135">
        <f>_xlfn.XLOOKUP(D337,'3. Input (des)investeringen '!$B$11:$B$81,'3. Input (des)investeringen '!$E$11:$E$81)</f>
        <v>1</v>
      </c>
    </row>
    <row r="961" spans="2:6">
      <c r="B961">
        <v>321</v>
      </c>
      <c r="D961" s="137">
        <f t="shared" ref="D961:D1024" si="31">F338*INDEX($E$556:$CG$636,E338-1945,G338-1945)</f>
        <v>897712.16634437081</v>
      </c>
      <c r="E961" s="136">
        <f t="shared" ref="E961:E1024" si="32">G338</f>
        <v>2022</v>
      </c>
      <c r="F961" s="135">
        <f>_xlfn.XLOOKUP(D338,'3. Input (des)investeringen '!$B$11:$B$81,'3. Input (des)investeringen '!$E$11:$E$81)</f>
        <v>1</v>
      </c>
    </row>
    <row r="962" spans="2:6">
      <c r="B962">
        <v>322</v>
      </c>
      <c r="D962" s="137">
        <f t="shared" si="31"/>
        <v>1456756.073943085</v>
      </c>
      <c r="E962" s="136">
        <f t="shared" si="32"/>
        <v>2022</v>
      </c>
      <c r="F962" s="135">
        <f>_xlfn.XLOOKUP(D339,'3. Input (des)investeringen '!$B$11:$B$81,'3. Input (des)investeringen '!$E$11:$E$81)</f>
        <v>1</v>
      </c>
    </row>
    <row r="963" spans="2:6">
      <c r="B963">
        <v>323</v>
      </c>
      <c r="D963" s="137">
        <f t="shared" si="31"/>
        <v>537510.92809868616</v>
      </c>
      <c r="E963" s="136">
        <f t="shared" si="32"/>
        <v>2022</v>
      </c>
      <c r="F963" s="135">
        <f>_xlfn.XLOOKUP(D340,'3. Input (des)investeringen '!$B$11:$B$81,'3. Input (des)investeringen '!$E$11:$E$81)</f>
        <v>1</v>
      </c>
    </row>
    <row r="964" spans="2:6">
      <c r="B964">
        <v>324</v>
      </c>
      <c r="D964" s="137">
        <f t="shared" si="31"/>
        <v>274815.80469335237</v>
      </c>
      <c r="E964" s="136">
        <f t="shared" si="32"/>
        <v>2022</v>
      </c>
      <c r="F964" s="135">
        <f>_xlfn.XLOOKUP(D341,'3. Input (des)investeringen '!$B$11:$B$81,'3. Input (des)investeringen '!$E$11:$E$81)</f>
        <v>1</v>
      </c>
    </row>
    <row r="965" spans="2:6">
      <c r="B965">
        <v>325</v>
      </c>
      <c r="D965" s="137">
        <f t="shared" si="31"/>
        <v>427908.4118906298</v>
      </c>
      <c r="E965" s="136">
        <f t="shared" si="32"/>
        <v>2022</v>
      </c>
      <c r="F965" s="135">
        <f>_xlfn.XLOOKUP(D342,'3. Input (des)investeringen '!$B$11:$B$81,'3. Input (des)investeringen '!$E$11:$E$81)</f>
        <v>1</v>
      </c>
    </row>
    <row r="966" spans="2:6">
      <c r="B966">
        <v>326</v>
      </c>
      <c r="D966" s="137">
        <f t="shared" si="31"/>
        <v>549678.59229549393</v>
      </c>
      <c r="E966" s="136">
        <f t="shared" si="32"/>
        <v>2022</v>
      </c>
      <c r="F966" s="135">
        <f>_xlfn.XLOOKUP(D343,'3. Input (des)investeringen '!$B$11:$B$81,'3. Input (des)investeringen '!$E$11:$E$81)</f>
        <v>1</v>
      </c>
    </row>
    <row r="967" spans="2:6">
      <c r="B967">
        <v>327</v>
      </c>
      <c r="D967" s="137">
        <f t="shared" si="31"/>
        <v>307195.76641828933</v>
      </c>
      <c r="E967" s="136">
        <f t="shared" si="32"/>
        <v>2022</v>
      </c>
      <c r="F967" s="135">
        <f>_xlfn.XLOOKUP(D344,'3. Input (des)investeringen '!$B$11:$B$81,'3. Input (des)investeringen '!$E$11:$E$81)</f>
        <v>1</v>
      </c>
    </row>
    <row r="968" spans="2:6">
      <c r="B968">
        <v>328</v>
      </c>
      <c r="D968" s="137">
        <f t="shared" si="31"/>
        <v>863222.8872694883</v>
      </c>
      <c r="E968" s="136">
        <f t="shared" si="32"/>
        <v>2022</v>
      </c>
      <c r="F968" s="135">
        <f>_xlfn.XLOOKUP(D345,'3. Input (des)investeringen '!$B$11:$B$81,'3. Input (des)investeringen '!$E$11:$E$81)</f>
        <v>1</v>
      </c>
    </row>
    <row r="969" spans="2:6">
      <c r="B969">
        <v>329</v>
      </c>
      <c r="D969" s="137">
        <f t="shared" si="31"/>
        <v>630047.23089903092</v>
      </c>
      <c r="E969" s="136">
        <f t="shared" si="32"/>
        <v>2022</v>
      </c>
      <c r="F969" s="135">
        <f>_xlfn.XLOOKUP(D346,'3. Input (des)investeringen '!$B$11:$B$81,'3. Input (des)investeringen '!$E$11:$E$81)</f>
        <v>1</v>
      </c>
    </row>
    <row r="970" spans="2:6">
      <c r="B970">
        <v>330</v>
      </c>
      <c r="D970" s="137">
        <f t="shared" si="31"/>
        <v>213886.93735114989</v>
      </c>
      <c r="E970" s="136">
        <f t="shared" si="32"/>
        <v>2022</v>
      </c>
      <c r="F970" s="135">
        <f>_xlfn.XLOOKUP(D347,'3. Input (des)investeringen '!$B$11:$B$81,'3. Input (des)investeringen '!$E$11:$E$81)</f>
        <v>1</v>
      </c>
    </row>
    <row r="971" spans="2:6">
      <c r="B971">
        <v>331</v>
      </c>
      <c r="D971" s="137">
        <f t="shared" si="31"/>
        <v>150944.69489504979</v>
      </c>
      <c r="E971" s="136">
        <f t="shared" si="32"/>
        <v>2022</v>
      </c>
      <c r="F971" s="135">
        <f>_xlfn.XLOOKUP(D348,'3. Input (des)investeringen '!$B$11:$B$81,'3. Input (des)investeringen '!$E$11:$E$81)</f>
        <v>1</v>
      </c>
    </row>
    <row r="972" spans="2:6">
      <c r="B972">
        <v>332</v>
      </c>
      <c r="D972" s="137">
        <f t="shared" si="31"/>
        <v>308372.44933566521</v>
      </c>
      <c r="E972" s="136">
        <f t="shared" si="32"/>
        <v>2022</v>
      </c>
      <c r="F972" s="135">
        <f>_xlfn.XLOOKUP(D349,'3. Input (des)investeringen '!$B$11:$B$81,'3. Input (des)investeringen '!$E$11:$E$81)</f>
        <v>1</v>
      </c>
    </row>
    <row r="973" spans="2:6">
      <c r="B973">
        <v>333</v>
      </c>
      <c r="D973" s="137">
        <f t="shared" si="31"/>
        <v>118209.50836304629</v>
      </c>
      <c r="E973" s="136">
        <f t="shared" si="32"/>
        <v>2022</v>
      </c>
      <c r="F973" s="135">
        <f>_xlfn.XLOOKUP(D350,'3. Input (des)investeringen '!$B$11:$B$81,'3. Input (des)investeringen '!$E$11:$E$81)</f>
        <v>1</v>
      </c>
    </row>
    <row r="974" spans="2:6">
      <c r="B974">
        <v>334</v>
      </c>
      <c r="D974" s="137">
        <f t="shared" si="31"/>
        <v>308127.28612936393</v>
      </c>
      <c r="E974" s="136">
        <f t="shared" si="32"/>
        <v>2022</v>
      </c>
      <c r="F974" s="135">
        <f>_xlfn.XLOOKUP(D351,'3. Input (des)investeringen '!$B$11:$B$81,'3. Input (des)investeringen '!$E$11:$E$81)</f>
        <v>1</v>
      </c>
    </row>
    <row r="975" spans="2:6">
      <c r="B975">
        <v>335</v>
      </c>
      <c r="D975" s="137">
        <f t="shared" si="31"/>
        <v>1026.437999083824</v>
      </c>
      <c r="E975" s="136">
        <f t="shared" si="32"/>
        <v>2022</v>
      </c>
      <c r="F975" s="135">
        <f>_xlfn.XLOOKUP(D352,'3. Input (des)investeringen '!$B$11:$B$81,'3. Input (des)investeringen '!$E$11:$E$81)</f>
        <v>1</v>
      </c>
    </row>
    <row r="976" spans="2:6">
      <c r="B976">
        <v>336</v>
      </c>
      <c r="D976" s="137">
        <f t="shared" si="31"/>
        <v>106287.18474987785</v>
      </c>
      <c r="E976" s="136">
        <f t="shared" si="32"/>
        <v>2022</v>
      </c>
      <c r="F976" s="135">
        <f>_xlfn.XLOOKUP(D353,'3. Input (des)investeringen '!$B$11:$B$81,'3. Input (des)investeringen '!$E$11:$E$81)</f>
        <v>1</v>
      </c>
    </row>
    <row r="977" spans="2:6">
      <c r="B977">
        <v>337</v>
      </c>
      <c r="D977" s="137">
        <f t="shared" si="31"/>
        <v>51523.01013098735</v>
      </c>
      <c r="E977" s="136">
        <f t="shared" si="32"/>
        <v>2022</v>
      </c>
      <c r="F977" s="135">
        <f>_xlfn.XLOOKUP(D354,'3. Input (des)investeringen '!$B$11:$B$81,'3. Input (des)investeringen '!$E$11:$E$81)</f>
        <v>1</v>
      </c>
    </row>
    <row r="978" spans="2:6">
      <c r="B978">
        <v>338</v>
      </c>
      <c r="D978" s="137">
        <f t="shared" si="31"/>
        <v>185537.31457817764</v>
      </c>
      <c r="E978" s="136">
        <f t="shared" si="32"/>
        <v>2022</v>
      </c>
      <c r="F978" s="135">
        <f>_xlfn.XLOOKUP(D355,'3. Input (des)investeringen '!$B$11:$B$81,'3. Input (des)investeringen '!$E$11:$E$81)</f>
        <v>1</v>
      </c>
    </row>
    <row r="979" spans="2:6">
      <c r="B979">
        <v>339</v>
      </c>
      <c r="D979" s="137">
        <f t="shared" si="31"/>
        <v>38260.827551339469</v>
      </c>
      <c r="E979" s="136">
        <f t="shared" si="32"/>
        <v>2022</v>
      </c>
      <c r="F979" s="135">
        <f>_xlfn.XLOOKUP(D356,'3. Input (des)investeringen '!$B$11:$B$81,'3. Input (des)investeringen '!$E$11:$E$81)</f>
        <v>1</v>
      </c>
    </row>
    <row r="980" spans="2:6">
      <c r="B980">
        <v>340</v>
      </c>
      <c r="D980" s="137">
        <f t="shared" si="31"/>
        <v>7830.8705971603458</v>
      </c>
      <c r="E980" s="136">
        <f t="shared" si="32"/>
        <v>2022</v>
      </c>
      <c r="F980" s="135">
        <f>_xlfn.XLOOKUP(D357,'3. Input (des)investeringen '!$B$11:$B$81,'3. Input (des)investeringen '!$E$11:$E$81)</f>
        <v>1</v>
      </c>
    </row>
    <row r="981" spans="2:6">
      <c r="B981">
        <v>341</v>
      </c>
      <c r="D981" s="137">
        <f t="shared" si="31"/>
        <v>9842.9371162809311</v>
      </c>
      <c r="E981" s="136">
        <f t="shared" si="32"/>
        <v>2022</v>
      </c>
      <c r="F981" s="135">
        <f>_xlfn.XLOOKUP(D358,'3. Input (des)investeringen '!$B$11:$B$81,'3. Input (des)investeringen '!$E$11:$E$81)</f>
        <v>1</v>
      </c>
    </row>
    <row r="982" spans="2:6">
      <c r="B982">
        <v>342</v>
      </c>
      <c r="D982" s="137">
        <f t="shared" si="31"/>
        <v>6250.3975099607405</v>
      </c>
      <c r="E982" s="136">
        <f t="shared" si="32"/>
        <v>2022</v>
      </c>
      <c r="F982" s="135">
        <f>_xlfn.XLOOKUP(D359,'3. Input (des)investeringen '!$B$11:$B$81,'3. Input (des)investeringen '!$E$11:$E$81)</f>
        <v>1</v>
      </c>
    </row>
    <row r="983" spans="2:6">
      <c r="B983">
        <v>343</v>
      </c>
      <c r="D983" s="137">
        <f t="shared" si="31"/>
        <v>148391.15704561133</v>
      </c>
      <c r="E983" s="136">
        <f t="shared" si="32"/>
        <v>2022</v>
      </c>
      <c r="F983" s="135">
        <f>_xlfn.XLOOKUP(D360,'3. Input (des)investeringen '!$B$11:$B$81,'3. Input (des)investeringen '!$E$11:$E$81)</f>
        <v>1</v>
      </c>
    </row>
    <row r="984" spans="2:6">
      <c r="B984">
        <v>344</v>
      </c>
      <c r="D984" s="137">
        <f t="shared" si="31"/>
        <v>31594.263591809497</v>
      </c>
      <c r="E984" s="136">
        <f t="shared" si="32"/>
        <v>2022</v>
      </c>
      <c r="F984" s="135">
        <f>_xlfn.XLOOKUP(D361,'3. Input (des)investeringen '!$B$11:$B$81,'3. Input (des)investeringen '!$E$11:$E$81)</f>
        <v>1</v>
      </c>
    </row>
    <row r="985" spans="2:6">
      <c r="B985">
        <v>345</v>
      </c>
      <c r="D985" s="137">
        <f t="shared" si="31"/>
        <v>466562.22269198875</v>
      </c>
      <c r="E985" s="136">
        <f t="shared" si="32"/>
        <v>2022</v>
      </c>
      <c r="F985" s="135">
        <f>_xlfn.XLOOKUP(D362,'3. Input (des)investeringen '!$B$11:$B$81,'3. Input (des)investeringen '!$E$11:$E$81)</f>
        <v>1</v>
      </c>
    </row>
    <row r="986" spans="2:6">
      <c r="B986">
        <v>346</v>
      </c>
      <c r="D986" s="137">
        <f t="shared" si="31"/>
        <v>196256.8092562297</v>
      </c>
      <c r="E986" s="136">
        <f t="shared" si="32"/>
        <v>2022</v>
      </c>
      <c r="F986" s="135">
        <f>_xlfn.XLOOKUP(D363,'3. Input (des)investeringen '!$B$11:$B$81,'3. Input (des)investeringen '!$E$11:$E$81)</f>
        <v>1</v>
      </c>
    </row>
    <row r="987" spans="2:6">
      <c r="B987">
        <v>347</v>
      </c>
      <c r="D987" s="137">
        <f t="shared" si="31"/>
        <v>70571.308074204644</v>
      </c>
      <c r="E987" s="136">
        <f t="shared" si="32"/>
        <v>2022</v>
      </c>
      <c r="F987" s="135">
        <f>_xlfn.XLOOKUP(D364,'3. Input (des)investeringen '!$B$11:$B$81,'3. Input (des)investeringen '!$E$11:$E$81)</f>
        <v>1</v>
      </c>
    </row>
    <row r="988" spans="2:6">
      <c r="B988">
        <v>348</v>
      </c>
      <c r="D988" s="137">
        <f t="shared" si="31"/>
        <v>109759.1915322928</v>
      </c>
      <c r="E988" s="136">
        <f t="shared" si="32"/>
        <v>2022</v>
      </c>
      <c r="F988" s="135">
        <f>_xlfn.XLOOKUP(D365,'3. Input (des)investeringen '!$B$11:$B$81,'3. Input (des)investeringen '!$E$11:$E$81)</f>
        <v>1</v>
      </c>
    </row>
    <row r="989" spans="2:6">
      <c r="B989">
        <v>349</v>
      </c>
      <c r="D989" s="137">
        <f t="shared" si="31"/>
        <v>192941.64705577045</v>
      </c>
      <c r="E989" s="136">
        <f t="shared" si="32"/>
        <v>2022</v>
      </c>
      <c r="F989" s="135">
        <f>_xlfn.XLOOKUP(D366,'3. Input (des)investeringen '!$B$11:$B$81,'3. Input (des)investeringen '!$E$11:$E$81)</f>
        <v>1</v>
      </c>
    </row>
    <row r="990" spans="2:6">
      <c r="B990">
        <v>350</v>
      </c>
      <c r="D990" s="137">
        <f t="shared" si="31"/>
        <v>388863.18766669295</v>
      </c>
      <c r="E990" s="136">
        <f t="shared" si="32"/>
        <v>2022</v>
      </c>
      <c r="F990" s="135">
        <f>_xlfn.XLOOKUP(D367,'3. Input (des)investeringen '!$B$11:$B$81,'3. Input (des)investeringen '!$E$11:$E$81)</f>
        <v>0</v>
      </c>
    </row>
    <row r="991" spans="2:6">
      <c r="B991">
        <v>351</v>
      </c>
      <c r="D991" s="137">
        <f t="shared" si="31"/>
        <v>1977539.2597640657</v>
      </c>
      <c r="E991" s="136">
        <f t="shared" si="32"/>
        <v>2022</v>
      </c>
      <c r="F991" s="135">
        <f>_xlfn.XLOOKUP(D368,'3. Input (des)investeringen '!$B$11:$B$81,'3. Input (des)investeringen '!$E$11:$E$81)</f>
        <v>0</v>
      </c>
    </row>
    <row r="992" spans="2:6">
      <c r="B992">
        <v>352</v>
      </c>
      <c r="D992" s="137">
        <f t="shared" si="31"/>
        <v>643355.23241316131</v>
      </c>
      <c r="E992" s="136">
        <f t="shared" si="32"/>
        <v>2022</v>
      </c>
      <c r="F992" s="135">
        <f>_xlfn.XLOOKUP(D369,'3. Input (des)investeringen '!$B$11:$B$81,'3. Input (des)investeringen '!$E$11:$E$81)</f>
        <v>0</v>
      </c>
    </row>
    <row r="993" spans="2:6">
      <c r="B993">
        <v>353</v>
      </c>
      <c r="D993" s="137">
        <f t="shared" si="31"/>
        <v>1160431.8736152633</v>
      </c>
      <c r="E993" s="136">
        <f t="shared" si="32"/>
        <v>2022</v>
      </c>
      <c r="F993" s="135">
        <f>_xlfn.XLOOKUP(D370,'3. Input (des)investeringen '!$B$11:$B$81,'3. Input (des)investeringen '!$E$11:$E$81)</f>
        <v>0</v>
      </c>
    </row>
    <row r="994" spans="2:6">
      <c r="B994">
        <v>354</v>
      </c>
      <c r="D994" s="137">
        <f t="shared" si="31"/>
        <v>2103852.2340272423</v>
      </c>
      <c r="E994" s="136">
        <f t="shared" si="32"/>
        <v>2022</v>
      </c>
      <c r="F994" s="135">
        <f>_xlfn.XLOOKUP(D371,'3. Input (des)investeringen '!$B$11:$B$81,'3. Input (des)investeringen '!$E$11:$E$81)</f>
        <v>0</v>
      </c>
    </row>
    <row r="995" spans="2:6">
      <c r="B995">
        <v>355</v>
      </c>
      <c r="D995" s="137">
        <f t="shared" si="31"/>
        <v>813729.55566402408</v>
      </c>
      <c r="E995" s="136">
        <f t="shared" si="32"/>
        <v>2022</v>
      </c>
      <c r="F995" s="135">
        <f>_xlfn.XLOOKUP(D372,'3. Input (des)investeringen '!$B$11:$B$81,'3. Input (des)investeringen '!$E$11:$E$81)</f>
        <v>0</v>
      </c>
    </row>
    <row r="996" spans="2:6">
      <c r="B996">
        <v>356</v>
      </c>
      <c r="D996" s="137">
        <f t="shared" si="31"/>
        <v>1277165.2332752666</v>
      </c>
      <c r="E996" s="136">
        <f t="shared" si="32"/>
        <v>2022</v>
      </c>
      <c r="F996" s="135">
        <f>_xlfn.XLOOKUP(D373,'3. Input (des)investeringen '!$B$11:$B$81,'3. Input (des)investeringen '!$E$11:$E$81)</f>
        <v>0</v>
      </c>
    </row>
    <row r="997" spans="2:6">
      <c r="B997">
        <v>357</v>
      </c>
      <c r="D997" s="137">
        <f t="shared" si="31"/>
        <v>519332.19948556297</v>
      </c>
      <c r="E997" s="136">
        <f t="shared" si="32"/>
        <v>2022</v>
      </c>
      <c r="F997" s="135">
        <f>_xlfn.XLOOKUP(D374,'3. Input (des)investeringen '!$B$11:$B$81,'3. Input (des)investeringen '!$E$11:$E$81)</f>
        <v>0</v>
      </c>
    </row>
    <row r="998" spans="2:6">
      <c r="B998">
        <v>358</v>
      </c>
      <c r="D998" s="137">
        <f t="shared" si="31"/>
        <v>505021.85753779247</v>
      </c>
      <c r="E998" s="136">
        <f t="shared" si="32"/>
        <v>2022</v>
      </c>
      <c r="F998" s="135">
        <f>_xlfn.XLOOKUP(D375,'3. Input (des)investeringen '!$B$11:$B$81,'3. Input (des)investeringen '!$E$11:$E$81)</f>
        <v>0</v>
      </c>
    </row>
    <row r="999" spans="2:6">
      <c r="B999">
        <v>359</v>
      </c>
      <c r="D999" s="137">
        <f t="shared" si="31"/>
        <v>362464.81670923793</v>
      </c>
      <c r="E999" s="136">
        <f t="shared" si="32"/>
        <v>2022</v>
      </c>
      <c r="F999" s="135">
        <f>_xlfn.XLOOKUP(D376,'3. Input (des)investeringen '!$B$11:$B$81,'3. Input (des)investeringen '!$E$11:$E$81)</f>
        <v>0</v>
      </c>
    </row>
    <row r="1000" spans="2:6">
      <c r="B1000">
        <v>360</v>
      </c>
      <c r="D1000" s="137">
        <f t="shared" si="31"/>
        <v>17338.166812593641</v>
      </c>
      <c r="E1000" s="136">
        <f t="shared" si="32"/>
        <v>2022</v>
      </c>
      <c r="F1000" s="135">
        <f>_xlfn.XLOOKUP(D377,'3. Input (des)investeringen '!$B$11:$B$81,'3. Input (des)investeringen '!$E$11:$E$81)</f>
        <v>0</v>
      </c>
    </row>
    <row r="1001" spans="2:6">
      <c r="B1001">
        <v>361</v>
      </c>
      <c r="D1001" s="137">
        <f t="shared" si="31"/>
        <v>70506.165110192131</v>
      </c>
      <c r="E1001" s="136">
        <f t="shared" si="32"/>
        <v>2022</v>
      </c>
      <c r="F1001" s="135">
        <f>_xlfn.XLOOKUP(D378,'3. Input (des)investeringen '!$B$11:$B$81,'3. Input (des)investeringen '!$E$11:$E$81)</f>
        <v>0</v>
      </c>
    </row>
    <row r="1002" spans="2:6">
      <c r="B1002">
        <v>362</v>
      </c>
      <c r="D1002" s="137">
        <f t="shared" si="31"/>
        <v>138478.44947640147</v>
      </c>
      <c r="E1002" s="136">
        <f t="shared" si="32"/>
        <v>2022</v>
      </c>
      <c r="F1002" s="135">
        <f>_xlfn.XLOOKUP(D379,'3. Input (des)investeringen '!$B$11:$B$81,'3. Input (des)investeringen '!$E$11:$E$81)</f>
        <v>0</v>
      </c>
    </row>
    <row r="1003" spans="2:6">
      <c r="B1003">
        <v>363</v>
      </c>
      <c r="D1003" s="137">
        <f t="shared" si="31"/>
        <v>15682.711488823004</v>
      </c>
      <c r="E1003" s="136">
        <f t="shared" si="32"/>
        <v>2022</v>
      </c>
      <c r="F1003" s="135">
        <f>_xlfn.XLOOKUP(D380,'3. Input (des)investeringen '!$B$11:$B$81,'3. Input (des)investeringen '!$E$11:$E$81)</f>
        <v>0</v>
      </c>
    </row>
    <row r="1004" spans="2:6">
      <c r="B1004">
        <v>364</v>
      </c>
      <c r="D1004" s="137">
        <f t="shared" si="31"/>
        <v>385836.14338180138</v>
      </c>
      <c r="E1004" s="136">
        <f t="shared" si="32"/>
        <v>2022</v>
      </c>
      <c r="F1004" s="135">
        <f>_xlfn.XLOOKUP(D381,'3. Input (des)investeringen '!$B$11:$B$81,'3. Input (des)investeringen '!$E$11:$E$81)</f>
        <v>0</v>
      </c>
    </row>
    <row r="1005" spans="2:6">
      <c r="B1005">
        <v>365</v>
      </c>
      <c r="D1005" s="137">
        <f t="shared" si="31"/>
        <v>77193.88157794677</v>
      </c>
      <c r="E1005" s="136">
        <f t="shared" si="32"/>
        <v>2022</v>
      </c>
      <c r="F1005" s="135">
        <f>_xlfn.XLOOKUP(D382,'3. Input (des)investeringen '!$B$11:$B$81,'3. Input (des)investeringen '!$E$11:$E$81)</f>
        <v>0</v>
      </c>
    </row>
    <row r="1006" spans="2:6">
      <c r="B1006">
        <v>366</v>
      </c>
      <c r="D1006" s="137">
        <f t="shared" si="31"/>
        <v>19862.696379872996</v>
      </c>
      <c r="E1006" s="136">
        <f t="shared" si="32"/>
        <v>2022</v>
      </c>
      <c r="F1006" s="135">
        <f>_xlfn.XLOOKUP(D383,'3. Input (des)investeringen '!$B$11:$B$81,'3. Input (des)investeringen '!$E$11:$E$81)</f>
        <v>0</v>
      </c>
    </row>
    <row r="1007" spans="2:6">
      <c r="B1007">
        <v>367</v>
      </c>
      <c r="D1007" s="137">
        <f t="shared" si="31"/>
        <v>10229.85170534904</v>
      </c>
      <c r="E1007" s="136">
        <f t="shared" si="32"/>
        <v>2022</v>
      </c>
      <c r="F1007" s="135">
        <f>_xlfn.XLOOKUP(D384,'3. Input (des)investeringen '!$B$11:$B$81,'3. Input (des)investeringen '!$E$11:$E$81)</f>
        <v>0</v>
      </c>
    </row>
    <row r="1008" spans="2:6">
      <c r="B1008">
        <v>368</v>
      </c>
      <c r="D1008" s="137">
        <f t="shared" si="31"/>
        <v>99628.511605417822</v>
      </c>
      <c r="E1008" s="136">
        <f t="shared" si="32"/>
        <v>2022</v>
      </c>
      <c r="F1008" s="135">
        <f>_xlfn.XLOOKUP(D385,'3. Input (des)investeringen '!$B$11:$B$81,'3. Input (des)investeringen '!$E$11:$E$81)</f>
        <v>0</v>
      </c>
    </row>
    <row r="1009" spans="2:6">
      <c r="B1009">
        <v>369</v>
      </c>
      <c r="D1009" s="137">
        <f t="shared" si="31"/>
        <v>309186.17603035166</v>
      </c>
      <c r="E1009" s="136">
        <f t="shared" si="32"/>
        <v>2022</v>
      </c>
      <c r="F1009" s="135">
        <f>_xlfn.XLOOKUP(D386,'3. Input (des)investeringen '!$B$11:$B$81,'3. Input (des)investeringen '!$E$11:$E$81)</f>
        <v>0</v>
      </c>
    </row>
    <row r="1010" spans="2:6">
      <c r="B1010">
        <v>370</v>
      </c>
      <c r="D1010" s="137">
        <f t="shared" si="31"/>
        <v>15157.227938060447</v>
      </c>
      <c r="E1010" s="136">
        <f t="shared" si="32"/>
        <v>2022</v>
      </c>
      <c r="F1010" s="135">
        <f>_xlfn.XLOOKUP(D387,'3. Input (des)investeringen '!$B$11:$B$81,'3. Input (des)investeringen '!$E$11:$E$81)</f>
        <v>0</v>
      </c>
    </row>
    <row r="1011" spans="2:6">
      <c r="B1011">
        <v>371</v>
      </c>
      <c r="D1011" s="137">
        <f t="shared" si="31"/>
        <v>39512.042797715359</v>
      </c>
      <c r="E1011" s="136">
        <f t="shared" si="32"/>
        <v>2022</v>
      </c>
      <c r="F1011" s="135">
        <f>_xlfn.XLOOKUP(D388,'3. Input (des)investeringen '!$B$11:$B$81,'3. Input (des)investeringen '!$E$11:$E$81)</f>
        <v>0</v>
      </c>
    </row>
    <row r="1012" spans="2:6">
      <c r="B1012">
        <v>372</v>
      </c>
      <c r="D1012" s="137">
        <f t="shared" si="31"/>
        <v>27643.942446618013</v>
      </c>
      <c r="E1012" s="136">
        <f t="shared" si="32"/>
        <v>2022</v>
      </c>
      <c r="F1012" s="135">
        <f>_xlfn.XLOOKUP(D389,'3. Input (des)investeringen '!$B$11:$B$81,'3. Input (des)investeringen '!$E$11:$E$81)</f>
        <v>0</v>
      </c>
    </row>
    <row r="1013" spans="2:6">
      <c r="B1013">
        <v>373</v>
      </c>
      <c r="D1013" s="137">
        <f t="shared" si="31"/>
        <v>87900.92410999391</v>
      </c>
      <c r="E1013" s="136">
        <f t="shared" si="32"/>
        <v>2022</v>
      </c>
      <c r="F1013" s="135">
        <f>_xlfn.XLOOKUP(D390,'3. Input (des)investeringen '!$B$11:$B$81,'3. Input (des)investeringen '!$E$11:$E$81)</f>
        <v>0</v>
      </c>
    </row>
    <row r="1014" spans="2:6">
      <c r="B1014">
        <v>374</v>
      </c>
      <c r="D1014" s="137">
        <f t="shared" si="31"/>
        <v>104111.78172504251</v>
      </c>
      <c r="E1014" s="136">
        <f t="shared" si="32"/>
        <v>2022</v>
      </c>
      <c r="F1014" s="135">
        <f>_xlfn.XLOOKUP(D391,'3. Input (des)investeringen '!$B$11:$B$81,'3. Input (des)investeringen '!$E$11:$E$81)</f>
        <v>0</v>
      </c>
    </row>
    <row r="1015" spans="2:6">
      <c r="B1015">
        <v>375</v>
      </c>
      <c r="D1015" s="137">
        <f t="shared" si="31"/>
        <v>27205.276684575805</v>
      </c>
      <c r="E1015" s="136">
        <f t="shared" si="32"/>
        <v>2022</v>
      </c>
      <c r="F1015" s="135">
        <f>_xlfn.XLOOKUP(D392,'3. Input (des)investeringen '!$B$11:$B$81,'3. Input (des)investeringen '!$E$11:$E$81)</f>
        <v>0</v>
      </c>
    </row>
    <row r="1016" spans="2:6">
      <c r="B1016">
        <v>376</v>
      </c>
      <c r="D1016" s="137">
        <f t="shared" si="31"/>
        <v>26002.568135894431</v>
      </c>
      <c r="E1016" s="136">
        <f t="shared" si="32"/>
        <v>2022</v>
      </c>
      <c r="F1016" s="135">
        <f>_xlfn.XLOOKUP(D393,'3. Input (des)investeringen '!$B$11:$B$81,'3. Input (des)investeringen '!$E$11:$E$81)</f>
        <v>0</v>
      </c>
    </row>
    <row r="1017" spans="2:6">
      <c r="B1017">
        <v>377</v>
      </c>
      <c r="D1017" s="137">
        <f t="shared" si="31"/>
        <v>16624.018660402588</v>
      </c>
      <c r="E1017" s="136">
        <f t="shared" si="32"/>
        <v>2022</v>
      </c>
      <c r="F1017" s="135">
        <f>_xlfn.XLOOKUP(D394,'3. Input (des)investeringen '!$B$11:$B$81,'3. Input (des)investeringen '!$E$11:$E$81)</f>
        <v>0</v>
      </c>
    </row>
    <row r="1018" spans="2:6">
      <c r="B1018">
        <v>378</v>
      </c>
      <c r="D1018" s="137">
        <f t="shared" si="31"/>
        <v>13413.383324644565</v>
      </c>
      <c r="E1018" s="136">
        <f t="shared" si="32"/>
        <v>2022</v>
      </c>
      <c r="F1018" s="135">
        <f>_xlfn.XLOOKUP(D395,'3. Input (des)investeringen '!$B$11:$B$81,'3. Input (des)investeringen '!$E$11:$E$81)</f>
        <v>0</v>
      </c>
    </row>
    <row r="1019" spans="2:6">
      <c r="B1019">
        <v>379</v>
      </c>
      <c r="D1019" s="137">
        <f t="shared" si="31"/>
        <v>50682.596958467213</v>
      </c>
      <c r="E1019" s="136">
        <f t="shared" si="32"/>
        <v>2022</v>
      </c>
      <c r="F1019" s="135">
        <f>_xlfn.XLOOKUP(D396,'3. Input (des)investeringen '!$B$11:$B$81,'3. Input (des)investeringen '!$E$11:$E$81)</f>
        <v>0</v>
      </c>
    </row>
    <row r="1020" spans="2:6">
      <c r="B1020">
        <v>380</v>
      </c>
      <c r="D1020" s="137">
        <f t="shared" si="31"/>
        <v>17898.901808781233</v>
      </c>
      <c r="E1020" s="136">
        <f t="shared" si="32"/>
        <v>2022</v>
      </c>
      <c r="F1020" s="135">
        <f>_xlfn.XLOOKUP(D397,'3. Input (des)investeringen '!$B$11:$B$81,'3. Input (des)investeringen '!$E$11:$E$81)</f>
        <v>0</v>
      </c>
    </row>
    <row r="1021" spans="2:6">
      <c r="B1021">
        <v>381</v>
      </c>
      <c r="D1021" s="137">
        <f t="shared" si="31"/>
        <v>403437.44663486362</v>
      </c>
      <c r="E1021" s="136">
        <f t="shared" si="32"/>
        <v>2022</v>
      </c>
      <c r="F1021" s="135">
        <f>_xlfn.XLOOKUP(D398,'3. Input (des)investeringen '!$B$11:$B$81,'3. Input (des)investeringen '!$E$11:$E$81)</f>
        <v>0</v>
      </c>
    </row>
    <row r="1022" spans="2:6">
      <c r="B1022">
        <v>382</v>
      </c>
      <c r="D1022" s="137">
        <f t="shared" si="31"/>
        <v>188217.0689445266</v>
      </c>
      <c r="E1022" s="136">
        <f t="shared" si="32"/>
        <v>2022</v>
      </c>
      <c r="F1022" s="135">
        <f>_xlfn.XLOOKUP(D399,'3. Input (des)investeringen '!$B$11:$B$81,'3. Input (des)investeringen '!$E$11:$E$81)</f>
        <v>0</v>
      </c>
    </row>
    <row r="1023" spans="2:6">
      <c r="B1023">
        <v>383</v>
      </c>
      <c r="D1023" s="137">
        <f t="shared" si="31"/>
        <v>48823.521113041956</v>
      </c>
      <c r="E1023" s="136">
        <f t="shared" si="32"/>
        <v>2022</v>
      </c>
      <c r="F1023" s="135">
        <f>_xlfn.XLOOKUP(D400,'3. Input (des)investeringen '!$B$11:$B$81,'3. Input (des)investeringen '!$E$11:$E$81)</f>
        <v>0</v>
      </c>
    </row>
    <row r="1024" spans="2:6">
      <c r="B1024">
        <v>384</v>
      </c>
      <c r="D1024" s="137">
        <f t="shared" si="31"/>
        <v>120450.03732565988</v>
      </c>
      <c r="E1024" s="136">
        <f t="shared" si="32"/>
        <v>2022</v>
      </c>
      <c r="F1024" s="135">
        <f>_xlfn.XLOOKUP(D401,'3. Input (des)investeringen '!$B$11:$B$81,'3. Input (des)investeringen '!$E$11:$E$81)</f>
        <v>0</v>
      </c>
    </row>
    <row r="1025" spans="2:6">
      <c r="B1025">
        <v>385</v>
      </c>
      <c r="D1025" s="137">
        <f t="shared" ref="D1025:D1047" si="33">F402*INDEX($E$556:$CG$636,E402-1945,G402-1945)</f>
        <v>416421.94666146499</v>
      </c>
      <c r="E1025" s="136">
        <f t="shared" ref="E1025:E1047" si="34">G402</f>
        <v>2022</v>
      </c>
      <c r="F1025" s="135">
        <f>_xlfn.XLOOKUP(D402,'3. Input (des)investeringen '!$B$11:$B$81,'3. Input (des)investeringen '!$E$11:$E$81)</f>
        <v>1</v>
      </c>
    </row>
    <row r="1026" spans="2:6">
      <c r="B1026">
        <v>386</v>
      </c>
      <c r="D1026" s="137">
        <f t="shared" si="33"/>
        <v>421406.95898024359</v>
      </c>
      <c r="E1026" s="136">
        <f t="shared" si="34"/>
        <v>2022</v>
      </c>
      <c r="F1026" s="135">
        <f>_xlfn.XLOOKUP(D403,'3. Input (des)investeringen '!$B$11:$B$81,'3. Input (des)investeringen '!$E$11:$E$81)</f>
        <v>1</v>
      </c>
    </row>
    <row r="1027" spans="2:6">
      <c r="B1027">
        <v>387</v>
      </c>
      <c r="D1027" s="137">
        <f t="shared" si="33"/>
        <v>692157.2316583636</v>
      </c>
      <c r="E1027" s="136">
        <f t="shared" si="34"/>
        <v>2022</v>
      </c>
      <c r="F1027" s="135">
        <f>_xlfn.XLOOKUP(D404,'3. Input (des)investeringen '!$B$11:$B$81,'3. Input (des)investeringen '!$E$11:$E$81)</f>
        <v>1</v>
      </c>
    </row>
    <row r="1028" spans="2:6">
      <c r="B1028">
        <v>388</v>
      </c>
      <c r="D1028" s="137">
        <f t="shared" si="33"/>
        <v>25209.605468598776</v>
      </c>
      <c r="E1028" s="136">
        <f t="shared" si="34"/>
        <v>2022</v>
      </c>
      <c r="F1028" s="135">
        <f>_xlfn.XLOOKUP(D405,'3. Input (des)investeringen '!$B$11:$B$81,'3. Input (des)investeringen '!$E$11:$E$81)</f>
        <v>1</v>
      </c>
    </row>
    <row r="1029" spans="2:6">
      <c r="B1029">
        <v>389</v>
      </c>
      <c r="D1029" s="137">
        <f t="shared" si="33"/>
        <v>140714.3745480834</v>
      </c>
      <c r="E1029" s="136">
        <f t="shared" si="34"/>
        <v>2022</v>
      </c>
      <c r="F1029" s="135">
        <f>_xlfn.XLOOKUP(D406,'3. Input (des)investeringen '!$B$11:$B$81,'3. Input (des)investeringen '!$E$11:$E$81)</f>
        <v>1</v>
      </c>
    </row>
    <row r="1030" spans="2:6">
      <c r="B1030">
        <v>390</v>
      </c>
      <c r="D1030" s="137">
        <f t="shared" si="33"/>
        <v>3286060.4941140958</v>
      </c>
      <c r="E1030" s="136">
        <f t="shared" si="34"/>
        <v>2022</v>
      </c>
      <c r="F1030" s="135">
        <f>_xlfn.XLOOKUP(D407,'3. Input (des)investeringen '!$B$11:$B$81,'3. Input (des)investeringen '!$E$11:$E$81)</f>
        <v>0</v>
      </c>
    </row>
    <row r="1031" spans="2:6">
      <c r="B1031">
        <v>391</v>
      </c>
      <c r="D1031" s="137">
        <f t="shared" si="33"/>
        <v>2889336.0511362744</v>
      </c>
      <c r="E1031" s="136">
        <f t="shared" si="34"/>
        <v>2022</v>
      </c>
      <c r="F1031" s="135">
        <f>_xlfn.XLOOKUP(D408,'3. Input (des)investeringen '!$B$11:$B$81,'3. Input (des)investeringen '!$E$11:$E$81)</f>
        <v>0</v>
      </c>
    </row>
    <row r="1032" spans="2:6">
      <c r="B1032">
        <v>392</v>
      </c>
      <c r="D1032" s="137">
        <f t="shared" si="33"/>
        <v>68228.736381040857</v>
      </c>
      <c r="E1032" s="136">
        <f t="shared" si="34"/>
        <v>2022</v>
      </c>
      <c r="F1032" s="135">
        <f>_xlfn.XLOOKUP(D409,'3. Input (des)investeringen '!$B$11:$B$81,'3. Input (des)investeringen '!$E$11:$E$81)</f>
        <v>0</v>
      </c>
    </row>
    <row r="1033" spans="2:6">
      <c r="B1033">
        <v>393</v>
      </c>
      <c r="D1033" s="137">
        <f t="shared" si="33"/>
        <v>10160.534376059844</v>
      </c>
      <c r="E1033" s="136">
        <f t="shared" si="34"/>
        <v>2022</v>
      </c>
      <c r="F1033" s="135">
        <f>_xlfn.XLOOKUP(D410,'3. Input (des)investeringen '!$B$11:$B$81,'3. Input (des)investeringen '!$E$11:$E$81)</f>
        <v>1</v>
      </c>
    </row>
    <row r="1034" spans="2:6">
      <c r="B1034">
        <v>394</v>
      </c>
      <c r="D1034" s="137">
        <f t="shared" si="33"/>
        <v>147761.88545380786</v>
      </c>
      <c r="E1034" s="136">
        <f t="shared" si="34"/>
        <v>2022</v>
      </c>
      <c r="F1034" s="135">
        <f>_xlfn.XLOOKUP(D411,'3. Input (des)investeringen '!$B$11:$B$81,'3. Input (des)investeringen '!$E$11:$E$81)</f>
        <v>1</v>
      </c>
    </row>
    <row r="1035" spans="2:6">
      <c r="B1035">
        <v>395</v>
      </c>
      <c r="D1035" s="137">
        <f t="shared" si="33"/>
        <v>45540.794182929996</v>
      </c>
      <c r="E1035" s="136">
        <f t="shared" si="34"/>
        <v>2022</v>
      </c>
      <c r="F1035" s="135">
        <f>_xlfn.XLOOKUP(D412,'3. Input (des)investeringen '!$B$11:$B$81,'3. Input (des)investeringen '!$E$11:$E$81)</f>
        <v>1</v>
      </c>
    </row>
    <row r="1036" spans="2:6">
      <c r="B1036">
        <v>396</v>
      </c>
      <c r="D1036" s="137">
        <f t="shared" si="33"/>
        <v>93894.172378139556</v>
      </c>
      <c r="E1036" s="136">
        <f t="shared" si="34"/>
        <v>2022</v>
      </c>
      <c r="F1036" s="135">
        <f>_xlfn.XLOOKUP(D413,'3. Input (des)investeringen '!$B$11:$B$81,'3. Input (des)investeringen '!$E$11:$E$81)</f>
        <v>1</v>
      </c>
    </row>
    <row r="1037" spans="2:6">
      <c r="B1037">
        <v>397</v>
      </c>
      <c r="D1037" s="137">
        <f t="shared" si="33"/>
        <v>177718.38388286164</v>
      </c>
      <c r="E1037" s="136">
        <f t="shared" si="34"/>
        <v>2022</v>
      </c>
      <c r="F1037" s="135">
        <f>_xlfn.XLOOKUP(D414,'3. Input (des)investeringen '!$B$11:$B$81,'3. Input (des)investeringen '!$E$11:$E$81)</f>
        <v>1</v>
      </c>
    </row>
    <row r="1038" spans="2:6">
      <c r="B1038">
        <v>398</v>
      </c>
      <c r="D1038" s="137">
        <f t="shared" si="33"/>
        <v>1294499.6997653714</v>
      </c>
      <c r="E1038" s="136">
        <f t="shared" si="34"/>
        <v>2022</v>
      </c>
      <c r="F1038" s="135">
        <f>_xlfn.XLOOKUP(D415,'3. Input (des)investeringen '!$B$11:$B$81,'3. Input (des)investeringen '!$E$11:$E$81)</f>
        <v>1</v>
      </c>
    </row>
    <row r="1039" spans="2:6">
      <c r="B1039">
        <v>399</v>
      </c>
      <c r="D1039" s="137">
        <f t="shared" si="33"/>
        <v>2808385.7094326685</v>
      </c>
      <c r="E1039" s="136">
        <f t="shared" si="34"/>
        <v>2022</v>
      </c>
      <c r="F1039" s="135">
        <f>_xlfn.XLOOKUP(D416,'3. Input (des)investeringen '!$B$11:$B$81,'3. Input (des)investeringen '!$E$11:$E$81)</f>
        <v>1</v>
      </c>
    </row>
    <row r="1040" spans="2:6">
      <c r="B1040">
        <v>400</v>
      </c>
      <c r="D1040" s="137">
        <f t="shared" si="33"/>
        <v>45194.667709534398</v>
      </c>
      <c r="E1040" s="136">
        <f t="shared" si="34"/>
        <v>2022</v>
      </c>
      <c r="F1040" s="135">
        <f>_xlfn.XLOOKUP(D417,'3. Input (des)investeringen '!$B$11:$B$81,'3. Input (des)investeringen '!$E$11:$E$81)</f>
        <v>1</v>
      </c>
    </row>
    <row r="1041" spans="2:6">
      <c r="B1041">
        <v>401</v>
      </c>
      <c r="D1041" s="137">
        <f t="shared" si="33"/>
        <v>352203.69724490831</v>
      </c>
      <c r="E1041" s="136">
        <f t="shared" si="34"/>
        <v>2022</v>
      </c>
      <c r="F1041" s="135">
        <f>_xlfn.XLOOKUP(D418,'3. Input (des)investeringen '!$B$11:$B$81,'3. Input (des)investeringen '!$E$11:$E$81)</f>
        <v>1</v>
      </c>
    </row>
    <row r="1042" spans="2:6">
      <c r="B1042">
        <v>402</v>
      </c>
      <c r="D1042" s="137">
        <f t="shared" si="33"/>
        <v>263048.27140793024</v>
      </c>
      <c r="E1042" s="136">
        <f t="shared" si="34"/>
        <v>2022</v>
      </c>
      <c r="F1042" s="135">
        <f>_xlfn.XLOOKUP(D419,'3. Input (des)investeringen '!$B$11:$B$81,'3. Input (des)investeringen '!$E$11:$E$81)</f>
        <v>1</v>
      </c>
    </row>
    <row r="1043" spans="2:6">
      <c r="B1043">
        <v>403</v>
      </c>
      <c r="D1043" s="137">
        <f t="shared" si="33"/>
        <v>458832.76437743992</v>
      </c>
      <c r="E1043" s="136">
        <f t="shared" si="34"/>
        <v>2022</v>
      </c>
      <c r="F1043" s="135">
        <f>_xlfn.XLOOKUP(D420,'3. Input (des)investeringen '!$B$11:$B$81,'3. Input (des)investeringen '!$E$11:$E$81)</f>
        <v>1</v>
      </c>
    </row>
    <row r="1044" spans="2:6">
      <c r="B1044">
        <v>404</v>
      </c>
      <c r="D1044" s="137">
        <f t="shared" si="33"/>
        <v>3568467.7964144056</v>
      </c>
      <c r="E1044" s="136">
        <f t="shared" si="34"/>
        <v>2022</v>
      </c>
      <c r="F1044" s="135">
        <f>_xlfn.XLOOKUP(D421,'3. Input (des)investeringen '!$B$11:$B$81,'3. Input (des)investeringen '!$E$11:$E$81)</f>
        <v>1</v>
      </c>
    </row>
    <row r="1045" spans="2:6">
      <c r="B1045">
        <v>405</v>
      </c>
      <c r="D1045" s="137">
        <f t="shared" si="33"/>
        <v>26233.757086429297</v>
      </c>
      <c r="E1045" s="136">
        <f t="shared" si="34"/>
        <v>2022</v>
      </c>
      <c r="F1045" s="135">
        <f>_xlfn.XLOOKUP(D422,'3. Input (des)investeringen '!$B$11:$B$81,'3. Input (des)investeringen '!$E$11:$E$81)</f>
        <v>1</v>
      </c>
    </row>
    <row r="1046" spans="2:6">
      <c r="B1046">
        <v>406</v>
      </c>
      <c r="D1046" s="137">
        <f t="shared" si="33"/>
        <v>452051.40390749951</v>
      </c>
      <c r="E1046" s="136">
        <f t="shared" si="34"/>
        <v>2022</v>
      </c>
      <c r="F1046" s="135">
        <f>_xlfn.XLOOKUP(D423,'3. Input (des)investeringen '!$B$11:$B$81,'3. Input (des)investeringen '!$E$11:$E$81)</f>
        <v>1</v>
      </c>
    </row>
    <row r="1047" spans="2:6">
      <c r="B1047">
        <v>407</v>
      </c>
      <c r="D1047" s="137">
        <f t="shared" si="33"/>
        <v>57956.278680094474</v>
      </c>
      <c r="E1047" s="136">
        <f t="shared" si="34"/>
        <v>2022</v>
      </c>
      <c r="F1047" s="135">
        <f>_xlfn.XLOOKUP(D424,'3. Input (des)investeringen '!$B$11:$B$81,'3. Input (des)investeringen '!$E$11:$E$81)</f>
        <v>1</v>
      </c>
    </row>
    <row r="1048" spans="2:6">
      <c r="B1048">
        <v>408</v>
      </c>
      <c r="D1048" s="137">
        <f t="shared" ref="D1048:D1111" si="35">F425*INDEX($E$556:$CG$636,E425-1945,G425-1945)</f>
        <v>285635.79568697215</v>
      </c>
      <c r="E1048" s="136">
        <f t="shared" ref="E1048:E1111" si="36">G425</f>
        <v>2023</v>
      </c>
      <c r="F1048" s="135">
        <f>_xlfn.XLOOKUP(D425,'3. Input (des)investeringen '!$B$11:$B$81,'3. Input (des)investeringen '!$E$11:$E$81)</f>
        <v>1</v>
      </c>
    </row>
    <row r="1049" spans="2:6">
      <c r="B1049">
        <v>409</v>
      </c>
      <c r="D1049" s="137">
        <f t="shared" si="35"/>
        <v>249266.83112068888</v>
      </c>
      <c r="E1049" s="136">
        <f t="shared" si="36"/>
        <v>2023</v>
      </c>
      <c r="F1049" s="135">
        <f>_xlfn.XLOOKUP(D426,'3. Input (des)investeringen '!$B$11:$B$81,'3. Input (des)investeringen '!$E$11:$E$81)</f>
        <v>1</v>
      </c>
    </row>
    <row r="1050" spans="2:6">
      <c r="B1050">
        <v>410</v>
      </c>
      <c r="D1050" s="137">
        <f t="shared" si="35"/>
        <v>347574.85703515873</v>
      </c>
      <c r="E1050" s="136">
        <f t="shared" si="36"/>
        <v>2023</v>
      </c>
      <c r="F1050" s="135">
        <f>_xlfn.XLOOKUP(D427,'3. Input (des)investeringen '!$B$11:$B$81,'3. Input (des)investeringen '!$E$11:$E$81)</f>
        <v>1</v>
      </c>
    </row>
    <row r="1051" spans="2:6">
      <c r="B1051">
        <v>411</v>
      </c>
      <c r="D1051" s="137">
        <f t="shared" si="35"/>
        <v>321100.81484869617</v>
      </c>
      <c r="E1051" s="136">
        <f t="shared" si="36"/>
        <v>2023</v>
      </c>
      <c r="F1051" s="135">
        <f>_xlfn.XLOOKUP(D428,'3. Input (des)investeringen '!$B$11:$B$81,'3. Input (des)investeringen '!$E$11:$E$81)</f>
        <v>1</v>
      </c>
    </row>
    <row r="1052" spans="2:6">
      <c r="B1052">
        <v>412</v>
      </c>
      <c r="D1052" s="137">
        <f t="shared" si="35"/>
        <v>861524.88487694261</v>
      </c>
      <c r="E1052" s="136">
        <f t="shared" si="36"/>
        <v>2023</v>
      </c>
      <c r="F1052" s="135">
        <f>_xlfn.XLOOKUP(D429,'3. Input (des)investeringen '!$B$11:$B$81,'3. Input (des)investeringen '!$E$11:$E$81)</f>
        <v>1</v>
      </c>
    </row>
    <row r="1053" spans="2:6">
      <c r="B1053">
        <v>413</v>
      </c>
      <c r="D1053" s="137">
        <f t="shared" si="35"/>
        <v>469490.76539010642</v>
      </c>
      <c r="E1053" s="136">
        <f t="shared" si="36"/>
        <v>2023</v>
      </c>
      <c r="F1053" s="135">
        <f>_xlfn.XLOOKUP(D430,'3. Input (des)investeringen '!$B$11:$B$81,'3. Input (des)investeringen '!$E$11:$E$81)</f>
        <v>1</v>
      </c>
    </row>
    <row r="1054" spans="2:6">
      <c r="B1054">
        <v>414</v>
      </c>
      <c r="D1054" s="137">
        <f t="shared" si="35"/>
        <v>483622.21037156548</v>
      </c>
      <c r="E1054" s="136">
        <f t="shared" si="36"/>
        <v>2023</v>
      </c>
      <c r="F1054" s="135">
        <f>_xlfn.XLOOKUP(D431,'3. Input (des)investeringen '!$B$11:$B$81,'3. Input (des)investeringen '!$E$11:$E$81)</f>
        <v>1</v>
      </c>
    </row>
    <row r="1055" spans="2:6">
      <c r="B1055">
        <v>415</v>
      </c>
      <c r="D1055" s="137">
        <f t="shared" si="35"/>
        <v>2866585.2646686863</v>
      </c>
      <c r="E1055" s="136">
        <f t="shared" si="36"/>
        <v>2023</v>
      </c>
      <c r="F1055" s="135">
        <f>_xlfn.XLOOKUP(D432,'3. Input (des)investeringen '!$B$11:$B$81,'3. Input (des)investeringen '!$E$11:$E$81)</f>
        <v>1</v>
      </c>
    </row>
    <row r="1056" spans="2:6">
      <c r="B1056">
        <v>416</v>
      </c>
      <c r="D1056" s="137">
        <f t="shared" si="35"/>
        <v>932820.72214634728</v>
      </c>
      <c r="E1056" s="136">
        <f t="shared" si="36"/>
        <v>2023</v>
      </c>
      <c r="F1056" s="135">
        <f>_xlfn.XLOOKUP(D433,'3. Input (des)investeringen '!$B$11:$B$81,'3. Input (des)investeringen '!$E$11:$E$81)</f>
        <v>1</v>
      </c>
    </row>
    <row r="1057" spans="2:6">
      <c r="B1057">
        <v>417</v>
      </c>
      <c r="D1057" s="137">
        <f t="shared" si="35"/>
        <v>1185977.7434346818</v>
      </c>
      <c r="E1057" s="136">
        <f t="shared" si="36"/>
        <v>2023</v>
      </c>
      <c r="F1057" s="135">
        <f>_xlfn.XLOOKUP(D434,'3. Input (des)investeringen '!$B$11:$B$81,'3. Input (des)investeringen '!$E$11:$E$81)</f>
        <v>1</v>
      </c>
    </row>
    <row r="1058" spans="2:6">
      <c r="B1058">
        <v>418</v>
      </c>
      <c r="D1058" s="137">
        <f t="shared" si="35"/>
        <v>509869.90481401538</v>
      </c>
      <c r="E1058" s="136">
        <f t="shared" si="36"/>
        <v>2023</v>
      </c>
      <c r="F1058" s="135">
        <f>_xlfn.XLOOKUP(D435,'3. Input (des)investeringen '!$B$11:$B$81,'3. Input (des)investeringen '!$E$11:$E$81)</f>
        <v>1</v>
      </c>
    </row>
    <row r="1059" spans="2:6">
      <c r="B1059">
        <v>419</v>
      </c>
      <c r="D1059" s="137">
        <f t="shared" si="35"/>
        <v>236808.48168715212</v>
      </c>
      <c r="E1059" s="136">
        <f t="shared" si="36"/>
        <v>2023</v>
      </c>
      <c r="F1059" s="135">
        <f>_xlfn.XLOOKUP(D436,'3. Input (des)investeringen '!$B$11:$B$81,'3. Input (des)investeringen '!$E$11:$E$81)</f>
        <v>1</v>
      </c>
    </row>
    <row r="1060" spans="2:6">
      <c r="B1060">
        <v>420</v>
      </c>
      <c r="D1060" s="137">
        <f t="shared" si="35"/>
        <v>157003.07208654779</v>
      </c>
      <c r="E1060" s="136">
        <f t="shared" si="36"/>
        <v>2023</v>
      </c>
      <c r="F1060" s="135">
        <f>_xlfn.XLOOKUP(D437,'3. Input (des)investeringen '!$B$11:$B$81,'3. Input (des)investeringen '!$E$11:$E$81)</f>
        <v>1</v>
      </c>
    </row>
    <row r="1061" spans="2:6">
      <c r="B1061">
        <v>421</v>
      </c>
      <c r="D1061" s="137">
        <f t="shared" si="35"/>
        <v>9486.0875217443881</v>
      </c>
      <c r="E1061" s="136">
        <f t="shared" si="36"/>
        <v>2023</v>
      </c>
      <c r="F1061" s="135">
        <f>_xlfn.XLOOKUP(D438,'3. Input (des)investeringen '!$B$11:$B$81,'3. Input (des)investeringen '!$E$11:$E$81)</f>
        <v>1</v>
      </c>
    </row>
    <row r="1062" spans="2:6">
      <c r="B1062">
        <v>422</v>
      </c>
      <c r="D1062" s="137">
        <f t="shared" si="35"/>
        <v>2884.0040012863105</v>
      </c>
      <c r="E1062" s="136">
        <f t="shared" si="36"/>
        <v>2023</v>
      </c>
      <c r="F1062" s="135">
        <f>_xlfn.XLOOKUP(D439,'3. Input (des)investeringen '!$B$11:$B$81,'3. Input (des)investeringen '!$E$11:$E$81)</f>
        <v>1</v>
      </c>
    </row>
    <row r="1063" spans="2:6">
      <c r="B1063">
        <v>423</v>
      </c>
      <c r="D1063" s="137">
        <f t="shared" si="35"/>
        <v>4183.7080719061742</v>
      </c>
      <c r="E1063" s="136">
        <f t="shared" si="36"/>
        <v>2023</v>
      </c>
      <c r="F1063" s="135">
        <f>_xlfn.XLOOKUP(D440,'3. Input (des)investeringen '!$B$11:$B$81,'3. Input (des)investeringen '!$E$11:$E$81)</f>
        <v>1</v>
      </c>
    </row>
    <row r="1064" spans="2:6">
      <c r="B1064">
        <v>424</v>
      </c>
      <c r="D1064" s="137">
        <f t="shared" si="35"/>
        <v>17193.152762402715</v>
      </c>
      <c r="E1064" s="136">
        <f t="shared" si="36"/>
        <v>2023</v>
      </c>
      <c r="F1064" s="135">
        <f>_xlfn.XLOOKUP(D441,'3. Input (des)investeringen '!$B$11:$B$81,'3. Input (des)investeringen '!$E$11:$E$81)</f>
        <v>1</v>
      </c>
    </row>
    <row r="1065" spans="2:6">
      <c r="B1065">
        <v>425</v>
      </c>
      <c r="D1065" s="137">
        <f t="shared" si="35"/>
        <v>310985.27946651384</v>
      </c>
      <c r="E1065" s="136">
        <f t="shared" si="36"/>
        <v>2023</v>
      </c>
      <c r="F1065" s="135">
        <f>_xlfn.XLOOKUP(D442,'3. Input (des)investeringen '!$B$11:$B$81,'3. Input (des)investeringen '!$E$11:$E$81)</f>
        <v>1</v>
      </c>
    </row>
    <row r="1066" spans="2:6">
      <c r="B1066">
        <v>426</v>
      </c>
      <c r="D1066" s="137">
        <f t="shared" si="35"/>
        <v>0</v>
      </c>
      <c r="E1066" s="136">
        <f t="shared" si="36"/>
        <v>2023</v>
      </c>
      <c r="F1066" s="135">
        <f>_xlfn.XLOOKUP(D443,'3. Input (des)investeringen '!$B$11:$B$81,'3. Input (des)investeringen '!$E$11:$E$81)</f>
        <v>1</v>
      </c>
    </row>
    <row r="1067" spans="2:6">
      <c r="B1067">
        <v>427</v>
      </c>
      <c r="D1067" s="137">
        <f t="shared" si="35"/>
        <v>56189.66023157903</v>
      </c>
      <c r="E1067" s="136">
        <f t="shared" si="36"/>
        <v>2023</v>
      </c>
      <c r="F1067" s="135">
        <f>_xlfn.XLOOKUP(D444,'3. Input (des)investeringen '!$B$11:$B$81,'3. Input (des)investeringen '!$E$11:$E$81)</f>
        <v>1</v>
      </c>
    </row>
    <row r="1068" spans="2:6">
      <c r="B1068">
        <v>428</v>
      </c>
      <c r="D1068" s="137">
        <f t="shared" si="35"/>
        <v>23066.943191521783</v>
      </c>
      <c r="E1068" s="136">
        <f t="shared" si="36"/>
        <v>2023</v>
      </c>
      <c r="F1068" s="135">
        <f>_xlfn.XLOOKUP(D445,'3. Input (des)investeringen '!$B$11:$B$81,'3. Input (des)investeringen '!$E$11:$E$81)</f>
        <v>1</v>
      </c>
    </row>
    <row r="1069" spans="2:6">
      <c r="B1069">
        <v>429</v>
      </c>
      <c r="D1069" s="137">
        <f t="shared" si="35"/>
        <v>61765.863576058793</v>
      </c>
      <c r="E1069" s="136">
        <f t="shared" si="36"/>
        <v>2023</v>
      </c>
      <c r="F1069" s="135">
        <f>_xlfn.XLOOKUP(D446,'3. Input (des)investeringen '!$B$11:$B$81,'3. Input (des)investeringen '!$E$11:$E$81)</f>
        <v>1</v>
      </c>
    </row>
    <row r="1070" spans="2:6">
      <c r="B1070">
        <v>430</v>
      </c>
      <c r="D1070" s="137">
        <f t="shared" si="35"/>
        <v>76760.168932161934</v>
      </c>
      <c r="E1070" s="136">
        <f t="shared" si="36"/>
        <v>2023</v>
      </c>
      <c r="F1070" s="135">
        <f>_xlfn.XLOOKUP(D447,'3. Input (des)investeringen '!$B$11:$B$81,'3. Input (des)investeringen '!$E$11:$E$81)</f>
        <v>1</v>
      </c>
    </row>
    <row r="1071" spans="2:6">
      <c r="B1071">
        <v>431</v>
      </c>
      <c r="D1071" s="137">
        <f t="shared" si="35"/>
        <v>13814.065455958173</v>
      </c>
      <c r="E1071" s="136">
        <f t="shared" si="36"/>
        <v>2023</v>
      </c>
      <c r="F1071" s="135">
        <f>_xlfn.XLOOKUP(D448,'3. Input (des)investeringen '!$B$11:$B$81,'3. Input (des)investeringen '!$E$11:$E$81)</f>
        <v>1</v>
      </c>
    </row>
    <row r="1072" spans="2:6">
      <c r="B1072">
        <v>432</v>
      </c>
      <c r="D1072" s="137">
        <f t="shared" si="35"/>
        <v>489924.0047235713</v>
      </c>
      <c r="E1072" s="136">
        <f t="shared" si="36"/>
        <v>2023</v>
      </c>
      <c r="F1072" s="135">
        <f>_xlfn.XLOOKUP(D449,'3. Input (des)investeringen '!$B$11:$B$81,'3. Input (des)investeringen '!$E$11:$E$81)</f>
        <v>1</v>
      </c>
    </row>
    <row r="1073" spans="2:6">
      <c r="B1073">
        <v>433</v>
      </c>
      <c r="D1073" s="137">
        <f t="shared" si="35"/>
        <v>22437.577813218642</v>
      </c>
      <c r="E1073" s="136">
        <f t="shared" si="36"/>
        <v>2023</v>
      </c>
      <c r="F1073" s="135">
        <f>_xlfn.XLOOKUP(D450,'3. Input (des)investeringen '!$B$11:$B$81,'3. Input (des)investeringen '!$E$11:$E$81)</f>
        <v>1</v>
      </c>
    </row>
    <row r="1074" spans="2:6">
      <c r="B1074">
        <v>434</v>
      </c>
      <c r="D1074" s="137">
        <f t="shared" si="35"/>
        <v>482022.08869529201</v>
      </c>
      <c r="E1074" s="136">
        <f t="shared" si="36"/>
        <v>2023</v>
      </c>
      <c r="F1074" s="135">
        <f>_xlfn.XLOOKUP(D451,'3. Input (des)investeringen '!$B$11:$B$81,'3. Input (des)investeringen '!$E$11:$E$81)</f>
        <v>1</v>
      </c>
    </row>
    <row r="1075" spans="2:6">
      <c r="B1075">
        <v>435</v>
      </c>
      <c r="D1075" s="137">
        <f t="shared" si="35"/>
        <v>109148.11117929975</v>
      </c>
      <c r="E1075" s="136">
        <f t="shared" si="36"/>
        <v>2023</v>
      </c>
      <c r="F1075" s="135">
        <f>_xlfn.XLOOKUP(D452,'3. Input (des)investeringen '!$B$11:$B$81,'3. Input (des)investeringen '!$E$11:$E$81)</f>
        <v>0</v>
      </c>
    </row>
    <row r="1076" spans="2:6">
      <c r="B1076">
        <v>436</v>
      </c>
      <c r="D1076" s="137">
        <f t="shared" si="35"/>
        <v>798682.37055175169</v>
      </c>
      <c r="E1076" s="136">
        <f t="shared" si="36"/>
        <v>2023</v>
      </c>
      <c r="F1076" s="135">
        <f>_xlfn.XLOOKUP(D453,'3. Input (des)investeringen '!$B$11:$B$81,'3. Input (des)investeringen '!$E$11:$E$81)</f>
        <v>0</v>
      </c>
    </row>
    <row r="1077" spans="2:6">
      <c r="B1077">
        <v>437</v>
      </c>
      <c r="D1077" s="137">
        <f t="shared" si="35"/>
        <v>1030761.6522493181</v>
      </c>
      <c r="E1077" s="136">
        <f t="shared" si="36"/>
        <v>2023</v>
      </c>
      <c r="F1077" s="135">
        <f>_xlfn.XLOOKUP(D454,'3. Input (des)investeringen '!$B$11:$B$81,'3. Input (des)investeringen '!$E$11:$E$81)</f>
        <v>0</v>
      </c>
    </row>
    <row r="1078" spans="2:6">
      <c r="B1078">
        <v>438</v>
      </c>
      <c r="D1078" s="137">
        <f t="shared" si="35"/>
        <v>173319.41485069564</v>
      </c>
      <c r="E1078" s="136">
        <f t="shared" si="36"/>
        <v>2023</v>
      </c>
      <c r="F1078" s="135">
        <f>_xlfn.XLOOKUP(D455,'3. Input (des)investeringen '!$B$11:$B$81,'3. Input (des)investeringen '!$E$11:$E$81)</f>
        <v>0</v>
      </c>
    </row>
    <row r="1079" spans="2:6">
      <c r="B1079">
        <v>439</v>
      </c>
      <c r="D1079" s="137">
        <f t="shared" si="35"/>
        <v>522403.79514717701</v>
      </c>
      <c r="E1079" s="136">
        <f t="shared" si="36"/>
        <v>2023</v>
      </c>
      <c r="F1079" s="135">
        <f>_xlfn.XLOOKUP(D456,'3. Input (des)investeringen '!$B$11:$B$81,'3. Input (des)investeringen '!$E$11:$E$81)</f>
        <v>0</v>
      </c>
    </row>
    <row r="1080" spans="2:6">
      <c r="B1080">
        <v>440</v>
      </c>
      <c r="D1080" s="137">
        <f t="shared" si="35"/>
        <v>393499.97479407035</v>
      </c>
      <c r="E1080" s="136">
        <f t="shared" si="36"/>
        <v>2023</v>
      </c>
      <c r="F1080" s="135">
        <f>_xlfn.XLOOKUP(D457,'3. Input (des)investeringen '!$B$11:$B$81,'3. Input (des)investeringen '!$E$11:$E$81)</f>
        <v>0</v>
      </c>
    </row>
    <row r="1081" spans="2:6">
      <c r="B1081">
        <v>441</v>
      </c>
      <c r="D1081" s="137">
        <f t="shared" si="35"/>
        <v>720079.2458849001</v>
      </c>
      <c r="E1081" s="136">
        <f t="shared" si="36"/>
        <v>2023</v>
      </c>
      <c r="F1081" s="135">
        <f>_xlfn.XLOOKUP(D458,'3. Input (des)investeringen '!$B$11:$B$81,'3. Input (des)investeringen '!$E$11:$E$81)</f>
        <v>0</v>
      </c>
    </row>
    <row r="1082" spans="2:6">
      <c r="B1082">
        <v>442</v>
      </c>
      <c r="D1082" s="137">
        <f t="shared" si="35"/>
        <v>324939.5513944648</v>
      </c>
      <c r="E1082" s="136">
        <f t="shared" si="36"/>
        <v>2023</v>
      </c>
      <c r="F1082" s="135">
        <f>_xlfn.XLOOKUP(D459,'3. Input (des)investeringen '!$B$11:$B$81,'3. Input (des)investeringen '!$E$11:$E$81)</f>
        <v>0</v>
      </c>
    </row>
    <row r="1083" spans="2:6">
      <c r="B1083">
        <v>443</v>
      </c>
      <c r="D1083" s="137">
        <f t="shared" si="35"/>
        <v>198849.71653117737</v>
      </c>
      <c r="E1083" s="136">
        <f t="shared" si="36"/>
        <v>2023</v>
      </c>
      <c r="F1083" s="135">
        <f>_xlfn.XLOOKUP(D460,'3. Input (des)investeringen '!$B$11:$B$81,'3. Input (des)investeringen '!$E$11:$E$81)</f>
        <v>0</v>
      </c>
    </row>
    <row r="1084" spans="2:6">
      <c r="B1084">
        <v>444</v>
      </c>
      <c r="D1084" s="137">
        <f t="shared" si="35"/>
        <v>164251.35459825987</v>
      </c>
      <c r="E1084" s="136">
        <f t="shared" si="36"/>
        <v>2023</v>
      </c>
      <c r="F1084" s="135">
        <f>_xlfn.XLOOKUP(D461,'3. Input (des)investeringen '!$B$11:$B$81,'3. Input (des)investeringen '!$E$11:$E$81)</f>
        <v>0</v>
      </c>
    </row>
    <row r="1085" spans="2:6">
      <c r="B1085">
        <v>445</v>
      </c>
      <c r="D1085" s="137">
        <f t="shared" si="35"/>
        <v>11733.192073654014</v>
      </c>
      <c r="E1085" s="136">
        <f t="shared" si="36"/>
        <v>2023</v>
      </c>
      <c r="F1085" s="135">
        <f>_xlfn.XLOOKUP(D462,'3. Input (des)investeringen '!$B$11:$B$81,'3. Input (des)investeringen '!$E$11:$E$81)</f>
        <v>0</v>
      </c>
    </row>
    <row r="1086" spans="2:6">
      <c r="B1086">
        <v>446</v>
      </c>
      <c r="D1086" s="137">
        <f t="shared" si="35"/>
        <v>125422.19335400098</v>
      </c>
      <c r="E1086" s="136">
        <f t="shared" si="36"/>
        <v>2023</v>
      </c>
      <c r="F1086" s="135">
        <f>_xlfn.XLOOKUP(D463,'3. Input (des)investeringen '!$B$11:$B$81,'3. Input (des)investeringen '!$E$11:$E$81)</f>
        <v>0</v>
      </c>
    </row>
    <row r="1087" spans="2:6">
      <c r="B1087">
        <v>447</v>
      </c>
      <c r="D1087" s="137">
        <f t="shared" si="35"/>
        <v>150583.87798958004</v>
      </c>
      <c r="E1087" s="136">
        <f t="shared" si="36"/>
        <v>2023</v>
      </c>
      <c r="F1087" s="135">
        <f>_xlfn.XLOOKUP(D464,'3. Input (des)investeringen '!$B$11:$B$81,'3. Input (des)investeringen '!$E$11:$E$81)</f>
        <v>0</v>
      </c>
    </row>
    <row r="1088" spans="2:6">
      <c r="B1088">
        <v>448</v>
      </c>
      <c r="D1088" s="137">
        <f t="shared" si="35"/>
        <v>187073.7124672959</v>
      </c>
      <c r="E1088" s="136">
        <f t="shared" si="36"/>
        <v>2023</v>
      </c>
      <c r="F1088" s="135">
        <f>_xlfn.XLOOKUP(D465,'3. Input (des)investeringen '!$B$11:$B$81,'3. Input (des)investeringen '!$E$11:$E$81)</f>
        <v>0</v>
      </c>
    </row>
    <row r="1089" spans="2:6">
      <c r="B1089">
        <v>449</v>
      </c>
      <c r="D1089" s="137">
        <f t="shared" si="35"/>
        <v>16141.872193424901</v>
      </c>
      <c r="E1089" s="136">
        <f t="shared" si="36"/>
        <v>2023</v>
      </c>
      <c r="F1089" s="135">
        <f>_xlfn.XLOOKUP(D466,'3. Input (des)investeringen '!$B$11:$B$81,'3. Input (des)investeringen '!$E$11:$E$81)</f>
        <v>0</v>
      </c>
    </row>
    <row r="1090" spans="2:6">
      <c r="B1090">
        <v>450</v>
      </c>
      <c r="D1090" s="137">
        <f t="shared" si="35"/>
        <v>6130.344945733591</v>
      </c>
      <c r="E1090" s="136">
        <f t="shared" si="36"/>
        <v>2023</v>
      </c>
      <c r="F1090" s="135">
        <f>_xlfn.XLOOKUP(D467,'3. Input (des)investeringen '!$B$11:$B$81,'3. Input (des)investeringen '!$E$11:$E$81)</f>
        <v>0</v>
      </c>
    </row>
    <row r="1091" spans="2:6">
      <c r="B1091">
        <v>451</v>
      </c>
      <c r="D1091" s="137">
        <f t="shared" si="35"/>
        <v>12506.026558124702</v>
      </c>
      <c r="E1091" s="136">
        <f t="shared" si="36"/>
        <v>2023</v>
      </c>
      <c r="F1091" s="135">
        <f>_xlfn.XLOOKUP(D468,'3. Input (des)investeringen '!$B$11:$B$81,'3. Input (des)investeringen '!$E$11:$E$81)</f>
        <v>0</v>
      </c>
    </row>
    <row r="1092" spans="2:6">
      <c r="B1092">
        <v>452</v>
      </c>
      <c r="D1092" s="137">
        <f t="shared" si="35"/>
        <v>378094.79162456573</v>
      </c>
      <c r="E1092" s="136">
        <f t="shared" si="36"/>
        <v>2023</v>
      </c>
      <c r="F1092" s="135">
        <f>_xlfn.XLOOKUP(D469,'3. Input (des)investeringen '!$B$11:$B$81,'3. Input (des)investeringen '!$E$11:$E$81)</f>
        <v>0</v>
      </c>
    </row>
    <row r="1093" spans="2:6">
      <c r="B1093">
        <v>453</v>
      </c>
      <c r="D1093" s="137">
        <f t="shared" si="35"/>
        <v>16053.69375893263</v>
      </c>
      <c r="E1093" s="136">
        <f t="shared" si="36"/>
        <v>2023</v>
      </c>
      <c r="F1093" s="135">
        <f>_xlfn.XLOOKUP(D470,'3. Input (des)investeringen '!$B$11:$B$81,'3. Input (des)investeringen '!$E$11:$E$81)</f>
        <v>0</v>
      </c>
    </row>
    <row r="1094" spans="2:6">
      <c r="B1094">
        <v>454</v>
      </c>
      <c r="D1094" s="137">
        <f t="shared" si="35"/>
        <v>16819.273813158587</v>
      </c>
      <c r="E1094" s="136">
        <f t="shared" si="36"/>
        <v>2023</v>
      </c>
      <c r="F1094" s="135">
        <f>_xlfn.XLOOKUP(D471,'3. Input (des)investeringen '!$B$11:$B$81,'3. Input (des)investeringen '!$E$11:$E$81)</f>
        <v>0</v>
      </c>
    </row>
    <row r="1095" spans="2:6">
      <c r="B1095">
        <v>455</v>
      </c>
      <c r="D1095" s="137">
        <f t="shared" si="35"/>
        <v>26274.547039751084</v>
      </c>
      <c r="E1095" s="136">
        <f t="shared" si="36"/>
        <v>2023</v>
      </c>
      <c r="F1095" s="135">
        <f>_xlfn.XLOOKUP(D472,'3. Input (des)investeringen '!$B$11:$B$81,'3. Input (des)investeringen '!$E$11:$E$81)</f>
        <v>0</v>
      </c>
    </row>
    <row r="1096" spans="2:6">
      <c r="B1096">
        <v>456</v>
      </c>
      <c r="D1096" s="137">
        <f t="shared" si="35"/>
        <v>34137.96127349008</v>
      </c>
      <c r="E1096" s="136">
        <f t="shared" si="36"/>
        <v>2023</v>
      </c>
      <c r="F1096" s="135">
        <f>_xlfn.XLOOKUP(D473,'3. Input (des)investeringen '!$B$11:$B$81,'3. Input (des)investeringen '!$E$11:$E$81)</f>
        <v>0</v>
      </c>
    </row>
    <row r="1097" spans="2:6">
      <c r="B1097">
        <v>457</v>
      </c>
      <c r="D1097" s="137">
        <f t="shared" si="35"/>
        <v>78535.654281385127</v>
      </c>
      <c r="E1097" s="136">
        <f t="shared" si="36"/>
        <v>2023</v>
      </c>
      <c r="F1097" s="135">
        <f>_xlfn.XLOOKUP(D474,'3. Input (des)investeringen '!$B$11:$B$81,'3. Input (des)investeringen '!$E$11:$E$81)</f>
        <v>0</v>
      </c>
    </row>
    <row r="1098" spans="2:6">
      <c r="B1098">
        <v>458</v>
      </c>
      <c r="D1098" s="137">
        <f t="shared" si="35"/>
        <v>34093.287733188481</v>
      </c>
      <c r="E1098" s="136">
        <f t="shared" si="36"/>
        <v>2023</v>
      </c>
      <c r="F1098" s="135">
        <f>_xlfn.XLOOKUP(D475,'3. Input (des)investeringen '!$B$11:$B$81,'3. Input (des)investeringen '!$E$11:$E$81)</f>
        <v>0</v>
      </c>
    </row>
    <row r="1099" spans="2:6">
      <c r="B1099">
        <v>459</v>
      </c>
      <c r="D1099" s="137">
        <f t="shared" si="35"/>
        <v>94879.334151807998</v>
      </c>
      <c r="E1099" s="136">
        <f t="shared" si="36"/>
        <v>2023</v>
      </c>
      <c r="F1099" s="135">
        <f>_xlfn.XLOOKUP(D476,'3. Input (des)investeringen '!$B$11:$B$81,'3. Input (des)investeringen '!$E$11:$E$81)</f>
        <v>0</v>
      </c>
    </row>
    <row r="1100" spans="2:6">
      <c r="B1100">
        <v>460</v>
      </c>
      <c r="D1100" s="137">
        <f t="shared" si="35"/>
        <v>7995.5990827184187</v>
      </c>
      <c r="E1100" s="136">
        <f t="shared" si="36"/>
        <v>2023</v>
      </c>
      <c r="F1100" s="135">
        <f>_xlfn.XLOOKUP(D477,'3. Input (des)investeringen '!$B$11:$B$81,'3. Input (des)investeringen '!$E$11:$E$81)</f>
        <v>1</v>
      </c>
    </row>
    <row r="1101" spans="2:6">
      <c r="B1101">
        <v>461</v>
      </c>
      <c r="D1101" s="137">
        <f t="shared" si="35"/>
        <v>2099990.2025125339</v>
      </c>
      <c r="E1101" s="136">
        <f t="shared" si="36"/>
        <v>2023</v>
      </c>
      <c r="F1101" s="135">
        <f>_xlfn.XLOOKUP(D478,'3. Input (des)investeringen '!$B$11:$B$81,'3. Input (des)investeringen '!$E$11:$E$81)</f>
        <v>1</v>
      </c>
    </row>
    <row r="1102" spans="2:6">
      <c r="B1102">
        <v>462</v>
      </c>
      <c r="D1102" s="137">
        <f t="shared" si="35"/>
        <v>202260.44489470436</v>
      </c>
      <c r="E1102" s="136">
        <f t="shared" si="36"/>
        <v>2023</v>
      </c>
      <c r="F1102" s="135">
        <f>_xlfn.XLOOKUP(D479,'3. Input (des)investeringen '!$B$11:$B$81,'3. Input (des)investeringen '!$E$11:$E$81)</f>
        <v>0</v>
      </c>
    </row>
    <row r="1103" spans="2:6">
      <c r="B1103">
        <v>463</v>
      </c>
      <c r="D1103" s="137">
        <f t="shared" si="35"/>
        <v>88584.167202078708</v>
      </c>
      <c r="E1103" s="136">
        <f t="shared" si="36"/>
        <v>2023</v>
      </c>
      <c r="F1103" s="135">
        <f>_xlfn.XLOOKUP(D480,'3. Input (des)investeringen '!$B$11:$B$81,'3. Input (des)investeringen '!$E$11:$E$81)</f>
        <v>1</v>
      </c>
    </row>
    <row r="1104" spans="2:6">
      <c r="B1104">
        <v>464</v>
      </c>
      <c r="D1104" s="137">
        <f t="shared" si="35"/>
        <v>27363.85775491851</v>
      </c>
      <c r="E1104" s="136">
        <f t="shared" si="36"/>
        <v>2023</v>
      </c>
      <c r="F1104" s="135">
        <f>_xlfn.XLOOKUP(D481,'3. Input (des)investeringen '!$B$11:$B$81,'3. Input (des)investeringen '!$E$11:$E$81)</f>
        <v>0</v>
      </c>
    </row>
    <row r="1105" spans="2:6">
      <c r="B1105">
        <v>465</v>
      </c>
      <c r="D1105" s="137">
        <f t="shared" si="35"/>
        <v>71192.88784331271</v>
      </c>
      <c r="E1105" s="136">
        <f t="shared" si="36"/>
        <v>2023</v>
      </c>
      <c r="F1105" s="135">
        <f>_xlfn.XLOOKUP(D482,'3. Input (des)investeringen '!$B$11:$B$81,'3. Input (des)investeringen '!$E$11:$E$81)</f>
        <v>1</v>
      </c>
    </row>
    <row r="1106" spans="2:6">
      <c r="B1106">
        <v>466</v>
      </c>
      <c r="D1106" s="137">
        <f t="shared" si="35"/>
        <v>59318.38290921889</v>
      </c>
      <c r="E1106" s="136">
        <f t="shared" si="36"/>
        <v>2023</v>
      </c>
      <c r="F1106" s="135">
        <f>_xlfn.XLOOKUP(D483,'3. Input (des)investeringen '!$B$11:$B$81,'3. Input (des)investeringen '!$E$11:$E$81)</f>
        <v>1</v>
      </c>
    </row>
    <row r="1107" spans="2:6">
      <c r="B1107">
        <v>467</v>
      </c>
      <c r="D1107" s="137">
        <f t="shared" si="35"/>
        <v>17242700.130181815</v>
      </c>
      <c r="E1107" s="136">
        <f t="shared" si="36"/>
        <v>2023</v>
      </c>
      <c r="F1107" s="135">
        <f>_xlfn.XLOOKUP(D484,'3. Input (des)investeringen '!$B$11:$B$81,'3. Input (des)investeringen '!$E$11:$E$81)</f>
        <v>1</v>
      </c>
    </row>
    <row r="1108" spans="2:6">
      <c r="B1108">
        <v>468</v>
      </c>
      <c r="D1108" s="137">
        <f t="shared" si="35"/>
        <v>1434168.6087925173</v>
      </c>
      <c r="E1108" s="136">
        <f t="shared" si="36"/>
        <v>2023</v>
      </c>
      <c r="F1108" s="135">
        <f>_xlfn.XLOOKUP(D485,'3. Input (des)investeringen '!$B$11:$B$81,'3. Input (des)investeringen '!$E$11:$E$81)</f>
        <v>1</v>
      </c>
    </row>
    <row r="1109" spans="2:6">
      <c r="B1109">
        <v>469</v>
      </c>
      <c r="D1109" s="137">
        <f t="shared" si="35"/>
        <v>3313494.6652734946</v>
      </c>
      <c r="E1109" s="136">
        <f t="shared" si="36"/>
        <v>2023</v>
      </c>
      <c r="F1109" s="135">
        <f>_xlfn.XLOOKUP(D486,'3. Input (des)investeringen '!$B$11:$B$81,'3. Input (des)investeringen '!$E$11:$E$81)</f>
        <v>1</v>
      </c>
    </row>
    <row r="1110" spans="2:6">
      <c r="B1110">
        <v>470</v>
      </c>
      <c r="D1110" s="137">
        <f t="shared" si="35"/>
        <v>1909058.9733587019</v>
      </c>
      <c r="E1110" s="136">
        <f t="shared" si="36"/>
        <v>2023</v>
      </c>
      <c r="F1110" s="135">
        <f>_xlfn.XLOOKUP(D487,'3. Input (des)investeringen '!$B$11:$B$81,'3. Input (des)investeringen '!$E$11:$E$81)</f>
        <v>1</v>
      </c>
    </row>
    <row r="1111" spans="2:6">
      <c r="B1111">
        <v>471</v>
      </c>
      <c r="D1111" s="137">
        <f t="shared" si="35"/>
        <v>36457.908194673997</v>
      </c>
      <c r="E1111" s="136">
        <f t="shared" si="36"/>
        <v>2023</v>
      </c>
      <c r="F1111" s="135">
        <f>_xlfn.XLOOKUP(D488,'3. Input (des)investeringen '!$B$11:$B$81,'3. Input (des)investeringen '!$E$11:$E$81)</f>
        <v>1</v>
      </c>
    </row>
    <row r="1112" spans="2:6">
      <c r="B1112">
        <v>472</v>
      </c>
      <c r="D1112" s="137">
        <f t="shared" ref="D1112:D1171" si="37">F489*INDEX($E$556:$CG$636,E489-1945,G489-1945)</f>
        <v>1335938.2338781792</v>
      </c>
      <c r="E1112" s="136">
        <f t="shared" ref="E1112:E1171" si="38">G489</f>
        <v>2023</v>
      </c>
      <c r="F1112" s="135">
        <f>_xlfn.XLOOKUP(D489,'3. Input (des)investeringen '!$B$11:$B$81,'3. Input (des)investeringen '!$E$11:$E$81)</f>
        <v>1</v>
      </c>
    </row>
    <row r="1113" spans="2:6">
      <c r="B1113">
        <v>473</v>
      </c>
      <c r="D1113" s="137">
        <f t="shared" si="37"/>
        <v>30104.760365369744</v>
      </c>
      <c r="E1113" s="136">
        <f t="shared" si="38"/>
        <v>2023</v>
      </c>
      <c r="F1113" s="135">
        <f>_xlfn.XLOOKUP(D490,'3. Input (des)investeringen '!$B$11:$B$81,'3. Input (des)investeringen '!$E$11:$E$81)</f>
        <v>1</v>
      </c>
    </row>
    <row r="1114" spans="2:6">
      <c r="B1114">
        <v>474</v>
      </c>
      <c r="D1114" s="137">
        <f t="shared" si="37"/>
        <v>353019.47498281603</v>
      </c>
      <c r="E1114" s="136">
        <f t="shared" si="38"/>
        <v>2023</v>
      </c>
      <c r="F1114" s="135">
        <f>_xlfn.XLOOKUP(D491,'3. Input (des)investeringen '!$B$11:$B$81,'3. Input (des)investeringen '!$E$11:$E$81)</f>
        <v>1</v>
      </c>
    </row>
    <row r="1115" spans="2:6">
      <c r="B1115">
        <v>475</v>
      </c>
      <c r="D1115" s="137">
        <f t="shared" si="37"/>
        <v>2622997.5830845321</v>
      </c>
      <c r="E1115" s="136">
        <f t="shared" si="38"/>
        <v>2023</v>
      </c>
      <c r="F1115" s="135">
        <f>_xlfn.XLOOKUP(D492,'3. Input (des)investeringen '!$B$11:$B$81,'3. Input (des)investeringen '!$E$11:$E$81)</f>
        <v>1</v>
      </c>
    </row>
    <row r="1116" spans="2:6">
      <c r="B1116">
        <v>476</v>
      </c>
      <c r="D1116" s="137">
        <f t="shared" si="37"/>
        <v>264545.47356776358</v>
      </c>
      <c r="E1116" s="136">
        <f t="shared" si="38"/>
        <v>2023</v>
      </c>
      <c r="F1116" s="135">
        <f>_xlfn.XLOOKUP(D493,'3. Input (des)investeringen '!$B$11:$B$81,'3. Input (des)investeringen '!$E$11:$E$81)</f>
        <v>1</v>
      </c>
    </row>
    <row r="1117" spans="2:6">
      <c r="B1117">
        <v>477</v>
      </c>
      <c r="D1117" s="137">
        <f t="shared" si="37"/>
        <v>59569.387064448449</v>
      </c>
      <c r="E1117" s="136">
        <f t="shared" si="38"/>
        <v>2023</v>
      </c>
      <c r="F1117" s="135">
        <f>_xlfn.XLOOKUP(D494,'3. Input (des)investeringen '!$B$11:$B$81,'3. Input (des)investeringen '!$E$11:$E$81)</f>
        <v>1</v>
      </c>
    </row>
    <row r="1118" spans="2:6">
      <c r="B1118">
        <v>478</v>
      </c>
      <c r="D1118" s="137">
        <f t="shared" si="37"/>
        <v>2874560.047436554</v>
      </c>
      <c r="E1118" s="136">
        <f t="shared" si="38"/>
        <v>2023</v>
      </c>
      <c r="F1118" s="135">
        <f>_xlfn.XLOOKUP(D495,'3. Input (des)investeringen '!$B$11:$B$81,'3. Input (des)investeringen '!$E$11:$E$81)</f>
        <v>1</v>
      </c>
    </row>
    <row r="1119" spans="2:6">
      <c r="B1119">
        <v>479</v>
      </c>
      <c r="D1119" s="137">
        <f t="shared" si="37"/>
        <v>49664.573050075967</v>
      </c>
      <c r="E1119" s="136">
        <f t="shared" si="38"/>
        <v>2023</v>
      </c>
      <c r="F1119" s="135">
        <f>_xlfn.XLOOKUP(D496,'3. Input (des)investeringen '!$B$11:$B$81,'3. Input (des)investeringen '!$E$11:$E$81)</f>
        <v>1</v>
      </c>
    </row>
    <row r="1120" spans="2:6">
      <c r="B1120">
        <v>480</v>
      </c>
      <c r="D1120" s="137">
        <f t="shared" si="37"/>
        <v>251474.2227041962</v>
      </c>
      <c r="E1120" s="136">
        <f t="shared" si="38"/>
        <v>2023</v>
      </c>
      <c r="F1120" s="135">
        <f>_xlfn.XLOOKUP(D497,'3. Input (des)investeringen '!$B$11:$B$81,'3. Input (des)investeringen '!$E$11:$E$81)</f>
        <v>1</v>
      </c>
    </row>
    <row r="1121" spans="2:6">
      <c r="B1121">
        <v>481</v>
      </c>
      <c r="D1121" s="137">
        <f t="shared" si="37"/>
        <v>62681.888254174031</v>
      </c>
      <c r="E1121" s="136">
        <f t="shared" si="38"/>
        <v>2023</v>
      </c>
      <c r="F1121" s="135">
        <f>_xlfn.XLOOKUP(D498,'3. Input (des)investeringen '!$B$11:$B$81,'3. Input (des)investeringen '!$E$11:$E$81)</f>
        <v>1</v>
      </c>
    </row>
    <row r="1122" spans="2:6">
      <c r="B1122">
        <v>482</v>
      </c>
      <c r="D1122" s="137">
        <f t="shared" si="37"/>
        <v>8998910.2149308864</v>
      </c>
      <c r="E1122" s="136">
        <f t="shared" si="38"/>
        <v>2023</v>
      </c>
      <c r="F1122" s="135">
        <f>_xlfn.XLOOKUP(D499,'3. Input (des)investeringen '!$B$11:$B$81,'3. Input (des)investeringen '!$E$11:$E$81)</f>
        <v>1</v>
      </c>
    </row>
    <row r="1123" spans="2:6">
      <c r="B1123">
        <v>483</v>
      </c>
      <c r="D1123" s="137">
        <f t="shared" si="37"/>
        <v>881158.02853810368</v>
      </c>
      <c r="E1123" s="136">
        <f t="shared" si="38"/>
        <v>2023</v>
      </c>
      <c r="F1123" s="135">
        <f>_xlfn.XLOOKUP(D500,'3. Input (des)investeringen '!$B$11:$B$81,'3. Input (des)investeringen '!$E$11:$E$81)</f>
        <v>1</v>
      </c>
    </row>
    <row r="1124" spans="2:6">
      <c r="B1124">
        <v>484</v>
      </c>
      <c r="D1124" s="137">
        <f t="shared" si="37"/>
        <v>480717.66049350589</v>
      </c>
      <c r="E1124" s="136">
        <f t="shared" si="38"/>
        <v>2023</v>
      </c>
      <c r="F1124" s="135">
        <f>_xlfn.XLOOKUP(D501,'3. Input (des)investeringen '!$B$11:$B$81,'3. Input (des)investeringen '!$E$11:$E$81)</f>
        <v>1</v>
      </c>
    </row>
    <row r="1125" spans="2:6">
      <c r="B1125">
        <v>485</v>
      </c>
      <c r="D1125" s="137">
        <f t="shared" si="37"/>
        <v>158468.43405476084</v>
      </c>
      <c r="E1125" s="136">
        <f t="shared" si="38"/>
        <v>2023</v>
      </c>
      <c r="F1125" s="135">
        <f>_xlfn.XLOOKUP(D502,'3. Input (des)investeringen '!$B$11:$B$81,'3. Input (des)investeringen '!$E$11:$E$81)</f>
        <v>1</v>
      </c>
    </row>
    <row r="1126" spans="2:6">
      <c r="B1126">
        <v>486</v>
      </c>
      <c r="D1126" s="137">
        <f t="shared" si="37"/>
        <v>2525665.1004047501</v>
      </c>
      <c r="E1126" s="136">
        <f t="shared" si="38"/>
        <v>2023</v>
      </c>
      <c r="F1126" s="135">
        <f>_xlfn.XLOOKUP(D503,'3. Input (des)investeringen '!$B$11:$B$81,'3. Input (des)investeringen '!$E$11:$E$81)</f>
        <v>0</v>
      </c>
    </row>
    <row r="1127" spans="2:6">
      <c r="B1127">
        <v>487</v>
      </c>
      <c r="D1127" s="137">
        <f t="shared" si="37"/>
        <v>16905407.599479198</v>
      </c>
      <c r="E1127" s="136">
        <f t="shared" si="38"/>
        <v>2023</v>
      </c>
      <c r="F1127" s="135">
        <f>_xlfn.XLOOKUP(D504,'3. Input (des)investeringen '!$B$11:$B$81,'3. Input (des)investeringen '!$E$11:$E$81)</f>
        <v>0</v>
      </c>
    </row>
    <row r="1128" spans="2:6">
      <c r="B1128">
        <v>488</v>
      </c>
      <c r="D1128" s="137">
        <f t="shared" si="37"/>
        <v>791759.55712817342</v>
      </c>
      <c r="E1128" s="136">
        <f t="shared" si="38"/>
        <v>2023</v>
      </c>
      <c r="F1128" s="135">
        <f>_xlfn.XLOOKUP(D505,'3. Input (des)investeringen '!$B$11:$B$81,'3. Input (des)investeringen '!$E$11:$E$81)</f>
        <v>0</v>
      </c>
    </row>
    <row r="1129" spans="2:6">
      <c r="B1129">
        <v>489</v>
      </c>
      <c r="D1129" s="137">
        <f t="shared" si="37"/>
        <v>61276.777943181114</v>
      </c>
      <c r="E1129" s="136">
        <f t="shared" si="38"/>
        <v>2023</v>
      </c>
      <c r="F1129" s="135">
        <f>_xlfn.XLOOKUP(D506,'3. Input (des)investeringen '!$B$11:$B$81,'3. Input (des)investeringen '!$E$11:$E$81)</f>
        <v>0</v>
      </c>
    </row>
    <row r="1130" spans="2:6">
      <c r="B1130">
        <v>490</v>
      </c>
      <c r="D1130" s="137">
        <f t="shared" si="37"/>
        <v>10738035.658221532</v>
      </c>
      <c r="E1130" s="136">
        <f t="shared" si="38"/>
        <v>2023</v>
      </c>
      <c r="F1130" s="135">
        <f>_xlfn.XLOOKUP(D507,'3. Input (des)investeringen '!$B$11:$B$81,'3. Input (des)investeringen '!$E$11:$E$81)</f>
        <v>0</v>
      </c>
    </row>
    <row r="1131" spans="2:6">
      <c r="B1131">
        <v>491</v>
      </c>
      <c r="D1131" s="137">
        <f t="shared" si="37"/>
        <v>4513096.8685017684</v>
      </c>
      <c r="E1131" s="136">
        <f t="shared" si="38"/>
        <v>2023</v>
      </c>
      <c r="F1131" s="135">
        <f>_xlfn.XLOOKUP(D508,'3. Input (des)investeringen '!$B$11:$B$81,'3. Input (des)investeringen '!$E$11:$E$81)</f>
        <v>0</v>
      </c>
    </row>
    <row r="1132" spans="2:6">
      <c r="B1132">
        <v>492</v>
      </c>
      <c r="D1132" s="137">
        <f t="shared" si="37"/>
        <v>20121.628884849415</v>
      </c>
      <c r="E1132" s="136">
        <f t="shared" si="38"/>
        <v>2023</v>
      </c>
      <c r="F1132" s="135">
        <f>_xlfn.XLOOKUP(D509,'3. Input (des)investeringen '!$B$11:$B$81,'3. Input (des)investeringen '!$E$11:$E$81)</f>
        <v>0</v>
      </c>
    </row>
    <row r="1133" spans="2:6">
      <c r="B1133">
        <v>493</v>
      </c>
      <c r="D1133" s="137">
        <f t="shared" si="37"/>
        <v>47146.071159517043</v>
      </c>
      <c r="E1133" s="136">
        <f t="shared" si="38"/>
        <v>2023</v>
      </c>
      <c r="F1133" s="135">
        <f>_xlfn.XLOOKUP(D510,'3. Input (des)investeringen '!$B$11:$B$81,'3. Input (des)investeringen '!$E$11:$E$81)</f>
        <v>0</v>
      </c>
    </row>
    <row r="1134" spans="2:6">
      <c r="B1134">
        <v>494</v>
      </c>
      <c r="D1134" s="137">
        <f t="shared" si="37"/>
        <v>426676.51950934849</v>
      </c>
      <c r="E1134" s="136">
        <f t="shared" si="38"/>
        <v>2023</v>
      </c>
      <c r="F1134" s="135">
        <f>_xlfn.XLOOKUP(D511,'3. Input (des)investeringen '!$B$11:$B$81,'3. Input (des)investeringen '!$E$11:$E$81)</f>
        <v>0</v>
      </c>
    </row>
    <row r="1135" spans="2:6">
      <c r="B1135">
        <v>495</v>
      </c>
      <c r="D1135" s="137">
        <f t="shared" si="37"/>
        <v>50955.736856891977</v>
      </c>
      <c r="E1135" s="136">
        <f t="shared" si="38"/>
        <v>2023</v>
      </c>
      <c r="F1135" s="135">
        <f>_xlfn.XLOOKUP(D512,'3. Input (des)investeringen '!$B$11:$B$81,'3. Input (des)investeringen '!$E$11:$E$81)</f>
        <v>0</v>
      </c>
    </row>
    <row r="1136" spans="2:6">
      <c r="B1136">
        <v>496</v>
      </c>
      <c r="D1136" s="137">
        <f t="shared" si="37"/>
        <v>64205.512183063081</v>
      </c>
      <c r="E1136" s="136">
        <f t="shared" si="38"/>
        <v>2023</v>
      </c>
      <c r="F1136" s="135">
        <f>_xlfn.XLOOKUP(D513,'3. Input (des)investeringen '!$B$11:$B$81,'3. Input (des)investeringen '!$E$11:$E$81)</f>
        <v>0</v>
      </c>
    </row>
    <row r="1137" spans="2:6">
      <c r="B1137">
        <v>497</v>
      </c>
      <c r="D1137" s="137">
        <f t="shared" si="37"/>
        <v>230655.94063060553</v>
      </c>
      <c r="E1137" s="136">
        <f t="shared" si="38"/>
        <v>2023</v>
      </c>
      <c r="F1137" s="135">
        <f>_xlfn.XLOOKUP(D514,'3. Input (des)investeringen '!$B$11:$B$81,'3. Input (des)investeringen '!$E$11:$E$81)</f>
        <v>0</v>
      </c>
    </row>
    <row r="1138" spans="2:6">
      <c r="B1138">
        <v>498</v>
      </c>
      <c r="D1138" s="137">
        <f t="shared" si="37"/>
        <v>574715.02689626382</v>
      </c>
      <c r="E1138" s="136">
        <f t="shared" si="38"/>
        <v>2023</v>
      </c>
      <c r="F1138" s="135">
        <f>_xlfn.XLOOKUP(D515,'3. Input (des)investeringen '!$B$11:$B$81,'3. Input (des)investeringen '!$E$11:$E$81)</f>
        <v>0</v>
      </c>
    </row>
    <row r="1139" spans="2:6">
      <c r="B1139">
        <v>499</v>
      </c>
      <c r="D1139" s="137">
        <f t="shared" si="37"/>
        <v>1469026.1382935997</v>
      </c>
      <c r="E1139" s="136">
        <f t="shared" si="38"/>
        <v>2023</v>
      </c>
      <c r="F1139" s="135">
        <f>_xlfn.XLOOKUP(D516,'3. Input (des)investeringen '!$B$11:$B$81,'3. Input (des)investeringen '!$E$11:$E$81)</f>
        <v>0</v>
      </c>
    </row>
    <row r="1140" spans="2:6">
      <c r="B1140">
        <v>500</v>
      </c>
      <c r="D1140" s="137">
        <f t="shared" si="37"/>
        <v>2050105.43100047</v>
      </c>
      <c r="E1140" s="136">
        <f t="shared" si="38"/>
        <v>2023</v>
      </c>
      <c r="F1140" s="135">
        <f>_xlfn.XLOOKUP(D517,'3. Input (des)investeringen '!$B$11:$B$81,'3. Input (des)investeringen '!$E$11:$E$81)</f>
        <v>0</v>
      </c>
    </row>
    <row r="1141" spans="2:6">
      <c r="B1141">
        <v>501</v>
      </c>
      <c r="D1141" s="137">
        <f t="shared" si="37"/>
        <v>129882.09166575248</v>
      </c>
      <c r="E1141" s="136">
        <f t="shared" si="38"/>
        <v>2023</v>
      </c>
      <c r="F1141" s="135">
        <f>_xlfn.XLOOKUP(D518,'3. Input (des)investeringen '!$B$11:$B$81,'3. Input (des)investeringen '!$E$11:$E$81)</f>
        <v>0</v>
      </c>
    </row>
    <row r="1142" spans="2:6">
      <c r="B1142">
        <v>502</v>
      </c>
      <c r="D1142" s="137">
        <f t="shared" si="37"/>
        <v>1235577.6025156102</v>
      </c>
      <c r="E1142" s="136">
        <f t="shared" si="38"/>
        <v>2023</v>
      </c>
      <c r="F1142" s="135">
        <f>_xlfn.XLOOKUP(D519,'3. Input (des)investeringen '!$B$11:$B$81,'3. Input (des)investeringen '!$E$11:$E$81)</f>
        <v>0</v>
      </c>
    </row>
    <row r="1143" spans="2:6">
      <c r="B1143">
        <v>503</v>
      </c>
      <c r="D1143" s="137">
        <f t="shared" si="37"/>
        <v>1703571.8543817492</v>
      </c>
      <c r="E1143" s="136">
        <f t="shared" si="38"/>
        <v>2023</v>
      </c>
      <c r="F1143" s="135">
        <f>_xlfn.XLOOKUP(D520,'3. Input (des)investeringen '!$B$11:$B$81,'3. Input (des)investeringen '!$E$11:$E$81)</f>
        <v>0</v>
      </c>
    </row>
    <row r="1144" spans="2:6">
      <c r="B1144">
        <v>504</v>
      </c>
      <c r="D1144" s="137">
        <f t="shared" si="37"/>
        <v>595505.82704552368</v>
      </c>
      <c r="E1144" s="136">
        <f t="shared" si="38"/>
        <v>2023</v>
      </c>
      <c r="F1144" s="135">
        <f>_xlfn.XLOOKUP(D521,'3. Input (des)investeringen '!$B$11:$B$81,'3. Input (des)investeringen '!$E$11:$E$81)</f>
        <v>0</v>
      </c>
    </row>
    <row r="1145" spans="2:6">
      <c r="B1145">
        <v>505</v>
      </c>
      <c r="D1145" s="137">
        <f t="shared" si="37"/>
        <v>776768.62070497498</v>
      </c>
      <c r="E1145" s="136">
        <f t="shared" si="38"/>
        <v>2023</v>
      </c>
      <c r="F1145" s="135">
        <f>_xlfn.XLOOKUP(D522,'3. Input (des)investeringen '!$B$11:$B$81,'3. Input (des)investeringen '!$E$11:$E$81)</f>
        <v>0</v>
      </c>
    </row>
    <row r="1146" spans="2:6">
      <c r="B1146">
        <v>506</v>
      </c>
      <c r="D1146" s="137">
        <f t="shared" si="37"/>
        <v>1876.9453947414813</v>
      </c>
      <c r="E1146" s="136">
        <f t="shared" si="38"/>
        <v>2023</v>
      </c>
      <c r="F1146" s="135">
        <f>_xlfn.XLOOKUP(D523,'3. Input (des)investeringen '!$B$11:$B$81,'3. Input (des)investeringen '!$E$11:$E$81)</f>
        <v>0</v>
      </c>
    </row>
    <row r="1147" spans="2:6">
      <c r="B1147">
        <v>507</v>
      </c>
      <c r="D1147" s="137">
        <f t="shared" si="37"/>
        <v>42851.542476290124</v>
      </c>
      <c r="E1147" s="136">
        <f t="shared" si="38"/>
        <v>2023</v>
      </c>
      <c r="F1147" s="135">
        <f>_xlfn.XLOOKUP(D524,'3. Input (des)investeringen '!$B$11:$B$81,'3. Input (des)investeringen '!$E$11:$E$81)</f>
        <v>0</v>
      </c>
    </row>
    <row r="1148" spans="2:6">
      <c r="B1148">
        <v>508</v>
      </c>
      <c r="D1148" s="137">
        <f t="shared" si="37"/>
        <v>22583.7690161561</v>
      </c>
      <c r="E1148" s="136">
        <f t="shared" si="38"/>
        <v>2023</v>
      </c>
      <c r="F1148" s="135">
        <f>_xlfn.XLOOKUP(D525,'3. Input (des)investeringen '!$B$11:$B$81,'3. Input (des)investeringen '!$E$11:$E$81)</f>
        <v>1</v>
      </c>
    </row>
    <row r="1149" spans="2:6">
      <c r="B1149">
        <v>509</v>
      </c>
      <c r="D1149" s="137">
        <f t="shared" si="37"/>
        <v>462227.19518013293</v>
      </c>
      <c r="E1149" s="136">
        <f t="shared" si="38"/>
        <v>2023</v>
      </c>
      <c r="F1149" s="135">
        <f>_xlfn.XLOOKUP(D526,'3. Input (des)investeringen '!$B$11:$B$81,'3. Input (des)investeringen '!$E$11:$E$81)</f>
        <v>1</v>
      </c>
    </row>
    <row r="1150" spans="2:6">
      <c r="B1150">
        <v>510</v>
      </c>
      <c r="D1150" s="137">
        <f t="shared" si="37"/>
        <v>46528.540913690129</v>
      </c>
      <c r="E1150" s="136">
        <f t="shared" si="38"/>
        <v>2023</v>
      </c>
      <c r="F1150" s="135">
        <f>_xlfn.XLOOKUP(D527,'3. Input (des)investeringen '!$B$11:$B$81,'3. Input (des)investeringen '!$E$11:$E$81)</f>
        <v>1</v>
      </c>
    </row>
    <row r="1151" spans="2:6">
      <c r="B1151">
        <v>511</v>
      </c>
      <c r="D1151" s="137">
        <f t="shared" si="37"/>
        <v>98655.140353137496</v>
      </c>
      <c r="E1151" s="136">
        <f t="shared" si="38"/>
        <v>2023</v>
      </c>
      <c r="F1151" s="135">
        <f>_xlfn.XLOOKUP(D528,'3. Input (des)investeringen '!$B$11:$B$81,'3. Input (des)investeringen '!$E$11:$E$81)</f>
        <v>1</v>
      </c>
    </row>
    <row r="1152" spans="2:6">
      <c r="B1152">
        <v>512</v>
      </c>
      <c r="D1152" s="137">
        <f t="shared" si="37"/>
        <v>50825.96589408478</v>
      </c>
      <c r="E1152" s="136">
        <f t="shared" si="38"/>
        <v>2023</v>
      </c>
      <c r="F1152" s="135">
        <f>_xlfn.XLOOKUP(D529,'3. Input (des)investeringen '!$B$11:$B$81,'3. Input (des)investeringen '!$E$11:$E$81)</f>
        <v>1</v>
      </c>
    </row>
    <row r="1153" spans="2:6">
      <c r="B1153">
        <v>513</v>
      </c>
      <c r="D1153" s="137">
        <f t="shared" si="37"/>
        <v>477279.97623645322</v>
      </c>
      <c r="E1153" s="136">
        <f t="shared" si="38"/>
        <v>2023</v>
      </c>
      <c r="F1153" s="135">
        <f>_xlfn.XLOOKUP(D530,'3. Input (des)investeringen '!$B$11:$B$81,'3. Input (des)investeringen '!$E$11:$E$81)</f>
        <v>1</v>
      </c>
    </row>
    <row r="1154" spans="2:6">
      <c r="B1154">
        <v>514</v>
      </c>
      <c r="D1154" s="137">
        <f t="shared" si="37"/>
        <v>116050.5147655762</v>
      </c>
      <c r="E1154" s="136">
        <f t="shared" si="38"/>
        <v>2023</v>
      </c>
      <c r="F1154" s="135">
        <f>_xlfn.XLOOKUP(D531,'3. Input (des)investeringen '!$B$11:$B$81,'3. Input (des)investeringen '!$E$11:$E$81)</f>
        <v>1</v>
      </c>
    </row>
    <row r="1155" spans="2:6">
      <c r="B1155">
        <v>515</v>
      </c>
      <c r="D1155" s="137">
        <f t="shared" si="37"/>
        <v>49918.596992368417</v>
      </c>
      <c r="E1155" s="136">
        <f t="shared" si="38"/>
        <v>2023</v>
      </c>
      <c r="F1155" s="135">
        <f>_xlfn.XLOOKUP(D532,'3. Input (des)investeringen '!$B$11:$B$81,'3. Input (des)investeringen '!$E$11:$E$81)</f>
        <v>1</v>
      </c>
    </row>
    <row r="1156" spans="2:6">
      <c r="B1156">
        <v>516</v>
      </c>
      <c r="D1156" s="137">
        <f t="shared" si="37"/>
        <v>50285.190780729419</v>
      </c>
      <c r="E1156" s="136">
        <f t="shared" si="38"/>
        <v>2023</v>
      </c>
      <c r="F1156" s="135">
        <f>_xlfn.XLOOKUP(D533,'3. Input (des)investeringen '!$B$11:$B$81,'3. Input (des)investeringen '!$E$11:$E$81)</f>
        <v>1</v>
      </c>
    </row>
    <row r="1157" spans="2:6">
      <c r="B1157">
        <v>517</v>
      </c>
      <c r="D1157" s="137">
        <f t="shared" si="37"/>
        <v>67645.586060743793</v>
      </c>
      <c r="E1157" s="136">
        <f t="shared" si="38"/>
        <v>2023</v>
      </c>
      <c r="F1157" s="135">
        <f>_xlfn.XLOOKUP(D534,'3. Input (des)investeringen '!$B$11:$B$81,'3. Input (des)investeringen '!$E$11:$E$81)</f>
        <v>1</v>
      </c>
    </row>
    <row r="1158" spans="2:6">
      <c r="B1158">
        <v>518</v>
      </c>
      <c r="D1158" s="137">
        <f t="shared" si="37"/>
        <v>46656.186949971663</v>
      </c>
      <c r="E1158" s="136">
        <f t="shared" si="38"/>
        <v>2023</v>
      </c>
      <c r="F1158" s="135">
        <f>_xlfn.XLOOKUP(D535,'3. Input (des)investeringen '!$B$11:$B$81,'3. Input (des)investeringen '!$E$11:$E$81)</f>
        <v>1</v>
      </c>
    </row>
    <row r="1159" spans="2:6">
      <c r="B1159">
        <v>519</v>
      </c>
      <c r="D1159" s="137">
        <f t="shared" si="37"/>
        <v>46412.506610726836</v>
      </c>
      <c r="E1159" s="136">
        <f t="shared" si="38"/>
        <v>2023</v>
      </c>
      <c r="F1159" s="135">
        <f>_xlfn.XLOOKUP(D536,'3. Input (des)investeringen '!$B$11:$B$81,'3. Input (des)investeringen '!$E$11:$E$81)</f>
        <v>1</v>
      </c>
    </row>
    <row r="1160" spans="2:6">
      <c r="B1160">
        <v>520</v>
      </c>
      <c r="D1160" s="137">
        <f t="shared" si="37"/>
        <v>45345.465415492457</v>
      </c>
      <c r="E1160" s="136">
        <f t="shared" si="38"/>
        <v>2023</v>
      </c>
      <c r="F1160" s="135">
        <f>_xlfn.XLOOKUP(D537,'3. Input (des)investeringen '!$B$11:$B$81,'3. Input (des)investeringen '!$E$11:$E$81)</f>
        <v>1</v>
      </c>
    </row>
    <row r="1161" spans="2:6">
      <c r="B1161">
        <v>521</v>
      </c>
      <c r="D1161" s="137">
        <f t="shared" si="37"/>
        <v>117969.99669176152</v>
      </c>
      <c r="E1161" s="136">
        <f t="shared" si="38"/>
        <v>2023</v>
      </c>
      <c r="F1161" s="135">
        <f>_xlfn.XLOOKUP(D538,'3. Input (des)investeringen '!$B$11:$B$81,'3. Input (des)investeringen '!$E$11:$E$81)</f>
        <v>1</v>
      </c>
    </row>
    <row r="1162" spans="2:6">
      <c r="B1162">
        <v>522</v>
      </c>
      <c r="D1162" s="137">
        <f t="shared" si="37"/>
        <v>414606.72511429584</v>
      </c>
      <c r="E1162" s="136">
        <f t="shared" si="38"/>
        <v>2023</v>
      </c>
      <c r="F1162" s="135">
        <f>_xlfn.XLOOKUP(D539,'3. Input (des)investeringen '!$B$11:$B$81,'3. Input (des)investeringen '!$E$11:$E$81)</f>
        <v>1</v>
      </c>
    </row>
    <row r="1163" spans="2:6">
      <c r="B1163">
        <v>523</v>
      </c>
      <c r="D1163" s="137">
        <f t="shared" si="37"/>
        <v>45563.426169294267</v>
      </c>
      <c r="E1163" s="136">
        <f t="shared" si="38"/>
        <v>2023</v>
      </c>
      <c r="F1163" s="135">
        <f>_xlfn.XLOOKUP(D540,'3. Input (des)investeringen '!$B$11:$B$81,'3. Input (des)investeringen '!$E$11:$E$81)</f>
        <v>1</v>
      </c>
    </row>
    <row r="1164" spans="2:6">
      <c r="B1164">
        <v>524</v>
      </c>
      <c r="D1164" s="137">
        <f t="shared" si="37"/>
        <v>377798.35934785003</v>
      </c>
      <c r="E1164" s="136">
        <f t="shared" si="38"/>
        <v>2023</v>
      </c>
      <c r="F1164" s="135">
        <f>_xlfn.XLOOKUP(D541,'3. Input (des)investeringen '!$B$11:$B$81,'3. Input (des)investeringen '!$E$11:$E$81)</f>
        <v>1</v>
      </c>
    </row>
    <row r="1165" spans="2:6">
      <c r="B1165">
        <v>525</v>
      </c>
      <c r="D1165" s="137">
        <f t="shared" si="37"/>
        <v>37420.593072654476</v>
      </c>
      <c r="E1165" s="136">
        <f t="shared" si="38"/>
        <v>2023</v>
      </c>
      <c r="F1165" s="135">
        <f>_xlfn.XLOOKUP(D542,'3. Input (des)investeringen '!$B$11:$B$81,'3. Input (des)investeringen '!$E$11:$E$81)</f>
        <v>1</v>
      </c>
    </row>
    <row r="1166" spans="2:6">
      <c r="B1166">
        <v>526</v>
      </c>
      <c r="D1166" s="137">
        <f t="shared" si="37"/>
        <v>84225.708870589981</v>
      </c>
      <c r="E1166" s="136">
        <f t="shared" si="38"/>
        <v>2023</v>
      </c>
      <c r="F1166" s="135">
        <f>_xlfn.XLOOKUP(D543,'3. Input (des)investeringen '!$B$11:$B$81,'3. Input (des)investeringen '!$E$11:$E$81)</f>
        <v>1</v>
      </c>
    </row>
    <row r="1167" spans="2:6">
      <c r="B1167">
        <v>527</v>
      </c>
      <c r="D1167" s="137">
        <f t="shared" si="37"/>
        <v>36582.979680944467</v>
      </c>
      <c r="E1167" s="136">
        <f t="shared" si="38"/>
        <v>2023</v>
      </c>
      <c r="F1167" s="135">
        <f>_xlfn.XLOOKUP(D544,'3. Input (des)investeringen '!$B$11:$B$81,'3. Input (des)investeringen '!$E$11:$E$81)</f>
        <v>1</v>
      </c>
    </row>
    <row r="1168" spans="2:6">
      <c r="B1168">
        <v>528</v>
      </c>
      <c r="D1168" s="137">
        <f t="shared" si="37"/>
        <v>51088.669943961613</v>
      </c>
      <c r="E1168" s="136">
        <f t="shared" si="38"/>
        <v>2023</v>
      </c>
      <c r="F1168" s="135">
        <f>_xlfn.XLOOKUP(D545,'3. Input (des)investeringen '!$B$11:$B$81,'3. Input (des)investeringen '!$E$11:$E$81)</f>
        <v>1</v>
      </c>
    </row>
    <row r="1169" spans="2:10">
      <c r="B1169">
        <v>529</v>
      </c>
      <c r="D1169" s="137">
        <f t="shared" si="37"/>
        <v>108379.16888467838</v>
      </c>
      <c r="E1169" s="136">
        <f t="shared" si="38"/>
        <v>2023</v>
      </c>
      <c r="F1169" s="135">
        <f>_xlfn.XLOOKUP(D546,'3. Input (des)investeringen '!$B$11:$B$81,'3. Input (des)investeringen '!$E$11:$E$81)</f>
        <v>1</v>
      </c>
    </row>
    <row r="1170" spans="2:10">
      <c r="B1170">
        <v>530</v>
      </c>
      <c r="D1170" s="137">
        <f t="shared" si="37"/>
        <v>5144.0217812537448</v>
      </c>
      <c r="E1170" s="136">
        <f t="shared" si="38"/>
        <v>2023</v>
      </c>
      <c r="F1170" s="135">
        <f>_xlfn.XLOOKUP(D547,'3. Input (des)investeringen '!$B$11:$B$81,'3. Input (des)investeringen '!$E$11:$E$81)</f>
        <v>1</v>
      </c>
    </row>
    <row r="1171" spans="2:10">
      <c r="B1171">
        <v>531</v>
      </c>
      <c r="D1171" s="137">
        <f t="shared" si="37"/>
        <v>6096028.9926220421</v>
      </c>
      <c r="E1171" s="136">
        <f t="shared" si="38"/>
        <v>2023</v>
      </c>
      <c r="F1171" s="135">
        <f>_xlfn.XLOOKUP(D548,'3. Input (des)investeringen '!$B$11:$B$81,'3. Input (des)investeringen '!$E$11:$E$81)</f>
        <v>0</v>
      </c>
    </row>
    <row r="1173" spans="2:10" s="59" customFormat="1">
      <c r="B1173" s="59" t="s">
        <v>950</v>
      </c>
      <c r="D1173" s="59">
        <v>2020</v>
      </c>
      <c r="E1173" s="59">
        <v>2021</v>
      </c>
      <c r="F1173" s="59">
        <v>2022</v>
      </c>
      <c r="G1173" s="59">
        <v>2023</v>
      </c>
      <c r="H1173" s="59">
        <v>2024</v>
      </c>
      <c r="I1173" s="59">
        <v>2025</v>
      </c>
      <c r="J1173" s="59">
        <v>2026</v>
      </c>
    </row>
    <row r="1175" spans="2:10">
      <c r="B1175" s="3" t="s">
        <v>951</v>
      </c>
      <c r="D1175" s="180">
        <f>SUMIFS($D$641:$D$1171,$E$641:$E$1171,D$1173,$F$641:$F$1171,1)</f>
        <v>37758981.056281559</v>
      </c>
      <c r="E1175" s="180">
        <f>SUMIFS($D$641:$D$1171,$E$641:$E$1171,E$1173,$F$641:$F$1171,1)</f>
        <v>38763732.819702528</v>
      </c>
      <c r="F1175" s="180">
        <f>SUMIFS($D$641:$D$1171,$E$641:$E$1171,F$1173,$F$641:$F$1171,1)</f>
        <v>22960381.53917243</v>
      </c>
      <c r="G1175" s="180">
        <f>SUMIFS($D$641:$D$1171,$E$641:$E$1171,G$1173,$F$641:$F$1171,1)</f>
        <v>58023959.745093741</v>
      </c>
      <c r="H1175" s="138"/>
      <c r="I1175" s="138"/>
      <c r="J1175" s="138"/>
    </row>
    <row r="1176" spans="2:10">
      <c r="B1176" s="3" t="s">
        <v>952</v>
      </c>
      <c r="D1176" s="180">
        <f>SUMIFS($D$641:$D$1171,$E$641:$E$1171,D$1173,$F$641:$F$1171,0)</f>
        <v>27912770.687367041</v>
      </c>
      <c r="E1176" s="180">
        <f>SUMIFS($D$641:$D$1171,$E$641:$E$1171,E$1173,$F$641:$F$1171,0)</f>
        <v>152460325.70788148</v>
      </c>
      <c r="F1176" s="180">
        <f>SUMIFS($D$641:$D$1171,$E$641:$E$1171,F$1173,$F$641:$F$1171,0)</f>
        <v>18326404.223966755</v>
      </c>
      <c r="G1176" s="180">
        <f>SUMIFS($D$641:$D$1171,$E$641:$E$1171,G$1173,$F$641:$F$1171,0)</f>
        <v>56904952.296988726</v>
      </c>
      <c r="H1176" s="138"/>
      <c r="I1176" s="138"/>
      <c r="J1176" s="138"/>
    </row>
  </sheetData>
  <autoFilter ref="D16:G548" xr:uid="{00000000-0001-0000-1000-000000000000}"/>
  <mergeCells count="2">
    <mergeCell ref="B5:N5"/>
    <mergeCell ref="B7:D7"/>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CC"/>
  </sheetPr>
  <dimension ref="A2:S144"/>
  <sheetViews>
    <sheetView showGridLines="0" zoomScale="80" zoomScaleNormal="80" workbookViewId="0">
      <pane xSplit="3" ySplit="11" topLeftCell="E12" activePane="bottomRight" state="frozen"/>
      <selection pane="topRight" activeCell="D1" sqref="D1"/>
      <selection pane="bottomLeft" activeCell="A12" sqref="A12"/>
      <selection pane="bottomRight"/>
    </sheetView>
  </sheetViews>
  <sheetFormatPr defaultColWidth="9.140625" defaultRowHeight="12.75"/>
  <cols>
    <col min="1" max="1" width="2.5703125" style="3" customWidth="1"/>
    <col min="2" max="2" width="75.85546875" style="3" customWidth="1"/>
    <col min="3" max="3" width="2.5703125" style="3" customWidth="1"/>
    <col min="4" max="4" width="17.85546875" style="3" customWidth="1"/>
    <col min="5" max="5" width="2.5703125" style="3" customWidth="1"/>
    <col min="6" max="6" width="13.5703125" style="3" customWidth="1"/>
    <col min="7" max="7" width="2.5703125" style="3" customWidth="1"/>
    <col min="8" max="11" width="12" style="3" bestFit="1" customWidth="1"/>
    <col min="12" max="12" width="13" style="3" bestFit="1" customWidth="1"/>
    <col min="13" max="17" width="14.85546875" style="3" bestFit="1" customWidth="1"/>
    <col min="18" max="18" width="2.5703125" style="3" customWidth="1"/>
    <col min="19" max="30" width="13.5703125" style="3" customWidth="1"/>
    <col min="31" max="16384" width="9.140625" style="3"/>
  </cols>
  <sheetData>
    <row r="2" spans="2:19" s="12" customFormat="1" ht="18">
      <c r="B2" s="12" t="s">
        <v>953</v>
      </c>
    </row>
    <row r="4" spans="2:19">
      <c r="B4" s="16" t="s">
        <v>870</v>
      </c>
      <c r="C4" s="2"/>
    </row>
    <row r="5" spans="2:19">
      <c r="B5" s="373" t="s">
        <v>954</v>
      </c>
      <c r="C5" s="380"/>
      <c r="D5" s="380"/>
      <c r="F5" s="13"/>
    </row>
    <row r="6" spans="2:19" ht="14.25" customHeight="1">
      <c r="F6" s="195"/>
    </row>
    <row r="7" spans="2:19">
      <c r="B7" s="381" t="s">
        <v>872</v>
      </c>
      <c r="C7" s="383"/>
      <c r="D7" s="383"/>
      <c r="F7" s="13"/>
    </row>
    <row r="8" spans="2:19" ht="57.75" customHeight="1">
      <c r="B8" s="373" t="s">
        <v>955</v>
      </c>
      <c r="C8" s="373"/>
      <c r="D8" s="373"/>
      <c r="F8" s="13"/>
    </row>
    <row r="9" spans="2:19">
      <c r="F9" s="13"/>
    </row>
    <row r="10" spans="2:19" s="8" customFormat="1">
      <c r="B10" s="8" t="s">
        <v>158</v>
      </c>
      <c r="D10" s="8" t="s">
        <v>200</v>
      </c>
      <c r="F10" s="8" t="s">
        <v>201</v>
      </c>
      <c r="H10" s="326" t="s">
        <v>456</v>
      </c>
      <c r="I10" s="326" t="s">
        <v>457</v>
      </c>
      <c r="J10" s="326" t="s">
        <v>458</v>
      </c>
      <c r="K10" s="52">
        <v>2020</v>
      </c>
      <c r="L10" s="52">
        <v>2021</v>
      </c>
      <c r="M10" s="52">
        <v>2022</v>
      </c>
      <c r="N10" s="52">
        <v>2023</v>
      </c>
      <c r="O10" s="52">
        <v>2024</v>
      </c>
      <c r="P10" s="52">
        <v>2025</v>
      </c>
      <c r="Q10" s="52">
        <v>2026</v>
      </c>
      <c r="S10" s="8" t="s">
        <v>203</v>
      </c>
    </row>
    <row r="12" spans="2:19" s="8" customFormat="1">
      <c r="B12" s="8" t="s">
        <v>874</v>
      </c>
    </row>
    <row r="14" spans="2:19">
      <c r="B14" s="2" t="s">
        <v>224</v>
      </c>
    </row>
    <row r="15" spans="2:19">
      <c r="B15" s="3" t="s">
        <v>956</v>
      </c>
      <c r="D15" s="3" t="s">
        <v>229</v>
      </c>
      <c r="H15" s="38">
        <f>'2. Parameters'!H40</f>
        <v>1</v>
      </c>
      <c r="I15" s="38">
        <f>'2. Parameters'!I40</f>
        <v>1.014</v>
      </c>
      <c r="J15" s="38">
        <f>'2. Parameters'!J40</f>
        <v>1.026168</v>
      </c>
      <c r="K15" s="38">
        <f>'2. Parameters'!K40</f>
        <v>1.052848368</v>
      </c>
      <c r="L15" s="38">
        <f>'2. Parameters'!L40</f>
        <v>1.069693941888</v>
      </c>
      <c r="M15" s="38">
        <f>'2. Parameters'!M40</f>
        <v>1.0889484328419841</v>
      </c>
      <c r="N15" s="38">
        <f>'2. Parameters'!N40</f>
        <v>1.1564632356781872</v>
      </c>
      <c r="O15" s="38">
        <f>'2. Parameters'!O40</f>
        <v>1.2489802945324422</v>
      </c>
      <c r="P15" s="38">
        <f>'2. Parameters'!P40</f>
        <v>1.2702129595394935</v>
      </c>
      <c r="Q15" s="38">
        <f>'2. Parameters'!Q40</f>
        <v>1.2918065798516647</v>
      </c>
    </row>
    <row r="16" spans="2:19">
      <c r="B16" s="3" t="s">
        <v>957</v>
      </c>
      <c r="D16" s="3" t="s">
        <v>229</v>
      </c>
      <c r="H16" s="10"/>
      <c r="I16" s="38">
        <f>'2. Parameters'!I41</f>
        <v>1</v>
      </c>
      <c r="J16" s="38">
        <f>'2. Parameters'!J41</f>
        <v>1.012</v>
      </c>
      <c r="K16" s="38">
        <f>'2. Parameters'!K41</f>
        <v>1.0383120000000001</v>
      </c>
      <c r="L16" s="38">
        <f>'2. Parameters'!L41</f>
        <v>1.0549249920000001</v>
      </c>
      <c r="M16" s="38">
        <f>'2. Parameters'!M41</f>
        <v>1.0739136418560002</v>
      </c>
      <c r="N16" s="38">
        <f>'2. Parameters'!N41</f>
        <v>1.1404962876510722</v>
      </c>
      <c r="O16" s="38">
        <f>'2. Parameters'!O41</f>
        <v>1.2317359906631582</v>
      </c>
      <c r="P16" s="38">
        <f>'2. Parameters'!P41</f>
        <v>1.2526755025044318</v>
      </c>
      <c r="Q16" s="38">
        <f>'2. Parameters'!Q41</f>
        <v>1.273970986047007</v>
      </c>
    </row>
    <row r="17" spans="2:17">
      <c r="B17" s="3" t="s">
        <v>958</v>
      </c>
      <c r="D17" s="3" t="s">
        <v>229</v>
      </c>
      <c r="H17" s="10"/>
      <c r="I17" s="10"/>
      <c r="J17" s="38">
        <f>'2. Parameters'!J42</f>
        <v>1</v>
      </c>
      <c r="K17" s="38">
        <f>'2. Parameters'!K42</f>
        <v>1.026</v>
      </c>
      <c r="L17" s="38">
        <f>'2. Parameters'!L42</f>
        <v>1.042416</v>
      </c>
      <c r="M17" s="38">
        <f>'2. Parameters'!M42</f>
        <v>1.0611794880000001</v>
      </c>
      <c r="N17" s="38">
        <f>'2. Parameters'!N42</f>
        <v>1.1269726162560001</v>
      </c>
      <c r="O17" s="38">
        <f>'2. Parameters'!O42</f>
        <v>1.2171304255564801</v>
      </c>
      <c r="P17" s="38">
        <f>'2. Parameters'!P42</f>
        <v>1.2378216427909401</v>
      </c>
      <c r="Q17" s="38">
        <f>'2. Parameters'!Q42</f>
        <v>1.2588646107183858</v>
      </c>
    </row>
    <row r="18" spans="2:17">
      <c r="B18" s="3" t="s">
        <v>959</v>
      </c>
      <c r="D18" s="3" t="s">
        <v>229</v>
      </c>
      <c r="H18" s="10"/>
      <c r="I18" s="10"/>
      <c r="J18" s="10"/>
      <c r="K18" s="38">
        <f>'2. Parameters'!K43</f>
        <v>1</v>
      </c>
      <c r="L18" s="38">
        <f>'2. Parameters'!L43</f>
        <v>1.016</v>
      </c>
      <c r="M18" s="38">
        <f>'2. Parameters'!M43</f>
        <v>1.0342880000000001</v>
      </c>
      <c r="N18" s="38">
        <f>'2. Parameters'!N43</f>
        <v>1.0984138560000001</v>
      </c>
      <c r="O18" s="38">
        <f>'2. Parameters'!O43</f>
        <v>1.1862869644800003</v>
      </c>
      <c r="P18" s="38">
        <f>'2. Parameters'!P43</f>
        <v>1.2064538428761602</v>
      </c>
      <c r="Q18" s="38">
        <f>'2. Parameters'!Q43</f>
        <v>1.2269635582050549</v>
      </c>
    </row>
    <row r="19" spans="2:17">
      <c r="B19" s="3" t="s">
        <v>960</v>
      </c>
      <c r="D19" s="3" t="s">
        <v>229</v>
      </c>
      <c r="H19" s="10"/>
      <c r="I19" s="10"/>
      <c r="J19" s="10"/>
      <c r="K19" s="10"/>
      <c r="L19" s="38">
        <f>'2. Parameters'!L44</f>
        <v>1</v>
      </c>
      <c r="M19" s="38">
        <f>'2. Parameters'!M44</f>
        <v>1.018</v>
      </c>
      <c r="N19" s="38">
        <f>'2. Parameters'!N44</f>
        <v>1.081116</v>
      </c>
      <c r="O19" s="38">
        <f>'2. Parameters'!O44</f>
        <v>1.1676052800000001</v>
      </c>
      <c r="P19" s="38">
        <f>'2. Parameters'!P44</f>
        <v>1.1874545697600001</v>
      </c>
      <c r="Q19" s="38">
        <f>'2. Parameters'!Q44</f>
        <v>1.2076412974459199</v>
      </c>
    </row>
    <row r="20" spans="2:17">
      <c r="B20" s="3" t="s">
        <v>961</v>
      </c>
      <c r="D20" s="3" t="s">
        <v>229</v>
      </c>
      <c r="H20" s="10"/>
      <c r="I20" s="10"/>
      <c r="J20" s="10"/>
      <c r="K20" s="10"/>
      <c r="L20" s="10"/>
      <c r="M20" s="38">
        <f>'2. Parameters'!M45</f>
        <v>1</v>
      </c>
      <c r="N20" s="38">
        <f>'2. Parameters'!N45</f>
        <v>1.0620000000000001</v>
      </c>
      <c r="O20" s="38">
        <f>'2. Parameters'!O45</f>
        <v>1.1469600000000002</v>
      </c>
      <c r="P20" s="38">
        <f>'2. Parameters'!P45</f>
        <v>1.16645832</v>
      </c>
      <c r="Q20" s="38">
        <f>'2. Parameters'!Q45</f>
        <v>1.1862881114399999</v>
      </c>
    </row>
    <row r="21" spans="2:17">
      <c r="B21" s="3" t="s">
        <v>962</v>
      </c>
      <c r="D21" s="3" t="s">
        <v>229</v>
      </c>
      <c r="H21" s="10"/>
      <c r="I21" s="10"/>
      <c r="J21" s="10"/>
      <c r="K21" s="10"/>
      <c r="L21" s="10"/>
      <c r="M21" s="10"/>
      <c r="N21" s="38">
        <f>'2. Parameters'!N46</f>
        <v>1</v>
      </c>
      <c r="O21" s="38">
        <f>'2. Parameters'!O46</f>
        <v>1.08</v>
      </c>
      <c r="P21" s="38">
        <f>'2. Parameters'!P46</f>
        <v>1.09836</v>
      </c>
      <c r="Q21" s="38">
        <f>'2. Parameters'!Q46</f>
        <v>1.11703212</v>
      </c>
    </row>
    <row r="22" spans="2:17">
      <c r="B22" s="3" t="s">
        <v>963</v>
      </c>
      <c r="D22" s="3" t="s">
        <v>229</v>
      </c>
      <c r="H22" s="10"/>
      <c r="I22" s="10"/>
      <c r="J22" s="10"/>
      <c r="K22" s="10"/>
      <c r="L22" s="10"/>
      <c r="M22" s="10"/>
      <c r="N22" s="10"/>
      <c r="O22" s="38">
        <f>'2. Parameters'!O47</f>
        <v>1</v>
      </c>
      <c r="P22" s="38">
        <f>'2. Parameters'!P47</f>
        <v>1.0169999999999999</v>
      </c>
      <c r="Q22" s="38">
        <f>'2. Parameters'!Q47</f>
        <v>1.0342889999999998</v>
      </c>
    </row>
    <row r="23" spans="2:17">
      <c r="B23" s="3" t="s">
        <v>964</v>
      </c>
      <c r="D23" s="3" t="s">
        <v>229</v>
      </c>
      <c r="H23" s="10"/>
      <c r="I23" s="10"/>
      <c r="J23" s="10"/>
      <c r="K23" s="10"/>
      <c r="L23" s="10"/>
      <c r="M23" s="10"/>
      <c r="N23" s="10"/>
      <c r="O23" s="10"/>
      <c r="P23" s="38">
        <f>'2. Parameters'!P48</f>
        <v>1</v>
      </c>
      <c r="Q23" s="38">
        <f>'2. Parameters'!Q48</f>
        <v>1.0169999999999999</v>
      </c>
    </row>
    <row r="24" spans="2:17">
      <c r="B24" s="3" t="s">
        <v>965</v>
      </c>
      <c r="D24" s="3" t="s">
        <v>229</v>
      </c>
      <c r="H24" s="10"/>
      <c r="I24" s="10"/>
      <c r="J24" s="10"/>
      <c r="K24" s="10"/>
      <c r="L24" s="10"/>
      <c r="M24" s="10"/>
      <c r="N24" s="10"/>
      <c r="O24" s="10"/>
      <c r="P24" s="10"/>
      <c r="Q24" s="38">
        <f>'2. Parameters'!Q49</f>
        <v>1</v>
      </c>
    </row>
    <row r="26" spans="2:17">
      <c r="B26" s="2" t="s">
        <v>239</v>
      </c>
    </row>
    <row r="27" spans="2:17">
      <c r="B27" s="3" t="s">
        <v>966</v>
      </c>
      <c r="D27" s="3" t="s">
        <v>243</v>
      </c>
      <c r="H27" s="38">
        <f>'2. Parameters'!H57</f>
        <v>1</v>
      </c>
      <c r="I27" s="38">
        <f>'2. Parameters'!I57</f>
        <v>0.999</v>
      </c>
      <c r="J27" s="38">
        <f>'2. Parameters'!J57</f>
        <v>0.99800100000000003</v>
      </c>
      <c r="K27" s="38">
        <f>'2. Parameters'!K57</f>
        <v>0.997002999</v>
      </c>
      <c r="L27" s="38">
        <f>'2. Parameters'!L57</f>
        <v>0.99600599600100004</v>
      </c>
      <c r="M27" s="38">
        <f>'2. Parameters'!M57</f>
        <v>0.99202197201699605</v>
      </c>
      <c r="N27" s="38">
        <f>'2. Parameters'!N57</f>
        <v>0.98805388412892803</v>
      </c>
      <c r="O27" s="38">
        <f>'2. Parameters'!O57</f>
        <v>0.98410166859241233</v>
      </c>
      <c r="P27" s="38">
        <f>'2. Parameters'!P57</f>
        <v>0.98016526191804265</v>
      </c>
      <c r="Q27" s="38">
        <f>'2. Parameters'!Q57</f>
        <v>0.97624460087037046</v>
      </c>
    </row>
    <row r="28" spans="2:17">
      <c r="B28" s="3" t="s">
        <v>967</v>
      </c>
      <c r="D28" s="3" t="s">
        <v>243</v>
      </c>
      <c r="H28" s="10"/>
      <c r="I28" s="38">
        <f>'2. Parameters'!I58</f>
        <v>1</v>
      </c>
      <c r="J28" s="38">
        <f>'2. Parameters'!J58</f>
        <v>0.999</v>
      </c>
      <c r="K28" s="38">
        <f>'2. Parameters'!K58</f>
        <v>0.99800100000000003</v>
      </c>
      <c r="L28" s="38">
        <f>'2. Parameters'!L58</f>
        <v>0.997002999</v>
      </c>
      <c r="M28" s="38">
        <f>'2. Parameters'!M58</f>
        <v>0.99301498700400004</v>
      </c>
      <c r="N28" s="38">
        <f>'2. Parameters'!N58</f>
        <v>0.98904292705598407</v>
      </c>
      <c r="O28" s="38">
        <f>'2. Parameters'!O58</f>
        <v>0.98508675534776013</v>
      </c>
      <c r="P28" s="38">
        <f>'2. Parameters'!P58</f>
        <v>0.98114640832636912</v>
      </c>
      <c r="Q28" s="38">
        <f>'2. Parameters'!Q58</f>
        <v>0.97722182269306368</v>
      </c>
    </row>
    <row r="29" spans="2:17">
      <c r="B29" s="3" t="s">
        <v>968</v>
      </c>
      <c r="D29" s="3" t="s">
        <v>243</v>
      </c>
      <c r="H29" s="10"/>
      <c r="I29" s="10"/>
      <c r="J29" s="38">
        <f>'2. Parameters'!J59</f>
        <v>1</v>
      </c>
      <c r="K29" s="38">
        <f>'2. Parameters'!K59</f>
        <v>0.999</v>
      </c>
      <c r="L29" s="38">
        <f>'2. Parameters'!L59</f>
        <v>0.99800100000000003</v>
      </c>
      <c r="M29" s="38">
        <f>'2. Parameters'!M59</f>
        <v>0.99400899600000003</v>
      </c>
      <c r="N29" s="38">
        <f>'2. Parameters'!N59</f>
        <v>0.99003296001600005</v>
      </c>
      <c r="O29" s="38">
        <f>'2. Parameters'!O59</f>
        <v>0.986072828175936</v>
      </c>
      <c r="P29" s="38">
        <f>'2. Parameters'!P59</f>
        <v>0.9821285368632322</v>
      </c>
      <c r="Q29" s="38">
        <f>'2. Parameters'!Q59</f>
        <v>0.97820002271577933</v>
      </c>
    </row>
    <row r="30" spans="2:17">
      <c r="B30" s="3" t="s">
        <v>969</v>
      </c>
      <c r="D30" s="3" t="s">
        <v>243</v>
      </c>
      <c r="H30" s="10"/>
      <c r="I30" s="10"/>
      <c r="J30" s="10"/>
      <c r="K30" s="38">
        <f>'2. Parameters'!K60</f>
        <v>1</v>
      </c>
      <c r="L30" s="38">
        <f>'2. Parameters'!L60</f>
        <v>0.999</v>
      </c>
      <c r="M30" s="38">
        <f>'2. Parameters'!M60</f>
        <v>0.995004</v>
      </c>
      <c r="N30" s="38">
        <f>'2. Parameters'!N60</f>
        <v>0.99102398400000002</v>
      </c>
      <c r="O30" s="38">
        <f>'2. Parameters'!O60</f>
        <v>0.98705988806400002</v>
      </c>
      <c r="P30" s="38">
        <f>'2. Parameters'!P60</f>
        <v>0.98311164851174404</v>
      </c>
      <c r="Q30" s="38">
        <f>'2. Parameters'!Q60</f>
        <v>0.97917920191769703</v>
      </c>
    </row>
    <row r="31" spans="2:17">
      <c r="B31" s="3" t="s">
        <v>970</v>
      </c>
      <c r="D31" s="3" t="s">
        <v>243</v>
      </c>
      <c r="H31" s="10"/>
      <c r="I31" s="10"/>
      <c r="J31" s="10"/>
      <c r="K31" s="10"/>
      <c r="L31" s="38">
        <f>'2. Parameters'!L61</f>
        <v>1</v>
      </c>
      <c r="M31" s="38">
        <f>'2. Parameters'!M61</f>
        <v>0.996</v>
      </c>
      <c r="N31" s="38">
        <f>'2. Parameters'!N61</f>
        <v>0.99201600000000001</v>
      </c>
      <c r="O31" s="38">
        <f>'2. Parameters'!O61</f>
        <v>0.98804793599999996</v>
      </c>
      <c r="P31" s="38">
        <f>'2. Parameters'!P61</f>
        <v>0.98409574425599999</v>
      </c>
      <c r="Q31" s="38">
        <f>'2. Parameters'!Q61</f>
        <v>0.98015936127897596</v>
      </c>
    </row>
    <row r="32" spans="2:17">
      <c r="B32" s="3" t="s">
        <v>971</v>
      </c>
      <c r="D32" s="3" t="s">
        <v>243</v>
      </c>
      <c r="H32" s="10"/>
      <c r="I32" s="10"/>
      <c r="J32" s="10"/>
      <c r="K32" s="10"/>
      <c r="L32" s="10"/>
      <c r="M32" s="38">
        <f>'2. Parameters'!M62</f>
        <v>1</v>
      </c>
      <c r="N32" s="38">
        <f>'2. Parameters'!N62</f>
        <v>0.996</v>
      </c>
      <c r="O32" s="38">
        <f>'2. Parameters'!O62</f>
        <v>0.99201600000000001</v>
      </c>
      <c r="P32" s="38">
        <f>'2. Parameters'!P62</f>
        <v>0.98804793599999996</v>
      </c>
      <c r="Q32" s="38">
        <f>'2. Parameters'!Q62</f>
        <v>0.98409574425599999</v>
      </c>
    </row>
    <row r="33" spans="1:17">
      <c r="B33" s="3" t="s">
        <v>972</v>
      </c>
      <c r="D33" s="3" t="s">
        <v>243</v>
      </c>
      <c r="H33" s="10"/>
      <c r="I33" s="10"/>
      <c r="J33" s="10"/>
      <c r="K33" s="10"/>
      <c r="L33" s="10"/>
      <c r="M33" s="10"/>
      <c r="N33" s="38">
        <f>'2. Parameters'!N63</f>
        <v>1</v>
      </c>
      <c r="O33" s="38">
        <f>'2. Parameters'!O63</f>
        <v>0.996</v>
      </c>
      <c r="P33" s="38">
        <f>'2. Parameters'!P63</f>
        <v>0.99201600000000001</v>
      </c>
      <c r="Q33" s="38">
        <f>'2. Parameters'!Q63</f>
        <v>0.98804793599999996</v>
      </c>
    </row>
    <row r="34" spans="1:17">
      <c r="B34" s="3" t="s">
        <v>973</v>
      </c>
      <c r="D34" s="3" t="s">
        <v>243</v>
      </c>
      <c r="H34" s="10"/>
      <c r="I34" s="10"/>
      <c r="J34" s="10"/>
      <c r="K34" s="10"/>
      <c r="L34" s="10"/>
      <c r="M34" s="10"/>
      <c r="N34" s="10"/>
      <c r="O34" s="38">
        <f>'2. Parameters'!O64</f>
        <v>1</v>
      </c>
      <c r="P34" s="38">
        <f>'2. Parameters'!P64</f>
        <v>0.996</v>
      </c>
      <c r="Q34" s="38">
        <f>'2. Parameters'!Q64</f>
        <v>0.99201600000000001</v>
      </c>
    </row>
    <row r="35" spans="1:17">
      <c r="B35" s="3" t="s">
        <v>974</v>
      </c>
      <c r="D35" s="3" t="s">
        <v>243</v>
      </c>
      <c r="H35" s="10"/>
      <c r="I35" s="10"/>
      <c r="J35" s="10"/>
      <c r="K35" s="10"/>
      <c r="L35" s="10"/>
      <c r="M35" s="10"/>
      <c r="N35" s="10"/>
      <c r="O35" s="10"/>
      <c r="P35" s="38">
        <f>'2. Parameters'!P65</f>
        <v>1</v>
      </c>
      <c r="Q35" s="38">
        <f>'2. Parameters'!Q65</f>
        <v>0.996</v>
      </c>
    </row>
    <row r="36" spans="1:17">
      <c r="B36" s="3" t="s">
        <v>975</v>
      </c>
      <c r="D36" s="3" t="s">
        <v>243</v>
      </c>
      <c r="H36" s="10"/>
      <c r="I36" s="10"/>
      <c r="J36" s="10"/>
      <c r="K36" s="10"/>
      <c r="L36" s="10"/>
      <c r="M36" s="10"/>
      <c r="N36" s="10"/>
      <c r="O36" s="10"/>
      <c r="P36" s="10"/>
      <c r="Q36" s="38">
        <f>'2. Parameters'!Q66</f>
        <v>1</v>
      </c>
    </row>
    <row r="37" spans="1:17" s="98" customFormat="1">
      <c r="A37" s="3"/>
      <c r="P37" s="118"/>
      <c r="Q37" s="118"/>
    </row>
    <row r="38" spans="1:17">
      <c r="B38" s="16" t="s">
        <v>244</v>
      </c>
    </row>
    <row r="39" spans="1:17">
      <c r="B39" s="32" t="s">
        <v>232</v>
      </c>
      <c r="D39" s="3" t="s">
        <v>876</v>
      </c>
      <c r="H39" s="10"/>
      <c r="I39" s="10"/>
      <c r="J39" s="10"/>
      <c r="K39" s="38">
        <f>'2. Parameters'!K79</f>
        <v>1</v>
      </c>
      <c r="L39" s="38">
        <f>'2. Parameters'!L79</f>
        <v>1.02</v>
      </c>
      <c r="M39" s="38">
        <f>'2. Parameters'!M79</f>
        <v>1.0404</v>
      </c>
      <c r="N39" s="38">
        <f>'2. Parameters'!N79</f>
        <v>1.0612079999999999</v>
      </c>
      <c r="O39" s="38">
        <f>'2. Parameters'!O79</f>
        <v>1.10365632</v>
      </c>
      <c r="P39" s="38">
        <f>'2. Parameters'!P79</f>
        <v>1.1809122624000001</v>
      </c>
      <c r="Q39" s="38">
        <f>'2. Parameters'!Q79</f>
        <v>1.1809122624000001</v>
      </c>
    </row>
    <row r="40" spans="1:17">
      <c r="B40" s="32" t="s">
        <v>233</v>
      </c>
      <c r="D40" s="3" t="s">
        <v>876</v>
      </c>
      <c r="H40" s="10"/>
      <c r="I40" s="10"/>
      <c r="J40" s="10"/>
      <c r="K40" s="10"/>
      <c r="L40" s="38">
        <f>'2. Parameters'!L80</f>
        <v>1</v>
      </c>
      <c r="M40" s="38">
        <f>'2. Parameters'!M80</f>
        <v>1.02</v>
      </c>
      <c r="N40" s="38">
        <f>'2. Parameters'!N80</f>
        <v>1.0404</v>
      </c>
      <c r="O40" s="38">
        <f>'2. Parameters'!O80</f>
        <v>1.0820160000000001</v>
      </c>
      <c r="P40" s="38">
        <f>'2. Parameters'!P80</f>
        <v>1.1577571200000001</v>
      </c>
      <c r="Q40" s="38">
        <f>'2. Parameters'!Q80</f>
        <v>1.1577571200000001</v>
      </c>
    </row>
    <row r="41" spans="1:17">
      <c r="B41" s="32" t="s">
        <v>234</v>
      </c>
      <c r="D41" s="3" t="s">
        <v>876</v>
      </c>
      <c r="H41" s="10"/>
      <c r="I41" s="10"/>
      <c r="J41" s="10"/>
      <c r="K41" s="10"/>
      <c r="L41" s="10"/>
      <c r="M41" s="38">
        <f>'2. Parameters'!M81</f>
        <v>1</v>
      </c>
      <c r="N41" s="38">
        <f>'2. Parameters'!N81</f>
        <v>1.02</v>
      </c>
      <c r="O41" s="38">
        <f>'2. Parameters'!O81</f>
        <v>1.0608</v>
      </c>
      <c r="P41" s="38">
        <f>'2. Parameters'!P81</f>
        <v>1.1350560000000001</v>
      </c>
      <c r="Q41" s="38">
        <f>'2. Parameters'!Q81</f>
        <v>1.1350560000000001</v>
      </c>
    </row>
    <row r="42" spans="1:17">
      <c r="B42" s="32" t="s">
        <v>235</v>
      </c>
      <c r="D42" s="3" t="s">
        <v>876</v>
      </c>
      <c r="H42" s="10"/>
      <c r="I42" s="10"/>
      <c r="J42" s="10"/>
      <c r="K42" s="10"/>
      <c r="L42" s="10"/>
      <c r="M42" s="10"/>
      <c r="N42" s="38">
        <f>'2. Parameters'!N82</f>
        <v>1</v>
      </c>
      <c r="O42" s="38">
        <f>'2. Parameters'!O82</f>
        <v>1.04</v>
      </c>
      <c r="P42" s="38">
        <f>'2. Parameters'!P82</f>
        <v>1.1128</v>
      </c>
      <c r="Q42" s="38">
        <f>'2. Parameters'!Q82</f>
        <v>1.1128</v>
      </c>
    </row>
    <row r="43" spans="1:17">
      <c r="B43" s="32" t="s">
        <v>236</v>
      </c>
      <c r="D43" s="3" t="s">
        <v>876</v>
      </c>
      <c r="H43" s="10"/>
      <c r="I43" s="10"/>
      <c r="J43" s="10"/>
      <c r="K43" s="10"/>
      <c r="L43" s="10"/>
      <c r="M43" s="10"/>
      <c r="N43" s="10"/>
      <c r="O43" s="38">
        <f>'2. Parameters'!O83</f>
        <v>1</v>
      </c>
      <c r="P43" s="38">
        <f>'2. Parameters'!P83</f>
        <v>1.07</v>
      </c>
      <c r="Q43" s="38">
        <f>'2. Parameters'!Q83</f>
        <v>1.07</v>
      </c>
    </row>
    <row r="44" spans="1:17">
      <c r="B44" s="32" t="s">
        <v>237</v>
      </c>
      <c r="D44" s="3" t="s">
        <v>876</v>
      </c>
      <c r="H44" s="10"/>
      <c r="I44" s="10"/>
      <c r="J44" s="10"/>
      <c r="K44" s="10"/>
      <c r="L44" s="10"/>
      <c r="M44" s="10"/>
      <c r="N44" s="10"/>
      <c r="O44" s="10"/>
      <c r="P44" s="38">
        <f>'2. Parameters'!P84</f>
        <v>1</v>
      </c>
      <c r="Q44" s="38">
        <f>'2. Parameters'!Q84</f>
        <v>1</v>
      </c>
    </row>
    <row r="45" spans="1:17">
      <c r="B45" s="32" t="s">
        <v>238</v>
      </c>
      <c r="D45" s="3" t="s">
        <v>876</v>
      </c>
      <c r="H45" s="10"/>
      <c r="I45" s="10"/>
      <c r="J45" s="10"/>
      <c r="K45" s="10"/>
      <c r="L45" s="10"/>
      <c r="M45" s="10"/>
      <c r="N45" s="10"/>
      <c r="O45" s="10"/>
      <c r="P45" s="10"/>
      <c r="Q45" s="38">
        <f>'2. Parameters'!Q85</f>
        <v>1</v>
      </c>
    </row>
    <row r="47" spans="1:17">
      <c r="B47" s="2" t="s">
        <v>223</v>
      </c>
    </row>
    <row r="48" spans="1:17">
      <c r="B48" s="3" t="s">
        <v>223</v>
      </c>
      <c r="D48" s="3" t="s">
        <v>205</v>
      </c>
      <c r="F48" s="61">
        <f>'2. Parameters'!F32</f>
        <v>0.01</v>
      </c>
    </row>
    <row r="50" spans="1:19">
      <c r="B50" s="2" t="s">
        <v>256</v>
      </c>
    </row>
    <row r="51" spans="1:19">
      <c r="B51" s="3" t="s">
        <v>256</v>
      </c>
      <c r="D51" s="3" t="s">
        <v>205</v>
      </c>
      <c r="F51" s="61">
        <f>'2. Parameters'!F89</f>
        <v>1</v>
      </c>
    </row>
    <row r="53" spans="1:19">
      <c r="B53" s="2" t="s">
        <v>212</v>
      </c>
    </row>
    <row r="54" spans="1:19">
      <c r="B54" s="3" t="s">
        <v>976</v>
      </c>
      <c r="D54" s="3" t="s">
        <v>205</v>
      </c>
      <c r="H54" s="10"/>
      <c r="I54" s="10"/>
      <c r="J54" s="10"/>
      <c r="K54" s="10"/>
      <c r="L54" s="10"/>
      <c r="M54" s="61">
        <f>'2. Parameters'!M24</f>
        <v>3.4000000000000002E-2</v>
      </c>
      <c r="N54" s="61">
        <f>'2. Parameters'!N24</f>
        <v>3.3000000000000002E-2</v>
      </c>
      <c r="O54" s="61">
        <f>'2. Parameters'!O24</f>
        <v>3.7999999999999999E-2</v>
      </c>
      <c r="P54" s="61">
        <f>'2. Parameters'!P24</f>
        <v>3.7999999999999999E-2</v>
      </c>
      <c r="Q54" s="61">
        <f>'2. Parameters'!Q24</f>
        <v>3.7999999999999999E-2</v>
      </c>
    </row>
    <row r="55" spans="1:19">
      <c r="B55" s="3" t="s">
        <v>977</v>
      </c>
      <c r="D55" s="3" t="s">
        <v>205</v>
      </c>
      <c r="H55" s="10"/>
      <c r="I55" s="10"/>
      <c r="J55" s="10"/>
      <c r="K55" s="10"/>
      <c r="L55" s="10"/>
      <c r="M55" s="264">
        <f>'2. Parameters'!M28</f>
        <v>4.1000000000000002E-2</v>
      </c>
      <c r="N55" s="264">
        <f>'2. Parameters'!N28</f>
        <v>5.0999999999999997E-2</v>
      </c>
      <c r="O55" s="10"/>
      <c r="P55" s="10"/>
      <c r="Q55" s="10"/>
    </row>
    <row r="57" spans="1:19" s="98" customFormat="1">
      <c r="A57" s="3"/>
      <c r="B57" s="115" t="s">
        <v>978</v>
      </c>
    </row>
    <row r="58" spans="1:19">
      <c r="B58" s="3" t="s">
        <v>481</v>
      </c>
      <c r="D58" s="3" t="s">
        <v>210</v>
      </c>
      <c r="H58" s="48">
        <f>'4. Input nacalculaties'!I23</f>
        <v>46141700.732850499</v>
      </c>
      <c r="I58" s="48">
        <f>'4. Input nacalculaties'!J23</f>
        <v>60491853.149999999</v>
      </c>
      <c r="J58" s="48">
        <f>'4. Input nacalculaties'!K23</f>
        <v>59941898.980000004</v>
      </c>
      <c r="K58" s="10"/>
      <c r="L58" s="10"/>
      <c r="M58" s="48">
        <f>'15. Operationele kosten'!F20</f>
        <v>255375350.92082277</v>
      </c>
      <c r="N58" s="48">
        <f>'15. Operationele kosten'!F23</f>
        <v>235931593.58603954</v>
      </c>
      <c r="O58" s="48"/>
      <c r="P58" s="48"/>
      <c r="Q58" s="48"/>
    </row>
    <row r="59" spans="1:19">
      <c r="B59" s="32" t="s">
        <v>979</v>
      </c>
      <c r="D59" s="3" t="s">
        <v>210</v>
      </c>
      <c r="H59" s="48">
        <f>'4. Input nacalculaties'!I24</f>
        <v>51772596.931449495</v>
      </c>
      <c r="I59" s="48">
        <f>'4. Input nacalculaties'!J24</f>
        <v>57577907.726399995</v>
      </c>
      <c r="J59" s="48">
        <f>'4. Input nacalculaties'!K24</f>
        <v>46608188.220100001</v>
      </c>
      <c r="K59" s="10"/>
      <c r="L59" s="10"/>
      <c r="M59" s="48">
        <f>'15. Operationele kosten'!E20</f>
        <v>117613906.59917724</v>
      </c>
      <c r="N59" s="48">
        <f>'15. Operationele kosten'!E23</f>
        <v>85777606.813960448</v>
      </c>
      <c r="O59" s="48"/>
      <c r="P59" s="48"/>
      <c r="Q59" s="48"/>
    </row>
    <row r="60" spans="1:19">
      <c r="B60" s="32" t="s">
        <v>980</v>
      </c>
      <c r="D60" s="3" t="s">
        <v>210</v>
      </c>
      <c r="H60" s="48">
        <f>'7. Input IC peakshaver'!H31</f>
        <v>1320509.5900000001</v>
      </c>
      <c r="I60" s="48">
        <f>'7. Input IC peakshaver'!I31</f>
        <v>1966066.3200000003</v>
      </c>
      <c r="J60" s="48">
        <f>'7. Input IC peakshaver'!J31</f>
        <v>1575548.13</v>
      </c>
      <c r="K60" s="10"/>
      <c r="L60" s="10"/>
      <c r="M60" s="267">
        <f>'15. Operationele kosten'!F21</f>
        <v>4045629</v>
      </c>
      <c r="N60" s="48">
        <f>'15. Operationele kosten'!F24</f>
        <v>4280846.4400000004</v>
      </c>
      <c r="O60" s="48"/>
      <c r="P60" s="48"/>
      <c r="Q60" s="48"/>
      <c r="S60" s="3" t="s">
        <v>981</v>
      </c>
    </row>
    <row r="62" spans="1:19" s="98" customFormat="1">
      <c r="A62" s="3"/>
      <c r="B62" s="115" t="s">
        <v>982</v>
      </c>
    </row>
    <row r="63" spans="1:19" s="98" customFormat="1">
      <c r="A63" s="3"/>
      <c r="B63" s="98" t="s">
        <v>983</v>
      </c>
      <c r="D63" s="98" t="s">
        <v>205</v>
      </c>
      <c r="F63" s="86">
        <f>'2. Parameters'!F105</f>
        <v>0.25</v>
      </c>
    </row>
    <row r="64" spans="1:19">
      <c r="B64" s="3" t="s">
        <v>984</v>
      </c>
      <c r="D64" s="3" t="s">
        <v>205</v>
      </c>
      <c r="F64" s="86">
        <f>'2. Parameters'!F106</f>
        <v>0.2</v>
      </c>
    </row>
    <row r="65" spans="2:17">
      <c r="F65" s="19"/>
    </row>
    <row r="66" spans="2:17">
      <c r="B66" s="258" t="s">
        <v>985</v>
      </c>
    </row>
    <row r="67" spans="2:17">
      <c r="B67" s="174" t="s">
        <v>985</v>
      </c>
      <c r="D67" s="3" t="s">
        <v>205</v>
      </c>
      <c r="F67" s="185">
        <f>'7. Input IC peakshaver'!F17</f>
        <v>0.77</v>
      </c>
    </row>
    <row r="69" spans="2:17" s="8" customFormat="1">
      <c r="B69" s="8" t="s">
        <v>986</v>
      </c>
    </row>
    <row r="71" spans="2:17">
      <c r="B71" s="32" t="s">
        <v>987</v>
      </c>
      <c r="D71" s="3" t="s">
        <v>210</v>
      </c>
      <c r="K71" s="10"/>
      <c r="L71" s="10"/>
      <c r="M71" s="103"/>
      <c r="N71" s="48">
        <f>'4. Input nacalculaties'!O53</f>
        <v>1025152809.5344594</v>
      </c>
      <c r="O71" s="10"/>
      <c r="P71" s="10"/>
      <c r="Q71" s="10"/>
    </row>
    <row r="72" spans="2:17">
      <c r="B72" t="s">
        <v>858</v>
      </c>
      <c r="D72" s="3" t="s">
        <v>210</v>
      </c>
      <c r="K72" s="10"/>
      <c r="L72" s="10"/>
      <c r="M72" s="312"/>
      <c r="N72" s="202">
        <f>_xlfn.XLOOKUP(N10,Omzet[Jaar],Omzet[Omzetregulering tariefgereguleerd])</f>
        <v>1053217263.61</v>
      </c>
      <c r="O72" s="10"/>
      <c r="P72" s="10"/>
      <c r="Q72" s="10"/>
    </row>
    <row r="73" spans="2:17">
      <c r="B73" s="3" t="s">
        <v>988</v>
      </c>
      <c r="D73" s="3" t="s">
        <v>210</v>
      </c>
      <c r="K73" s="10"/>
      <c r="L73" s="10"/>
      <c r="M73" s="103"/>
      <c r="N73" s="49">
        <f>N71-N72</f>
        <v>-28064454.075540662</v>
      </c>
      <c r="O73" s="10"/>
      <c r="P73" s="10"/>
      <c r="Q73" s="10"/>
    </row>
    <row r="74" spans="2:17">
      <c r="B74" s="3" t="s">
        <v>989</v>
      </c>
      <c r="D74" s="3" t="s">
        <v>210</v>
      </c>
      <c r="K74" s="10"/>
      <c r="L74" s="10"/>
      <c r="M74" s="103"/>
      <c r="N74" s="48">
        <f>N73</f>
        <v>-28064454.075540662</v>
      </c>
      <c r="O74" s="10"/>
      <c r="P74" s="10"/>
      <c r="Q74" s="10"/>
    </row>
    <row r="75" spans="2:17">
      <c r="B75" s="3" t="s">
        <v>990</v>
      </c>
      <c r="D75" s="3" t="s">
        <v>210</v>
      </c>
      <c r="K75" s="10"/>
      <c r="L75" s="10"/>
      <c r="M75" s="10"/>
      <c r="N75" s="10"/>
      <c r="O75" s="103"/>
      <c r="P75" s="57">
        <f>N74*INDEX(P$39:P$45,P$10-2021)</f>
        <v>-31230124.495261651</v>
      </c>
      <c r="Q75" s="10"/>
    </row>
    <row r="77" spans="2:17" s="8" customFormat="1">
      <c r="B77" s="8" t="s">
        <v>991</v>
      </c>
    </row>
    <row r="79" spans="2:17">
      <c r="B79" s="3" t="s">
        <v>992</v>
      </c>
      <c r="D79" s="3" t="s">
        <v>210</v>
      </c>
      <c r="K79" s="10"/>
      <c r="L79" s="10"/>
      <c r="M79" s="105"/>
      <c r="N79" s="58">
        <f>_xlfn.XLOOKUP('20. Nacalculaties'!N10,Omzet[Jaar],Omzet[Overboek- en terugkoopregeling])</f>
        <v>36546798.390000001</v>
      </c>
      <c r="O79" s="10"/>
      <c r="P79" s="10"/>
      <c r="Q79" s="10"/>
    </row>
    <row r="80" spans="2:17">
      <c r="B80" s="3" t="s">
        <v>993</v>
      </c>
      <c r="D80" s="3" t="s">
        <v>210</v>
      </c>
      <c r="K80" s="10"/>
      <c r="L80" s="10"/>
      <c r="M80" s="105"/>
      <c r="N80" s="53">
        <f>-N79*50%</f>
        <v>-18273399.195</v>
      </c>
      <c r="O80" s="10"/>
      <c r="P80" s="10"/>
      <c r="Q80" s="10"/>
    </row>
    <row r="81" spans="2:17">
      <c r="B81" s="3" t="s">
        <v>989</v>
      </c>
      <c r="D81" s="3" t="s">
        <v>210</v>
      </c>
      <c r="K81" s="10"/>
      <c r="L81" s="10"/>
      <c r="M81" s="105"/>
      <c r="N81" s="58">
        <f>N80</f>
        <v>-18273399.195</v>
      </c>
      <c r="O81" s="10"/>
      <c r="P81" s="10"/>
      <c r="Q81" s="10"/>
    </row>
    <row r="82" spans="2:17">
      <c r="B82" s="3" t="s">
        <v>990</v>
      </c>
      <c r="D82" s="3" t="s">
        <v>210</v>
      </c>
      <c r="K82" s="10"/>
      <c r="L82" s="10"/>
      <c r="M82" s="10"/>
      <c r="N82" s="10"/>
      <c r="O82" s="103"/>
      <c r="P82" s="57">
        <f>N81*INDEX(P$39:P$45,P$10-2021)</f>
        <v>-20334638.624196</v>
      </c>
      <c r="Q82" s="10"/>
    </row>
    <row r="84" spans="2:17" s="8" customFormat="1">
      <c r="B84" s="8" t="s">
        <v>469</v>
      </c>
    </row>
    <row r="86" spans="2:17">
      <c r="B86" s="3" t="s">
        <v>994</v>
      </c>
      <c r="D86" s="3" t="s">
        <v>210</v>
      </c>
      <c r="K86" s="10"/>
      <c r="L86" s="10"/>
      <c r="M86" s="10"/>
      <c r="N86" s="103"/>
      <c r="O86" s="179">
        <f>'4. Input nacalculaties'!P11</f>
        <v>234818622.54864001</v>
      </c>
      <c r="P86" s="10"/>
      <c r="Q86" s="10"/>
    </row>
    <row r="87" spans="2:17">
      <c r="B87" s="3" t="s">
        <v>995</v>
      </c>
      <c r="D87" s="3" t="s">
        <v>210</v>
      </c>
      <c r="K87" s="10"/>
      <c r="L87" s="10"/>
      <c r="M87" s="10"/>
      <c r="N87" s="10"/>
      <c r="O87" s="103"/>
      <c r="P87" s="49">
        <f>O86*P43</f>
        <v>251255926.12704483</v>
      </c>
      <c r="Q87" s="10"/>
    </row>
    <row r="88" spans="2:17">
      <c r="B88" s="3" t="s">
        <v>855</v>
      </c>
      <c r="D88" s="3" t="s">
        <v>210</v>
      </c>
      <c r="K88" s="10"/>
      <c r="L88" s="10"/>
      <c r="M88" s="313"/>
      <c r="N88" s="176">
        <f>_xlfn.XLOOKUP('20. Nacalculaties'!N10,Omzet[Jaar],Omzet[Veilinggelden])</f>
        <v>161390059.08000001</v>
      </c>
      <c r="O88" s="10"/>
      <c r="P88" s="10"/>
      <c r="Q88" s="10"/>
    </row>
    <row r="89" spans="2:17">
      <c r="B89" s="3" t="s">
        <v>996</v>
      </c>
      <c r="D89" s="3" t="s">
        <v>210</v>
      </c>
      <c r="K89" s="10"/>
      <c r="L89" s="10"/>
      <c r="M89" s="10"/>
      <c r="N89" s="10"/>
      <c r="O89" s="103"/>
      <c r="P89" s="49">
        <f>N88*INDEX(P$39:P$45,P$10-2021)</f>
        <v>179594857.74422401</v>
      </c>
      <c r="Q89" s="10"/>
    </row>
    <row r="90" spans="2:17">
      <c r="B90" s="3" t="s">
        <v>997</v>
      </c>
      <c r="D90" s="3" t="s">
        <v>210</v>
      </c>
      <c r="K90" s="10"/>
      <c r="L90" s="10"/>
      <c r="M90" s="10"/>
      <c r="N90" s="10"/>
      <c r="O90" s="103"/>
      <c r="P90" s="49">
        <f>P87+P89</f>
        <v>430850783.87126887</v>
      </c>
      <c r="Q90" s="10"/>
    </row>
    <row r="91" spans="2:17">
      <c r="B91" s="3" t="s">
        <v>474</v>
      </c>
      <c r="D91" s="3" t="s">
        <v>210</v>
      </c>
      <c r="K91" s="10"/>
      <c r="L91" s="10"/>
      <c r="M91" s="10"/>
      <c r="N91" s="10"/>
      <c r="O91" s="103"/>
      <c r="P91" s="48">
        <f>'4. Input nacalculaties'!Q13</f>
        <v>0</v>
      </c>
      <c r="Q91" s="10"/>
    </row>
    <row r="92" spans="2:17">
      <c r="B92" s="3" t="s">
        <v>475</v>
      </c>
      <c r="D92" s="3" t="s">
        <v>210</v>
      </c>
      <c r="K92" s="10"/>
      <c r="L92" s="10"/>
      <c r="M92" s="10"/>
      <c r="N92" s="10"/>
      <c r="O92" s="103"/>
      <c r="P92" s="57">
        <f>'4. Input nacalculaties'!Q14</f>
        <v>-430850783.87126899</v>
      </c>
      <c r="Q92" s="10"/>
    </row>
    <row r="93" spans="2:17">
      <c r="B93" s="3" t="s">
        <v>998</v>
      </c>
      <c r="D93" s="3" t="s">
        <v>210</v>
      </c>
      <c r="K93" s="10"/>
      <c r="L93" s="10"/>
      <c r="M93" s="10"/>
      <c r="N93" s="10"/>
      <c r="O93" s="103"/>
      <c r="P93" s="49">
        <f>P87+P89+P92</f>
        <v>0</v>
      </c>
      <c r="Q93" s="10"/>
    </row>
    <row r="95" spans="2:17" s="8" customFormat="1">
      <c r="B95" s="8" t="s">
        <v>999</v>
      </c>
    </row>
    <row r="97" spans="2:17">
      <c r="B97" s="3" t="s">
        <v>856</v>
      </c>
      <c r="D97" s="3" t="s">
        <v>210</v>
      </c>
      <c r="K97" s="10"/>
      <c r="L97" s="10"/>
      <c r="M97" s="105"/>
      <c r="N97" s="58">
        <f>_xlfn.XLOOKUP(N10,Omzet[Jaar],Omzet[Saldo administratieve onbalans])</f>
        <v>-76182777.189999998</v>
      </c>
      <c r="O97" s="10"/>
      <c r="P97" s="10"/>
      <c r="Q97" s="10"/>
    </row>
    <row r="98" spans="2:17">
      <c r="B98" s="3" t="s">
        <v>989</v>
      </c>
      <c r="D98" s="3" t="s">
        <v>210</v>
      </c>
      <c r="K98" s="10"/>
      <c r="L98" s="10"/>
      <c r="M98" s="105"/>
      <c r="N98" s="53">
        <f>-N97</f>
        <v>76182777.189999998</v>
      </c>
      <c r="O98" s="10"/>
      <c r="P98" s="10"/>
      <c r="Q98" s="10"/>
    </row>
    <row r="99" spans="2:17">
      <c r="B99" s="3" t="s">
        <v>990</v>
      </c>
      <c r="D99" s="3" t="s">
        <v>210</v>
      </c>
      <c r="K99" s="10"/>
      <c r="L99" s="10"/>
      <c r="M99" s="10"/>
      <c r="N99" s="10"/>
      <c r="O99" s="103"/>
      <c r="P99" s="57">
        <f>N98*INDEX(P$39:P$45,P$10-2021)</f>
        <v>84776194.457031995</v>
      </c>
      <c r="Q99" s="10"/>
    </row>
    <row r="101" spans="2:17" s="8" customFormat="1">
      <c r="B101" s="8" t="s">
        <v>1000</v>
      </c>
    </row>
    <row r="103" spans="2:17">
      <c r="B103" s="3" t="s">
        <v>484</v>
      </c>
      <c r="D103" s="3" t="s">
        <v>210</v>
      </c>
      <c r="K103" s="58">
        <f>'4. Input nacalculaties'!L28</f>
        <v>2227061.457252</v>
      </c>
      <c r="L103" s="10"/>
      <c r="M103" s="10"/>
      <c r="N103" s="10"/>
      <c r="O103" s="10"/>
      <c r="P103" s="10"/>
      <c r="Q103" s="10"/>
    </row>
    <row r="104" spans="2:17">
      <c r="B104" s="3" t="s">
        <v>1001</v>
      </c>
      <c r="D104" s="3" t="s">
        <v>210</v>
      </c>
      <c r="K104" s="10"/>
      <c r="L104" s="10"/>
      <c r="M104" s="53">
        <f>$K$103*M18*M30</f>
        <v>2291915.0394875272</v>
      </c>
      <c r="N104" s="53">
        <f t="shared" ref="N104:Q104" si="0">$K$103*N18*N30</f>
        <v>2424277.7168480111</v>
      </c>
      <c r="O104" s="53">
        <f t="shared" si="0"/>
        <v>2607747.0544590689</v>
      </c>
      <c r="P104" s="53">
        <f>$K$103*P18*P30</f>
        <v>2641470.4393673334</v>
      </c>
      <c r="Q104" s="53">
        <f t="shared" si="0"/>
        <v>2675629.9350892319</v>
      </c>
    </row>
    <row r="105" spans="2:17">
      <c r="B105" s="3" t="s">
        <v>1002</v>
      </c>
      <c r="D105" s="3" t="s">
        <v>210</v>
      </c>
      <c r="K105" s="10"/>
      <c r="L105" s="10"/>
      <c r="M105" s="313"/>
      <c r="N105" s="176">
        <f>'15. Operationele kosten'!E25+'15. Operationele kosten'!F25</f>
        <v>17453557.379999969</v>
      </c>
      <c r="O105" s="10"/>
      <c r="P105" s="10"/>
      <c r="Q105" s="10"/>
    </row>
    <row r="106" spans="2:17">
      <c r="B106" s="3" t="s">
        <v>990</v>
      </c>
      <c r="D106" s="3" t="s">
        <v>210</v>
      </c>
      <c r="K106" s="10"/>
      <c r="L106" s="10"/>
      <c r="M106" s="10"/>
      <c r="N106" s="10"/>
      <c r="O106" s="103"/>
      <c r="P106" s="57">
        <f>(N105-N104)*INDEX(P$39:P$45,P$10-2021)</f>
        <v>16724582.409155497</v>
      </c>
      <c r="Q106" s="10"/>
    </row>
    <row r="108" spans="2:17" s="8" customFormat="1">
      <c r="B108" s="8" t="s">
        <v>501</v>
      </c>
    </row>
    <row r="110" spans="2:17">
      <c r="B110" s="3" t="s">
        <v>951</v>
      </c>
      <c r="D110" s="3" t="s">
        <v>210</v>
      </c>
      <c r="K110" s="48">
        <f>'19. Indexatie desinvesteringen'!D1175</f>
        <v>37758981.056281559</v>
      </c>
      <c r="L110" s="48">
        <f>'19. Indexatie desinvesteringen'!E1175</f>
        <v>38763732.819702528</v>
      </c>
      <c r="M110" s="48">
        <f>'19. Indexatie desinvesteringen'!F1175</f>
        <v>22960381.53917243</v>
      </c>
      <c r="N110" s="48">
        <f>'19. Indexatie desinvesteringen'!G1175</f>
        <v>58023959.745093741</v>
      </c>
      <c r="O110" s="10"/>
      <c r="P110" s="10"/>
      <c r="Q110" s="10"/>
    </row>
    <row r="111" spans="2:17">
      <c r="B111" s="3" t="s">
        <v>952</v>
      </c>
      <c r="D111" s="3" t="s">
        <v>210</v>
      </c>
      <c r="K111" s="48">
        <f>'19. Indexatie desinvesteringen'!D1176</f>
        <v>27912770.687367041</v>
      </c>
      <c r="L111" s="48">
        <f>'19. Indexatie desinvesteringen'!E1176</f>
        <v>152460325.70788148</v>
      </c>
      <c r="M111" s="48">
        <f>'19. Indexatie desinvesteringen'!F1176</f>
        <v>18326404.223966755</v>
      </c>
      <c r="N111" s="48">
        <f>'19. Indexatie desinvesteringen'!G1176</f>
        <v>56904952.296988726</v>
      </c>
      <c r="O111" s="10"/>
      <c r="P111" s="10"/>
      <c r="Q111" s="10"/>
    </row>
    <row r="113" spans="2:19">
      <c r="B113" s="3" t="s">
        <v>1003</v>
      </c>
      <c r="D113" s="3" t="s">
        <v>210</v>
      </c>
      <c r="K113" s="10"/>
      <c r="L113" s="10"/>
      <c r="M113" s="53">
        <f>$F$48*$K110*M$18*M$30*$F$51</f>
        <v>388585.48908389639</v>
      </c>
      <c r="N113" s="53">
        <f>$F$48*$K110*N$18*N$30*$F$51</f>
        <v>411027.07824946957</v>
      </c>
      <c r="O113" s="53">
        <f>$F$48*$K110*O$18*O$30*$F$51</f>
        <v>442133.60753138951</v>
      </c>
      <c r="P113" s="53">
        <f>$F$48*$K110*P$18*P$30*$F$51</f>
        <v>447851.27934398543</v>
      </c>
      <c r="Q113" s="105"/>
    </row>
    <row r="114" spans="2:19">
      <c r="B114" s="3" t="s">
        <v>1004</v>
      </c>
      <c r="D114" s="3" t="s">
        <v>210</v>
      </c>
      <c r="K114" s="10"/>
      <c r="L114" s="10"/>
      <c r="M114" s="53">
        <f>$F$48*$K111*M$18*M$30</f>
        <v>287256.10029227083</v>
      </c>
      <c r="N114" s="53">
        <f>$F$48*$K111*N$18*N$30</f>
        <v>303845.71459635004</v>
      </c>
      <c r="O114" s="53">
        <f>$F$48*$K111*O$18*O$30</f>
        <v>326840.75827700185</v>
      </c>
      <c r="P114" s="53">
        <f>$F$48*$K111*P$18*P$30</f>
        <v>331067.46296304004</v>
      </c>
      <c r="Q114" s="105"/>
    </row>
    <row r="115" spans="2:19">
      <c r="B115" s="3" t="s">
        <v>1005</v>
      </c>
      <c r="D115" s="3" t="s">
        <v>210</v>
      </c>
      <c r="K115" s="10"/>
      <c r="L115" s="10"/>
      <c r="M115" s="53">
        <f>$F$48*$L110*M$19*M$31*$F$51</f>
        <v>393036.34090415348</v>
      </c>
      <c r="N115" s="53">
        <f>$F$48*$L110*N$19*N$31*$F$51</f>
        <v>415734.97566405014</v>
      </c>
      <c r="O115" s="53">
        <f>$F$48*$L110*O$19*O$31*$F$51</f>
        <v>447197.79862230545</v>
      </c>
      <c r="P115" s="53">
        <f>$F$48*$L110*P$19*P$31*$F$51</f>
        <v>452980.96055408911</v>
      </c>
      <c r="Q115" s="105"/>
    </row>
    <row r="116" spans="2:19">
      <c r="B116" s="3" t="s">
        <v>1006</v>
      </c>
      <c r="D116" s="3" t="s">
        <v>210</v>
      </c>
      <c r="K116" s="10"/>
      <c r="L116" s="10"/>
      <c r="M116" s="53">
        <f>$F$48*$L111*M$19*M$31</f>
        <v>1545837.9312434087</v>
      </c>
      <c r="N116" s="53">
        <f>$F$48*$L111*N$19*N$31</f>
        <v>1635113.1634485777</v>
      </c>
      <c r="O116" s="53">
        <f>$F$48*$L111*O$19*O$31</f>
        <v>1758858.5276583664</v>
      </c>
      <c r="P116" s="53">
        <f>$F$48*$L111*P$19*P$31</f>
        <v>1781604.0861380443</v>
      </c>
      <c r="Q116" s="105"/>
    </row>
    <row r="117" spans="2:19">
      <c r="B117" s="3" t="s">
        <v>1007</v>
      </c>
      <c r="D117" s="3" t="s">
        <v>210</v>
      </c>
      <c r="K117" s="10"/>
      <c r="L117" s="10"/>
      <c r="M117" s="53">
        <f>$F$48*$M110*M$20*M$32*$F$51</f>
        <v>229603.81539172429</v>
      </c>
      <c r="N117" s="53">
        <f>$F$48*$M110*N$20*N$32*$F$51</f>
        <v>242863.89493822717</v>
      </c>
      <c r="O117" s="53">
        <f>$F$48*$M110*O$20*O$32*$F$51</f>
        <v>261243.83450715223</v>
      </c>
      <c r="P117" s="53">
        <f>$F$48*$M110*P$20*P$32*$F$51</f>
        <v>264622.23977499868</v>
      </c>
      <c r="Q117" s="105"/>
    </row>
    <row r="118" spans="2:19">
      <c r="B118" s="3" t="s">
        <v>1008</v>
      </c>
      <c r="D118" s="3" t="s">
        <v>210</v>
      </c>
      <c r="K118" s="10"/>
      <c r="L118" s="10"/>
      <c r="M118" s="53">
        <f>$F$48*$M111*M$20*M$32</f>
        <v>183264.04223966756</v>
      </c>
      <c r="N118" s="53">
        <f>$F$48*$M111*N$20*N$32</f>
        <v>193847.90720709285</v>
      </c>
      <c r="O118" s="53">
        <f>$F$48*$M111*O$20*O$32</f>
        <v>208518.31682452565</v>
      </c>
      <c r="P118" s="53">
        <f>$F$48*$M111*P$20*P$32</f>
        <v>211214.87569770039</v>
      </c>
      <c r="Q118" s="105"/>
    </row>
    <row r="119" spans="2:19">
      <c r="B119" s="3" t="s">
        <v>1009</v>
      </c>
      <c r="D119" s="3" t="s">
        <v>210</v>
      </c>
      <c r="K119" s="10"/>
      <c r="L119" s="10"/>
      <c r="M119" s="105"/>
      <c r="N119" s="53">
        <f>$F$48*$N110*N$21*N$33*$F$51</f>
        <v>580239.59745093738</v>
      </c>
      <c r="O119" s="53">
        <f>$F$48*$N110*O$21*O$33*$F$51</f>
        <v>624152.13018602435</v>
      </c>
      <c r="P119" s="53">
        <f>$F$48*$N110*P$21*P$33*$F$51</f>
        <v>632223.6655335899</v>
      </c>
      <c r="Q119" s="105"/>
    </row>
    <row r="120" spans="2:19">
      <c r="B120" s="3" t="s">
        <v>1010</v>
      </c>
      <c r="D120" s="3" t="s">
        <v>210</v>
      </c>
      <c r="K120" s="10"/>
      <c r="L120" s="10"/>
      <c r="M120" s="105"/>
      <c r="N120" s="53">
        <f>$F$48*$N111*N$21*N$33</f>
        <v>569049.52296988724</v>
      </c>
      <c r="O120" s="53">
        <f>$F$48*$N111*O$21*O$33</f>
        <v>612115.19086824835</v>
      </c>
      <c r="P120" s="53">
        <f>$F$48*$N111*P$21*P$33</f>
        <v>620031.06451655645</v>
      </c>
      <c r="Q120" s="105"/>
    </row>
    <row r="122" spans="2:19">
      <c r="B122" s="3" t="s">
        <v>1011</v>
      </c>
      <c r="D122" s="3" t="s">
        <v>210</v>
      </c>
      <c r="K122" s="10"/>
      <c r="L122" s="10"/>
      <c r="M122" s="53">
        <f>-SUM(M113:M114)</f>
        <v>-675841.58937616716</v>
      </c>
      <c r="N122" s="53">
        <f>-SUM(N113:N116)</f>
        <v>-2765720.9319584472</v>
      </c>
      <c r="O122" s="49">
        <f>-(SUM(O113:O118)+SUM(M115:M118)*O41+SUM(N117:N118)*O42)</f>
        <v>-6393701.1689213878</v>
      </c>
      <c r="P122" s="104">
        <f>-SUM(P113:P120,N119:O120)</f>
        <v>-7127152.0759971011</v>
      </c>
      <c r="Q122" s="10"/>
      <c r="S122" s="3" t="s">
        <v>1012</v>
      </c>
    </row>
    <row r="123" spans="2:19">
      <c r="D123" s="2"/>
    </row>
    <row r="124" spans="2:19" s="8" customFormat="1">
      <c r="B124" s="8" t="s">
        <v>502</v>
      </c>
    </row>
    <row r="126" spans="2:19">
      <c r="B126" s="3" t="s">
        <v>477</v>
      </c>
      <c r="D126" s="3" t="s">
        <v>210</v>
      </c>
      <c r="K126" s="10"/>
      <c r="L126" s="10"/>
      <c r="M126" s="58">
        <f>'4. Input nacalculaties'!N18</f>
        <v>5268139756.0391312</v>
      </c>
      <c r="N126" s="58">
        <f>'4. Input nacalculaties'!O18</f>
        <v>5115634665.0918875</v>
      </c>
      <c r="O126" s="58">
        <f>'4. Input nacalculaties'!P18</f>
        <v>4980890118.9719696</v>
      </c>
      <c r="P126" s="58">
        <f>'4. Input nacalculaties'!Q18</f>
        <v>4857675740.1304922</v>
      </c>
      <c r="Q126" s="58">
        <f>'4. Input nacalculaties'!R18</f>
        <v>4748752834.5466137</v>
      </c>
    </row>
    <row r="127" spans="2:19">
      <c r="B127" s="3" t="s">
        <v>479</v>
      </c>
      <c r="D127" s="3" t="s">
        <v>210</v>
      </c>
      <c r="K127" s="10"/>
      <c r="L127" s="10"/>
      <c r="M127" s="58">
        <f>'4. Input nacalculaties'!N19</f>
        <v>1236767462.5833061</v>
      </c>
      <c r="N127" s="58">
        <f>'4. Input nacalculaties'!O19</f>
        <v>1207881645.0947828</v>
      </c>
      <c r="O127" s="58">
        <f>'4. Input nacalculaties'!P19</f>
        <v>1182417569.8607492</v>
      </c>
      <c r="P127" s="58">
        <f>'4. Input nacalculaties'!Q19</f>
        <v>1160937568.2311876</v>
      </c>
      <c r="Q127" s="58">
        <f>'4. Input nacalculaties'!R19</f>
        <v>1143786642.7114766</v>
      </c>
    </row>
    <row r="128" spans="2:19">
      <c r="B128" s="3" t="s">
        <v>1013</v>
      </c>
      <c r="D128" s="3" t="s">
        <v>210</v>
      </c>
      <c r="K128" s="10"/>
      <c r="L128" s="10"/>
      <c r="M128" s="58">
        <f>SUM('17. Nacalculatie bijschatten'!AN61:AN200)</f>
        <v>583544072.88691294</v>
      </c>
      <c r="N128" s="58">
        <f>SUM('17. Nacalculatie bijschatten'!AO61:AO200)</f>
        <v>757686269.26272178</v>
      </c>
      <c r="O128" s="58">
        <f>SUM('17. Nacalculatie bijschatten'!AP61:AP200)</f>
        <v>923791317.77928603</v>
      </c>
      <c r="P128" s="58">
        <f>SUM('17. Nacalculatie bijschatten'!AQ61:AQ200)</f>
        <v>1083407630.1572626</v>
      </c>
      <c r="Q128" s="58">
        <f>SUM('17. Nacalculatie bijschatten'!AR61:AR200)</f>
        <v>1238003822.5213494</v>
      </c>
    </row>
    <row r="129" spans="2:19">
      <c r="B129" s="3" t="s">
        <v>1014</v>
      </c>
      <c r="D129" s="3" t="s">
        <v>210</v>
      </c>
      <c r="K129" s="10"/>
      <c r="L129" s="10"/>
      <c r="M129" s="58">
        <f>SUM('17. Nacalculatie bijschatten'!AN217:AN307)</f>
        <v>254422748.43621174</v>
      </c>
      <c r="N129" s="58">
        <f>SUM('17. Nacalculatie bijschatten'!AO217:AO307)</f>
        <v>304657273.47022551</v>
      </c>
      <c r="O129" s="58">
        <f>SUM('17. Nacalculatie bijschatten'!AP217:AP307)</f>
        <v>292098021.32893884</v>
      </c>
      <c r="P129" s="58">
        <f>SUM('17. Nacalculatie bijschatten'!AQ217:AQ307)</f>
        <v>280228418.72707659</v>
      </c>
      <c r="Q129" s="58">
        <f>SUM('17. Nacalculatie bijschatten'!AR217:AR307)</f>
        <v>269759408.8257187</v>
      </c>
    </row>
    <row r="130" spans="2:19">
      <c r="B130" s="3" t="s">
        <v>1015</v>
      </c>
      <c r="D130" s="3" t="s">
        <v>210</v>
      </c>
      <c r="K130" s="10"/>
      <c r="L130" s="10"/>
      <c r="M130" s="58">
        <f>SUMIF('16. WUI &amp; ombouwtaak'!$J60:'16. WUI &amp; ombouwtaak'!$J79,"WUI",'16. WUI &amp; ombouwtaak'!AP60:'16. WUI &amp; ombouwtaak'!AP79)</f>
        <v>1784810.48</v>
      </c>
      <c r="N130" s="58">
        <f>SUMIF('16. WUI &amp; ombouwtaak'!$J60:'16. WUI &amp; ombouwtaak'!$J79,"WUI",'16. WUI &amp; ombouwtaak'!AQ60:'16. WUI &amp; ombouwtaak'!AQ79)</f>
        <v>182271374.313335</v>
      </c>
      <c r="O130" s="58">
        <f>SUMIF('16. WUI &amp; ombouwtaak'!$J60:'16. WUI &amp; ombouwtaak'!$J79,"WUI",'16. WUI &amp; ombouwtaak'!AR60:'16. WUI &amp; ombouwtaak'!AR79)</f>
        <v>171729945.46475434</v>
      </c>
      <c r="P130" s="58">
        <f>SUMIF('16. WUI &amp; ombouwtaak'!$J60:'16. WUI &amp; ombouwtaak'!$J79,"WUI",'16. WUI &amp; ombouwtaak'!AS60:'16. WUI &amp; ombouwtaak'!AS79)</f>
        <v>161990322.3503502</v>
      </c>
      <c r="Q130" s="58">
        <f>SUMIF('16. WUI &amp; ombouwtaak'!$J60:'16. WUI &amp; ombouwtaak'!$J79,"WUI",'16. WUI &amp; ombouwtaak'!AT60:'16. WUI &amp; ombouwtaak'!AT79)</f>
        <v>152879567.0581781</v>
      </c>
    </row>
    <row r="131" spans="2:19">
      <c r="B131" s="3" t="s">
        <v>1016</v>
      </c>
      <c r="D131" s="3" t="s">
        <v>210</v>
      </c>
      <c r="K131" s="10"/>
      <c r="L131" s="10"/>
      <c r="M131" s="58">
        <f>SUMIF('16. WUI &amp; ombouwtaak'!$K60:'16. WUI &amp; ombouwtaak'!$K79,"Ja",'16. WUI &amp; ombouwtaak'!AP60:'16. WUI &amp; ombouwtaak'!AP79)</f>
        <v>12135578.180691097</v>
      </c>
      <c r="N131" s="58">
        <f>SUMIF('16. WUI &amp; ombouwtaak'!$K60:'16. WUI &amp; ombouwtaak'!$K79,"Ja",'16. WUI &amp; ombouwtaak'!AQ60:'16. WUI &amp; ombouwtaak'!AQ79)</f>
        <v>18433666.121215098</v>
      </c>
      <c r="O131" s="58">
        <f>SUMIF('16. WUI &amp; ombouwtaak'!$K60:'16. WUI &amp; ombouwtaak'!$K79,"Ja",'16. WUI &amp; ombouwtaak'!AR60:'16. WUI &amp; ombouwtaak'!AR79)</f>
        <v>17848207.58932142</v>
      </c>
      <c r="P131" s="58">
        <f>SUMIF('16. WUI &amp; ombouwtaak'!$K60:'16. WUI &amp; ombouwtaak'!$K79,"Ja",'16. WUI &amp; ombouwtaak'!AS60:'16. WUI &amp; ombouwtaak'!AS79)</f>
        <v>17281786.025755741</v>
      </c>
      <c r="Q131" s="58">
        <f>SUMIF('16. WUI &amp; ombouwtaak'!$K60:'16. WUI &amp; ombouwtaak'!$K79,"Ja",'16. WUI &amp; ombouwtaak'!AT60:'16. WUI &amp; ombouwtaak'!AT79)</f>
        <v>16733675.984857796</v>
      </c>
    </row>
    <row r="132" spans="2:19">
      <c r="B132" s="3" t="s">
        <v>1017</v>
      </c>
      <c r="D132" s="3" t="s">
        <v>210</v>
      </c>
      <c r="K132" s="10"/>
      <c r="L132" s="10"/>
      <c r="M132" s="10"/>
      <c r="N132" s="58">
        <f>SUMIF('18. Nacalculatie desinv.'!$H$51:$H$266,"&lt;"&amp;N10,'18. Nacalculatie desinv.'!AI51:AI266)</f>
        <v>2577836.9558432451</v>
      </c>
      <c r="O132" s="58">
        <f>SUMIF('18. Nacalculatie desinv.'!$H$51:$H$266,"&lt;"&amp;O10,'18. Nacalculatie desinv.'!AJ51:AJ266)</f>
        <v>17942316.745205738</v>
      </c>
      <c r="P132" s="58">
        <f>SUMIF('18. Nacalculatie desinv.'!$H$51:$H$266,"&lt;"&amp;P10,'18. Nacalculatie desinv.'!AK51:AK266)</f>
        <v>16526844.407226007</v>
      </c>
      <c r="Q132" s="58">
        <f>SUMIF('18. Nacalculatie desinv.'!$H$51:$H$266,"&lt;"&amp;Q10,'18. Nacalculatie desinv.'!AL51:AL266)</f>
        <v>15252030.369377695</v>
      </c>
    </row>
    <row r="133" spans="2:19">
      <c r="B133" s="3" t="s">
        <v>1018</v>
      </c>
      <c r="D133" s="3" t="s">
        <v>210</v>
      </c>
      <c r="K133" s="10"/>
      <c r="L133" s="10"/>
      <c r="M133" s="58">
        <f>SUM('22. Correctie assetoverdracht'!AD307:AD549)</f>
        <v>175619169.84408131</v>
      </c>
      <c r="N133" s="58">
        <f>SUM('22. Correctie assetoverdracht'!AE307:AE549)</f>
        <v>148841369.24125001</v>
      </c>
      <c r="O133" s="58">
        <f>SUM('22. Correctie assetoverdracht'!AF307:AF549)</f>
        <v>125733839.90927796</v>
      </c>
      <c r="P133" s="58">
        <f>SUM('22. Correctie assetoverdracht'!AG307:AG549)</f>
        <v>107155312.15046735</v>
      </c>
      <c r="Q133" s="58">
        <f>SUM('22. Correctie assetoverdracht'!AH307:AH549)</f>
        <v>92951486.785070807</v>
      </c>
    </row>
    <row r="134" spans="2:19">
      <c r="B134" s="3" t="s">
        <v>1019</v>
      </c>
      <c r="D134" s="3" t="s">
        <v>210</v>
      </c>
      <c r="K134" s="10"/>
      <c r="L134" s="10"/>
      <c r="M134" s="58">
        <f>SUM('22. Correctie assetoverdracht'!V555:V797)+SUM('22. Correctie assetoverdracht'!Q803:Q822)</f>
        <v>197049740.5353722</v>
      </c>
      <c r="N134" s="58">
        <f>SUM('22. Correctie assetoverdracht'!W555:W797)+SUM('22. Correctie assetoverdracht'!R803:R822)</f>
        <v>174894536.11490124</v>
      </c>
      <c r="O134" s="58">
        <f>SUM('22. Correctie assetoverdracht'!X555:X797)+SUM('22. Correctie assetoverdracht'!S803:S822)</f>
        <v>147583985.49929681</v>
      </c>
      <c r="P134" s="58">
        <f>SUM('22. Correctie assetoverdracht'!Y555:Y797)+SUM('22. Correctie assetoverdracht'!T803:T822)</f>
        <v>124726330.86211312</v>
      </c>
      <c r="Q134" s="58">
        <f>SUM('22. Correctie assetoverdracht'!Z555:Z797)+SUM('22. Correctie assetoverdracht'!U803:U822)</f>
        <v>106652309.47660926</v>
      </c>
    </row>
    <row r="135" spans="2:19">
      <c r="B135" s="3" t="s">
        <v>990</v>
      </c>
      <c r="D135" s="3" t="s">
        <v>210</v>
      </c>
      <c r="K135" s="10"/>
      <c r="L135" s="10"/>
      <c r="M135" s="10"/>
      <c r="N135" s="10"/>
      <c r="O135" s="49">
        <f>(M126+M127-M128+M129+M130+M131)*(M55-M54)*O41</f>
        <v>45962282.973800458</v>
      </c>
      <c r="P135" s="186">
        <f>(N126+N127-N128+N129+N130+N131-N132-N133+N134)*(N55-N54)*P42+(-M132-M133+M134)*(M55-M54)*P41</f>
        <v>122248905.87747294</v>
      </c>
      <c r="Q135" s="10"/>
      <c r="S135" s="3" t="s">
        <v>1020</v>
      </c>
    </row>
    <row r="137" spans="2:19" s="8" customFormat="1">
      <c r="B137" s="8" t="s">
        <v>1156</v>
      </c>
    </row>
    <row r="139" spans="2:19">
      <c r="B139" s="3" t="s">
        <v>1021</v>
      </c>
      <c r="D139" s="3" t="s">
        <v>210</v>
      </c>
      <c r="K139" s="126"/>
      <c r="L139" s="126"/>
      <c r="M139" s="103"/>
      <c r="N139" s="329">
        <f>AVERAGE(($H$58+$H$59+$H$60*-$F$67)*N15*N27,($I$58+$I$59+$I$60*-$F$67)*N16*N28,($J$58+$J$59+$J$60*-$F$67)*N17*N29)</f>
        <v>119907790.68674393</v>
      </c>
      <c r="O139" s="330"/>
      <c r="P139" s="330"/>
      <c r="Q139" s="10"/>
    </row>
    <row r="140" spans="2:19">
      <c r="B140" s="3" t="s">
        <v>1022</v>
      </c>
      <c r="D140" s="3" t="s">
        <v>210</v>
      </c>
      <c r="K140" s="126"/>
      <c r="L140" s="126"/>
      <c r="M140" s="105"/>
      <c r="N140" s="329">
        <f>N139-(N58+N59+N60*(1-F67))</f>
        <v>-202786004.39445609</v>
      </c>
      <c r="O140" s="330"/>
      <c r="P140" s="330"/>
      <c r="Q140" s="126"/>
    </row>
    <row r="141" spans="2:19">
      <c r="B141" s="3" t="s">
        <v>1023</v>
      </c>
      <c r="D141" s="3" t="s">
        <v>210</v>
      </c>
      <c r="K141" s="126"/>
      <c r="L141" s="126"/>
      <c r="M141" s="105"/>
      <c r="N141" s="329">
        <f>N140*F63</f>
        <v>-50696501.098614022</v>
      </c>
      <c r="O141" s="330"/>
      <c r="P141" s="330"/>
      <c r="Q141" s="126"/>
    </row>
    <row r="142" spans="2:19">
      <c r="B142" s="3" t="s">
        <v>1024</v>
      </c>
      <c r="D142" s="3" t="s">
        <v>210</v>
      </c>
      <c r="K142" s="126"/>
      <c r="L142" s="126"/>
      <c r="M142" s="105"/>
      <c r="N142" s="329">
        <f>IF(N140&lt;0, -F63*F64*N139,F63*F64*N139)</f>
        <v>-5995389.5343371965</v>
      </c>
      <c r="O142" s="330"/>
      <c r="P142" s="330"/>
      <c r="Q142" s="126"/>
    </row>
    <row r="143" spans="2:19">
      <c r="B143" s="3" t="s">
        <v>1025</v>
      </c>
      <c r="D143" s="3" t="s">
        <v>210</v>
      </c>
      <c r="K143" s="126"/>
      <c r="L143" s="126"/>
      <c r="M143" s="105"/>
      <c r="N143" s="329">
        <f>IF(N140&lt;0, MAX(N141,N142),MIN(N141,N142))</f>
        <v>-5995389.5343371965</v>
      </c>
      <c r="O143" s="330"/>
      <c r="P143" s="330"/>
      <c r="Q143" s="126"/>
    </row>
    <row r="144" spans="2:19">
      <c r="B144" s="3" t="s">
        <v>1026</v>
      </c>
      <c r="D144" s="3" t="s">
        <v>210</v>
      </c>
      <c r="K144" s="126"/>
      <c r="L144" s="126"/>
      <c r="M144" s="126"/>
      <c r="N144" s="330"/>
      <c r="O144" s="331"/>
      <c r="P144" s="332">
        <f>-(N140-N143)*P42</f>
        <v>218988596.2163403</v>
      </c>
      <c r="Q144" s="126"/>
    </row>
  </sheetData>
  <mergeCells count="3">
    <mergeCell ref="B5:D5"/>
    <mergeCell ref="B7:D7"/>
    <mergeCell ref="B8:D8"/>
  </mergeCells>
  <pageMargins left="0.7" right="0.7" top="0.75" bottom="0.75" header="0.3" footer="0.3"/>
  <pageSetup paperSize="9" orientation="portrait" r:id="rId1"/>
  <headerFooter>
    <oddFooter>&amp;C_x000D_&amp;1#&amp;"Calibri"&amp;10&amp;K000000 Vertrouwelijk/Confidential</oddFooter>
  </headerFooter>
  <ignoredErrors>
    <ignoredError sqref="H10:J10"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6B961-39FD-41AC-B0EC-7D37BB074D43}">
  <sheetPr>
    <tabColor rgb="FFFFFFCC"/>
  </sheetPr>
  <dimension ref="A2:AO70"/>
  <sheetViews>
    <sheetView showGridLines="0" zoomScale="80" zoomScaleNormal="80" workbookViewId="0">
      <pane xSplit="4" ySplit="10" topLeftCell="E11" activePane="bottomRight" state="frozen"/>
      <selection pane="topRight" activeCell="E1" sqref="E1"/>
      <selection pane="bottomLeft" activeCell="A11" sqref="A11"/>
      <selection pane="bottomRight"/>
    </sheetView>
  </sheetViews>
  <sheetFormatPr defaultColWidth="9.140625" defaultRowHeight="12.75"/>
  <cols>
    <col min="1" max="1" width="2.5703125" style="212" customWidth="1"/>
    <col min="2" max="2" width="84.42578125" style="3" customWidth="1"/>
    <col min="3" max="3" width="2.5703125" style="3" customWidth="1"/>
    <col min="4" max="4" width="15.140625" style="3" bestFit="1" customWidth="1"/>
    <col min="5" max="5" width="2.5703125" style="3" customWidth="1"/>
    <col min="6" max="6" width="21.5703125" style="3" customWidth="1"/>
    <col min="7" max="7" width="2.5703125" style="3" customWidth="1"/>
    <col min="8" max="8" width="22.42578125" style="3" customWidth="1"/>
    <col min="9" max="9" width="18.5703125" style="3" bestFit="1" customWidth="1"/>
    <col min="10" max="10" width="16.5703125" style="3" bestFit="1" customWidth="1"/>
    <col min="11" max="17" width="14.5703125" style="3" customWidth="1"/>
    <col min="18" max="18" width="2.5703125" style="3" customWidth="1"/>
    <col min="19" max="23" width="13.5703125" style="212" customWidth="1"/>
    <col min="24" max="24" width="2.5703125" style="212" customWidth="1"/>
    <col min="25" max="29" width="13.5703125" style="212" customWidth="1"/>
    <col min="30" max="30" width="2.5703125" style="212" customWidth="1"/>
    <col min="31" max="31" width="14.5703125" style="212" customWidth="1"/>
    <col min="32" max="35" width="14.5703125" style="3" customWidth="1"/>
    <col min="36" max="36" width="2.5703125" style="3" customWidth="1"/>
    <col min="37" max="41" width="14.5703125" style="3" customWidth="1"/>
    <col min="42" max="16384" width="9.140625" style="3"/>
  </cols>
  <sheetData>
    <row r="2" spans="1:31" s="12" customFormat="1" ht="18">
      <c r="B2" s="12" t="s">
        <v>1027</v>
      </c>
    </row>
    <row r="3" spans="1:31">
      <c r="A3" s="3"/>
    </row>
    <row r="4" spans="1:31">
      <c r="A4" s="3"/>
      <c r="B4" s="16" t="s">
        <v>198</v>
      </c>
      <c r="C4" s="2"/>
    </row>
    <row r="5" spans="1:31" ht="57.75" customHeight="1">
      <c r="A5" s="3"/>
      <c r="B5" s="373" t="s">
        <v>1028</v>
      </c>
      <c r="C5" s="373"/>
      <c r="D5" s="373"/>
      <c r="F5" s="13"/>
    </row>
    <row r="6" spans="1:31">
      <c r="A6" s="3"/>
    </row>
    <row r="7" spans="1:31">
      <c r="A7" s="3"/>
      <c r="B7" s="17" t="s">
        <v>154</v>
      </c>
    </row>
    <row r="8" spans="1:31" ht="30" customHeight="1">
      <c r="A8" s="3"/>
      <c r="B8" s="373" t="s">
        <v>1029</v>
      </c>
      <c r="C8" s="373"/>
      <c r="D8" s="373"/>
    </row>
    <row r="10" spans="1:31" s="8" customFormat="1" ht="12.75" customHeight="1">
      <c r="B10" s="8" t="s">
        <v>158</v>
      </c>
    </row>
    <row r="12" spans="1:31" s="8" customFormat="1" ht="12.75" customHeight="1">
      <c r="B12" s="8" t="s">
        <v>1030</v>
      </c>
      <c r="D12" s="8" t="s">
        <v>200</v>
      </c>
      <c r="F12" s="8" t="s">
        <v>201</v>
      </c>
      <c r="H12" s="52">
        <v>2022</v>
      </c>
      <c r="I12" s="52">
        <v>2023</v>
      </c>
      <c r="J12" s="52">
        <v>2024</v>
      </c>
      <c r="K12" s="52">
        <v>2025</v>
      </c>
      <c r="L12" s="52">
        <v>2026</v>
      </c>
      <c r="N12" s="8" t="s">
        <v>203</v>
      </c>
    </row>
    <row r="13" spans="1:31">
      <c r="B13" s="2"/>
      <c r="C13" s="5"/>
      <c r="D13" s="5"/>
      <c r="E13" s="13"/>
      <c r="F13" s="13"/>
      <c r="G13" s="13"/>
      <c r="O13" s="212"/>
      <c r="P13" s="212"/>
      <c r="Q13" s="212"/>
      <c r="R13" s="212"/>
      <c r="AB13" s="3"/>
      <c r="AC13" s="3"/>
      <c r="AD13" s="3"/>
      <c r="AE13" s="3"/>
    </row>
    <row r="14" spans="1:31">
      <c r="A14" s="232"/>
      <c r="B14" s="16" t="s">
        <v>213</v>
      </c>
      <c r="C14" s="5"/>
      <c r="D14" s="5"/>
      <c r="E14" s="13"/>
      <c r="F14" s="13"/>
      <c r="G14" s="13"/>
      <c r="O14" s="232"/>
      <c r="P14" s="232"/>
      <c r="Q14" s="232"/>
      <c r="R14" s="232"/>
      <c r="S14" s="232"/>
      <c r="T14" s="232"/>
      <c r="U14" s="232"/>
      <c r="V14" s="232"/>
      <c r="W14" s="232"/>
      <c r="X14" s="232"/>
      <c r="Y14" s="232"/>
      <c r="Z14" s="232"/>
      <c r="AA14" s="232"/>
      <c r="AB14" s="3"/>
      <c r="AC14" s="3"/>
      <c r="AD14" s="3"/>
      <c r="AE14" s="3"/>
    </row>
    <row r="15" spans="1:31">
      <c r="A15" s="3"/>
      <c r="B15" s="234" t="s">
        <v>1031</v>
      </c>
      <c r="D15" s="3" t="s">
        <v>205</v>
      </c>
      <c r="F15" s="235"/>
      <c r="H15" s="246">
        <f>IF(ISBLANK('2. Parameters'!M28),'2. Parameters'!M24,'2. Parameters'!M28)</f>
        <v>4.1000000000000002E-2</v>
      </c>
      <c r="I15" s="246">
        <f>IF(ISBLANK('2. Parameters'!N28),'2. Parameters'!N24,'2. Parameters'!N28)</f>
        <v>5.0999999999999997E-2</v>
      </c>
      <c r="J15" s="246">
        <f>IF(ISBLANK('2. Parameters'!O28),'2. Parameters'!O24,'2. Parameters'!O28)</f>
        <v>3.7999999999999999E-2</v>
      </c>
      <c r="K15" s="246">
        <f>IF(ISBLANK('2. Parameters'!P28),'2. Parameters'!P24,'2. Parameters'!P28)</f>
        <v>3.7999999999999999E-2</v>
      </c>
      <c r="L15" s="246">
        <f>IF(ISBLANK('2. Parameters'!Q28),'2. Parameters'!Q24,'2. Parameters'!Q28)</f>
        <v>3.7999999999999999E-2</v>
      </c>
      <c r="N15" s="373"/>
      <c r="O15" s="373"/>
      <c r="P15" s="373"/>
      <c r="Q15" s="373"/>
      <c r="R15" s="373"/>
      <c r="S15" s="373"/>
      <c r="T15" s="373"/>
      <c r="U15" s="3"/>
      <c r="V15" s="3"/>
      <c r="W15" s="3"/>
      <c r="X15" s="3"/>
      <c r="Y15" s="3"/>
      <c r="Z15" s="3"/>
      <c r="AA15" s="3"/>
      <c r="AB15" s="3"/>
      <c r="AC15" s="3"/>
      <c r="AD15" s="3"/>
      <c r="AE15" s="3"/>
    </row>
    <row r="16" spans="1:31">
      <c r="A16" s="232"/>
      <c r="B16" s="2"/>
      <c r="C16" s="5"/>
      <c r="D16" s="5"/>
      <c r="E16" s="13"/>
      <c r="F16" s="13"/>
      <c r="G16" s="13"/>
      <c r="O16" s="232"/>
      <c r="P16" s="232"/>
      <c r="Q16" s="232"/>
      <c r="R16" s="232"/>
      <c r="S16" s="232"/>
      <c r="T16" s="232"/>
      <c r="U16" s="232"/>
      <c r="V16" s="232"/>
      <c r="W16" s="232"/>
      <c r="X16" s="232"/>
      <c r="Y16" s="232"/>
      <c r="Z16" s="232"/>
      <c r="AA16" s="232"/>
      <c r="AB16" s="3"/>
      <c r="AC16" s="3"/>
      <c r="AD16" s="3"/>
      <c r="AE16" s="3"/>
    </row>
    <row r="17" spans="1:27" s="3" customFormat="1">
      <c r="B17" s="2" t="s">
        <v>254</v>
      </c>
      <c r="H17" s="233"/>
      <c r="I17" s="233"/>
      <c r="J17" s="233"/>
      <c r="K17" s="233"/>
      <c r="L17" s="96"/>
    </row>
    <row r="18" spans="1:27" s="3" customFormat="1">
      <c r="B18" s="32" t="s">
        <v>234</v>
      </c>
      <c r="D18" s="3" t="s">
        <v>255</v>
      </c>
      <c r="H18" s="222">
        <f>'2. Parameters'!M81</f>
        <v>1</v>
      </c>
      <c r="I18" s="222">
        <f>'2. Parameters'!N81</f>
        <v>1.02</v>
      </c>
      <c r="J18" s="222">
        <f>'2. Parameters'!O81</f>
        <v>1.0608</v>
      </c>
      <c r="K18" s="222">
        <f>'2. Parameters'!P81</f>
        <v>1.1350560000000001</v>
      </c>
      <c r="L18" s="222">
        <f>'2. Parameters'!Q81</f>
        <v>1.1350560000000001</v>
      </c>
    </row>
    <row r="19" spans="1:27" s="3" customFormat="1">
      <c r="B19" s="32" t="s">
        <v>235</v>
      </c>
      <c r="D19" s="3" t="s">
        <v>255</v>
      </c>
      <c r="H19" s="223"/>
      <c r="I19" s="222">
        <f>'2. Parameters'!N82</f>
        <v>1</v>
      </c>
      <c r="J19" s="222">
        <f>'2. Parameters'!O82</f>
        <v>1.04</v>
      </c>
      <c r="K19" s="222">
        <f>'2. Parameters'!P82</f>
        <v>1.1128</v>
      </c>
      <c r="L19" s="222">
        <f>'2. Parameters'!Q82</f>
        <v>1.1128</v>
      </c>
    </row>
    <row r="20" spans="1:27" s="3" customFormat="1">
      <c r="B20" s="32" t="s">
        <v>236</v>
      </c>
      <c r="D20" s="3" t="s">
        <v>255</v>
      </c>
      <c r="H20" s="223"/>
      <c r="I20" s="223"/>
      <c r="J20" s="222">
        <f>'2. Parameters'!O83</f>
        <v>1</v>
      </c>
      <c r="K20" s="222">
        <f>'2. Parameters'!P83</f>
        <v>1.07</v>
      </c>
      <c r="L20" s="222">
        <f>'2. Parameters'!Q83</f>
        <v>1.07</v>
      </c>
    </row>
    <row r="21" spans="1:27" s="3" customFormat="1">
      <c r="B21" s="32" t="s">
        <v>237</v>
      </c>
      <c r="D21" s="3" t="s">
        <v>255</v>
      </c>
      <c r="H21" s="223"/>
      <c r="I21" s="223"/>
      <c r="J21" s="223"/>
      <c r="K21" s="222">
        <f>'2. Parameters'!P84</f>
        <v>1</v>
      </c>
      <c r="L21" s="222">
        <f>'2. Parameters'!Q84</f>
        <v>1</v>
      </c>
    </row>
    <row r="22" spans="1:27" s="3" customFormat="1">
      <c r="B22" s="32" t="s">
        <v>238</v>
      </c>
      <c r="D22" s="3" t="s">
        <v>255</v>
      </c>
      <c r="H22" s="223"/>
      <c r="I22" s="223"/>
      <c r="J22" s="223"/>
      <c r="K22" s="223"/>
      <c r="L22" s="222">
        <f>'2. Parameters'!Q85</f>
        <v>1</v>
      </c>
    </row>
    <row r="23" spans="1:27" s="3" customFormat="1">
      <c r="H23" s="233"/>
      <c r="I23" s="233"/>
      <c r="J23" s="233"/>
      <c r="K23" s="233"/>
      <c r="L23" s="96"/>
    </row>
    <row r="24" spans="1:27" s="3" customFormat="1">
      <c r="B24" s="2" t="s">
        <v>257</v>
      </c>
      <c r="H24" s="233"/>
      <c r="I24" s="233"/>
      <c r="J24" s="233"/>
      <c r="K24" s="233"/>
      <c r="L24" s="96"/>
    </row>
    <row r="25" spans="1:27" s="3" customFormat="1">
      <c r="B25" s="3" t="s">
        <v>257</v>
      </c>
      <c r="D25" s="3" t="s">
        <v>205</v>
      </c>
      <c r="F25" s="224">
        <f>'2. Parameters'!F93</f>
        <v>1.3</v>
      </c>
      <c r="H25" s="233"/>
      <c r="I25" s="233"/>
      <c r="J25" s="233"/>
      <c r="K25" s="233"/>
      <c r="L25" s="96"/>
    </row>
    <row r="26" spans="1:27" s="3" customFormat="1">
      <c r="H26" s="233"/>
      <c r="I26" s="233"/>
      <c r="J26" s="233"/>
      <c r="K26" s="233"/>
      <c r="L26" s="96"/>
    </row>
    <row r="27" spans="1:27" s="3" customFormat="1">
      <c r="B27" s="2" t="s">
        <v>1032</v>
      </c>
      <c r="H27" s="233"/>
      <c r="I27" s="233"/>
      <c r="J27" s="233"/>
      <c r="K27" s="233"/>
      <c r="L27" s="96"/>
    </row>
    <row r="28" spans="1:27" s="3" customFormat="1">
      <c r="B28" s="3" t="s">
        <v>1032</v>
      </c>
      <c r="D28" s="3" t="s">
        <v>205</v>
      </c>
      <c r="F28" s="86">
        <f>'2. Parameters'!F97</f>
        <v>0.1</v>
      </c>
      <c r="H28" s="233"/>
      <c r="I28" s="233"/>
      <c r="J28" s="233"/>
      <c r="K28" s="233"/>
      <c r="L28" s="96"/>
    </row>
    <row r="29" spans="1:27" s="3" customFormat="1">
      <c r="H29" s="233"/>
      <c r="I29" s="233"/>
      <c r="J29" s="233"/>
      <c r="K29" s="233"/>
      <c r="L29" s="96"/>
    </row>
    <row r="30" spans="1:27" s="3" customFormat="1">
      <c r="A30" s="232"/>
      <c r="B30" s="2" t="s">
        <v>538</v>
      </c>
      <c r="O30" s="232"/>
      <c r="P30" s="232"/>
      <c r="Q30" s="232"/>
      <c r="R30" s="232"/>
      <c r="S30" s="232"/>
      <c r="T30" s="232"/>
      <c r="U30" s="232"/>
      <c r="V30" s="232"/>
      <c r="W30" s="232"/>
      <c r="X30" s="232"/>
      <c r="Y30" s="232"/>
      <c r="Z30" s="232"/>
      <c r="AA30" s="232"/>
    </row>
    <row r="31" spans="1:27" s="3" customFormat="1">
      <c r="A31" s="232"/>
      <c r="B31" s="3" t="s">
        <v>538</v>
      </c>
      <c r="D31" s="3" t="s">
        <v>210</v>
      </c>
      <c r="H31" s="225">
        <f>'6. Input incidentele corr. WQA'!L21</f>
        <v>323752.474602776</v>
      </c>
      <c r="I31" s="225">
        <f>'6. Input incidentele corr. WQA'!M21</f>
        <v>343825.12802814814</v>
      </c>
      <c r="O31" s="232"/>
      <c r="P31" s="232"/>
      <c r="Q31" s="232"/>
      <c r="R31" s="232"/>
      <c r="S31" s="232"/>
      <c r="T31" s="232"/>
      <c r="U31" s="232"/>
      <c r="V31" s="232"/>
      <c r="W31" s="232"/>
      <c r="X31" s="232"/>
      <c r="Y31" s="232"/>
      <c r="Z31" s="232"/>
      <c r="AA31" s="232"/>
    </row>
    <row r="32" spans="1:27" s="3" customFormat="1">
      <c r="A32" s="232"/>
      <c r="O32" s="232"/>
      <c r="P32" s="232"/>
      <c r="Q32" s="232"/>
      <c r="R32" s="232"/>
      <c r="S32" s="232"/>
      <c r="T32" s="232"/>
      <c r="U32" s="232"/>
      <c r="V32" s="232"/>
      <c r="W32" s="232"/>
      <c r="X32" s="232"/>
      <c r="Y32" s="232"/>
      <c r="Z32" s="232"/>
      <c r="AA32" s="232"/>
    </row>
    <row r="33" spans="1:41">
      <c r="A33" s="232"/>
      <c r="B33" s="2" t="s">
        <v>540</v>
      </c>
      <c r="O33" s="232"/>
      <c r="P33" s="232"/>
      <c r="Q33" s="232"/>
      <c r="R33" s="232"/>
      <c r="S33" s="232"/>
      <c r="T33" s="232"/>
      <c r="U33" s="232"/>
      <c r="V33" s="232"/>
      <c r="W33" s="232"/>
      <c r="X33" s="232"/>
      <c r="Y33" s="232"/>
      <c r="Z33" s="232"/>
      <c r="AA33" s="232"/>
      <c r="AB33" s="3"/>
      <c r="AC33" s="3"/>
      <c r="AD33" s="3"/>
      <c r="AE33" s="3"/>
    </row>
    <row r="34" spans="1:41">
      <c r="A34" s="232"/>
      <c r="B34" s="3" t="s">
        <v>540</v>
      </c>
      <c r="D34" s="3" t="s">
        <v>210</v>
      </c>
      <c r="H34" s="225">
        <f>'6. Input incidentele corr. WQA'!L24</f>
        <v>3395116.47</v>
      </c>
      <c r="I34" s="225">
        <f>'6. Input incidentele corr. WQA'!M24</f>
        <v>3605613.6911400002</v>
      </c>
      <c r="O34" s="232"/>
      <c r="P34" s="232"/>
      <c r="Q34" s="232"/>
      <c r="R34" s="232"/>
      <c r="S34" s="232"/>
      <c r="T34" s="232"/>
      <c r="U34" s="232"/>
      <c r="V34" s="232"/>
      <c r="W34" s="232"/>
      <c r="X34" s="232"/>
      <c r="Y34" s="232"/>
      <c r="Z34" s="232"/>
      <c r="AA34" s="232"/>
      <c r="AB34" s="3"/>
      <c r="AC34" s="3"/>
      <c r="AD34" s="3"/>
      <c r="AE34" s="3"/>
    </row>
    <row r="35" spans="1:41" ht="13.5" customHeight="1">
      <c r="A35" s="232"/>
      <c r="S35" s="232"/>
      <c r="T35" s="232"/>
      <c r="U35" s="232"/>
      <c r="V35" s="232"/>
      <c r="W35" s="232"/>
      <c r="X35" s="232"/>
      <c r="Y35" s="232"/>
      <c r="Z35" s="232"/>
      <c r="AA35" s="232"/>
      <c r="AB35" s="232"/>
      <c r="AC35" s="232"/>
      <c r="AD35" s="232"/>
      <c r="AE35" s="232"/>
    </row>
    <row r="36" spans="1:41" s="39" customFormat="1" ht="12.75" customHeight="1">
      <c r="A36" s="106"/>
      <c r="B36" s="39" t="s">
        <v>1033</v>
      </c>
      <c r="M36" s="39" t="s">
        <v>888</v>
      </c>
      <c r="S36" s="39" t="s">
        <v>1034</v>
      </c>
      <c r="Y36" s="39" t="s">
        <v>890</v>
      </c>
      <c r="AE36" s="39" t="s">
        <v>891</v>
      </c>
      <c r="AK36" s="39" t="s">
        <v>892</v>
      </c>
    </row>
    <row r="37" spans="1:41" s="40" customFormat="1" ht="12.75" customHeight="1">
      <c r="A37" s="107"/>
      <c r="F37" s="40" t="s">
        <v>381</v>
      </c>
      <c r="H37" s="40" t="s">
        <v>303</v>
      </c>
      <c r="I37" s="40" t="s">
        <v>522</v>
      </c>
      <c r="K37" s="109" t="s">
        <v>1035</v>
      </c>
      <c r="L37" s="109"/>
      <c r="M37" s="51">
        <v>2022</v>
      </c>
      <c r="N37" s="51">
        <v>2023</v>
      </c>
      <c r="O37" s="51">
        <v>2024</v>
      </c>
      <c r="P37" s="51">
        <v>2025</v>
      </c>
      <c r="Q37" s="51">
        <v>2026</v>
      </c>
      <c r="R37" s="45"/>
      <c r="S37" s="51">
        <v>2022</v>
      </c>
      <c r="T37" s="51">
        <v>2023</v>
      </c>
      <c r="U37" s="51">
        <v>2024</v>
      </c>
      <c r="V37" s="51">
        <v>2025</v>
      </c>
      <c r="W37" s="51">
        <v>2026</v>
      </c>
      <c r="X37" s="45"/>
      <c r="Y37" s="51">
        <v>2022</v>
      </c>
      <c r="Z37" s="51">
        <v>2023</v>
      </c>
      <c r="AA37" s="51">
        <v>2024</v>
      </c>
      <c r="AB37" s="51">
        <v>2025</v>
      </c>
      <c r="AC37" s="51">
        <v>2026</v>
      </c>
      <c r="AD37" s="45"/>
      <c r="AE37" s="51">
        <v>2022</v>
      </c>
      <c r="AF37" s="51">
        <v>2023</v>
      </c>
      <c r="AG37" s="51">
        <v>2024</v>
      </c>
      <c r="AH37" s="51">
        <v>2025</v>
      </c>
      <c r="AI37" s="51">
        <v>2026</v>
      </c>
      <c r="AJ37" s="45"/>
      <c r="AK37" s="51">
        <v>2022</v>
      </c>
      <c r="AL37" s="51">
        <v>2023</v>
      </c>
      <c r="AM37" s="51">
        <v>2024</v>
      </c>
      <c r="AN37" s="51">
        <v>2025</v>
      </c>
      <c r="AO37" s="51">
        <v>2026</v>
      </c>
    </row>
    <row r="38" spans="1:41" ht="13.5" customHeight="1">
      <c r="A38" s="232"/>
      <c r="S38" s="232"/>
      <c r="T38" s="232"/>
      <c r="U38" s="232"/>
      <c r="V38" s="232"/>
      <c r="W38" s="232"/>
      <c r="X38" s="232"/>
      <c r="Y38" s="232"/>
      <c r="Z38" s="232"/>
      <c r="AA38" s="232"/>
      <c r="AB38" s="232"/>
      <c r="AC38" s="232"/>
      <c r="AD38" s="232"/>
      <c r="AE38" s="232"/>
    </row>
    <row r="39" spans="1:41">
      <c r="A39" s="232"/>
      <c r="B39" s="3" t="s">
        <v>529</v>
      </c>
      <c r="F39" s="43">
        <f>'6. Input incidentele corr. WQA'!F12</f>
        <v>2011</v>
      </c>
      <c r="H39" s="43">
        <f>'6. Input incidentele corr. WQA'!H12</f>
        <v>30</v>
      </c>
      <c r="I39" s="48">
        <f>'6. Input incidentele corr. WQA'!J12</f>
        <v>17376205.576952007</v>
      </c>
      <c r="K39" s="44">
        <f>H39-2022+F39+0.5</f>
        <v>19.5</v>
      </c>
      <c r="M39" s="226">
        <f t="shared" ref="M39:Q43" si="0">IF($F39+$H39&lt;M$37,0,VDB($I39*(1-$F$28),0,$K39,MAX(0,M$37-2022),MIN($K39,M$37-2021),$F$25,FALSE))</f>
        <v>1042572.3346171203</v>
      </c>
      <c r="N39" s="226">
        <f t="shared" si="0"/>
        <v>973067.51230931235</v>
      </c>
      <c r="O39" s="226">
        <f t="shared" si="0"/>
        <v>908196.34482202481</v>
      </c>
      <c r="P39" s="226">
        <f t="shared" si="0"/>
        <v>847649.92183388979</v>
      </c>
      <c r="Q39" s="226">
        <f t="shared" si="0"/>
        <v>791139.92704496381</v>
      </c>
      <c r="S39" s="226">
        <f t="shared" ref="S39:W43" si="1">IF($F39+$H39&lt;S$37,0,VDB($I39*$F$28,0,$K39,MAX(0,S$37-2022),MIN($K39,S$37-2021),1,FALSE))</f>
        <v>89108.746548471827</v>
      </c>
      <c r="T39" s="226">
        <f t="shared" si="1"/>
        <v>89108.746548471827</v>
      </c>
      <c r="U39" s="226">
        <f t="shared" si="1"/>
        <v>89108.746548471827</v>
      </c>
      <c r="V39" s="226">
        <f t="shared" si="1"/>
        <v>89108.746548471827</v>
      </c>
      <c r="W39" s="226">
        <f t="shared" si="1"/>
        <v>89108.746548471827</v>
      </c>
      <c r="X39" s="232"/>
      <c r="Y39" s="226">
        <f>M39+S39</f>
        <v>1131681.0811655922</v>
      </c>
      <c r="Z39" s="226">
        <f t="shared" ref="Z39:AC43" si="2">N39+T39</f>
        <v>1062176.2588577841</v>
      </c>
      <c r="AA39" s="226">
        <f t="shared" si="2"/>
        <v>997305.09137049667</v>
      </c>
      <c r="AB39" s="226">
        <f t="shared" si="2"/>
        <v>936758.66838236165</v>
      </c>
      <c r="AC39" s="226">
        <f t="shared" si="2"/>
        <v>880248.67359343567</v>
      </c>
      <c r="AD39" s="232"/>
      <c r="AE39" s="226">
        <f t="shared" ref="AE39:AI43" si="3">IF($F39+$H39&lt;M$37&lt;=H$12,0,
IF(AE$37=2022,I39-Y39,AD39-Y39))</f>
        <v>16244524.495786414</v>
      </c>
      <c r="AF39" s="226">
        <f t="shared" si="3"/>
        <v>15182348.236928629</v>
      </c>
      <c r="AG39" s="226">
        <f t="shared" si="3"/>
        <v>14185043.145558132</v>
      </c>
      <c r="AH39" s="226">
        <f t="shared" si="3"/>
        <v>13248284.47717577</v>
      </c>
      <c r="AI39" s="226">
        <f t="shared" si="3"/>
        <v>12368035.803582335</v>
      </c>
      <c r="AK39" s="226">
        <f t="shared" ref="AK39:AO43" si="4">Y39+AE39*H$15</f>
        <v>1797706.5854928351</v>
      </c>
      <c r="AL39" s="226">
        <f t="shared" si="4"/>
        <v>1836476.018941144</v>
      </c>
      <c r="AM39" s="226">
        <f t="shared" si="4"/>
        <v>1536336.7309017056</v>
      </c>
      <c r="AN39" s="226">
        <f t="shared" si="4"/>
        <v>1440193.4785150408</v>
      </c>
      <c r="AO39" s="226">
        <f>AC39+AI39*L$15</f>
        <v>1350234.0341295644</v>
      </c>
    </row>
    <row r="40" spans="1:41">
      <c r="A40" s="232"/>
      <c r="B40" s="3" t="s">
        <v>532</v>
      </c>
      <c r="F40" s="43">
        <f>'6. Input incidentele corr. WQA'!F13</f>
        <v>2012</v>
      </c>
      <c r="H40" s="43">
        <f>'6. Input incidentele corr. WQA'!H13</f>
        <v>30</v>
      </c>
      <c r="I40" s="48">
        <f>'6. Input incidentele corr. WQA'!J13</f>
        <v>1104502.0714844635</v>
      </c>
      <c r="K40" s="44">
        <f t="shared" ref="K40:K43" si="5">H40-2022+F40+0.5</f>
        <v>20.5</v>
      </c>
      <c r="M40" s="226">
        <f t="shared" si="0"/>
        <v>63037.435299357188</v>
      </c>
      <c r="N40" s="226">
        <f t="shared" si="0"/>
        <v>59039.939402324781</v>
      </c>
      <c r="O40" s="226">
        <f t="shared" si="0"/>
        <v>55295.943245104187</v>
      </c>
      <c r="P40" s="226">
        <f t="shared" si="0"/>
        <v>51789.371234439044</v>
      </c>
      <c r="Q40" s="226">
        <f t="shared" si="0"/>
        <v>48505.167204938029</v>
      </c>
      <c r="S40" s="226">
        <f t="shared" si="1"/>
        <v>5387.8149828510413</v>
      </c>
      <c r="T40" s="226">
        <f t="shared" si="1"/>
        <v>5387.8149828510423</v>
      </c>
      <c r="U40" s="226">
        <f t="shared" si="1"/>
        <v>5387.8149828510423</v>
      </c>
      <c r="V40" s="226">
        <f t="shared" si="1"/>
        <v>5387.8149828510423</v>
      </c>
      <c r="W40" s="226">
        <f t="shared" si="1"/>
        <v>5387.8149828510423</v>
      </c>
      <c r="X40" s="232"/>
      <c r="Y40" s="226">
        <f t="shared" ref="Y40:Y43" si="6">M40+S40</f>
        <v>68425.250282208232</v>
      </c>
      <c r="Z40" s="226">
        <f t="shared" si="2"/>
        <v>64427.754385175824</v>
      </c>
      <c r="AA40" s="226">
        <f t="shared" si="2"/>
        <v>60683.75822795523</v>
      </c>
      <c r="AB40" s="226">
        <f t="shared" si="2"/>
        <v>57177.186217290087</v>
      </c>
      <c r="AC40" s="226">
        <f t="shared" si="2"/>
        <v>53892.982187789072</v>
      </c>
      <c r="AD40" s="232"/>
      <c r="AE40" s="226">
        <f t="shared" si="3"/>
        <v>1036076.8212022553</v>
      </c>
      <c r="AF40" s="226">
        <f t="shared" si="3"/>
        <v>971649.06681707944</v>
      </c>
      <c r="AG40" s="226">
        <f t="shared" si="3"/>
        <v>910965.30858912424</v>
      </c>
      <c r="AH40" s="226">
        <f t="shared" si="3"/>
        <v>853788.12237183412</v>
      </c>
      <c r="AI40" s="226">
        <f t="shared" si="3"/>
        <v>799895.14018404507</v>
      </c>
      <c r="AK40" s="226">
        <f t="shared" si="4"/>
        <v>110904.3999515007</v>
      </c>
      <c r="AL40" s="226">
        <f t="shared" si="4"/>
        <v>113981.85679284687</v>
      </c>
      <c r="AM40" s="226">
        <f t="shared" si="4"/>
        <v>95300.439954341942</v>
      </c>
      <c r="AN40" s="226">
        <f t="shared" si="4"/>
        <v>89621.13486741978</v>
      </c>
      <c r="AO40" s="226">
        <f t="shared" si="4"/>
        <v>84288.997514782779</v>
      </c>
    </row>
    <row r="41" spans="1:41">
      <c r="A41" s="232"/>
      <c r="B41" s="3" t="s">
        <v>533</v>
      </c>
      <c r="F41" s="43">
        <f>'6. Input incidentele corr. WQA'!F14</f>
        <v>2013</v>
      </c>
      <c r="H41" s="43">
        <f>'6. Input incidentele corr. WQA'!H14</f>
        <v>30</v>
      </c>
      <c r="I41" s="48">
        <f>'6. Input incidentele corr. WQA'!J14</f>
        <v>271685.95797538623</v>
      </c>
      <c r="K41" s="44">
        <f t="shared" si="5"/>
        <v>21.5</v>
      </c>
      <c r="M41" s="226">
        <f t="shared" si="0"/>
        <v>14784.770736334973</v>
      </c>
      <c r="N41" s="226">
        <f t="shared" si="0"/>
        <v>13890.80785460309</v>
      </c>
      <c r="O41" s="226">
        <f t="shared" si="0"/>
        <v>13050.898542464298</v>
      </c>
      <c r="P41" s="226">
        <f t="shared" si="0"/>
        <v>12261.774444547853</v>
      </c>
      <c r="Q41" s="226">
        <f t="shared" si="0"/>
        <v>11520.364826970539</v>
      </c>
      <c r="S41" s="226">
        <f t="shared" si="1"/>
        <v>1263.6556184901688</v>
      </c>
      <c r="T41" s="226">
        <f t="shared" si="1"/>
        <v>1263.6556184901688</v>
      </c>
      <c r="U41" s="226">
        <f t="shared" si="1"/>
        <v>1263.6556184901688</v>
      </c>
      <c r="V41" s="226">
        <f t="shared" si="1"/>
        <v>1263.6556184901688</v>
      </c>
      <c r="W41" s="226">
        <f t="shared" si="1"/>
        <v>1263.6556184901688</v>
      </c>
      <c r="X41" s="232"/>
      <c r="Y41" s="226">
        <f t="shared" si="6"/>
        <v>16048.426354825142</v>
      </c>
      <c r="Z41" s="226">
        <f t="shared" si="2"/>
        <v>15154.463473093259</v>
      </c>
      <c r="AA41" s="226">
        <f t="shared" si="2"/>
        <v>14314.554160954467</v>
      </c>
      <c r="AB41" s="226">
        <f t="shared" si="2"/>
        <v>13525.430063038022</v>
      </c>
      <c r="AC41" s="226">
        <f t="shared" si="2"/>
        <v>12784.020445460708</v>
      </c>
      <c r="AD41" s="232"/>
      <c r="AE41" s="226">
        <f t="shared" si="3"/>
        <v>255637.53162056109</v>
      </c>
      <c r="AF41" s="226">
        <f t="shared" si="3"/>
        <v>240483.06814746783</v>
      </c>
      <c r="AG41" s="226">
        <f t="shared" si="3"/>
        <v>226168.51398651337</v>
      </c>
      <c r="AH41" s="226">
        <f t="shared" si="3"/>
        <v>212643.08392347535</v>
      </c>
      <c r="AI41" s="226">
        <f t="shared" si="3"/>
        <v>199859.06347801464</v>
      </c>
      <c r="AK41" s="226">
        <f t="shared" si="4"/>
        <v>26529.565151268147</v>
      </c>
      <c r="AL41" s="226">
        <f t="shared" si="4"/>
        <v>27419.099948614115</v>
      </c>
      <c r="AM41" s="226">
        <f t="shared" si="4"/>
        <v>22908.957692441974</v>
      </c>
      <c r="AN41" s="226">
        <f t="shared" si="4"/>
        <v>21605.867252130083</v>
      </c>
      <c r="AO41" s="226">
        <f t="shared" si="4"/>
        <v>20378.664857625263</v>
      </c>
    </row>
    <row r="42" spans="1:41">
      <c r="A42" s="232"/>
      <c r="B42" s="3" t="s">
        <v>534</v>
      </c>
      <c r="F42" s="43">
        <f>'6. Input incidentele corr. WQA'!F15</f>
        <v>2014</v>
      </c>
      <c r="H42" s="43">
        <f>'6. Input incidentele corr. WQA'!H15</f>
        <v>30</v>
      </c>
      <c r="I42" s="48">
        <f>'6. Input incidentele corr. WQA'!J15</f>
        <v>137435.09908722798</v>
      </c>
      <c r="K42" s="44">
        <f t="shared" si="5"/>
        <v>22.5</v>
      </c>
      <c r="M42" s="226">
        <f t="shared" si="0"/>
        <v>7146.6251525358557</v>
      </c>
      <c r="N42" s="226">
        <f t="shared" si="0"/>
        <v>6733.7090326115613</v>
      </c>
      <c r="O42" s="226">
        <f t="shared" si="0"/>
        <v>6344.6502885051159</v>
      </c>
      <c r="P42" s="226">
        <f t="shared" si="0"/>
        <v>5978.0704940581536</v>
      </c>
      <c r="Q42" s="226">
        <f t="shared" si="0"/>
        <v>5632.6708655125722</v>
      </c>
      <c r="S42" s="226">
        <f t="shared" si="1"/>
        <v>610.82266260990218</v>
      </c>
      <c r="T42" s="226">
        <f t="shared" si="1"/>
        <v>610.82266260990218</v>
      </c>
      <c r="U42" s="226">
        <f t="shared" si="1"/>
        <v>610.82266260990218</v>
      </c>
      <c r="V42" s="226">
        <f t="shared" si="1"/>
        <v>610.82266260990218</v>
      </c>
      <c r="W42" s="226">
        <f t="shared" si="1"/>
        <v>610.82266260990218</v>
      </c>
      <c r="X42" s="232"/>
      <c r="Y42" s="226">
        <f t="shared" si="6"/>
        <v>7757.4478151457579</v>
      </c>
      <c r="Z42" s="226">
        <f t="shared" si="2"/>
        <v>7344.5316952214635</v>
      </c>
      <c r="AA42" s="226">
        <f t="shared" si="2"/>
        <v>6955.4729511150181</v>
      </c>
      <c r="AB42" s="226">
        <f t="shared" si="2"/>
        <v>6588.8931566680558</v>
      </c>
      <c r="AC42" s="226">
        <f t="shared" si="2"/>
        <v>6243.4935281224743</v>
      </c>
      <c r="AD42" s="232"/>
      <c r="AE42" s="226">
        <f t="shared" si="3"/>
        <v>129677.65127208222</v>
      </c>
      <c r="AF42" s="226">
        <f t="shared" si="3"/>
        <v>122333.11957686076</v>
      </c>
      <c r="AG42" s="226">
        <f t="shared" si="3"/>
        <v>115377.64662574574</v>
      </c>
      <c r="AH42" s="226">
        <f t="shared" si="3"/>
        <v>108788.75346907768</v>
      </c>
      <c r="AI42" s="226">
        <f t="shared" si="3"/>
        <v>102545.25994095521</v>
      </c>
      <c r="AK42" s="226">
        <f t="shared" si="4"/>
        <v>13074.23151730113</v>
      </c>
      <c r="AL42" s="226">
        <f t="shared" si="4"/>
        <v>13583.520793641361</v>
      </c>
      <c r="AM42" s="226">
        <f t="shared" si="4"/>
        <v>11339.823522893355</v>
      </c>
      <c r="AN42" s="226">
        <f t="shared" si="4"/>
        <v>10722.865788493007</v>
      </c>
      <c r="AO42" s="226">
        <f t="shared" si="4"/>
        <v>10140.213405878772</v>
      </c>
    </row>
    <row r="43" spans="1:41">
      <c r="A43" s="232"/>
      <c r="B43" s="3" t="s">
        <v>535</v>
      </c>
      <c r="F43" s="43">
        <f>'6. Input incidentele corr. WQA'!F16</f>
        <v>2015</v>
      </c>
      <c r="H43" s="43">
        <f>'6. Input incidentele corr. WQA'!H16</f>
        <v>30</v>
      </c>
      <c r="I43" s="48">
        <f>'6. Input incidentele corr. WQA'!J16</f>
        <v>2218.4673824688466</v>
      </c>
      <c r="K43" s="44">
        <f t="shared" si="5"/>
        <v>23.5</v>
      </c>
      <c r="M43" s="226">
        <f t="shared" si="0"/>
        <v>110.45135478674685</v>
      </c>
      <c r="N43" s="226">
        <f t="shared" si="0"/>
        <v>104.34127984109702</v>
      </c>
      <c r="O43" s="226">
        <f t="shared" si="0"/>
        <v>98.569209041376752</v>
      </c>
      <c r="P43" s="226">
        <f t="shared" si="0"/>
        <v>93.116444285896335</v>
      </c>
      <c r="Q43" s="226">
        <f t="shared" si="0"/>
        <v>87.965321836038243</v>
      </c>
      <c r="S43" s="226">
        <f t="shared" si="1"/>
        <v>9.4402867339099874</v>
      </c>
      <c r="T43" s="226">
        <f t="shared" si="1"/>
        <v>9.4402867339099874</v>
      </c>
      <c r="U43" s="226">
        <f t="shared" si="1"/>
        <v>9.4402867339099874</v>
      </c>
      <c r="V43" s="226">
        <f t="shared" si="1"/>
        <v>9.4402867339099874</v>
      </c>
      <c r="W43" s="226">
        <f t="shared" si="1"/>
        <v>9.4402867339099874</v>
      </c>
      <c r="X43" s="232"/>
      <c r="Y43" s="226">
        <f t="shared" si="6"/>
        <v>119.89164152065683</v>
      </c>
      <c r="Z43" s="226">
        <f t="shared" si="2"/>
        <v>113.78156657500701</v>
      </c>
      <c r="AA43" s="226">
        <f t="shared" si="2"/>
        <v>108.00949577528674</v>
      </c>
      <c r="AB43" s="226">
        <f t="shared" si="2"/>
        <v>102.55673101980632</v>
      </c>
      <c r="AC43" s="226">
        <f t="shared" si="2"/>
        <v>97.405608569948228</v>
      </c>
      <c r="AD43" s="232"/>
      <c r="AE43" s="226">
        <f t="shared" si="3"/>
        <v>2098.5757409481898</v>
      </c>
      <c r="AF43" s="226">
        <f t="shared" si="3"/>
        <v>1984.7941743731828</v>
      </c>
      <c r="AG43" s="226">
        <f t="shared" si="3"/>
        <v>1876.7846785978961</v>
      </c>
      <c r="AH43" s="226">
        <f t="shared" si="3"/>
        <v>1774.2279475780897</v>
      </c>
      <c r="AI43" s="226">
        <f t="shared" si="3"/>
        <v>1676.8223390081414</v>
      </c>
      <c r="AK43" s="226">
        <f t="shared" si="4"/>
        <v>205.93324689953261</v>
      </c>
      <c r="AL43" s="226">
        <f t="shared" si="4"/>
        <v>215.00606946803933</v>
      </c>
      <c r="AM43" s="226">
        <f t="shared" si="4"/>
        <v>179.32731356200679</v>
      </c>
      <c r="AN43" s="226">
        <f t="shared" si="4"/>
        <v>169.97739302777373</v>
      </c>
      <c r="AO43" s="226">
        <f t="shared" si="4"/>
        <v>161.1248574522576</v>
      </c>
    </row>
    <row r="44" spans="1:41">
      <c r="A44" s="232"/>
      <c r="L44" s="236"/>
      <c r="M44" s="236"/>
      <c r="N44" s="236"/>
      <c r="O44" s="236"/>
      <c r="P44" s="236"/>
      <c r="S44" s="232"/>
      <c r="T44" s="232"/>
      <c r="U44" s="232"/>
      <c r="V44" s="232"/>
      <c r="W44" s="232"/>
      <c r="X44" s="232"/>
      <c r="Y44" s="232"/>
      <c r="Z44" s="232"/>
      <c r="AA44" s="232"/>
      <c r="AB44" s="232"/>
      <c r="AC44" s="232"/>
      <c r="AD44" s="232"/>
      <c r="AE44" s="232"/>
    </row>
    <row r="45" spans="1:41" s="227" customFormat="1">
      <c r="B45" s="227" t="s">
        <v>1036</v>
      </c>
      <c r="F45" s="227" t="s">
        <v>201</v>
      </c>
      <c r="H45" s="228">
        <v>2022</v>
      </c>
      <c r="I45" s="228">
        <v>2023</v>
      </c>
      <c r="J45" s="228">
        <v>2024</v>
      </c>
      <c r="K45" s="228">
        <v>2025</v>
      </c>
      <c r="L45" s="228">
        <v>2026</v>
      </c>
      <c r="O45" s="229"/>
      <c r="P45" s="229"/>
      <c r="Q45" s="229"/>
      <c r="R45" s="229"/>
      <c r="S45" s="229"/>
      <c r="T45" s="229"/>
      <c r="U45" s="229"/>
      <c r="V45" s="229"/>
      <c r="W45" s="229"/>
      <c r="X45" s="229"/>
      <c r="Y45" s="229"/>
      <c r="Z45" s="229"/>
      <c r="AA45" s="229"/>
    </row>
    <row r="46" spans="1:41">
      <c r="A46" s="232"/>
      <c r="B46" s="2"/>
      <c r="H46" s="237"/>
      <c r="I46" s="237"/>
      <c r="J46" s="237"/>
      <c r="K46" s="237"/>
      <c r="L46" s="237"/>
      <c r="O46" s="232"/>
      <c r="P46" s="232"/>
      <c r="Q46" s="232"/>
      <c r="R46" s="232"/>
      <c r="S46" s="232"/>
      <c r="T46" s="232"/>
      <c r="U46" s="232"/>
      <c r="V46" s="232"/>
      <c r="W46" s="232"/>
      <c r="X46" s="232"/>
      <c r="Y46" s="232"/>
      <c r="Z46" s="232"/>
      <c r="AA46" s="232"/>
      <c r="AB46" s="3"/>
      <c r="AC46" s="3"/>
      <c r="AD46" s="3"/>
      <c r="AE46" s="3"/>
    </row>
    <row r="47" spans="1:41">
      <c r="A47" s="232"/>
      <c r="B47" s="3" t="s">
        <v>892</v>
      </c>
      <c r="D47" s="3" t="s">
        <v>210</v>
      </c>
      <c r="H47" s="226">
        <f>SUM(AK39:AK43)</f>
        <v>1948420.7153598047</v>
      </c>
      <c r="I47" s="226">
        <f>SUM(AL39:AL43)</f>
        <v>1991675.5025457146</v>
      </c>
      <c r="J47" s="226">
        <f t="shared" ref="J47:K47" si="7">SUM(AM39:AM43)</f>
        <v>1666065.2793849446</v>
      </c>
      <c r="K47" s="226">
        <f t="shared" si="7"/>
        <v>1562313.3238161115</v>
      </c>
      <c r="L47" s="226">
        <f>SUM(AO39:AO43)</f>
        <v>1465203.0347653034</v>
      </c>
      <c r="O47" s="232"/>
      <c r="P47" s="232"/>
      <c r="Q47" s="232"/>
      <c r="R47" s="232"/>
      <c r="S47" s="232"/>
      <c r="T47" s="232"/>
      <c r="U47" s="232"/>
      <c r="V47" s="232"/>
      <c r="W47" s="232"/>
      <c r="X47" s="232"/>
      <c r="Y47" s="232"/>
      <c r="Z47" s="232"/>
      <c r="AA47" s="232"/>
      <c r="AB47" s="3"/>
      <c r="AC47" s="3"/>
      <c r="AD47" s="3"/>
      <c r="AE47" s="3"/>
    </row>
    <row r="48" spans="1:41">
      <c r="A48" s="232"/>
      <c r="O48" s="232"/>
      <c r="P48" s="232"/>
      <c r="Q48" s="232"/>
      <c r="R48" s="232"/>
      <c r="S48" s="232"/>
      <c r="T48" s="232"/>
      <c r="U48" s="232"/>
      <c r="V48" s="232"/>
      <c r="W48" s="232"/>
      <c r="X48" s="232"/>
      <c r="Y48" s="232"/>
      <c r="Z48" s="232"/>
      <c r="AA48" s="232"/>
      <c r="AB48" s="3"/>
      <c r="AC48" s="3"/>
      <c r="AD48" s="3"/>
      <c r="AE48" s="3"/>
    </row>
    <row r="49" spans="1:31" s="8" customFormat="1" ht="12.75" customHeight="1">
      <c r="B49" s="8" t="s">
        <v>1037</v>
      </c>
      <c r="D49" s="8" t="s">
        <v>200</v>
      </c>
      <c r="F49" s="8" t="s">
        <v>201</v>
      </c>
      <c r="H49" s="52">
        <v>2022</v>
      </c>
      <c r="I49" s="52">
        <v>2023</v>
      </c>
      <c r="J49" s="52">
        <v>2024</v>
      </c>
      <c r="K49" s="52">
        <v>2025</v>
      </c>
      <c r="L49" s="52">
        <v>2026</v>
      </c>
      <c r="N49" s="8" t="s">
        <v>203</v>
      </c>
    </row>
    <row r="50" spans="1:31">
      <c r="A50" s="232"/>
      <c r="O50" s="232"/>
      <c r="P50" s="232"/>
      <c r="Q50" s="232"/>
      <c r="R50" s="232"/>
      <c r="S50" s="232"/>
      <c r="T50" s="232"/>
      <c r="U50" s="232"/>
      <c r="V50" s="232"/>
      <c r="W50" s="232"/>
      <c r="X50" s="232"/>
      <c r="Y50" s="232"/>
      <c r="Z50" s="232"/>
      <c r="AA50" s="232"/>
      <c r="AB50" s="3"/>
      <c r="AC50" s="3"/>
      <c r="AD50" s="3"/>
      <c r="AE50" s="3"/>
    </row>
    <row r="51" spans="1:31">
      <c r="A51" s="3"/>
      <c r="B51" s="2" t="s">
        <v>1038</v>
      </c>
      <c r="H51" s="238"/>
      <c r="I51" s="238"/>
      <c r="J51" s="238"/>
      <c r="K51" s="238"/>
      <c r="L51" s="238"/>
      <c r="S51" s="3"/>
      <c r="T51" s="3"/>
      <c r="U51" s="3"/>
      <c r="V51" s="3"/>
      <c r="W51" s="3"/>
      <c r="X51" s="3"/>
      <c r="Y51" s="3"/>
      <c r="Z51" s="3"/>
      <c r="AA51" s="3"/>
      <c r="AB51" s="3"/>
      <c r="AC51" s="3"/>
      <c r="AD51" s="3"/>
      <c r="AE51" s="3"/>
    </row>
    <row r="52" spans="1:31">
      <c r="A52" s="3"/>
      <c r="B52" s="3" t="s">
        <v>1039</v>
      </c>
      <c r="D52" s="3" t="s">
        <v>210</v>
      </c>
      <c r="H52" s="230">
        <f>H31+H34</f>
        <v>3718868.9446027763</v>
      </c>
      <c r="I52" s="230">
        <f>I31+I34</f>
        <v>3949438.8191681486</v>
      </c>
      <c r="J52" s="223"/>
      <c r="K52" s="223"/>
      <c r="L52" s="223"/>
      <c r="S52" s="3"/>
      <c r="T52" s="3"/>
      <c r="U52" s="3"/>
      <c r="V52" s="3"/>
      <c r="W52" s="3"/>
      <c r="X52" s="3"/>
      <c r="Y52" s="3"/>
      <c r="Z52" s="3"/>
      <c r="AA52" s="3"/>
      <c r="AB52" s="3"/>
      <c r="AC52" s="3"/>
      <c r="AD52" s="3"/>
      <c r="AE52" s="3"/>
    </row>
    <row r="53" spans="1:31">
      <c r="A53" s="232"/>
      <c r="O53" s="232"/>
      <c r="P53" s="232"/>
      <c r="Q53" s="232"/>
      <c r="R53" s="232"/>
      <c r="S53" s="232"/>
      <c r="T53" s="232"/>
      <c r="U53" s="232"/>
      <c r="V53" s="232"/>
      <c r="W53" s="232"/>
      <c r="X53" s="232"/>
      <c r="Y53" s="232"/>
      <c r="Z53" s="232"/>
      <c r="AA53" s="232"/>
      <c r="AB53" s="3"/>
      <c r="AC53" s="3"/>
      <c r="AD53" s="3"/>
      <c r="AE53" s="3"/>
    </row>
    <row r="54" spans="1:31" s="8" customFormat="1" ht="12.75" customHeight="1">
      <c r="B54" s="8" t="s">
        <v>1040</v>
      </c>
      <c r="D54" s="8" t="s">
        <v>200</v>
      </c>
      <c r="F54" s="8" t="s">
        <v>201</v>
      </c>
      <c r="H54" s="52">
        <v>2022</v>
      </c>
      <c r="I54" s="52">
        <v>2023</v>
      </c>
      <c r="J54" s="52">
        <v>2024</v>
      </c>
      <c r="K54" s="52">
        <v>2025</v>
      </c>
      <c r="L54" s="52">
        <v>2026</v>
      </c>
      <c r="N54" s="8" t="s">
        <v>203</v>
      </c>
    </row>
    <row r="55" spans="1:31">
      <c r="A55" s="232"/>
      <c r="O55" s="232"/>
      <c r="P55" s="232"/>
      <c r="Q55" s="232"/>
      <c r="R55" s="232"/>
      <c r="S55" s="232"/>
      <c r="T55" s="232"/>
      <c r="U55" s="232"/>
      <c r="V55" s="232"/>
      <c r="W55" s="232"/>
      <c r="X55" s="232"/>
      <c r="Y55" s="232"/>
      <c r="Z55" s="232"/>
      <c r="AA55" s="232"/>
      <c r="AB55" s="3"/>
      <c r="AC55" s="3"/>
      <c r="AD55" s="3"/>
      <c r="AE55" s="3"/>
    </row>
    <row r="56" spans="1:31">
      <c r="A56" s="232"/>
      <c r="B56" s="2" t="s">
        <v>894</v>
      </c>
      <c r="O56" s="232"/>
      <c r="P56" s="232"/>
      <c r="Q56" s="232"/>
      <c r="R56" s="232"/>
      <c r="S56" s="232"/>
      <c r="T56" s="232"/>
      <c r="U56" s="232"/>
      <c r="V56" s="232"/>
      <c r="W56" s="232"/>
      <c r="X56" s="232"/>
      <c r="Y56" s="232"/>
      <c r="Z56" s="232"/>
      <c r="AA56" s="232"/>
      <c r="AB56" s="3"/>
      <c r="AC56" s="3"/>
      <c r="AD56" s="3"/>
      <c r="AE56" s="3"/>
    </row>
    <row r="57" spans="1:31">
      <c r="A57" s="232"/>
      <c r="B57" s="3" t="s">
        <v>1041</v>
      </c>
      <c r="D57" s="3" t="s">
        <v>210</v>
      </c>
      <c r="H57" s="223"/>
      <c r="I57" s="223"/>
      <c r="J57" s="305">
        <f>(H47+H52)*J18</f>
        <v>6011860.8712883061</v>
      </c>
      <c r="K57" s="231">
        <f>(I47+I52)*K19</f>
        <v>6611272.0172031866</v>
      </c>
      <c r="L57" s="223"/>
      <c r="O57" s="232"/>
      <c r="P57" s="232"/>
      <c r="Q57" s="232"/>
      <c r="R57" s="232"/>
      <c r="S57" s="232"/>
      <c r="T57" s="232"/>
      <c r="U57" s="232"/>
      <c r="V57" s="232"/>
      <c r="W57" s="232"/>
      <c r="X57" s="232"/>
      <c r="Y57" s="232"/>
      <c r="Z57" s="232"/>
      <c r="AA57" s="232"/>
      <c r="AB57" s="3"/>
      <c r="AC57" s="3"/>
      <c r="AD57" s="3"/>
      <c r="AE57" s="3"/>
    </row>
    <row r="58" spans="1:31">
      <c r="A58" s="232"/>
      <c r="O58" s="232"/>
      <c r="P58" s="232"/>
      <c r="Q58" s="232"/>
      <c r="R58" s="232"/>
      <c r="S58" s="232"/>
      <c r="T58" s="232"/>
      <c r="U58" s="232"/>
      <c r="V58" s="232"/>
      <c r="W58" s="232"/>
      <c r="X58" s="232"/>
      <c r="Y58" s="232"/>
      <c r="Z58" s="232"/>
      <c r="AA58" s="232"/>
      <c r="AB58" s="3"/>
      <c r="AC58" s="3"/>
      <c r="AD58" s="3"/>
      <c r="AE58" s="3"/>
    </row>
    <row r="59" spans="1:31">
      <c r="A59" s="232"/>
      <c r="O59" s="232"/>
      <c r="P59" s="232"/>
      <c r="Q59" s="232"/>
      <c r="R59" s="232"/>
      <c r="S59" s="232"/>
      <c r="T59" s="232"/>
      <c r="U59" s="232"/>
      <c r="V59" s="232"/>
      <c r="W59" s="232"/>
      <c r="X59" s="232"/>
      <c r="Y59" s="232"/>
      <c r="Z59" s="232"/>
      <c r="AA59" s="232"/>
      <c r="AB59" s="3"/>
      <c r="AC59" s="3"/>
      <c r="AD59" s="3"/>
      <c r="AE59" s="3"/>
    </row>
    <row r="60" spans="1:31">
      <c r="A60" s="232"/>
      <c r="I60" s="3" t="s">
        <v>1042</v>
      </c>
      <c r="O60" s="232"/>
      <c r="P60" s="232"/>
      <c r="Q60" s="232"/>
      <c r="R60" s="232"/>
      <c r="S60" s="232"/>
      <c r="T60" s="232"/>
      <c r="U60" s="232"/>
      <c r="V60" s="232"/>
      <c r="W60" s="232"/>
      <c r="X60" s="232"/>
      <c r="Y60" s="232"/>
      <c r="Z60" s="232"/>
      <c r="AA60" s="232"/>
      <c r="AB60" s="3"/>
      <c r="AC60" s="3"/>
      <c r="AD60" s="3"/>
      <c r="AE60" s="3"/>
    </row>
    <row r="61" spans="1:31">
      <c r="A61" s="232"/>
      <c r="S61" s="232"/>
      <c r="T61" s="232"/>
      <c r="U61" s="232"/>
      <c r="V61" s="232"/>
      <c r="W61" s="232"/>
      <c r="X61" s="232"/>
      <c r="Y61" s="232"/>
      <c r="Z61" s="232"/>
      <c r="AA61" s="232"/>
      <c r="AB61" s="232"/>
      <c r="AC61" s="232"/>
      <c r="AD61" s="232"/>
      <c r="AE61" s="232"/>
    </row>
    <row r="62" spans="1:31">
      <c r="A62" s="232"/>
      <c r="S62" s="232"/>
      <c r="T62" s="232"/>
      <c r="U62" s="232"/>
      <c r="V62" s="232"/>
      <c r="W62" s="232"/>
      <c r="X62" s="232"/>
      <c r="Y62" s="232"/>
      <c r="Z62" s="232"/>
      <c r="AA62" s="232"/>
      <c r="AB62" s="232"/>
      <c r="AC62" s="232"/>
      <c r="AD62" s="232"/>
      <c r="AE62" s="232"/>
    </row>
    <row r="63" spans="1:31">
      <c r="A63" s="232"/>
      <c r="S63" s="232"/>
      <c r="T63" s="232"/>
      <c r="U63" s="232"/>
      <c r="V63" s="232"/>
      <c r="W63" s="232"/>
      <c r="X63" s="232"/>
      <c r="Y63" s="232"/>
      <c r="Z63" s="232"/>
      <c r="AA63" s="232"/>
      <c r="AB63" s="232"/>
      <c r="AC63" s="232"/>
      <c r="AD63" s="232"/>
      <c r="AE63" s="232"/>
    </row>
    <row r="64" spans="1:31">
      <c r="A64" s="232"/>
      <c r="S64" s="232"/>
      <c r="T64" s="232"/>
      <c r="U64" s="232"/>
      <c r="V64" s="232"/>
      <c r="W64" s="232"/>
      <c r="X64" s="232"/>
      <c r="Y64" s="232"/>
      <c r="Z64" s="232"/>
      <c r="AA64" s="232"/>
      <c r="AB64" s="232"/>
      <c r="AC64" s="232"/>
      <c r="AD64" s="232"/>
      <c r="AE64" s="232"/>
    </row>
    <row r="65" spans="1:31">
      <c r="A65" s="232"/>
      <c r="S65" s="232"/>
      <c r="T65" s="232"/>
      <c r="U65" s="232"/>
      <c r="V65" s="232"/>
      <c r="W65" s="232"/>
      <c r="X65" s="232"/>
      <c r="Y65" s="232"/>
      <c r="Z65" s="232"/>
      <c r="AA65" s="232"/>
      <c r="AB65" s="232"/>
      <c r="AC65" s="232"/>
      <c r="AD65" s="232"/>
      <c r="AE65" s="232"/>
    </row>
    <row r="66" spans="1:31">
      <c r="A66" s="232"/>
      <c r="S66" s="232"/>
      <c r="T66" s="232"/>
      <c r="U66" s="232"/>
      <c r="V66" s="232"/>
      <c r="W66" s="232"/>
      <c r="X66" s="232"/>
      <c r="Y66" s="232"/>
      <c r="Z66" s="232"/>
      <c r="AA66" s="232"/>
      <c r="AB66" s="232"/>
      <c r="AC66" s="232"/>
      <c r="AD66" s="232"/>
      <c r="AE66" s="232"/>
    </row>
    <row r="67" spans="1:31">
      <c r="A67" s="232"/>
      <c r="S67" s="232"/>
      <c r="T67" s="232"/>
      <c r="U67" s="232"/>
      <c r="V67" s="232"/>
      <c r="W67" s="232"/>
      <c r="X67" s="232"/>
      <c r="Y67" s="232"/>
      <c r="Z67" s="232"/>
      <c r="AA67" s="232"/>
      <c r="AB67" s="232"/>
      <c r="AC67" s="232"/>
      <c r="AD67" s="232"/>
      <c r="AE67" s="232"/>
    </row>
    <row r="68" spans="1:31">
      <c r="A68" s="232"/>
      <c r="S68" s="232"/>
      <c r="T68" s="232"/>
      <c r="U68" s="232"/>
      <c r="V68" s="232"/>
      <c r="W68" s="232"/>
      <c r="X68" s="232"/>
      <c r="Y68" s="232"/>
      <c r="Z68" s="232"/>
      <c r="AA68" s="232"/>
      <c r="AB68" s="232"/>
      <c r="AC68" s="232"/>
      <c r="AD68" s="232"/>
      <c r="AE68" s="232"/>
    </row>
    <row r="69" spans="1:31">
      <c r="A69" s="232"/>
      <c r="S69" s="232"/>
      <c r="T69" s="232"/>
      <c r="U69" s="232"/>
      <c r="V69" s="232"/>
      <c r="W69" s="232"/>
      <c r="X69" s="232"/>
      <c r="Y69" s="232"/>
      <c r="Z69" s="232"/>
      <c r="AA69" s="232"/>
      <c r="AB69" s="232"/>
      <c r="AC69" s="232"/>
      <c r="AD69" s="232"/>
      <c r="AE69" s="232"/>
    </row>
    <row r="70" spans="1:31">
      <c r="A70" s="232"/>
      <c r="S70" s="232"/>
      <c r="T70" s="232"/>
      <c r="U70" s="232"/>
      <c r="V70" s="232"/>
      <c r="W70" s="232"/>
      <c r="X70" s="232"/>
      <c r="Y70" s="232"/>
      <c r="Z70" s="232"/>
      <c r="AA70" s="232"/>
      <c r="AB70" s="232"/>
      <c r="AC70" s="232"/>
      <c r="AD70" s="232"/>
      <c r="AE70" s="232"/>
    </row>
  </sheetData>
  <mergeCells count="3">
    <mergeCell ref="B5:D5"/>
    <mergeCell ref="B8:D8"/>
    <mergeCell ref="N15:T15"/>
  </mergeCells>
  <pageMargins left="0.7" right="0.7" top="0.75" bottom="0.75" header="0.3" footer="0.3"/>
  <headerFooter>
    <oddFooter>&amp;C_x000D_&amp;1#&amp;"Calibri"&amp;10&amp;K000000 Vertrouwelijk/Confidential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CC"/>
  </sheetPr>
  <dimension ref="A2:AN835"/>
  <sheetViews>
    <sheetView showGridLines="0" zoomScale="80" zoomScaleNormal="80" workbookViewId="0">
      <pane xSplit="4" ySplit="10" topLeftCell="E785" activePane="bottomRight" state="frozen"/>
      <selection pane="topRight" activeCell="E1" sqref="E1"/>
      <selection pane="bottomLeft" activeCell="A11" sqref="A11"/>
      <selection pane="bottomRight"/>
    </sheetView>
  </sheetViews>
  <sheetFormatPr defaultColWidth="9.140625" defaultRowHeight="12.75"/>
  <cols>
    <col min="1" max="1" width="2.5703125" style="3" customWidth="1"/>
    <col min="2" max="2" width="52.85546875" style="3" customWidth="1"/>
    <col min="3" max="3" width="2.5703125" style="3" customWidth="1"/>
    <col min="4" max="4" width="15.42578125" style="3" customWidth="1"/>
    <col min="5" max="5" width="2.5703125" style="3" customWidth="1"/>
    <col min="6" max="6" width="32.140625" style="3" bestFit="1" customWidth="1"/>
    <col min="7" max="7" width="29" style="3" bestFit="1" customWidth="1"/>
    <col min="8" max="12" width="18.140625" style="3" customWidth="1"/>
    <col min="13" max="13" width="19" style="3" customWidth="1"/>
    <col min="14" max="14" width="25.42578125" style="3" customWidth="1"/>
    <col min="15" max="15" width="16" style="3" customWidth="1"/>
    <col min="16" max="27" width="12.5703125" style="3" customWidth="1"/>
    <col min="28" max="28" width="17.42578125" style="3" bestFit="1" customWidth="1"/>
    <col min="29" max="30" width="12.5703125" style="3" customWidth="1"/>
    <col min="31" max="31" width="18.5703125" style="3" bestFit="1" customWidth="1"/>
    <col min="32" max="52" width="12.5703125" style="3" customWidth="1"/>
    <col min="53" max="16384" width="9.140625" style="3"/>
  </cols>
  <sheetData>
    <row r="2" spans="2:37" s="12" customFormat="1" ht="18">
      <c r="B2" s="12" t="s">
        <v>1043</v>
      </c>
    </row>
    <row r="4" spans="2:37">
      <c r="B4" s="16" t="s">
        <v>870</v>
      </c>
      <c r="C4" s="2"/>
    </row>
    <row r="5" spans="2:37" ht="30.75" customHeight="1">
      <c r="B5" s="373" t="s">
        <v>1044</v>
      </c>
      <c r="C5" s="373"/>
      <c r="D5" s="373"/>
      <c r="F5" s="13"/>
    </row>
    <row r="6" spans="2:37">
      <c r="B6" s="4"/>
    </row>
    <row r="7" spans="2:37">
      <c r="B7" s="17" t="s">
        <v>154</v>
      </c>
    </row>
    <row r="8" spans="2:37" ht="161.25" customHeight="1">
      <c r="B8" s="373" t="s">
        <v>1045</v>
      </c>
      <c r="C8" s="373"/>
      <c r="D8" s="373"/>
    </row>
    <row r="9" spans="2:37">
      <c r="AJ9" s="30"/>
      <c r="AK9" s="367"/>
    </row>
    <row r="10" spans="2:37" s="8" customFormat="1">
      <c r="B10" s="8" t="s">
        <v>158</v>
      </c>
      <c r="P10" s="52"/>
      <c r="Q10" s="52"/>
      <c r="S10" s="8" t="s">
        <v>203</v>
      </c>
    </row>
    <row r="12" spans="2:37" s="8" customFormat="1">
      <c r="B12" s="8" t="s">
        <v>874</v>
      </c>
      <c r="D12" s="8" t="s">
        <v>200</v>
      </c>
      <c r="F12" s="8" t="s">
        <v>201</v>
      </c>
      <c r="G12" s="8">
        <v>2020</v>
      </c>
      <c r="H12" s="8">
        <v>2021</v>
      </c>
      <c r="I12" s="8">
        <v>2022</v>
      </c>
      <c r="J12" s="8">
        <v>2023</v>
      </c>
      <c r="K12" s="8">
        <v>2024</v>
      </c>
      <c r="L12" s="8">
        <v>2025</v>
      </c>
      <c r="M12" s="8">
        <v>2026</v>
      </c>
    </row>
    <row r="13" spans="2:37">
      <c r="P13" s="97"/>
    </row>
    <row r="14" spans="2:37">
      <c r="B14" s="16" t="s">
        <v>212</v>
      </c>
    </row>
    <row r="15" spans="2:37">
      <c r="B15" s="158" t="s">
        <v>214</v>
      </c>
      <c r="D15" s="3" t="s">
        <v>205</v>
      </c>
      <c r="G15" s="149">
        <f>'2. Parameters'!K22</f>
        <v>3.3000000000000002E-2</v>
      </c>
      <c r="H15" s="149">
        <f>'2. Parameters'!L22</f>
        <v>0.03</v>
      </c>
      <c r="I15" s="10"/>
      <c r="J15" s="10"/>
      <c r="K15" s="10"/>
      <c r="L15" s="10"/>
      <c r="M15" s="10"/>
    </row>
    <row r="16" spans="2:37">
      <c r="B16" s="158" t="s">
        <v>875</v>
      </c>
      <c r="D16" s="3" t="s">
        <v>205</v>
      </c>
      <c r="G16" s="10"/>
      <c r="H16" s="10"/>
      <c r="I16" s="149">
        <f>'2. Parameters'!M24</f>
        <v>3.4000000000000002E-2</v>
      </c>
      <c r="J16" s="149">
        <f>'2. Parameters'!N24</f>
        <v>3.3000000000000002E-2</v>
      </c>
      <c r="K16" s="149">
        <f>'2. Parameters'!O24</f>
        <v>3.7999999999999999E-2</v>
      </c>
      <c r="L16" s="149">
        <f>'2. Parameters'!P24</f>
        <v>3.7999999999999999E-2</v>
      </c>
      <c r="M16" s="149">
        <f>'2. Parameters'!Q24</f>
        <v>3.7999999999999999E-2</v>
      </c>
    </row>
    <row r="17" spans="1:20">
      <c r="B17" s="158"/>
    </row>
    <row r="18" spans="1:20">
      <c r="B18" s="2" t="s">
        <v>256</v>
      </c>
    </row>
    <row r="19" spans="1:20">
      <c r="B19" s="3" t="s">
        <v>256</v>
      </c>
      <c r="D19" s="3" t="s">
        <v>205</v>
      </c>
      <c r="F19" s="61">
        <f>'2. Parameters'!F89</f>
        <v>1</v>
      </c>
      <c r="T19" s="3" t="s">
        <v>121</v>
      </c>
    </row>
    <row r="20" spans="1:20">
      <c r="F20" s="30"/>
    </row>
    <row r="21" spans="1:20">
      <c r="B21" s="2" t="s">
        <v>257</v>
      </c>
      <c r="F21" s="30"/>
    </row>
    <row r="22" spans="1:20">
      <c r="B22" s="3" t="s">
        <v>257</v>
      </c>
      <c r="D22" s="3" t="s">
        <v>205</v>
      </c>
      <c r="F22" s="184">
        <f>'2. Parameters'!F93</f>
        <v>1.3</v>
      </c>
      <c r="T22" s="3" t="s">
        <v>121</v>
      </c>
    </row>
    <row r="23" spans="1:20">
      <c r="F23" s="183"/>
    </row>
    <row r="24" spans="1:20">
      <c r="B24" s="2" t="s">
        <v>258</v>
      </c>
      <c r="F24" s="183"/>
    </row>
    <row r="25" spans="1:20">
      <c r="B25" s="3" t="s">
        <v>258</v>
      </c>
      <c r="D25" s="3" t="s">
        <v>205</v>
      </c>
      <c r="F25" s="86">
        <f>'2. Parameters'!F97</f>
        <v>0.1</v>
      </c>
      <c r="T25" s="3" t="s">
        <v>121</v>
      </c>
    </row>
    <row r="26" spans="1:20">
      <c r="B26" s="16"/>
    </row>
    <row r="27" spans="1:20">
      <c r="B27" s="2" t="s">
        <v>223</v>
      </c>
    </row>
    <row r="28" spans="1:20">
      <c r="B28" s="3" t="s">
        <v>223</v>
      </c>
      <c r="D28" s="3" t="s">
        <v>205</v>
      </c>
      <c r="F28" s="185">
        <f>'2. Parameters'!F32</f>
        <v>0.01</v>
      </c>
    </row>
    <row r="29" spans="1:20" s="98" customFormat="1">
      <c r="A29" s="3"/>
      <c r="F29" s="114"/>
    </row>
    <row r="30" spans="1:20">
      <c r="B30" s="16" t="s">
        <v>244</v>
      </c>
    </row>
    <row r="31" spans="1:20">
      <c r="B31" s="32" t="s">
        <v>232</v>
      </c>
      <c r="D31" s="3" t="s">
        <v>255</v>
      </c>
      <c r="G31" s="38">
        <f>'2. Parameters'!K79</f>
        <v>1</v>
      </c>
      <c r="H31" s="38">
        <f>'2. Parameters'!L79</f>
        <v>1.02</v>
      </c>
      <c r="I31" s="38">
        <f>'2. Parameters'!M79</f>
        <v>1.0404</v>
      </c>
      <c r="J31" s="38">
        <f>'2. Parameters'!N79</f>
        <v>1.0612079999999999</v>
      </c>
      <c r="K31" s="38">
        <f>'2. Parameters'!O79</f>
        <v>1.10365632</v>
      </c>
      <c r="L31" s="38">
        <f>'2. Parameters'!P79</f>
        <v>1.1809122624000001</v>
      </c>
      <c r="M31" s="38">
        <f>'2. Parameters'!Q79</f>
        <v>1.1809122624000001</v>
      </c>
    </row>
    <row r="32" spans="1:20">
      <c r="B32" s="32" t="s">
        <v>233</v>
      </c>
      <c r="D32" s="3" t="s">
        <v>255</v>
      </c>
      <c r="G32" s="10"/>
      <c r="H32" s="38">
        <f>'2. Parameters'!L80</f>
        <v>1</v>
      </c>
      <c r="I32" s="38">
        <f>'2. Parameters'!M80</f>
        <v>1.02</v>
      </c>
      <c r="J32" s="38">
        <f>'2. Parameters'!N80</f>
        <v>1.0404</v>
      </c>
      <c r="K32" s="38">
        <f>'2. Parameters'!O80</f>
        <v>1.0820160000000001</v>
      </c>
      <c r="L32" s="38">
        <f>'2. Parameters'!P80</f>
        <v>1.1577571200000001</v>
      </c>
      <c r="M32" s="38">
        <f>'2. Parameters'!Q80</f>
        <v>1.1577571200000001</v>
      </c>
    </row>
    <row r="33" spans="2:13">
      <c r="B33" s="32" t="s">
        <v>234</v>
      </c>
      <c r="D33" s="3" t="s">
        <v>255</v>
      </c>
      <c r="G33" s="10"/>
      <c r="H33" s="10"/>
      <c r="I33" s="38">
        <f>'2. Parameters'!M81</f>
        <v>1</v>
      </c>
      <c r="J33" s="38">
        <f>'2. Parameters'!N81</f>
        <v>1.02</v>
      </c>
      <c r="K33" s="38">
        <f>'2. Parameters'!O81</f>
        <v>1.0608</v>
      </c>
      <c r="L33" s="38">
        <f>'2. Parameters'!P81</f>
        <v>1.1350560000000001</v>
      </c>
      <c r="M33" s="38">
        <f>'2. Parameters'!Q81</f>
        <v>1.1350560000000001</v>
      </c>
    </row>
    <row r="34" spans="2:13">
      <c r="B34" s="32" t="s">
        <v>235</v>
      </c>
      <c r="D34" s="3" t="s">
        <v>255</v>
      </c>
      <c r="G34" s="10"/>
      <c r="H34" s="10"/>
      <c r="I34" s="10"/>
      <c r="J34" s="38">
        <f>'2. Parameters'!N82</f>
        <v>1</v>
      </c>
      <c r="K34" s="38">
        <f>'2. Parameters'!O82</f>
        <v>1.04</v>
      </c>
      <c r="L34" s="38">
        <f>'2. Parameters'!P82</f>
        <v>1.1128</v>
      </c>
      <c r="M34" s="38">
        <f>'2. Parameters'!Q82</f>
        <v>1.1128</v>
      </c>
    </row>
    <row r="35" spans="2:13">
      <c r="B35" s="32" t="s">
        <v>236</v>
      </c>
      <c r="D35" s="3" t="s">
        <v>255</v>
      </c>
      <c r="G35" s="10"/>
      <c r="H35" s="10"/>
      <c r="I35" s="10"/>
      <c r="J35" s="10"/>
      <c r="K35" s="38">
        <f>'2. Parameters'!O83</f>
        <v>1</v>
      </c>
      <c r="L35" s="38">
        <f>'2. Parameters'!P83</f>
        <v>1.07</v>
      </c>
      <c r="M35" s="38">
        <f>'2. Parameters'!Q83</f>
        <v>1.07</v>
      </c>
    </row>
    <row r="36" spans="2:13">
      <c r="B36" s="32" t="s">
        <v>237</v>
      </c>
      <c r="D36" s="3" t="s">
        <v>255</v>
      </c>
      <c r="G36" s="10"/>
      <c r="H36" s="10"/>
      <c r="I36" s="10"/>
      <c r="J36" s="10"/>
      <c r="K36" s="10"/>
      <c r="L36" s="38">
        <f>'2. Parameters'!P84</f>
        <v>1</v>
      </c>
      <c r="M36" s="38">
        <f>'2. Parameters'!Q84</f>
        <v>1</v>
      </c>
    </row>
    <row r="37" spans="2:13">
      <c r="B37" s="32" t="s">
        <v>238</v>
      </c>
      <c r="D37" s="3" t="s">
        <v>255</v>
      </c>
      <c r="G37" s="10"/>
      <c r="H37" s="10"/>
      <c r="I37" s="10"/>
      <c r="J37" s="10"/>
      <c r="K37" s="10"/>
      <c r="L37" s="10"/>
      <c r="M37" s="38">
        <f>'2. Parameters'!Q85</f>
        <v>1</v>
      </c>
    </row>
    <row r="38" spans="2:13">
      <c r="B38" s="32"/>
      <c r="M38" s="310"/>
    </row>
    <row r="39" spans="2:13">
      <c r="B39" s="16" t="s">
        <v>227</v>
      </c>
      <c r="M39" s="310"/>
    </row>
    <row r="40" spans="2:13">
      <c r="B40" s="32" t="s">
        <v>232</v>
      </c>
      <c r="D40" s="3" t="s">
        <v>229</v>
      </c>
      <c r="G40" s="60">
        <f>'2. Parameters'!K43</f>
        <v>1</v>
      </c>
      <c r="H40" s="60">
        <f>'2. Parameters'!L43</f>
        <v>1.016</v>
      </c>
      <c r="I40" s="60">
        <f>'2. Parameters'!M43</f>
        <v>1.0342880000000001</v>
      </c>
      <c r="J40" s="60">
        <f>'2. Parameters'!N43</f>
        <v>1.0984138560000001</v>
      </c>
      <c r="K40" s="60">
        <f>'2. Parameters'!O43</f>
        <v>1.1862869644800003</v>
      </c>
      <c r="L40" s="60">
        <f>'2. Parameters'!P43</f>
        <v>1.2064538428761602</v>
      </c>
      <c r="M40" s="60">
        <f>'2. Parameters'!Q43</f>
        <v>1.2269635582050549</v>
      </c>
    </row>
    <row r="41" spans="2:13">
      <c r="B41" s="32" t="s">
        <v>233</v>
      </c>
      <c r="D41" s="3" t="s">
        <v>229</v>
      </c>
      <c r="G41" s="126"/>
      <c r="H41" s="60">
        <f>'2. Parameters'!L44</f>
        <v>1</v>
      </c>
      <c r="I41" s="60">
        <f>'2. Parameters'!M44</f>
        <v>1.018</v>
      </c>
      <c r="J41" s="60">
        <f>'2. Parameters'!N44</f>
        <v>1.081116</v>
      </c>
      <c r="K41" s="60">
        <f>'2. Parameters'!O44</f>
        <v>1.1676052800000001</v>
      </c>
      <c r="L41" s="60">
        <f>'2. Parameters'!P44</f>
        <v>1.1874545697600001</v>
      </c>
      <c r="M41" s="60">
        <f>'2. Parameters'!Q44</f>
        <v>1.2076412974459199</v>
      </c>
    </row>
    <row r="42" spans="2:13">
      <c r="B42" s="32" t="s">
        <v>234</v>
      </c>
      <c r="D42" s="3" t="s">
        <v>229</v>
      </c>
      <c r="G42" s="126"/>
      <c r="H42" s="126"/>
      <c r="I42" s="60">
        <f>'2. Parameters'!M45</f>
        <v>1</v>
      </c>
      <c r="J42" s="60">
        <f>'2. Parameters'!N45</f>
        <v>1.0620000000000001</v>
      </c>
      <c r="K42" s="60">
        <f>'2. Parameters'!O45</f>
        <v>1.1469600000000002</v>
      </c>
      <c r="L42" s="60">
        <f>'2. Parameters'!P45</f>
        <v>1.16645832</v>
      </c>
      <c r="M42" s="60">
        <f>'2. Parameters'!Q45</f>
        <v>1.1862881114399999</v>
      </c>
    </row>
    <row r="43" spans="2:13">
      <c r="B43" s="32" t="s">
        <v>235</v>
      </c>
      <c r="D43" s="3" t="s">
        <v>229</v>
      </c>
      <c r="G43" s="126"/>
      <c r="H43" s="126"/>
      <c r="I43" s="126"/>
      <c r="J43" s="60">
        <f>'2. Parameters'!N46</f>
        <v>1</v>
      </c>
      <c r="K43" s="60">
        <f>'2. Parameters'!O46</f>
        <v>1.08</v>
      </c>
      <c r="L43" s="60">
        <f>'2. Parameters'!P46</f>
        <v>1.09836</v>
      </c>
      <c r="M43" s="60">
        <f>'2. Parameters'!Q46</f>
        <v>1.11703212</v>
      </c>
    </row>
    <row r="44" spans="2:13">
      <c r="B44" s="32" t="s">
        <v>236</v>
      </c>
      <c r="D44" s="3" t="s">
        <v>229</v>
      </c>
      <c r="G44" s="126"/>
      <c r="H44" s="126"/>
      <c r="I44" s="126"/>
      <c r="J44" s="126"/>
      <c r="K44" s="60">
        <f>'2. Parameters'!O47</f>
        <v>1</v>
      </c>
      <c r="L44" s="60">
        <f>'2. Parameters'!P47</f>
        <v>1.0169999999999999</v>
      </c>
      <c r="M44" s="60">
        <f>'2. Parameters'!Q47</f>
        <v>1.0342889999999998</v>
      </c>
    </row>
    <row r="45" spans="2:13">
      <c r="B45" s="32" t="s">
        <v>237</v>
      </c>
      <c r="D45" s="3" t="s">
        <v>229</v>
      </c>
      <c r="G45" s="126"/>
      <c r="H45" s="126"/>
      <c r="I45" s="126"/>
      <c r="J45" s="126"/>
      <c r="K45" s="126"/>
      <c r="L45" s="60">
        <f>'2. Parameters'!P48</f>
        <v>1</v>
      </c>
      <c r="M45" s="60">
        <f>'2. Parameters'!Q48</f>
        <v>1.0169999999999999</v>
      </c>
    </row>
    <row r="46" spans="2:13">
      <c r="B46" s="32" t="s">
        <v>238</v>
      </c>
      <c r="D46" s="3" t="s">
        <v>229</v>
      </c>
      <c r="G46" s="126"/>
      <c r="H46" s="126"/>
      <c r="I46" s="126"/>
      <c r="J46" s="126"/>
      <c r="K46" s="126"/>
      <c r="L46" s="126"/>
      <c r="M46" s="60">
        <f>'2. Parameters'!Q49</f>
        <v>1</v>
      </c>
    </row>
    <row r="47" spans="2:13">
      <c r="B47" s="32"/>
      <c r="M47" s="310"/>
    </row>
    <row r="48" spans="2:13">
      <c r="B48" s="16" t="s">
        <v>239</v>
      </c>
      <c r="M48" s="310"/>
    </row>
    <row r="49" spans="2:13">
      <c r="B49" s="32" t="s">
        <v>232</v>
      </c>
      <c r="D49" s="3" t="s">
        <v>243</v>
      </c>
      <c r="G49" s="60">
        <f>'2. Parameters'!K60</f>
        <v>1</v>
      </c>
      <c r="H49" s="60">
        <f>'2. Parameters'!L60</f>
        <v>0.999</v>
      </c>
      <c r="I49" s="60">
        <f>'2. Parameters'!M60</f>
        <v>0.995004</v>
      </c>
      <c r="J49" s="60">
        <f>'2. Parameters'!N60</f>
        <v>0.99102398400000002</v>
      </c>
      <c r="K49" s="60">
        <f>'2. Parameters'!O60</f>
        <v>0.98705988806400002</v>
      </c>
      <c r="L49" s="60">
        <f>'2. Parameters'!P60</f>
        <v>0.98311164851174404</v>
      </c>
      <c r="M49" s="60">
        <f>'2. Parameters'!Q60</f>
        <v>0.97917920191769703</v>
      </c>
    </row>
    <row r="50" spans="2:13">
      <c r="B50" s="32" t="s">
        <v>233</v>
      </c>
      <c r="D50" s="3" t="s">
        <v>243</v>
      </c>
      <c r="G50" s="126"/>
      <c r="H50" s="60">
        <f>'2. Parameters'!L61</f>
        <v>1</v>
      </c>
      <c r="I50" s="60">
        <f>'2. Parameters'!M61</f>
        <v>0.996</v>
      </c>
      <c r="J50" s="60">
        <f>'2. Parameters'!N61</f>
        <v>0.99201600000000001</v>
      </c>
      <c r="K50" s="60">
        <f>'2. Parameters'!O61</f>
        <v>0.98804793599999996</v>
      </c>
      <c r="L50" s="60">
        <f>'2. Parameters'!P61</f>
        <v>0.98409574425599999</v>
      </c>
      <c r="M50" s="60">
        <f>'2. Parameters'!Q61</f>
        <v>0.98015936127897596</v>
      </c>
    </row>
    <row r="51" spans="2:13">
      <c r="B51" s="32" t="s">
        <v>234</v>
      </c>
      <c r="D51" s="3" t="s">
        <v>243</v>
      </c>
      <c r="G51" s="126"/>
      <c r="H51" s="126"/>
      <c r="I51" s="60">
        <f>'2. Parameters'!M62</f>
        <v>1</v>
      </c>
      <c r="J51" s="60">
        <f>'2. Parameters'!N62</f>
        <v>0.996</v>
      </c>
      <c r="K51" s="60">
        <f>'2. Parameters'!O62</f>
        <v>0.99201600000000001</v>
      </c>
      <c r="L51" s="60">
        <f>'2. Parameters'!P62</f>
        <v>0.98804793599999996</v>
      </c>
      <c r="M51" s="60">
        <f>'2. Parameters'!Q62</f>
        <v>0.98409574425599999</v>
      </c>
    </row>
    <row r="52" spans="2:13">
      <c r="B52" s="32" t="s">
        <v>235</v>
      </c>
      <c r="D52" s="3" t="s">
        <v>243</v>
      </c>
      <c r="G52" s="126"/>
      <c r="H52" s="126"/>
      <c r="I52" s="126"/>
      <c r="J52" s="60">
        <f>'2. Parameters'!N63</f>
        <v>1</v>
      </c>
      <c r="K52" s="60">
        <f>'2. Parameters'!O63</f>
        <v>0.996</v>
      </c>
      <c r="L52" s="60">
        <f>'2. Parameters'!P63</f>
        <v>0.99201600000000001</v>
      </c>
      <c r="M52" s="60">
        <f>'2. Parameters'!Q63</f>
        <v>0.98804793599999996</v>
      </c>
    </row>
    <row r="53" spans="2:13">
      <c r="B53" s="32" t="s">
        <v>236</v>
      </c>
      <c r="D53" s="3" t="s">
        <v>243</v>
      </c>
      <c r="G53" s="126"/>
      <c r="H53" s="126"/>
      <c r="I53" s="126"/>
      <c r="J53" s="126"/>
      <c r="K53" s="60">
        <f>'2. Parameters'!O64</f>
        <v>1</v>
      </c>
      <c r="L53" s="60">
        <f>'2. Parameters'!P64</f>
        <v>0.996</v>
      </c>
      <c r="M53" s="60">
        <f>'2. Parameters'!Q64</f>
        <v>0.99201600000000001</v>
      </c>
    </row>
    <row r="54" spans="2:13">
      <c r="B54" s="32" t="s">
        <v>237</v>
      </c>
      <c r="D54" s="3" t="s">
        <v>243</v>
      </c>
      <c r="G54" s="126"/>
      <c r="H54" s="126"/>
      <c r="I54" s="126"/>
      <c r="J54" s="126"/>
      <c r="K54" s="126"/>
      <c r="L54" s="60">
        <f>'2. Parameters'!P65</f>
        <v>1</v>
      </c>
      <c r="M54" s="60">
        <f>'2. Parameters'!Q65</f>
        <v>0.996</v>
      </c>
    </row>
    <row r="55" spans="2:13">
      <c r="B55" s="32" t="s">
        <v>238</v>
      </c>
      <c r="D55" s="3" t="s">
        <v>243</v>
      </c>
      <c r="G55" s="126"/>
      <c r="H55" s="126"/>
      <c r="I55" s="126"/>
      <c r="J55" s="126"/>
      <c r="K55" s="126"/>
      <c r="L55" s="126"/>
      <c r="M55" s="60">
        <f>'2. Parameters'!Q66</f>
        <v>1</v>
      </c>
    </row>
    <row r="57" spans="2:13" s="8" customFormat="1">
      <c r="B57" s="8" t="s">
        <v>1046</v>
      </c>
      <c r="F57" s="8" t="s">
        <v>302</v>
      </c>
      <c r="G57" s="8" t="s">
        <v>556</v>
      </c>
      <c r="H57" s="8" t="s">
        <v>557</v>
      </c>
      <c r="I57" s="8" t="s">
        <v>558</v>
      </c>
      <c r="J57" s="8" t="s">
        <v>303</v>
      </c>
      <c r="K57" s="8" t="s">
        <v>1047</v>
      </c>
      <c r="L57" s="8" t="s">
        <v>559</v>
      </c>
      <c r="M57" s="8" t="s">
        <v>1048</v>
      </c>
    </row>
    <row r="59" spans="2:13">
      <c r="B59" s="43" t="str">
        <f>'7. Input IC peakshaver'!B37</f>
        <v>Asset 1</v>
      </c>
      <c r="F59" s="43" t="str">
        <f>'7. Input IC peakshaver'!F37</f>
        <v>05 Wegen en terreinvoorzieningen</v>
      </c>
      <c r="G59" s="43">
        <f>'7. Input IC peakshaver'!G37</f>
        <v>1971</v>
      </c>
      <c r="H59" s="48">
        <f>'7. Input IC peakshaver'!H37</f>
        <v>47083.78</v>
      </c>
      <c r="I59" s="43">
        <f>'7. Input IC peakshaver'!I37</f>
        <v>2021</v>
      </c>
      <c r="J59" s="48">
        <f>_xlfn.XLOOKUP(F59,'3. Input (des)investeringen '!$B$11:$B$81,'3. Input (des)investeringen '!$D$11:$D$81)</f>
        <v>10</v>
      </c>
      <c r="K59" s="48">
        <f>_xlfn.XLOOKUP(F59,'3. Input (des)investeringen '!$B$11:$B$81,'3. Input (des)investeringen '!$E$11:$E$81)</f>
        <v>0</v>
      </c>
      <c r="L59" s="48">
        <f>'7. Input IC peakshaver'!J37</f>
        <v>0</v>
      </c>
      <c r="M59" s="48">
        <f>'7. Input IC peakshaver'!K37</f>
        <v>38383584.379999995</v>
      </c>
    </row>
    <row r="60" spans="2:13">
      <c r="B60" s="43" t="str">
        <f>'7. Input IC peakshaver'!B38</f>
        <v>Asset 2</v>
      </c>
      <c r="F60" s="43" t="str">
        <f>'7. Input IC peakshaver'!F38</f>
        <v>06 Utiliteitsgebouwen</v>
      </c>
      <c r="G60" s="43">
        <f>'7. Input IC peakshaver'!G38</f>
        <v>1961</v>
      </c>
      <c r="H60" s="48">
        <f>'7. Input IC peakshaver'!H38</f>
        <v>50334.43</v>
      </c>
      <c r="I60" s="43">
        <f>'7. Input IC peakshaver'!I38</f>
        <v>2021</v>
      </c>
      <c r="J60" s="48">
        <f>_xlfn.XLOOKUP(F60,'3. Input (des)investeringen '!$B$11:$B$81,'3. Input (des)investeringen '!$D$11:$D$81)</f>
        <v>30</v>
      </c>
      <c r="K60" s="48">
        <f>_xlfn.XLOOKUP(F60,'3. Input (des)investeringen '!$B$11:$B$81,'3. Input (des)investeringen '!$E$11:$E$81)</f>
        <v>0</v>
      </c>
      <c r="L60" s="48">
        <f>'7. Input IC peakshaver'!J38</f>
        <v>0</v>
      </c>
      <c r="M60" s="48">
        <f>'7. Input IC peakshaver'!K38</f>
        <v>0</v>
      </c>
    </row>
    <row r="61" spans="2:13">
      <c r="B61" s="43" t="str">
        <f>'7. Input IC peakshaver'!B39</f>
        <v>Asset 3</v>
      </c>
      <c r="F61" s="43" t="str">
        <f>'7. Input IC peakshaver'!F39</f>
        <v>06 Utiliteitsgebouwen</v>
      </c>
      <c r="G61" s="43">
        <f>'7. Input IC peakshaver'!G39</f>
        <v>1972</v>
      </c>
      <c r="H61" s="48">
        <f>'7. Input IC peakshaver'!H39</f>
        <v>2621.49</v>
      </c>
      <c r="I61" s="43">
        <f>'7. Input IC peakshaver'!I39</f>
        <v>2021</v>
      </c>
      <c r="J61" s="48">
        <f>_xlfn.XLOOKUP(F61,'3. Input (des)investeringen '!$B$11:$B$81,'3. Input (des)investeringen '!$D$11:$D$81)</f>
        <v>30</v>
      </c>
      <c r="K61" s="48">
        <f>_xlfn.XLOOKUP(F61,'3. Input (des)investeringen '!$B$11:$B$81,'3. Input (des)investeringen '!$E$11:$E$81)</f>
        <v>0</v>
      </c>
      <c r="L61" s="48">
        <f>'7. Input IC peakshaver'!J39</f>
        <v>0</v>
      </c>
      <c r="M61" s="48">
        <f>'7. Input IC peakshaver'!K39</f>
        <v>0</v>
      </c>
    </row>
    <row r="62" spans="2:13">
      <c r="B62" s="43" t="str">
        <f>'7. Input IC peakshaver'!B40</f>
        <v>Asset 4</v>
      </c>
      <c r="F62" s="43" t="str">
        <f>'7. Input IC peakshaver'!F40</f>
        <v>08 Inrichting gebouwen</v>
      </c>
      <c r="G62" s="43">
        <f>'7. Input IC peakshaver'!G40</f>
        <v>1997</v>
      </c>
      <c r="H62" s="48">
        <f>'7. Input IC peakshaver'!H40</f>
        <v>151227.48000000004</v>
      </c>
      <c r="I62" s="43">
        <f>'7. Input IC peakshaver'!I40</f>
        <v>2021</v>
      </c>
      <c r="J62" s="48">
        <f>_xlfn.XLOOKUP(F62,'3. Input (des)investeringen '!$B$11:$B$81,'3. Input (des)investeringen '!$D$11:$D$81)</f>
        <v>10</v>
      </c>
      <c r="K62" s="48">
        <f>_xlfn.XLOOKUP(F62,'3. Input (des)investeringen '!$B$11:$B$81,'3. Input (des)investeringen '!$E$11:$E$81)</f>
        <v>0</v>
      </c>
      <c r="L62" s="48">
        <f>'7. Input IC peakshaver'!J40</f>
        <v>0</v>
      </c>
      <c r="M62" s="48">
        <f>'7. Input IC peakshaver'!K40</f>
        <v>0</v>
      </c>
    </row>
    <row r="63" spans="2:13">
      <c r="B63" s="43" t="str">
        <f>'7. Input IC peakshaver'!B41</f>
        <v>Asset 5</v>
      </c>
      <c r="F63" s="43" t="str">
        <f>'7. Input IC peakshaver'!F41</f>
        <v>11 Werktuigen</v>
      </c>
      <c r="G63" s="43">
        <f>'7. Input IC peakshaver'!G41</f>
        <v>2009</v>
      </c>
      <c r="H63" s="48">
        <f>'7. Input IC peakshaver'!H41</f>
        <v>1313895.18</v>
      </c>
      <c r="I63" s="43">
        <f>'7. Input IC peakshaver'!I41</f>
        <v>2021</v>
      </c>
      <c r="J63" s="48">
        <f>_xlfn.XLOOKUP(F63,'3. Input (des)investeringen '!$B$11:$B$81,'3. Input (des)investeringen '!$D$11:$D$81)</f>
        <v>10</v>
      </c>
      <c r="K63" s="48">
        <f>_xlfn.XLOOKUP(F63,'3. Input (des)investeringen '!$B$11:$B$81,'3. Input (des)investeringen '!$E$11:$E$81)</f>
        <v>1</v>
      </c>
      <c r="L63" s="48">
        <f>'7. Input IC peakshaver'!J41</f>
        <v>0</v>
      </c>
      <c r="M63" s="48">
        <f>'7. Input IC peakshaver'!K41</f>
        <v>0</v>
      </c>
    </row>
    <row r="64" spans="2:13">
      <c r="B64" s="43" t="str">
        <f>'7. Input IC peakshaver'!B42</f>
        <v>Asset 6</v>
      </c>
      <c r="F64" s="43" t="str">
        <f>'7. Input IC peakshaver'!F42</f>
        <v>37 ICT middelen 1</v>
      </c>
      <c r="G64" s="43">
        <f>'7. Input IC peakshaver'!G42</f>
        <v>2009</v>
      </c>
      <c r="H64" s="48">
        <f>'7. Input IC peakshaver'!H42</f>
        <v>3658553.4539964925</v>
      </c>
      <c r="I64" s="43">
        <f>'7. Input IC peakshaver'!I42</f>
        <v>2021</v>
      </c>
      <c r="J64" s="48">
        <f>_xlfn.XLOOKUP(F64,'3. Input (des)investeringen '!$B$11:$B$81,'3. Input (des)investeringen '!$D$11:$D$81)</f>
        <v>5</v>
      </c>
      <c r="K64" s="48">
        <f>_xlfn.XLOOKUP(F64,'3. Input (des)investeringen '!$B$11:$B$81,'3. Input (des)investeringen '!$E$11:$E$81)</f>
        <v>1</v>
      </c>
      <c r="L64" s="48">
        <f>'7. Input IC peakshaver'!J42</f>
        <v>0</v>
      </c>
      <c r="M64" s="48">
        <f>'7. Input IC peakshaver'!K42</f>
        <v>114985168</v>
      </c>
    </row>
    <row r="65" spans="2:13">
      <c r="B65" s="43" t="str">
        <f>'7. Input IC peakshaver'!B43</f>
        <v>Asset 7</v>
      </c>
      <c r="F65" s="43" t="str">
        <f>'7. Input IC peakshaver'!F43</f>
        <v>37 ICT middelen 1</v>
      </c>
      <c r="G65" s="43">
        <f>'7. Input IC peakshaver'!G43</f>
        <v>2010</v>
      </c>
      <c r="H65" s="48">
        <f>'7. Input IC peakshaver'!H43</f>
        <v>17379179.522018339</v>
      </c>
      <c r="I65" s="43">
        <f>'7. Input IC peakshaver'!I43</f>
        <v>2021</v>
      </c>
      <c r="J65" s="48">
        <f>_xlfn.XLOOKUP(F65,'3. Input (des)investeringen '!$B$11:$B$81,'3. Input (des)investeringen '!$D$11:$D$81)</f>
        <v>5</v>
      </c>
      <c r="K65" s="48">
        <f>_xlfn.XLOOKUP(F65,'3. Input (des)investeringen '!$B$11:$B$81,'3. Input (des)investeringen '!$E$11:$E$81)</f>
        <v>1</v>
      </c>
      <c r="L65" s="48">
        <f>'7. Input IC peakshaver'!J43</f>
        <v>0</v>
      </c>
      <c r="M65" s="48">
        <f>'7. Input IC peakshaver'!K43</f>
        <v>0</v>
      </c>
    </row>
    <row r="66" spans="2:13">
      <c r="B66" s="43" t="str">
        <f>'7. Input IC peakshaver'!B44</f>
        <v>Asset 8</v>
      </c>
      <c r="F66" s="43" t="str">
        <f>'7. Input IC peakshaver'!F44</f>
        <v>10 Gereedschap</v>
      </c>
      <c r="G66" s="43">
        <f>'7. Input IC peakshaver'!G44</f>
        <v>2010</v>
      </c>
      <c r="H66" s="48">
        <f>'7. Input IC peakshaver'!H44</f>
        <v>2369604.1752097155</v>
      </c>
      <c r="I66" s="43">
        <f>'7. Input IC peakshaver'!I44</f>
        <v>2021</v>
      </c>
      <c r="J66" s="48">
        <f>_xlfn.XLOOKUP(F66,'3. Input (des)investeringen '!$B$11:$B$81,'3. Input (des)investeringen '!$D$11:$D$81)</f>
        <v>10</v>
      </c>
      <c r="K66" s="48">
        <f>_xlfn.XLOOKUP(F66,'3. Input (des)investeringen '!$B$11:$B$81,'3. Input (des)investeringen '!$E$11:$E$81)</f>
        <v>1</v>
      </c>
      <c r="L66" s="48">
        <f>'7. Input IC peakshaver'!J44</f>
        <v>0</v>
      </c>
      <c r="M66" s="48">
        <f>'7. Input IC peakshaver'!K44</f>
        <v>0</v>
      </c>
    </row>
    <row r="67" spans="2:13">
      <c r="B67" s="43" t="str">
        <f>'7. Input IC peakshaver'!B45</f>
        <v>Asset 9</v>
      </c>
      <c r="F67" s="43" t="str">
        <f>'7. Input IC peakshaver'!F45</f>
        <v>37 ICT middelen 1 (transparency)</v>
      </c>
      <c r="G67" s="43">
        <f>'7. Input IC peakshaver'!G45</f>
        <v>2010</v>
      </c>
      <c r="H67" s="48">
        <f>'7. Input IC peakshaver'!H45</f>
        <v>137063.35897796138</v>
      </c>
      <c r="I67" s="43">
        <f>'7. Input IC peakshaver'!I45</f>
        <v>2021</v>
      </c>
      <c r="J67" s="48">
        <f>_xlfn.XLOOKUP(F67,'3. Input (des)investeringen '!$B$11:$B$81,'3. Input (des)investeringen '!$D$11:$D$81)</f>
        <v>5</v>
      </c>
      <c r="K67" s="48">
        <f>_xlfn.XLOOKUP(F67,'3. Input (des)investeringen '!$B$11:$B$81,'3. Input (des)investeringen '!$E$11:$E$81)</f>
        <v>0</v>
      </c>
      <c r="L67" s="48">
        <f>'7. Input IC peakshaver'!J45</f>
        <v>0</v>
      </c>
      <c r="M67" s="48">
        <f>'7. Input IC peakshaver'!K45</f>
        <v>0</v>
      </c>
    </row>
    <row r="68" spans="2:13">
      <c r="B68" s="43" t="str">
        <f>'7. Input IC peakshaver'!B46</f>
        <v>Asset 10</v>
      </c>
      <c r="F68" s="43" t="str">
        <f>'7. Input IC peakshaver'!F46</f>
        <v>11 Werktuigen (gaschromatografen en comptabele meters)</v>
      </c>
      <c r="G68" s="43">
        <f>'7. Input IC peakshaver'!G46</f>
        <v>2011</v>
      </c>
      <c r="H68" s="48">
        <f>'7. Input IC peakshaver'!H46</f>
        <v>852201.48356837523</v>
      </c>
      <c r="I68" s="43">
        <f>'7. Input IC peakshaver'!I46</f>
        <v>2021</v>
      </c>
      <c r="J68" s="48">
        <f>_xlfn.XLOOKUP(F68,'3. Input (des)investeringen '!$B$11:$B$81,'3. Input (des)investeringen '!$D$11:$D$81)</f>
        <v>10</v>
      </c>
      <c r="K68" s="48">
        <f>_xlfn.XLOOKUP(F68,'3. Input (des)investeringen '!$B$11:$B$81,'3. Input (des)investeringen '!$E$11:$E$81)</f>
        <v>0</v>
      </c>
      <c r="L68" s="48">
        <f>'7. Input IC peakshaver'!J46</f>
        <v>0</v>
      </c>
      <c r="M68" s="48">
        <f>'7. Input IC peakshaver'!K46</f>
        <v>0</v>
      </c>
    </row>
    <row r="69" spans="2:13">
      <c r="B69" s="43" t="str">
        <f>'7. Input IC peakshaver'!B47</f>
        <v>Asset 11</v>
      </c>
      <c r="F69" s="43" t="str">
        <f>'7. Input IC peakshaver'!F47</f>
        <v>20 Kantoorgebouwen</v>
      </c>
      <c r="G69" s="43">
        <f>'7. Input IC peakshaver'!G47</f>
        <v>2011</v>
      </c>
      <c r="H69" s="48">
        <f>'7. Input IC peakshaver'!H47</f>
        <v>3100554.2541983742</v>
      </c>
      <c r="I69" s="43">
        <f>'7. Input IC peakshaver'!I47</f>
        <v>2021</v>
      </c>
      <c r="J69" s="48">
        <f>_xlfn.XLOOKUP(F69,'3. Input (des)investeringen '!$B$11:$B$81,'3. Input (des)investeringen '!$D$11:$D$81)</f>
        <v>30</v>
      </c>
      <c r="K69" s="48">
        <f>_xlfn.XLOOKUP(F69,'3. Input (des)investeringen '!$B$11:$B$81,'3. Input (des)investeringen '!$E$11:$E$81)</f>
        <v>0</v>
      </c>
      <c r="L69" s="48">
        <f>'7. Input IC peakshaver'!J47</f>
        <v>2372891.9585730941</v>
      </c>
      <c r="M69" s="48">
        <f>'7. Input IC peakshaver'!K47</f>
        <v>56326732</v>
      </c>
    </row>
    <row r="70" spans="2:13">
      <c r="B70" s="43" t="str">
        <f>'7. Input IC peakshaver'!B48</f>
        <v>Asset 12</v>
      </c>
      <c r="F70" s="43" t="str">
        <f>'7. Input IC peakshaver'!F48</f>
        <v>37 ICT middelen 1</v>
      </c>
      <c r="G70" s="43">
        <f>'7. Input IC peakshaver'!G48</f>
        <v>2011</v>
      </c>
      <c r="H70" s="48">
        <f>'7. Input IC peakshaver'!H48</f>
        <v>30115806.268534236</v>
      </c>
      <c r="I70" s="43">
        <f>'7. Input IC peakshaver'!I48</f>
        <v>2021</v>
      </c>
      <c r="J70" s="48">
        <f>_xlfn.XLOOKUP(F70,'3. Input (des)investeringen '!$B$11:$B$81,'3. Input (des)investeringen '!$D$11:$D$81)</f>
        <v>5</v>
      </c>
      <c r="K70" s="48">
        <f>_xlfn.XLOOKUP(F70,'3. Input (des)investeringen '!$B$11:$B$81,'3. Input (des)investeringen '!$E$11:$E$81)</f>
        <v>1</v>
      </c>
      <c r="L70" s="48">
        <f>'7. Input IC peakshaver'!J48</f>
        <v>0</v>
      </c>
      <c r="M70" s="48">
        <f>'7. Input IC peakshaver'!K48</f>
        <v>0</v>
      </c>
    </row>
    <row r="71" spans="2:13">
      <c r="B71" s="43" t="str">
        <f>'7. Input IC peakshaver'!B49</f>
        <v>Asset 13</v>
      </c>
      <c r="F71" s="43" t="str">
        <f>'7. Input IC peakshaver'!F49</f>
        <v>06 Utiliteitsgebouwen</v>
      </c>
      <c r="G71" s="43">
        <f>'7. Input IC peakshaver'!G49</f>
        <v>2011</v>
      </c>
      <c r="H71" s="48">
        <f>'7. Input IC peakshaver'!H49</f>
        <v>2437521.6070272112</v>
      </c>
      <c r="I71" s="43">
        <f>'7. Input IC peakshaver'!I49</f>
        <v>2021</v>
      </c>
      <c r="J71" s="48">
        <f>_xlfn.XLOOKUP(F71,'3. Input (des)investeringen '!$B$11:$B$81,'3. Input (des)investeringen '!$D$11:$D$81)</f>
        <v>30</v>
      </c>
      <c r="K71" s="48">
        <f>_xlfn.XLOOKUP(F71,'3. Input (des)investeringen '!$B$11:$B$81,'3. Input (des)investeringen '!$E$11:$E$81)</f>
        <v>0</v>
      </c>
      <c r="L71" s="48">
        <f>'7. Input IC peakshaver'!J49</f>
        <v>1865464.9930189459</v>
      </c>
      <c r="M71" s="48">
        <f>'7. Input IC peakshaver'!K49</f>
        <v>0</v>
      </c>
    </row>
    <row r="72" spans="2:13">
      <c r="B72" s="43" t="str">
        <f>'7. Input IC peakshaver'!B50</f>
        <v>Asset 14</v>
      </c>
      <c r="F72" s="43" t="str">
        <f>'7. Input IC peakshaver'!F50</f>
        <v>10 Gereedschap</v>
      </c>
      <c r="G72" s="43">
        <f>'7. Input IC peakshaver'!G50</f>
        <v>2011</v>
      </c>
      <c r="H72" s="48">
        <f>'7. Input IC peakshaver'!H50</f>
        <v>322323.48030063207</v>
      </c>
      <c r="I72" s="43">
        <f>'7. Input IC peakshaver'!I50</f>
        <v>2021</v>
      </c>
      <c r="J72" s="48">
        <f>_xlfn.XLOOKUP(F72,'3. Input (des)investeringen '!$B$11:$B$81,'3. Input (des)investeringen '!$D$11:$D$81)</f>
        <v>10</v>
      </c>
      <c r="K72" s="48">
        <f>_xlfn.XLOOKUP(F72,'3. Input (des)investeringen '!$B$11:$B$81,'3. Input (des)investeringen '!$E$11:$E$81)</f>
        <v>1</v>
      </c>
      <c r="L72" s="48">
        <f>'7. Input IC peakshaver'!J50</f>
        <v>0</v>
      </c>
      <c r="M72" s="48">
        <f>'7. Input IC peakshaver'!K50</f>
        <v>0</v>
      </c>
    </row>
    <row r="73" spans="2:13">
      <c r="B73" s="43" t="str">
        <f>'7. Input IC peakshaver'!B51</f>
        <v>Asset 15</v>
      </c>
      <c r="F73" s="43" t="str">
        <f>'7. Input IC peakshaver'!F51</f>
        <v>14 Overig rollend materieel</v>
      </c>
      <c r="G73" s="43">
        <f>'7. Input IC peakshaver'!G51</f>
        <v>2011</v>
      </c>
      <c r="H73" s="48">
        <f>'7. Input IC peakshaver'!H51</f>
        <v>4126005.7948834877</v>
      </c>
      <c r="I73" s="43">
        <f>'7. Input IC peakshaver'!I51</f>
        <v>2021</v>
      </c>
      <c r="J73" s="48">
        <f>_xlfn.XLOOKUP(F73,'3. Input (des)investeringen '!$B$11:$B$81,'3. Input (des)investeringen '!$D$11:$D$81)</f>
        <v>10</v>
      </c>
      <c r="K73" s="48">
        <f>_xlfn.XLOOKUP(F73,'3. Input (des)investeringen '!$B$11:$B$81,'3. Input (des)investeringen '!$E$11:$E$81)</f>
        <v>1</v>
      </c>
      <c r="L73" s="48">
        <f>'7. Input IC peakshaver'!J51</f>
        <v>0</v>
      </c>
      <c r="M73" s="48">
        <f>'7. Input IC peakshaver'!K51</f>
        <v>0</v>
      </c>
    </row>
    <row r="74" spans="2:13">
      <c r="B74" s="43" t="str">
        <f>'7. Input IC peakshaver'!B52</f>
        <v>Asset 16</v>
      </c>
      <c r="F74" s="43" t="str">
        <f>'7. Input IC peakshaver'!F52</f>
        <v>37 ICT middelen 1</v>
      </c>
      <c r="G74" s="43">
        <f>'7. Input IC peakshaver'!G52</f>
        <v>2012</v>
      </c>
      <c r="H74" s="48">
        <f>'7. Input IC peakshaver'!H52</f>
        <v>22695798.709637098</v>
      </c>
      <c r="I74" s="43">
        <f>'7. Input IC peakshaver'!I52</f>
        <v>2021</v>
      </c>
      <c r="J74" s="48">
        <f>_xlfn.XLOOKUP(F74,'3. Input (des)investeringen '!$B$11:$B$81,'3. Input (des)investeringen '!$D$11:$D$81)</f>
        <v>5</v>
      </c>
      <c r="K74" s="48">
        <f>_xlfn.XLOOKUP(F74,'3. Input (des)investeringen '!$B$11:$B$81,'3. Input (des)investeringen '!$E$11:$E$81)</f>
        <v>1</v>
      </c>
      <c r="L74" s="48">
        <f>'7. Input IC peakshaver'!J52</f>
        <v>0</v>
      </c>
      <c r="M74" s="48">
        <f>'7. Input IC peakshaver'!K52</f>
        <v>0</v>
      </c>
    </row>
    <row r="75" spans="2:13">
      <c r="B75" s="43" t="str">
        <f>'7. Input IC peakshaver'!B53</f>
        <v>Asset 17</v>
      </c>
      <c r="F75" s="43" t="str">
        <f>'7. Input IC peakshaver'!F53</f>
        <v>37 ICT middelen 1</v>
      </c>
      <c r="G75" s="43">
        <f>'7. Input IC peakshaver'!G53</f>
        <v>2013</v>
      </c>
      <c r="H75" s="48">
        <f>'7. Input IC peakshaver'!H53</f>
        <v>18719949.80436749</v>
      </c>
      <c r="I75" s="43">
        <f>'7. Input IC peakshaver'!I53</f>
        <v>2021</v>
      </c>
      <c r="J75" s="48">
        <f>_xlfn.XLOOKUP(F75,'3. Input (des)investeringen '!$B$11:$B$81,'3. Input (des)investeringen '!$D$11:$D$81)</f>
        <v>5</v>
      </c>
      <c r="K75" s="48">
        <f>_xlfn.XLOOKUP(F75,'3. Input (des)investeringen '!$B$11:$B$81,'3. Input (des)investeringen '!$E$11:$E$81)</f>
        <v>1</v>
      </c>
      <c r="L75" s="48">
        <f>'7. Input IC peakshaver'!J53</f>
        <v>0</v>
      </c>
      <c r="M75" s="48">
        <f>'7. Input IC peakshaver'!K53</f>
        <v>0</v>
      </c>
    </row>
    <row r="76" spans="2:13">
      <c r="B76" s="43" t="str">
        <f>'7. Input IC peakshaver'!B54</f>
        <v>Asset 18</v>
      </c>
      <c r="F76" s="43" t="str">
        <f>'7. Input IC peakshaver'!F54</f>
        <v>14 Overig rollend materieel</v>
      </c>
      <c r="G76" s="43">
        <f>'7. Input IC peakshaver'!G54</f>
        <v>2013</v>
      </c>
      <c r="H76" s="48">
        <f>'7. Input IC peakshaver'!H54</f>
        <v>14233.766853302437</v>
      </c>
      <c r="I76" s="43">
        <f>'7. Input IC peakshaver'!I54</f>
        <v>2021</v>
      </c>
      <c r="J76" s="48">
        <f>_xlfn.XLOOKUP(F76,'3. Input (des)investeringen '!$B$11:$B$81,'3. Input (des)investeringen '!$D$11:$D$81)</f>
        <v>10</v>
      </c>
      <c r="K76" s="48">
        <f>_xlfn.XLOOKUP(F76,'3. Input (des)investeringen '!$B$11:$B$81,'3. Input (des)investeringen '!$E$11:$E$81)</f>
        <v>1</v>
      </c>
      <c r="L76" s="48">
        <f>'7. Input IC peakshaver'!J54</f>
        <v>2395.0433871794298</v>
      </c>
      <c r="M76" s="48">
        <f>'7. Input IC peakshaver'!K54</f>
        <v>0</v>
      </c>
    </row>
    <row r="77" spans="2:13">
      <c r="B77" s="43" t="str">
        <f>'7. Input IC peakshaver'!B55</f>
        <v>Asset 19</v>
      </c>
      <c r="F77" s="43" t="str">
        <f>'7. Input IC peakshaver'!F55</f>
        <v>10 Gereedschap</v>
      </c>
      <c r="G77" s="43">
        <f>'7. Input IC peakshaver'!G55</f>
        <v>2013</v>
      </c>
      <c r="H77" s="48">
        <f>'7. Input IC peakshaver'!H55</f>
        <v>717715.3058753697</v>
      </c>
      <c r="I77" s="43">
        <f>'7. Input IC peakshaver'!I55</f>
        <v>2021</v>
      </c>
      <c r="J77" s="48">
        <f>_xlfn.XLOOKUP(F77,'3. Input (des)investeringen '!$B$11:$B$81,'3. Input (des)investeringen '!$D$11:$D$81)</f>
        <v>10</v>
      </c>
      <c r="K77" s="48">
        <f>_xlfn.XLOOKUP(F77,'3. Input (des)investeringen '!$B$11:$B$81,'3. Input (des)investeringen '!$E$11:$E$81)</f>
        <v>1</v>
      </c>
      <c r="L77" s="48">
        <f>'7. Input IC peakshaver'!J55</f>
        <v>120766.29573396736</v>
      </c>
      <c r="M77" s="48">
        <f>'7. Input IC peakshaver'!K55</f>
        <v>0</v>
      </c>
    </row>
    <row r="78" spans="2:13">
      <c r="B78" s="43" t="str">
        <f>'7. Input IC peakshaver'!B56</f>
        <v>Asset 20</v>
      </c>
      <c r="F78" s="43" t="str">
        <f>'7. Input IC peakshaver'!F56</f>
        <v>37 ICT middelen 1</v>
      </c>
      <c r="G78" s="43">
        <f>'7. Input IC peakshaver'!G56</f>
        <v>2014</v>
      </c>
      <c r="H78" s="48">
        <f>'7. Input IC peakshaver'!H56</f>
        <v>29278944.009914741</v>
      </c>
      <c r="I78" s="43">
        <f>'7. Input IC peakshaver'!I56</f>
        <v>2021</v>
      </c>
      <c r="J78" s="48">
        <f>_xlfn.XLOOKUP(F78,'3. Input (des)investeringen '!$B$11:$B$81,'3. Input (des)investeringen '!$D$11:$D$81)</f>
        <v>5</v>
      </c>
      <c r="K78" s="48">
        <f>_xlfn.XLOOKUP(F78,'3. Input (des)investeringen '!$B$11:$B$81,'3. Input (des)investeringen '!$E$11:$E$81)</f>
        <v>1</v>
      </c>
      <c r="L78" s="48">
        <f>'7. Input IC peakshaver'!J56</f>
        <v>0</v>
      </c>
      <c r="M78" s="48">
        <f>'7. Input IC peakshaver'!K56</f>
        <v>0</v>
      </c>
    </row>
    <row r="79" spans="2:13">
      <c r="B79" s="43" t="str">
        <f>'7. Input IC peakshaver'!B57</f>
        <v>Asset 21</v>
      </c>
      <c r="F79" s="43" t="str">
        <f>'7. Input IC peakshaver'!F57</f>
        <v>38 ICT middelen 2</v>
      </c>
      <c r="G79" s="43">
        <f>'7. Input IC peakshaver'!G57</f>
        <v>2014</v>
      </c>
      <c r="H79" s="48">
        <f>'7. Input IC peakshaver'!H57</f>
        <v>149619.99545874962</v>
      </c>
      <c r="I79" s="43">
        <f>'7. Input IC peakshaver'!I57</f>
        <v>2021</v>
      </c>
      <c r="J79" s="48">
        <f>_xlfn.XLOOKUP(F79,'3. Input (des)investeringen '!$B$11:$B$81,'3. Input (des)investeringen '!$D$11:$D$81)</f>
        <v>10</v>
      </c>
      <c r="K79" s="48">
        <f>_xlfn.XLOOKUP(F79,'3. Input (des)investeringen '!$B$11:$B$81,'3. Input (des)investeringen '!$E$11:$E$81)</f>
        <v>1</v>
      </c>
      <c r="L79" s="48">
        <f>'7. Input IC peakshaver'!J57</f>
        <v>40816.786477904512</v>
      </c>
      <c r="M79" s="48">
        <f>'7. Input IC peakshaver'!K57</f>
        <v>0</v>
      </c>
    </row>
    <row r="80" spans="2:13">
      <c r="B80" s="43" t="str">
        <f>'7. Input IC peakshaver'!B58</f>
        <v>Asset 22</v>
      </c>
      <c r="F80" s="43" t="str">
        <f>'7. Input IC peakshaver'!F58</f>
        <v>37 ICT middelen 1 (transparency)</v>
      </c>
      <c r="G80" s="43">
        <f>'7. Input IC peakshaver'!G58</f>
        <v>2014</v>
      </c>
      <c r="H80" s="48">
        <f>'7. Input IC peakshaver'!H58</f>
        <v>180341</v>
      </c>
      <c r="I80" s="43">
        <f>'7. Input IC peakshaver'!I58</f>
        <v>2021</v>
      </c>
      <c r="J80" s="48">
        <f>_xlfn.XLOOKUP(F80,'3. Input (des)investeringen '!$B$11:$B$81,'3. Input (des)investeringen '!$D$11:$D$81)</f>
        <v>5</v>
      </c>
      <c r="K80" s="48">
        <f>_xlfn.XLOOKUP(F80,'3. Input (des)investeringen '!$B$11:$B$81,'3. Input (des)investeringen '!$E$11:$E$81)</f>
        <v>0</v>
      </c>
      <c r="L80" s="48">
        <f>'7. Input IC peakshaver'!J58</f>
        <v>0</v>
      </c>
      <c r="M80" s="48">
        <f>'7. Input IC peakshaver'!K58</f>
        <v>0</v>
      </c>
    </row>
    <row r="81" spans="2:13">
      <c r="B81" s="43" t="str">
        <f>'7. Input IC peakshaver'!B59</f>
        <v>Asset 23</v>
      </c>
      <c r="F81" s="43" t="str">
        <f>'7. Input IC peakshaver'!F59</f>
        <v>37 ICT middelen 1</v>
      </c>
      <c r="G81" s="43">
        <f>'7. Input IC peakshaver'!G59</f>
        <v>2015</v>
      </c>
      <c r="H81" s="48">
        <f>'7. Input IC peakshaver'!H59</f>
        <v>16219637.049707994</v>
      </c>
      <c r="I81" s="43">
        <f>'7. Input IC peakshaver'!I59</f>
        <v>2021</v>
      </c>
      <c r="J81" s="48">
        <f>_xlfn.XLOOKUP(F81,'3. Input (des)investeringen '!$B$11:$B$81,'3. Input (des)investeringen '!$D$11:$D$81)</f>
        <v>5</v>
      </c>
      <c r="K81" s="48">
        <f>_xlfn.XLOOKUP(F81,'3. Input (des)investeringen '!$B$11:$B$81,'3. Input (des)investeringen '!$E$11:$E$81)</f>
        <v>1</v>
      </c>
      <c r="L81" s="48">
        <f>'7. Input IC peakshaver'!J59</f>
        <v>0</v>
      </c>
      <c r="M81" s="48">
        <f>'7. Input IC peakshaver'!K59</f>
        <v>0</v>
      </c>
    </row>
    <row r="82" spans="2:13">
      <c r="B82" s="43" t="str">
        <f>'7. Input IC peakshaver'!B60</f>
        <v>Asset 24</v>
      </c>
      <c r="F82" s="43" t="str">
        <f>'7. Input IC peakshaver'!F60</f>
        <v>14 Overig rollend materieel</v>
      </c>
      <c r="G82" s="43">
        <f>'7. Input IC peakshaver'!G60</f>
        <v>2015</v>
      </c>
      <c r="H82" s="48">
        <f>'7. Input IC peakshaver'!H60</f>
        <v>9111235.8707030155</v>
      </c>
      <c r="I82" s="43">
        <f>'7. Input IC peakshaver'!I60</f>
        <v>2021</v>
      </c>
      <c r="J82" s="48">
        <f>_xlfn.XLOOKUP(F82,'3. Input (des)investeringen '!$B$11:$B$81,'3. Input (des)investeringen '!$D$11:$D$81)</f>
        <v>10</v>
      </c>
      <c r="K82" s="48">
        <f>_xlfn.XLOOKUP(F82,'3. Input (des)investeringen '!$B$11:$B$81,'3. Input (des)investeringen '!$E$11:$E$81)</f>
        <v>1</v>
      </c>
      <c r="L82" s="48">
        <f>'7. Input IC peakshaver'!J60</f>
        <v>3445348.23215965</v>
      </c>
      <c r="M82" s="48">
        <f>'7. Input IC peakshaver'!K60</f>
        <v>0</v>
      </c>
    </row>
    <row r="83" spans="2:13">
      <c r="B83" s="43" t="str">
        <f>'7. Input IC peakshaver'!B61</f>
        <v>Asset 25</v>
      </c>
      <c r="F83" s="43" t="str">
        <f>'7. Input IC peakshaver'!F61</f>
        <v>10 Gereedschap</v>
      </c>
      <c r="G83" s="43">
        <f>'7. Input IC peakshaver'!G61</f>
        <v>2015</v>
      </c>
      <c r="H83" s="48">
        <f>'7. Input IC peakshaver'!H61</f>
        <v>1215996.3265953835</v>
      </c>
      <c r="I83" s="43">
        <f>'7. Input IC peakshaver'!I61</f>
        <v>2021</v>
      </c>
      <c r="J83" s="48">
        <f>_xlfn.XLOOKUP(F83,'3. Input (des)investeringen '!$B$11:$B$81,'3. Input (des)investeringen '!$D$11:$D$81)</f>
        <v>10</v>
      </c>
      <c r="K83" s="48">
        <f>_xlfn.XLOOKUP(F83,'3. Input (des)investeringen '!$B$11:$B$81,'3. Input (des)investeringen '!$E$11:$E$81)</f>
        <v>1</v>
      </c>
      <c r="L83" s="48">
        <f>'7. Input IC peakshaver'!J61</f>
        <v>459820.25420057232</v>
      </c>
      <c r="M83" s="48">
        <f>'7. Input IC peakshaver'!K61</f>
        <v>0</v>
      </c>
    </row>
    <row r="84" spans="2:13">
      <c r="B84" s="43" t="str">
        <f>'7. Input IC peakshaver'!B62</f>
        <v>Asset 26</v>
      </c>
      <c r="F84" s="43" t="str">
        <f>'7. Input IC peakshaver'!F62</f>
        <v>13 Aanhangwagens (gaschromatografen en comptabele meters)</v>
      </c>
      <c r="G84" s="43">
        <f>'7. Input IC peakshaver'!G62</f>
        <v>2015</v>
      </c>
      <c r="H84" s="48">
        <f>'7. Input IC peakshaver'!H62</f>
        <v>7968.6502792695001</v>
      </c>
      <c r="I84" s="43">
        <f>'7. Input IC peakshaver'!I62</f>
        <v>2021</v>
      </c>
      <c r="J84" s="48">
        <f>_xlfn.XLOOKUP(F84,'3. Input (des)investeringen '!$B$11:$B$81,'3. Input (des)investeringen '!$D$11:$D$81)</f>
        <v>10</v>
      </c>
      <c r="K84" s="48">
        <f>_xlfn.XLOOKUP(F84,'3. Input (des)investeringen '!$B$11:$B$81,'3. Input (des)investeringen '!$E$11:$E$81)</f>
        <v>0</v>
      </c>
      <c r="L84" s="48">
        <f>'7. Input IC peakshaver'!J62</f>
        <v>3013.2877188110033</v>
      </c>
      <c r="M84" s="48">
        <f>'7. Input IC peakshaver'!K62</f>
        <v>0</v>
      </c>
    </row>
    <row r="85" spans="2:13">
      <c r="B85" s="43" t="str">
        <f>'7. Input IC peakshaver'!B63</f>
        <v>Asset 27</v>
      </c>
      <c r="F85" s="43" t="str">
        <f>'7. Input IC peakshaver'!F63</f>
        <v>37 ICT middelen 1</v>
      </c>
      <c r="G85" s="43">
        <f>'7. Input IC peakshaver'!G63</f>
        <v>2016</v>
      </c>
      <c r="H85" s="48">
        <f>'7. Input IC peakshaver'!H63</f>
        <v>15289349.60564645</v>
      </c>
      <c r="I85" s="43">
        <f>'7. Input IC peakshaver'!I63</f>
        <v>2021</v>
      </c>
      <c r="J85" s="48">
        <f>_xlfn.XLOOKUP(F85,'3. Input (des)investeringen '!$B$11:$B$81,'3. Input (des)investeringen '!$D$11:$D$81)</f>
        <v>5</v>
      </c>
      <c r="K85" s="48">
        <f>_xlfn.XLOOKUP(F85,'3. Input (des)investeringen '!$B$11:$B$81,'3. Input (des)investeringen '!$E$11:$E$81)</f>
        <v>1</v>
      </c>
      <c r="L85" s="48">
        <f>'7. Input IC peakshaver'!J63</f>
        <v>0</v>
      </c>
      <c r="M85" s="48">
        <f>'7. Input IC peakshaver'!K63</f>
        <v>0</v>
      </c>
    </row>
    <row r="86" spans="2:13">
      <c r="B86" s="43" t="str">
        <f>'7. Input IC peakshaver'!B64</f>
        <v>Asset 28</v>
      </c>
      <c r="F86" s="43" t="str">
        <f>'7. Input IC peakshaver'!F64</f>
        <v>11 Werktuigen</v>
      </c>
      <c r="G86" s="43">
        <f>'7. Input IC peakshaver'!G64</f>
        <v>2016</v>
      </c>
      <c r="H86" s="48">
        <f>'7. Input IC peakshaver'!H64</f>
        <v>1481397.6896878041</v>
      </c>
      <c r="I86" s="43">
        <f>'7. Input IC peakshaver'!I64</f>
        <v>2021</v>
      </c>
      <c r="J86" s="48">
        <f>_xlfn.XLOOKUP(F86,'3. Input (des)investeringen '!$B$11:$B$81,'3. Input (des)investeringen '!$D$11:$D$81)</f>
        <v>10</v>
      </c>
      <c r="K86" s="48">
        <f>_xlfn.XLOOKUP(F86,'3. Input (des)investeringen '!$B$11:$B$81,'3. Input (des)investeringen '!$E$11:$E$81)</f>
        <v>1</v>
      </c>
      <c r="L86" s="48">
        <f>'7. Input IC peakshaver'!J64</f>
        <v>714515.13830443297</v>
      </c>
      <c r="M86" s="48">
        <f>'7. Input IC peakshaver'!K64</f>
        <v>0</v>
      </c>
    </row>
    <row r="87" spans="2:13">
      <c r="B87" s="43" t="str">
        <f>'7. Input IC peakshaver'!B65</f>
        <v>Asset 29</v>
      </c>
      <c r="F87" s="43" t="str">
        <f>'7. Input IC peakshaver'!F65</f>
        <v>14 Overig rollend materieel</v>
      </c>
      <c r="G87" s="43">
        <f>'7. Input IC peakshaver'!G65</f>
        <v>2016</v>
      </c>
      <c r="H87" s="48">
        <f>'7. Input IC peakshaver'!H65</f>
        <v>5338260.5379699524</v>
      </c>
      <c r="I87" s="43">
        <f>'7. Input IC peakshaver'!I65</f>
        <v>2021</v>
      </c>
      <c r="J87" s="48">
        <f>_xlfn.XLOOKUP(F87,'3. Input (des)investeringen '!$B$11:$B$81,'3. Input (des)investeringen '!$D$11:$D$81)</f>
        <v>10</v>
      </c>
      <c r="K87" s="48">
        <f>_xlfn.XLOOKUP(F87,'3. Input (des)investeringen '!$B$11:$B$81,'3. Input (des)investeringen '!$E$11:$E$81)</f>
        <v>1</v>
      </c>
      <c r="L87" s="48">
        <f>'7. Input IC peakshaver'!J65</f>
        <v>2574776.5054207225</v>
      </c>
      <c r="M87" s="48">
        <f>'7. Input IC peakshaver'!K65</f>
        <v>0</v>
      </c>
    </row>
    <row r="88" spans="2:13">
      <c r="B88" s="43" t="str">
        <f>'7. Input IC peakshaver'!B66</f>
        <v>Asset 30</v>
      </c>
      <c r="F88" s="43" t="str">
        <f>'7. Input IC peakshaver'!F66</f>
        <v>37 ICT middelen 1</v>
      </c>
      <c r="G88" s="43">
        <f>'7. Input IC peakshaver'!G66</f>
        <v>2017</v>
      </c>
      <c r="H88" s="48">
        <f>'7. Input IC peakshaver'!H66</f>
        <v>17348227.126304951</v>
      </c>
      <c r="I88" s="43">
        <f>'7. Input IC peakshaver'!I66</f>
        <v>2021</v>
      </c>
      <c r="J88" s="48">
        <f>_xlfn.XLOOKUP(F88,'3. Input (des)investeringen '!$B$11:$B$81,'3. Input (des)investeringen '!$D$11:$D$81)</f>
        <v>5</v>
      </c>
      <c r="K88" s="48">
        <f>_xlfn.XLOOKUP(F88,'3. Input (des)investeringen '!$B$11:$B$81,'3. Input (des)investeringen '!$E$11:$E$81)</f>
        <v>1</v>
      </c>
      <c r="L88" s="48">
        <f>'7. Input IC peakshaver'!J66</f>
        <v>1855729.3459505453</v>
      </c>
      <c r="M88" s="48">
        <f>'7. Input IC peakshaver'!K66</f>
        <v>0</v>
      </c>
    </row>
    <row r="89" spans="2:13">
      <c r="B89" s="43" t="str">
        <f>'7. Input IC peakshaver'!B67</f>
        <v>Asset 31</v>
      </c>
      <c r="F89" s="43" t="str">
        <f>'7. Input IC peakshaver'!F67</f>
        <v>05 Wegen en terreinvoorzieningen</v>
      </c>
      <c r="G89" s="43">
        <f>'7. Input IC peakshaver'!G67</f>
        <v>2012</v>
      </c>
      <c r="H89" s="48">
        <f>'7. Input IC peakshaver'!H67</f>
        <v>56189.23</v>
      </c>
      <c r="I89" s="43">
        <f>'7. Input IC peakshaver'!I67</f>
        <v>2021</v>
      </c>
      <c r="J89" s="48">
        <f>_xlfn.XLOOKUP(F89,'3. Input (des)investeringen '!$B$11:$B$81,'3. Input (des)investeringen '!$D$11:$D$81)</f>
        <v>10</v>
      </c>
      <c r="K89" s="48">
        <f>_xlfn.XLOOKUP(F89,'3. Input (des)investeringen '!$B$11:$B$81,'3. Input (des)investeringen '!$E$11:$E$81)</f>
        <v>0</v>
      </c>
      <c r="L89" s="48">
        <f>'7. Input IC peakshaver'!J67</f>
        <v>3224.0442736663617</v>
      </c>
      <c r="M89" s="48">
        <f>'7. Input IC peakshaver'!K67</f>
        <v>0</v>
      </c>
    </row>
    <row r="90" spans="2:13">
      <c r="B90" s="43" t="str">
        <f>'7. Input IC peakshaver'!B68</f>
        <v>Asset 32</v>
      </c>
      <c r="F90" s="43" t="str">
        <f>'7. Input IC peakshaver'!F68</f>
        <v>37 ICT middelen 1</v>
      </c>
      <c r="G90" s="43">
        <f>'7. Input IC peakshaver'!G68</f>
        <v>2018</v>
      </c>
      <c r="H90" s="48">
        <f>'7. Input IC peakshaver'!H68</f>
        <v>20811887.293785572</v>
      </c>
      <c r="I90" s="43">
        <f>'7. Input IC peakshaver'!I68</f>
        <v>2021</v>
      </c>
      <c r="J90" s="48">
        <f>_xlfn.XLOOKUP(F90,'3. Input (des)investeringen '!$B$11:$B$81,'3. Input (des)investeringen '!$D$11:$D$81)</f>
        <v>5</v>
      </c>
      <c r="K90" s="48">
        <f>_xlfn.XLOOKUP(F90,'3. Input (des)investeringen '!$B$11:$B$81,'3. Input (des)investeringen '!$E$11:$E$81)</f>
        <v>1</v>
      </c>
      <c r="L90" s="48">
        <f>'7. Input IC peakshaver'!J68</f>
        <v>6586494.0110704908</v>
      </c>
      <c r="M90" s="48">
        <f>'7. Input IC peakshaver'!K68</f>
        <v>0</v>
      </c>
    </row>
    <row r="91" spans="2:13">
      <c r="B91" s="43" t="str">
        <f>'7. Input IC peakshaver'!B69</f>
        <v>Asset 33</v>
      </c>
      <c r="F91" s="43" t="str">
        <f>'7. Input IC peakshaver'!F69</f>
        <v>37 ICT middelen 1</v>
      </c>
      <c r="G91" s="43">
        <f>'7. Input IC peakshaver'!G69</f>
        <v>2005</v>
      </c>
      <c r="H91" s="48">
        <f>'7. Input IC peakshaver'!H69</f>
        <v>3284081.86</v>
      </c>
      <c r="I91" s="43">
        <f>'7. Input IC peakshaver'!I69</f>
        <v>2021</v>
      </c>
      <c r="J91" s="48">
        <f>_xlfn.XLOOKUP(F91,'3. Input (des)investeringen '!$B$11:$B$81,'3. Input (des)investeringen '!$D$11:$D$81)</f>
        <v>5</v>
      </c>
      <c r="K91" s="48">
        <f>_xlfn.XLOOKUP(F91,'3. Input (des)investeringen '!$B$11:$B$81,'3. Input (des)investeringen '!$E$11:$E$81)</f>
        <v>1</v>
      </c>
      <c r="L91" s="48">
        <f>'7. Input IC peakshaver'!J69</f>
        <v>0</v>
      </c>
      <c r="M91" s="48">
        <f>'7. Input IC peakshaver'!K69</f>
        <v>0</v>
      </c>
    </row>
    <row r="92" spans="2:13">
      <c r="B92" s="43" t="str">
        <f>'7. Input IC peakshaver'!B70</f>
        <v>Asset 34</v>
      </c>
      <c r="F92" s="43" t="str">
        <f>'7. Input IC peakshaver'!F70</f>
        <v>14 Overig rollend materieel</v>
      </c>
      <c r="G92" s="43">
        <f>'7. Input IC peakshaver'!G70</f>
        <v>2005</v>
      </c>
      <c r="H92" s="48">
        <f>'7. Input IC peakshaver'!H70</f>
        <v>1438517.3199999998</v>
      </c>
      <c r="I92" s="43">
        <f>'7. Input IC peakshaver'!I70</f>
        <v>2021</v>
      </c>
      <c r="J92" s="48">
        <f>_xlfn.XLOOKUP(F92,'3. Input (des)investeringen '!$B$11:$B$81,'3. Input (des)investeringen '!$D$11:$D$81)</f>
        <v>10</v>
      </c>
      <c r="K92" s="48">
        <f>_xlfn.XLOOKUP(F92,'3. Input (des)investeringen '!$B$11:$B$81,'3. Input (des)investeringen '!$E$11:$E$81)</f>
        <v>1</v>
      </c>
      <c r="L92" s="48">
        <f>'7. Input IC peakshaver'!J70</f>
        <v>0</v>
      </c>
      <c r="M92" s="48">
        <f>'7. Input IC peakshaver'!K70</f>
        <v>0</v>
      </c>
    </row>
    <row r="93" spans="2:13">
      <c r="B93" s="43" t="str">
        <f>'7. Input IC peakshaver'!B71</f>
        <v>Asset 35</v>
      </c>
      <c r="F93" s="43" t="str">
        <f>'7. Input IC peakshaver'!F71</f>
        <v>11 Werktuigen</v>
      </c>
      <c r="G93" s="43">
        <f>'7. Input IC peakshaver'!G71</f>
        <v>2005</v>
      </c>
      <c r="H93" s="48">
        <f>'7. Input IC peakshaver'!H71</f>
        <v>499809.02999999997</v>
      </c>
      <c r="I93" s="43">
        <f>'7. Input IC peakshaver'!I71</f>
        <v>2021</v>
      </c>
      <c r="J93" s="48">
        <f>_xlfn.XLOOKUP(F93,'3. Input (des)investeringen '!$B$11:$B$81,'3. Input (des)investeringen '!$D$11:$D$81)</f>
        <v>10</v>
      </c>
      <c r="K93" s="48">
        <f>_xlfn.XLOOKUP(F93,'3. Input (des)investeringen '!$B$11:$B$81,'3. Input (des)investeringen '!$E$11:$E$81)</f>
        <v>1</v>
      </c>
      <c r="L93" s="48">
        <f>'7. Input IC peakshaver'!J71</f>
        <v>0</v>
      </c>
      <c r="M93" s="48">
        <f>'7. Input IC peakshaver'!K71</f>
        <v>0</v>
      </c>
    </row>
    <row r="94" spans="2:13">
      <c r="B94" s="43" t="str">
        <f>'7. Input IC peakshaver'!B72</f>
        <v>Asset 36</v>
      </c>
      <c r="F94" s="43" t="str">
        <f>'7. Input IC peakshaver'!F72</f>
        <v>14 Overig rollend materieel (odorisatie)</v>
      </c>
      <c r="G94" s="43">
        <f>'7. Input IC peakshaver'!G72</f>
        <v>2005</v>
      </c>
      <c r="H94" s="48">
        <f>'7. Input IC peakshaver'!H72</f>
        <v>245809.3</v>
      </c>
      <c r="I94" s="43">
        <f>'7. Input IC peakshaver'!I72</f>
        <v>2021</v>
      </c>
      <c r="J94" s="48">
        <f>_xlfn.XLOOKUP(F94,'3. Input (des)investeringen '!$B$11:$B$81,'3. Input (des)investeringen '!$D$11:$D$81)</f>
        <v>10</v>
      </c>
      <c r="K94" s="48">
        <f>_xlfn.XLOOKUP(F94,'3. Input (des)investeringen '!$B$11:$B$81,'3. Input (des)investeringen '!$E$11:$E$81)</f>
        <v>0</v>
      </c>
      <c r="L94" s="48">
        <f>'7. Input IC peakshaver'!J72</f>
        <v>0</v>
      </c>
      <c r="M94" s="48">
        <f>'7. Input IC peakshaver'!K72</f>
        <v>0</v>
      </c>
    </row>
    <row r="95" spans="2:13">
      <c r="B95" s="43" t="str">
        <f>'7. Input IC peakshaver'!B73</f>
        <v>Asset 37</v>
      </c>
      <c r="F95" s="43" t="str">
        <f>'7. Input IC peakshaver'!F73</f>
        <v>10 Gereedschap</v>
      </c>
      <c r="G95" s="43">
        <f>'7. Input IC peakshaver'!G73</f>
        <v>2005</v>
      </c>
      <c r="H95" s="48">
        <f>'7. Input IC peakshaver'!H73</f>
        <v>58217.59</v>
      </c>
      <c r="I95" s="43">
        <f>'7. Input IC peakshaver'!I73</f>
        <v>2021</v>
      </c>
      <c r="J95" s="48">
        <f>_xlfn.XLOOKUP(F95,'3. Input (des)investeringen '!$B$11:$B$81,'3. Input (des)investeringen '!$D$11:$D$81)</f>
        <v>10</v>
      </c>
      <c r="K95" s="48">
        <f>_xlfn.XLOOKUP(F95,'3. Input (des)investeringen '!$B$11:$B$81,'3. Input (des)investeringen '!$E$11:$E$81)</f>
        <v>1</v>
      </c>
      <c r="L95" s="48">
        <f>'7. Input IC peakshaver'!J73</f>
        <v>0</v>
      </c>
      <c r="M95" s="48">
        <f>'7. Input IC peakshaver'!K73</f>
        <v>0</v>
      </c>
    </row>
    <row r="96" spans="2:13">
      <c r="B96" s="43" t="str">
        <f>'7. Input IC peakshaver'!B74</f>
        <v>Asset 38</v>
      </c>
      <c r="F96" s="43" t="str">
        <f>'7. Input IC peakshaver'!F74</f>
        <v>37 ICT middelen 1</v>
      </c>
      <c r="G96" s="43">
        <f>'7. Input IC peakshaver'!G74</f>
        <v>2006</v>
      </c>
      <c r="H96" s="48">
        <f>'7. Input IC peakshaver'!H74</f>
        <v>4639319.7116944697</v>
      </c>
      <c r="I96" s="43">
        <f>'7. Input IC peakshaver'!I74</f>
        <v>2021</v>
      </c>
      <c r="J96" s="48">
        <f>_xlfn.XLOOKUP(F96,'3. Input (des)investeringen '!$B$11:$B$81,'3. Input (des)investeringen '!$D$11:$D$81)</f>
        <v>5</v>
      </c>
      <c r="K96" s="48">
        <f>_xlfn.XLOOKUP(F96,'3. Input (des)investeringen '!$B$11:$B$81,'3. Input (des)investeringen '!$E$11:$E$81)</f>
        <v>1</v>
      </c>
      <c r="L96" s="48">
        <f>'7. Input IC peakshaver'!J74</f>
        <v>0</v>
      </c>
      <c r="M96" s="48">
        <f>'7. Input IC peakshaver'!K74</f>
        <v>0</v>
      </c>
    </row>
    <row r="97" spans="2:13">
      <c r="B97" s="43" t="str">
        <f>'7. Input IC peakshaver'!B75</f>
        <v>Asset 39</v>
      </c>
      <c r="F97" s="43" t="str">
        <f>'7. Input IC peakshaver'!F75</f>
        <v>08 Inrichting gebouwen</v>
      </c>
      <c r="G97" s="43">
        <f>'7. Input IC peakshaver'!G75</f>
        <v>2006</v>
      </c>
      <c r="H97" s="48">
        <f>'7. Input IC peakshaver'!H75</f>
        <v>68586.959999999992</v>
      </c>
      <c r="I97" s="43">
        <f>'7. Input IC peakshaver'!I75</f>
        <v>2021</v>
      </c>
      <c r="J97" s="48">
        <f>_xlfn.XLOOKUP(F97,'3. Input (des)investeringen '!$B$11:$B$81,'3. Input (des)investeringen '!$D$11:$D$81)</f>
        <v>10</v>
      </c>
      <c r="K97" s="48">
        <f>_xlfn.XLOOKUP(F97,'3. Input (des)investeringen '!$B$11:$B$81,'3. Input (des)investeringen '!$E$11:$E$81)</f>
        <v>0</v>
      </c>
      <c r="L97" s="48">
        <f>'7. Input IC peakshaver'!J75</f>
        <v>0</v>
      </c>
      <c r="M97" s="48">
        <f>'7. Input IC peakshaver'!K75</f>
        <v>0</v>
      </c>
    </row>
    <row r="98" spans="2:13">
      <c r="B98" s="43" t="str">
        <f>'7. Input IC peakshaver'!B76</f>
        <v>Asset 40</v>
      </c>
      <c r="F98" s="43" t="str">
        <f>'7. Input IC peakshaver'!F76</f>
        <v>20 Kantoorgebouwen</v>
      </c>
      <c r="G98" s="43">
        <f>'7. Input IC peakshaver'!G76</f>
        <v>2006</v>
      </c>
      <c r="H98" s="48">
        <f>'7. Input IC peakshaver'!H76</f>
        <v>104600</v>
      </c>
      <c r="I98" s="43">
        <f>'7. Input IC peakshaver'!I76</f>
        <v>2021</v>
      </c>
      <c r="J98" s="48">
        <f>_xlfn.XLOOKUP(F98,'3. Input (des)investeringen '!$B$11:$B$81,'3. Input (des)investeringen '!$D$11:$D$81)</f>
        <v>30</v>
      </c>
      <c r="K98" s="48">
        <f>_xlfn.XLOOKUP(F98,'3. Input (des)investeringen '!$B$11:$B$81,'3. Input (des)investeringen '!$E$11:$E$81)</f>
        <v>0</v>
      </c>
      <c r="L98" s="48">
        <f>'7. Input IC peakshaver'!J76</f>
        <v>64112.024048213396</v>
      </c>
      <c r="M98" s="48">
        <f>'7. Input IC peakshaver'!K76</f>
        <v>0</v>
      </c>
    </row>
    <row r="99" spans="2:13">
      <c r="B99" s="43" t="str">
        <f>'7. Input IC peakshaver'!B77</f>
        <v>Asset 41</v>
      </c>
      <c r="F99" s="43" t="str">
        <f>'7. Input IC peakshaver'!F77</f>
        <v>09 Bedrijfsinventaris</v>
      </c>
      <c r="G99" s="43">
        <f>'7. Input IC peakshaver'!G77</f>
        <v>2006</v>
      </c>
      <c r="H99" s="48">
        <f>'7. Input IC peakshaver'!H77</f>
        <v>243251.93</v>
      </c>
      <c r="I99" s="43">
        <f>'7. Input IC peakshaver'!I77</f>
        <v>2021</v>
      </c>
      <c r="J99" s="48">
        <f>_xlfn.XLOOKUP(F99,'3. Input (des)investeringen '!$B$11:$B$81,'3. Input (des)investeringen '!$D$11:$D$81)</f>
        <v>10</v>
      </c>
      <c r="K99" s="48">
        <f>_xlfn.XLOOKUP(F99,'3. Input (des)investeringen '!$B$11:$B$81,'3. Input (des)investeringen '!$E$11:$E$81)</f>
        <v>1</v>
      </c>
      <c r="L99" s="48">
        <f>'7. Input IC peakshaver'!J77</f>
        <v>0</v>
      </c>
      <c r="M99" s="48">
        <f>'7. Input IC peakshaver'!K77</f>
        <v>0</v>
      </c>
    </row>
    <row r="100" spans="2:13">
      <c r="B100" s="43" t="str">
        <f>'7. Input IC peakshaver'!B78</f>
        <v>Asset 42</v>
      </c>
      <c r="F100" s="43" t="str">
        <f>'7. Input IC peakshaver'!F78</f>
        <v>10 Gereedschap</v>
      </c>
      <c r="G100" s="43">
        <f>'7. Input IC peakshaver'!G78</f>
        <v>2006</v>
      </c>
      <c r="H100" s="48">
        <f>'7. Input IC peakshaver'!H78</f>
        <v>585474.13</v>
      </c>
      <c r="I100" s="43">
        <f>'7. Input IC peakshaver'!I78</f>
        <v>2021</v>
      </c>
      <c r="J100" s="48">
        <f>_xlfn.XLOOKUP(F100,'3. Input (des)investeringen '!$B$11:$B$81,'3. Input (des)investeringen '!$D$11:$D$81)</f>
        <v>10</v>
      </c>
      <c r="K100" s="48">
        <f>_xlfn.XLOOKUP(F100,'3. Input (des)investeringen '!$B$11:$B$81,'3. Input (des)investeringen '!$E$11:$E$81)</f>
        <v>1</v>
      </c>
      <c r="L100" s="48">
        <f>'7. Input IC peakshaver'!J78</f>
        <v>0</v>
      </c>
      <c r="M100" s="48">
        <f>'7. Input IC peakshaver'!K78</f>
        <v>0</v>
      </c>
    </row>
    <row r="101" spans="2:13">
      <c r="B101" s="43" t="str">
        <f>'7. Input IC peakshaver'!B79</f>
        <v>Asset 43</v>
      </c>
      <c r="F101" s="43" t="str">
        <f>'7. Input IC peakshaver'!F79</f>
        <v>08 Inrichting gebouwen</v>
      </c>
      <c r="G101" s="43">
        <f>'7. Input IC peakshaver'!G79</f>
        <v>2007</v>
      </c>
      <c r="H101" s="48">
        <f>'7. Input IC peakshaver'!H79</f>
        <v>332079.90999999997</v>
      </c>
      <c r="I101" s="43">
        <f>'7. Input IC peakshaver'!I79</f>
        <v>2021</v>
      </c>
      <c r="J101" s="48">
        <f>_xlfn.XLOOKUP(F101,'3. Input (des)investeringen '!$B$11:$B$81,'3. Input (des)investeringen '!$D$11:$D$81)</f>
        <v>10</v>
      </c>
      <c r="K101" s="48">
        <f>_xlfn.XLOOKUP(F101,'3. Input (des)investeringen '!$B$11:$B$81,'3. Input (des)investeringen '!$E$11:$E$81)</f>
        <v>0</v>
      </c>
      <c r="L101" s="48">
        <f>'7. Input IC peakshaver'!J79</f>
        <v>0</v>
      </c>
      <c r="M101" s="48">
        <f>'7. Input IC peakshaver'!K79</f>
        <v>0</v>
      </c>
    </row>
    <row r="102" spans="2:13">
      <c r="B102" s="43" t="str">
        <f>'7. Input IC peakshaver'!B80</f>
        <v>Asset 44</v>
      </c>
      <c r="F102" s="43" t="str">
        <f>'7. Input IC peakshaver'!F80</f>
        <v>20 Kantoorgebouwen</v>
      </c>
      <c r="G102" s="43">
        <f>'7. Input IC peakshaver'!G80</f>
        <v>2007</v>
      </c>
      <c r="H102" s="48">
        <f>'7. Input IC peakshaver'!H80</f>
        <v>163550.16999999998</v>
      </c>
      <c r="I102" s="43">
        <f>'7. Input IC peakshaver'!I80</f>
        <v>2021</v>
      </c>
      <c r="J102" s="48">
        <f>_xlfn.XLOOKUP(F102,'3. Input (des)investeringen '!$B$11:$B$81,'3. Input (des)investeringen '!$D$11:$D$81)</f>
        <v>30</v>
      </c>
      <c r="K102" s="48">
        <f>_xlfn.XLOOKUP(F102,'3. Input (des)investeringen '!$B$11:$B$81,'3. Input (des)investeringen '!$E$11:$E$81)</f>
        <v>0</v>
      </c>
      <c r="L102" s="48">
        <f>'7. Input IC peakshaver'!J80</f>
        <v>105677.9899746046</v>
      </c>
      <c r="M102" s="48">
        <f>'7. Input IC peakshaver'!K80</f>
        <v>0</v>
      </c>
    </row>
    <row r="103" spans="2:13">
      <c r="B103" s="43" t="str">
        <f>'7. Input IC peakshaver'!B81</f>
        <v>Asset 45</v>
      </c>
      <c r="F103" s="43" t="str">
        <f>'7. Input IC peakshaver'!F81</f>
        <v>37 ICT middelen 1</v>
      </c>
      <c r="G103" s="43">
        <f>'7. Input IC peakshaver'!G81</f>
        <v>2007</v>
      </c>
      <c r="H103" s="48">
        <f>'7. Input IC peakshaver'!H81</f>
        <v>21517730.71653875</v>
      </c>
      <c r="I103" s="43">
        <f>'7. Input IC peakshaver'!I81</f>
        <v>2021</v>
      </c>
      <c r="J103" s="48">
        <f>_xlfn.XLOOKUP(F103,'3. Input (des)investeringen '!$B$11:$B$81,'3. Input (des)investeringen '!$D$11:$D$81)</f>
        <v>5</v>
      </c>
      <c r="K103" s="48">
        <f>_xlfn.XLOOKUP(F103,'3. Input (des)investeringen '!$B$11:$B$81,'3. Input (des)investeringen '!$E$11:$E$81)</f>
        <v>1</v>
      </c>
      <c r="L103" s="48">
        <f>'7. Input IC peakshaver'!J81</f>
        <v>0</v>
      </c>
      <c r="M103" s="48">
        <f>'7. Input IC peakshaver'!K81</f>
        <v>0</v>
      </c>
    </row>
    <row r="104" spans="2:13">
      <c r="B104" s="43" t="str">
        <f>'7. Input IC peakshaver'!B82</f>
        <v>Asset 46</v>
      </c>
      <c r="F104" s="43" t="str">
        <f>'7. Input IC peakshaver'!F82</f>
        <v>10 Gereedschap</v>
      </c>
      <c r="G104" s="43">
        <f>'7. Input IC peakshaver'!G82</f>
        <v>2007</v>
      </c>
      <c r="H104" s="48">
        <f>'7. Input IC peakshaver'!H82</f>
        <v>611283.49</v>
      </c>
      <c r="I104" s="43">
        <f>'7. Input IC peakshaver'!I82</f>
        <v>2021</v>
      </c>
      <c r="J104" s="48">
        <f>_xlfn.XLOOKUP(F104,'3. Input (des)investeringen '!$B$11:$B$81,'3. Input (des)investeringen '!$D$11:$D$81)</f>
        <v>10</v>
      </c>
      <c r="K104" s="48">
        <f>_xlfn.XLOOKUP(F104,'3. Input (des)investeringen '!$B$11:$B$81,'3. Input (des)investeringen '!$E$11:$E$81)</f>
        <v>1</v>
      </c>
      <c r="L104" s="48">
        <f>'7. Input IC peakshaver'!J82</f>
        <v>0</v>
      </c>
      <c r="M104" s="48">
        <f>'7. Input IC peakshaver'!K82</f>
        <v>0</v>
      </c>
    </row>
    <row r="105" spans="2:13">
      <c r="B105" s="43" t="str">
        <f>'7. Input IC peakshaver'!B83</f>
        <v>Asset 47</v>
      </c>
      <c r="F105" s="43" t="str">
        <f>'7. Input IC peakshaver'!F83</f>
        <v>09 Bedrijfsinventaris</v>
      </c>
      <c r="G105" s="43">
        <f>'7. Input IC peakshaver'!G83</f>
        <v>2007</v>
      </c>
      <c r="H105" s="48">
        <f>'7. Input IC peakshaver'!H83</f>
        <v>87193.72</v>
      </c>
      <c r="I105" s="43">
        <f>'7. Input IC peakshaver'!I83</f>
        <v>2021</v>
      </c>
      <c r="J105" s="48">
        <f>_xlfn.XLOOKUP(F105,'3. Input (des)investeringen '!$B$11:$B$81,'3. Input (des)investeringen '!$D$11:$D$81)</f>
        <v>10</v>
      </c>
      <c r="K105" s="48">
        <f>_xlfn.XLOOKUP(F105,'3. Input (des)investeringen '!$B$11:$B$81,'3. Input (des)investeringen '!$E$11:$E$81)</f>
        <v>1</v>
      </c>
      <c r="L105" s="48">
        <f>'7. Input IC peakshaver'!J83</f>
        <v>0</v>
      </c>
      <c r="M105" s="48">
        <f>'7. Input IC peakshaver'!K83</f>
        <v>0</v>
      </c>
    </row>
    <row r="106" spans="2:13">
      <c r="B106" s="43" t="str">
        <f>'7. Input IC peakshaver'!B84</f>
        <v>Asset 48</v>
      </c>
      <c r="F106" s="43" t="str">
        <f>'7. Input IC peakshaver'!F84</f>
        <v>13 Aanhangwagens</v>
      </c>
      <c r="G106" s="43">
        <f>'7. Input IC peakshaver'!G84</f>
        <v>2007</v>
      </c>
      <c r="H106" s="48">
        <f>'7. Input IC peakshaver'!H84</f>
        <v>25760.58</v>
      </c>
      <c r="I106" s="43">
        <f>'7. Input IC peakshaver'!I84</f>
        <v>2021</v>
      </c>
      <c r="J106" s="48">
        <f>_xlfn.XLOOKUP(F106,'3. Input (des)investeringen '!$B$11:$B$81,'3. Input (des)investeringen '!$D$11:$D$81)</f>
        <v>10</v>
      </c>
      <c r="K106" s="48">
        <f>_xlfn.XLOOKUP(F106,'3. Input (des)investeringen '!$B$11:$B$81,'3. Input (des)investeringen '!$E$11:$E$81)</f>
        <v>1</v>
      </c>
      <c r="L106" s="48">
        <f>'7. Input IC peakshaver'!J84</f>
        <v>0</v>
      </c>
      <c r="M106" s="48">
        <f>'7. Input IC peakshaver'!K84</f>
        <v>0</v>
      </c>
    </row>
    <row r="107" spans="2:13">
      <c r="B107" s="43" t="str">
        <f>'7. Input IC peakshaver'!B85</f>
        <v>Asset 49</v>
      </c>
      <c r="F107" s="43" t="str">
        <f>'7. Input IC peakshaver'!F85</f>
        <v>37 ICT middelen 1 (gaschromatografen en comptabele meting)</v>
      </c>
      <c r="G107" s="43">
        <f>'7. Input IC peakshaver'!G85</f>
        <v>2007</v>
      </c>
      <c r="H107" s="48">
        <f>'7. Input IC peakshaver'!H85</f>
        <v>140047.50693888956</v>
      </c>
      <c r="I107" s="43">
        <f>'7. Input IC peakshaver'!I85</f>
        <v>2021</v>
      </c>
      <c r="J107" s="48">
        <f>_xlfn.XLOOKUP(F107,'3. Input (des)investeringen '!$B$11:$B$81,'3. Input (des)investeringen '!$D$11:$D$81)</f>
        <v>5</v>
      </c>
      <c r="K107" s="48">
        <f>_xlfn.XLOOKUP(F107,'3. Input (des)investeringen '!$B$11:$B$81,'3. Input (des)investeringen '!$E$11:$E$81)</f>
        <v>0</v>
      </c>
      <c r="L107" s="48">
        <f>'7. Input IC peakshaver'!J85</f>
        <v>0</v>
      </c>
      <c r="M107" s="48">
        <f>'7. Input IC peakshaver'!K85</f>
        <v>0</v>
      </c>
    </row>
    <row r="108" spans="2:13">
      <c r="B108" s="43" t="str">
        <f>'7. Input IC peakshaver'!B86</f>
        <v>Asset 50</v>
      </c>
      <c r="F108" s="43" t="str">
        <f>'7. Input IC peakshaver'!F86</f>
        <v>37 ICT middelen 1</v>
      </c>
      <c r="G108" s="43">
        <f>'7. Input IC peakshaver'!G86</f>
        <v>2008</v>
      </c>
      <c r="H108" s="48">
        <f>'7. Input IC peakshaver'!H86</f>
        <v>1405801.5634173665</v>
      </c>
      <c r="I108" s="43">
        <f>'7. Input IC peakshaver'!I86</f>
        <v>2021</v>
      </c>
      <c r="J108" s="48">
        <f>_xlfn.XLOOKUP(F108,'3. Input (des)investeringen '!$B$11:$B$81,'3. Input (des)investeringen '!$D$11:$D$81)</f>
        <v>5</v>
      </c>
      <c r="K108" s="48">
        <f>_xlfn.XLOOKUP(F108,'3. Input (des)investeringen '!$B$11:$B$81,'3. Input (des)investeringen '!$E$11:$E$81)</f>
        <v>1</v>
      </c>
      <c r="L108" s="48">
        <f>'7. Input IC peakshaver'!J86</f>
        <v>0</v>
      </c>
      <c r="M108" s="48">
        <f>'7. Input IC peakshaver'!K86</f>
        <v>0</v>
      </c>
    </row>
    <row r="109" spans="2:13">
      <c r="B109" s="43" t="str">
        <f>'7. Input IC peakshaver'!B87</f>
        <v>Asset 51</v>
      </c>
      <c r="F109" s="43" t="str">
        <f>'7. Input IC peakshaver'!F87</f>
        <v>13 Aanhangwagens</v>
      </c>
      <c r="G109" s="43">
        <f>'7. Input IC peakshaver'!G87</f>
        <v>2008</v>
      </c>
      <c r="H109" s="48">
        <f>'7. Input IC peakshaver'!H87</f>
        <v>6485.6</v>
      </c>
      <c r="I109" s="43">
        <f>'7. Input IC peakshaver'!I87</f>
        <v>2021</v>
      </c>
      <c r="J109" s="48">
        <f>_xlfn.XLOOKUP(F109,'3. Input (des)investeringen '!$B$11:$B$81,'3. Input (des)investeringen '!$D$11:$D$81)</f>
        <v>10</v>
      </c>
      <c r="K109" s="48">
        <f>_xlfn.XLOOKUP(F109,'3. Input (des)investeringen '!$B$11:$B$81,'3. Input (des)investeringen '!$E$11:$E$81)</f>
        <v>1</v>
      </c>
      <c r="L109" s="48">
        <f>'7. Input IC peakshaver'!J87</f>
        <v>0</v>
      </c>
      <c r="M109" s="48">
        <f>'7. Input IC peakshaver'!K87</f>
        <v>0</v>
      </c>
    </row>
    <row r="110" spans="2:13">
      <c r="B110" s="43" t="str">
        <f>'7. Input IC peakshaver'!B88</f>
        <v>Asset 52</v>
      </c>
      <c r="F110" s="43" t="str">
        <f>'7. Input IC peakshaver'!F88</f>
        <v>04 Terreinen</v>
      </c>
      <c r="G110" s="43">
        <f>'7. Input IC peakshaver'!G88</f>
        <v>1956</v>
      </c>
      <c r="H110" s="48">
        <f>'7. Input IC peakshaver'!H88</f>
        <v>32433.599999999999</v>
      </c>
      <c r="I110" s="43">
        <f>'7. Input IC peakshaver'!I88</f>
        <v>2021</v>
      </c>
      <c r="J110" s="48">
        <f>_xlfn.XLOOKUP(F110,'3. Input (des)investeringen '!$B$11:$B$81,'3. Input (des)investeringen '!$D$11:$D$81)</f>
        <v>0</v>
      </c>
      <c r="K110" s="48">
        <f>_xlfn.XLOOKUP(F110,'3. Input (des)investeringen '!$B$11:$B$81,'3. Input (des)investeringen '!$E$11:$E$81)</f>
        <v>0</v>
      </c>
      <c r="L110" s="48">
        <f>'7. Input IC peakshaver'!J88</f>
        <v>275057.7098199001</v>
      </c>
      <c r="M110" s="48">
        <f>'7. Input IC peakshaver'!K88</f>
        <v>0</v>
      </c>
    </row>
    <row r="111" spans="2:13">
      <c r="B111" s="43" t="str">
        <f>'7. Input IC peakshaver'!B89</f>
        <v>Asset 53</v>
      </c>
      <c r="F111" s="43" t="str">
        <f>'7. Input IC peakshaver'!F89</f>
        <v>04 Terreinen</v>
      </c>
      <c r="G111" s="43">
        <f>'7. Input IC peakshaver'!G89</f>
        <v>1968</v>
      </c>
      <c r="H111" s="48">
        <f>'7. Input IC peakshaver'!H89</f>
        <v>219516.18</v>
      </c>
      <c r="I111" s="43">
        <f>'7. Input IC peakshaver'!I89</f>
        <v>2021</v>
      </c>
      <c r="J111" s="48">
        <f>_xlfn.XLOOKUP(F111,'3. Input (des)investeringen '!$B$11:$B$81,'3. Input (des)investeringen '!$D$11:$D$81)</f>
        <v>0</v>
      </c>
      <c r="K111" s="48">
        <f>_xlfn.XLOOKUP(F111,'3. Input (des)investeringen '!$B$11:$B$81,'3. Input (des)investeringen '!$E$11:$E$81)</f>
        <v>0</v>
      </c>
      <c r="L111" s="48">
        <f>'7. Input IC peakshaver'!J89</f>
        <v>1219692.8562955547</v>
      </c>
      <c r="M111" s="48">
        <f>'7. Input IC peakshaver'!K89</f>
        <v>0</v>
      </c>
    </row>
    <row r="112" spans="2:13">
      <c r="B112" s="43" t="str">
        <f>'7. Input IC peakshaver'!B90</f>
        <v>Asset 54</v>
      </c>
      <c r="F112" s="43" t="str">
        <f>'7. Input IC peakshaver'!F90</f>
        <v>04 Terreinen</v>
      </c>
      <c r="G112" s="43">
        <f>'7. Input IC peakshaver'!G90</f>
        <v>1972</v>
      </c>
      <c r="H112" s="48">
        <f>'7. Input IC peakshaver'!H90</f>
        <v>411128.51</v>
      </c>
      <c r="I112" s="43">
        <f>'7. Input IC peakshaver'!I90</f>
        <v>2021</v>
      </c>
      <c r="J112" s="48">
        <f>_xlfn.XLOOKUP(F112,'3. Input (des)investeringen '!$B$11:$B$81,'3. Input (des)investeringen '!$D$11:$D$81)</f>
        <v>0</v>
      </c>
      <c r="K112" s="48">
        <f>_xlfn.XLOOKUP(F112,'3. Input (des)investeringen '!$B$11:$B$81,'3. Input (des)investeringen '!$E$11:$E$81)</f>
        <v>0</v>
      </c>
      <c r="L112" s="48">
        <f>'7. Input IC peakshaver'!J90</f>
        <v>1824024.3386379536</v>
      </c>
      <c r="M112" s="48">
        <f>'7. Input IC peakshaver'!K90</f>
        <v>0</v>
      </c>
    </row>
    <row r="113" spans="2:13">
      <c r="B113" s="43" t="str">
        <f>'7. Input IC peakshaver'!B91</f>
        <v>Asset 55</v>
      </c>
      <c r="F113" s="43" t="str">
        <f>'7. Input IC peakshaver'!F91</f>
        <v>05 Wegen en terreinvoorzieningen</v>
      </c>
      <c r="G113" s="43">
        <f>'7. Input IC peakshaver'!G91</f>
        <v>1970</v>
      </c>
      <c r="H113" s="48">
        <f>'7. Input IC peakshaver'!H91</f>
        <v>65342.54</v>
      </c>
      <c r="I113" s="43">
        <f>'7. Input IC peakshaver'!I91</f>
        <v>2021</v>
      </c>
      <c r="J113" s="48">
        <f>_xlfn.XLOOKUP(F113,'3. Input (des)investeringen '!$B$11:$B$81,'3. Input (des)investeringen '!$D$11:$D$81)</f>
        <v>10</v>
      </c>
      <c r="K113" s="48">
        <f>_xlfn.XLOOKUP(F113,'3. Input (des)investeringen '!$B$11:$B$81,'3. Input (des)investeringen '!$E$11:$E$81)</f>
        <v>0</v>
      </c>
      <c r="L113" s="48">
        <f>'7. Input IC peakshaver'!J91</f>
        <v>0</v>
      </c>
      <c r="M113" s="48">
        <f>'7. Input IC peakshaver'!K91</f>
        <v>0</v>
      </c>
    </row>
    <row r="114" spans="2:13">
      <c r="B114" s="43" t="str">
        <f>'7. Input IC peakshaver'!B92</f>
        <v>Asset 56</v>
      </c>
      <c r="F114" s="43" t="str">
        <f>'7. Input IC peakshaver'!F92</f>
        <v>06 Utiliteitsgebouwen</v>
      </c>
      <c r="G114" s="43">
        <f>'7. Input IC peakshaver'!G92</f>
        <v>1980</v>
      </c>
      <c r="H114" s="48">
        <f>'7. Input IC peakshaver'!H92</f>
        <v>1188787.02</v>
      </c>
      <c r="I114" s="43">
        <f>'7. Input IC peakshaver'!I92</f>
        <v>2021</v>
      </c>
      <c r="J114" s="48">
        <f>_xlfn.XLOOKUP(F114,'3. Input (des)investeringen '!$B$11:$B$81,'3. Input (des)investeringen '!$D$11:$D$81)</f>
        <v>30</v>
      </c>
      <c r="K114" s="48">
        <f>_xlfn.XLOOKUP(F114,'3. Input (des)investeringen '!$B$11:$B$81,'3. Input (des)investeringen '!$E$11:$E$81)</f>
        <v>0</v>
      </c>
      <c r="L114" s="48">
        <f>'7. Input IC peakshaver'!J92</f>
        <v>0</v>
      </c>
      <c r="M114" s="48">
        <f>'7. Input IC peakshaver'!K92</f>
        <v>0</v>
      </c>
    </row>
    <row r="115" spans="2:13">
      <c r="B115" s="43" t="str">
        <f>'7. Input IC peakshaver'!B93</f>
        <v>Asset 57</v>
      </c>
      <c r="F115" s="43" t="str">
        <f>'7. Input IC peakshaver'!F93</f>
        <v>06 Utiliteitsgebouwen</v>
      </c>
      <c r="G115" s="43">
        <f>'7. Input IC peakshaver'!G93</f>
        <v>1971</v>
      </c>
      <c r="H115" s="48">
        <f>'7. Input IC peakshaver'!H93</f>
        <v>1287617.6299999999</v>
      </c>
      <c r="I115" s="43">
        <f>'7. Input IC peakshaver'!I93</f>
        <v>2021</v>
      </c>
      <c r="J115" s="48">
        <f>_xlfn.XLOOKUP(F115,'3. Input (des)investeringen '!$B$11:$B$81,'3. Input (des)investeringen '!$D$11:$D$81)</f>
        <v>30</v>
      </c>
      <c r="K115" s="48">
        <f>_xlfn.XLOOKUP(F115,'3. Input (des)investeringen '!$B$11:$B$81,'3. Input (des)investeringen '!$E$11:$E$81)</f>
        <v>0</v>
      </c>
      <c r="L115" s="48">
        <f>'7. Input IC peakshaver'!J93</f>
        <v>0</v>
      </c>
      <c r="M115" s="48">
        <f>'7. Input IC peakshaver'!K93</f>
        <v>0</v>
      </c>
    </row>
    <row r="116" spans="2:13">
      <c r="B116" s="43" t="str">
        <f>'7. Input IC peakshaver'!B94</f>
        <v>Asset 58</v>
      </c>
      <c r="F116" s="43" t="str">
        <f>'7. Input IC peakshaver'!F94</f>
        <v>06 Utiliteitsgebouwen</v>
      </c>
      <c r="G116" s="43">
        <f>'7. Input IC peakshaver'!G94</f>
        <v>1986</v>
      </c>
      <c r="H116" s="48">
        <f>'7. Input IC peakshaver'!H94</f>
        <v>986052.31</v>
      </c>
      <c r="I116" s="43">
        <f>'7. Input IC peakshaver'!I94</f>
        <v>2021</v>
      </c>
      <c r="J116" s="48">
        <f>_xlfn.XLOOKUP(F116,'3. Input (des)investeringen '!$B$11:$B$81,'3. Input (des)investeringen '!$D$11:$D$81)</f>
        <v>30</v>
      </c>
      <c r="K116" s="48">
        <f>_xlfn.XLOOKUP(F116,'3. Input (des)investeringen '!$B$11:$B$81,'3. Input (des)investeringen '!$E$11:$E$81)</f>
        <v>0</v>
      </c>
      <c r="L116" s="48">
        <f>'7. Input IC peakshaver'!J94</f>
        <v>0</v>
      </c>
      <c r="M116" s="48">
        <f>'7. Input IC peakshaver'!K94</f>
        <v>0</v>
      </c>
    </row>
    <row r="117" spans="2:13">
      <c r="B117" s="43" t="str">
        <f>'7. Input IC peakshaver'!B95</f>
        <v>Asset 59</v>
      </c>
      <c r="F117" s="43" t="str">
        <f>'7. Input IC peakshaver'!F95</f>
        <v>06 Utiliteitsgebouwen</v>
      </c>
      <c r="G117" s="43">
        <f>'7. Input IC peakshaver'!G95</f>
        <v>1988</v>
      </c>
      <c r="H117" s="48">
        <f>'7. Input IC peakshaver'!H95</f>
        <v>45049.48</v>
      </c>
      <c r="I117" s="43">
        <f>'7. Input IC peakshaver'!I95</f>
        <v>2021</v>
      </c>
      <c r="J117" s="48">
        <f>_xlfn.XLOOKUP(F117,'3. Input (des)investeringen '!$B$11:$B$81,'3. Input (des)investeringen '!$D$11:$D$81)</f>
        <v>30</v>
      </c>
      <c r="K117" s="48">
        <f>_xlfn.XLOOKUP(F117,'3. Input (des)investeringen '!$B$11:$B$81,'3. Input (des)investeringen '!$E$11:$E$81)</f>
        <v>0</v>
      </c>
      <c r="L117" s="48">
        <f>'7. Input IC peakshaver'!J95</f>
        <v>0</v>
      </c>
      <c r="M117" s="48">
        <f>'7. Input IC peakshaver'!K95</f>
        <v>0</v>
      </c>
    </row>
    <row r="118" spans="2:13">
      <c r="B118" s="43" t="str">
        <f>'7. Input IC peakshaver'!B96</f>
        <v>Asset 60</v>
      </c>
      <c r="F118" s="43" t="str">
        <f>'7. Input IC peakshaver'!F96</f>
        <v>04 Terreinen</v>
      </c>
      <c r="G118" s="43">
        <f>'7. Input IC peakshaver'!G96</f>
        <v>1969</v>
      </c>
      <c r="H118" s="48">
        <f>'7. Input IC peakshaver'!H96</f>
        <v>35732.019999999997</v>
      </c>
      <c r="I118" s="43">
        <f>'7. Input IC peakshaver'!I96</f>
        <v>2021</v>
      </c>
      <c r="J118" s="48">
        <f>_xlfn.XLOOKUP(F118,'3. Input (des)investeringen '!$B$11:$B$81,'3. Input (des)investeringen '!$D$11:$D$81)</f>
        <v>0</v>
      </c>
      <c r="K118" s="48">
        <f>_xlfn.XLOOKUP(F118,'3. Input (des)investeringen '!$B$11:$B$81,'3. Input (des)investeringen '!$E$11:$E$81)</f>
        <v>0</v>
      </c>
      <c r="L118" s="48">
        <f>'7. Input IC peakshaver'!J96</f>
        <v>192194.60406110552</v>
      </c>
      <c r="M118" s="48">
        <f>'7. Input IC peakshaver'!K96</f>
        <v>0</v>
      </c>
    </row>
    <row r="119" spans="2:13">
      <c r="B119" s="43" t="str">
        <f>'7. Input IC peakshaver'!B97</f>
        <v>Asset 61</v>
      </c>
      <c r="F119" s="43" t="str">
        <f>'7. Input IC peakshaver'!F97</f>
        <v>06 Utiliteitsgebouwen</v>
      </c>
      <c r="G119" s="43">
        <f>'7. Input IC peakshaver'!G97</f>
        <v>1993</v>
      </c>
      <c r="H119" s="48">
        <f>'7. Input IC peakshaver'!H97</f>
        <v>4915025</v>
      </c>
      <c r="I119" s="43">
        <f>'7. Input IC peakshaver'!I97</f>
        <v>2021</v>
      </c>
      <c r="J119" s="48">
        <f>_xlfn.XLOOKUP(F119,'3. Input (des)investeringen '!$B$11:$B$81,'3. Input (des)investeringen '!$D$11:$D$81)</f>
        <v>30</v>
      </c>
      <c r="K119" s="48">
        <f>_xlfn.XLOOKUP(F119,'3. Input (des)investeringen '!$B$11:$B$81,'3. Input (des)investeringen '!$E$11:$E$81)</f>
        <v>0</v>
      </c>
      <c r="L119" s="48">
        <f>'7. Input IC peakshaver'!J97</f>
        <v>420683.7813984917</v>
      </c>
      <c r="M119" s="48">
        <f>'7. Input IC peakshaver'!K97</f>
        <v>0</v>
      </c>
    </row>
    <row r="120" spans="2:13">
      <c r="B120" s="43" t="str">
        <f>'7. Input IC peakshaver'!B98</f>
        <v>Asset 62</v>
      </c>
      <c r="F120" s="43" t="str">
        <f>'7. Input IC peakshaver'!F98</f>
        <v>04 Terreinen</v>
      </c>
      <c r="G120" s="43">
        <f>'7. Input IC peakshaver'!G98</f>
        <v>1990</v>
      </c>
      <c r="H120" s="48">
        <f>'7. Input IC peakshaver'!H98</f>
        <v>4936129.59</v>
      </c>
      <c r="I120" s="43">
        <f>'7. Input IC peakshaver'!I98</f>
        <v>2021</v>
      </c>
      <c r="J120" s="48">
        <f>_xlfn.XLOOKUP(F120,'3. Input (des)investeringen '!$B$11:$B$81,'3. Input (des)investeringen '!$D$11:$D$81)</f>
        <v>0</v>
      </c>
      <c r="K120" s="48">
        <f>_xlfn.XLOOKUP(F120,'3. Input (des)investeringen '!$B$11:$B$81,'3. Input (des)investeringen '!$E$11:$E$81)</f>
        <v>0</v>
      </c>
      <c r="L120" s="48">
        <f>'7. Input IC peakshaver'!J98</f>
        <v>9367389.4688880406</v>
      </c>
      <c r="M120" s="48">
        <f>'7. Input IC peakshaver'!K98</f>
        <v>0</v>
      </c>
    </row>
    <row r="121" spans="2:13">
      <c r="B121" s="43" t="str">
        <f>'7. Input IC peakshaver'!B99</f>
        <v>Asset 63</v>
      </c>
      <c r="F121" s="43" t="str">
        <f>'7. Input IC peakshaver'!F99</f>
        <v>09 Bedrijfsinventaris</v>
      </c>
      <c r="G121" s="43">
        <f>'7. Input IC peakshaver'!G99</f>
        <v>1994</v>
      </c>
      <c r="H121" s="48">
        <f>'7. Input IC peakshaver'!H99</f>
        <v>5646696.2199999997</v>
      </c>
      <c r="I121" s="43">
        <f>'7. Input IC peakshaver'!I99</f>
        <v>2021</v>
      </c>
      <c r="J121" s="48">
        <f>_xlfn.XLOOKUP(F121,'3. Input (des)investeringen '!$B$11:$B$81,'3. Input (des)investeringen '!$D$11:$D$81)</f>
        <v>10</v>
      </c>
      <c r="K121" s="48">
        <f>_xlfn.XLOOKUP(F121,'3. Input (des)investeringen '!$B$11:$B$81,'3. Input (des)investeringen '!$E$11:$E$81)</f>
        <v>1</v>
      </c>
      <c r="L121" s="48">
        <f>'7. Input IC peakshaver'!J99</f>
        <v>0</v>
      </c>
      <c r="M121" s="48">
        <f>'7. Input IC peakshaver'!K99</f>
        <v>0</v>
      </c>
    </row>
    <row r="122" spans="2:13">
      <c r="B122" s="43" t="str">
        <f>'7. Input IC peakshaver'!B100</f>
        <v>Asset 64</v>
      </c>
      <c r="F122" s="43" t="str">
        <f>'7. Input IC peakshaver'!F100</f>
        <v>06 Utiliteitsgebouwen</v>
      </c>
      <c r="G122" s="43">
        <f>'7. Input IC peakshaver'!G100</f>
        <v>1994</v>
      </c>
      <c r="H122" s="48">
        <f>'7. Input IC peakshaver'!H100</f>
        <v>326095.09000000003</v>
      </c>
      <c r="I122" s="43">
        <f>'7. Input IC peakshaver'!I100</f>
        <v>2021</v>
      </c>
      <c r="J122" s="48">
        <f>_xlfn.XLOOKUP(F122,'3. Input (des)investeringen '!$B$11:$B$81,'3. Input (des)investeringen '!$D$11:$D$81)</f>
        <v>30</v>
      </c>
      <c r="K122" s="48">
        <f>_xlfn.XLOOKUP(F122,'3. Input (des)investeringen '!$B$11:$B$81,'3. Input (des)investeringen '!$E$11:$E$81)</f>
        <v>0</v>
      </c>
      <c r="L122" s="48">
        <f>'7. Input IC peakshaver'!J100</f>
        <v>45606.0937185246</v>
      </c>
      <c r="M122" s="48">
        <f>'7. Input IC peakshaver'!K100</f>
        <v>0</v>
      </c>
    </row>
    <row r="123" spans="2:13">
      <c r="B123" s="43" t="str">
        <f>'7. Input IC peakshaver'!B101</f>
        <v>Asset 65</v>
      </c>
      <c r="F123" s="43" t="str">
        <f>'7. Input IC peakshaver'!F101</f>
        <v>05 Wegen en terreinvoorzieningen</v>
      </c>
      <c r="G123" s="43">
        <f>'7. Input IC peakshaver'!G101</f>
        <v>1993</v>
      </c>
      <c r="H123" s="48">
        <f>'7. Input IC peakshaver'!H101</f>
        <v>174007.47</v>
      </c>
      <c r="I123" s="43">
        <f>'7. Input IC peakshaver'!I101</f>
        <v>2021</v>
      </c>
      <c r="J123" s="48">
        <f>_xlfn.XLOOKUP(F123,'3. Input (des)investeringen '!$B$11:$B$81,'3. Input (des)investeringen '!$D$11:$D$81)</f>
        <v>10</v>
      </c>
      <c r="K123" s="48">
        <f>_xlfn.XLOOKUP(F123,'3. Input (des)investeringen '!$B$11:$B$81,'3. Input (des)investeringen '!$E$11:$E$81)</f>
        <v>0</v>
      </c>
      <c r="L123" s="48">
        <f>'7. Input IC peakshaver'!J101</f>
        <v>0</v>
      </c>
      <c r="M123" s="48">
        <f>'7. Input IC peakshaver'!K101</f>
        <v>0</v>
      </c>
    </row>
    <row r="124" spans="2:13">
      <c r="B124" s="43" t="str">
        <f>'7. Input IC peakshaver'!B102</f>
        <v>Asset 66</v>
      </c>
      <c r="F124" s="43" t="str">
        <f>'7. Input IC peakshaver'!F102</f>
        <v>20 Kantoorgebouwen</v>
      </c>
      <c r="G124" s="43">
        <f>'7. Input IC peakshaver'!G102</f>
        <v>1991</v>
      </c>
      <c r="H124" s="48">
        <f>'7. Input IC peakshaver'!H102</f>
        <v>475302.12</v>
      </c>
      <c r="I124" s="43">
        <f>'7. Input IC peakshaver'!I102</f>
        <v>2021</v>
      </c>
      <c r="J124" s="48">
        <f>_xlfn.XLOOKUP(F124,'3. Input (des)investeringen '!$B$11:$B$81,'3. Input (des)investeringen '!$D$11:$D$81)</f>
        <v>30</v>
      </c>
      <c r="K124" s="48">
        <f>_xlfn.XLOOKUP(F124,'3. Input (des)investeringen '!$B$11:$B$81,'3. Input (des)investeringen '!$E$11:$E$81)</f>
        <v>0</v>
      </c>
      <c r="L124" s="48">
        <f>'7. Input IC peakshaver'!J102</f>
        <v>0</v>
      </c>
      <c r="M124" s="48">
        <f>'7. Input IC peakshaver'!K102</f>
        <v>0</v>
      </c>
    </row>
    <row r="125" spans="2:13">
      <c r="B125" s="43" t="str">
        <f>'7. Input IC peakshaver'!B103</f>
        <v>Asset 67</v>
      </c>
      <c r="F125" s="43" t="str">
        <f>'7. Input IC peakshaver'!F103</f>
        <v>08 Inrichting gebouwen</v>
      </c>
      <c r="G125" s="43">
        <f>'7. Input IC peakshaver'!G103</f>
        <v>1995</v>
      </c>
      <c r="H125" s="48">
        <f>'7. Input IC peakshaver'!H103</f>
        <v>365539.92999999993</v>
      </c>
      <c r="I125" s="43">
        <f>'7. Input IC peakshaver'!I103</f>
        <v>2021</v>
      </c>
      <c r="J125" s="48">
        <f>_xlfn.XLOOKUP(F125,'3. Input (des)investeringen '!$B$11:$B$81,'3. Input (des)investeringen '!$D$11:$D$81)</f>
        <v>10</v>
      </c>
      <c r="K125" s="48">
        <f>_xlfn.XLOOKUP(F125,'3. Input (des)investeringen '!$B$11:$B$81,'3. Input (des)investeringen '!$E$11:$E$81)</f>
        <v>0</v>
      </c>
      <c r="L125" s="48">
        <f>'7. Input IC peakshaver'!J103</f>
        <v>0</v>
      </c>
      <c r="M125" s="48">
        <f>'7. Input IC peakshaver'!K103</f>
        <v>0</v>
      </c>
    </row>
    <row r="126" spans="2:13">
      <c r="B126" s="43" t="str">
        <f>'7. Input IC peakshaver'!B104</f>
        <v>Asset 68</v>
      </c>
      <c r="F126" s="43" t="str">
        <f>'7. Input IC peakshaver'!F104</f>
        <v>08 Inrichting gebouwen</v>
      </c>
      <c r="G126" s="43">
        <f>'7. Input IC peakshaver'!G104</f>
        <v>1994</v>
      </c>
      <c r="H126" s="48">
        <f>'7. Input IC peakshaver'!H104</f>
        <v>6615395.4499999993</v>
      </c>
      <c r="I126" s="43">
        <f>'7. Input IC peakshaver'!I104</f>
        <v>2021</v>
      </c>
      <c r="J126" s="48">
        <f>_xlfn.XLOOKUP(F126,'3. Input (des)investeringen '!$B$11:$B$81,'3. Input (des)investeringen '!$D$11:$D$81)</f>
        <v>10</v>
      </c>
      <c r="K126" s="48">
        <f>_xlfn.XLOOKUP(F126,'3. Input (des)investeringen '!$B$11:$B$81,'3. Input (des)investeringen '!$E$11:$E$81)</f>
        <v>0</v>
      </c>
      <c r="L126" s="48">
        <f>'7. Input IC peakshaver'!J104</f>
        <v>0</v>
      </c>
      <c r="M126" s="48">
        <f>'7. Input IC peakshaver'!K104</f>
        <v>0</v>
      </c>
    </row>
    <row r="127" spans="2:13">
      <c r="B127" s="43" t="str">
        <f>'7. Input IC peakshaver'!B105</f>
        <v>Asset 69</v>
      </c>
      <c r="F127" s="43" t="str">
        <f>'7. Input IC peakshaver'!F105</f>
        <v>20 Kantoorgebouwen</v>
      </c>
      <c r="G127" s="43">
        <f>'7. Input IC peakshaver'!G105</f>
        <v>1998</v>
      </c>
      <c r="H127" s="48">
        <f>'7. Input IC peakshaver'!H105</f>
        <v>789493.11</v>
      </c>
      <c r="I127" s="43">
        <f>'7. Input IC peakshaver'!I105</f>
        <v>2021</v>
      </c>
      <c r="J127" s="48">
        <f>_xlfn.XLOOKUP(F127,'3. Input (des)investeringen '!$B$11:$B$81,'3. Input (des)investeringen '!$D$11:$D$81)</f>
        <v>30</v>
      </c>
      <c r="K127" s="48">
        <f>_xlfn.XLOOKUP(F127,'3. Input (des)investeringen '!$B$11:$B$81,'3. Input (des)investeringen '!$E$11:$E$81)</f>
        <v>0</v>
      </c>
      <c r="L127" s="48">
        <f>'7. Input IC peakshaver'!J105</f>
        <v>263672.8175889462</v>
      </c>
      <c r="M127" s="48">
        <f>'7. Input IC peakshaver'!K105</f>
        <v>0</v>
      </c>
    </row>
    <row r="128" spans="2:13">
      <c r="B128" s="43" t="str">
        <f>'7. Input IC peakshaver'!B106</f>
        <v>Asset 70</v>
      </c>
      <c r="F128" s="43" t="str">
        <f>'7. Input IC peakshaver'!F106</f>
        <v>20 Kantoorgebouwen</v>
      </c>
      <c r="G128" s="43">
        <f>'7. Input IC peakshaver'!G106</f>
        <v>1995</v>
      </c>
      <c r="H128" s="48">
        <f>'7. Input IC peakshaver'!H106</f>
        <v>93310335.520000011</v>
      </c>
      <c r="I128" s="43">
        <f>'7. Input IC peakshaver'!I106</f>
        <v>2021</v>
      </c>
      <c r="J128" s="48">
        <f>_xlfn.XLOOKUP(F128,'3. Input (des)investeringen '!$B$11:$B$81,'3. Input (des)investeringen '!$D$11:$D$81)</f>
        <v>30</v>
      </c>
      <c r="K128" s="48">
        <f>_xlfn.XLOOKUP(F128,'3. Input (des)investeringen '!$B$11:$B$81,'3. Input (des)investeringen '!$E$11:$E$81)</f>
        <v>0</v>
      </c>
      <c r="L128" s="48">
        <f>'7. Input IC peakshaver'!J106</f>
        <v>17806929.596040629</v>
      </c>
      <c r="M128" s="48">
        <f>'7. Input IC peakshaver'!K106</f>
        <v>0</v>
      </c>
    </row>
    <row r="129" spans="2:13">
      <c r="B129" s="43" t="str">
        <f>'7. Input IC peakshaver'!B107</f>
        <v>Asset 71</v>
      </c>
      <c r="F129" s="43" t="str">
        <f>'7. Input IC peakshaver'!F107</f>
        <v>09 Bedrijfsinventaris</v>
      </c>
      <c r="G129" s="43">
        <f>'7. Input IC peakshaver'!G107</f>
        <v>1997</v>
      </c>
      <c r="H129" s="48">
        <f>'7. Input IC peakshaver'!H107</f>
        <v>3767.74</v>
      </c>
      <c r="I129" s="43">
        <f>'7. Input IC peakshaver'!I107</f>
        <v>2021</v>
      </c>
      <c r="J129" s="48">
        <f>_xlfn.XLOOKUP(F129,'3. Input (des)investeringen '!$B$11:$B$81,'3. Input (des)investeringen '!$D$11:$D$81)</f>
        <v>10</v>
      </c>
      <c r="K129" s="48">
        <f>_xlfn.XLOOKUP(F129,'3. Input (des)investeringen '!$B$11:$B$81,'3. Input (des)investeringen '!$E$11:$E$81)</f>
        <v>1</v>
      </c>
      <c r="L129" s="48">
        <f>'7. Input IC peakshaver'!J107</f>
        <v>0</v>
      </c>
      <c r="M129" s="48">
        <f>'7. Input IC peakshaver'!K107</f>
        <v>0</v>
      </c>
    </row>
    <row r="130" spans="2:13">
      <c r="B130" s="43" t="str">
        <f>'7. Input IC peakshaver'!B108</f>
        <v>Asset 72</v>
      </c>
      <c r="F130" s="43" t="str">
        <f>'7. Input IC peakshaver'!F108</f>
        <v>08 Inrichting gebouwen</v>
      </c>
      <c r="G130" s="43">
        <f>'7. Input IC peakshaver'!G108</f>
        <v>2002</v>
      </c>
      <c r="H130" s="48">
        <f>'7. Input IC peakshaver'!H108</f>
        <v>257167.26</v>
      </c>
      <c r="I130" s="43">
        <f>'7. Input IC peakshaver'!I108</f>
        <v>2021</v>
      </c>
      <c r="J130" s="48">
        <f>_xlfn.XLOOKUP(F130,'3. Input (des)investeringen '!$B$11:$B$81,'3. Input (des)investeringen '!$D$11:$D$81)</f>
        <v>10</v>
      </c>
      <c r="K130" s="48">
        <f>_xlfn.XLOOKUP(F130,'3. Input (des)investeringen '!$B$11:$B$81,'3. Input (des)investeringen '!$E$11:$E$81)</f>
        <v>0</v>
      </c>
      <c r="L130" s="48">
        <f>'7. Input IC peakshaver'!J108</f>
        <v>0</v>
      </c>
      <c r="M130" s="48">
        <f>'7. Input IC peakshaver'!K108</f>
        <v>0</v>
      </c>
    </row>
    <row r="131" spans="2:13">
      <c r="B131" s="43" t="str">
        <f>'7. Input IC peakshaver'!B109</f>
        <v>Asset 73</v>
      </c>
      <c r="F131" s="43" t="str">
        <f>'7. Input IC peakshaver'!F109</f>
        <v>20 Kantoorgebouwen</v>
      </c>
      <c r="G131" s="43">
        <f>'7. Input IC peakshaver'!G109</f>
        <v>1997</v>
      </c>
      <c r="H131" s="48">
        <f>'7. Input IC peakshaver'!H109</f>
        <v>9956.39</v>
      </c>
      <c r="I131" s="43">
        <f>'7. Input IC peakshaver'!I109</f>
        <v>2021</v>
      </c>
      <c r="J131" s="48">
        <f>_xlfn.XLOOKUP(F131,'3. Input (des)investeringen '!$B$11:$B$81,'3. Input (des)investeringen '!$D$11:$D$81)</f>
        <v>30</v>
      </c>
      <c r="K131" s="48">
        <f>_xlfn.XLOOKUP(F131,'3. Input (des)investeringen '!$B$11:$B$81,'3. Input (des)investeringen '!$E$11:$E$81)</f>
        <v>0</v>
      </c>
      <c r="L131" s="48">
        <f>'7. Input IC peakshaver'!J109</f>
        <v>2886.7927731398736</v>
      </c>
      <c r="M131" s="48">
        <f>'7. Input IC peakshaver'!K109</f>
        <v>0</v>
      </c>
    </row>
    <row r="132" spans="2:13">
      <c r="B132" s="43" t="str">
        <f>'7. Input IC peakshaver'!B110</f>
        <v>Asset 74</v>
      </c>
      <c r="F132" s="43" t="str">
        <f>'7. Input IC peakshaver'!F110</f>
        <v>09 Bedrijfsinventaris</v>
      </c>
      <c r="G132" s="43">
        <f>'7. Input IC peakshaver'!G110</f>
        <v>2002</v>
      </c>
      <c r="H132" s="48">
        <f>'7. Input IC peakshaver'!H110</f>
        <v>259859.76</v>
      </c>
      <c r="I132" s="43">
        <f>'7. Input IC peakshaver'!I110</f>
        <v>2021</v>
      </c>
      <c r="J132" s="48">
        <f>_xlfn.XLOOKUP(F132,'3. Input (des)investeringen '!$B$11:$B$81,'3. Input (des)investeringen '!$D$11:$D$81)</f>
        <v>10</v>
      </c>
      <c r="K132" s="48">
        <f>_xlfn.XLOOKUP(F132,'3. Input (des)investeringen '!$B$11:$B$81,'3. Input (des)investeringen '!$E$11:$E$81)</f>
        <v>1</v>
      </c>
      <c r="L132" s="48">
        <f>'7. Input IC peakshaver'!J110</f>
        <v>0</v>
      </c>
      <c r="M132" s="48">
        <f>'7. Input IC peakshaver'!K110</f>
        <v>0</v>
      </c>
    </row>
    <row r="133" spans="2:13">
      <c r="B133" s="43" t="str">
        <f>'7. Input IC peakshaver'!B111</f>
        <v>Asset 75</v>
      </c>
      <c r="F133" s="43" t="str">
        <f>'7. Input IC peakshaver'!F111</f>
        <v>37 ICT middelen 1</v>
      </c>
      <c r="G133" s="43">
        <f>'7. Input IC peakshaver'!G111</f>
        <v>1998</v>
      </c>
      <c r="H133" s="48">
        <f>'7. Input IC peakshaver'!H111</f>
        <v>194674.43</v>
      </c>
      <c r="I133" s="43">
        <f>'7. Input IC peakshaver'!I111</f>
        <v>2021</v>
      </c>
      <c r="J133" s="48">
        <f>_xlfn.XLOOKUP(F133,'3. Input (des)investeringen '!$B$11:$B$81,'3. Input (des)investeringen '!$D$11:$D$81)</f>
        <v>5</v>
      </c>
      <c r="K133" s="48">
        <f>_xlfn.XLOOKUP(F133,'3. Input (des)investeringen '!$B$11:$B$81,'3. Input (des)investeringen '!$E$11:$E$81)</f>
        <v>1</v>
      </c>
      <c r="L133" s="48">
        <f>'7. Input IC peakshaver'!J111</f>
        <v>0</v>
      </c>
      <c r="M133" s="48">
        <f>'7. Input IC peakshaver'!K111</f>
        <v>0</v>
      </c>
    </row>
    <row r="134" spans="2:13">
      <c r="B134" s="43" t="str">
        <f>'7. Input IC peakshaver'!B112</f>
        <v>Asset 76</v>
      </c>
      <c r="F134" s="43" t="str">
        <f>'7. Input IC peakshaver'!F112</f>
        <v>13 Aanhangwagens</v>
      </c>
      <c r="G134" s="43">
        <f>'7. Input IC peakshaver'!G112</f>
        <v>2000</v>
      </c>
      <c r="H134" s="48">
        <f>'7. Input IC peakshaver'!H112</f>
        <v>5437.76</v>
      </c>
      <c r="I134" s="43">
        <f>'7. Input IC peakshaver'!I112</f>
        <v>2021</v>
      </c>
      <c r="J134" s="48">
        <f>_xlfn.XLOOKUP(F134,'3. Input (des)investeringen '!$B$11:$B$81,'3. Input (des)investeringen '!$D$11:$D$81)</f>
        <v>10</v>
      </c>
      <c r="K134" s="48">
        <f>_xlfn.XLOOKUP(F134,'3. Input (des)investeringen '!$B$11:$B$81,'3. Input (des)investeringen '!$E$11:$E$81)</f>
        <v>1</v>
      </c>
      <c r="L134" s="48">
        <f>'7. Input IC peakshaver'!J112</f>
        <v>0</v>
      </c>
      <c r="M134" s="48">
        <f>'7. Input IC peakshaver'!K112</f>
        <v>0</v>
      </c>
    </row>
    <row r="135" spans="2:13">
      <c r="B135" s="43" t="str">
        <f>'7. Input IC peakshaver'!B113</f>
        <v>Asset 77</v>
      </c>
      <c r="F135" s="43" t="str">
        <f>'7. Input IC peakshaver'!F113</f>
        <v>09 Bedrijfsinventaris</v>
      </c>
      <c r="G135" s="43">
        <f>'7. Input IC peakshaver'!G113</f>
        <v>1998</v>
      </c>
      <c r="H135" s="48">
        <f>'7. Input IC peakshaver'!H113</f>
        <v>159402.09</v>
      </c>
      <c r="I135" s="43">
        <f>'7. Input IC peakshaver'!I113</f>
        <v>2021</v>
      </c>
      <c r="J135" s="48">
        <f>_xlfn.XLOOKUP(F135,'3. Input (des)investeringen '!$B$11:$B$81,'3. Input (des)investeringen '!$D$11:$D$81)</f>
        <v>10</v>
      </c>
      <c r="K135" s="48">
        <f>_xlfn.XLOOKUP(F135,'3. Input (des)investeringen '!$B$11:$B$81,'3. Input (des)investeringen '!$E$11:$E$81)</f>
        <v>1</v>
      </c>
      <c r="L135" s="48">
        <f>'7. Input IC peakshaver'!J113</f>
        <v>0</v>
      </c>
      <c r="M135" s="48">
        <f>'7. Input IC peakshaver'!K113</f>
        <v>0</v>
      </c>
    </row>
    <row r="136" spans="2:13">
      <c r="B136" s="43" t="str">
        <f>'7. Input IC peakshaver'!B114</f>
        <v>Asset 78</v>
      </c>
      <c r="F136" s="43" t="str">
        <f>'7. Input IC peakshaver'!F114</f>
        <v>08 Inrichting gebouwen</v>
      </c>
      <c r="G136" s="43">
        <f>'7. Input IC peakshaver'!G114</f>
        <v>1998</v>
      </c>
      <c r="H136" s="48">
        <f>'7. Input IC peakshaver'!H114</f>
        <v>120568.99000000002</v>
      </c>
      <c r="I136" s="43">
        <f>'7. Input IC peakshaver'!I114</f>
        <v>2021</v>
      </c>
      <c r="J136" s="48">
        <f>_xlfn.XLOOKUP(F136,'3. Input (des)investeringen '!$B$11:$B$81,'3. Input (des)investeringen '!$D$11:$D$81)</f>
        <v>10</v>
      </c>
      <c r="K136" s="48">
        <f>_xlfn.XLOOKUP(F136,'3. Input (des)investeringen '!$B$11:$B$81,'3. Input (des)investeringen '!$E$11:$E$81)</f>
        <v>0</v>
      </c>
      <c r="L136" s="48">
        <f>'7. Input IC peakshaver'!J114</f>
        <v>0</v>
      </c>
      <c r="M136" s="48">
        <f>'7. Input IC peakshaver'!K114</f>
        <v>0</v>
      </c>
    </row>
    <row r="137" spans="2:13">
      <c r="B137" s="43" t="str">
        <f>'7. Input IC peakshaver'!B115</f>
        <v>Asset 79</v>
      </c>
      <c r="F137" s="43" t="str">
        <f>'7. Input IC peakshaver'!F115</f>
        <v>37 ICT middelen 1</v>
      </c>
      <c r="G137" s="43">
        <f>'7. Input IC peakshaver'!G115</f>
        <v>2002</v>
      </c>
      <c r="H137" s="48">
        <f>'7. Input IC peakshaver'!H115</f>
        <v>342396.39</v>
      </c>
      <c r="I137" s="43">
        <f>'7. Input IC peakshaver'!I115</f>
        <v>2021</v>
      </c>
      <c r="J137" s="48">
        <f>_xlfn.XLOOKUP(F137,'3. Input (des)investeringen '!$B$11:$B$81,'3. Input (des)investeringen '!$D$11:$D$81)</f>
        <v>5</v>
      </c>
      <c r="K137" s="48">
        <f>_xlfn.XLOOKUP(F137,'3. Input (des)investeringen '!$B$11:$B$81,'3. Input (des)investeringen '!$E$11:$E$81)</f>
        <v>1</v>
      </c>
      <c r="L137" s="48">
        <f>'7. Input IC peakshaver'!J115</f>
        <v>0</v>
      </c>
      <c r="M137" s="48">
        <f>'7. Input IC peakshaver'!K115</f>
        <v>0</v>
      </c>
    </row>
    <row r="138" spans="2:13">
      <c r="B138" s="43" t="str">
        <f>'7. Input IC peakshaver'!B116</f>
        <v>Asset 80</v>
      </c>
      <c r="F138" s="43" t="str">
        <f>'7. Input IC peakshaver'!F116</f>
        <v>37 ICT middelen 1 (gaschromatografen en comptabele meting)</v>
      </c>
      <c r="G138" s="43">
        <f>'7. Input IC peakshaver'!G116</f>
        <v>2000</v>
      </c>
      <c r="H138" s="48">
        <f>'7. Input IC peakshaver'!H116</f>
        <v>717051.87</v>
      </c>
      <c r="I138" s="43">
        <f>'7. Input IC peakshaver'!I116</f>
        <v>2021</v>
      </c>
      <c r="J138" s="48">
        <f>_xlfn.XLOOKUP(F138,'3. Input (des)investeringen '!$B$11:$B$81,'3. Input (des)investeringen '!$D$11:$D$81)</f>
        <v>5</v>
      </c>
      <c r="K138" s="48">
        <f>_xlfn.XLOOKUP(F138,'3. Input (des)investeringen '!$B$11:$B$81,'3. Input (des)investeringen '!$E$11:$E$81)</f>
        <v>0</v>
      </c>
      <c r="L138" s="48">
        <f>'7. Input IC peakshaver'!J116</f>
        <v>0</v>
      </c>
      <c r="M138" s="48">
        <f>'7. Input IC peakshaver'!K116</f>
        <v>0</v>
      </c>
    </row>
    <row r="139" spans="2:13">
      <c r="B139" s="43" t="str">
        <f>'7. Input IC peakshaver'!B117</f>
        <v>Asset 81</v>
      </c>
      <c r="F139" s="43" t="str">
        <f>'7. Input IC peakshaver'!F117</f>
        <v>09 Bedrijfsinventaris</v>
      </c>
      <c r="G139" s="43">
        <f>'7. Input IC peakshaver'!G117</f>
        <v>1999</v>
      </c>
      <c r="H139" s="48">
        <f>'7. Input IC peakshaver'!H117</f>
        <v>64305.72</v>
      </c>
      <c r="I139" s="43">
        <f>'7. Input IC peakshaver'!I117</f>
        <v>2021</v>
      </c>
      <c r="J139" s="48">
        <f>_xlfn.XLOOKUP(F139,'3. Input (des)investeringen '!$B$11:$B$81,'3. Input (des)investeringen '!$D$11:$D$81)</f>
        <v>10</v>
      </c>
      <c r="K139" s="48">
        <f>_xlfn.XLOOKUP(F139,'3. Input (des)investeringen '!$B$11:$B$81,'3. Input (des)investeringen '!$E$11:$E$81)</f>
        <v>1</v>
      </c>
      <c r="L139" s="48">
        <f>'7. Input IC peakshaver'!J117</f>
        <v>0</v>
      </c>
      <c r="M139" s="48">
        <f>'7. Input IC peakshaver'!K117</f>
        <v>0</v>
      </c>
    </row>
    <row r="140" spans="2:13">
      <c r="B140" s="43" t="str">
        <f>'7. Input IC peakshaver'!B118</f>
        <v>Asset 82</v>
      </c>
      <c r="F140" s="43" t="str">
        <f>'7. Input IC peakshaver'!F118</f>
        <v>08 Inrichting gebouwen</v>
      </c>
      <c r="G140" s="43">
        <f>'7. Input IC peakshaver'!G118</f>
        <v>1999</v>
      </c>
      <c r="H140" s="48">
        <f>'7. Input IC peakshaver'!H118</f>
        <v>41263.56</v>
      </c>
      <c r="I140" s="43">
        <f>'7. Input IC peakshaver'!I118</f>
        <v>2021</v>
      </c>
      <c r="J140" s="48">
        <f>_xlfn.XLOOKUP(F140,'3. Input (des)investeringen '!$B$11:$B$81,'3. Input (des)investeringen '!$D$11:$D$81)</f>
        <v>10</v>
      </c>
      <c r="K140" s="48">
        <f>_xlfn.XLOOKUP(F140,'3. Input (des)investeringen '!$B$11:$B$81,'3. Input (des)investeringen '!$E$11:$E$81)</f>
        <v>0</v>
      </c>
      <c r="L140" s="48">
        <f>'7. Input IC peakshaver'!J118</f>
        <v>0</v>
      </c>
      <c r="M140" s="48">
        <f>'7. Input IC peakshaver'!K118</f>
        <v>0</v>
      </c>
    </row>
    <row r="141" spans="2:13">
      <c r="B141" s="43" t="str">
        <f>'7. Input IC peakshaver'!B119</f>
        <v>Asset 83</v>
      </c>
      <c r="F141" s="43" t="str">
        <f>'7. Input IC peakshaver'!F119</f>
        <v>09 Bedrijfsinventaris</v>
      </c>
      <c r="G141" s="43">
        <f>'7. Input IC peakshaver'!G119</f>
        <v>2000</v>
      </c>
      <c r="H141" s="48">
        <f>'7. Input IC peakshaver'!H119</f>
        <v>5312.4</v>
      </c>
      <c r="I141" s="43">
        <f>'7. Input IC peakshaver'!I119</f>
        <v>2021</v>
      </c>
      <c r="J141" s="48">
        <f>_xlfn.XLOOKUP(F141,'3. Input (des)investeringen '!$B$11:$B$81,'3. Input (des)investeringen '!$D$11:$D$81)</f>
        <v>10</v>
      </c>
      <c r="K141" s="48">
        <f>_xlfn.XLOOKUP(F141,'3. Input (des)investeringen '!$B$11:$B$81,'3. Input (des)investeringen '!$E$11:$E$81)</f>
        <v>1</v>
      </c>
      <c r="L141" s="48">
        <f>'7. Input IC peakshaver'!J119</f>
        <v>0</v>
      </c>
      <c r="M141" s="48">
        <f>'7. Input IC peakshaver'!K119</f>
        <v>0</v>
      </c>
    </row>
    <row r="142" spans="2:13">
      <c r="B142" s="43" t="str">
        <f>'7. Input IC peakshaver'!B120</f>
        <v>Asset 84</v>
      </c>
      <c r="F142" s="43" t="str">
        <f>'7. Input IC peakshaver'!F120</f>
        <v>37 ICT middelen 1</v>
      </c>
      <c r="G142" s="43">
        <f>'7. Input IC peakshaver'!G120</f>
        <v>2001</v>
      </c>
      <c r="H142" s="48">
        <f>'7. Input IC peakshaver'!H120</f>
        <v>1754908.7700000003</v>
      </c>
      <c r="I142" s="43">
        <f>'7. Input IC peakshaver'!I120</f>
        <v>2021</v>
      </c>
      <c r="J142" s="48">
        <f>_xlfn.XLOOKUP(F142,'3. Input (des)investeringen '!$B$11:$B$81,'3. Input (des)investeringen '!$D$11:$D$81)</f>
        <v>5</v>
      </c>
      <c r="K142" s="48">
        <f>_xlfn.XLOOKUP(F142,'3. Input (des)investeringen '!$B$11:$B$81,'3. Input (des)investeringen '!$E$11:$E$81)</f>
        <v>1</v>
      </c>
      <c r="L142" s="48">
        <f>'7. Input IC peakshaver'!J120</f>
        <v>0</v>
      </c>
      <c r="M142" s="48">
        <f>'7. Input IC peakshaver'!K120</f>
        <v>0</v>
      </c>
    </row>
    <row r="143" spans="2:13">
      <c r="B143" s="43" t="str">
        <f>'7. Input IC peakshaver'!B121</f>
        <v>Asset 85</v>
      </c>
      <c r="F143" s="43" t="str">
        <f>'7. Input IC peakshaver'!F121</f>
        <v>11 Werktuigen</v>
      </c>
      <c r="G143" s="43">
        <f>'7. Input IC peakshaver'!G121</f>
        <v>2000</v>
      </c>
      <c r="H143" s="48">
        <f>'7. Input IC peakshaver'!H121</f>
        <v>86461.709999999992</v>
      </c>
      <c r="I143" s="43">
        <f>'7. Input IC peakshaver'!I121</f>
        <v>2021</v>
      </c>
      <c r="J143" s="48">
        <f>_xlfn.XLOOKUP(F143,'3. Input (des)investeringen '!$B$11:$B$81,'3. Input (des)investeringen '!$D$11:$D$81)</f>
        <v>10</v>
      </c>
      <c r="K143" s="48">
        <f>_xlfn.XLOOKUP(F143,'3. Input (des)investeringen '!$B$11:$B$81,'3. Input (des)investeringen '!$E$11:$E$81)</f>
        <v>1</v>
      </c>
      <c r="L143" s="48">
        <f>'7. Input IC peakshaver'!J121</f>
        <v>0</v>
      </c>
      <c r="M143" s="48">
        <f>'7. Input IC peakshaver'!K121</f>
        <v>0</v>
      </c>
    </row>
    <row r="144" spans="2:13">
      <c r="B144" s="43" t="str">
        <f>'7. Input IC peakshaver'!B122</f>
        <v>Asset 86</v>
      </c>
      <c r="F144" s="43" t="str">
        <f>'7. Input IC peakshaver'!F122</f>
        <v>13 Aanhangwagens</v>
      </c>
      <c r="G144" s="43">
        <f>'7. Input IC peakshaver'!G122</f>
        <v>1998</v>
      </c>
      <c r="H144" s="48">
        <f>'7. Input IC peakshaver'!H122</f>
        <v>3630.24</v>
      </c>
      <c r="I144" s="43">
        <f>'7. Input IC peakshaver'!I122</f>
        <v>2021</v>
      </c>
      <c r="J144" s="48">
        <f>_xlfn.XLOOKUP(F144,'3. Input (des)investeringen '!$B$11:$B$81,'3. Input (des)investeringen '!$D$11:$D$81)</f>
        <v>10</v>
      </c>
      <c r="K144" s="48">
        <f>_xlfn.XLOOKUP(F144,'3. Input (des)investeringen '!$B$11:$B$81,'3. Input (des)investeringen '!$E$11:$E$81)</f>
        <v>1</v>
      </c>
      <c r="L144" s="48">
        <f>'7. Input IC peakshaver'!J122</f>
        <v>0</v>
      </c>
      <c r="M144" s="48">
        <f>'7. Input IC peakshaver'!K122</f>
        <v>0</v>
      </c>
    </row>
    <row r="145" spans="2:13">
      <c r="B145" s="43" t="str">
        <f>'7. Input IC peakshaver'!B123</f>
        <v>Asset 87</v>
      </c>
      <c r="F145" s="43" t="str">
        <f>'7. Input IC peakshaver'!F123</f>
        <v>37 ICT middelen 1</v>
      </c>
      <c r="G145" s="43">
        <f>'7. Input IC peakshaver'!G123</f>
        <v>2000</v>
      </c>
      <c r="H145" s="48">
        <f>'7. Input IC peakshaver'!H123</f>
        <v>63690.75</v>
      </c>
      <c r="I145" s="43">
        <f>'7. Input IC peakshaver'!I123</f>
        <v>2021</v>
      </c>
      <c r="J145" s="48">
        <f>_xlfn.XLOOKUP(F145,'3. Input (des)investeringen '!$B$11:$B$81,'3. Input (des)investeringen '!$D$11:$D$81)</f>
        <v>5</v>
      </c>
      <c r="K145" s="48">
        <f>_xlfn.XLOOKUP(F145,'3. Input (des)investeringen '!$B$11:$B$81,'3. Input (des)investeringen '!$E$11:$E$81)</f>
        <v>1</v>
      </c>
      <c r="L145" s="48">
        <f>'7. Input IC peakshaver'!J123</f>
        <v>0</v>
      </c>
      <c r="M145" s="48">
        <f>'7. Input IC peakshaver'!K123</f>
        <v>0</v>
      </c>
    </row>
    <row r="146" spans="2:13">
      <c r="B146" s="43" t="str">
        <f>'7. Input IC peakshaver'!B124</f>
        <v>Asset 88</v>
      </c>
      <c r="F146" s="43" t="str">
        <f>'7. Input IC peakshaver'!F124</f>
        <v>08 Inrichting gebouwen</v>
      </c>
      <c r="G146" s="43">
        <f>'7. Input IC peakshaver'!G124</f>
        <v>2000</v>
      </c>
      <c r="H146" s="48">
        <f>'7. Input IC peakshaver'!H124</f>
        <v>53314.77</v>
      </c>
      <c r="I146" s="43">
        <f>'7. Input IC peakshaver'!I124</f>
        <v>2021</v>
      </c>
      <c r="J146" s="48">
        <f>_xlfn.XLOOKUP(F146,'3. Input (des)investeringen '!$B$11:$B$81,'3. Input (des)investeringen '!$D$11:$D$81)</f>
        <v>10</v>
      </c>
      <c r="K146" s="48">
        <f>_xlfn.XLOOKUP(F146,'3. Input (des)investeringen '!$B$11:$B$81,'3. Input (des)investeringen '!$E$11:$E$81)</f>
        <v>0</v>
      </c>
      <c r="L146" s="48">
        <f>'7. Input IC peakshaver'!J124</f>
        <v>0</v>
      </c>
      <c r="M146" s="48">
        <f>'7. Input IC peakshaver'!K124</f>
        <v>0</v>
      </c>
    </row>
    <row r="147" spans="2:13">
      <c r="B147" s="43" t="str">
        <f>'7. Input IC peakshaver'!B125</f>
        <v>Asset 89</v>
      </c>
      <c r="F147" s="43" t="str">
        <f>'7. Input IC peakshaver'!F125</f>
        <v>14 Overig rollend materieel</v>
      </c>
      <c r="G147" s="43">
        <f>'7. Input IC peakshaver'!G125</f>
        <v>2000</v>
      </c>
      <c r="H147" s="48">
        <f>'7. Input IC peakshaver'!H125</f>
        <v>36334.86</v>
      </c>
      <c r="I147" s="43">
        <f>'7. Input IC peakshaver'!I125</f>
        <v>2021</v>
      </c>
      <c r="J147" s="48">
        <f>_xlfn.XLOOKUP(F147,'3. Input (des)investeringen '!$B$11:$B$81,'3. Input (des)investeringen '!$D$11:$D$81)</f>
        <v>10</v>
      </c>
      <c r="K147" s="48">
        <f>_xlfn.XLOOKUP(F147,'3. Input (des)investeringen '!$B$11:$B$81,'3. Input (des)investeringen '!$E$11:$E$81)</f>
        <v>1</v>
      </c>
      <c r="L147" s="48">
        <f>'7. Input IC peakshaver'!J125</f>
        <v>0</v>
      </c>
      <c r="M147" s="48">
        <f>'7. Input IC peakshaver'!K125</f>
        <v>0</v>
      </c>
    </row>
    <row r="148" spans="2:13">
      <c r="B148" s="43" t="str">
        <f>'7. Input IC peakshaver'!B126</f>
        <v>Asset 90</v>
      </c>
      <c r="F148" s="43" t="str">
        <f>'7. Input IC peakshaver'!F126</f>
        <v>06 Utiliteitsgebouwen</v>
      </c>
      <c r="G148" s="43">
        <f>'7. Input IC peakshaver'!G126</f>
        <v>2000</v>
      </c>
      <c r="H148" s="48">
        <f>'7. Input IC peakshaver'!H126</f>
        <v>61022.52</v>
      </c>
      <c r="I148" s="43">
        <f>'7. Input IC peakshaver'!I126</f>
        <v>2021</v>
      </c>
      <c r="J148" s="48">
        <f>_xlfn.XLOOKUP(F148,'3. Input (des)investeringen '!$B$11:$B$81,'3. Input (des)investeringen '!$D$11:$D$81)</f>
        <v>30</v>
      </c>
      <c r="K148" s="48">
        <f>_xlfn.XLOOKUP(F148,'3. Input (des)investeringen '!$B$11:$B$81,'3. Input (des)investeringen '!$E$11:$E$81)</f>
        <v>0</v>
      </c>
      <c r="L148" s="48">
        <f>'7. Input IC peakshaver'!J126</f>
        <v>25541.383007029126</v>
      </c>
      <c r="M148" s="48">
        <f>'7. Input IC peakshaver'!K126</f>
        <v>0</v>
      </c>
    </row>
    <row r="149" spans="2:13">
      <c r="B149" s="43" t="str">
        <f>'7. Input IC peakshaver'!B127</f>
        <v>Asset 91</v>
      </c>
      <c r="F149" s="43" t="str">
        <f>'7. Input IC peakshaver'!F127</f>
        <v>11 Werktuigen</v>
      </c>
      <c r="G149" s="43">
        <f>'7. Input IC peakshaver'!G127</f>
        <v>2001</v>
      </c>
      <c r="H149" s="48">
        <f>'7. Input IC peakshaver'!H127</f>
        <v>11928.48</v>
      </c>
      <c r="I149" s="43">
        <f>'7. Input IC peakshaver'!I127</f>
        <v>2021</v>
      </c>
      <c r="J149" s="48">
        <f>_xlfn.XLOOKUP(F149,'3. Input (des)investeringen '!$B$11:$B$81,'3. Input (des)investeringen '!$D$11:$D$81)</f>
        <v>10</v>
      </c>
      <c r="K149" s="48">
        <f>_xlfn.XLOOKUP(F149,'3. Input (des)investeringen '!$B$11:$B$81,'3. Input (des)investeringen '!$E$11:$E$81)</f>
        <v>1</v>
      </c>
      <c r="L149" s="48">
        <f>'7. Input IC peakshaver'!J127</f>
        <v>0</v>
      </c>
      <c r="M149" s="48">
        <f>'7. Input IC peakshaver'!K127</f>
        <v>0</v>
      </c>
    </row>
    <row r="150" spans="2:13">
      <c r="B150" s="43" t="str">
        <f>'7. Input IC peakshaver'!B128</f>
        <v>Asset 92</v>
      </c>
      <c r="F150" s="43" t="str">
        <f>'7. Input IC peakshaver'!F128</f>
        <v>14 Overig rollend materieel</v>
      </c>
      <c r="G150" s="43">
        <f>'7. Input IC peakshaver'!G128</f>
        <v>2001</v>
      </c>
      <c r="H150" s="48">
        <f>'7. Input IC peakshaver'!H128</f>
        <v>70639.289999999994</v>
      </c>
      <c r="I150" s="43">
        <f>'7. Input IC peakshaver'!I128</f>
        <v>2021</v>
      </c>
      <c r="J150" s="48">
        <f>_xlfn.XLOOKUP(F150,'3. Input (des)investeringen '!$B$11:$B$81,'3. Input (des)investeringen '!$D$11:$D$81)</f>
        <v>10</v>
      </c>
      <c r="K150" s="48">
        <f>_xlfn.XLOOKUP(F150,'3. Input (des)investeringen '!$B$11:$B$81,'3. Input (des)investeringen '!$E$11:$E$81)</f>
        <v>1</v>
      </c>
      <c r="L150" s="48">
        <f>'7. Input IC peakshaver'!J128</f>
        <v>0</v>
      </c>
      <c r="M150" s="48">
        <f>'7. Input IC peakshaver'!K128</f>
        <v>0</v>
      </c>
    </row>
    <row r="151" spans="2:13">
      <c r="B151" s="43" t="str">
        <f>'7. Input IC peakshaver'!B129</f>
        <v>Asset 93</v>
      </c>
      <c r="F151" s="43" t="str">
        <f>'7. Input IC peakshaver'!F129</f>
        <v>09 Bedrijfsinventaris</v>
      </c>
      <c r="G151" s="43">
        <f>'7. Input IC peakshaver'!G129</f>
        <v>2001</v>
      </c>
      <c r="H151" s="48">
        <f>'7. Input IC peakshaver'!H129</f>
        <v>55051.729999999996</v>
      </c>
      <c r="I151" s="43">
        <f>'7. Input IC peakshaver'!I129</f>
        <v>2021</v>
      </c>
      <c r="J151" s="48">
        <f>_xlfn.XLOOKUP(F151,'3. Input (des)investeringen '!$B$11:$B$81,'3. Input (des)investeringen '!$D$11:$D$81)</f>
        <v>10</v>
      </c>
      <c r="K151" s="48">
        <f>_xlfn.XLOOKUP(F151,'3. Input (des)investeringen '!$B$11:$B$81,'3. Input (des)investeringen '!$E$11:$E$81)</f>
        <v>1</v>
      </c>
      <c r="L151" s="48">
        <f>'7. Input IC peakshaver'!J129</f>
        <v>0</v>
      </c>
      <c r="M151" s="48">
        <f>'7. Input IC peakshaver'!K129</f>
        <v>0</v>
      </c>
    </row>
    <row r="152" spans="2:13">
      <c r="B152" s="43" t="str">
        <f>'7. Input IC peakshaver'!B130</f>
        <v>Asset 94</v>
      </c>
      <c r="F152" s="43" t="str">
        <f>'7. Input IC peakshaver'!F130</f>
        <v>10 Gereedschap</v>
      </c>
      <c r="G152" s="43">
        <f>'7. Input IC peakshaver'!G130</f>
        <v>2002</v>
      </c>
      <c r="H152" s="48">
        <f>'7. Input IC peakshaver'!H130</f>
        <v>26546</v>
      </c>
      <c r="I152" s="43">
        <f>'7. Input IC peakshaver'!I130</f>
        <v>2021</v>
      </c>
      <c r="J152" s="48">
        <f>_xlfn.XLOOKUP(F152,'3. Input (des)investeringen '!$B$11:$B$81,'3. Input (des)investeringen '!$D$11:$D$81)</f>
        <v>10</v>
      </c>
      <c r="K152" s="48">
        <f>_xlfn.XLOOKUP(F152,'3. Input (des)investeringen '!$B$11:$B$81,'3. Input (des)investeringen '!$E$11:$E$81)</f>
        <v>1</v>
      </c>
      <c r="L152" s="48">
        <f>'7. Input IC peakshaver'!J130</f>
        <v>0</v>
      </c>
      <c r="M152" s="48">
        <f>'7. Input IC peakshaver'!K130</f>
        <v>0</v>
      </c>
    </row>
    <row r="153" spans="2:13">
      <c r="B153" s="43" t="str">
        <f>'7. Input IC peakshaver'!B131</f>
        <v>Asset 95</v>
      </c>
      <c r="F153" s="43" t="str">
        <f>'7. Input IC peakshaver'!F131</f>
        <v>03 Verremeting</v>
      </c>
      <c r="G153" s="43">
        <f>'7. Input IC peakshaver'!G131</f>
        <v>2001</v>
      </c>
      <c r="H153" s="48">
        <f>'7. Input IC peakshaver'!H131</f>
        <v>16968.61</v>
      </c>
      <c r="I153" s="43">
        <f>'7. Input IC peakshaver'!I131</f>
        <v>2021</v>
      </c>
      <c r="J153" s="48">
        <f>_xlfn.XLOOKUP(F153,'3. Input (des)investeringen '!$B$11:$B$81,'3. Input (des)investeringen '!$D$11:$D$81)</f>
        <v>5</v>
      </c>
      <c r="K153" s="48">
        <f>_xlfn.XLOOKUP(F153,'3. Input (des)investeringen '!$B$11:$B$81,'3. Input (des)investeringen '!$E$11:$E$81)</f>
        <v>1</v>
      </c>
      <c r="L153" s="48">
        <f>'7. Input IC peakshaver'!J131</f>
        <v>0</v>
      </c>
      <c r="M153" s="48">
        <f>'7. Input IC peakshaver'!K131</f>
        <v>0</v>
      </c>
    </row>
    <row r="154" spans="2:13">
      <c r="B154" s="43" t="str">
        <f>'7. Input IC peakshaver'!B132</f>
        <v>Asset 96</v>
      </c>
      <c r="F154" s="43" t="str">
        <f>'7. Input IC peakshaver'!F132</f>
        <v>08 Inrichting gebouwen</v>
      </c>
      <c r="G154" s="43">
        <f>'7. Input IC peakshaver'!G132</f>
        <v>2001</v>
      </c>
      <c r="H154" s="48">
        <f>'7. Input IC peakshaver'!H132</f>
        <v>7752.83</v>
      </c>
      <c r="I154" s="43">
        <f>'7. Input IC peakshaver'!I132</f>
        <v>2021</v>
      </c>
      <c r="J154" s="48">
        <f>_xlfn.XLOOKUP(F154,'3. Input (des)investeringen '!$B$11:$B$81,'3. Input (des)investeringen '!$D$11:$D$81)</f>
        <v>10</v>
      </c>
      <c r="K154" s="48">
        <f>_xlfn.XLOOKUP(F154,'3. Input (des)investeringen '!$B$11:$B$81,'3. Input (des)investeringen '!$E$11:$E$81)</f>
        <v>0</v>
      </c>
      <c r="L154" s="48">
        <f>'7. Input IC peakshaver'!J132</f>
        <v>0</v>
      </c>
      <c r="M154" s="48">
        <f>'7. Input IC peakshaver'!K132</f>
        <v>0</v>
      </c>
    </row>
    <row r="155" spans="2:13">
      <c r="B155" s="43" t="str">
        <f>'7. Input IC peakshaver'!B133</f>
        <v>Asset 97</v>
      </c>
      <c r="F155" s="43" t="str">
        <f>'7. Input IC peakshaver'!F133</f>
        <v>37 ICT middelen 1 (gaschromatografen en comptabele meting)</v>
      </c>
      <c r="G155" s="43">
        <f>'7. Input IC peakshaver'!G133</f>
        <v>2001</v>
      </c>
      <c r="H155" s="48">
        <f>'7. Input IC peakshaver'!H133</f>
        <v>757040.92</v>
      </c>
      <c r="I155" s="43">
        <f>'7. Input IC peakshaver'!I133</f>
        <v>2021</v>
      </c>
      <c r="J155" s="48">
        <f>_xlfn.XLOOKUP(F155,'3. Input (des)investeringen '!$B$11:$B$81,'3. Input (des)investeringen '!$D$11:$D$81)</f>
        <v>5</v>
      </c>
      <c r="K155" s="48">
        <f>_xlfn.XLOOKUP(F155,'3. Input (des)investeringen '!$B$11:$B$81,'3. Input (des)investeringen '!$E$11:$E$81)</f>
        <v>0</v>
      </c>
      <c r="L155" s="48">
        <f>'7. Input IC peakshaver'!J133</f>
        <v>0</v>
      </c>
      <c r="M155" s="48">
        <f>'7. Input IC peakshaver'!K133</f>
        <v>0</v>
      </c>
    </row>
    <row r="156" spans="2:13">
      <c r="B156" s="43" t="str">
        <f>'7. Input IC peakshaver'!B134</f>
        <v>Asset 98</v>
      </c>
      <c r="F156" s="43" t="str">
        <f>'7. Input IC peakshaver'!F134</f>
        <v>13 Aanhangwagens</v>
      </c>
      <c r="G156" s="43">
        <f>'7. Input IC peakshaver'!G134</f>
        <v>2001</v>
      </c>
      <c r="H156" s="48">
        <f>'7. Input IC peakshaver'!H134</f>
        <v>2746.92</v>
      </c>
      <c r="I156" s="43">
        <f>'7. Input IC peakshaver'!I134</f>
        <v>2021</v>
      </c>
      <c r="J156" s="48">
        <f>_xlfn.XLOOKUP(F156,'3. Input (des)investeringen '!$B$11:$B$81,'3. Input (des)investeringen '!$D$11:$D$81)</f>
        <v>10</v>
      </c>
      <c r="K156" s="48">
        <f>_xlfn.XLOOKUP(F156,'3. Input (des)investeringen '!$B$11:$B$81,'3. Input (des)investeringen '!$E$11:$E$81)</f>
        <v>1</v>
      </c>
      <c r="L156" s="48">
        <f>'7. Input IC peakshaver'!J134</f>
        <v>0</v>
      </c>
      <c r="M156" s="48">
        <f>'7. Input IC peakshaver'!K134</f>
        <v>0</v>
      </c>
    </row>
    <row r="157" spans="2:13">
      <c r="B157" s="43" t="str">
        <f>'7. Input IC peakshaver'!B135</f>
        <v>Asset 99</v>
      </c>
      <c r="F157" s="43" t="str">
        <f>'7. Input IC peakshaver'!F135</f>
        <v>11 Werktuigen</v>
      </c>
      <c r="G157" s="43">
        <f>'7. Input IC peakshaver'!G135</f>
        <v>2002</v>
      </c>
      <c r="H157" s="48">
        <f>'7. Input IC peakshaver'!H135</f>
        <v>108571.05</v>
      </c>
      <c r="I157" s="43">
        <f>'7. Input IC peakshaver'!I135</f>
        <v>2021</v>
      </c>
      <c r="J157" s="48">
        <f>_xlfn.XLOOKUP(F157,'3. Input (des)investeringen '!$B$11:$B$81,'3. Input (des)investeringen '!$D$11:$D$81)</f>
        <v>10</v>
      </c>
      <c r="K157" s="48">
        <f>_xlfn.XLOOKUP(F157,'3. Input (des)investeringen '!$B$11:$B$81,'3. Input (des)investeringen '!$E$11:$E$81)</f>
        <v>1</v>
      </c>
      <c r="L157" s="48">
        <f>'7. Input IC peakshaver'!J135</f>
        <v>0</v>
      </c>
      <c r="M157" s="48">
        <f>'7. Input IC peakshaver'!K135</f>
        <v>0</v>
      </c>
    </row>
    <row r="158" spans="2:13">
      <c r="B158" s="43" t="str">
        <f>'7. Input IC peakshaver'!B136</f>
        <v>Asset 100</v>
      </c>
      <c r="F158" s="43" t="str">
        <f>'7. Input IC peakshaver'!F136</f>
        <v>37 ICT middelen 1 (gaschromatografen en comptabele meting)</v>
      </c>
      <c r="G158" s="43">
        <f>'7. Input IC peakshaver'!G136</f>
        <v>2002</v>
      </c>
      <c r="H158" s="48">
        <f>'7. Input IC peakshaver'!H136</f>
        <v>27589.78</v>
      </c>
      <c r="I158" s="43">
        <f>'7. Input IC peakshaver'!I136</f>
        <v>2021</v>
      </c>
      <c r="J158" s="48">
        <f>_xlfn.XLOOKUP(F158,'3. Input (des)investeringen '!$B$11:$B$81,'3. Input (des)investeringen '!$D$11:$D$81)</f>
        <v>5</v>
      </c>
      <c r="K158" s="48">
        <f>_xlfn.XLOOKUP(F158,'3. Input (des)investeringen '!$B$11:$B$81,'3. Input (des)investeringen '!$E$11:$E$81)</f>
        <v>0</v>
      </c>
      <c r="L158" s="48">
        <f>'7. Input IC peakshaver'!J136</f>
        <v>0</v>
      </c>
      <c r="M158" s="48">
        <f>'7. Input IC peakshaver'!K136</f>
        <v>0</v>
      </c>
    </row>
    <row r="159" spans="2:13">
      <c r="B159" s="43" t="str">
        <f>'7. Input IC peakshaver'!B137</f>
        <v>Asset 101</v>
      </c>
      <c r="F159" s="43" t="str">
        <f>'7. Input IC peakshaver'!F137</f>
        <v>14 Overig rollend materieel</v>
      </c>
      <c r="G159" s="43">
        <f>'7. Input IC peakshaver'!G137</f>
        <v>2002</v>
      </c>
      <c r="H159" s="48">
        <f>'7. Input IC peakshaver'!H137</f>
        <v>7905</v>
      </c>
      <c r="I159" s="43">
        <f>'7. Input IC peakshaver'!I137</f>
        <v>2021</v>
      </c>
      <c r="J159" s="48">
        <f>_xlfn.XLOOKUP(F159,'3. Input (des)investeringen '!$B$11:$B$81,'3. Input (des)investeringen '!$D$11:$D$81)</f>
        <v>10</v>
      </c>
      <c r="K159" s="48">
        <f>_xlfn.XLOOKUP(F159,'3. Input (des)investeringen '!$B$11:$B$81,'3. Input (des)investeringen '!$E$11:$E$81)</f>
        <v>1</v>
      </c>
      <c r="L159" s="48">
        <f>'7. Input IC peakshaver'!J137</f>
        <v>0</v>
      </c>
      <c r="M159" s="48">
        <f>'7. Input IC peakshaver'!K137</f>
        <v>0</v>
      </c>
    </row>
    <row r="160" spans="2:13">
      <c r="B160" s="43" t="str">
        <f>'7. Input IC peakshaver'!B138</f>
        <v>Asset 102</v>
      </c>
      <c r="F160" s="43" t="str">
        <f>'7. Input IC peakshaver'!F138</f>
        <v>13 Aanhangwagens</v>
      </c>
      <c r="G160" s="43">
        <f>'7. Input IC peakshaver'!G138</f>
        <v>2002</v>
      </c>
      <c r="H160" s="48">
        <f>'7. Input IC peakshaver'!H138</f>
        <v>1243</v>
      </c>
      <c r="I160" s="43">
        <f>'7. Input IC peakshaver'!I138</f>
        <v>2021</v>
      </c>
      <c r="J160" s="48">
        <f>_xlfn.XLOOKUP(F160,'3. Input (des)investeringen '!$B$11:$B$81,'3. Input (des)investeringen '!$D$11:$D$81)</f>
        <v>10</v>
      </c>
      <c r="K160" s="48">
        <f>_xlfn.XLOOKUP(F160,'3. Input (des)investeringen '!$B$11:$B$81,'3. Input (des)investeringen '!$E$11:$E$81)</f>
        <v>1</v>
      </c>
      <c r="L160" s="48">
        <f>'7. Input IC peakshaver'!J138</f>
        <v>0</v>
      </c>
      <c r="M160" s="48">
        <f>'7. Input IC peakshaver'!K138</f>
        <v>0</v>
      </c>
    </row>
    <row r="161" spans="2:13">
      <c r="B161" s="43" t="str">
        <f>'7. Input IC peakshaver'!B139</f>
        <v>Asset 103</v>
      </c>
      <c r="F161" s="43" t="str">
        <f>'7. Input IC peakshaver'!F139</f>
        <v>06 Utiliteitsgebouwen</v>
      </c>
      <c r="G161" s="43">
        <f>'7. Input IC peakshaver'!G139</f>
        <v>2002</v>
      </c>
      <c r="H161" s="48">
        <f>'7. Input IC peakshaver'!H139</f>
        <v>68637.27</v>
      </c>
      <c r="I161" s="43">
        <f>'7. Input IC peakshaver'!I139</f>
        <v>2021</v>
      </c>
      <c r="J161" s="48">
        <f>_xlfn.XLOOKUP(F161,'3. Input (des)investeringen '!$B$11:$B$81,'3. Input (des)investeringen '!$D$11:$D$81)</f>
        <v>30</v>
      </c>
      <c r="K161" s="48">
        <f>_xlfn.XLOOKUP(F161,'3. Input (des)investeringen '!$B$11:$B$81,'3. Input (des)investeringen '!$E$11:$E$81)</f>
        <v>0</v>
      </c>
      <c r="L161" s="48">
        <f>'7. Input IC peakshaver'!J139</f>
        <v>33068.469795601901</v>
      </c>
      <c r="M161" s="48">
        <f>'7. Input IC peakshaver'!K139</f>
        <v>0</v>
      </c>
    </row>
    <row r="162" spans="2:13">
      <c r="B162" s="43" t="str">
        <f>'7. Input IC peakshaver'!B140</f>
        <v>Asset 104</v>
      </c>
      <c r="F162" s="43" t="str">
        <f>'7. Input IC peakshaver'!F140</f>
        <v>09 Bedrijfsinventaris</v>
      </c>
      <c r="G162" s="43">
        <f>'7. Input IC peakshaver'!G140</f>
        <v>2003</v>
      </c>
      <c r="H162" s="48">
        <f>'7. Input IC peakshaver'!H140</f>
        <v>108222.26</v>
      </c>
      <c r="I162" s="43">
        <f>'7. Input IC peakshaver'!I140</f>
        <v>2021</v>
      </c>
      <c r="J162" s="48">
        <f>_xlfn.XLOOKUP(F162,'3. Input (des)investeringen '!$B$11:$B$81,'3. Input (des)investeringen '!$D$11:$D$81)</f>
        <v>10</v>
      </c>
      <c r="K162" s="48">
        <f>_xlfn.XLOOKUP(F162,'3. Input (des)investeringen '!$B$11:$B$81,'3. Input (des)investeringen '!$E$11:$E$81)</f>
        <v>1</v>
      </c>
      <c r="L162" s="48">
        <f>'7. Input IC peakshaver'!J140</f>
        <v>0</v>
      </c>
      <c r="M162" s="48">
        <f>'7. Input IC peakshaver'!K140</f>
        <v>0</v>
      </c>
    </row>
    <row r="163" spans="2:13">
      <c r="B163" s="43" t="str">
        <f>'7. Input IC peakshaver'!B141</f>
        <v>Asset 105</v>
      </c>
      <c r="F163" s="43" t="str">
        <f>'7. Input IC peakshaver'!F141</f>
        <v>11 Werktuigen</v>
      </c>
      <c r="G163" s="43">
        <f>'7. Input IC peakshaver'!G141</f>
        <v>2003</v>
      </c>
      <c r="H163" s="48">
        <f>'7. Input IC peakshaver'!H141</f>
        <v>135681.9</v>
      </c>
      <c r="I163" s="43">
        <f>'7. Input IC peakshaver'!I141</f>
        <v>2021</v>
      </c>
      <c r="J163" s="48">
        <f>_xlfn.XLOOKUP(F163,'3. Input (des)investeringen '!$B$11:$B$81,'3. Input (des)investeringen '!$D$11:$D$81)</f>
        <v>10</v>
      </c>
      <c r="K163" s="48">
        <f>_xlfn.XLOOKUP(F163,'3. Input (des)investeringen '!$B$11:$B$81,'3. Input (des)investeringen '!$E$11:$E$81)</f>
        <v>1</v>
      </c>
      <c r="L163" s="48">
        <f>'7. Input IC peakshaver'!J141</f>
        <v>0</v>
      </c>
      <c r="M163" s="48">
        <f>'7. Input IC peakshaver'!K141</f>
        <v>0</v>
      </c>
    </row>
    <row r="164" spans="2:13">
      <c r="B164" s="43" t="str">
        <f>'7. Input IC peakshaver'!B142</f>
        <v>Asset 106</v>
      </c>
      <c r="F164" s="43" t="str">
        <f>'7. Input IC peakshaver'!F142</f>
        <v>37 ICT middelen 1</v>
      </c>
      <c r="G164" s="43">
        <f>'7. Input IC peakshaver'!G142</f>
        <v>2003</v>
      </c>
      <c r="H164" s="48">
        <f>'7. Input IC peakshaver'!H142</f>
        <v>869353.66999999993</v>
      </c>
      <c r="I164" s="43">
        <f>'7. Input IC peakshaver'!I142</f>
        <v>2021</v>
      </c>
      <c r="J164" s="48">
        <f>_xlfn.XLOOKUP(F164,'3. Input (des)investeringen '!$B$11:$B$81,'3. Input (des)investeringen '!$D$11:$D$81)</f>
        <v>5</v>
      </c>
      <c r="K164" s="48">
        <f>_xlfn.XLOOKUP(F164,'3. Input (des)investeringen '!$B$11:$B$81,'3. Input (des)investeringen '!$E$11:$E$81)</f>
        <v>1</v>
      </c>
      <c r="L164" s="48">
        <f>'7. Input IC peakshaver'!J142</f>
        <v>0</v>
      </c>
      <c r="M164" s="48">
        <f>'7. Input IC peakshaver'!K142</f>
        <v>0</v>
      </c>
    </row>
    <row r="165" spans="2:13">
      <c r="B165" s="43" t="str">
        <f>'7. Input IC peakshaver'!B143</f>
        <v>Asset 107</v>
      </c>
      <c r="F165" s="43" t="str">
        <f>'7. Input IC peakshaver'!F143</f>
        <v>37 ICT middelen 1 (gaschromatografen en comptabele meting)</v>
      </c>
      <c r="G165" s="43">
        <f>'7. Input IC peakshaver'!G143</f>
        <v>2003</v>
      </c>
      <c r="H165" s="48">
        <f>'7. Input IC peakshaver'!H143</f>
        <v>1210667.97</v>
      </c>
      <c r="I165" s="43">
        <f>'7. Input IC peakshaver'!I143</f>
        <v>2021</v>
      </c>
      <c r="J165" s="48">
        <f>_xlfn.XLOOKUP(F165,'3. Input (des)investeringen '!$B$11:$B$81,'3. Input (des)investeringen '!$D$11:$D$81)</f>
        <v>5</v>
      </c>
      <c r="K165" s="48">
        <f>_xlfn.XLOOKUP(F165,'3. Input (des)investeringen '!$B$11:$B$81,'3. Input (des)investeringen '!$E$11:$E$81)</f>
        <v>0</v>
      </c>
      <c r="L165" s="48">
        <f>'7. Input IC peakshaver'!J143</f>
        <v>0</v>
      </c>
      <c r="M165" s="48">
        <f>'7. Input IC peakshaver'!K143</f>
        <v>0</v>
      </c>
    </row>
    <row r="166" spans="2:13">
      <c r="B166" s="43" t="str">
        <f>'7. Input IC peakshaver'!B144</f>
        <v>Asset 108</v>
      </c>
      <c r="F166" s="43" t="str">
        <f>'7. Input IC peakshaver'!F144</f>
        <v>10 Gereedschap</v>
      </c>
      <c r="G166" s="43">
        <f>'7. Input IC peakshaver'!G144</f>
        <v>2003</v>
      </c>
      <c r="H166" s="48">
        <f>'7. Input IC peakshaver'!H144</f>
        <v>62325</v>
      </c>
      <c r="I166" s="43">
        <f>'7. Input IC peakshaver'!I144</f>
        <v>2021</v>
      </c>
      <c r="J166" s="48">
        <f>_xlfn.XLOOKUP(F166,'3. Input (des)investeringen '!$B$11:$B$81,'3. Input (des)investeringen '!$D$11:$D$81)</f>
        <v>10</v>
      </c>
      <c r="K166" s="48">
        <f>_xlfn.XLOOKUP(F166,'3. Input (des)investeringen '!$B$11:$B$81,'3. Input (des)investeringen '!$E$11:$E$81)</f>
        <v>1</v>
      </c>
      <c r="L166" s="48">
        <f>'7. Input IC peakshaver'!J144</f>
        <v>0</v>
      </c>
      <c r="M166" s="48">
        <f>'7. Input IC peakshaver'!K144</f>
        <v>0</v>
      </c>
    </row>
    <row r="167" spans="2:13">
      <c r="B167" s="43" t="str">
        <f>'7. Input IC peakshaver'!B145</f>
        <v>Asset 109</v>
      </c>
      <c r="F167" s="43" t="str">
        <f>'7. Input IC peakshaver'!F145</f>
        <v>06 Utiliteitsgebouwen</v>
      </c>
      <c r="G167" s="43">
        <f>'7. Input IC peakshaver'!G145</f>
        <v>2003</v>
      </c>
      <c r="H167" s="48">
        <f>'7. Input IC peakshaver'!H145</f>
        <v>206366.74</v>
      </c>
      <c r="I167" s="43">
        <f>'7. Input IC peakshaver'!I145</f>
        <v>2021</v>
      </c>
      <c r="J167" s="48">
        <f>_xlfn.XLOOKUP(F167,'3. Input (des)investeringen '!$B$11:$B$81,'3. Input (des)investeringen '!$D$11:$D$81)</f>
        <v>30</v>
      </c>
      <c r="K167" s="48">
        <f>_xlfn.XLOOKUP(F167,'3. Input (des)investeringen '!$B$11:$B$81,'3. Input (des)investeringen '!$E$11:$E$81)</f>
        <v>0</v>
      </c>
      <c r="L167" s="48">
        <f>'7. Input IC peakshaver'!J145</f>
        <v>105414.90479883776</v>
      </c>
      <c r="M167" s="48">
        <f>'7. Input IC peakshaver'!K145</f>
        <v>0</v>
      </c>
    </row>
    <row r="168" spans="2:13">
      <c r="B168" s="43" t="str">
        <f>'7. Input IC peakshaver'!B146</f>
        <v>Asset 110</v>
      </c>
      <c r="F168" s="43" t="str">
        <f>'7. Input IC peakshaver'!F146</f>
        <v>13 Aanhangwagens</v>
      </c>
      <c r="G168" s="43">
        <f>'7. Input IC peakshaver'!G146</f>
        <v>2003</v>
      </c>
      <c r="H168" s="48">
        <f>'7. Input IC peakshaver'!H146</f>
        <v>1830.54</v>
      </c>
      <c r="I168" s="43">
        <f>'7. Input IC peakshaver'!I146</f>
        <v>2021</v>
      </c>
      <c r="J168" s="48">
        <f>_xlfn.XLOOKUP(F168,'3. Input (des)investeringen '!$B$11:$B$81,'3. Input (des)investeringen '!$D$11:$D$81)</f>
        <v>10</v>
      </c>
      <c r="K168" s="48">
        <f>_xlfn.XLOOKUP(F168,'3. Input (des)investeringen '!$B$11:$B$81,'3. Input (des)investeringen '!$E$11:$E$81)</f>
        <v>1</v>
      </c>
      <c r="L168" s="48">
        <f>'7. Input IC peakshaver'!J146</f>
        <v>0</v>
      </c>
      <c r="M168" s="48">
        <f>'7. Input IC peakshaver'!K146</f>
        <v>0</v>
      </c>
    </row>
    <row r="169" spans="2:13">
      <c r="B169" s="43" t="str">
        <f>'7. Input IC peakshaver'!B147</f>
        <v>Asset 111</v>
      </c>
      <c r="F169" s="43" t="str">
        <f>'7. Input IC peakshaver'!F147</f>
        <v>37 ICT middelen 1</v>
      </c>
      <c r="G169" s="43">
        <f>'7. Input IC peakshaver'!G147</f>
        <v>2004</v>
      </c>
      <c r="H169" s="48">
        <f>'7. Input IC peakshaver'!H147</f>
        <v>2583848.4300000002</v>
      </c>
      <c r="I169" s="43">
        <f>'7. Input IC peakshaver'!I147</f>
        <v>2021</v>
      </c>
      <c r="J169" s="48">
        <f>_xlfn.XLOOKUP(F169,'3. Input (des)investeringen '!$B$11:$B$81,'3. Input (des)investeringen '!$D$11:$D$81)</f>
        <v>5</v>
      </c>
      <c r="K169" s="48">
        <f>_xlfn.XLOOKUP(F169,'3. Input (des)investeringen '!$B$11:$B$81,'3. Input (des)investeringen '!$E$11:$E$81)</f>
        <v>1</v>
      </c>
      <c r="L169" s="48">
        <f>'7. Input IC peakshaver'!J147</f>
        <v>0</v>
      </c>
      <c r="M169" s="48">
        <f>'7. Input IC peakshaver'!K147</f>
        <v>0</v>
      </c>
    </row>
    <row r="170" spans="2:13">
      <c r="B170" s="43" t="str">
        <f>'7. Input IC peakshaver'!B148</f>
        <v>Asset 112</v>
      </c>
      <c r="F170" s="43" t="str">
        <f>'7. Input IC peakshaver'!F148</f>
        <v>37 ICT middelen 1 (gaschromatografen en comptabele meting)</v>
      </c>
      <c r="G170" s="43">
        <f>'7. Input IC peakshaver'!G148</f>
        <v>2004</v>
      </c>
      <c r="H170" s="48">
        <f>'7. Input IC peakshaver'!H148</f>
        <v>263122.5</v>
      </c>
      <c r="I170" s="43">
        <f>'7. Input IC peakshaver'!I148</f>
        <v>2021</v>
      </c>
      <c r="J170" s="48">
        <f>_xlfn.XLOOKUP(F170,'3. Input (des)investeringen '!$B$11:$B$81,'3. Input (des)investeringen '!$D$11:$D$81)</f>
        <v>5</v>
      </c>
      <c r="K170" s="48">
        <f>_xlfn.XLOOKUP(F170,'3. Input (des)investeringen '!$B$11:$B$81,'3. Input (des)investeringen '!$E$11:$E$81)</f>
        <v>0</v>
      </c>
      <c r="L170" s="48">
        <f>'7. Input IC peakshaver'!J148</f>
        <v>0</v>
      </c>
      <c r="M170" s="48">
        <f>'7. Input IC peakshaver'!K148</f>
        <v>0</v>
      </c>
    </row>
    <row r="171" spans="2:13">
      <c r="B171" s="43" t="str">
        <f>'7. Input IC peakshaver'!B149</f>
        <v>Asset 113</v>
      </c>
      <c r="F171" s="43" t="str">
        <f>'7. Input IC peakshaver'!F149</f>
        <v>09 Bedrijfsinventaris</v>
      </c>
      <c r="G171" s="43">
        <f>'7. Input IC peakshaver'!G149</f>
        <v>2004</v>
      </c>
      <c r="H171" s="48">
        <f>'7. Input IC peakshaver'!H149</f>
        <v>142655</v>
      </c>
      <c r="I171" s="43">
        <f>'7. Input IC peakshaver'!I149</f>
        <v>2021</v>
      </c>
      <c r="J171" s="48">
        <f>_xlfn.XLOOKUP(F171,'3. Input (des)investeringen '!$B$11:$B$81,'3. Input (des)investeringen '!$D$11:$D$81)</f>
        <v>10</v>
      </c>
      <c r="K171" s="48">
        <f>_xlfn.XLOOKUP(F171,'3. Input (des)investeringen '!$B$11:$B$81,'3. Input (des)investeringen '!$E$11:$E$81)</f>
        <v>1</v>
      </c>
      <c r="L171" s="48">
        <f>'7. Input IC peakshaver'!J149</f>
        <v>0</v>
      </c>
      <c r="M171" s="48">
        <f>'7. Input IC peakshaver'!K149</f>
        <v>0</v>
      </c>
    </row>
    <row r="172" spans="2:13">
      <c r="B172" s="43" t="str">
        <f>'7. Input IC peakshaver'!B150</f>
        <v>Asset 114</v>
      </c>
      <c r="F172" s="43" t="str">
        <f>'7. Input IC peakshaver'!F150</f>
        <v>11 Werktuigen</v>
      </c>
      <c r="G172" s="43">
        <f>'7. Input IC peakshaver'!G150</f>
        <v>2004</v>
      </c>
      <c r="H172" s="48">
        <f>'7. Input IC peakshaver'!H150</f>
        <v>77020.09</v>
      </c>
      <c r="I172" s="43">
        <f>'7. Input IC peakshaver'!I150</f>
        <v>2021</v>
      </c>
      <c r="J172" s="48">
        <f>_xlfn.XLOOKUP(F172,'3. Input (des)investeringen '!$B$11:$B$81,'3. Input (des)investeringen '!$D$11:$D$81)</f>
        <v>10</v>
      </c>
      <c r="K172" s="48">
        <f>_xlfn.XLOOKUP(F172,'3. Input (des)investeringen '!$B$11:$B$81,'3. Input (des)investeringen '!$E$11:$E$81)</f>
        <v>1</v>
      </c>
      <c r="L172" s="48">
        <f>'7. Input IC peakshaver'!J150</f>
        <v>0</v>
      </c>
      <c r="M172" s="48">
        <f>'7. Input IC peakshaver'!K150</f>
        <v>0</v>
      </c>
    </row>
    <row r="173" spans="2:13">
      <c r="B173" s="43" t="str">
        <f>'7. Input IC peakshaver'!B151</f>
        <v>Asset 115</v>
      </c>
      <c r="F173" s="43" t="str">
        <f>'7. Input IC peakshaver'!F151</f>
        <v>14 Overig rollend materieel</v>
      </c>
      <c r="G173" s="43">
        <f>'7. Input IC peakshaver'!G151</f>
        <v>2004</v>
      </c>
      <c r="H173" s="48">
        <f>'7. Input IC peakshaver'!H151</f>
        <v>195332.07</v>
      </c>
      <c r="I173" s="43">
        <f>'7. Input IC peakshaver'!I151</f>
        <v>2021</v>
      </c>
      <c r="J173" s="48">
        <f>_xlfn.XLOOKUP(F173,'3. Input (des)investeringen '!$B$11:$B$81,'3. Input (des)investeringen '!$D$11:$D$81)</f>
        <v>10</v>
      </c>
      <c r="K173" s="48">
        <f>_xlfn.XLOOKUP(F173,'3. Input (des)investeringen '!$B$11:$B$81,'3. Input (des)investeringen '!$E$11:$E$81)</f>
        <v>1</v>
      </c>
      <c r="L173" s="48">
        <f>'7. Input IC peakshaver'!J151</f>
        <v>0</v>
      </c>
      <c r="M173" s="48">
        <f>'7. Input IC peakshaver'!K151</f>
        <v>0</v>
      </c>
    </row>
    <row r="174" spans="2:13">
      <c r="B174" s="43" t="str">
        <f>'7. Input IC peakshaver'!B152</f>
        <v>Asset 116</v>
      </c>
      <c r="F174" s="43" t="str">
        <f>'7. Input IC peakshaver'!F152</f>
        <v>13 Aanhangwagens</v>
      </c>
      <c r="G174" s="43">
        <f>'7. Input IC peakshaver'!G152</f>
        <v>2004</v>
      </c>
      <c r="H174" s="48">
        <f>'7. Input IC peakshaver'!H152</f>
        <v>1265</v>
      </c>
      <c r="I174" s="43">
        <f>'7. Input IC peakshaver'!I152</f>
        <v>2021</v>
      </c>
      <c r="J174" s="48">
        <f>_xlfn.XLOOKUP(F174,'3. Input (des)investeringen '!$B$11:$B$81,'3. Input (des)investeringen '!$D$11:$D$81)</f>
        <v>10</v>
      </c>
      <c r="K174" s="48">
        <f>_xlfn.XLOOKUP(F174,'3. Input (des)investeringen '!$B$11:$B$81,'3. Input (des)investeringen '!$E$11:$E$81)</f>
        <v>1</v>
      </c>
      <c r="L174" s="48">
        <f>'7. Input IC peakshaver'!J152</f>
        <v>0</v>
      </c>
      <c r="M174" s="48">
        <f>'7. Input IC peakshaver'!K152</f>
        <v>0</v>
      </c>
    </row>
    <row r="175" spans="2:13">
      <c r="B175" s="43" t="str">
        <f>'7. Input IC peakshaver'!B153</f>
        <v>Asset 117</v>
      </c>
      <c r="F175" s="43" t="str">
        <f>'7. Input IC peakshaver'!F153</f>
        <v>08 Inrichting gebouwen</v>
      </c>
      <c r="G175" s="43">
        <f>'7. Input IC peakshaver'!G153</f>
        <v>2004</v>
      </c>
      <c r="H175" s="48">
        <f>'7. Input IC peakshaver'!H153</f>
        <v>62865.23</v>
      </c>
      <c r="I175" s="43">
        <f>'7. Input IC peakshaver'!I153</f>
        <v>2021</v>
      </c>
      <c r="J175" s="48">
        <f>_xlfn.XLOOKUP(F175,'3. Input (des)investeringen '!$B$11:$B$81,'3. Input (des)investeringen '!$D$11:$D$81)</f>
        <v>10</v>
      </c>
      <c r="K175" s="48">
        <f>_xlfn.XLOOKUP(F175,'3. Input (des)investeringen '!$B$11:$B$81,'3. Input (des)investeringen '!$E$11:$E$81)</f>
        <v>0</v>
      </c>
      <c r="L175" s="48">
        <f>'7. Input IC peakshaver'!J153</f>
        <v>0</v>
      </c>
      <c r="M175" s="48">
        <f>'7. Input IC peakshaver'!K153</f>
        <v>0</v>
      </c>
    </row>
    <row r="176" spans="2:13">
      <c r="B176" s="43" t="str">
        <f>'7. Input IC peakshaver'!B154</f>
        <v>Asset 118</v>
      </c>
      <c r="F176" s="43" t="str">
        <f>'7. Input IC peakshaver'!F154</f>
        <v>12 Motorvoertuigen</v>
      </c>
      <c r="G176" s="43">
        <f>'7. Input IC peakshaver'!G154</f>
        <v>2004</v>
      </c>
      <c r="H176" s="48">
        <f>'7. Input IC peakshaver'!H154</f>
        <v>47369.03</v>
      </c>
      <c r="I176" s="43">
        <f>'7. Input IC peakshaver'!I154</f>
        <v>2021</v>
      </c>
      <c r="J176" s="48">
        <f>_xlfn.XLOOKUP(F176,'3. Input (des)investeringen '!$B$11:$B$81,'3. Input (des)investeringen '!$D$11:$D$81)</f>
        <v>10</v>
      </c>
      <c r="K176" s="48">
        <f>_xlfn.XLOOKUP(F176,'3. Input (des)investeringen '!$B$11:$B$81,'3. Input (des)investeringen '!$E$11:$E$81)</f>
        <v>1</v>
      </c>
      <c r="L176" s="48">
        <f>'7. Input IC peakshaver'!J154</f>
        <v>0</v>
      </c>
      <c r="M176" s="48">
        <f>'7. Input IC peakshaver'!K154</f>
        <v>0</v>
      </c>
    </row>
    <row r="177" spans="2:13">
      <c r="B177" s="43" t="str">
        <f>'7. Input IC peakshaver'!B155</f>
        <v>Asset 119</v>
      </c>
      <c r="F177" s="43" t="str">
        <f>'7. Input IC peakshaver'!F155</f>
        <v>06 Utiliteitsgebouwen</v>
      </c>
      <c r="G177" s="43">
        <f>'7. Input IC peakshaver'!G155</f>
        <v>2005</v>
      </c>
      <c r="H177" s="48">
        <f>'7. Input IC peakshaver'!H155</f>
        <v>13716.41</v>
      </c>
      <c r="I177" s="43">
        <f>'7. Input IC peakshaver'!I155</f>
        <v>2021</v>
      </c>
      <c r="J177" s="48">
        <f>_xlfn.XLOOKUP(F177,'3. Input (des)investeringen '!$B$11:$B$81,'3. Input (des)investeringen '!$D$11:$D$81)</f>
        <v>30</v>
      </c>
      <c r="K177" s="48">
        <f>_xlfn.XLOOKUP(F177,'3. Input (des)investeringen '!$B$11:$B$81,'3. Input (des)investeringen '!$E$11:$E$81)</f>
        <v>0</v>
      </c>
      <c r="L177" s="48">
        <f>'7. Input IC peakshaver'!J155</f>
        <v>7968.2289834864932</v>
      </c>
      <c r="M177" s="48">
        <f>'7. Input IC peakshaver'!K155</f>
        <v>0</v>
      </c>
    </row>
    <row r="178" spans="2:13">
      <c r="B178" s="43" t="str">
        <f>'7. Input IC peakshaver'!B156</f>
        <v>Asset 120</v>
      </c>
      <c r="F178" s="43" t="str">
        <f>'7. Input IC peakshaver'!F156</f>
        <v>13 Aanhangwagens</v>
      </c>
      <c r="G178" s="43">
        <f>'7. Input IC peakshaver'!G156</f>
        <v>2005</v>
      </c>
      <c r="H178" s="48">
        <f>'7. Input IC peakshaver'!H156</f>
        <v>5690.5</v>
      </c>
      <c r="I178" s="43">
        <f>'7. Input IC peakshaver'!I156</f>
        <v>2021</v>
      </c>
      <c r="J178" s="48">
        <f>_xlfn.XLOOKUP(F178,'3. Input (des)investeringen '!$B$11:$B$81,'3. Input (des)investeringen '!$D$11:$D$81)</f>
        <v>10</v>
      </c>
      <c r="K178" s="48">
        <f>_xlfn.XLOOKUP(F178,'3. Input (des)investeringen '!$B$11:$B$81,'3. Input (des)investeringen '!$E$11:$E$81)</f>
        <v>1</v>
      </c>
      <c r="L178" s="48">
        <f>'7. Input IC peakshaver'!J156</f>
        <v>0</v>
      </c>
      <c r="M178" s="48">
        <f>'7. Input IC peakshaver'!K156</f>
        <v>0</v>
      </c>
    </row>
    <row r="179" spans="2:13">
      <c r="B179" s="43" t="str">
        <f>'7. Input IC peakshaver'!B157</f>
        <v>Asset 121</v>
      </c>
      <c r="F179" s="43" t="str">
        <f>'7. Input IC peakshaver'!F157</f>
        <v>08 Inrichting gebouwen</v>
      </c>
      <c r="G179" s="43">
        <f>'7. Input IC peakshaver'!G157</f>
        <v>2005</v>
      </c>
      <c r="H179" s="48">
        <f>'7. Input IC peakshaver'!H157</f>
        <v>149702.98000000001</v>
      </c>
      <c r="I179" s="43">
        <f>'7. Input IC peakshaver'!I157</f>
        <v>2021</v>
      </c>
      <c r="J179" s="48">
        <f>_xlfn.XLOOKUP(F179,'3. Input (des)investeringen '!$B$11:$B$81,'3. Input (des)investeringen '!$D$11:$D$81)</f>
        <v>10</v>
      </c>
      <c r="K179" s="48">
        <f>_xlfn.XLOOKUP(F179,'3. Input (des)investeringen '!$B$11:$B$81,'3. Input (des)investeringen '!$E$11:$E$81)</f>
        <v>0</v>
      </c>
      <c r="L179" s="48">
        <f>'7. Input IC peakshaver'!J157</f>
        <v>0</v>
      </c>
      <c r="M179" s="48">
        <f>'7. Input IC peakshaver'!K157</f>
        <v>0</v>
      </c>
    </row>
    <row r="180" spans="2:13">
      <c r="B180" s="43" t="str">
        <f>'7. Input IC peakshaver'!B158</f>
        <v>Asset 122</v>
      </c>
      <c r="F180" s="43" t="str">
        <f>'7. Input IC peakshaver'!F158</f>
        <v>12 Motorvoertuigen</v>
      </c>
      <c r="G180" s="43">
        <f>'7. Input IC peakshaver'!G158</f>
        <v>2005</v>
      </c>
      <c r="H180" s="48">
        <f>'7. Input IC peakshaver'!H158</f>
        <v>144500</v>
      </c>
      <c r="I180" s="43">
        <f>'7. Input IC peakshaver'!I158</f>
        <v>2021</v>
      </c>
      <c r="J180" s="48">
        <f>_xlfn.XLOOKUP(F180,'3. Input (des)investeringen '!$B$11:$B$81,'3. Input (des)investeringen '!$D$11:$D$81)</f>
        <v>10</v>
      </c>
      <c r="K180" s="48">
        <f>_xlfn.XLOOKUP(F180,'3. Input (des)investeringen '!$B$11:$B$81,'3. Input (des)investeringen '!$E$11:$E$81)</f>
        <v>1</v>
      </c>
      <c r="L180" s="48">
        <f>'7. Input IC peakshaver'!J158</f>
        <v>0</v>
      </c>
      <c r="M180" s="48">
        <f>'7. Input IC peakshaver'!K158</f>
        <v>0</v>
      </c>
    </row>
    <row r="181" spans="2:13">
      <c r="B181" s="43" t="str">
        <f>'7. Input IC peakshaver'!B159</f>
        <v>Asset 123</v>
      </c>
      <c r="F181" s="43" t="str">
        <f>'7. Input IC peakshaver'!F159</f>
        <v>09 Bedrijfsinventaris</v>
      </c>
      <c r="G181" s="43">
        <f>'7. Input IC peakshaver'!G159</f>
        <v>2005</v>
      </c>
      <c r="H181" s="48">
        <f>'7. Input IC peakshaver'!H159</f>
        <v>22500</v>
      </c>
      <c r="I181" s="43">
        <f>'7. Input IC peakshaver'!I159</f>
        <v>2021</v>
      </c>
      <c r="J181" s="48">
        <f>_xlfn.XLOOKUP(F181,'3. Input (des)investeringen '!$B$11:$B$81,'3. Input (des)investeringen '!$D$11:$D$81)</f>
        <v>10</v>
      </c>
      <c r="K181" s="48">
        <f>_xlfn.XLOOKUP(F181,'3. Input (des)investeringen '!$B$11:$B$81,'3. Input (des)investeringen '!$E$11:$E$81)</f>
        <v>1</v>
      </c>
      <c r="L181" s="48">
        <f>'7. Input IC peakshaver'!J159</f>
        <v>0</v>
      </c>
      <c r="M181" s="48">
        <f>'7. Input IC peakshaver'!K159</f>
        <v>0</v>
      </c>
    </row>
    <row r="182" spans="2:13">
      <c r="B182" s="43" t="str">
        <f>'7. Input IC peakshaver'!B160</f>
        <v>Asset 124</v>
      </c>
      <c r="F182" s="43" t="str">
        <f>'7. Input IC peakshaver'!F160</f>
        <v>14 Overig rollend materieel</v>
      </c>
      <c r="G182" s="43">
        <f>'7. Input IC peakshaver'!G160</f>
        <v>2006</v>
      </c>
      <c r="H182" s="48">
        <f>'7. Input IC peakshaver'!H160</f>
        <v>23374</v>
      </c>
      <c r="I182" s="43">
        <f>'7. Input IC peakshaver'!I160</f>
        <v>2021</v>
      </c>
      <c r="J182" s="48">
        <f>_xlfn.XLOOKUP(F182,'3. Input (des)investeringen '!$B$11:$B$81,'3. Input (des)investeringen '!$D$11:$D$81)</f>
        <v>10</v>
      </c>
      <c r="K182" s="48">
        <f>_xlfn.XLOOKUP(F182,'3. Input (des)investeringen '!$B$11:$B$81,'3. Input (des)investeringen '!$E$11:$E$81)</f>
        <v>1</v>
      </c>
      <c r="L182" s="48">
        <f>'7. Input IC peakshaver'!J160</f>
        <v>0</v>
      </c>
      <c r="M182" s="48">
        <f>'7. Input IC peakshaver'!K160</f>
        <v>0</v>
      </c>
    </row>
    <row r="183" spans="2:13">
      <c r="B183" s="43" t="str">
        <f>'7. Input IC peakshaver'!B161</f>
        <v>Asset 125</v>
      </c>
      <c r="F183" s="43" t="str">
        <f>'7. Input IC peakshaver'!F161</f>
        <v>06 Utiliteitsgebouwen</v>
      </c>
      <c r="G183" s="43">
        <f>'7. Input IC peakshaver'!G161</f>
        <v>2006</v>
      </c>
      <c r="H183" s="48">
        <f>'7. Input IC peakshaver'!H161</f>
        <v>216791.4</v>
      </c>
      <c r="I183" s="43">
        <f>'7. Input IC peakshaver'!I161</f>
        <v>2021</v>
      </c>
      <c r="J183" s="48">
        <f>_xlfn.XLOOKUP(F183,'3. Input (des)investeringen '!$B$11:$B$81,'3. Input (des)investeringen '!$D$11:$D$81)</f>
        <v>30</v>
      </c>
      <c r="K183" s="48">
        <f>_xlfn.XLOOKUP(F183,'3. Input (des)investeringen '!$B$11:$B$81,'3. Input (des)investeringen '!$E$11:$E$81)</f>
        <v>0</v>
      </c>
      <c r="L183" s="48">
        <f>'7. Input IC peakshaver'!J161</f>
        <v>132877.0119526372</v>
      </c>
      <c r="M183" s="48">
        <f>'7. Input IC peakshaver'!K161</f>
        <v>0</v>
      </c>
    </row>
    <row r="184" spans="2:13">
      <c r="B184" s="43" t="str">
        <f>'7. Input IC peakshaver'!B162</f>
        <v>Asset 126</v>
      </c>
      <c r="F184" s="43" t="str">
        <f>'7. Input IC peakshaver'!F162</f>
        <v>11 Werktuigen</v>
      </c>
      <c r="G184" s="43">
        <f>'7. Input IC peakshaver'!G162</f>
        <v>2006</v>
      </c>
      <c r="H184" s="48">
        <f>'7. Input IC peakshaver'!H162</f>
        <v>39984.959999999999</v>
      </c>
      <c r="I184" s="43">
        <f>'7. Input IC peakshaver'!I162</f>
        <v>2021</v>
      </c>
      <c r="J184" s="48">
        <f>_xlfn.XLOOKUP(F184,'3. Input (des)investeringen '!$B$11:$B$81,'3. Input (des)investeringen '!$D$11:$D$81)</f>
        <v>10</v>
      </c>
      <c r="K184" s="48">
        <f>_xlfn.XLOOKUP(F184,'3. Input (des)investeringen '!$B$11:$B$81,'3. Input (des)investeringen '!$E$11:$E$81)</f>
        <v>1</v>
      </c>
      <c r="L184" s="48">
        <f>'7. Input IC peakshaver'!J162</f>
        <v>0</v>
      </c>
      <c r="M184" s="48">
        <f>'7. Input IC peakshaver'!K162</f>
        <v>0</v>
      </c>
    </row>
    <row r="185" spans="2:13">
      <c r="B185" s="43" t="str">
        <f>'7. Input IC peakshaver'!B163</f>
        <v>Asset 127</v>
      </c>
      <c r="F185" s="43" t="str">
        <f>'7. Input IC peakshaver'!F163</f>
        <v>06 Utiliteitsgebouwen</v>
      </c>
      <c r="G185" s="43">
        <f>'7. Input IC peakshaver'!G163</f>
        <v>2007</v>
      </c>
      <c r="H185" s="48">
        <f>'7. Input IC peakshaver'!H163</f>
        <v>25858.771191949236</v>
      </c>
      <c r="I185" s="43">
        <f>'7. Input IC peakshaver'!I163</f>
        <v>2021</v>
      </c>
      <c r="J185" s="48">
        <f>_xlfn.XLOOKUP(F185,'3. Input (des)investeringen '!$B$11:$B$81,'3. Input (des)investeringen '!$D$11:$D$81)</f>
        <v>30</v>
      </c>
      <c r="K185" s="48">
        <f>_xlfn.XLOOKUP(F185,'3. Input (des)investeringen '!$B$11:$B$81,'3. Input (des)investeringen '!$E$11:$E$81)</f>
        <v>0</v>
      </c>
      <c r="L185" s="48">
        <f>'7. Input IC peakshaver'!J163</f>
        <v>16708.652536273155</v>
      </c>
      <c r="M185" s="48">
        <f>'7. Input IC peakshaver'!K163</f>
        <v>0</v>
      </c>
    </row>
    <row r="186" spans="2:13">
      <c r="B186" s="43" t="str">
        <f>'7. Input IC peakshaver'!B164</f>
        <v>Asset 128</v>
      </c>
      <c r="F186" s="43" t="str">
        <f>'7. Input IC peakshaver'!F164</f>
        <v>11 Werktuigen</v>
      </c>
      <c r="G186" s="43">
        <f>'7. Input IC peakshaver'!G164</f>
        <v>2007</v>
      </c>
      <c r="H186" s="48">
        <f>'7. Input IC peakshaver'!H164</f>
        <v>1088351.8199999998</v>
      </c>
      <c r="I186" s="43">
        <f>'7. Input IC peakshaver'!I164</f>
        <v>2021</v>
      </c>
      <c r="J186" s="48">
        <f>_xlfn.XLOOKUP(F186,'3. Input (des)investeringen '!$B$11:$B$81,'3. Input (des)investeringen '!$D$11:$D$81)</f>
        <v>10</v>
      </c>
      <c r="K186" s="48">
        <f>_xlfn.XLOOKUP(F186,'3. Input (des)investeringen '!$B$11:$B$81,'3. Input (des)investeringen '!$E$11:$E$81)</f>
        <v>1</v>
      </c>
      <c r="L186" s="48">
        <f>'7. Input IC peakshaver'!J164</f>
        <v>0</v>
      </c>
      <c r="M186" s="48">
        <f>'7. Input IC peakshaver'!K164</f>
        <v>0</v>
      </c>
    </row>
    <row r="187" spans="2:13">
      <c r="B187" s="43" t="str">
        <f>'7. Input IC peakshaver'!B165</f>
        <v>Asset 129</v>
      </c>
      <c r="F187" s="43" t="str">
        <f>'7. Input IC peakshaver'!F165</f>
        <v>14 Overig rollend materieel</v>
      </c>
      <c r="G187" s="43">
        <f>'7. Input IC peakshaver'!G165</f>
        <v>2007</v>
      </c>
      <c r="H187" s="48">
        <f>'7. Input IC peakshaver'!H165</f>
        <v>661943.85</v>
      </c>
      <c r="I187" s="43">
        <f>'7. Input IC peakshaver'!I165</f>
        <v>2021</v>
      </c>
      <c r="J187" s="48">
        <f>_xlfn.XLOOKUP(F187,'3. Input (des)investeringen '!$B$11:$B$81,'3. Input (des)investeringen '!$D$11:$D$81)</f>
        <v>10</v>
      </c>
      <c r="K187" s="48">
        <f>_xlfn.XLOOKUP(F187,'3. Input (des)investeringen '!$B$11:$B$81,'3. Input (des)investeringen '!$E$11:$E$81)</f>
        <v>1</v>
      </c>
      <c r="L187" s="48">
        <f>'7. Input IC peakshaver'!J165</f>
        <v>0</v>
      </c>
      <c r="M187" s="48">
        <f>'7. Input IC peakshaver'!K165</f>
        <v>0</v>
      </c>
    </row>
    <row r="188" spans="2:13">
      <c r="B188" s="43" t="str">
        <f>'7. Input IC peakshaver'!B166</f>
        <v>Asset 130</v>
      </c>
      <c r="F188" s="43" t="str">
        <f>'7. Input IC peakshaver'!F166</f>
        <v>12 Motorvoertuigen</v>
      </c>
      <c r="G188" s="43">
        <f>'7. Input IC peakshaver'!G166</f>
        <v>2007</v>
      </c>
      <c r="H188" s="48">
        <f>'7. Input IC peakshaver'!H166</f>
        <v>154091.65000000002</v>
      </c>
      <c r="I188" s="43">
        <f>'7. Input IC peakshaver'!I166</f>
        <v>2021</v>
      </c>
      <c r="J188" s="48">
        <f>_xlfn.XLOOKUP(F188,'3. Input (des)investeringen '!$B$11:$B$81,'3. Input (des)investeringen '!$D$11:$D$81)</f>
        <v>10</v>
      </c>
      <c r="K188" s="48">
        <f>_xlfn.XLOOKUP(F188,'3. Input (des)investeringen '!$B$11:$B$81,'3. Input (des)investeringen '!$E$11:$E$81)</f>
        <v>1</v>
      </c>
      <c r="L188" s="48">
        <f>'7. Input IC peakshaver'!J166</f>
        <v>0</v>
      </c>
      <c r="M188" s="48">
        <f>'7. Input IC peakshaver'!K166</f>
        <v>0</v>
      </c>
    </row>
    <row r="189" spans="2:13">
      <c r="B189" s="43" t="str">
        <f>'7. Input IC peakshaver'!B167</f>
        <v>Asset 131</v>
      </c>
      <c r="F189" s="43" t="str">
        <f>'7. Input IC peakshaver'!F167</f>
        <v>05 Wegen en terreinvoorzieningen</v>
      </c>
      <c r="G189" s="43">
        <f>'7. Input IC peakshaver'!G167</f>
        <v>2007</v>
      </c>
      <c r="H189" s="48">
        <f>'7. Input IC peakshaver'!H167</f>
        <v>79744.08</v>
      </c>
      <c r="I189" s="43">
        <f>'7. Input IC peakshaver'!I167</f>
        <v>2021</v>
      </c>
      <c r="J189" s="48">
        <f>_xlfn.XLOOKUP(F189,'3. Input (des)investeringen '!$B$11:$B$81,'3. Input (des)investeringen '!$D$11:$D$81)</f>
        <v>10</v>
      </c>
      <c r="K189" s="48">
        <f>_xlfn.XLOOKUP(F189,'3. Input (des)investeringen '!$B$11:$B$81,'3. Input (des)investeringen '!$E$11:$E$81)</f>
        <v>0</v>
      </c>
      <c r="L189" s="48">
        <f>'7. Input IC peakshaver'!J167</f>
        <v>0</v>
      </c>
      <c r="M189" s="48">
        <f>'7. Input IC peakshaver'!K167</f>
        <v>0</v>
      </c>
    </row>
    <row r="190" spans="2:13">
      <c r="B190" s="43" t="str">
        <f>'7. Input IC peakshaver'!B168</f>
        <v>Asset 132</v>
      </c>
      <c r="F190" s="43" t="str">
        <f>'7. Input IC peakshaver'!F168</f>
        <v>20 Kantoorgebouwen</v>
      </c>
      <c r="G190" s="43">
        <f>'7. Input IC peakshaver'!G168</f>
        <v>2008</v>
      </c>
      <c r="H190" s="48">
        <f>'7. Input IC peakshaver'!H168</f>
        <v>4978200.5000000009</v>
      </c>
      <c r="I190" s="43">
        <f>'7. Input IC peakshaver'!I168</f>
        <v>2021</v>
      </c>
      <c r="J190" s="48">
        <f>_xlfn.XLOOKUP(F190,'3. Input (des)investeringen '!$B$11:$B$81,'3. Input (des)investeringen '!$D$11:$D$81)</f>
        <v>30</v>
      </c>
      <c r="K190" s="48">
        <f>_xlfn.XLOOKUP(F190,'3. Input (des)investeringen '!$B$11:$B$81,'3. Input (des)investeringen '!$E$11:$E$81)</f>
        <v>0</v>
      </c>
      <c r="L190" s="48">
        <f>'7. Input IC peakshaver'!J168</f>
        <v>3386936.2239016104</v>
      </c>
      <c r="M190" s="48">
        <f>'7. Input IC peakshaver'!K168</f>
        <v>0</v>
      </c>
    </row>
    <row r="191" spans="2:13">
      <c r="B191" s="43" t="str">
        <f>'7. Input IC peakshaver'!B169</f>
        <v>Asset 133</v>
      </c>
      <c r="F191" s="43" t="str">
        <f>'7. Input IC peakshaver'!F169</f>
        <v>06 Utiliteitsgebouwen</v>
      </c>
      <c r="G191" s="43">
        <f>'7. Input IC peakshaver'!G169</f>
        <v>2008</v>
      </c>
      <c r="H191" s="48">
        <f>'7. Input IC peakshaver'!H169</f>
        <v>233293.04544821067</v>
      </c>
      <c r="I191" s="43">
        <f>'7. Input IC peakshaver'!I169</f>
        <v>2021</v>
      </c>
      <c r="J191" s="48">
        <f>_xlfn.XLOOKUP(F191,'3. Input (des)investeringen '!$B$11:$B$81,'3. Input (des)investeringen '!$D$11:$D$81)</f>
        <v>30</v>
      </c>
      <c r="K191" s="48">
        <f>_xlfn.XLOOKUP(F191,'3. Input (des)investeringen '!$B$11:$B$81,'3. Input (des)investeringen '!$E$11:$E$81)</f>
        <v>0</v>
      </c>
      <c r="L191" s="48">
        <f>'7. Input IC peakshaver'!J169</f>
        <v>158721.74421517763</v>
      </c>
      <c r="M191" s="48">
        <f>'7. Input IC peakshaver'!K169</f>
        <v>0</v>
      </c>
    </row>
    <row r="192" spans="2:13">
      <c r="B192" s="43" t="str">
        <f>'7. Input IC peakshaver'!B170</f>
        <v>Asset 134</v>
      </c>
      <c r="F192" s="43" t="str">
        <f>'7. Input IC peakshaver'!F170</f>
        <v>10 Gereedschap</v>
      </c>
      <c r="G192" s="43">
        <f>'7. Input IC peakshaver'!G170</f>
        <v>2008</v>
      </c>
      <c r="H192" s="48">
        <f>'7. Input IC peakshaver'!H170</f>
        <v>178157.88</v>
      </c>
      <c r="I192" s="43">
        <f>'7. Input IC peakshaver'!I170</f>
        <v>2021</v>
      </c>
      <c r="J192" s="48">
        <f>_xlfn.XLOOKUP(F192,'3. Input (des)investeringen '!$B$11:$B$81,'3. Input (des)investeringen '!$D$11:$D$81)</f>
        <v>10</v>
      </c>
      <c r="K192" s="48">
        <f>_xlfn.XLOOKUP(F192,'3. Input (des)investeringen '!$B$11:$B$81,'3. Input (des)investeringen '!$E$11:$E$81)</f>
        <v>1</v>
      </c>
      <c r="L192" s="48">
        <f>'7. Input IC peakshaver'!J170</f>
        <v>0</v>
      </c>
      <c r="M192" s="48">
        <f>'7. Input IC peakshaver'!K170</f>
        <v>0</v>
      </c>
    </row>
    <row r="193" spans="2:13">
      <c r="B193" s="43" t="str">
        <f>'7. Input IC peakshaver'!B171</f>
        <v>Asset 135</v>
      </c>
      <c r="F193" s="43" t="str">
        <f>'7. Input IC peakshaver'!F171</f>
        <v>14 Overig rollend materieel</v>
      </c>
      <c r="G193" s="43">
        <f>'7. Input IC peakshaver'!G171</f>
        <v>2008</v>
      </c>
      <c r="H193" s="48">
        <f>'7. Input IC peakshaver'!H171</f>
        <v>1299449.8500000001</v>
      </c>
      <c r="I193" s="43">
        <f>'7. Input IC peakshaver'!I171</f>
        <v>2021</v>
      </c>
      <c r="J193" s="48">
        <f>_xlfn.XLOOKUP(F193,'3. Input (des)investeringen '!$B$11:$B$81,'3. Input (des)investeringen '!$D$11:$D$81)</f>
        <v>10</v>
      </c>
      <c r="K193" s="48">
        <f>_xlfn.XLOOKUP(F193,'3. Input (des)investeringen '!$B$11:$B$81,'3. Input (des)investeringen '!$E$11:$E$81)</f>
        <v>1</v>
      </c>
      <c r="L193" s="48">
        <f>'7. Input IC peakshaver'!J171</f>
        <v>0</v>
      </c>
      <c r="M193" s="48">
        <f>'7. Input IC peakshaver'!K171</f>
        <v>0</v>
      </c>
    </row>
    <row r="194" spans="2:13">
      <c r="B194" s="43" t="str">
        <f>'7. Input IC peakshaver'!B172</f>
        <v>Asset 136</v>
      </c>
      <c r="F194" s="43" t="str">
        <f>'7. Input IC peakshaver'!F172</f>
        <v>37 ICT middelen 1 (gaschromatografen en comptabele meting)</v>
      </c>
      <c r="G194" s="43">
        <f>'7. Input IC peakshaver'!G172</f>
        <v>2008</v>
      </c>
      <c r="H194" s="48">
        <f>'7. Input IC peakshaver'!H172</f>
        <v>8310.1200000000008</v>
      </c>
      <c r="I194" s="43">
        <f>'7. Input IC peakshaver'!I172</f>
        <v>2021</v>
      </c>
      <c r="J194" s="48">
        <f>_xlfn.XLOOKUP(F194,'3. Input (des)investeringen '!$B$11:$B$81,'3. Input (des)investeringen '!$D$11:$D$81)</f>
        <v>5</v>
      </c>
      <c r="K194" s="48">
        <f>_xlfn.XLOOKUP(F194,'3. Input (des)investeringen '!$B$11:$B$81,'3. Input (des)investeringen '!$E$11:$E$81)</f>
        <v>0</v>
      </c>
      <c r="L194" s="48">
        <f>'7. Input IC peakshaver'!J172</f>
        <v>0</v>
      </c>
      <c r="M194" s="48">
        <f>'7. Input IC peakshaver'!K172</f>
        <v>0</v>
      </c>
    </row>
    <row r="195" spans="2:13">
      <c r="B195" s="43" t="str">
        <f>'7. Input IC peakshaver'!B173</f>
        <v>Asset 137</v>
      </c>
      <c r="F195" s="43" t="str">
        <f>'7. Input IC peakshaver'!F173</f>
        <v>11 Werktuigen</v>
      </c>
      <c r="G195" s="43">
        <f>'7. Input IC peakshaver'!G173</f>
        <v>2008</v>
      </c>
      <c r="H195" s="48">
        <f>'7. Input IC peakshaver'!H173</f>
        <v>427546.18</v>
      </c>
      <c r="I195" s="43">
        <f>'7. Input IC peakshaver'!I173</f>
        <v>2021</v>
      </c>
      <c r="J195" s="48">
        <f>_xlfn.XLOOKUP(F195,'3. Input (des)investeringen '!$B$11:$B$81,'3. Input (des)investeringen '!$D$11:$D$81)</f>
        <v>10</v>
      </c>
      <c r="K195" s="48">
        <f>_xlfn.XLOOKUP(F195,'3. Input (des)investeringen '!$B$11:$B$81,'3. Input (des)investeringen '!$E$11:$E$81)</f>
        <v>1</v>
      </c>
      <c r="L195" s="48">
        <f>'7. Input IC peakshaver'!J173</f>
        <v>0</v>
      </c>
      <c r="M195" s="48">
        <f>'7. Input IC peakshaver'!K173</f>
        <v>0</v>
      </c>
    </row>
    <row r="196" spans="2:13">
      <c r="B196" s="43" t="str">
        <f>'7. Input IC peakshaver'!B174</f>
        <v>Asset 138</v>
      </c>
      <c r="F196" s="43" t="str">
        <f>'7. Input IC peakshaver'!F174</f>
        <v>08 Inrichting gebouwen</v>
      </c>
      <c r="G196" s="43">
        <f>'7. Input IC peakshaver'!G174</f>
        <v>2008</v>
      </c>
      <c r="H196" s="48">
        <f>'7. Input IC peakshaver'!H174</f>
        <v>1194171.3899999999</v>
      </c>
      <c r="I196" s="43">
        <f>'7. Input IC peakshaver'!I174</f>
        <v>2021</v>
      </c>
      <c r="J196" s="48">
        <f>_xlfn.XLOOKUP(F196,'3. Input (des)investeringen '!$B$11:$B$81,'3. Input (des)investeringen '!$D$11:$D$81)</f>
        <v>10</v>
      </c>
      <c r="K196" s="48">
        <f>_xlfn.XLOOKUP(F196,'3. Input (des)investeringen '!$B$11:$B$81,'3. Input (des)investeringen '!$E$11:$E$81)</f>
        <v>0</v>
      </c>
      <c r="L196" s="48">
        <f>'7. Input IC peakshaver'!J174</f>
        <v>0</v>
      </c>
      <c r="M196" s="48">
        <f>'7. Input IC peakshaver'!K174</f>
        <v>0</v>
      </c>
    </row>
    <row r="197" spans="2:13">
      <c r="B197" s="43" t="str">
        <f>'7. Input IC peakshaver'!B175</f>
        <v>Asset 139</v>
      </c>
      <c r="F197" s="43" t="str">
        <f>'7. Input IC peakshaver'!F175</f>
        <v>08 Inrichting gebouwen</v>
      </c>
      <c r="G197" s="43">
        <f>'7. Input IC peakshaver'!G175</f>
        <v>2009</v>
      </c>
      <c r="H197" s="48">
        <f>'7. Input IC peakshaver'!H175</f>
        <v>124506.82</v>
      </c>
      <c r="I197" s="43">
        <f>'7. Input IC peakshaver'!I175</f>
        <v>2021</v>
      </c>
      <c r="J197" s="48">
        <f>_xlfn.XLOOKUP(F197,'3. Input (des)investeringen '!$B$11:$B$81,'3. Input (des)investeringen '!$D$11:$D$81)</f>
        <v>10</v>
      </c>
      <c r="K197" s="48">
        <f>_xlfn.XLOOKUP(F197,'3. Input (des)investeringen '!$B$11:$B$81,'3. Input (des)investeringen '!$E$11:$E$81)</f>
        <v>0</v>
      </c>
      <c r="L197" s="48">
        <f>'7. Input IC peakshaver'!J175</f>
        <v>0</v>
      </c>
      <c r="M197" s="48">
        <f>'7. Input IC peakshaver'!K175</f>
        <v>0</v>
      </c>
    </row>
    <row r="198" spans="2:13">
      <c r="B198" s="43" t="str">
        <f>'7. Input IC peakshaver'!B176</f>
        <v>Asset 140</v>
      </c>
      <c r="F198" s="43" t="str">
        <f>'7. Input IC peakshaver'!F176</f>
        <v>14 Overig rollend materieel</v>
      </c>
      <c r="G198" s="43">
        <f>'7. Input IC peakshaver'!G176</f>
        <v>2009</v>
      </c>
      <c r="H198" s="48">
        <f>'7. Input IC peakshaver'!H176</f>
        <v>285378.59999999998</v>
      </c>
      <c r="I198" s="43">
        <f>'7. Input IC peakshaver'!I176</f>
        <v>2021</v>
      </c>
      <c r="J198" s="48">
        <f>_xlfn.XLOOKUP(F198,'3. Input (des)investeringen '!$B$11:$B$81,'3. Input (des)investeringen '!$D$11:$D$81)</f>
        <v>10</v>
      </c>
      <c r="K198" s="48">
        <f>_xlfn.XLOOKUP(F198,'3. Input (des)investeringen '!$B$11:$B$81,'3. Input (des)investeringen '!$E$11:$E$81)</f>
        <v>1</v>
      </c>
      <c r="L198" s="48">
        <f>'7. Input IC peakshaver'!J176</f>
        <v>0</v>
      </c>
      <c r="M198" s="48">
        <f>'7. Input IC peakshaver'!K176</f>
        <v>0</v>
      </c>
    </row>
    <row r="199" spans="2:13">
      <c r="B199" s="43" t="str">
        <f>'7. Input IC peakshaver'!B177</f>
        <v>Asset 141</v>
      </c>
      <c r="F199" s="43" t="str">
        <f>'7. Input IC peakshaver'!F177</f>
        <v>06 Utiliteitsgebouwen</v>
      </c>
      <c r="G199" s="43">
        <f>'7. Input IC peakshaver'!G177</f>
        <v>2009</v>
      </c>
      <c r="H199" s="48">
        <f>'7. Input IC peakshaver'!H177</f>
        <v>35389.120000000003</v>
      </c>
      <c r="I199" s="43">
        <f>'7. Input IC peakshaver'!I177</f>
        <v>2021</v>
      </c>
      <c r="J199" s="48">
        <f>_xlfn.XLOOKUP(F199,'3. Input (des)investeringen '!$B$11:$B$81,'3. Input (des)investeringen '!$D$11:$D$81)</f>
        <v>30</v>
      </c>
      <c r="K199" s="48">
        <f>_xlfn.XLOOKUP(F199,'3. Input (des)investeringen '!$B$11:$B$81,'3. Input (des)investeringen '!$E$11:$E$81)</f>
        <v>0</v>
      </c>
      <c r="L199" s="48">
        <f>'7. Input IC peakshaver'!J177</f>
        <v>24744.506996892218</v>
      </c>
      <c r="M199" s="48">
        <f>'7. Input IC peakshaver'!K177</f>
        <v>0</v>
      </c>
    </row>
    <row r="200" spans="2:13">
      <c r="B200" s="43" t="str">
        <f>'7. Input IC peakshaver'!B178</f>
        <v>Asset 142</v>
      </c>
      <c r="F200" s="43" t="str">
        <f>'7. Input IC peakshaver'!F178</f>
        <v>09 Bedrijfsinventaris</v>
      </c>
      <c r="G200" s="43">
        <f>'7. Input IC peakshaver'!G178</f>
        <v>2009</v>
      </c>
      <c r="H200" s="48">
        <f>'7. Input IC peakshaver'!H178</f>
        <v>537011.27</v>
      </c>
      <c r="I200" s="43">
        <f>'7. Input IC peakshaver'!I178</f>
        <v>2021</v>
      </c>
      <c r="J200" s="48">
        <f>_xlfn.XLOOKUP(F200,'3. Input (des)investeringen '!$B$11:$B$81,'3. Input (des)investeringen '!$D$11:$D$81)</f>
        <v>10</v>
      </c>
      <c r="K200" s="48">
        <f>_xlfn.XLOOKUP(F200,'3. Input (des)investeringen '!$B$11:$B$81,'3. Input (des)investeringen '!$E$11:$E$81)</f>
        <v>1</v>
      </c>
      <c r="L200" s="48">
        <f>'7. Input IC peakshaver'!J178</f>
        <v>0</v>
      </c>
      <c r="M200" s="48">
        <f>'7. Input IC peakshaver'!K178</f>
        <v>0</v>
      </c>
    </row>
    <row r="201" spans="2:13">
      <c r="B201" s="43" t="str">
        <f>'7. Input IC peakshaver'!B179</f>
        <v>Asset 143</v>
      </c>
      <c r="F201" s="43" t="str">
        <f>'7. Input IC peakshaver'!F179</f>
        <v>20 Kantoorgebouwen</v>
      </c>
      <c r="G201" s="43">
        <f>'7. Input IC peakshaver'!G179</f>
        <v>2009</v>
      </c>
      <c r="H201" s="48">
        <f>'7. Input IC peakshaver'!H179</f>
        <v>2416053.9300000006</v>
      </c>
      <c r="I201" s="43">
        <f>'7. Input IC peakshaver'!I179</f>
        <v>2021</v>
      </c>
      <c r="J201" s="48">
        <f>_xlfn.XLOOKUP(F201,'3. Input (des)investeringen '!$B$11:$B$81,'3. Input (des)investeringen '!$D$11:$D$81)</f>
        <v>30</v>
      </c>
      <c r="K201" s="48">
        <f>_xlfn.XLOOKUP(F201,'3. Input (des)investeringen '!$B$11:$B$81,'3. Input (des)investeringen '!$E$11:$E$81)</f>
        <v>0</v>
      </c>
      <c r="L201" s="48">
        <f>'7. Input IC peakshaver'!J179</f>
        <v>1689334.5575067692</v>
      </c>
      <c r="M201" s="48">
        <f>'7. Input IC peakshaver'!K179</f>
        <v>0</v>
      </c>
    </row>
    <row r="202" spans="2:13">
      <c r="B202" s="43" t="str">
        <f>'7. Input IC peakshaver'!B180</f>
        <v>Asset 144</v>
      </c>
      <c r="F202" s="43" t="str">
        <f>'7. Input IC peakshaver'!F180</f>
        <v>05 Wegen en terreinvoorzieningen</v>
      </c>
      <c r="G202" s="43">
        <f>'7. Input IC peakshaver'!G180</f>
        <v>2009</v>
      </c>
      <c r="H202" s="48">
        <f>'7. Input IC peakshaver'!H180</f>
        <v>97690.9</v>
      </c>
      <c r="I202" s="43">
        <f>'7. Input IC peakshaver'!I180</f>
        <v>2021</v>
      </c>
      <c r="J202" s="48">
        <f>_xlfn.XLOOKUP(F202,'3. Input (des)investeringen '!$B$11:$B$81,'3. Input (des)investeringen '!$D$11:$D$81)</f>
        <v>10</v>
      </c>
      <c r="K202" s="48">
        <f>_xlfn.XLOOKUP(F202,'3. Input (des)investeringen '!$B$11:$B$81,'3. Input (des)investeringen '!$E$11:$E$81)</f>
        <v>0</v>
      </c>
      <c r="L202" s="48">
        <f>'7. Input IC peakshaver'!J180</f>
        <v>0</v>
      </c>
      <c r="M202" s="48">
        <f>'7. Input IC peakshaver'!K180</f>
        <v>0</v>
      </c>
    </row>
    <row r="203" spans="2:13">
      <c r="B203" s="43" t="str">
        <f>'7. Input IC peakshaver'!B181</f>
        <v>Asset 145</v>
      </c>
      <c r="F203" s="43" t="str">
        <f>'7. Input IC peakshaver'!F181</f>
        <v>13 Aanhangwagens</v>
      </c>
      <c r="G203" s="43">
        <f>'7. Input IC peakshaver'!G181</f>
        <v>2009</v>
      </c>
      <c r="H203" s="48">
        <f>'7. Input IC peakshaver'!H181</f>
        <v>655669.05999999994</v>
      </c>
      <c r="I203" s="43">
        <f>'7. Input IC peakshaver'!I181</f>
        <v>2021</v>
      </c>
      <c r="J203" s="48">
        <f>_xlfn.XLOOKUP(F203,'3. Input (des)investeringen '!$B$11:$B$81,'3. Input (des)investeringen '!$D$11:$D$81)</f>
        <v>10</v>
      </c>
      <c r="K203" s="48">
        <f>_xlfn.XLOOKUP(F203,'3. Input (des)investeringen '!$B$11:$B$81,'3. Input (des)investeringen '!$E$11:$E$81)</f>
        <v>1</v>
      </c>
      <c r="L203" s="48">
        <f>'7. Input IC peakshaver'!J181</f>
        <v>0</v>
      </c>
      <c r="M203" s="48">
        <f>'7. Input IC peakshaver'!K181</f>
        <v>0</v>
      </c>
    </row>
    <row r="204" spans="2:13">
      <c r="B204" s="43" t="str">
        <f>'7. Input IC peakshaver'!B182</f>
        <v>Asset 146</v>
      </c>
      <c r="F204" s="43" t="str">
        <f>'7. Input IC peakshaver'!F182</f>
        <v>11 Werktuigen</v>
      </c>
      <c r="G204" s="43">
        <f>'7. Input IC peakshaver'!G182</f>
        <v>2010</v>
      </c>
      <c r="H204" s="48">
        <f>'7. Input IC peakshaver'!H182</f>
        <v>453194.78213502961</v>
      </c>
      <c r="I204" s="43">
        <f>'7. Input IC peakshaver'!I182</f>
        <v>2021</v>
      </c>
      <c r="J204" s="48">
        <f>_xlfn.XLOOKUP(F204,'3. Input (des)investeringen '!$B$11:$B$81,'3. Input (des)investeringen '!$D$11:$D$81)</f>
        <v>10</v>
      </c>
      <c r="K204" s="48">
        <f>_xlfn.XLOOKUP(F204,'3. Input (des)investeringen '!$B$11:$B$81,'3. Input (des)investeringen '!$E$11:$E$81)</f>
        <v>1</v>
      </c>
      <c r="L204" s="48">
        <f>'7. Input IC peakshaver'!J182</f>
        <v>0</v>
      </c>
      <c r="M204" s="48">
        <f>'7. Input IC peakshaver'!K182</f>
        <v>0</v>
      </c>
    </row>
    <row r="205" spans="2:13">
      <c r="B205" s="43" t="str">
        <f>'7. Input IC peakshaver'!B183</f>
        <v>Asset 147</v>
      </c>
      <c r="F205" s="43" t="str">
        <f>'7. Input IC peakshaver'!F183</f>
        <v>14 Overig rollend materieel</v>
      </c>
      <c r="G205" s="43">
        <f>'7. Input IC peakshaver'!G183</f>
        <v>2010</v>
      </c>
      <c r="H205" s="48">
        <f>'7. Input IC peakshaver'!H183</f>
        <v>179634.02000000002</v>
      </c>
      <c r="I205" s="43">
        <f>'7. Input IC peakshaver'!I183</f>
        <v>2021</v>
      </c>
      <c r="J205" s="48">
        <f>_xlfn.XLOOKUP(F205,'3. Input (des)investeringen '!$B$11:$B$81,'3. Input (des)investeringen '!$D$11:$D$81)</f>
        <v>10</v>
      </c>
      <c r="K205" s="48">
        <f>_xlfn.XLOOKUP(F205,'3. Input (des)investeringen '!$B$11:$B$81,'3. Input (des)investeringen '!$E$11:$E$81)</f>
        <v>1</v>
      </c>
      <c r="L205" s="48">
        <f>'7. Input IC peakshaver'!J183</f>
        <v>0</v>
      </c>
      <c r="M205" s="48">
        <f>'7. Input IC peakshaver'!K183</f>
        <v>0</v>
      </c>
    </row>
    <row r="206" spans="2:13">
      <c r="B206" s="43" t="str">
        <f>'7. Input IC peakshaver'!B184</f>
        <v>Asset 148</v>
      </c>
      <c r="F206" s="43" t="str">
        <f>'7. Input IC peakshaver'!F184</f>
        <v>12 Motorvoertuigen</v>
      </c>
      <c r="G206" s="43">
        <f>'7. Input IC peakshaver'!G184</f>
        <v>2011</v>
      </c>
      <c r="H206" s="48">
        <f>'7. Input IC peakshaver'!H184</f>
        <v>293470.62269139342</v>
      </c>
      <c r="I206" s="43">
        <f>'7. Input IC peakshaver'!I184</f>
        <v>2021</v>
      </c>
      <c r="J206" s="48">
        <f>_xlfn.XLOOKUP(F206,'3. Input (des)investeringen '!$B$11:$B$81,'3. Input (des)investeringen '!$D$11:$D$81)</f>
        <v>10</v>
      </c>
      <c r="K206" s="48">
        <f>_xlfn.XLOOKUP(F206,'3. Input (des)investeringen '!$B$11:$B$81,'3. Input (des)investeringen '!$E$11:$E$81)</f>
        <v>1</v>
      </c>
      <c r="L206" s="48">
        <f>'7. Input IC peakshaver'!J184</f>
        <v>0</v>
      </c>
      <c r="M206" s="48">
        <f>'7. Input IC peakshaver'!K184</f>
        <v>0</v>
      </c>
    </row>
    <row r="207" spans="2:13">
      <c r="B207" s="43" t="str">
        <f>'7. Input IC peakshaver'!B185</f>
        <v>Asset 149</v>
      </c>
      <c r="F207" s="43" t="str">
        <f>'7. Input IC peakshaver'!F185</f>
        <v>08 Inrichting gebouwen</v>
      </c>
      <c r="G207" s="43">
        <f>'7. Input IC peakshaver'!G185</f>
        <v>2011</v>
      </c>
      <c r="H207" s="48">
        <f>'7. Input IC peakshaver'!H185</f>
        <v>309147.61872011481</v>
      </c>
      <c r="I207" s="43">
        <f>'7. Input IC peakshaver'!I185</f>
        <v>2021</v>
      </c>
      <c r="J207" s="48">
        <f>_xlfn.XLOOKUP(F207,'3. Input (des)investeringen '!$B$11:$B$81,'3. Input (des)investeringen '!$D$11:$D$81)</f>
        <v>10</v>
      </c>
      <c r="K207" s="48">
        <f>_xlfn.XLOOKUP(F207,'3. Input (des)investeringen '!$B$11:$B$81,'3. Input (des)investeringen '!$E$11:$E$81)</f>
        <v>0</v>
      </c>
      <c r="L207" s="48">
        <f>'7. Input IC peakshaver'!J185</f>
        <v>0</v>
      </c>
      <c r="M207" s="48">
        <f>'7. Input IC peakshaver'!K185</f>
        <v>0</v>
      </c>
    </row>
    <row r="208" spans="2:13">
      <c r="B208" s="43" t="str">
        <f>'7. Input IC peakshaver'!B186</f>
        <v>Asset 150</v>
      </c>
      <c r="F208" s="43" t="str">
        <f>'7. Input IC peakshaver'!F186</f>
        <v>38 ICT middelen 2</v>
      </c>
      <c r="G208" s="43">
        <f>'7. Input IC peakshaver'!G186</f>
        <v>2011</v>
      </c>
      <c r="H208" s="48">
        <f>'7. Input IC peakshaver'!H186</f>
        <v>24343500.983545668</v>
      </c>
      <c r="I208" s="43">
        <f>'7. Input IC peakshaver'!I186</f>
        <v>2021</v>
      </c>
      <c r="J208" s="48">
        <f>_xlfn.XLOOKUP(F208,'3. Input (des)investeringen '!$B$11:$B$81,'3. Input (des)investeringen '!$D$11:$D$81)</f>
        <v>10</v>
      </c>
      <c r="K208" s="48">
        <f>_xlfn.XLOOKUP(F208,'3. Input (des)investeringen '!$B$11:$B$81,'3. Input (des)investeringen '!$E$11:$E$81)</f>
        <v>1</v>
      </c>
      <c r="L208" s="48">
        <f>'7. Input IC peakshaver'!J186</f>
        <v>0</v>
      </c>
      <c r="M208" s="48">
        <f>'7. Input IC peakshaver'!K186</f>
        <v>0</v>
      </c>
    </row>
    <row r="209" spans="2:13">
      <c r="B209" s="43" t="str">
        <f>'7. Input IC peakshaver'!B187</f>
        <v>Asset 151</v>
      </c>
      <c r="F209" s="43" t="str">
        <f>'7. Input IC peakshaver'!F187</f>
        <v>11 Werktuigen</v>
      </c>
      <c r="G209" s="43">
        <f>'7. Input IC peakshaver'!G187</f>
        <v>2011</v>
      </c>
      <c r="H209" s="48">
        <f>'7. Input IC peakshaver'!H187</f>
        <v>345005.47060998465</v>
      </c>
      <c r="I209" s="43">
        <f>'7. Input IC peakshaver'!I187</f>
        <v>2021</v>
      </c>
      <c r="J209" s="48">
        <f>_xlfn.XLOOKUP(F209,'3. Input (des)investeringen '!$B$11:$B$81,'3. Input (des)investeringen '!$D$11:$D$81)</f>
        <v>10</v>
      </c>
      <c r="K209" s="48">
        <f>_xlfn.XLOOKUP(F209,'3. Input (des)investeringen '!$B$11:$B$81,'3. Input (des)investeringen '!$E$11:$E$81)</f>
        <v>1</v>
      </c>
      <c r="L209" s="48">
        <f>'7. Input IC peakshaver'!J187</f>
        <v>0</v>
      </c>
      <c r="M209" s="48">
        <f>'7. Input IC peakshaver'!K187</f>
        <v>0</v>
      </c>
    </row>
    <row r="210" spans="2:13">
      <c r="B210" s="43" t="str">
        <f>'7. Input IC peakshaver'!B188</f>
        <v>Asset 152</v>
      </c>
      <c r="F210" s="43" t="str">
        <f>'7. Input IC peakshaver'!F188</f>
        <v>13 Aanhangwagens</v>
      </c>
      <c r="G210" s="43">
        <f>'7. Input IC peakshaver'!G188</f>
        <v>2011</v>
      </c>
      <c r="H210" s="48">
        <f>'7. Input IC peakshaver'!H188</f>
        <v>10931.96</v>
      </c>
      <c r="I210" s="43">
        <f>'7. Input IC peakshaver'!I188</f>
        <v>2021</v>
      </c>
      <c r="J210" s="48">
        <f>_xlfn.XLOOKUP(F210,'3. Input (des)investeringen '!$B$11:$B$81,'3. Input (des)investeringen '!$D$11:$D$81)</f>
        <v>10</v>
      </c>
      <c r="K210" s="48">
        <f>_xlfn.XLOOKUP(F210,'3. Input (des)investeringen '!$B$11:$B$81,'3. Input (des)investeringen '!$E$11:$E$81)</f>
        <v>1</v>
      </c>
      <c r="L210" s="48">
        <f>'7. Input IC peakshaver'!J188</f>
        <v>0</v>
      </c>
      <c r="M210" s="48">
        <f>'7. Input IC peakshaver'!K188</f>
        <v>0</v>
      </c>
    </row>
    <row r="211" spans="2:13">
      <c r="B211" s="43" t="str">
        <f>'7. Input IC peakshaver'!B189</f>
        <v>Asset 153</v>
      </c>
      <c r="F211" s="43" t="str">
        <f>'7. Input IC peakshaver'!F189</f>
        <v>37 ICT middelen 1 (transparency)</v>
      </c>
      <c r="G211" s="43">
        <f>'7. Input IC peakshaver'!G189</f>
        <v>2012</v>
      </c>
      <c r="H211" s="48">
        <f>'7. Input IC peakshaver'!H189</f>
        <v>817297.73457401327</v>
      </c>
      <c r="I211" s="43">
        <f>'7. Input IC peakshaver'!I189</f>
        <v>2021</v>
      </c>
      <c r="J211" s="48">
        <f>_xlfn.XLOOKUP(F211,'3. Input (des)investeringen '!$B$11:$B$81,'3. Input (des)investeringen '!$D$11:$D$81)</f>
        <v>5</v>
      </c>
      <c r="K211" s="48">
        <f>_xlfn.XLOOKUP(F211,'3. Input (des)investeringen '!$B$11:$B$81,'3. Input (des)investeringen '!$E$11:$E$81)</f>
        <v>0</v>
      </c>
      <c r="L211" s="48">
        <f>'7. Input IC peakshaver'!J189</f>
        <v>0</v>
      </c>
      <c r="M211" s="48">
        <f>'7. Input IC peakshaver'!K189</f>
        <v>0</v>
      </c>
    </row>
    <row r="212" spans="2:13">
      <c r="B212" s="43" t="str">
        <f>'7. Input IC peakshaver'!B190</f>
        <v>Asset 154</v>
      </c>
      <c r="F212" s="43" t="str">
        <f>'7. Input IC peakshaver'!F190</f>
        <v>11 Werktuigen</v>
      </c>
      <c r="G212" s="43">
        <f>'7. Input IC peakshaver'!G190</f>
        <v>2012</v>
      </c>
      <c r="H212" s="48">
        <f>'7. Input IC peakshaver'!H190</f>
        <v>237528.30775638262</v>
      </c>
      <c r="I212" s="43">
        <f>'7. Input IC peakshaver'!I190</f>
        <v>2021</v>
      </c>
      <c r="J212" s="48">
        <f>_xlfn.XLOOKUP(F212,'3. Input (des)investeringen '!$B$11:$B$81,'3. Input (des)investeringen '!$D$11:$D$81)</f>
        <v>10</v>
      </c>
      <c r="K212" s="48">
        <f>_xlfn.XLOOKUP(F212,'3. Input (des)investeringen '!$B$11:$B$81,'3. Input (des)investeringen '!$E$11:$E$81)</f>
        <v>1</v>
      </c>
      <c r="L212" s="48">
        <f>'7. Input IC peakshaver'!J190</f>
        <v>13628.978016883706</v>
      </c>
      <c r="M212" s="48">
        <f>'7. Input IC peakshaver'!K190</f>
        <v>0</v>
      </c>
    </row>
    <row r="213" spans="2:13">
      <c r="B213" s="43" t="str">
        <f>'7. Input IC peakshaver'!B191</f>
        <v>Asset 155</v>
      </c>
      <c r="F213" s="43" t="str">
        <f>'7. Input IC peakshaver'!F191</f>
        <v>13 Aanhangwagens</v>
      </c>
      <c r="G213" s="43">
        <f>'7. Input IC peakshaver'!G191</f>
        <v>2012</v>
      </c>
      <c r="H213" s="48">
        <f>'7. Input IC peakshaver'!H191</f>
        <v>20000</v>
      </c>
      <c r="I213" s="43">
        <f>'7. Input IC peakshaver'!I191</f>
        <v>2021</v>
      </c>
      <c r="J213" s="48">
        <f>_xlfn.XLOOKUP(F213,'3. Input (des)investeringen '!$B$11:$B$81,'3. Input (des)investeringen '!$D$11:$D$81)</f>
        <v>10</v>
      </c>
      <c r="K213" s="48">
        <f>_xlfn.XLOOKUP(F213,'3. Input (des)investeringen '!$B$11:$B$81,'3. Input (des)investeringen '!$E$11:$E$81)</f>
        <v>1</v>
      </c>
      <c r="L213" s="48">
        <f>'7. Input IC peakshaver'!J191</f>
        <v>1147.5666328463135</v>
      </c>
      <c r="M213" s="48">
        <f>'7. Input IC peakshaver'!K191</f>
        <v>0</v>
      </c>
    </row>
    <row r="214" spans="2:13">
      <c r="B214" s="43" t="str">
        <f>'7. Input IC peakshaver'!B192</f>
        <v>Asset 156</v>
      </c>
      <c r="F214" s="43" t="str">
        <f>'7. Input IC peakshaver'!F192</f>
        <v>20 Kantoorgebouwen</v>
      </c>
      <c r="G214" s="43">
        <f>'7. Input IC peakshaver'!G192</f>
        <v>2012</v>
      </c>
      <c r="H214" s="48">
        <f>'7. Input IC peakshaver'!H192</f>
        <v>701380.67501665035</v>
      </c>
      <c r="I214" s="43">
        <f>'7. Input IC peakshaver'!I192</f>
        <v>2021</v>
      </c>
      <c r="J214" s="48">
        <f>_xlfn.XLOOKUP(F214,'3. Input (des)investeringen '!$B$11:$B$81,'3. Input (des)investeringen '!$D$11:$D$81)</f>
        <v>30</v>
      </c>
      <c r="K214" s="48">
        <f>_xlfn.XLOOKUP(F214,'3. Input (des)investeringen '!$B$11:$B$81,'3. Input (des)investeringen '!$E$11:$E$81)</f>
        <v>0</v>
      </c>
      <c r="L214" s="48">
        <f>'7. Input IC peakshaver'!J192</f>
        <v>550002.05737442558</v>
      </c>
      <c r="M214" s="48">
        <f>'7. Input IC peakshaver'!K192</f>
        <v>0</v>
      </c>
    </row>
    <row r="215" spans="2:13">
      <c r="B215" s="43" t="str">
        <f>'7. Input IC peakshaver'!B193</f>
        <v>Asset 157</v>
      </c>
      <c r="F215" s="43" t="str">
        <f>'7. Input IC peakshaver'!F193</f>
        <v>10 Gereedschap</v>
      </c>
      <c r="G215" s="43">
        <f>'7. Input IC peakshaver'!G193</f>
        <v>2012</v>
      </c>
      <c r="H215" s="48">
        <f>'7. Input IC peakshaver'!H193</f>
        <v>102288.01000000001</v>
      </c>
      <c r="I215" s="43">
        <f>'7. Input IC peakshaver'!I193</f>
        <v>2021</v>
      </c>
      <c r="J215" s="48">
        <f>_xlfn.XLOOKUP(F215,'3. Input (des)investeringen '!$B$11:$B$81,'3. Input (des)investeringen '!$D$11:$D$81)</f>
        <v>10</v>
      </c>
      <c r="K215" s="48">
        <f>_xlfn.XLOOKUP(F215,'3. Input (des)investeringen '!$B$11:$B$81,'3. Input (des)investeringen '!$E$11:$E$81)</f>
        <v>1</v>
      </c>
      <c r="L215" s="48">
        <f>'7. Input IC peakshaver'!J193</f>
        <v>5869.1153608124732</v>
      </c>
      <c r="M215" s="48">
        <f>'7. Input IC peakshaver'!K193</f>
        <v>0</v>
      </c>
    </row>
    <row r="216" spans="2:13">
      <c r="B216" s="43" t="str">
        <f>'7. Input IC peakshaver'!B194</f>
        <v>Asset 158</v>
      </c>
      <c r="F216" s="43" t="str">
        <f>'7. Input IC peakshaver'!F194</f>
        <v>09 Bedrijfsinventaris</v>
      </c>
      <c r="G216" s="43">
        <f>'7. Input IC peakshaver'!G194</f>
        <v>2012</v>
      </c>
      <c r="H216" s="48">
        <f>'7. Input IC peakshaver'!H194</f>
        <v>321753.96830222307</v>
      </c>
      <c r="I216" s="43">
        <f>'7. Input IC peakshaver'!I194</f>
        <v>2021</v>
      </c>
      <c r="J216" s="48">
        <f>_xlfn.XLOOKUP(F216,'3. Input (des)investeringen '!$B$11:$B$81,'3. Input (des)investeringen '!$D$11:$D$81)</f>
        <v>10</v>
      </c>
      <c r="K216" s="48">
        <f>_xlfn.XLOOKUP(F216,'3. Input (des)investeringen '!$B$11:$B$81,'3. Input (des)investeringen '!$E$11:$E$81)</f>
        <v>1</v>
      </c>
      <c r="L216" s="48">
        <f>'7. Input IC peakshaver'!J194</f>
        <v>18461.705900476001</v>
      </c>
      <c r="M216" s="48">
        <f>'7. Input IC peakshaver'!K194</f>
        <v>0</v>
      </c>
    </row>
    <row r="217" spans="2:13">
      <c r="B217" s="43" t="str">
        <f>'7. Input IC peakshaver'!B195</f>
        <v>Asset 159</v>
      </c>
      <c r="F217" s="43" t="str">
        <f>'7. Input IC peakshaver'!F195</f>
        <v>14 Overig rollend materieel</v>
      </c>
      <c r="G217" s="43">
        <f>'7. Input IC peakshaver'!G195</f>
        <v>2012</v>
      </c>
      <c r="H217" s="48">
        <f>'7. Input IC peakshaver'!H195</f>
        <v>341738.83030935976</v>
      </c>
      <c r="I217" s="43">
        <f>'7. Input IC peakshaver'!I195</f>
        <v>2021</v>
      </c>
      <c r="J217" s="48">
        <f>_xlfn.XLOOKUP(F217,'3. Input (des)investeringen '!$B$11:$B$81,'3. Input (des)investeringen '!$D$11:$D$81)</f>
        <v>10</v>
      </c>
      <c r="K217" s="48">
        <f>_xlfn.XLOOKUP(F217,'3. Input (des)investeringen '!$B$11:$B$81,'3. Input (des)investeringen '!$E$11:$E$81)</f>
        <v>1</v>
      </c>
      <c r="L217" s="48">
        <f>'7. Input IC peakshaver'!J195</f>
        <v>19608.403940547396</v>
      </c>
      <c r="M217" s="48">
        <f>'7. Input IC peakshaver'!K195</f>
        <v>0</v>
      </c>
    </row>
    <row r="218" spans="2:13">
      <c r="B218" s="43" t="str">
        <f>'7. Input IC peakshaver'!B196</f>
        <v>Asset 160</v>
      </c>
      <c r="F218" s="43" t="str">
        <f>'7. Input IC peakshaver'!F196</f>
        <v>08 Inrichting gebouwen</v>
      </c>
      <c r="G218" s="43">
        <f>'7. Input IC peakshaver'!G196</f>
        <v>2012</v>
      </c>
      <c r="H218" s="48">
        <f>'7. Input IC peakshaver'!H196</f>
        <v>737114.28212566266</v>
      </c>
      <c r="I218" s="43">
        <f>'7. Input IC peakshaver'!I196</f>
        <v>2021</v>
      </c>
      <c r="J218" s="48">
        <f>_xlfn.XLOOKUP(F218,'3. Input (des)investeringen '!$B$11:$B$81,'3. Input (des)investeringen '!$D$11:$D$81)</f>
        <v>10</v>
      </c>
      <c r="K218" s="48">
        <f>_xlfn.XLOOKUP(F218,'3. Input (des)investeringen '!$B$11:$B$81,'3. Input (des)investeringen '!$E$11:$E$81)</f>
        <v>0</v>
      </c>
      <c r="L218" s="48">
        <f>'7. Input IC peakshaver'!J196</f>
        <v>42294.387738093574</v>
      </c>
      <c r="M218" s="48">
        <f>'7. Input IC peakshaver'!K196</f>
        <v>0</v>
      </c>
    </row>
    <row r="219" spans="2:13">
      <c r="B219" s="43" t="str">
        <f>'7. Input IC peakshaver'!B197</f>
        <v>Asset 161</v>
      </c>
      <c r="F219" s="43" t="str">
        <f>'7. Input IC peakshaver'!F197</f>
        <v>11 Werktuigen</v>
      </c>
      <c r="G219" s="43">
        <f>'7. Input IC peakshaver'!G197</f>
        <v>2013</v>
      </c>
      <c r="H219" s="48">
        <f>'7. Input IC peakshaver'!H197</f>
        <v>5005059.40396435</v>
      </c>
      <c r="I219" s="43">
        <f>'7. Input IC peakshaver'!I197</f>
        <v>2021</v>
      </c>
      <c r="J219" s="48">
        <f>_xlfn.XLOOKUP(F219,'3. Input (des)investeringen '!$B$11:$B$81,'3. Input (des)investeringen '!$D$11:$D$81)</f>
        <v>10</v>
      </c>
      <c r="K219" s="48">
        <f>_xlfn.XLOOKUP(F219,'3. Input (des)investeringen '!$B$11:$B$81,'3. Input (des)investeringen '!$E$11:$E$81)</f>
        <v>1</v>
      </c>
      <c r="L219" s="48">
        <f>'7. Input IC peakshaver'!J197</f>
        <v>842175.83099752699</v>
      </c>
      <c r="M219" s="48">
        <f>'7. Input IC peakshaver'!K197</f>
        <v>0</v>
      </c>
    </row>
    <row r="220" spans="2:13">
      <c r="B220" s="43" t="str">
        <f>'7. Input IC peakshaver'!B198</f>
        <v>Asset 162</v>
      </c>
      <c r="F220" s="43" t="str">
        <f>'7. Input IC peakshaver'!F198</f>
        <v>20 Kantoorgebouwen</v>
      </c>
      <c r="G220" s="43">
        <f>'7. Input IC peakshaver'!G198</f>
        <v>2013</v>
      </c>
      <c r="H220" s="48">
        <f>'7. Input IC peakshaver'!H198</f>
        <v>1237826.9064472313</v>
      </c>
      <c r="I220" s="43">
        <f>'7. Input IC peakshaver'!I198</f>
        <v>2021</v>
      </c>
      <c r="J220" s="48">
        <f>_xlfn.XLOOKUP(F220,'3. Input (des)investeringen '!$B$11:$B$81,'3. Input (des)investeringen '!$D$11:$D$81)</f>
        <v>30</v>
      </c>
      <c r="K220" s="48">
        <f>_xlfn.XLOOKUP(F220,'3. Input (des)investeringen '!$B$11:$B$81,'3. Input (des)investeringen '!$E$11:$E$81)</f>
        <v>0</v>
      </c>
      <c r="L220" s="48">
        <f>'7. Input IC peakshaver'!J198</f>
        <v>995129.04477620148</v>
      </c>
      <c r="M220" s="48">
        <f>'7. Input IC peakshaver'!K198</f>
        <v>0</v>
      </c>
    </row>
    <row r="221" spans="2:13">
      <c r="B221" s="43" t="str">
        <f>'7. Input IC peakshaver'!B199</f>
        <v>Asset 163</v>
      </c>
      <c r="F221" s="43" t="str">
        <f>'7. Input IC peakshaver'!F199</f>
        <v>09 Bedrijfsinventaris</v>
      </c>
      <c r="G221" s="43">
        <f>'7. Input IC peakshaver'!G199</f>
        <v>2013</v>
      </c>
      <c r="H221" s="48">
        <f>'7. Input IC peakshaver'!H199</f>
        <v>292655.61609467439</v>
      </c>
      <c r="I221" s="43">
        <f>'7. Input IC peakshaver'!I199</f>
        <v>2021</v>
      </c>
      <c r="J221" s="48">
        <f>_xlfn.XLOOKUP(F221,'3. Input (des)investeringen '!$B$11:$B$81,'3. Input (des)investeringen '!$D$11:$D$81)</f>
        <v>10</v>
      </c>
      <c r="K221" s="48">
        <f>_xlfn.XLOOKUP(F221,'3. Input (des)investeringen '!$B$11:$B$81,'3. Input (des)investeringen '!$E$11:$E$81)</f>
        <v>1</v>
      </c>
      <c r="L221" s="48">
        <f>'7. Input IC peakshaver'!J199</f>
        <v>49243.668613684422</v>
      </c>
      <c r="M221" s="48">
        <f>'7. Input IC peakshaver'!K199</f>
        <v>0</v>
      </c>
    </row>
    <row r="222" spans="2:13">
      <c r="B222" s="43" t="str">
        <f>'7. Input IC peakshaver'!B200</f>
        <v>Asset 164</v>
      </c>
      <c r="F222" s="43" t="str">
        <f>'7. Input IC peakshaver'!F200</f>
        <v>20 Kantoorgebouwen</v>
      </c>
      <c r="G222" s="43">
        <f>'7. Input IC peakshaver'!G200</f>
        <v>2014</v>
      </c>
      <c r="H222" s="48">
        <f>'7. Input IC peakshaver'!H200</f>
        <v>4973944.9463818558</v>
      </c>
      <c r="I222" s="43">
        <f>'7. Input IC peakshaver'!I200</f>
        <v>2021</v>
      </c>
      <c r="J222" s="48">
        <f>_xlfn.XLOOKUP(F222,'3. Input (des)investeringen '!$B$11:$B$81,'3. Input (des)investeringen '!$D$11:$D$81)</f>
        <v>30</v>
      </c>
      <c r="K222" s="48">
        <f>_xlfn.XLOOKUP(F222,'3. Input (des)investeringen '!$B$11:$B$81,'3. Input (des)investeringen '!$E$11:$E$81)</f>
        <v>0</v>
      </c>
      <c r="L222" s="48">
        <f>'7. Input IC peakshaver'!J200</f>
        <v>4070721.5945336674</v>
      </c>
      <c r="M222" s="48">
        <f>'7. Input IC peakshaver'!K200</f>
        <v>0</v>
      </c>
    </row>
    <row r="223" spans="2:13">
      <c r="B223" s="43" t="str">
        <f>'7. Input IC peakshaver'!B201</f>
        <v>Asset 165</v>
      </c>
      <c r="F223" s="43" t="str">
        <f>'7. Input IC peakshaver'!F201</f>
        <v>09 Bedrijfsinventaris</v>
      </c>
      <c r="G223" s="43">
        <f>'7. Input IC peakshaver'!G201</f>
        <v>2014</v>
      </c>
      <c r="H223" s="48">
        <f>'7. Input IC peakshaver'!H201</f>
        <v>332895.6529706032</v>
      </c>
      <c r="I223" s="43">
        <f>'7. Input IC peakshaver'!I201</f>
        <v>2021</v>
      </c>
      <c r="J223" s="48">
        <f>_xlfn.XLOOKUP(F223,'3. Input (des)investeringen '!$B$11:$B$81,'3. Input (des)investeringen '!$D$11:$D$81)</f>
        <v>10</v>
      </c>
      <c r="K223" s="48">
        <f>_xlfn.XLOOKUP(F223,'3. Input (des)investeringen '!$B$11:$B$81,'3. Input (des)investeringen '!$E$11:$E$81)</f>
        <v>1</v>
      </c>
      <c r="L223" s="48">
        <f>'7. Input IC peakshaver'!J201</f>
        <v>90814.939173486709</v>
      </c>
      <c r="M223" s="48">
        <f>'7. Input IC peakshaver'!K201</f>
        <v>0</v>
      </c>
    </row>
    <row r="224" spans="2:13">
      <c r="B224" s="43" t="str">
        <f>'7. Input IC peakshaver'!B202</f>
        <v>Asset 166</v>
      </c>
      <c r="F224" s="43" t="str">
        <f>'7. Input IC peakshaver'!F202</f>
        <v>10 Gereedschap</v>
      </c>
      <c r="G224" s="43">
        <f>'7. Input IC peakshaver'!G202</f>
        <v>2014</v>
      </c>
      <c r="H224" s="48">
        <f>'7. Input IC peakshaver'!H202</f>
        <v>294123.8734031191</v>
      </c>
      <c r="I224" s="43">
        <f>'7. Input IC peakshaver'!I202</f>
        <v>2021</v>
      </c>
      <c r="J224" s="48">
        <f>_xlfn.XLOOKUP(F224,'3. Input (des)investeringen '!$B$11:$B$81,'3. Input (des)investeringen '!$D$11:$D$81)</f>
        <v>10</v>
      </c>
      <c r="K224" s="48">
        <f>_xlfn.XLOOKUP(F224,'3. Input (des)investeringen '!$B$11:$B$81,'3. Input (des)investeringen '!$E$11:$E$81)</f>
        <v>1</v>
      </c>
      <c r="L224" s="48">
        <f>'7. Input IC peakshaver'!J202</f>
        <v>80237.880651848885</v>
      </c>
      <c r="M224" s="48">
        <f>'7. Input IC peakshaver'!K202</f>
        <v>0</v>
      </c>
    </row>
    <row r="225" spans="2:13">
      <c r="B225" s="43" t="str">
        <f>'7. Input IC peakshaver'!B203</f>
        <v>Asset 167</v>
      </c>
      <c r="F225" s="43" t="str">
        <f>'7. Input IC peakshaver'!F203</f>
        <v>13 Aanhangwagens</v>
      </c>
      <c r="G225" s="43">
        <f>'7. Input IC peakshaver'!G203</f>
        <v>2014</v>
      </c>
      <c r="H225" s="48">
        <f>'7. Input IC peakshaver'!H203</f>
        <v>24919.261718386999</v>
      </c>
      <c r="I225" s="43">
        <f>'7. Input IC peakshaver'!I203</f>
        <v>2021</v>
      </c>
      <c r="J225" s="48">
        <f>_xlfn.XLOOKUP(F225,'3. Input (des)investeringen '!$B$11:$B$81,'3. Input (des)investeringen '!$D$11:$D$81)</f>
        <v>10</v>
      </c>
      <c r="K225" s="48">
        <f>_xlfn.XLOOKUP(F225,'3. Input (des)investeringen '!$B$11:$B$81,'3. Input (des)investeringen '!$E$11:$E$81)</f>
        <v>1</v>
      </c>
      <c r="L225" s="48">
        <f>'7. Input IC peakshaver'!J203</f>
        <v>6798.0498303573586</v>
      </c>
      <c r="M225" s="48">
        <f>'7. Input IC peakshaver'!K203</f>
        <v>0</v>
      </c>
    </row>
    <row r="226" spans="2:13">
      <c r="B226" s="43" t="str">
        <f>'7. Input IC peakshaver'!B204</f>
        <v>Asset 168</v>
      </c>
      <c r="F226" s="43" t="str">
        <f>'7. Input IC peakshaver'!F204</f>
        <v>11 Werktuigen</v>
      </c>
      <c r="G226" s="43">
        <f>'7. Input IC peakshaver'!G204</f>
        <v>2014</v>
      </c>
      <c r="H226" s="48">
        <f>'7. Input IC peakshaver'!H204</f>
        <v>264974.99557180319</v>
      </c>
      <c r="I226" s="43">
        <f>'7. Input IC peakshaver'!I204</f>
        <v>2021</v>
      </c>
      <c r="J226" s="48">
        <f>_xlfn.XLOOKUP(F226,'3. Input (des)investeringen '!$B$11:$B$81,'3. Input (des)investeringen '!$D$11:$D$81)</f>
        <v>10</v>
      </c>
      <c r="K226" s="48">
        <f>_xlfn.XLOOKUP(F226,'3. Input (des)investeringen '!$B$11:$B$81,'3. Input (des)investeringen '!$E$11:$E$81)</f>
        <v>1</v>
      </c>
      <c r="L226" s="48">
        <f>'7. Input IC peakshaver'!J204</f>
        <v>72285.978776277945</v>
      </c>
      <c r="M226" s="48">
        <f>'7. Input IC peakshaver'!K204</f>
        <v>0</v>
      </c>
    </row>
    <row r="227" spans="2:13">
      <c r="B227" s="43" t="str">
        <f>'7. Input IC peakshaver'!B205</f>
        <v>Asset 169</v>
      </c>
      <c r="F227" s="43" t="str">
        <f>'7. Input IC peakshaver'!F205</f>
        <v>08 Inrichting gebouwen</v>
      </c>
      <c r="G227" s="43">
        <f>'7. Input IC peakshaver'!G205</f>
        <v>2014</v>
      </c>
      <c r="H227" s="48">
        <f>'7. Input IC peakshaver'!H205</f>
        <v>724167.86511950963</v>
      </c>
      <c r="I227" s="43">
        <f>'7. Input IC peakshaver'!I205</f>
        <v>2021</v>
      </c>
      <c r="J227" s="48">
        <f>_xlfn.XLOOKUP(F227,'3. Input (des)investeringen '!$B$11:$B$81,'3. Input (des)investeringen '!$D$11:$D$81)</f>
        <v>10</v>
      </c>
      <c r="K227" s="48">
        <f>_xlfn.XLOOKUP(F227,'3. Input (des)investeringen '!$B$11:$B$81,'3. Input (des)investeringen '!$E$11:$E$81)</f>
        <v>0</v>
      </c>
      <c r="L227" s="48">
        <f>'7. Input IC peakshaver'!J205</f>
        <v>197555.1799351057</v>
      </c>
      <c r="M227" s="48">
        <f>'7. Input IC peakshaver'!K205</f>
        <v>0</v>
      </c>
    </row>
    <row r="228" spans="2:13">
      <c r="B228" s="43" t="str">
        <f>'7. Input IC peakshaver'!B206</f>
        <v>Asset 170</v>
      </c>
      <c r="F228" s="43" t="str">
        <f>'7. Input IC peakshaver'!F206</f>
        <v>14 Overig rollend materieel (odorisatie)</v>
      </c>
      <c r="G228" s="43">
        <f>'7. Input IC peakshaver'!G206</f>
        <v>2014</v>
      </c>
      <c r="H228" s="48">
        <f>'7. Input IC peakshaver'!H206</f>
        <v>1415.9999999999968</v>
      </c>
      <c r="I228" s="43">
        <f>'7. Input IC peakshaver'!I206</f>
        <v>2021</v>
      </c>
      <c r="J228" s="48">
        <f>_xlfn.XLOOKUP(F228,'3. Input (des)investeringen '!$B$11:$B$81,'3. Input (des)investeringen '!$D$11:$D$81)</f>
        <v>10</v>
      </c>
      <c r="K228" s="48">
        <f>_xlfn.XLOOKUP(F228,'3. Input (des)investeringen '!$B$11:$B$81,'3. Input (des)investeringen '!$E$11:$E$81)</f>
        <v>0</v>
      </c>
      <c r="L228" s="48">
        <f>'7. Input IC peakshaver'!J206</f>
        <v>386.28907503641284</v>
      </c>
      <c r="M228" s="48">
        <f>'7. Input IC peakshaver'!K206</f>
        <v>0</v>
      </c>
    </row>
    <row r="229" spans="2:13">
      <c r="B229" s="43" t="str">
        <f>'7. Input IC peakshaver'!B207</f>
        <v>Asset 171</v>
      </c>
      <c r="F229" s="43" t="str">
        <f>'7. Input IC peakshaver'!F207</f>
        <v>14 Overig rollend materieel (odorisatie)</v>
      </c>
      <c r="G229" s="43">
        <f>'7. Input IC peakshaver'!G207</f>
        <v>2015</v>
      </c>
      <c r="H229" s="48">
        <f>'7. Input IC peakshaver'!H207</f>
        <v>43315.304046858677</v>
      </c>
      <c r="I229" s="43">
        <f>'7. Input IC peakshaver'!I207</f>
        <v>2021</v>
      </c>
      <c r="J229" s="48">
        <f>_xlfn.XLOOKUP(F229,'3. Input (des)investeringen '!$B$11:$B$81,'3. Input (des)investeringen '!$D$11:$D$81)</f>
        <v>10</v>
      </c>
      <c r="K229" s="48">
        <f>_xlfn.XLOOKUP(F229,'3. Input (des)investeringen '!$B$11:$B$81,'3. Input (des)investeringen '!$E$11:$E$81)</f>
        <v>0</v>
      </c>
      <c r="L229" s="48">
        <f>'7. Input IC peakshaver'!J207</f>
        <v>16379.370300704035</v>
      </c>
      <c r="M229" s="48">
        <f>'7. Input IC peakshaver'!K207</f>
        <v>0</v>
      </c>
    </row>
    <row r="230" spans="2:13">
      <c r="B230" s="43" t="str">
        <f>'7. Input IC peakshaver'!B208</f>
        <v>Asset 172</v>
      </c>
      <c r="F230" s="43" t="str">
        <f>'7. Input IC peakshaver'!F208</f>
        <v>13 Aanhangwagens</v>
      </c>
      <c r="G230" s="43">
        <f>'7. Input IC peakshaver'!G208</f>
        <v>2015</v>
      </c>
      <c r="H230" s="48">
        <f>'7. Input IC peakshaver'!H208</f>
        <v>78424.550748692549</v>
      </c>
      <c r="I230" s="43">
        <f>'7. Input IC peakshaver'!I208</f>
        <v>2021</v>
      </c>
      <c r="J230" s="48">
        <f>_xlfn.XLOOKUP(F230,'3. Input (des)investeringen '!$B$11:$B$81,'3. Input (des)investeringen '!$D$11:$D$81)</f>
        <v>10</v>
      </c>
      <c r="K230" s="48">
        <f>_xlfn.XLOOKUP(F230,'3. Input (des)investeringen '!$B$11:$B$81,'3. Input (des)investeringen '!$E$11:$E$81)</f>
        <v>1</v>
      </c>
      <c r="L230" s="48">
        <f>'7. Input IC peakshaver'!J208</f>
        <v>29655.679110310892</v>
      </c>
      <c r="M230" s="48">
        <f>'7. Input IC peakshaver'!K208</f>
        <v>0</v>
      </c>
    </row>
    <row r="231" spans="2:13">
      <c r="B231" s="43" t="str">
        <f>'7. Input IC peakshaver'!B209</f>
        <v>Asset 173</v>
      </c>
      <c r="F231" s="43" t="str">
        <f>'7. Input IC peakshaver'!F209</f>
        <v>11 Werktuigen</v>
      </c>
      <c r="G231" s="43">
        <f>'7. Input IC peakshaver'!G209</f>
        <v>2015</v>
      </c>
      <c r="H231" s="48">
        <f>'7. Input IC peakshaver'!H209</f>
        <v>481116.61247078225</v>
      </c>
      <c r="I231" s="43">
        <f>'7. Input IC peakshaver'!I209</f>
        <v>2021</v>
      </c>
      <c r="J231" s="48">
        <f>_xlfn.XLOOKUP(F231,'3. Input (des)investeringen '!$B$11:$B$81,'3. Input (des)investeringen '!$D$11:$D$81)</f>
        <v>10</v>
      </c>
      <c r="K231" s="48">
        <f>_xlfn.XLOOKUP(F231,'3. Input (des)investeringen '!$B$11:$B$81,'3. Input (des)investeringen '!$E$11:$E$81)</f>
        <v>1</v>
      </c>
      <c r="L231" s="48">
        <f>'7. Input IC peakshaver'!J209</f>
        <v>181930.78236168518</v>
      </c>
      <c r="M231" s="48">
        <f>'7. Input IC peakshaver'!K209</f>
        <v>0</v>
      </c>
    </row>
    <row r="232" spans="2:13">
      <c r="B232" s="43" t="str">
        <f>'7. Input IC peakshaver'!B210</f>
        <v>Asset 174</v>
      </c>
      <c r="F232" s="43" t="str">
        <f>'7. Input IC peakshaver'!F210</f>
        <v>39 ICT middelen 3</v>
      </c>
      <c r="G232" s="43">
        <f>'7. Input IC peakshaver'!G210</f>
        <v>2015</v>
      </c>
      <c r="H232" s="48">
        <f>'7. Input IC peakshaver'!H210</f>
        <v>13785822.782425826</v>
      </c>
      <c r="I232" s="43">
        <f>'7. Input IC peakshaver'!I210</f>
        <v>2021</v>
      </c>
      <c r="J232" s="48">
        <f>_xlfn.XLOOKUP(F232,'3. Input (des)investeringen '!$B$11:$B$81,'3. Input (des)investeringen '!$D$11:$D$81)</f>
        <v>15</v>
      </c>
      <c r="K232" s="48">
        <f>_xlfn.XLOOKUP(F232,'3. Input (des)investeringen '!$B$11:$B$81,'3. Input (des)investeringen '!$E$11:$E$81)</f>
        <v>1</v>
      </c>
      <c r="L232" s="48">
        <f>'7. Input IC peakshaver'!J210</f>
        <v>8440110.7970265597</v>
      </c>
      <c r="M232" s="48">
        <f>'7. Input IC peakshaver'!K210</f>
        <v>0</v>
      </c>
    </row>
    <row r="233" spans="2:13">
      <c r="B233" s="43" t="str">
        <f>'7. Input IC peakshaver'!B211</f>
        <v>Asset 175</v>
      </c>
      <c r="F233" s="43" t="str">
        <f>'7. Input IC peakshaver'!F211</f>
        <v>12 Motorvoertuigen</v>
      </c>
      <c r="G233" s="43">
        <f>'7. Input IC peakshaver'!G211</f>
        <v>2015</v>
      </c>
      <c r="H233" s="48">
        <f>'7. Input IC peakshaver'!H211</f>
        <v>43877.173224174046</v>
      </c>
      <c r="I233" s="43">
        <f>'7. Input IC peakshaver'!I211</f>
        <v>2021</v>
      </c>
      <c r="J233" s="48">
        <f>_xlfn.XLOOKUP(F233,'3. Input (des)investeringen '!$B$11:$B$81,'3. Input (des)investeringen '!$D$11:$D$81)</f>
        <v>10</v>
      </c>
      <c r="K233" s="48">
        <f>_xlfn.XLOOKUP(F233,'3. Input (des)investeringen '!$B$11:$B$81,'3. Input (des)investeringen '!$E$11:$E$81)</f>
        <v>1</v>
      </c>
      <c r="L233" s="48">
        <f>'7. Input IC peakshaver'!J211</f>
        <v>16591.837083941773</v>
      </c>
      <c r="M233" s="48">
        <f>'7. Input IC peakshaver'!K211</f>
        <v>0</v>
      </c>
    </row>
    <row r="234" spans="2:13">
      <c r="B234" s="43" t="str">
        <f>'7. Input IC peakshaver'!B212</f>
        <v>Asset 176</v>
      </c>
      <c r="F234" s="43" t="str">
        <f>'7. Input IC peakshaver'!F212</f>
        <v>09 Bedrijfsinventaris</v>
      </c>
      <c r="G234" s="43">
        <f>'7. Input IC peakshaver'!G212</f>
        <v>2015</v>
      </c>
      <c r="H234" s="48">
        <f>'7. Input IC peakshaver'!H212</f>
        <v>153470.91831934603</v>
      </c>
      <c r="I234" s="43">
        <f>'7. Input IC peakshaver'!I212</f>
        <v>2021</v>
      </c>
      <c r="J234" s="48">
        <f>_xlfn.XLOOKUP(F234,'3. Input (des)investeringen '!$B$11:$B$81,'3. Input (des)investeringen '!$D$11:$D$81)</f>
        <v>10</v>
      </c>
      <c r="K234" s="48">
        <f>_xlfn.XLOOKUP(F234,'3. Input (des)investeringen '!$B$11:$B$81,'3. Input (des)investeringen '!$E$11:$E$81)</f>
        <v>1</v>
      </c>
      <c r="L234" s="48">
        <f>'7. Input IC peakshaver'!J212</f>
        <v>58033.922579009974</v>
      </c>
      <c r="M234" s="48">
        <f>'7. Input IC peakshaver'!K212</f>
        <v>0</v>
      </c>
    </row>
    <row r="235" spans="2:13">
      <c r="B235" s="43" t="str">
        <f>'7. Input IC peakshaver'!B213</f>
        <v>Asset 177</v>
      </c>
      <c r="F235" s="43" t="str">
        <f>'7. Input IC peakshaver'!F213</f>
        <v>20 Kantoorgebouwen</v>
      </c>
      <c r="G235" s="43">
        <f>'7. Input IC peakshaver'!G213</f>
        <v>2015</v>
      </c>
      <c r="H235" s="48">
        <f>'7. Input IC peakshaver'!H213</f>
        <v>2375369.7957282378</v>
      </c>
      <c r="I235" s="43">
        <f>'7. Input IC peakshaver'!I213</f>
        <v>2021</v>
      </c>
      <c r="J235" s="48">
        <f>_xlfn.XLOOKUP(F235,'3. Input (des)investeringen '!$B$11:$B$81,'3. Input (des)investeringen '!$D$11:$D$81)</f>
        <v>30</v>
      </c>
      <c r="K235" s="48">
        <f>_xlfn.XLOOKUP(F235,'3. Input (des)investeringen '!$B$11:$B$81,'3. Input (des)investeringen '!$E$11:$E$81)</f>
        <v>0</v>
      </c>
      <c r="L235" s="48">
        <f>'7. Input IC peakshaver'!J213</f>
        <v>2010322.0086927759</v>
      </c>
      <c r="M235" s="48">
        <f>'7. Input IC peakshaver'!K213</f>
        <v>0</v>
      </c>
    </row>
    <row r="236" spans="2:13">
      <c r="B236" s="43" t="str">
        <f>'7. Input IC peakshaver'!B214</f>
        <v>Asset 178</v>
      </c>
      <c r="F236" s="43" t="str">
        <f>'7. Input IC peakshaver'!F214</f>
        <v>06 Utiliteitsgebouwen</v>
      </c>
      <c r="G236" s="43">
        <f>'7. Input IC peakshaver'!G214</f>
        <v>2015</v>
      </c>
      <c r="H236" s="48">
        <f>'7. Input IC peakshaver'!H214</f>
        <v>516544.29057147249</v>
      </c>
      <c r="I236" s="43">
        <f>'7. Input IC peakshaver'!I214</f>
        <v>2021</v>
      </c>
      <c r="J236" s="48">
        <f>_xlfn.XLOOKUP(F236,'3. Input (des)investeringen '!$B$11:$B$81,'3. Input (des)investeringen '!$D$11:$D$81)</f>
        <v>30</v>
      </c>
      <c r="K236" s="48">
        <f>_xlfn.XLOOKUP(F236,'3. Input (des)investeringen '!$B$11:$B$81,'3. Input (des)investeringen '!$E$11:$E$81)</f>
        <v>0</v>
      </c>
      <c r="L236" s="48">
        <f>'7. Input IC peakshaver'!J214</f>
        <v>437161.55592610373</v>
      </c>
      <c r="M236" s="48">
        <f>'7. Input IC peakshaver'!K214</f>
        <v>0</v>
      </c>
    </row>
    <row r="237" spans="2:13">
      <c r="B237" s="43" t="str">
        <f>'7. Input IC peakshaver'!B215</f>
        <v>Asset 179</v>
      </c>
      <c r="F237" s="43" t="str">
        <f>'7. Input IC peakshaver'!F215</f>
        <v>08 Inrichting gebouwen</v>
      </c>
      <c r="G237" s="43">
        <f>'7. Input IC peakshaver'!G215</f>
        <v>2015</v>
      </c>
      <c r="H237" s="48">
        <f>'7. Input IC peakshaver'!H215</f>
        <v>406758.82739129546</v>
      </c>
      <c r="I237" s="43">
        <f>'7. Input IC peakshaver'!I215</f>
        <v>2021</v>
      </c>
      <c r="J237" s="48">
        <f>_xlfn.XLOOKUP(F237,'3. Input (des)investeringen '!$B$11:$B$81,'3. Input (des)investeringen '!$D$11:$D$81)</f>
        <v>10</v>
      </c>
      <c r="K237" s="48">
        <f>_xlfn.XLOOKUP(F237,'3. Input (des)investeringen '!$B$11:$B$81,'3. Input (des)investeringen '!$E$11:$E$81)</f>
        <v>0</v>
      </c>
      <c r="L237" s="48">
        <f>'7. Input IC peakshaver'!J215</f>
        <v>153812.9214033616</v>
      </c>
      <c r="M237" s="48">
        <f>'7. Input IC peakshaver'!K215</f>
        <v>0</v>
      </c>
    </row>
    <row r="238" spans="2:13">
      <c r="B238" s="43" t="str">
        <f>'7. Input IC peakshaver'!B216</f>
        <v>Asset 180</v>
      </c>
      <c r="F238" s="43" t="str">
        <f>'7. Input IC peakshaver'!F216</f>
        <v>20 Kantoorgebouwen</v>
      </c>
      <c r="G238" s="43">
        <f>'7. Input IC peakshaver'!G216</f>
        <v>2016</v>
      </c>
      <c r="H238" s="48">
        <f>'7. Input IC peakshaver'!H216</f>
        <v>229380.26938547671</v>
      </c>
      <c r="I238" s="43">
        <f>'7. Input IC peakshaver'!I216</f>
        <v>2021</v>
      </c>
      <c r="J238" s="48">
        <f>_xlfn.XLOOKUP(F238,'3. Input (des)investeringen '!$B$11:$B$81,'3. Input (des)investeringen '!$D$11:$D$81)</f>
        <v>30</v>
      </c>
      <c r="K238" s="48">
        <f>_xlfn.XLOOKUP(F238,'3. Input (des)investeringen '!$B$11:$B$81,'3. Input (des)investeringen '!$E$11:$E$81)</f>
        <v>0</v>
      </c>
      <c r="L238" s="48">
        <f>'7. Input IC peakshaver'!J216</f>
        <v>200783.5579674957</v>
      </c>
      <c r="M238" s="48">
        <f>'7. Input IC peakshaver'!K216</f>
        <v>0</v>
      </c>
    </row>
    <row r="239" spans="2:13">
      <c r="B239" s="43" t="str">
        <f>'7. Input IC peakshaver'!B217</f>
        <v>Asset 181</v>
      </c>
      <c r="F239" s="43" t="str">
        <f>'7. Input IC peakshaver'!F217</f>
        <v>39 ICT middelen 3</v>
      </c>
      <c r="G239" s="43">
        <f>'7. Input IC peakshaver'!G217</f>
        <v>2016</v>
      </c>
      <c r="H239" s="48">
        <f>'7. Input IC peakshaver'!H217</f>
        <v>529286.5107518764</v>
      </c>
      <c r="I239" s="43">
        <f>'7. Input IC peakshaver'!I217</f>
        <v>2021</v>
      </c>
      <c r="J239" s="48">
        <f>_xlfn.XLOOKUP(F239,'3. Input (des)investeringen '!$B$11:$B$81,'3. Input (des)investeringen '!$D$11:$D$81)</f>
        <v>15</v>
      </c>
      <c r="K239" s="48">
        <f>_xlfn.XLOOKUP(F239,'3. Input (des)investeringen '!$B$11:$B$81,'3. Input (des)investeringen '!$E$11:$E$81)</f>
        <v>1</v>
      </c>
      <c r="L239" s="48">
        <f>'7. Input IC peakshaver'!J217</f>
        <v>359294.38470756344</v>
      </c>
      <c r="M239" s="48">
        <f>'7. Input IC peakshaver'!K217</f>
        <v>0</v>
      </c>
    </row>
    <row r="240" spans="2:13">
      <c r="B240" s="43" t="str">
        <f>'7. Input IC peakshaver'!B218</f>
        <v>Asset 182</v>
      </c>
      <c r="F240" s="43" t="str">
        <f>'7. Input IC peakshaver'!F218</f>
        <v>12 Motorvoertuigen</v>
      </c>
      <c r="G240" s="43">
        <f>'7. Input IC peakshaver'!G218</f>
        <v>2016</v>
      </c>
      <c r="H240" s="48">
        <f>'7. Input IC peakshaver'!H218</f>
        <v>28567.827468907908</v>
      </c>
      <c r="I240" s="43">
        <f>'7. Input IC peakshaver'!I218</f>
        <v>2021</v>
      </c>
      <c r="J240" s="48">
        <f>_xlfn.XLOOKUP(F240,'3. Input (des)investeringen '!$B$11:$B$81,'3. Input (des)investeringen '!$D$11:$D$81)</f>
        <v>10</v>
      </c>
      <c r="K240" s="48">
        <f>_xlfn.XLOOKUP(F240,'3. Input (des)investeringen '!$B$11:$B$81,'3. Input (des)investeringen '!$E$11:$E$81)</f>
        <v>1</v>
      </c>
      <c r="L240" s="48">
        <f>'7. Input IC peakshaver'!J218</f>
        <v>13778.977338155324</v>
      </c>
      <c r="M240" s="48">
        <f>'7. Input IC peakshaver'!K218</f>
        <v>0</v>
      </c>
    </row>
    <row r="241" spans="2:13">
      <c r="B241" s="43" t="str">
        <f>'7. Input IC peakshaver'!B219</f>
        <v>Asset 183</v>
      </c>
      <c r="F241" s="43" t="str">
        <f>'7. Input IC peakshaver'!F219</f>
        <v>06 Utiliteitsgebouwen</v>
      </c>
      <c r="G241" s="43">
        <f>'7. Input IC peakshaver'!G219</f>
        <v>2016</v>
      </c>
      <c r="H241" s="48">
        <f>'7. Input IC peakshaver'!H219</f>
        <v>69569.550579382194</v>
      </c>
      <c r="I241" s="43">
        <f>'7. Input IC peakshaver'!I219</f>
        <v>2021</v>
      </c>
      <c r="J241" s="48">
        <f>_xlfn.XLOOKUP(F241,'3. Input (des)investeringen '!$B$11:$B$81,'3. Input (des)investeringen '!$D$11:$D$81)</f>
        <v>30</v>
      </c>
      <c r="K241" s="48">
        <f>_xlfn.XLOOKUP(F241,'3. Input (des)investeringen '!$B$11:$B$81,'3. Input (des)investeringen '!$E$11:$E$81)</f>
        <v>0</v>
      </c>
      <c r="L241" s="48">
        <f>'7. Input IC peakshaver'!J219</f>
        <v>60896.353156050573</v>
      </c>
      <c r="M241" s="48">
        <f>'7. Input IC peakshaver'!K219</f>
        <v>0</v>
      </c>
    </row>
    <row r="242" spans="2:13">
      <c r="B242" s="43" t="str">
        <f>'7. Input IC peakshaver'!B220</f>
        <v>Asset 184</v>
      </c>
      <c r="F242" s="43" t="str">
        <f>'7. Input IC peakshaver'!F220</f>
        <v>09 Bedrijfsinventaris</v>
      </c>
      <c r="G242" s="43">
        <f>'7. Input IC peakshaver'!G220</f>
        <v>2016</v>
      </c>
      <c r="H242" s="48">
        <f>'7. Input IC peakshaver'!H220</f>
        <v>285684.31746031862</v>
      </c>
      <c r="I242" s="43">
        <f>'7. Input IC peakshaver'!I220</f>
        <v>2021</v>
      </c>
      <c r="J242" s="48">
        <f>_xlfn.XLOOKUP(F242,'3. Input (des)investeringen '!$B$11:$B$81,'3. Input (des)investeringen '!$D$11:$D$81)</f>
        <v>10</v>
      </c>
      <c r="K242" s="48">
        <f>_xlfn.XLOOKUP(F242,'3. Input (des)investeringen '!$B$11:$B$81,'3. Input (des)investeringen '!$E$11:$E$81)</f>
        <v>1</v>
      </c>
      <c r="L242" s="48">
        <f>'7. Input IC peakshaver'!J220</f>
        <v>137792.68796118168</v>
      </c>
      <c r="M242" s="48">
        <f>'7. Input IC peakshaver'!K220</f>
        <v>0</v>
      </c>
    </row>
    <row r="243" spans="2:13">
      <c r="B243" s="43" t="str">
        <f>'7. Input IC peakshaver'!B221</f>
        <v>Asset 185</v>
      </c>
      <c r="F243" s="43" t="str">
        <f>'7. Input IC peakshaver'!F221</f>
        <v>08 Inrichting gebouwen</v>
      </c>
      <c r="G243" s="43">
        <f>'7. Input IC peakshaver'!G221</f>
        <v>2016</v>
      </c>
      <c r="H243" s="48">
        <f>'7. Input IC peakshaver'!H221</f>
        <v>23169.006741347624</v>
      </c>
      <c r="I243" s="43">
        <f>'7. Input IC peakshaver'!I221</f>
        <v>2021</v>
      </c>
      <c r="J243" s="48">
        <f>_xlfn.XLOOKUP(F243,'3. Input (des)investeringen '!$B$11:$B$81,'3. Input (des)investeringen '!$D$11:$D$81)</f>
        <v>10</v>
      </c>
      <c r="K243" s="48">
        <f>_xlfn.XLOOKUP(F243,'3. Input (des)investeringen '!$B$11:$B$81,'3. Input (des)investeringen '!$E$11:$E$81)</f>
        <v>0</v>
      </c>
      <c r="L243" s="48">
        <f>'7. Input IC peakshaver'!J221</f>
        <v>11174.991139387506</v>
      </c>
      <c r="M243" s="48">
        <f>'7. Input IC peakshaver'!K221</f>
        <v>0</v>
      </c>
    </row>
    <row r="244" spans="2:13">
      <c r="B244" s="43" t="str">
        <f>'7. Input IC peakshaver'!B222</f>
        <v>Asset 186</v>
      </c>
      <c r="F244" s="43" t="str">
        <f>'7. Input IC peakshaver'!F222</f>
        <v>11 Werktuigen (KC)</v>
      </c>
      <c r="G244" s="43">
        <f>'7. Input IC peakshaver'!G222</f>
        <v>2017</v>
      </c>
      <c r="H244" s="48">
        <f>'7. Input IC peakshaver'!H222</f>
        <v>42505.139899436123</v>
      </c>
      <c r="I244" s="43">
        <f>'7. Input IC peakshaver'!I222</f>
        <v>2021</v>
      </c>
      <c r="J244" s="48">
        <f>_xlfn.XLOOKUP(F244,'3. Input (des)investeringen '!$B$11:$B$81,'3. Input (des)investeringen '!$D$11:$D$81)</f>
        <v>10</v>
      </c>
      <c r="K244" s="48">
        <f>_xlfn.XLOOKUP(F244,'3. Input (des)investeringen '!$B$11:$B$81,'3. Input (des)investeringen '!$E$11:$E$81)</f>
        <v>0</v>
      </c>
      <c r="L244" s="48">
        <f>'7. Input IC peakshaver'!J222</f>
        <v>25007.119857240814</v>
      </c>
      <c r="M244" s="48">
        <f>'7. Input IC peakshaver'!K222</f>
        <v>0</v>
      </c>
    </row>
    <row r="245" spans="2:13">
      <c r="B245" s="43" t="str">
        <f>'7. Input IC peakshaver'!B223</f>
        <v>Asset 187</v>
      </c>
      <c r="F245" s="43" t="str">
        <f>'7. Input IC peakshaver'!F223</f>
        <v>10 Gereedschap</v>
      </c>
      <c r="G245" s="43">
        <f>'7. Input IC peakshaver'!G223</f>
        <v>2017</v>
      </c>
      <c r="H245" s="48">
        <f>'7. Input IC peakshaver'!H223</f>
        <v>283180.78041617683</v>
      </c>
      <c r="I245" s="43">
        <f>'7. Input IC peakshaver'!I223</f>
        <v>2021</v>
      </c>
      <c r="J245" s="48">
        <f>_xlfn.XLOOKUP(F245,'3. Input (des)investeringen '!$B$11:$B$81,'3. Input (des)investeringen '!$D$11:$D$81)</f>
        <v>10</v>
      </c>
      <c r="K245" s="48">
        <f>_xlfn.XLOOKUP(F245,'3. Input (des)investeringen '!$B$11:$B$81,'3. Input (des)investeringen '!$E$11:$E$81)</f>
        <v>1</v>
      </c>
      <c r="L245" s="48">
        <f>'7. Input IC peakshaver'!J223</f>
        <v>166604.2208986652</v>
      </c>
      <c r="M245" s="48">
        <f>'7. Input IC peakshaver'!K223</f>
        <v>0</v>
      </c>
    </row>
    <row r="246" spans="2:13">
      <c r="B246" s="43" t="str">
        <f>'7. Input IC peakshaver'!B224</f>
        <v>Asset 188</v>
      </c>
      <c r="F246" s="43" t="str">
        <f>'7. Input IC peakshaver'!F224</f>
        <v>10 Gereedschap</v>
      </c>
      <c r="G246" s="43">
        <f>'7. Input IC peakshaver'!G224</f>
        <v>2016</v>
      </c>
      <c r="H246" s="48">
        <f>'7. Input IC peakshaver'!H224</f>
        <v>59355.750635093973</v>
      </c>
      <c r="I246" s="43">
        <f>'7. Input IC peakshaver'!I224</f>
        <v>2021</v>
      </c>
      <c r="J246" s="48">
        <f>_xlfn.XLOOKUP(F246,'3. Input (des)investeringen '!$B$11:$B$81,'3. Input (des)investeringen '!$D$11:$D$81)</f>
        <v>10</v>
      </c>
      <c r="K246" s="48">
        <f>_xlfn.XLOOKUP(F246,'3. Input (des)investeringen '!$B$11:$B$81,'3. Input (des)investeringen '!$E$11:$E$81)</f>
        <v>1</v>
      </c>
      <c r="L246" s="48">
        <f>'7. Input IC peakshaver'!J224</f>
        <v>28628.76232994219</v>
      </c>
      <c r="M246" s="48">
        <f>'7. Input IC peakshaver'!K224</f>
        <v>0</v>
      </c>
    </row>
    <row r="247" spans="2:13">
      <c r="B247" s="43" t="str">
        <f>'7. Input IC peakshaver'!B225</f>
        <v>Asset 189</v>
      </c>
      <c r="F247" s="43" t="str">
        <f>'7. Input IC peakshaver'!F225</f>
        <v>20 Kantoorgebouwen</v>
      </c>
      <c r="G247" s="43">
        <f>'7. Input IC peakshaver'!G225</f>
        <v>2017</v>
      </c>
      <c r="H247" s="48">
        <f>'7. Input IC peakshaver'!H225</f>
        <v>1235103.6006231268</v>
      </c>
      <c r="I247" s="43">
        <f>'7. Input IC peakshaver'!I225</f>
        <v>2021</v>
      </c>
      <c r="J247" s="48">
        <f>_xlfn.XLOOKUP(F247,'3. Input (des)investeringen '!$B$11:$B$81,'3. Input (des)investeringen '!$D$11:$D$81)</f>
        <v>30</v>
      </c>
      <c r="K247" s="48">
        <f>_xlfn.XLOOKUP(F247,'3. Input (des)investeringen '!$B$11:$B$81,'3. Input (des)investeringen '!$E$11:$E$81)</f>
        <v>0</v>
      </c>
      <c r="L247" s="48">
        <f>'7. Input IC peakshaver'!J225</f>
        <v>1123005.4133120223</v>
      </c>
      <c r="M247" s="48">
        <f>'7. Input IC peakshaver'!K225</f>
        <v>0</v>
      </c>
    </row>
    <row r="248" spans="2:13">
      <c r="B248" s="43" t="str">
        <f>'7. Input IC peakshaver'!B226</f>
        <v>Asset 190</v>
      </c>
      <c r="F248" s="43" t="str">
        <f>'7. Input IC peakshaver'!F226</f>
        <v>13 Aanhangwagens</v>
      </c>
      <c r="G248" s="43">
        <f>'7. Input IC peakshaver'!G226</f>
        <v>2017</v>
      </c>
      <c r="H248" s="48">
        <f>'7. Input IC peakshaver'!H226</f>
        <v>251242.94461834809</v>
      </c>
      <c r="I248" s="43">
        <f>'7. Input IC peakshaver'!I226</f>
        <v>2021</v>
      </c>
      <c r="J248" s="48">
        <f>_xlfn.XLOOKUP(F248,'3. Input (des)investeringen '!$B$11:$B$81,'3. Input (des)investeringen '!$D$11:$D$81)</f>
        <v>10</v>
      </c>
      <c r="K248" s="48">
        <f>_xlfn.XLOOKUP(F248,'3. Input (des)investeringen '!$B$11:$B$81,'3. Input (des)investeringen '!$E$11:$E$81)</f>
        <v>1</v>
      </c>
      <c r="L248" s="48">
        <f>'7. Input IC peakshaver'!J226</f>
        <v>147814.18069019204</v>
      </c>
      <c r="M248" s="48">
        <f>'7. Input IC peakshaver'!K226</f>
        <v>0</v>
      </c>
    </row>
    <row r="249" spans="2:13">
      <c r="B249" s="43" t="str">
        <f>'7. Input IC peakshaver'!B227</f>
        <v>Asset 191</v>
      </c>
      <c r="F249" s="43" t="str">
        <f>'7. Input IC peakshaver'!F227</f>
        <v>12 Motorvoertuigen</v>
      </c>
      <c r="G249" s="43">
        <f>'7. Input IC peakshaver'!G227</f>
        <v>2017</v>
      </c>
      <c r="H249" s="48">
        <f>'7. Input IC peakshaver'!H227</f>
        <v>342149.84909853589</v>
      </c>
      <c r="I249" s="43">
        <f>'7. Input IC peakshaver'!I227</f>
        <v>2021</v>
      </c>
      <c r="J249" s="48">
        <f>_xlfn.XLOOKUP(F249,'3. Input (des)investeringen '!$B$11:$B$81,'3. Input (des)investeringen '!$D$11:$D$81)</f>
        <v>10</v>
      </c>
      <c r="K249" s="48">
        <f>_xlfn.XLOOKUP(F249,'3. Input (des)investeringen '!$B$11:$B$81,'3. Input (des)investeringen '!$E$11:$E$81)</f>
        <v>1</v>
      </c>
      <c r="L249" s="48">
        <f>'7. Input IC peakshaver'!J227</f>
        <v>201297.59143922853</v>
      </c>
      <c r="M249" s="48">
        <f>'7. Input IC peakshaver'!K227</f>
        <v>0</v>
      </c>
    </row>
    <row r="250" spans="2:13">
      <c r="B250" s="43" t="str">
        <f>'7. Input IC peakshaver'!B228</f>
        <v>Asset 192</v>
      </c>
      <c r="F250" s="43" t="str">
        <f>'7. Input IC peakshaver'!F228</f>
        <v>10 Gereedschap (gaschromatografen en comptabele meters)</v>
      </c>
      <c r="G250" s="43">
        <f>'7. Input IC peakshaver'!G228</f>
        <v>2017</v>
      </c>
      <c r="H250" s="48">
        <f>'7. Input IC peakshaver'!H228</f>
        <v>492613.45921199484</v>
      </c>
      <c r="I250" s="43">
        <f>'7. Input IC peakshaver'!I228</f>
        <v>2021</v>
      </c>
      <c r="J250" s="48">
        <f>_xlfn.XLOOKUP(F250,'3. Input (des)investeringen '!$B$11:$B$81,'3. Input (des)investeringen '!$D$11:$D$81)</f>
        <v>10</v>
      </c>
      <c r="K250" s="48">
        <f>_xlfn.XLOOKUP(F250,'3. Input (des)investeringen '!$B$11:$B$81,'3. Input (des)investeringen '!$E$11:$E$81)</f>
        <v>0</v>
      </c>
      <c r="L250" s="48">
        <f>'7. Input IC peakshaver'!J228</f>
        <v>289820.09815635922</v>
      </c>
      <c r="M250" s="48">
        <f>'7. Input IC peakshaver'!K228</f>
        <v>0</v>
      </c>
    </row>
    <row r="251" spans="2:13">
      <c r="B251" s="43" t="str">
        <f>'7. Input IC peakshaver'!B229</f>
        <v>Asset 193</v>
      </c>
      <c r="F251" s="43" t="str">
        <f>'7. Input IC peakshaver'!F229</f>
        <v>11 Werktuigen</v>
      </c>
      <c r="G251" s="43">
        <f>'7. Input IC peakshaver'!G229</f>
        <v>2017</v>
      </c>
      <c r="H251" s="48">
        <f>'7. Input IC peakshaver'!H229</f>
        <v>2185364.6124668787</v>
      </c>
      <c r="I251" s="43">
        <f>'7. Input IC peakshaver'!I229</f>
        <v>2021</v>
      </c>
      <c r="J251" s="48">
        <f>_xlfn.XLOOKUP(F251,'3. Input (des)investeringen '!$B$11:$B$81,'3. Input (des)investeringen '!$D$11:$D$81)</f>
        <v>10</v>
      </c>
      <c r="K251" s="48">
        <f>_xlfn.XLOOKUP(F251,'3. Input (des)investeringen '!$B$11:$B$81,'3. Input (des)investeringen '!$E$11:$E$81)</f>
        <v>1</v>
      </c>
      <c r="L251" s="48">
        <f>'7. Input IC peakshaver'!J229</f>
        <v>1285719.20772473</v>
      </c>
      <c r="M251" s="48">
        <f>'7. Input IC peakshaver'!K229</f>
        <v>0</v>
      </c>
    </row>
    <row r="252" spans="2:13">
      <c r="B252" s="43" t="str">
        <f>'7. Input IC peakshaver'!B230</f>
        <v>Asset 194</v>
      </c>
      <c r="F252" s="43" t="str">
        <f>'7. Input IC peakshaver'!F230</f>
        <v>14 Overig rollend materieel</v>
      </c>
      <c r="G252" s="43">
        <f>'7. Input IC peakshaver'!G230</f>
        <v>2017</v>
      </c>
      <c r="H252" s="48">
        <f>'7. Input IC peakshaver'!H230</f>
        <v>68624.022512808762</v>
      </c>
      <c r="I252" s="43">
        <f>'7. Input IC peakshaver'!I230</f>
        <v>2021</v>
      </c>
      <c r="J252" s="48">
        <f>_xlfn.XLOOKUP(F252,'3. Input (des)investeringen '!$B$11:$B$81,'3. Input (des)investeringen '!$D$11:$D$81)</f>
        <v>10</v>
      </c>
      <c r="K252" s="48">
        <f>_xlfn.XLOOKUP(F252,'3. Input (des)investeringen '!$B$11:$B$81,'3. Input (des)investeringen '!$E$11:$E$81)</f>
        <v>1</v>
      </c>
      <c r="L252" s="48">
        <f>'7. Input IC peakshaver'!J230</f>
        <v>40373.685632465487</v>
      </c>
      <c r="M252" s="48">
        <f>'7. Input IC peakshaver'!K230</f>
        <v>0</v>
      </c>
    </row>
    <row r="253" spans="2:13">
      <c r="B253" s="43" t="str">
        <f>'7. Input IC peakshaver'!B231</f>
        <v>Asset 195</v>
      </c>
      <c r="F253" s="43" t="str">
        <f>'7. Input IC peakshaver'!F231</f>
        <v>09 Bedrijfsinventaris</v>
      </c>
      <c r="G253" s="43">
        <f>'7. Input IC peakshaver'!G231</f>
        <v>2017</v>
      </c>
      <c r="H253" s="48">
        <f>'7. Input IC peakshaver'!H231</f>
        <v>75086.588886849713</v>
      </c>
      <c r="I253" s="43">
        <f>'7. Input IC peakshaver'!I231</f>
        <v>2021</v>
      </c>
      <c r="J253" s="48">
        <f>_xlfn.XLOOKUP(F253,'3. Input (des)investeringen '!$B$11:$B$81,'3. Input (des)investeringen '!$D$11:$D$81)</f>
        <v>10</v>
      </c>
      <c r="K253" s="48">
        <f>_xlfn.XLOOKUP(F253,'3. Input (des)investeringen '!$B$11:$B$81,'3. Input (des)investeringen '!$E$11:$E$81)</f>
        <v>1</v>
      </c>
      <c r="L253" s="48">
        <f>'7. Input IC peakshaver'!J231</f>
        <v>44175.81808711389</v>
      </c>
      <c r="M253" s="48">
        <f>'7. Input IC peakshaver'!K231</f>
        <v>0</v>
      </c>
    </row>
    <row r="254" spans="2:13">
      <c r="B254" s="43" t="str">
        <f>'7. Input IC peakshaver'!B232</f>
        <v>Asset 196</v>
      </c>
      <c r="F254" s="43" t="str">
        <f>'7. Input IC peakshaver'!F232</f>
        <v>08 Inrichting gebouwen</v>
      </c>
      <c r="G254" s="43">
        <f>'7. Input IC peakshaver'!G232</f>
        <v>2017</v>
      </c>
      <c r="H254" s="48">
        <f>'7. Input IC peakshaver'!H232</f>
        <v>894081.48176313401</v>
      </c>
      <c r="I254" s="43">
        <f>'7. Input IC peakshaver'!I232</f>
        <v>2021</v>
      </c>
      <c r="J254" s="48">
        <f>_xlfn.XLOOKUP(F254,'3. Input (des)investeringen '!$B$11:$B$81,'3. Input (des)investeringen '!$D$11:$D$81)</f>
        <v>10</v>
      </c>
      <c r="K254" s="48">
        <f>_xlfn.XLOOKUP(F254,'3. Input (des)investeringen '!$B$11:$B$81,'3. Input (des)investeringen '!$E$11:$E$81)</f>
        <v>0</v>
      </c>
      <c r="L254" s="48">
        <f>'7. Input IC peakshaver'!J232</f>
        <v>526016.44952794898</v>
      </c>
      <c r="M254" s="48">
        <f>'7. Input IC peakshaver'!K232</f>
        <v>0</v>
      </c>
    </row>
    <row r="255" spans="2:13">
      <c r="B255" s="43" t="str">
        <f>'7. Input IC peakshaver'!B233</f>
        <v>Asset 197</v>
      </c>
      <c r="F255" s="43" t="str">
        <f>'7. Input IC peakshaver'!F233</f>
        <v>09 Bedrijfsinventaris</v>
      </c>
      <c r="G255" s="43">
        <f>'7. Input IC peakshaver'!G233</f>
        <v>2018</v>
      </c>
      <c r="H255" s="48">
        <f>'7. Input IC peakshaver'!H233</f>
        <v>490885.08786120504</v>
      </c>
      <c r="I255" s="43">
        <f>'7. Input IC peakshaver'!I233</f>
        <v>2021</v>
      </c>
      <c r="J255" s="48">
        <f>_xlfn.XLOOKUP(F255,'3. Input (des)investeringen '!$B$11:$B$81,'3. Input (des)investeringen '!$D$11:$D$81)</f>
        <v>10</v>
      </c>
      <c r="K255" s="48">
        <f>_xlfn.XLOOKUP(F255,'3. Input (des)investeringen '!$B$11:$B$81,'3. Input (des)investeringen '!$E$11:$E$81)</f>
        <v>1</v>
      </c>
      <c r="L255" s="48">
        <f>'7. Input IC peakshaver'!J233</f>
        <v>336600.51580018562</v>
      </c>
      <c r="M255" s="48">
        <f>'7. Input IC peakshaver'!K233</f>
        <v>0</v>
      </c>
    </row>
    <row r="256" spans="2:13">
      <c r="B256" s="43" t="str">
        <f>'7. Input IC peakshaver'!B234</f>
        <v>Asset 198</v>
      </c>
      <c r="F256" s="43" t="str">
        <f>'7. Input IC peakshaver'!F234</f>
        <v>08 Inrichting gebouwen</v>
      </c>
      <c r="G256" s="43">
        <f>'7. Input IC peakshaver'!G234</f>
        <v>2018</v>
      </c>
      <c r="H256" s="48">
        <f>'7. Input IC peakshaver'!H234</f>
        <v>533703.76265516167</v>
      </c>
      <c r="I256" s="43">
        <f>'7. Input IC peakshaver'!I234</f>
        <v>2021</v>
      </c>
      <c r="J256" s="48">
        <f>_xlfn.XLOOKUP(F256,'3. Input (des)investeringen '!$B$11:$B$81,'3. Input (des)investeringen '!$D$11:$D$81)</f>
        <v>10</v>
      </c>
      <c r="K256" s="48">
        <f>_xlfn.XLOOKUP(F256,'3. Input (des)investeringen '!$B$11:$B$81,'3. Input (des)investeringen '!$E$11:$E$81)</f>
        <v>0</v>
      </c>
      <c r="L256" s="48">
        <f>'7. Input IC peakshaver'!J234</f>
        <v>365961.33440708811</v>
      </c>
      <c r="M256" s="48">
        <f>'7. Input IC peakshaver'!K234</f>
        <v>0</v>
      </c>
    </row>
    <row r="257" spans="2:13">
      <c r="B257" s="43" t="str">
        <f>'7. Input IC peakshaver'!B235</f>
        <v>Asset 199</v>
      </c>
      <c r="F257" s="43" t="str">
        <f>'7. Input IC peakshaver'!F235</f>
        <v>11 Werktuigen</v>
      </c>
      <c r="G257" s="43">
        <f>'7. Input IC peakshaver'!G235</f>
        <v>2018</v>
      </c>
      <c r="H257" s="48">
        <f>'7. Input IC peakshaver'!H235</f>
        <v>2619455.826851733</v>
      </c>
      <c r="I257" s="43">
        <f>'7. Input IC peakshaver'!I235</f>
        <v>2021</v>
      </c>
      <c r="J257" s="48">
        <f>_xlfn.XLOOKUP(F257,'3. Input (des)investeringen '!$B$11:$B$81,'3. Input (des)investeringen '!$D$11:$D$81)</f>
        <v>10</v>
      </c>
      <c r="K257" s="48">
        <f>_xlfn.XLOOKUP(F257,'3. Input (des)investeringen '!$B$11:$B$81,'3. Input (des)investeringen '!$E$11:$E$81)</f>
        <v>1</v>
      </c>
      <c r="L257" s="48">
        <f>'7. Input IC peakshaver'!J235</f>
        <v>1796164.1211708463</v>
      </c>
      <c r="M257" s="48">
        <f>'7. Input IC peakshaver'!K235</f>
        <v>0</v>
      </c>
    </row>
    <row r="258" spans="2:13">
      <c r="B258" s="43" t="str">
        <f>'7. Input IC peakshaver'!B236</f>
        <v>Asset 200</v>
      </c>
      <c r="F258" s="43" t="str">
        <f>'7. Input IC peakshaver'!F236</f>
        <v>10 Gereedschap</v>
      </c>
      <c r="G258" s="43">
        <f>'7. Input IC peakshaver'!G236</f>
        <v>2018</v>
      </c>
      <c r="H258" s="48">
        <f>'7. Input IC peakshaver'!H236</f>
        <v>252164.79428194632</v>
      </c>
      <c r="I258" s="43">
        <f>'7. Input IC peakshaver'!I236</f>
        <v>2021</v>
      </c>
      <c r="J258" s="48">
        <f>_xlfn.XLOOKUP(F258,'3. Input (des)investeringen '!$B$11:$B$81,'3. Input (des)investeringen '!$D$11:$D$81)</f>
        <v>10</v>
      </c>
      <c r="K258" s="48">
        <f>_xlfn.XLOOKUP(F258,'3. Input (des)investeringen '!$B$11:$B$81,'3. Input (des)investeringen '!$E$11:$E$81)</f>
        <v>1</v>
      </c>
      <c r="L258" s="48">
        <f>'7. Input IC peakshaver'!J236</f>
        <v>172909.7133338665</v>
      </c>
      <c r="M258" s="48">
        <f>'7. Input IC peakshaver'!K236</f>
        <v>0</v>
      </c>
    </row>
    <row r="259" spans="2:13">
      <c r="B259" s="43" t="str">
        <f>'7. Input IC peakshaver'!B237</f>
        <v>Asset 201</v>
      </c>
      <c r="F259" s="43" t="str">
        <f>'7. Input IC peakshaver'!F237</f>
        <v>11 Werktuigen (KC)</v>
      </c>
      <c r="G259" s="43">
        <f>'7. Input IC peakshaver'!G237</f>
        <v>2018</v>
      </c>
      <c r="H259" s="48">
        <f>'7. Input IC peakshaver'!H237</f>
        <v>13021546.318391869</v>
      </c>
      <c r="I259" s="43">
        <f>'7. Input IC peakshaver'!I237</f>
        <v>2021</v>
      </c>
      <c r="J259" s="48">
        <f>_xlfn.XLOOKUP(F259,'3. Input (des)investeringen '!$B$11:$B$81,'3. Input (des)investeringen '!$D$11:$D$81)</f>
        <v>10</v>
      </c>
      <c r="K259" s="48">
        <f>_xlfn.XLOOKUP(F259,'3. Input (des)investeringen '!$B$11:$B$81,'3. Input (des)investeringen '!$E$11:$E$81)</f>
        <v>0</v>
      </c>
      <c r="L259" s="48">
        <f>'7. Input IC peakshaver'!J237</f>
        <v>8928890.519742161</v>
      </c>
      <c r="M259" s="48">
        <f>'7. Input IC peakshaver'!K237</f>
        <v>0</v>
      </c>
    </row>
    <row r="260" spans="2:13">
      <c r="B260" s="43" t="str">
        <f>'7. Input IC peakshaver'!B238</f>
        <v>Asset 202</v>
      </c>
      <c r="F260" s="43" t="str">
        <f>'7. Input IC peakshaver'!F238</f>
        <v>20 Kantoorgebouwen</v>
      </c>
      <c r="G260" s="43">
        <f>'7. Input IC peakshaver'!G238</f>
        <v>2018</v>
      </c>
      <c r="H260" s="48">
        <f>'7. Input IC peakshaver'!H238</f>
        <v>5158473.573657441</v>
      </c>
      <c r="I260" s="43">
        <f>'7. Input IC peakshaver'!I238</f>
        <v>2021</v>
      </c>
      <c r="J260" s="48">
        <f>_xlfn.XLOOKUP(F260,'3. Input (des)investeringen '!$B$11:$B$81,'3. Input (des)investeringen '!$D$11:$D$81)</f>
        <v>30</v>
      </c>
      <c r="K260" s="48">
        <f>_xlfn.XLOOKUP(F260,'3. Input (des)investeringen '!$B$11:$B$81,'3. Input (des)investeringen '!$E$11:$E$81)</f>
        <v>0</v>
      </c>
      <c r="L260" s="48">
        <f>'7. Input IC peakshaver'!J238</f>
        <v>4806925.7125234623</v>
      </c>
      <c r="M260" s="48">
        <f>'7. Input IC peakshaver'!K238</f>
        <v>0</v>
      </c>
    </row>
    <row r="261" spans="2:13">
      <c r="B261" s="43" t="str">
        <f>'7. Input IC peakshaver'!B239</f>
        <v>Asset 203</v>
      </c>
      <c r="F261" s="43" t="str">
        <f>'7. Input IC peakshaver'!F239</f>
        <v>39 ICT middelen 3 (KC)</v>
      </c>
      <c r="G261" s="43">
        <f>'7. Input IC peakshaver'!G239</f>
        <v>2018</v>
      </c>
      <c r="H261" s="48">
        <f>'7. Input IC peakshaver'!H239</f>
        <v>21147142.000000007</v>
      </c>
      <c r="I261" s="43">
        <f>'7. Input IC peakshaver'!I239</f>
        <v>2021</v>
      </c>
      <c r="J261" s="48">
        <f>_xlfn.XLOOKUP(F261,'3. Input (des)investeringen '!$B$11:$B$81,'3. Input (des)investeringen '!$D$11:$D$81)</f>
        <v>15</v>
      </c>
      <c r="K261" s="48">
        <f>_xlfn.XLOOKUP(F261,'3. Input (des)investeringen '!$B$11:$B$81,'3. Input (des)investeringen '!$E$11:$E$81)</f>
        <v>0</v>
      </c>
      <c r="L261" s="48">
        <f>'7. Input IC peakshaver'!J239</f>
        <v>17103297.263965867</v>
      </c>
      <c r="M261" s="48">
        <f>'7. Input IC peakshaver'!K239</f>
        <v>0</v>
      </c>
    </row>
    <row r="262" spans="2:13">
      <c r="B262" s="43" t="str">
        <f>'7. Input IC peakshaver'!B240</f>
        <v>Asset 204</v>
      </c>
      <c r="F262" s="43" t="str">
        <f>'7. Input IC peakshaver'!F240</f>
        <v>37 ICT middelen 1 (KC)</v>
      </c>
      <c r="G262" s="43">
        <f>'7. Input IC peakshaver'!G240</f>
        <v>2018</v>
      </c>
      <c r="H262" s="48">
        <f>'7. Input IC peakshaver'!H240</f>
        <v>1669649.9999999995</v>
      </c>
      <c r="I262" s="43">
        <f>'7. Input IC peakshaver'!I240</f>
        <v>2021</v>
      </c>
      <c r="J262" s="48">
        <f>_xlfn.XLOOKUP(F262,'3. Input (des)investeringen '!$B$11:$B$81,'3. Input (des)investeringen '!$D$11:$D$81)</f>
        <v>5</v>
      </c>
      <c r="K262" s="48">
        <f>_xlfn.XLOOKUP(F262,'3. Input (des)investeringen '!$B$11:$B$81,'3. Input (des)investeringen '!$E$11:$E$81)</f>
        <v>0</v>
      </c>
      <c r="L262" s="48">
        <f>'7. Input IC peakshaver'!J240</f>
        <v>528406.65386783984</v>
      </c>
      <c r="M262" s="48">
        <f>'7. Input IC peakshaver'!K240</f>
        <v>0</v>
      </c>
    </row>
    <row r="263" spans="2:13">
      <c r="B263" s="43" t="str">
        <f>'7. Input IC peakshaver'!B241</f>
        <v>Asset 205</v>
      </c>
      <c r="F263" s="43" t="str">
        <f>'7. Input IC peakshaver'!F241</f>
        <v>05 Wegen en terreinvoorzieningen</v>
      </c>
      <c r="G263" s="43">
        <f>'7. Input IC peakshaver'!G241</f>
        <v>2017</v>
      </c>
      <c r="H263" s="48">
        <f>'7. Input IC peakshaver'!H241</f>
        <v>41129.587663444909</v>
      </c>
      <c r="I263" s="43">
        <f>'7. Input IC peakshaver'!I241</f>
        <v>2021</v>
      </c>
      <c r="J263" s="48">
        <f>_xlfn.XLOOKUP(F263,'3. Input (des)investeringen '!$B$11:$B$81,'3. Input (des)investeringen '!$D$11:$D$81)</f>
        <v>10</v>
      </c>
      <c r="K263" s="48">
        <f>_xlfn.XLOOKUP(F263,'3. Input (des)investeringen '!$B$11:$B$81,'3. Input (des)investeringen '!$E$11:$E$81)</f>
        <v>0</v>
      </c>
      <c r="L263" s="48">
        <f>'7. Input IC peakshaver'!J241</f>
        <v>24197.83891576614</v>
      </c>
      <c r="M263" s="48">
        <f>'7. Input IC peakshaver'!K241</f>
        <v>0</v>
      </c>
    </row>
    <row r="264" spans="2:13">
      <c r="B264" s="43" t="str">
        <f>'7. Input IC peakshaver'!B242</f>
        <v>Asset 206</v>
      </c>
      <c r="F264" s="43" t="str">
        <f>'7. Input IC peakshaver'!F242</f>
        <v>06 Utiliteitsgebouwen</v>
      </c>
      <c r="G264" s="43">
        <f>'7. Input IC peakshaver'!G242</f>
        <v>2018</v>
      </c>
      <c r="H264" s="48">
        <f>'7. Input IC peakshaver'!H242</f>
        <v>1769813.2968497979</v>
      </c>
      <c r="I264" s="43">
        <f>'7. Input IC peakshaver'!I242</f>
        <v>2021</v>
      </c>
      <c r="J264" s="48">
        <f>_xlfn.XLOOKUP(F264,'3. Input (des)investeringen '!$B$11:$B$81,'3. Input (des)investeringen '!$D$11:$D$81)</f>
        <v>30</v>
      </c>
      <c r="K264" s="48">
        <f>_xlfn.XLOOKUP(F264,'3. Input (des)investeringen '!$B$11:$B$81,'3. Input (des)investeringen '!$E$11:$E$81)</f>
        <v>0</v>
      </c>
      <c r="L264" s="48">
        <f>'7. Input IC peakshaver'!J242</f>
        <v>1649201.2455850111</v>
      </c>
      <c r="M264" s="48">
        <f>'7. Input IC peakshaver'!K242</f>
        <v>0</v>
      </c>
    </row>
    <row r="265" spans="2:13">
      <c r="B265" s="43" t="str">
        <f>'7. Input IC peakshaver'!B243</f>
        <v>Asset 207</v>
      </c>
      <c r="F265" s="43" t="str">
        <f>'7. Input IC peakshaver'!F243</f>
        <v>14 Overig rollend materieel</v>
      </c>
      <c r="G265" s="43">
        <f>'7. Input IC peakshaver'!G243</f>
        <v>2018</v>
      </c>
      <c r="H265" s="48">
        <f>'7. Input IC peakshaver'!H243</f>
        <v>20291.448993786991</v>
      </c>
      <c r="I265" s="43">
        <f>'7. Input IC peakshaver'!I243</f>
        <v>2021</v>
      </c>
      <c r="J265" s="48">
        <f>_xlfn.XLOOKUP(F265,'3. Input (des)investeringen '!$B$11:$B$81,'3. Input (des)investeringen '!$D$11:$D$81)</f>
        <v>10</v>
      </c>
      <c r="K265" s="48">
        <f>_xlfn.XLOOKUP(F265,'3. Input (des)investeringen '!$B$11:$B$81,'3. Input (des)investeringen '!$E$11:$E$81)</f>
        <v>1</v>
      </c>
      <c r="L265" s="48">
        <f>'7. Input IC peakshaver'!J243</f>
        <v>13913.871833835448</v>
      </c>
      <c r="M265" s="48">
        <f>'7. Input IC peakshaver'!K243</f>
        <v>0</v>
      </c>
    </row>
    <row r="266" spans="2:13">
      <c r="B266" s="43" t="str">
        <f>'7. Input IC peakshaver'!B244</f>
        <v>Asset 208</v>
      </c>
      <c r="F266" s="43" t="str">
        <f>'7. Input IC peakshaver'!F244</f>
        <v>10 Gereedschap (odorisatie)</v>
      </c>
      <c r="G266" s="43">
        <f>'7. Input IC peakshaver'!G244</f>
        <v>2018</v>
      </c>
      <c r="H266" s="48">
        <f>'7. Input IC peakshaver'!H244</f>
        <v>59796.38767845487</v>
      </c>
      <c r="I266" s="43">
        <f>'7. Input IC peakshaver'!I244</f>
        <v>2021</v>
      </c>
      <c r="J266" s="48">
        <f>_xlfn.XLOOKUP(F266,'3. Input (des)investeringen '!$B$11:$B$81,'3. Input (des)investeringen '!$D$11:$D$81)</f>
        <v>10</v>
      </c>
      <c r="K266" s="48">
        <f>_xlfn.XLOOKUP(F266,'3. Input (des)investeringen '!$B$11:$B$81,'3. Input (des)investeringen '!$E$11:$E$81)</f>
        <v>0</v>
      </c>
      <c r="L266" s="48">
        <f>'7. Input IC peakshaver'!J244</f>
        <v>41002.457465659885</v>
      </c>
      <c r="M266" s="48">
        <f>'7. Input IC peakshaver'!K244</f>
        <v>0</v>
      </c>
    </row>
    <row r="267" spans="2:13">
      <c r="B267" s="43" t="str">
        <f>'7. Input IC peakshaver'!B245</f>
        <v>Asset 209</v>
      </c>
      <c r="F267" s="43" t="str">
        <f>'7. Input IC peakshaver'!F245</f>
        <v>05 Wegen en terreinvoorzieningen</v>
      </c>
      <c r="G267" s="43">
        <f>'7. Input IC peakshaver'!G245</f>
        <v>2018</v>
      </c>
      <c r="H267" s="48">
        <f>'7. Input IC peakshaver'!H245</f>
        <v>70537.619152208252</v>
      </c>
      <c r="I267" s="43">
        <f>'7. Input IC peakshaver'!I245</f>
        <v>2021</v>
      </c>
      <c r="J267" s="48">
        <f>_xlfn.XLOOKUP(F267,'3. Input (des)investeringen '!$B$11:$B$81,'3. Input (des)investeringen '!$D$11:$D$81)</f>
        <v>10</v>
      </c>
      <c r="K267" s="48">
        <f>_xlfn.XLOOKUP(F267,'3. Input (des)investeringen '!$B$11:$B$81,'3. Input (des)investeringen '!$E$11:$E$81)</f>
        <v>0</v>
      </c>
      <c r="L267" s="48">
        <f>'7. Input IC peakshaver'!J245</f>
        <v>48367.733257897518</v>
      </c>
      <c r="M267" s="48">
        <f>'7. Input IC peakshaver'!K245</f>
        <v>0</v>
      </c>
    </row>
    <row r="268" spans="2:13">
      <c r="B268" s="43" t="str">
        <f>'7. Input IC peakshaver'!B246</f>
        <v>Asset 210</v>
      </c>
      <c r="F268" s="43" t="str">
        <f>'7. Input IC peakshaver'!F246</f>
        <v>37 ICT middelen 1 (balancering)</v>
      </c>
      <c r="G268" s="43">
        <f>'7. Input IC peakshaver'!G246</f>
        <v>2018</v>
      </c>
      <c r="H268" s="48">
        <f>'7. Input IC peakshaver'!H246</f>
        <v>1033593</v>
      </c>
      <c r="I268" s="43">
        <f>'7. Input IC peakshaver'!I246</f>
        <v>2021</v>
      </c>
      <c r="J268" s="48">
        <f>_xlfn.XLOOKUP(F268,'3. Input (des)investeringen '!$B$11:$B$81,'3. Input (des)investeringen '!$D$11:$D$81)</f>
        <v>5</v>
      </c>
      <c r="K268" s="48">
        <f>_xlfn.XLOOKUP(F268,'3. Input (des)investeringen '!$B$11:$B$81,'3. Input (des)investeringen '!$E$11:$E$81)</f>
        <v>0</v>
      </c>
      <c r="L268" s="48">
        <f>'7. Input IC peakshaver'!J246</f>
        <v>327108.92617687664</v>
      </c>
      <c r="M268" s="48">
        <f>'7. Input IC peakshaver'!K246</f>
        <v>0</v>
      </c>
    </row>
    <row r="269" spans="2:13">
      <c r="B269" s="43" t="str">
        <f>'7. Input IC peakshaver'!B247</f>
        <v>Asset 211</v>
      </c>
      <c r="F269" s="43" t="str">
        <f>'7. Input IC peakshaver'!F247</f>
        <v>37 ICT middelen 1</v>
      </c>
      <c r="G269" s="43">
        <f>'7. Input IC peakshaver'!G247</f>
        <v>2019</v>
      </c>
      <c r="H269" s="48">
        <f>'7. Input IC peakshaver'!H247</f>
        <v>7023542.7917365544</v>
      </c>
      <c r="I269" s="43">
        <f>'7. Input IC peakshaver'!I247</f>
        <v>2021</v>
      </c>
      <c r="J269" s="48">
        <f>_xlfn.XLOOKUP(F269,'3. Input (des)investeringen '!$B$11:$B$81,'3. Input (des)investeringen '!$D$11:$D$81)</f>
        <v>5</v>
      </c>
      <c r="K269" s="48">
        <f>_xlfn.XLOOKUP(F269,'3. Input (des)investeringen '!$B$11:$B$81,'3. Input (des)investeringen '!$E$11:$E$81)</f>
        <v>1</v>
      </c>
      <c r="L269" s="48">
        <f>'7. Input IC peakshaver'!J247</f>
        <v>3660726.6913954271</v>
      </c>
      <c r="M269" s="48">
        <f>'7. Input IC peakshaver'!K247</f>
        <v>0</v>
      </c>
    </row>
    <row r="270" spans="2:13">
      <c r="B270" s="43" t="str">
        <f>'7. Input IC peakshaver'!B248</f>
        <v>Asset 212</v>
      </c>
      <c r="F270" s="43" t="str">
        <f>'7. Input IC peakshaver'!F248</f>
        <v>14 Overig rollend materieel</v>
      </c>
      <c r="G270" s="43">
        <f>'7. Input IC peakshaver'!G248</f>
        <v>2019</v>
      </c>
      <c r="H270" s="48">
        <f>'7. Input IC peakshaver'!H248</f>
        <v>857388.09237261105</v>
      </c>
      <c r="I270" s="43">
        <f>'7. Input IC peakshaver'!I248</f>
        <v>2021</v>
      </c>
      <c r="J270" s="48">
        <f>_xlfn.XLOOKUP(F270,'3. Input (des)investeringen '!$B$11:$B$81,'3. Input (des)investeringen '!$D$11:$D$81)</f>
        <v>10</v>
      </c>
      <c r="K270" s="48">
        <f>_xlfn.XLOOKUP(F270,'3. Input (des)investeringen '!$B$11:$B$81,'3. Input (des)investeringen '!$E$11:$E$81)</f>
        <v>1</v>
      </c>
      <c r="L270" s="48">
        <f>'7. Input IC peakshaver'!J248</f>
        <v>670316.29927401594</v>
      </c>
      <c r="M270" s="48">
        <f>'7. Input IC peakshaver'!K248</f>
        <v>0</v>
      </c>
    </row>
    <row r="271" spans="2:13">
      <c r="B271" s="43" t="str">
        <f>'7. Input IC peakshaver'!B249</f>
        <v>Asset 213</v>
      </c>
      <c r="F271" s="43" t="str">
        <f>'7. Input IC peakshaver'!F249</f>
        <v>08 Inrichting gebouwen</v>
      </c>
      <c r="G271" s="43">
        <f>'7. Input IC peakshaver'!G249</f>
        <v>2019</v>
      </c>
      <c r="H271" s="48">
        <f>'7. Input IC peakshaver'!H249</f>
        <v>460067.29247706069</v>
      </c>
      <c r="I271" s="43">
        <f>'7. Input IC peakshaver'!I249</f>
        <v>2021</v>
      </c>
      <c r="J271" s="48">
        <f>_xlfn.XLOOKUP(F271,'3. Input (des)investeringen '!$B$11:$B$81,'3. Input (des)investeringen '!$D$11:$D$81)</f>
        <v>10</v>
      </c>
      <c r="K271" s="48">
        <f>_xlfn.XLOOKUP(F271,'3. Input (des)investeringen '!$B$11:$B$81,'3. Input (des)investeringen '!$E$11:$E$81)</f>
        <v>0</v>
      </c>
      <c r="L271" s="48">
        <f>'7. Input IC peakshaver'!J249</f>
        <v>359686.13006607577</v>
      </c>
      <c r="M271" s="48">
        <f>'7. Input IC peakshaver'!K249</f>
        <v>0</v>
      </c>
    </row>
    <row r="272" spans="2:13">
      <c r="B272" s="43" t="str">
        <f>'7. Input IC peakshaver'!B250</f>
        <v>Asset 214</v>
      </c>
      <c r="F272" s="43" t="str">
        <f>'7. Input IC peakshaver'!F250</f>
        <v>37 ICT middelen 1 (KC)</v>
      </c>
      <c r="G272" s="43">
        <f>'7. Input IC peakshaver'!G250</f>
        <v>2019</v>
      </c>
      <c r="H272" s="48">
        <f>'7. Input IC peakshaver'!H250</f>
        <v>119060</v>
      </c>
      <c r="I272" s="43">
        <f>'7. Input IC peakshaver'!I250</f>
        <v>2021</v>
      </c>
      <c r="J272" s="48">
        <f>_xlfn.XLOOKUP(F272,'3. Input (des)investeringen '!$B$11:$B$81,'3. Input (des)investeringen '!$D$11:$D$81)</f>
        <v>5</v>
      </c>
      <c r="K272" s="48">
        <f>_xlfn.XLOOKUP(F272,'3. Input (des)investeringen '!$B$11:$B$81,'3. Input (des)investeringen '!$E$11:$E$81)</f>
        <v>0</v>
      </c>
      <c r="L272" s="48">
        <f>'7. Input IC peakshaver'!J250</f>
        <v>62055.024479999985</v>
      </c>
      <c r="M272" s="48">
        <f>'7. Input IC peakshaver'!K250</f>
        <v>0</v>
      </c>
    </row>
    <row r="273" spans="2:13">
      <c r="B273" s="43" t="str">
        <f>'7. Input IC peakshaver'!B251</f>
        <v>Asset 215</v>
      </c>
      <c r="F273" s="43" t="str">
        <f>'7. Input IC peakshaver'!F251</f>
        <v>11 Werktuigen</v>
      </c>
      <c r="G273" s="43">
        <f>'7. Input IC peakshaver'!G251</f>
        <v>2019</v>
      </c>
      <c r="H273" s="48">
        <f>'7. Input IC peakshaver'!H251</f>
        <v>288666.6970011855</v>
      </c>
      <c r="I273" s="43">
        <f>'7. Input IC peakshaver'!I251</f>
        <v>2021</v>
      </c>
      <c r="J273" s="48">
        <f>_xlfn.XLOOKUP(F273,'3. Input (des)investeringen '!$B$11:$B$81,'3. Input (des)investeringen '!$D$11:$D$81)</f>
        <v>10</v>
      </c>
      <c r="K273" s="48">
        <f>_xlfn.XLOOKUP(F273,'3. Input (des)investeringen '!$B$11:$B$81,'3. Input (des)investeringen '!$E$11:$E$81)</f>
        <v>1</v>
      </c>
      <c r="L273" s="48">
        <f>'7. Input IC peakshaver'!J251</f>
        <v>225683.08771589081</v>
      </c>
      <c r="M273" s="48">
        <f>'7. Input IC peakshaver'!K251</f>
        <v>0</v>
      </c>
    </row>
    <row r="274" spans="2:13">
      <c r="B274" s="43" t="str">
        <f>'7. Input IC peakshaver'!B252</f>
        <v>Asset 216</v>
      </c>
      <c r="F274" s="43" t="str">
        <f>'7. Input IC peakshaver'!F252</f>
        <v>20 Kantoorgebouwen</v>
      </c>
      <c r="G274" s="43">
        <f>'7. Input IC peakshaver'!G252</f>
        <v>2019</v>
      </c>
      <c r="H274" s="48">
        <f>'7. Input IC peakshaver'!H252</f>
        <v>1170372.8470650064</v>
      </c>
      <c r="I274" s="43">
        <f>'7. Input IC peakshaver'!I252</f>
        <v>2021</v>
      </c>
      <c r="J274" s="48">
        <f>_xlfn.XLOOKUP(F274,'3. Input (des)investeringen '!$B$11:$B$81,'3. Input (des)investeringen '!$D$11:$D$81)</f>
        <v>30</v>
      </c>
      <c r="K274" s="48">
        <f>_xlfn.XLOOKUP(F274,'3. Input (des)investeringen '!$B$11:$B$81,'3. Input (des)investeringen '!$E$11:$E$81)</f>
        <v>0</v>
      </c>
      <c r="L274" s="48">
        <f>'7. Input IC peakshaver'!J252</f>
        <v>1118347.433267273</v>
      </c>
      <c r="M274" s="48">
        <f>'7. Input IC peakshaver'!K252</f>
        <v>0</v>
      </c>
    </row>
    <row r="275" spans="2:13">
      <c r="B275" s="43" t="str">
        <f>'7. Input IC peakshaver'!B253</f>
        <v>Asset 217</v>
      </c>
      <c r="F275" s="43" t="str">
        <f>'7. Input IC peakshaver'!F253</f>
        <v>37 ICT middelen 1 (balancering)</v>
      </c>
      <c r="G275" s="43">
        <f>'7. Input IC peakshaver'!G253</f>
        <v>2019</v>
      </c>
      <c r="H275" s="48">
        <f>'7. Input IC peakshaver'!H253</f>
        <v>73704</v>
      </c>
      <c r="I275" s="43">
        <f>'7. Input IC peakshaver'!I253</f>
        <v>2021</v>
      </c>
      <c r="J275" s="48">
        <f>_xlfn.XLOOKUP(F275,'3. Input (des)investeringen '!$B$11:$B$81,'3. Input (des)investeringen '!$D$11:$D$81)</f>
        <v>5</v>
      </c>
      <c r="K275" s="48">
        <f>_xlfn.XLOOKUP(F275,'3. Input (des)investeringen '!$B$11:$B$81,'3. Input (des)investeringen '!$E$11:$E$81)</f>
        <v>0</v>
      </c>
      <c r="L275" s="48">
        <f>'7. Input IC peakshaver'!J253</f>
        <v>38415.114431999995</v>
      </c>
      <c r="M275" s="48">
        <f>'7. Input IC peakshaver'!K253</f>
        <v>0</v>
      </c>
    </row>
    <row r="276" spans="2:13">
      <c r="B276" s="43" t="str">
        <f>'7. Input IC peakshaver'!B254</f>
        <v>Asset 218</v>
      </c>
      <c r="F276" s="43" t="str">
        <f>'7. Input IC peakshaver'!F254</f>
        <v>37 ICT middelen 1 (gaschromatografen en comptabele meting)</v>
      </c>
      <c r="G276" s="43">
        <f>'7. Input IC peakshaver'!G254</f>
        <v>2019</v>
      </c>
      <c r="H276" s="48">
        <f>'7. Input IC peakshaver'!H254</f>
        <v>138775.45971332947</v>
      </c>
      <c r="I276" s="43">
        <f>'7. Input IC peakshaver'!I254</f>
        <v>2021</v>
      </c>
      <c r="J276" s="48">
        <f>_xlfn.XLOOKUP(F276,'3. Input (des)investeringen '!$B$11:$B$81,'3. Input (des)investeringen '!$D$11:$D$81)</f>
        <v>5</v>
      </c>
      <c r="K276" s="48">
        <f>_xlfn.XLOOKUP(F276,'3. Input (des)investeringen '!$B$11:$B$81,'3. Input (des)investeringen '!$E$11:$E$81)</f>
        <v>0</v>
      </c>
      <c r="L276" s="48">
        <f>'7. Input IC peakshaver'!J254</f>
        <v>72330.879806265031</v>
      </c>
      <c r="M276" s="48">
        <f>'7. Input IC peakshaver'!K254</f>
        <v>0</v>
      </c>
    </row>
    <row r="277" spans="2:13">
      <c r="B277" s="43" t="str">
        <f>'7. Input IC peakshaver'!B255</f>
        <v>Asset 219</v>
      </c>
      <c r="F277" s="43" t="str">
        <f>'7. Input IC peakshaver'!F255</f>
        <v>10 Gereedschap</v>
      </c>
      <c r="G277" s="43">
        <f>'7. Input IC peakshaver'!G255</f>
        <v>2019</v>
      </c>
      <c r="H277" s="48">
        <f>'7. Input IC peakshaver'!H255</f>
        <v>142771.1801450084</v>
      </c>
      <c r="I277" s="43">
        <f>'7. Input IC peakshaver'!I255</f>
        <v>2021</v>
      </c>
      <c r="J277" s="48">
        <f>_xlfn.XLOOKUP(F277,'3. Input (des)investeringen '!$B$11:$B$81,'3. Input (des)investeringen '!$D$11:$D$81)</f>
        <v>10</v>
      </c>
      <c r="K277" s="48">
        <f>_xlfn.XLOOKUP(F277,'3. Input (des)investeringen '!$B$11:$B$81,'3. Input (des)investeringen '!$E$11:$E$81)</f>
        <v>1</v>
      </c>
      <c r="L277" s="48">
        <f>'7. Input IC peakshaver'!J255</f>
        <v>111620.22189152931</v>
      </c>
      <c r="M277" s="48">
        <f>'7. Input IC peakshaver'!K255</f>
        <v>0</v>
      </c>
    </row>
    <row r="278" spans="2:13">
      <c r="B278" s="43" t="str">
        <f>'7. Input IC peakshaver'!B256</f>
        <v>Asset 220</v>
      </c>
      <c r="F278" s="43" t="str">
        <f>'7. Input IC peakshaver'!F256</f>
        <v>39 ICT middelen 3</v>
      </c>
      <c r="G278" s="43">
        <f>'7. Input IC peakshaver'!G256</f>
        <v>2018</v>
      </c>
      <c r="H278" s="48">
        <f>'7. Input IC peakshaver'!H256</f>
        <v>66462443.599999994</v>
      </c>
      <c r="I278" s="43">
        <f>'7. Input IC peakshaver'!I256</f>
        <v>2021</v>
      </c>
      <c r="J278" s="48">
        <f>_xlfn.XLOOKUP(F278,'3. Input (des)investeringen '!$B$11:$B$81,'3. Input (des)investeringen '!$D$11:$D$81)</f>
        <v>15</v>
      </c>
      <c r="K278" s="48">
        <f>_xlfn.XLOOKUP(F278,'3. Input (des)investeringen '!$B$11:$B$81,'3. Input (des)investeringen '!$E$11:$E$81)</f>
        <v>1</v>
      </c>
      <c r="L278" s="48">
        <f>'7. Input IC peakshaver'!J256</f>
        <v>53753217.800323352</v>
      </c>
      <c r="M278" s="48">
        <f>'7. Input IC peakshaver'!K256</f>
        <v>0</v>
      </c>
    </row>
    <row r="279" spans="2:13">
      <c r="B279" s="43" t="str">
        <f>'7. Input IC peakshaver'!B257</f>
        <v>Asset 221</v>
      </c>
      <c r="F279" s="43" t="str">
        <f>'7. Input IC peakshaver'!F257</f>
        <v>39 ICT middelen 3 (balancering)</v>
      </c>
      <c r="G279" s="43">
        <f>'7. Input IC peakshaver'!G257</f>
        <v>2018</v>
      </c>
      <c r="H279" s="48">
        <f>'7. Input IC peakshaver'!H257</f>
        <v>13091088</v>
      </c>
      <c r="I279" s="43">
        <f>'7. Input IC peakshaver'!I257</f>
        <v>2021</v>
      </c>
      <c r="J279" s="48">
        <f>_xlfn.XLOOKUP(F279,'3. Input (des)investeringen '!$B$11:$B$81,'3. Input (des)investeringen '!$D$11:$D$81)</f>
        <v>15</v>
      </c>
      <c r="K279" s="48">
        <f>_xlfn.XLOOKUP(F279,'3. Input (des)investeringen '!$B$11:$B$81,'3. Input (des)investeringen '!$E$11:$E$81)</f>
        <v>0</v>
      </c>
      <c r="L279" s="48">
        <f>'7. Input IC peakshaver'!J257</f>
        <v>10587755.526147995</v>
      </c>
      <c r="M279" s="48">
        <f>'7. Input IC peakshaver'!K257</f>
        <v>0</v>
      </c>
    </row>
    <row r="280" spans="2:13">
      <c r="B280" s="43" t="str">
        <f>'7. Input IC peakshaver'!B258</f>
        <v>Asset 222</v>
      </c>
      <c r="F280" s="43" t="str">
        <f>'7. Input IC peakshaver'!F258</f>
        <v>39 ICT middelen 3 (KC)</v>
      </c>
      <c r="G280" s="43">
        <f>'7. Input IC peakshaver'!G258</f>
        <v>2019</v>
      </c>
      <c r="H280" s="48">
        <f>'7. Input IC peakshaver'!H258</f>
        <v>510273.00000000006</v>
      </c>
      <c r="I280" s="43">
        <f>'7. Input IC peakshaver'!I258</f>
        <v>2021</v>
      </c>
      <c r="J280" s="48">
        <f>_xlfn.XLOOKUP(F280,'3. Input (des)investeringen '!$B$11:$B$81,'3. Input (des)investeringen '!$D$11:$D$81)</f>
        <v>15</v>
      </c>
      <c r="K280" s="48">
        <f>_xlfn.XLOOKUP(F280,'3. Input (des)investeringen '!$B$11:$B$81,'3. Input (des)investeringen '!$E$11:$E$81)</f>
        <v>0</v>
      </c>
      <c r="L280" s="48">
        <f>'7. Input IC peakshaver'!J258</f>
        <v>443263.94964000006</v>
      </c>
      <c r="M280" s="48">
        <f>'7. Input IC peakshaver'!K258</f>
        <v>0</v>
      </c>
    </row>
    <row r="281" spans="2:13">
      <c r="B281" s="43" t="str">
        <f>'7. Input IC peakshaver'!B259</f>
        <v>Asset 223</v>
      </c>
      <c r="F281" s="43" t="str">
        <f>'7. Input IC peakshaver'!F259</f>
        <v>37 ICT middelen 1</v>
      </c>
      <c r="G281" s="43">
        <f>'7. Input IC peakshaver'!G259</f>
        <v>2020</v>
      </c>
      <c r="H281" s="48">
        <f>'7. Input IC peakshaver'!H259</f>
        <v>4054436.8604233577</v>
      </c>
      <c r="I281" s="43">
        <f>'7. Input IC peakshaver'!I259</f>
        <v>2021</v>
      </c>
      <c r="J281" s="48">
        <f>_xlfn.XLOOKUP(F281,'3. Input (des)investeringen '!$B$11:$B$81,'3. Input (des)investeringen '!$D$11:$D$81)</f>
        <v>5</v>
      </c>
      <c r="K281" s="48">
        <f>_xlfn.XLOOKUP(F281,'3. Input (des)investeringen '!$B$11:$B$81,'3. Input (des)investeringen '!$E$11:$E$81)</f>
        <v>1</v>
      </c>
      <c r="L281" s="48">
        <f>'7. Input IC peakshaver'!J259</f>
        <v>2883515.4951330922</v>
      </c>
      <c r="M281" s="48">
        <f>'7. Input IC peakshaver'!K259</f>
        <v>0</v>
      </c>
    </row>
    <row r="282" spans="2:13">
      <c r="B282" s="43" t="str">
        <f>'7. Input IC peakshaver'!B260</f>
        <v>Asset 224</v>
      </c>
      <c r="F282" s="43" t="str">
        <f>'7. Input IC peakshaver'!F260</f>
        <v>11 Werktuigen</v>
      </c>
      <c r="G282" s="43">
        <f>'7. Input IC peakshaver'!G260</f>
        <v>2021</v>
      </c>
      <c r="H282" s="48">
        <f>'7. Input IC peakshaver'!H260</f>
        <v>2667062.5363170211</v>
      </c>
      <c r="I282" s="43">
        <f>'7. Input IC peakshaver'!I260</f>
        <v>2021</v>
      </c>
      <c r="J282" s="48">
        <f>_xlfn.XLOOKUP(F282,'3. Input (des)investeringen '!$B$11:$B$81,'3. Input (des)investeringen '!$D$11:$D$81)</f>
        <v>10</v>
      </c>
      <c r="K282" s="48">
        <f>_xlfn.XLOOKUP(F282,'3. Input (des)investeringen '!$B$11:$B$81,'3. Input (des)investeringen '!$E$11:$E$81)</f>
        <v>1</v>
      </c>
      <c r="L282" s="48">
        <f>'7. Input IC peakshaver'!J260</f>
        <v>2533709.4095011703</v>
      </c>
      <c r="M282" s="48">
        <f>'7. Input IC peakshaver'!K260</f>
        <v>0</v>
      </c>
    </row>
    <row r="283" spans="2:13">
      <c r="B283" s="43" t="str">
        <f>'7. Input IC peakshaver'!B261</f>
        <v>Asset 225</v>
      </c>
      <c r="F283" s="43" t="str">
        <f>'7. Input IC peakshaver'!F261</f>
        <v>10 Gereedschap</v>
      </c>
      <c r="G283" s="43">
        <f>'7. Input IC peakshaver'!G261</f>
        <v>2021</v>
      </c>
      <c r="H283" s="48">
        <f>'7. Input IC peakshaver'!H261</f>
        <v>467492.45719026914</v>
      </c>
      <c r="I283" s="43">
        <f>'7. Input IC peakshaver'!I261</f>
        <v>2021</v>
      </c>
      <c r="J283" s="48">
        <f>_xlfn.XLOOKUP(F283,'3. Input (des)investeringen '!$B$11:$B$81,'3. Input (des)investeringen '!$D$11:$D$81)</f>
        <v>10</v>
      </c>
      <c r="K283" s="48">
        <f>_xlfn.XLOOKUP(F283,'3. Input (des)investeringen '!$B$11:$B$81,'3. Input (des)investeringen '!$E$11:$E$81)</f>
        <v>1</v>
      </c>
      <c r="L283" s="48">
        <f>'7. Input IC peakshaver'!J261</f>
        <v>444117.83433075569</v>
      </c>
      <c r="M283" s="48">
        <f>'7. Input IC peakshaver'!K261</f>
        <v>0</v>
      </c>
    </row>
    <row r="284" spans="2:13">
      <c r="B284" s="43" t="str">
        <f>'7. Input IC peakshaver'!B262</f>
        <v>Asset 226</v>
      </c>
      <c r="F284" s="43" t="str">
        <f>'7. Input IC peakshaver'!F262</f>
        <v>38 ICT middelen 2</v>
      </c>
      <c r="G284" s="43">
        <f>'7. Input IC peakshaver'!G262</f>
        <v>2021</v>
      </c>
      <c r="H284" s="48">
        <f>'7. Input IC peakshaver'!H262</f>
        <v>3432262.7310020467</v>
      </c>
      <c r="I284" s="43">
        <f>'7. Input IC peakshaver'!I262</f>
        <v>2021</v>
      </c>
      <c r="J284" s="48">
        <f>_xlfn.XLOOKUP(F284,'3. Input (des)investeringen '!$B$11:$B$81,'3. Input (des)investeringen '!$D$11:$D$81)</f>
        <v>10</v>
      </c>
      <c r="K284" s="48">
        <f>_xlfn.XLOOKUP(F284,'3. Input (des)investeringen '!$B$11:$B$81,'3. Input (des)investeringen '!$E$11:$E$81)</f>
        <v>1</v>
      </c>
      <c r="L284" s="48">
        <f>'7. Input IC peakshaver'!J262</f>
        <v>3260649.5944519443</v>
      </c>
      <c r="M284" s="48">
        <f>'7. Input IC peakshaver'!K262</f>
        <v>0</v>
      </c>
    </row>
    <row r="285" spans="2:13">
      <c r="B285" s="43" t="str">
        <f>'7. Input IC peakshaver'!B263</f>
        <v>Asset 227</v>
      </c>
      <c r="F285" s="43" t="str">
        <f>'7. Input IC peakshaver'!F263</f>
        <v>37 ICT middelen 1</v>
      </c>
      <c r="G285" s="43">
        <f>'7. Input IC peakshaver'!G263</f>
        <v>2021</v>
      </c>
      <c r="H285" s="48">
        <f>'7. Input IC peakshaver'!H263</f>
        <v>8176022.700880779</v>
      </c>
      <c r="I285" s="43">
        <f>'7. Input IC peakshaver'!I263</f>
        <v>2021</v>
      </c>
      <c r="J285" s="48">
        <f>_xlfn.XLOOKUP(F285,'3. Input (des)investeringen '!$B$11:$B$81,'3. Input (des)investeringen '!$D$11:$D$81)</f>
        <v>5</v>
      </c>
      <c r="K285" s="48">
        <f>_xlfn.XLOOKUP(F285,'3. Input (des)investeringen '!$B$11:$B$81,'3. Input (des)investeringen '!$E$11:$E$81)</f>
        <v>1</v>
      </c>
      <c r="L285" s="48">
        <f>'7. Input IC peakshaver'!J263</f>
        <v>7358420.4307927005</v>
      </c>
      <c r="M285" s="48">
        <f>'7. Input IC peakshaver'!K263</f>
        <v>0</v>
      </c>
    </row>
    <row r="286" spans="2:13">
      <c r="B286" s="43" t="str">
        <f>'7. Input IC peakshaver'!B264</f>
        <v>Asset 228</v>
      </c>
      <c r="F286" s="43" t="str">
        <f>'7. Input IC peakshaver'!F264</f>
        <v>39 ICT middelen 3</v>
      </c>
      <c r="G286" s="43">
        <f>'7. Input IC peakshaver'!G264</f>
        <v>2019</v>
      </c>
      <c r="H286" s="48">
        <f>'7. Input IC peakshaver'!H264</f>
        <v>1603714.1720507673</v>
      </c>
      <c r="I286" s="43">
        <f>'7. Input IC peakshaver'!I264</f>
        <v>2021</v>
      </c>
      <c r="J286" s="48">
        <f>_xlfn.XLOOKUP(F286,'3. Input (des)investeringen '!$B$11:$B$81,'3. Input (des)investeringen '!$D$11:$D$81)</f>
        <v>15</v>
      </c>
      <c r="K286" s="48">
        <f>_xlfn.XLOOKUP(F286,'3. Input (des)investeringen '!$B$11:$B$81,'3. Input (des)investeringen '!$E$11:$E$81)</f>
        <v>1</v>
      </c>
      <c r="L286" s="48">
        <f>'7. Input IC peakshaver'!J264</f>
        <v>1393114.426977061</v>
      </c>
      <c r="M286" s="48">
        <f>'7. Input IC peakshaver'!K264</f>
        <v>0</v>
      </c>
    </row>
    <row r="287" spans="2:13">
      <c r="B287" s="43" t="str">
        <f>'7. Input IC peakshaver'!B265</f>
        <v>Asset 229</v>
      </c>
      <c r="F287" s="43" t="str">
        <f>'7. Input IC peakshaver'!F265</f>
        <v>39 ICT middelen 3 (balancering)</v>
      </c>
      <c r="G287" s="43">
        <f>'7. Input IC peakshaver'!G265</f>
        <v>2019</v>
      </c>
      <c r="H287" s="48">
        <f>'7. Input IC peakshaver'!H265</f>
        <v>315883</v>
      </c>
      <c r="I287" s="43">
        <f>'7. Input IC peakshaver'!I265</f>
        <v>2021</v>
      </c>
      <c r="J287" s="48">
        <f>_xlfn.XLOOKUP(F287,'3. Input (des)investeringen '!$B$11:$B$81,'3. Input (des)investeringen '!$D$11:$D$81)</f>
        <v>15</v>
      </c>
      <c r="K287" s="48">
        <f>_xlfn.XLOOKUP(F287,'3. Input (des)investeringen '!$B$11:$B$81,'3. Input (des)investeringen '!$E$11:$E$81)</f>
        <v>0</v>
      </c>
      <c r="L287" s="48">
        <f>'7. Input IC peakshaver'!J265</f>
        <v>274401.24443999998</v>
      </c>
      <c r="M287" s="48">
        <f>'7. Input IC peakshaver'!K265</f>
        <v>0</v>
      </c>
    </row>
    <row r="288" spans="2:13">
      <c r="B288" s="43" t="str">
        <f>'7. Input IC peakshaver'!B266</f>
        <v>Asset 230</v>
      </c>
      <c r="F288" s="43" t="str">
        <f>'7. Input IC peakshaver'!F266</f>
        <v>39 ICT middelen 3</v>
      </c>
      <c r="G288" s="43">
        <f>'7. Input IC peakshaver'!G266</f>
        <v>2020</v>
      </c>
      <c r="H288" s="48">
        <f>'7. Input IC peakshaver'!H266</f>
        <v>437.7361508808076</v>
      </c>
      <c r="I288" s="43">
        <f>'7. Input IC peakshaver'!I266</f>
        <v>2021</v>
      </c>
      <c r="J288" s="48">
        <f>_xlfn.XLOOKUP(F288,'3. Input (des)investeringen '!$B$11:$B$81,'3. Input (des)investeringen '!$D$11:$D$81)</f>
        <v>15</v>
      </c>
      <c r="K288" s="48">
        <f>_xlfn.XLOOKUP(F288,'3. Input (des)investeringen '!$B$11:$B$81,'3. Input (des)investeringen '!$E$11:$E$81)</f>
        <v>1</v>
      </c>
      <c r="L288" s="48">
        <f>'7. Input IC peakshaver'!J266</f>
        <v>400.26593636541048</v>
      </c>
      <c r="M288" s="48">
        <f>'7. Input IC peakshaver'!K266</f>
        <v>0</v>
      </c>
    </row>
    <row r="289" spans="2:36">
      <c r="B289" s="43" t="str">
        <f>'7. Input IC peakshaver'!B267</f>
        <v>Asset 231</v>
      </c>
      <c r="F289" s="43" t="str">
        <f>'7. Input IC peakshaver'!F267</f>
        <v>05 Wegen en terreinvoorzieningen</v>
      </c>
      <c r="G289" s="43">
        <f>'7. Input IC peakshaver'!G267</f>
        <v>2020</v>
      </c>
      <c r="H289" s="48">
        <f>'7. Input IC peakshaver'!H267</f>
        <v>274981.09053004743</v>
      </c>
      <c r="I289" s="43">
        <f>'7. Input IC peakshaver'!I267</f>
        <v>2021</v>
      </c>
      <c r="J289" s="48">
        <f>_xlfn.XLOOKUP(F289,'3. Input (des)investeringen '!$B$11:$B$81,'3. Input (des)investeringen '!$D$11:$D$81)</f>
        <v>10</v>
      </c>
      <c r="K289" s="48">
        <f>_xlfn.XLOOKUP(F289,'3. Input (des)investeringen '!$B$11:$B$81,'3. Input (des)investeringen '!$E$11:$E$81)</f>
        <v>0</v>
      </c>
      <c r="L289" s="48">
        <f>'7. Input IC peakshaver'!J267</f>
        <v>237473.66978174893</v>
      </c>
      <c r="M289" s="48">
        <f>'7. Input IC peakshaver'!K267</f>
        <v>0</v>
      </c>
    </row>
    <row r="290" spans="2:36">
      <c r="B290" s="43" t="str">
        <f>'7. Input IC peakshaver'!B268</f>
        <v>Asset 232</v>
      </c>
      <c r="F290" s="43" t="str">
        <f>'7. Input IC peakshaver'!F268</f>
        <v>04 Terreinen</v>
      </c>
      <c r="G290" s="43">
        <f>'7. Input IC peakshaver'!G268</f>
        <v>2020</v>
      </c>
      <c r="H290" s="48">
        <f>'7. Input IC peakshaver'!H268</f>
        <v>1155506.2616599156</v>
      </c>
      <c r="I290" s="43">
        <f>'7. Input IC peakshaver'!I268</f>
        <v>2021</v>
      </c>
      <c r="J290" s="48">
        <f>_xlfn.XLOOKUP(F290,'3. Input (des)investeringen '!$B$11:$B$81,'3. Input (des)investeringen '!$D$11:$D$81)</f>
        <v>0</v>
      </c>
      <c r="K290" s="48">
        <f>_xlfn.XLOOKUP(F290,'3. Input (des)investeringen '!$B$11:$B$81,'3. Input (des)investeringen '!$E$11:$E$81)</f>
        <v>0</v>
      </c>
      <c r="L290" s="48">
        <f>'7. Input IC peakshaver'!J268</f>
        <v>1173994.3618464742</v>
      </c>
      <c r="M290" s="48">
        <f>'7. Input IC peakshaver'!K268</f>
        <v>0</v>
      </c>
    </row>
    <row r="291" spans="2:36">
      <c r="B291" s="43" t="str">
        <f>'7. Input IC peakshaver'!B269</f>
        <v>Asset 233</v>
      </c>
      <c r="F291" s="43" t="str">
        <f>'7. Input IC peakshaver'!F269</f>
        <v>08 Inrichting gebouwen</v>
      </c>
      <c r="G291" s="43">
        <f>'7. Input IC peakshaver'!G269</f>
        <v>2020</v>
      </c>
      <c r="H291" s="48">
        <f>'7. Input IC peakshaver'!H269</f>
        <v>227204.18889764068</v>
      </c>
      <c r="I291" s="43">
        <f>'7. Input IC peakshaver'!I269</f>
        <v>2021</v>
      </c>
      <c r="J291" s="48">
        <f>_xlfn.XLOOKUP(F291,'3. Input (des)investeringen '!$B$11:$B$81,'3. Input (des)investeringen '!$D$11:$D$81)</f>
        <v>10</v>
      </c>
      <c r="K291" s="48">
        <f>_xlfn.XLOOKUP(F291,'3. Input (des)investeringen '!$B$11:$B$81,'3. Input (des)investeringen '!$E$11:$E$81)</f>
        <v>0</v>
      </c>
      <c r="L291" s="48">
        <f>'7. Input IC peakshaver'!J269</f>
        <v>196213.53753200249</v>
      </c>
      <c r="M291" s="48">
        <f>'7. Input IC peakshaver'!K269</f>
        <v>0</v>
      </c>
    </row>
    <row r="292" spans="2:36">
      <c r="B292" s="43" t="str">
        <f>'7. Input IC peakshaver'!B270</f>
        <v>Asset 234</v>
      </c>
      <c r="F292" s="43" t="str">
        <f>'7. Input IC peakshaver'!F270</f>
        <v>11 Werktuigen</v>
      </c>
      <c r="G292" s="43">
        <f>'7. Input IC peakshaver'!G270</f>
        <v>2020</v>
      </c>
      <c r="H292" s="48">
        <f>'7. Input IC peakshaver'!H270</f>
        <v>880855.41897943604</v>
      </c>
      <c r="I292" s="43">
        <f>'7. Input IC peakshaver'!I270</f>
        <v>2021</v>
      </c>
      <c r="J292" s="48">
        <f>_xlfn.XLOOKUP(F292,'3. Input (des)investeringen '!$B$11:$B$81,'3. Input (des)investeringen '!$D$11:$D$81)</f>
        <v>10</v>
      </c>
      <c r="K292" s="48">
        <f>_xlfn.XLOOKUP(F292,'3. Input (des)investeringen '!$B$11:$B$81,'3. Input (des)investeringen '!$E$11:$E$81)</f>
        <v>1</v>
      </c>
      <c r="L292" s="48">
        <f>'7. Input IC peakshaver'!J270</f>
        <v>760706.73983064084</v>
      </c>
      <c r="M292" s="48">
        <f>'7. Input IC peakshaver'!K270</f>
        <v>0</v>
      </c>
    </row>
    <row r="293" spans="2:36">
      <c r="B293" s="43" t="str">
        <f>'7. Input IC peakshaver'!B271</f>
        <v>Asset 235</v>
      </c>
      <c r="F293" s="43" t="str">
        <f>'7. Input IC peakshaver'!F271</f>
        <v>14 Overig rollend materieel</v>
      </c>
      <c r="G293" s="43">
        <f>'7. Input IC peakshaver'!G271</f>
        <v>2020</v>
      </c>
      <c r="H293" s="48">
        <f>'7. Input IC peakshaver'!H271</f>
        <v>111163.8757407683</v>
      </c>
      <c r="I293" s="43">
        <f>'7. Input IC peakshaver'!I271</f>
        <v>2021</v>
      </c>
      <c r="J293" s="48">
        <f>_xlfn.XLOOKUP(F293,'3. Input (des)investeringen '!$B$11:$B$81,'3. Input (des)investeringen '!$D$11:$D$81)</f>
        <v>10</v>
      </c>
      <c r="K293" s="48">
        <f>_xlfn.XLOOKUP(F293,'3. Input (des)investeringen '!$B$11:$B$81,'3. Input (des)investeringen '!$E$11:$E$81)</f>
        <v>1</v>
      </c>
      <c r="L293" s="48">
        <f>'7. Input IC peakshaver'!J271</f>
        <v>96001.123089727509</v>
      </c>
      <c r="M293" s="48">
        <f>'7. Input IC peakshaver'!K271</f>
        <v>0</v>
      </c>
    </row>
    <row r="294" spans="2:36">
      <c r="B294" s="43" t="str">
        <f>'7. Input IC peakshaver'!B272</f>
        <v>Asset 236</v>
      </c>
      <c r="F294" s="43" t="str">
        <f>'7. Input IC peakshaver'!F272</f>
        <v>38 ICT middelen 2</v>
      </c>
      <c r="G294" s="43">
        <f>'7. Input IC peakshaver'!G272</f>
        <v>2020</v>
      </c>
      <c r="H294" s="48">
        <f>'7. Input IC peakshaver'!H272</f>
        <v>2253829.6322485749</v>
      </c>
      <c r="I294" s="43">
        <f>'7. Input IC peakshaver'!I272</f>
        <v>2021</v>
      </c>
      <c r="J294" s="48">
        <f>_xlfn.XLOOKUP(F294,'3. Input (des)investeringen '!$B$11:$B$81,'3. Input (des)investeringen '!$D$11:$D$81)</f>
        <v>10</v>
      </c>
      <c r="K294" s="48">
        <f>_xlfn.XLOOKUP(F294,'3. Input (des)investeringen '!$B$11:$B$81,'3. Input (des)investeringen '!$E$11:$E$81)</f>
        <v>1</v>
      </c>
      <c r="L294" s="48">
        <f>'7. Input IC peakshaver'!J272</f>
        <v>1946407.2704098693</v>
      </c>
      <c r="M294" s="48">
        <f>'7. Input IC peakshaver'!K272</f>
        <v>0</v>
      </c>
    </row>
    <row r="295" spans="2:36">
      <c r="B295" s="43" t="str">
        <f>'7. Input IC peakshaver'!B273</f>
        <v>Asset 237</v>
      </c>
      <c r="F295" s="43" t="str">
        <f>'7. Input IC peakshaver'!F273</f>
        <v>20 Kantoorgebouwen</v>
      </c>
      <c r="G295" s="43">
        <f>'7. Input IC peakshaver'!G273</f>
        <v>2020</v>
      </c>
      <c r="H295" s="48">
        <f>'7. Input IC peakshaver'!H273</f>
        <v>715175.01653112471</v>
      </c>
      <c r="I295" s="43">
        <f>'7. Input IC peakshaver'!I273</f>
        <v>2021</v>
      </c>
      <c r="J295" s="48">
        <f>_xlfn.XLOOKUP(F295,'3. Input (des)investeringen '!$B$11:$B$81,'3. Input (des)investeringen '!$D$11:$D$81)</f>
        <v>30</v>
      </c>
      <c r="K295" s="48">
        <f>_xlfn.XLOOKUP(F295,'3. Input (des)investeringen '!$B$11:$B$81,'3. Input (des)investeringen '!$E$11:$E$81)</f>
        <v>0</v>
      </c>
      <c r="L295" s="48">
        <f>'7. Input IC peakshaver'!J273</f>
        <v>690286.92595584155</v>
      </c>
      <c r="M295" s="48">
        <f>'7. Input IC peakshaver'!K273</f>
        <v>0</v>
      </c>
    </row>
    <row r="296" spans="2:36">
      <c r="B296" s="43" t="str">
        <f>'7. Input IC peakshaver'!B274</f>
        <v>Asset 238</v>
      </c>
      <c r="F296" s="43" t="str">
        <f>'7. Input IC peakshaver'!F274</f>
        <v>06 Utiliteitsgebouwen</v>
      </c>
      <c r="G296" s="43">
        <f>'7. Input IC peakshaver'!G274</f>
        <v>2020</v>
      </c>
      <c r="H296" s="48">
        <f>'7. Input IC peakshaver'!H274</f>
        <v>611310.12783119339</v>
      </c>
      <c r="I296" s="43">
        <f>'7. Input IC peakshaver'!I274</f>
        <v>2021</v>
      </c>
      <c r="J296" s="48">
        <f>_xlfn.XLOOKUP(F296,'3. Input (des)investeringen '!$B$11:$B$81,'3. Input (des)investeringen '!$D$11:$D$81)</f>
        <v>30</v>
      </c>
      <c r="K296" s="48">
        <f>_xlfn.XLOOKUP(F296,'3. Input (des)investeringen '!$B$11:$B$81,'3. Input (des)investeringen '!$E$11:$E$81)</f>
        <v>0</v>
      </c>
      <c r="L296" s="48">
        <f>'7. Input IC peakshaver'!J274</f>
        <v>590036.53538266791</v>
      </c>
      <c r="M296" s="48">
        <f>'7. Input IC peakshaver'!K274</f>
        <v>0</v>
      </c>
    </row>
    <row r="297" spans="2:36">
      <c r="B297" s="43" t="str">
        <f>'7. Input IC peakshaver'!B275</f>
        <v>Asset 239</v>
      </c>
      <c r="F297" s="43" t="str">
        <f>'7. Input IC peakshaver'!F275</f>
        <v>08 Inrichting gebouwen</v>
      </c>
      <c r="G297" s="43">
        <f>'7. Input IC peakshaver'!G275</f>
        <v>2021</v>
      </c>
      <c r="H297" s="48">
        <f>'7. Input IC peakshaver'!H275</f>
        <v>384242.51972392667</v>
      </c>
      <c r="I297" s="43">
        <f>'7. Input IC peakshaver'!I275</f>
        <v>2021</v>
      </c>
      <c r="J297" s="48">
        <f>_xlfn.XLOOKUP(F297,'3. Input (des)investeringen '!$B$11:$B$81,'3. Input (des)investeringen '!$D$11:$D$81)</f>
        <v>10</v>
      </c>
      <c r="K297" s="48">
        <f>_xlfn.XLOOKUP(F297,'3. Input (des)investeringen '!$B$11:$B$81,'3. Input (des)investeringen '!$E$11:$E$81)</f>
        <v>0</v>
      </c>
      <c r="L297" s="48">
        <f>'7. Input IC peakshaver'!J275</f>
        <v>365030.39373773034</v>
      </c>
      <c r="M297" s="48">
        <f>'7. Input IC peakshaver'!K275</f>
        <v>0</v>
      </c>
    </row>
    <row r="298" spans="2:36">
      <c r="B298" s="43" t="str">
        <f>'7. Input IC peakshaver'!B276</f>
        <v>Asset 240</v>
      </c>
      <c r="F298" s="43" t="str">
        <f>'7. Input IC peakshaver'!F276</f>
        <v>20 Kantoorgebouwen</v>
      </c>
      <c r="G298" s="43">
        <f>'7. Input IC peakshaver'!G276</f>
        <v>2021</v>
      </c>
      <c r="H298" s="48">
        <f>'7. Input IC peakshaver'!H276</f>
        <v>1098657.1778898467</v>
      </c>
      <c r="I298" s="43">
        <f>'7. Input IC peakshaver'!I276</f>
        <v>2021</v>
      </c>
      <c r="J298" s="48">
        <f>_xlfn.XLOOKUP(F298,'3. Input (des)investeringen '!$B$11:$B$81,'3. Input (des)investeringen '!$D$11:$D$81)</f>
        <v>30</v>
      </c>
      <c r="K298" s="48">
        <f>_xlfn.XLOOKUP(F298,'3. Input (des)investeringen '!$B$11:$B$81,'3. Input (des)investeringen '!$E$11:$E$81)</f>
        <v>0</v>
      </c>
      <c r="L298" s="48">
        <f>'7. Input IC peakshaver'!J276</f>
        <v>1080346.2249250161</v>
      </c>
      <c r="M298" s="48">
        <f>'7. Input IC peakshaver'!K276</f>
        <v>0</v>
      </c>
    </row>
    <row r="299" spans="2:36">
      <c r="B299" s="43" t="str">
        <f>'7. Input IC peakshaver'!B277</f>
        <v>Asset 241</v>
      </c>
      <c r="F299" s="43" t="str">
        <f>'7. Input IC peakshaver'!F277</f>
        <v>03 Verremeting</v>
      </c>
      <c r="G299" s="43">
        <f>'7. Input IC peakshaver'!G277</f>
        <v>1993</v>
      </c>
      <c r="H299" s="48">
        <f>'7. Input IC peakshaver'!H277</f>
        <v>27208128.690000001</v>
      </c>
      <c r="I299" s="43">
        <f>'7. Input IC peakshaver'!I277</f>
        <v>2021</v>
      </c>
      <c r="J299" s="48">
        <f>_xlfn.XLOOKUP(F299,'3. Input (des)investeringen '!$B$11:$B$81,'3. Input (des)investeringen '!$D$11:$D$81)</f>
        <v>5</v>
      </c>
      <c r="K299" s="48">
        <f>_xlfn.XLOOKUP(F299,'3. Input (des)investeringen '!$B$11:$B$81,'3. Input (des)investeringen '!$E$11:$E$81)</f>
        <v>1</v>
      </c>
      <c r="L299" s="48">
        <f>'7. Input IC peakshaver'!J277</f>
        <v>0</v>
      </c>
      <c r="M299" s="48">
        <f>'7. Input IC peakshaver'!K277</f>
        <v>0</v>
      </c>
    </row>
    <row r="300" spans="2:36">
      <c r="B300" s="43" t="str">
        <f>'7. Input IC peakshaver'!B278</f>
        <v>Asset 242</v>
      </c>
      <c r="F300" s="43" t="str">
        <f>'7. Input IC peakshaver'!F278</f>
        <v>06 Utiliteitsgebouwen</v>
      </c>
      <c r="G300" s="43">
        <f>'7. Input IC peakshaver'!G278</f>
        <v>2021</v>
      </c>
      <c r="H300" s="48">
        <f>'7. Input IC peakshaver'!H278</f>
        <v>114485.52709029273</v>
      </c>
      <c r="I300" s="43">
        <f>'7. Input IC peakshaver'!I278</f>
        <v>2021</v>
      </c>
      <c r="J300" s="48">
        <f>_xlfn.XLOOKUP(F300,'3. Input (des)investeringen '!$B$11:$B$81,'3. Input (des)investeringen '!$D$11:$D$81)</f>
        <v>30</v>
      </c>
      <c r="K300" s="48">
        <f>_xlfn.XLOOKUP(F300,'3. Input (des)investeringen '!$B$11:$B$81,'3. Input (des)investeringen '!$E$11:$E$81)</f>
        <v>0</v>
      </c>
      <c r="L300" s="48">
        <f>'7. Input IC peakshaver'!J278</f>
        <v>112577.43497212119</v>
      </c>
      <c r="M300" s="48">
        <f>'7. Input IC peakshaver'!K278</f>
        <v>0</v>
      </c>
    </row>
    <row r="301" spans="2:36">
      <c r="B301" s="43" t="str">
        <f>'7. Input IC peakshaver'!B279</f>
        <v>Asset 243</v>
      </c>
      <c r="F301" s="43" t="str">
        <f>'7. Input IC peakshaver'!F279</f>
        <v>38 ICT middelen 2</v>
      </c>
      <c r="G301" s="43">
        <f>'7. Input IC peakshaver'!G279</f>
        <v>2019</v>
      </c>
      <c r="H301" s="48">
        <f>'7. Input IC peakshaver'!H279</f>
        <v>5155994.869123158</v>
      </c>
      <c r="I301" s="43">
        <f>'7. Input IC peakshaver'!I279</f>
        <v>2021</v>
      </c>
      <c r="J301" s="48">
        <f>_xlfn.XLOOKUP(F301,'3. Input (des)investeringen '!$B$11:$B$81,'3. Input (des)investeringen '!$D$11:$D$81)</f>
        <v>10</v>
      </c>
      <c r="K301" s="48">
        <f>_xlfn.XLOOKUP(F301,'3. Input (des)investeringen '!$B$11:$B$81,'3. Input (des)investeringen '!$E$11:$E$81)</f>
        <v>1</v>
      </c>
      <c r="L301" s="48">
        <f>'7. Input IC peakshaver'!J279</f>
        <v>4031018.6606189152</v>
      </c>
      <c r="M301" s="48">
        <f>'7. Input IC peakshaver'!K279</f>
        <v>0</v>
      </c>
    </row>
    <row r="303" spans="2:36" s="39" customFormat="1">
      <c r="B303" s="39" t="s">
        <v>1049</v>
      </c>
    </row>
    <row r="304" spans="2:36" s="42" customFormat="1">
      <c r="R304" s="42" t="s">
        <v>888</v>
      </c>
      <c r="X304" s="42" t="s">
        <v>889</v>
      </c>
      <c r="AD304" s="42" t="s">
        <v>891</v>
      </c>
      <c r="AJ304" s="42" t="s">
        <v>892</v>
      </c>
    </row>
    <row r="305" spans="2:40" s="45" customFormat="1">
      <c r="B305" s="45" t="s">
        <v>1050</v>
      </c>
      <c r="F305" s="45" t="s">
        <v>897</v>
      </c>
      <c r="G305" s="45" t="s">
        <v>556</v>
      </c>
      <c r="H305" s="45" t="s">
        <v>1051</v>
      </c>
      <c r="I305" s="45" t="s">
        <v>1052</v>
      </c>
      <c r="J305" s="45" t="s">
        <v>303</v>
      </c>
      <c r="K305" s="45" t="s">
        <v>1047</v>
      </c>
      <c r="L305" s="45" t="s">
        <v>559</v>
      </c>
      <c r="N305" s="45" t="s">
        <v>1053</v>
      </c>
      <c r="P305" s="45" t="s">
        <v>933</v>
      </c>
      <c r="R305" s="51">
        <v>2022</v>
      </c>
      <c r="S305" s="51">
        <v>2023</v>
      </c>
      <c r="T305" s="51">
        <v>2024</v>
      </c>
      <c r="U305" s="51">
        <v>2025</v>
      </c>
      <c r="V305" s="51">
        <v>2026</v>
      </c>
      <c r="X305" s="51">
        <v>2022</v>
      </c>
      <c r="Y305" s="51">
        <v>2023</v>
      </c>
      <c r="Z305" s="51">
        <v>2024</v>
      </c>
      <c r="AA305" s="51">
        <v>2025</v>
      </c>
      <c r="AB305" s="51">
        <v>2026</v>
      </c>
      <c r="AD305" s="51">
        <v>2022</v>
      </c>
      <c r="AE305" s="51">
        <v>2023</v>
      </c>
      <c r="AF305" s="51">
        <v>2024</v>
      </c>
      <c r="AG305" s="51">
        <v>2025</v>
      </c>
      <c r="AH305" s="51">
        <v>2026</v>
      </c>
      <c r="AJ305" s="51">
        <v>2022</v>
      </c>
      <c r="AK305" s="51">
        <v>2023</v>
      </c>
      <c r="AL305" s="51">
        <v>2024</v>
      </c>
      <c r="AM305" s="51">
        <v>2025</v>
      </c>
      <c r="AN305" s="51">
        <v>2026</v>
      </c>
    </row>
    <row r="307" spans="2:40">
      <c r="B307" s="43" t="str">
        <f>B59</f>
        <v>Asset 1</v>
      </c>
      <c r="F307" s="43" t="str">
        <f t="shared" ref="F307:L308" si="0">F59</f>
        <v>05 Wegen en terreinvoorzieningen</v>
      </c>
      <c r="G307" s="43">
        <f t="shared" si="0"/>
        <v>1971</v>
      </c>
      <c r="H307" s="58">
        <f t="shared" si="0"/>
        <v>47083.78</v>
      </c>
      <c r="I307" s="43">
        <f t="shared" si="0"/>
        <v>2021</v>
      </c>
      <c r="J307" s="58">
        <f t="shared" si="0"/>
        <v>10</v>
      </c>
      <c r="K307" s="187">
        <f t="shared" si="0"/>
        <v>0</v>
      </c>
      <c r="L307" s="58">
        <f t="shared" si="0"/>
        <v>0</v>
      </c>
      <c r="N307" s="49">
        <f>L307*IF(K307=1,$F$19,1)</f>
        <v>0</v>
      </c>
      <c r="P307" s="44">
        <f>MAX(0,IF(G307&lt;=2021, J307-2021+G307-0.5,J307))</f>
        <v>0</v>
      </c>
      <c r="R307" s="49">
        <f t="shared" ref="R307:V316" si="1">IF(R$305&lt;=$G307+$J307,VDB($L307*(1-$F$25),0,$P307,R$305-2022,MIN(R$305-2021,$P307),$F$22),0)</f>
        <v>0</v>
      </c>
      <c r="S307" s="49">
        <f t="shared" si="1"/>
        <v>0</v>
      </c>
      <c r="T307" s="49">
        <f t="shared" si="1"/>
        <v>0</v>
      </c>
      <c r="U307" s="49">
        <f t="shared" si="1"/>
        <v>0</v>
      </c>
      <c r="V307" s="49">
        <f t="shared" si="1"/>
        <v>0</v>
      </c>
      <c r="X307" s="49">
        <f t="shared" ref="X307:AB316" si="2">IF(X$305&lt;=$G307+$J307,VDB($L307*$F$25,0,$P307,X$305-2022,MIN(X$305-2021,$P307),1),0)</f>
        <v>0</v>
      </c>
      <c r="Y307" s="49">
        <f t="shared" si="2"/>
        <v>0</v>
      </c>
      <c r="Z307" s="49">
        <f t="shared" si="2"/>
        <v>0</v>
      </c>
      <c r="AA307" s="49">
        <f t="shared" si="2"/>
        <v>0</v>
      </c>
      <c r="AB307" s="49">
        <f t="shared" si="2"/>
        <v>0</v>
      </c>
      <c r="AD307" s="49">
        <f>IF(OR(AD$305&lt;=$G307+$J307,$J307=0),IF(AC307=0,$L307,AC307)-R307-X307,0)</f>
        <v>0</v>
      </c>
      <c r="AE307" s="49">
        <f t="shared" ref="AE307:AH307" si="3">IF(OR(AE$305&lt;=$G307+$J307,$J307=0),IF(AD307=0,$L307,AD307)-S307-Y307,0)</f>
        <v>0</v>
      </c>
      <c r="AF307" s="49">
        <f t="shared" si="3"/>
        <v>0</v>
      </c>
      <c r="AG307" s="49">
        <f t="shared" si="3"/>
        <v>0</v>
      </c>
      <c r="AH307" s="49">
        <f t="shared" si="3"/>
        <v>0</v>
      </c>
      <c r="AJ307" s="49">
        <f>(R307+X307+AD307*I$16)*IF($K307=1,$F$19,1)</f>
        <v>0</v>
      </c>
      <c r="AK307" s="49">
        <f t="shared" ref="AK307:AN307" si="4">(S307+Y307+AE307*J$16)*IF($K307=1,$F$19,1)</f>
        <v>0</v>
      </c>
      <c r="AL307" s="49">
        <f t="shared" si="4"/>
        <v>0</v>
      </c>
      <c r="AM307" s="49">
        <f t="shared" si="4"/>
        <v>0</v>
      </c>
      <c r="AN307" s="49">
        <f t="shared" si="4"/>
        <v>0</v>
      </c>
    </row>
    <row r="308" spans="2:40">
      <c r="B308" s="43" t="str">
        <f t="shared" ref="B308:B371" si="5">B60</f>
        <v>Asset 2</v>
      </c>
      <c r="F308" s="43" t="str">
        <f t="shared" si="0"/>
        <v>06 Utiliteitsgebouwen</v>
      </c>
      <c r="G308" s="43">
        <f t="shared" si="0"/>
        <v>1961</v>
      </c>
      <c r="H308" s="58">
        <f t="shared" si="0"/>
        <v>50334.43</v>
      </c>
      <c r="I308" s="43">
        <f t="shared" si="0"/>
        <v>2021</v>
      </c>
      <c r="J308" s="58">
        <f t="shared" si="0"/>
        <v>30</v>
      </c>
      <c r="K308" s="187">
        <f t="shared" si="0"/>
        <v>0</v>
      </c>
      <c r="L308" s="58">
        <f t="shared" si="0"/>
        <v>0</v>
      </c>
      <c r="N308" s="49">
        <f t="shared" ref="N308:N310" si="6">L308*IF(K308=1,$F$19,1)</f>
        <v>0</v>
      </c>
      <c r="P308" s="44">
        <f t="shared" ref="P308:P371" si="7">MAX(0,IF(G308&lt;=2021, J308-2021+G308-0.5,J308))</f>
        <v>0</v>
      </c>
      <c r="R308" s="49">
        <f t="shared" si="1"/>
        <v>0</v>
      </c>
      <c r="S308" s="49">
        <f t="shared" si="1"/>
        <v>0</v>
      </c>
      <c r="T308" s="49">
        <f t="shared" si="1"/>
        <v>0</v>
      </c>
      <c r="U308" s="49">
        <f t="shared" si="1"/>
        <v>0</v>
      </c>
      <c r="V308" s="49">
        <f t="shared" si="1"/>
        <v>0</v>
      </c>
      <c r="X308" s="49">
        <f t="shared" si="2"/>
        <v>0</v>
      </c>
      <c r="Y308" s="49">
        <f t="shared" si="2"/>
        <v>0</v>
      </c>
      <c r="Z308" s="49">
        <f t="shared" si="2"/>
        <v>0</v>
      </c>
      <c r="AA308" s="49">
        <f t="shared" si="2"/>
        <v>0</v>
      </c>
      <c r="AB308" s="49">
        <f t="shared" si="2"/>
        <v>0</v>
      </c>
      <c r="AD308" s="49">
        <f t="shared" ref="AD308:AD310" si="8">IF(OR(AD$305&lt;=$G308+$J308,$J308=0),IF(AC308=0,$L308,AC308)-R308-X308,0)</f>
        <v>0</v>
      </c>
      <c r="AE308" s="49">
        <f t="shared" ref="AE308:AE310" si="9">IF(OR(AE$305&lt;=$G308+$J308,$J308=0),IF(AD308=0,$L308,AD308)-S308-Y308,0)</f>
        <v>0</v>
      </c>
      <c r="AF308" s="49">
        <f t="shared" ref="AF308:AF310" si="10">IF(OR(AF$305&lt;=$G308+$J308,$J308=0),IF(AE308=0,$L308,AE308)-T308-Z308,0)</f>
        <v>0</v>
      </c>
      <c r="AG308" s="49">
        <f t="shared" ref="AG308:AG310" si="11">IF(OR(AG$305&lt;=$G308+$J308,$J308=0),IF(AF308=0,$L308,AF308)-U308-AA308,0)</f>
        <v>0</v>
      </c>
      <c r="AH308" s="49">
        <f t="shared" ref="AH308:AH310" si="12">IF(OR(AH$305&lt;=$G308+$J308,$J308=0),IF(AG308=0,$L308,AG308)-V308-AB308,0)</f>
        <v>0</v>
      </c>
      <c r="AJ308" s="49">
        <f t="shared" ref="AJ308:AJ371" si="13">(R308+X308+AD308*I$16)*IF($K308=1,$F$19,1)</f>
        <v>0</v>
      </c>
      <c r="AK308" s="49">
        <f t="shared" ref="AK308:AK371" si="14">(S308+Y308+AE308*J$16)*IF($K308=1,$F$19,1)</f>
        <v>0</v>
      </c>
      <c r="AL308" s="49">
        <f t="shared" ref="AL308:AL371" si="15">(T308+Z308+AF308*K$16)*IF($K308=1,$F$19,1)</f>
        <v>0</v>
      </c>
      <c r="AM308" s="49">
        <f t="shared" ref="AM308:AM371" si="16">(U308+AA308+AG308*L$16)*IF($K308=1,$F$19,1)</f>
        <v>0</v>
      </c>
      <c r="AN308" s="49">
        <f t="shared" ref="AN308:AN371" si="17">(V308+AB308+AH308*M$16)*IF($K308=1,$F$19,1)</f>
        <v>0</v>
      </c>
    </row>
    <row r="309" spans="2:40">
      <c r="B309" s="43" t="str">
        <f t="shared" si="5"/>
        <v>Asset 3</v>
      </c>
      <c r="F309" s="43" t="str">
        <f t="shared" ref="F309:L309" si="18">F61</f>
        <v>06 Utiliteitsgebouwen</v>
      </c>
      <c r="G309" s="43">
        <f t="shared" si="18"/>
        <v>1972</v>
      </c>
      <c r="H309" s="58">
        <f t="shared" si="18"/>
        <v>2621.49</v>
      </c>
      <c r="I309" s="43">
        <f t="shared" si="18"/>
        <v>2021</v>
      </c>
      <c r="J309" s="58">
        <f t="shared" si="18"/>
        <v>30</v>
      </c>
      <c r="K309" s="187">
        <f t="shared" si="18"/>
        <v>0</v>
      </c>
      <c r="L309" s="58">
        <f t="shared" si="18"/>
        <v>0</v>
      </c>
      <c r="N309" s="49">
        <f t="shared" si="6"/>
        <v>0</v>
      </c>
      <c r="P309" s="44">
        <f t="shared" si="7"/>
        <v>0</v>
      </c>
      <c r="R309" s="49">
        <f t="shared" si="1"/>
        <v>0</v>
      </c>
      <c r="S309" s="49">
        <f t="shared" si="1"/>
        <v>0</v>
      </c>
      <c r="T309" s="49">
        <f t="shared" si="1"/>
        <v>0</v>
      </c>
      <c r="U309" s="49">
        <f t="shared" si="1"/>
        <v>0</v>
      </c>
      <c r="V309" s="49">
        <f t="shared" si="1"/>
        <v>0</v>
      </c>
      <c r="X309" s="49">
        <f t="shared" si="2"/>
        <v>0</v>
      </c>
      <c r="Y309" s="49">
        <f t="shared" si="2"/>
        <v>0</v>
      </c>
      <c r="Z309" s="49">
        <f t="shared" si="2"/>
        <v>0</v>
      </c>
      <c r="AA309" s="49">
        <f t="shared" si="2"/>
        <v>0</v>
      </c>
      <c r="AB309" s="49">
        <f t="shared" si="2"/>
        <v>0</v>
      </c>
      <c r="AD309" s="49">
        <f t="shared" si="8"/>
        <v>0</v>
      </c>
      <c r="AE309" s="49">
        <f t="shared" si="9"/>
        <v>0</v>
      </c>
      <c r="AF309" s="49">
        <f t="shared" si="10"/>
        <v>0</v>
      </c>
      <c r="AG309" s="49">
        <f t="shared" si="11"/>
        <v>0</v>
      </c>
      <c r="AH309" s="49">
        <f t="shared" si="12"/>
        <v>0</v>
      </c>
      <c r="AJ309" s="49">
        <f t="shared" si="13"/>
        <v>0</v>
      </c>
      <c r="AK309" s="49">
        <f t="shared" si="14"/>
        <v>0</v>
      </c>
      <c r="AL309" s="49">
        <f t="shared" si="15"/>
        <v>0</v>
      </c>
      <c r="AM309" s="49">
        <f t="shared" si="16"/>
        <v>0</v>
      </c>
      <c r="AN309" s="49">
        <f t="shared" si="17"/>
        <v>0</v>
      </c>
    </row>
    <row r="310" spans="2:40">
      <c r="B310" s="43" t="str">
        <f t="shared" si="5"/>
        <v>Asset 4</v>
      </c>
      <c r="F310" s="43" t="str">
        <f t="shared" ref="F310:L310" si="19">F62</f>
        <v>08 Inrichting gebouwen</v>
      </c>
      <c r="G310" s="43">
        <f t="shared" si="19"/>
        <v>1997</v>
      </c>
      <c r="H310" s="58">
        <f t="shared" si="19"/>
        <v>151227.48000000004</v>
      </c>
      <c r="I310" s="43">
        <f t="shared" si="19"/>
        <v>2021</v>
      </c>
      <c r="J310" s="58">
        <f t="shared" si="19"/>
        <v>10</v>
      </c>
      <c r="K310" s="187">
        <f t="shared" si="19"/>
        <v>0</v>
      </c>
      <c r="L310" s="58">
        <f t="shared" si="19"/>
        <v>0</v>
      </c>
      <c r="N310" s="49">
        <f t="shared" si="6"/>
        <v>0</v>
      </c>
      <c r="P310" s="44">
        <f t="shared" si="7"/>
        <v>0</v>
      </c>
      <c r="R310" s="49">
        <f t="shared" si="1"/>
        <v>0</v>
      </c>
      <c r="S310" s="49">
        <f t="shared" si="1"/>
        <v>0</v>
      </c>
      <c r="T310" s="49">
        <f t="shared" si="1"/>
        <v>0</v>
      </c>
      <c r="U310" s="49">
        <f t="shared" si="1"/>
        <v>0</v>
      </c>
      <c r="V310" s="49">
        <f t="shared" si="1"/>
        <v>0</v>
      </c>
      <c r="X310" s="49">
        <f t="shared" si="2"/>
        <v>0</v>
      </c>
      <c r="Y310" s="49">
        <f t="shared" si="2"/>
        <v>0</v>
      </c>
      <c r="Z310" s="49">
        <f t="shared" si="2"/>
        <v>0</v>
      </c>
      <c r="AA310" s="49">
        <f t="shared" si="2"/>
        <v>0</v>
      </c>
      <c r="AB310" s="49">
        <f t="shared" si="2"/>
        <v>0</v>
      </c>
      <c r="AD310" s="49">
        <f t="shared" si="8"/>
        <v>0</v>
      </c>
      <c r="AE310" s="49">
        <f t="shared" si="9"/>
        <v>0</v>
      </c>
      <c r="AF310" s="49">
        <f t="shared" si="10"/>
        <v>0</v>
      </c>
      <c r="AG310" s="49">
        <f t="shared" si="11"/>
        <v>0</v>
      </c>
      <c r="AH310" s="49">
        <f t="shared" si="12"/>
        <v>0</v>
      </c>
      <c r="AJ310" s="49">
        <f t="shared" si="13"/>
        <v>0</v>
      </c>
      <c r="AK310" s="49">
        <f t="shared" si="14"/>
        <v>0</v>
      </c>
      <c r="AL310" s="49">
        <f t="shared" si="15"/>
        <v>0</v>
      </c>
      <c r="AM310" s="49">
        <f t="shared" si="16"/>
        <v>0</v>
      </c>
      <c r="AN310" s="49">
        <f t="shared" si="17"/>
        <v>0</v>
      </c>
    </row>
    <row r="311" spans="2:40">
      <c r="B311" s="43" t="str">
        <f t="shared" si="5"/>
        <v>Asset 5</v>
      </c>
      <c r="F311" s="43" t="str">
        <f t="shared" ref="F311:L311" si="20">F63</f>
        <v>11 Werktuigen</v>
      </c>
      <c r="G311" s="43">
        <f t="shared" si="20"/>
        <v>2009</v>
      </c>
      <c r="H311" s="58">
        <f t="shared" si="20"/>
        <v>1313895.18</v>
      </c>
      <c r="I311" s="43">
        <f t="shared" si="20"/>
        <v>2021</v>
      </c>
      <c r="J311" s="58">
        <f t="shared" si="20"/>
        <v>10</v>
      </c>
      <c r="K311" s="187">
        <f t="shared" si="20"/>
        <v>1</v>
      </c>
      <c r="L311" s="58">
        <f t="shared" si="20"/>
        <v>0</v>
      </c>
      <c r="N311" s="49">
        <f t="shared" ref="N311:N374" si="21">L311*IF(K311=1,$F$19,1)</f>
        <v>0</v>
      </c>
      <c r="P311" s="44">
        <f t="shared" si="7"/>
        <v>0</v>
      </c>
      <c r="R311" s="49">
        <f t="shared" si="1"/>
        <v>0</v>
      </c>
      <c r="S311" s="49">
        <f t="shared" si="1"/>
        <v>0</v>
      </c>
      <c r="T311" s="49">
        <f t="shared" si="1"/>
        <v>0</v>
      </c>
      <c r="U311" s="49">
        <f t="shared" si="1"/>
        <v>0</v>
      </c>
      <c r="V311" s="49">
        <f t="shared" si="1"/>
        <v>0</v>
      </c>
      <c r="X311" s="49">
        <f t="shared" si="2"/>
        <v>0</v>
      </c>
      <c r="Y311" s="49">
        <f t="shared" si="2"/>
        <v>0</v>
      </c>
      <c r="Z311" s="49">
        <f t="shared" si="2"/>
        <v>0</v>
      </c>
      <c r="AA311" s="49">
        <f t="shared" si="2"/>
        <v>0</v>
      </c>
      <c r="AB311" s="49">
        <f t="shared" si="2"/>
        <v>0</v>
      </c>
      <c r="AD311" s="49">
        <f t="shared" ref="AD311:AD374" si="22">IF(OR(AD$305&lt;=$G311+$J311,$J311=0),IF(AC311=0,$L311,AC311)-R311-X311,0)</f>
        <v>0</v>
      </c>
      <c r="AE311" s="49">
        <f t="shared" ref="AE311:AE374" si="23">IF(OR(AE$305&lt;=$G311+$J311,$J311=0),IF(AD311=0,$L311,AD311)-S311-Y311,0)</f>
        <v>0</v>
      </c>
      <c r="AF311" s="49">
        <f t="shared" ref="AF311:AF374" si="24">IF(OR(AF$305&lt;=$G311+$J311,$J311=0),IF(AE311=0,$L311,AE311)-T311-Z311,0)</f>
        <v>0</v>
      </c>
      <c r="AG311" s="49">
        <f t="shared" ref="AG311:AG374" si="25">IF(OR(AG$305&lt;=$G311+$J311,$J311=0),IF(AF311=0,$L311,AF311)-U311-AA311,0)</f>
        <v>0</v>
      </c>
      <c r="AH311" s="49">
        <f t="shared" ref="AH311:AH374" si="26">IF(OR(AH$305&lt;=$G311+$J311,$J311=0),IF(AG311=0,$L311,AG311)-V311-AB311,0)</f>
        <v>0</v>
      </c>
      <c r="AJ311" s="49">
        <f t="shared" si="13"/>
        <v>0</v>
      </c>
      <c r="AK311" s="49">
        <f t="shared" si="14"/>
        <v>0</v>
      </c>
      <c r="AL311" s="49">
        <f t="shared" si="15"/>
        <v>0</v>
      </c>
      <c r="AM311" s="49">
        <f t="shared" si="16"/>
        <v>0</v>
      </c>
      <c r="AN311" s="49">
        <f t="shared" si="17"/>
        <v>0</v>
      </c>
    </row>
    <row r="312" spans="2:40">
      <c r="B312" s="43" t="str">
        <f t="shared" si="5"/>
        <v>Asset 6</v>
      </c>
      <c r="F312" s="43" t="str">
        <f t="shared" ref="F312:L312" si="27">F64</f>
        <v>37 ICT middelen 1</v>
      </c>
      <c r="G312" s="43">
        <f t="shared" si="27"/>
        <v>2009</v>
      </c>
      <c r="H312" s="58">
        <f t="shared" si="27"/>
        <v>3658553.4539964925</v>
      </c>
      <c r="I312" s="43">
        <f t="shared" si="27"/>
        <v>2021</v>
      </c>
      <c r="J312" s="58">
        <f t="shared" si="27"/>
        <v>5</v>
      </c>
      <c r="K312" s="187">
        <f t="shared" si="27"/>
        <v>1</v>
      </c>
      <c r="L312" s="58">
        <f t="shared" si="27"/>
        <v>0</v>
      </c>
      <c r="N312" s="49">
        <f t="shared" si="21"/>
        <v>0</v>
      </c>
      <c r="P312" s="44">
        <f t="shared" si="7"/>
        <v>0</v>
      </c>
      <c r="R312" s="49">
        <f t="shared" si="1"/>
        <v>0</v>
      </c>
      <c r="S312" s="49">
        <f t="shared" si="1"/>
        <v>0</v>
      </c>
      <c r="T312" s="49">
        <f t="shared" si="1"/>
        <v>0</v>
      </c>
      <c r="U312" s="49">
        <f t="shared" si="1"/>
        <v>0</v>
      </c>
      <c r="V312" s="49">
        <f t="shared" si="1"/>
        <v>0</v>
      </c>
      <c r="X312" s="49">
        <f t="shared" si="2"/>
        <v>0</v>
      </c>
      <c r="Y312" s="49">
        <f t="shared" si="2"/>
        <v>0</v>
      </c>
      <c r="Z312" s="49">
        <f t="shared" si="2"/>
        <v>0</v>
      </c>
      <c r="AA312" s="49">
        <f t="shared" si="2"/>
        <v>0</v>
      </c>
      <c r="AB312" s="49">
        <f t="shared" si="2"/>
        <v>0</v>
      </c>
      <c r="AD312" s="49">
        <f t="shared" si="22"/>
        <v>0</v>
      </c>
      <c r="AE312" s="49">
        <f t="shared" si="23"/>
        <v>0</v>
      </c>
      <c r="AF312" s="49">
        <f t="shared" si="24"/>
        <v>0</v>
      </c>
      <c r="AG312" s="49">
        <f t="shared" si="25"/>
        <v>0</v>
      </c>
      <c r="AH312" s="49">
        <f t="shared" si="26"/>
        <v>0</v>
      </c>
      <c r="AJ312" s="49">
        <f t="shared" si="13"/>
        <v>0</v>
      </c>
      <c r="AK312" s="49">
        <f t="shared" si="14"/>
        <v>0</v>
      </c>
      <c r="AL312" s="49">
        <f t="shared" si="15"/>
        <v>0</v>
      </c>
      <c r="AM312" s="49">
        <f t="shared" si="16"/>
        <v>0</v>
      </c>
      <c r="AN312" s="49">
        <f t="shared" si="17"/>
        <v>0</v>
      </c>
    </row>
    <row r="313" spans="2:40">
      <c r="B313" s="43" t="str">
        <f t="shared" si="5"/>
        <v>Asset 7</v>
      </c>
      <c r="F313" s="43" t="str">
        <f t="shared" ref="F313:L313" si="28">F65</f>
        <v>37 ICT middelen 1</v>
      </c>
      <c r="G313" s="43">
        <f t="shared" si="28"/>
        <v>2010</v>
      </c>
      <c r="H313" s="58">
        <f t="shared" si="28"/>
        <v>17379179.522018339</v>
      </c>
      <c r="I313" s="43">
        <f t="shared" si="28"/>
        <v>2021</v>
      </c>
      <c r="J313" s="58">
        <f t="shared" si="28"/>
        <v>5</v>
      </c>
      <c r="K313" s="187">
        <f t="shared" si="28"/>
        <v>1</v>
      </c>
      <c r="L313" s="58">
        <f t="shared" si="28"/>
        <v>0</v>
      </c>
      <c r="N313" s="49">
        <f t="shared" si="21"/>
        <v>0</v>
      </c>
      <c r="P313" s="44">
        <f t="shared" si="7"/>
        <v>0</v>
      </c>
      <c r="R313" s="49">
        <f t="shared" si="1"/>
        <v>0</v>
      </c>
      <c r="S313" s="49">
        <f t="shared" si="1"/>
        <v>0</v>
      </c>
      <c r="T313" s="49">
        <f t="shared" si="1"/>
        <v>0</v>
      </c>
      <c r="U313" s="49">
        <f t="shared" si="1"/>
        <v>0</v>
      </c>
      <c r="V313" s="49">
        <f t="shared" si="1"/>
        <v>0</v>
      </c>
      <c r="X313" s="49">
        <f t="shared" si="2"/>
        <v>0</v>
      </c>
      <c r="Y313" s="49">
        <f t="shared" si="2"/>
        <v>0</v>
      </c>
      <c r="Z313" s="49">
        <f t="shared" si="2"/>
        <v>0</v>
      </c>
      <c r="AA313" s="49">
        <f t="shared" si="2"/>
        <v>0</v>
      </c>
      <c r="AB313" s="49">
        <f t="shared" si="2"/>
        <v>0</v>
      </c>
      <c r="AD313" s="49">
        <f t="shared" si="22"/>
        <v>0</v>
      </c>
      <c r="AE313" s="49">
        <f t="shared" si="23"/>
        <v>0</v>
      </c>
      <c r="AF313" s="49">
        <f t="shared" si="24"/>
        <v>0</v>
      </c>
      <c r="AG313" s="49">
        <f t="shared" si="25"/>
        <v>0</v>
      </c>
      <c r="AH313" s="49">
        <f t="shared" si="26"/>
        <v>0</v>
      </c>
      <c r="AJ313" s="49">
        <f t="shared" si="13"/>
        <v>0</v>
      </c>
      <c r="AK313" s="49">
        <f t="shared" si="14"/>
        <v>0</v>
      </c>
      <c r="AL313" s="49">
        <f t="shared" si="15"/>
        <v>0</v>
      </c>
      <c r="AM313" s="49">
        <f t="shared" si="16"/>
        <v>0</v>
      </c>
      <c r="AN313" s="49">
        <f t="shared" si="17"/>
        <v>0</v>
      </c>
    </row>
    <row r="314" spans="2:40">
      <c r="B314" s="43" t="str">
        <f t="shared" si="5"/>
        <v>Asset 8</v>
      </c>
      <c r="F314" s="43" t="str">
        <f t="shared" ref="F314:L314" si="29">F66</f>
        <v>10 Gereedschap</v>
      </c>
      <c r="G314" s="43">
        <f t="shared" si="29"/>
        <v>2010</v>
      </c>
      <c r="H314" s="58">
        <f t="shared" si="29"/>
        <v>2369604.1752097155</v>
      </c>
      <c r="I314" s="43">
        <f t="shared" si="29"/>
        <v>2021</v>
      </c>
      <c r="J314" s="58">
        <f t="shared" si="29"/>
        <v>10</v>
      </c>
      <c r="K314" s="187">
        <f t="shared" si="29"/>
        <v>1</v>
      </c>
      <c r="L314" s="58">
        <f t="shared" si="29"/>
        <v>0</v>
      </c>
      <c r="N314" s="49">
        <f t="shared" si="21"/>
        <v>0</v>
      </c>
      <c r="P314" s="44">
        <f t="shared" si="7"/>
        <v>0</v>
      </c>
      <c r="R314" s="49">
        <f t="shared" si="1"/>
        <v>0</v>
      </c>
      <c r="S314" s="49">
        <f t="shared" si="1"/>
        <v>0</v>
      </c>
      <c r="T314" s="49">
        <f t="shared" si="1"/>
        <v>0</v>
      </c>
      <c r="U314" s="49">
        <f t="shared" si="1"/>
        <v>0</v>
      </c>
      <c r="V314" s="49">
        <f t="shared" si="1"/>
        <v>0</v>
      </c>
      <c r="X314" s="49">
        <f t="shared" si="2"/>
        <v>0</v>
      </c>
      <c r="Y314" s="49">
        <f t="shared" si="2"/>
        <v>0</v>
      </c>
      <c r="Z314" s="49">
        <f t="shared" si="2"/>
        <v>0</v>
      </c>
      <c r="AA314" s="49">
        <f t="shared" si="2"/>
        <v>0</v>
      </c>
      <c r="AB314" s="49">
        <f t="shared" si="2"/>
        <v>0</v>
      </c>
      <c r="AD314" s="49">
        <f t="shared" si="22"/>
        <v>0</v>
      </c>
      <c r="AE314" s="49">
        <f t="shared" si="23"/>
        <v>0</v>
      </c>
      <c r="AF314" s="49">
        <f t="shared" si="24"/>
        <v>0</v>
      </c>
      <c r="AG314" s="49">
        <f t="shared" si="25"/>
        <v>0</v>
      </c>
      <c r="AH314" s="49">
        <f t="shared" si="26"/>
        <v>0</v>
      </c>
      <c r="AJ314" s="49">
        <f t="shared" si="13"/>
        <v>0</v>
      </c>
      <c r="AK314" s="49">
        <f t="shared" si="14"/>
        <v>0</v>
      </c>
      <c r="AL314" s="49">
        <f t="shared" si="15"/>
        <v>0</v>
      </c>
      <c r="AM314" s="49">
        <f t="shared" si="16"/>
        <v>0</v>
      </c>
      <c r="AN314" s="49">
        <f t="shared" si="17"/>
        <v>0</v>
      </c>
    </row>
    <row r="315" spans="2:40">
      <c r="B315" s="43" t="str">
        <f t="shared" si="5"/>
        <v>Asset 9</v>
      </c>
      <c r="F315" s="43" t="str">
        <f t="shared" ref="F315:L315" si="30">F67</f>
        <v>37 ICT middelen 1 (transparency)</v>
      </c>
      <c r="G315" s="43">
        <f t="shared" si="30"/>
        <v>2010</v>
      </c>
      <c r="H315" s="58">
        <f t="shared" si="30"/>
        <v>137063.35897796138</v>
      </c>
      <c r="I315" s="43">
        <f t="shared" si="30"/>
        <v>2021</v>
      </c>
      <c r="J315" s="58">
        <f t="shared" si="30"/>
        <v>5</v>
      </c>
      <c r="K315" s="187">
        <f t="shared" si="30"/>
        <v>0</v>
      </c>
      <c r="L315" s="58">
        <f t="shared" si="30"/>
        <v>0</v>
      </c>
      <c r="N315" s="49">
        <f t="shared" si="21"/>
        <v>0</v>
      </c>
      <c r="P315" s="44">
        <f t="shared" si="7"/>
        <v>0</v>
      </c>
      <c r="R315" s="49">
        <f t="shared" si="1"/>
        <v>0</v>
      </c>
      <c r="S315" s="49">
        <f t="shared" si="1"/>
        <v>0</v>
      </c>
      <c r="T315" s="49">
        <f t="shared" si="1"/>
        <v>0</v>
      </c>
      <c r="U315" s="49">
        <f t="shared" si="1"/>
        <v>0</v>
      </c>
      <c r="V315" s="49">
        <f t="shared" si="1"/>
        <v>0</v>
      </c>
      <c r="X315" s="49">
        <f t="shared" si="2"/>
        <v>0</v>
      </c>
      <c r="Y315" s="49">
        <f t="shared" si="2"/>
        <v>0</v>
      </c>
      <c r="Z315" s="49">
        <f t="shared" si="2"/>
        <v>0</v>
      </c>
      <c r="AA315" s="49">
        <f t="shared" si="2"/>
        <v>0</v>
      </c>
      <c r="AB315" s="49">
        <f t="shared" si="2"/>
        <v>0</v>
      </c>
      <c r="AD315" s="49">
        <f t="shared" si="22"/>
        <v>0</v>
      </c>
      <c r="AE315" s="49">
        <f t="shared" si="23"/>
        <v>0</v>
      </c>
      <c r="AF315" s="49">
        <f t="shared" si="24"/>
        <v>0</v>
      </c>
      <c r="AG315" s="49">
        <f t="shared" si="25"/>
        <v>0</v>
      </c>
      <c r="AH315" s="49">
        <f t="shared" si="26"/>
        <v>0</v>
      </c>
      <c r="AJ315" s="49">
        <f t="shared" si="13"/>
        <v>0</v>
      </c>
      <c r="AK315" s="49">
        <f t="shared" si="14"/>
        <v>0</v>
      </c>
      <c r="AL315" s="49">
        <f t="shared" si="15"/>
        <v>0</v>
      </c>
      <c r="AM315" s="49">
        <f t="shared" si="16"/>
        <v>0</v>
      </c>
      <c r="AN315" s="49">
        <f t="shared" si="17"/>
        <v>0</v>
      </c>
    </row>
    <row r="316" spans="2:40">
      <c r="B316" s="43" t="str">
        <f t="shared" si="5"/>
        <v>Asset 10</v>
      </c>
      <c r="F316" s="43" t="str">
        <f t="shared" ref="F316:L316" si="31">F68</f>
        <v>11 Werktuigen (gaschromatografen en comptabele meters)</v>
      </c>
      <c r="G316" s="43">
        <f t="shared" si="31"/>
        <v>2011</v>
      </c>
      <c r="H316" s="58">
        <f t="shared" si="31"/>
        <v>852201.48356837523</v>
      </c>
      <c r="I316" s="43">
        <f t="shared" si="31"/>
        <v>2021</v>
      </c>
      <c r="J316" s="58">
        <f t="shared" si="31"/>
        <v>10</v>
      </c>
      <c r="K316" s="187">
        <f t="shared" si="31"/>
        <v>0</v>
      </c>
      <c r="L316" s="58">
        <f t="shared" si="31"/>
        <v>0</v>
      </c>
      <c r="N316" s="49">
        <f t="shared" si="21"/>
        <v>0</v>
      </c>
      <c r="P316" s="44">
        <f t="shared" si="7"/>
        <v>0</v>
      </c>
      <c r="R316" s="49">
        <f t="shared" si="1"/>
        <v>0</v>
      </c>
      <c r="S316" s="49">
        <f t="shared" si="1"/>
        <v>0</v>
      </c>
      <c r="T316" s="49">
        <f t="shared" si="1"/>
        <v>0</v>
      </c>
      <c r="U316" s="49">
        <f t="shared" si="1"/>
        <v>0</v>
      </c>
      <c r="V316" s="49">
        <f t="shared" si="1"/>
        <v>0</v>
      </c>
      <c r="X316" s="49">
        <f t="shared" si="2"/>
        <v>0</v>
      </c>
      <c r="Y316" s="49">
        <f t="shared" si="2"/>
        <v>0</v>
      </c>
      <c r="Z316" s="49">
        <f t="shared" si="2"/>
        <v>0</v>
      </c>
      <c r="AA316" s="49">
        <f t="shared" si="2"/>
        <v>0</v>
      </c>
      <c r="AB316" s="49">
        <f t="shared" si="2"/>
        <v>0</v>
      </c>
      <c r="AD316" s="49">
        <f t="shared" si="22"/>
        <v>0</v>
      </c>
      <c r="AE316" s="49">
        <f t="shared" si="23"/>
        <v>0</v>
      </c>
      <c r="AF316" s="49">
        <f t="shared" si="24"/>
        <v>0</v>
      </c>
      <c r="AG316" s="49">
        <f t="shared" si="25"/>
        <v>0</v>
      </c>
      <c r="AH316" s="49">
        <f t="shared" si="26"/>
        <v>0</v>
      </c>
      <c r="AJ316" s="49">
        <f t="shared" si="13"/>
        <v>0</v>
      </c>
      <c r="AK316" s="49">
        <f t="shared" si="14"/>
        <v>0</v>
      </c>
      <c r="AL316" s="49">
        <f t="shared" si="15"/>
        <v>0</v>
      </c>
      <c r="AM316" s="49">
        <f t="shared" si="16"/>
        <v>0</v>
      </c>
      <c r="AN316" s="49">
        <f t="shared" si="17"/>
        <v>0</v>
      </c>
    </row>
    <row r="317" spans="2:40">
      <c r="B317" s="43" t="str">
        <f t="shared" si="5"/>
        <v>Asset 11</v>
      </c>
      <c r="F317" s="43" t="str">
        <f t="shared" ref="F317:L317" si="32">F69</f>
        <v>20 Kantoorgebouwen</v>
      </c>
      <c r="G317" s="43">
        <f t="shared" si="32"/>
        <v>2011</v>
      </c>
      <c r="H317" s="58">
        <f t="shared" si="32"/>
        <v>3100554.2541983742</v>
      </c>
      <c r="I317" s="43">
        <f t="shared" si="32"/>
        <v>2021</v>
      </c>
      <c r="J317" s="58">
        <f t="shared" si="32"/>
        <v>30</v>
      </c>
      <c r="K317" s="187">
        <f t="shared" si="32"/>
        <v>0</v>
      </c>
      <c r="L317" s="58">
        <f t="shared" si="32"/>
        <v>2372891.9585730941</v>
      </c>
      <c r="N317" s="49">
        <f t="shared" si="21"/>
        <v>2372891.9585730941</v>
      </c>
      <c r="P317" s="44">
        <f t="shared" si="7"/>
        <v>19.5</v>
      </c>
      <c r="R317" s="49">
        <f t="shared" ref="R317:V326" si="33">IF(R$305&lt;=$G317+$J317,VDB($L317*(1-$F$25),0,$P317,R$305-2022,MIN(R$305-2021,$P317),$F$22),0)</f>
        <v>142373.51751438566</v>
      </c>
      <c r="S317" s="49">
        <f t="shared" si="33"/>
        <v>132881.94968009327</v>
      </c>
      <c r="T317" s="49">
        <f t="shared" si="33"/>
        <v>124023.15303475372</v>
      </c>
      <c r="U317" s="49">
        <f t="shared" si="33"/>
        <v>115754.94283243682</v>
      </c>
      <c r="V317" s="49">
        <f t="shared" si="33"/>
        <v>108037.94664360769</v>
      </c>
      <c r="X317" s="49">
        <f t="shared" ref="X317:AB326" si="34">IF(X$305&lt;=$G317+$J317,VDB($L317*$F$25,0,$P317,X$305-2022,MIN(X$305-2021,$P317),1),0)</f>
        <v>12168.676710631253</v>
      </c>
      <c r="Y317" s="49">
        <f t="shared" si="34"/>
        <v>12168.676710631253</v>
      </c>
      <c r="Z317" s="49">
        <f t="shared" si="34"/>
        <v>12168.676710631253</v>
      </c>
      <c r="AA317" s="49">
        <f t="shared" si="34"/>
        <v>12168.676710631253</v>
      </c>
      <c r="AB317" s="49">
        <f t="shared" si="34"/>
        <v>12168.676710631253</v>
      </c>
      <c r="AD317" s="49">
        <f t="shared" si="22"/>
        <v>2218349.7643480771</v>
      </c>
      <c r="AE317" s="49">
        <f t="shared" si="23"/>
        <v>2073299.1379573527</v>
      </c>
      <c r="AF317" s="49">
        <f t="shared" si="24"/>
        <v>1937107.3082119678</v>
      </c>
      <c r="AG317" s="49">
        <f t="shared" si="25"/>
        <v>1809183.6886688997</v>
      </c>
      <c r="AH317" s="49">
        <f t="shared" si="26"/>
        <v>1688977.0653146608</v>
      </c>
      <c r="AJ317" s="49">
        <f>(R317+X317+AD317*I$16)*IF($K317=1,$F$19,1)</f>
        <v>229966.08621285154</v>
      </c>
      <c r="AK317" s="49">
        <f t="shared" si="14"/>
        <v>213469.49794331717</v>
      </c>
      <c r="AL317" s="49">
        <f t="shared" si="15"/>
        <v>209801.90745743975</v>
      </c>
      <c r="AM317" s="49">
        <f t="shared" si="16"/>
        <v>196672.59971248626</v>
      </c>
      <c r="AN317" s="49">
        <f t="shared" si="17"/>
        <v>184387.75183619605</v>
      </c>
    </row>
    <row r="318" spans="2:40">
      <c r="B318" s="43" t="str">
        <f t="shared" si="5"/>
        <v>Asset 12</v>
      </c>
      <c r="F318" s="43" t="str">
        <f t="shared" ref="F318:L318" si="35">F70</f>
        <v>37 ICT middelen 1</v>
      </c>
      <c r="G318" s="43">
        <f t="shared" si="35"/>
        <v>2011</v>
      </c>
      <c r="H318" s="58">
        <f t="shared" si="35"/>
        <v>30115806.268534236</v>
      </c>
      <c r="I318" s="43">
        <f t="shared" si="35"/>
        <v>2021</v>
      </c>
      <c r="J318" s="58">
        <f t="shared" si="35"/>
        <v>5</v>
      </c>
      <c r="K318" s="187">
        <f t="shared" si="35"/>
        <v>1</v>
      </c>
      <c r="L318" s="58">
        <f t="shared" si="35"/>
        <v>0</v>
      </c>
      <c r="N318" s="49">
        <f t="shared" si="21"/>
        <v>0</v>
      </c>
      <c r="P318" s="44">
        <f t="shared" si="7"/>
        <v>0</v>
      </c>
      <c r="R318" s="49">
        <f t="shared" si="33"/>
        <v>0</v>
      </c>
      <c r="S318" s="49">
        <f t="shared" si="33"/>
        <v>0</v>
      </c>
      <c r="T318" s="49">
        <f t="shared" si="33"/>
        <v>0</v>
      </c>
      <c r="U318" s="49">
        <f t="shared" si="33"/>
        <v>0</v>
      </c>
      <c r="V318" s="49">
        <f t="shared" si="33"/>
        <v>0</v>
      </c>
      <c r="X318" s="49">
        <f t="shared" si="34"/>
        <v>0</v>
      </c>
      <c r="Y318" s="49">
        <f t="shared" si="34"/>
        <v>0</v>
      </c>
      <c r="Z318" s="49">
        <f t="shared" si="34"/>
        <v>0</v>
      </c>
      <c r="AA318" s="49">
        <f t="shared" si="34"/>
        <v>0</v>
      </c>
      <c r="AB318" s="49">
        <f t="shared" si="34"/>
        <v>0</v>
      </c>
      <c r="AD318" s="49">
        <f t="shared" si="22"/>
        <v>0</v>
      </c>
      <c r="AE318" s="49">
        <f t="shared" si="23"/>
        <v>0</v>
      </c>
      <c r="AF318" s="49">
        <f t="shared" si="24"/>
        <v>0</v>
      </c>
      <c r="AG318" s="49">
        <f t="shared" si="25"/>
        <v>0</v>
      </c>
      <c r="AH318" s="49">
        <f t="shared" si="26"/>
        <v>0</v>
      </c>
      <c r="AJ318" s="49">
        <f t="shared" si="13"/>
        <v>0</v>
      </c>
      <c r="AK318" s="49">
        <f t="shared" si="14"/>
        <v>0</v>
      </c>
      <c r="AL318" s="49">
        <f t="shared" si="15"/>
        <v>0</v>
      </c>
      <c r="AM318" s="49">
        <f t="shared" si="16"/>
        <v>0</v>
      </c>
      <c r="AN318" s="49">
        <f t="shared" si="17"/>
        <v>0</v>
      </c>
    </row>
    <row r="319" spans="2:40">
      <c r="B319" s="43" t="str">
        <f t="shared" si="5"/>
        <v>Asset 13</v>
      </c>
      <c r="F319" s="43" t="str">
        <f t="shared" ref="F319:L319" si="36">F71</f>
        <v>06 Utiliteitsgebouwen</v>
      </c>
      <c r="G319" s="43">
        <f t="shared" si="36"/>
        <v>2011</v>
      </c>
      <c r="H319" s="58">
        <f t="shared" si="36"/>
        <v>2437521.6070272112</v>
      </c>
      <c r="I319" s="43">
        <f t="shared" si="36"/>
        <v>2021</v>
      </c>
      <c r="J319" s="58">
        <f t="shared" si="36"/>
        <v>30</v>
      </c>
      <c r="K319" s="187">
        <f t="shared" si="36"/>
        <v>0</v>
      </c>
      <c r="L319" s="58">
        <f t="shared" si="36"/>
        <v>1865464.9930189459</v>
      </c>
      <c r="N319" s="49">
        <f t="shared" si="21"/>
        <v>1865464.9930189459</v>
      </c>
      <c r="P319" s="44">
        <f t="shared" si="7"/>
        <v>19.5</v>
      </c>
      <c r="R319" s="49">
        <f t="shared" si="33"/>
        <v>111927.89958113675</v>
      </c>
      <c r="S319" s="49">
        <f t="shared" si="33"/>
        <v>104466.03960906097</v>
      </c>
      <c r="T319" s="49">
        <f t="shared" si="33"/>
        <v>97501.636968456922</v>
      </c>
      <c r="U319" s="49">
        <f t="shared" si="33"/>
        <v>91001.527837226458</v>
      </c>
      <c r="V319" s="49">
        <f t="shared" si="33"/>
        <v>84934.759314744704</v>
      </c>
      <c r="X319" s="49">
        <f t="shared" si="34"/>
        <v>9566.4871436869016</v>
      </c>
      <c r="Y319" s="49">
        <f t="shared" si="34"/>
        <v>9566.4871436869016</v>
      </c>
      <c r="Z319" s="49">
        <f t="shared" si="34"/>
        <v>9566.4871436869016</v>
      </c>
      <c r="AA319" s="49">
        <f t="shared" si="34"/>
        <v>9566.4871436869016</v>
      </c>
      <c r="AB319" s="49">
        <f t="shared" si="34"/>
        <v>9566.4871436869016</v>
      </c>
      <c r="AD319" s="49">
        <f t="shared" si="22"/>
        <v>1743970.6062941223</v>
      </c>
      <c r="AE319" s="49">
        <f t="shared" si="23"/>
        <v>1629938.0795413745</v>
      </c>
      <c r="AF319" s="49">
        <f t="shared" si="24"/>
        <v>1522869.9554292306</v>
      </c>
      <c r="AG319" s="49">
        <f t="shared" si="25"/>
        <v>1422301.9404483172</v>
      </c>
      <c r="AH319" s="49">
        <f t="shared" si="26"/>
        <v>1327800.6939898855</v>
      </c>
      <c r="AJ319" s="49">
        <f t="shared" si="13"/>
        <v>180789.38733882381</v>
      </c>
      <c r="AK319" s="49">
        <f t="shared" si="14"/>
        <v>167820.48337761324</v>
      </c>
      <c r="AL319" s="49">
        <f t="shared" si="15"/>
        <v>164937.18241845458</v>
      </c>
      <c r="AM319" s="49">
        <f t="shared" si="16"/>
        <v>154615.48871794943</v>
      </c>
      <c r="AN319" s="49">
        <f t="shared" si="17"/>
        <v>144957.67283004726</v>
      </c>
    </row>
    <row r="320" spans="2:40">
      <c r="B320" s="43" t="str">
        <f t="shared" si="5"/>
        <v>Asset 14</v>
      </c>
      <c r="F320" s="43" t="str">
        <f t="shared" ref="F320:L320" si="37">F72</f>
        <v>10 Gereedschap</v>
      </c>
      <c r="G320" s="43">
        <f t="shared" si="37"/>
        <v>2011</v>
      </c>
      <c r="H320" s="58">
        <f t="shared" si="37"/>
        <v>322323.48030063207</v>
      </c>
      <c r="I320" s="43">
        <f t="shared" si="37"/>
        <v>2021</v>
      </c>
      <c r="J320" s="58">
        <f t="shared" si="37"/>
        <v>10</v>
      </c>
      <c r="K320" s="187">
        <f t="shared" si="37"/>
        <v>1</v>
      </c>
      <c r="L320" s="58">
        <f t="shared" si="37"/>
        <v>0</v>
      </c>
      <c r="N320" s="49">
        <f t="shared" si="21"/>
        <v>0</v>
      </c>
      <c r="P320" s="44">
        <f t="shared" si="7"/>
        <v>0</v>
      </c>
      <c r="R320" s="49">
        <f t="shared" si="33"/>
        <v>0</v>
      </c>
      <c r="S320" s="49">
        <f t="shared" si="33"/>
        <v>0</v>
      </c>
      <c r="T320" s="49">
        <f t="shared" si="33"/>
        <v>0</v>
      </c>
      <c r="U320" s="49">
        <f t="shared" si="33"/>
        <v>0</v>
      </c>
      <c r="V320" s="49">
        <f t="shared" si="33"/>
        <v>0</v>
      </c>
      <c r="X320" s="49">
        <f t="shared" si="34"/>
        <v>0</v>
      </c>
      <c r="Y320" s="49">
        <f t="shared" si="34"/>
        <v>0</v>
      </c>
      <c r="Z320" s="49">
        <f t="shared" si="34"/>
        <v>0</v>
      </c>
      <c r="AA320" s="49">
        <f t="shared" si="34"/>
        <v>0</v>
      </c>
      <c r="AB320" s="49">
        <f t="shared" si="34"/>
        <v>0</v>
      </c>
      <c r="AD320" s="49">
        <f t="shared" si="22"/>
        <v>0</v>
      </c>
      <c r="AE320" s="49">
        <f t="shared" si="23"/>
        <v>0</v>
      </c>
      <c r="AF320" s="49">
        <f t="shared" si="24"/>
        <v>0</v>
      </c>
      <c r="AG320" s="49">
        <f t="shared" si="25"/>
        <v>0</v>
      </c>
      <c r="AH320" s="49">
        <f t="shared" si="26"/>
        <v>0</v>
      </c>
      <c r="AJ320" s="49">
        <f t="shared" si="13"/>
        <v>0</v>
      </c>
      <c r="AK320" s="49">
        <f t="shared" si="14"/>
        <v>0</v>
      </c>
      <c r="AL320" s="49">
        <f t="shared" si="15"/>
        <v>0</v>
      </c>
      <c r="AM320" s="49">
        <f t="shared" si="16"/>
        <v>0</v>
      </c>
      <c r="AN320" s="49">
        <f t="shared" si="17"/>
        <v>0</v>
      </c>
    </row>
    <row r="321" spans="2:40">
      <c r="B321" s="43" t="str">
        <f t="shared" si="5"/>
        <v>Asset 15</v>
      </c>
      <c r="F321" s="43" t="str">
        <f t="shared" ref="F321:L321" si="38">F73</f>
        <v>14 Overig rollend materieel</v>
      </c>
      <c r="G321" s="43">
        <f t="shared" si="38"/>
        <v>2011</v>
      </c>
      <c r="H321" s="58">
        <f t="shared" si="38"/>
        <v>4126005.7948834877</v>
      </c>
      <c r="I321" s="43">
        <f t="shared" si="38"/>
        <v>2021</v>
      </c>
      <c r="J321" s="58">
        <f t="shared" si="38"/>
        <v>10</v>
      </c>
      <c r="K321" s="187">
        <f t="shared" si="38"/>
        <v>1</v>
      </c>
      <c r="L321" s="58">
        <f t="shared" si="38"/>
        <v>0</v>
      </c>
      <c r="N321" s="49">
        <f t="shared" si="21"/>
        <v>0</v>
      </c>
      <c r="P321" s="44">
        <f t="shared" si="7"/>
        <v>0</v>
      </c>
      <c r="R321" s="49">
        <f t="shared" si="33"/>
        <v>0</v>
      </c>
      <c r="S321" s="49">
        <f t="shared" si="33"/>
        <v>0</v>
      </c>
      <c r="T321" s="49">
        <f t="shared" si="33"/>
        <v>0</v>
      </c>
      <c r="U321" s="49">
        <f t="shared" si="33"/>
        <v>0</v>
      </c>
      <c r="V321" s="49">
        <f t="shared" si="33"/>
        <v>0</v>
      </c>
      <c r="X321" s="49">
        <f t="shared" si="34"/>
        <v>0</v>
      </c>
      <c r="Y321" s="49">
        <f t="shared" si="34"/>
        <v>0</v>
      </c>
      <c r="Z321" s="49">
        <f t="shared" si="34"/>
        <v>0</v>
      </c>
      <c r="AA321" s="49">
        <f t="shared" si="34"/>
        <v>0</v>
      </c>
      <c r="AB321" s="49">
        <f t="shared" si="34"/>
        <v>0</v>
      </c>
      <c r="AD321" s="49">
        <f t="shared" si="22"/>
        <v>0</v>
      </c>
      <c r="AE321" s="49">
        <f t="shared" si="23"/>
        <v>0</v>
      </c>
      <c r="AF321" s="49">
        <f t="shared" si="24"/>
        <v>0</v>
      </c>
      <c r="AG321" s="49">
        <f t="shared" si="25"/>
        <v>0</v>
      </c>
      <c r="AH321" s="49">
        <f t="shared" si="26"/>
        <v>0</v>
      </c>
      <c r="AJ321" s="49">
        <f t="shared" si="13"/>
        <v>0</v>
      </c>
      <c r="AK321" s="49">
        <f t="shared" si="14"/>
        <v>0</v>
      </c>
      <c r="AL321" s="49">
        <f t="shared" si="15"/>
        <v>0</v>
      </c>
      <c r="AM321" s="49">
        <f t="shared" si="16"/>
        <v>0</v>
      </c>
      <c r="AN321" s="49">
        <f t="shared" si="17"/>
        <v>0</v>
      </c>
    </row>
    <row r="322" spans="2:40">
      <c r="B322" s="43" t="str">
        <f t="shared" si="5"/>
        <v>Asset 16</v>
      </c>
      <c r="F322" s="43" t="str">
        <f t="shared" ref="F322:L322" si="39">F74</f>
        <v>37 ICT middelen 1</v>
      </c>
      <c r="G322" s="43">
        <f t="shared" si="39"/>
        <v>2012</v>
      </c>
      <c r="H322" s="58">
        <f t="shared" si="39"/>
        <v>22695798.709637098</v>
      </c>
      <c r="I322" s="43">
        <f t="shared" si="39"/>
        <v>2021</v>
      </c>
      <c r="J322" s="58">
        <f t="shared" si="39"/>
        <v>5</v>
      </c>
      <c r="K322" s="187">
        <f t="shared" si="39"/>
        <v>1</v>
      </c>
      <c r="L322" s="58">
        <f t="shared" si="39"/>
        <v>0</v>
      </c>
      <c r="N322" s="49">
        <f t="shared" si="21"/>
        <v>0</v>
      </c>
      <c r="P322" s="44">
        <f t="shared" si="7"/>
        <v>0</v>
      </c>
      <c r="R322" s="49">
        <f t="shared" si="33"/>
        <v>0</v>
      </c>
      <c r="S322" s="49">
        <f t="shared" si="33"/>
        <v>0</v>
      </c>
      <c r="T322" s="49">
        <f t="shared" si="33"/>
        <v>0</v>
      </c>
      <c r="U322" s="49">
        <f t="shared" si="33"/>
        <v>0</v>
      </c>
      <c r="V322" s="49">
        <f t="shared" si="33"/>
        <v>0</v>
      </c>
      <c r="X322" s="49">
        <f t="shared" si="34"/>
        <v>0</v>
      </c>
      <c r="Y322" s="49">
        <f t="shared" si="34"/>
        <v>0</v>
      </c>
      <c r="Z322" s="49">
        <f t="shared" si="34"/>
        <v>0</v>
      </c>
      <c r="AA322" s="49">
        <f t="shared" si="34"/>
        <v>0</v>
      </c>
      <c r="AB322" s="49">
        <f t="shared" si="34"/>
        <v>0</v>
      </c>
      <c r="AD322" s="49">
        <f t="shared" si="22"/>
        <v>0</v>
      </c>
      <c r="AE322" s="49">
        <f t="shared" si="23"/>
        <v>0</v>
      </c>
      <c r="AF322" s="49">
        <f t="shared" si="24"/>
        <v>0</v>
      </c>
      <c r="AG322" s="49">
        <f t="shared" si="25"/>
        <v>0</v>
      </c>
      <c r="AH322" s="49">
        <f t="shared" si="26"/>
        <v>0</v>
      </c>
      <c r="AJ322" s="49">
        <f t="shared" si="13"/>
        <v>0</v>
      </c>
      <c r="AK322" s="49">
        <f t="shared" si="14"/>
        <v>0</v>
      </c>
      <c r="AL322" s="49">
        <f t="shared" si="15"/>
        <v>0</v>
      </c>
      <c r="AM322" s="49">
        <f t="shared" si="16"/>
        <v>0</v>
      </c>
      <c r="AN322" s="49">
        <f t="shared" si="17"/>
        <v>0</v>
      </c>
    </row>
    <row r="323" spans="2:40">
      <c r="B323" s="43" t="str">
        <f t="shared" si="5"/>
        <v>Asset 17</v>
      </c>
      <c r="F323" s="43" t="str">
        <f t="shared" ref="F323:L323" si="40">F75</f>
        <v>37 ICT middelen 1</v>
      </c>
      <c r="G323" s="43">
        <f t="shared" si="40"/>
        <v>2013</v>
      </c>
      <c r="H323" s="58">
        <f t="shared" si="40"/>
        <v>18719949.80436749</v>
      </c>
      <c r="I323" s="43">
        <f t="shared" si="40"/>
        <v>2021</v>
      </c>
      <c r="J323" s="58">
        <f t="shared" si="40"/>
        <v>5</v>
      </c>
      <c r="K323" s="187">
        <f t="shared" si="40"/>
        <v>1</v>
      </c>
      <c r="L323" s="58">
        <f t="shared" si="40"/>
        <v>0</v>
      </c>
      <c r="N323" s="49">
        <f t="shared" si="21"/>
        <v>0</v>
      </c>
      <c r="P323" s="44">
        <f t="shared" si="7"/>
        <v>0</v>
      </c>
      <c r="R323" s="49">
        <f t="shared" si="33"/>
        <v>0</v>
      </c>
      <c r="S323" s="49">
        <f t="shared" si="33"/>
        <v>0</v>
      </c>
      <c r="T323" s="49">
        <f t="shared" si="33"/>
        <v>0</v>
      </c>
      <c r="U323" s="49">
        <f t="shared" si="33"/>
        <v>0</v>
      </c>
      <c r="V323" s="49">
        <f t="shared" si="33"/>
        <v>0</v>
      </c>
      <c r="X323" s="49">
        <f t="shared" si="34"/>
        <v>0</v>
      </c>
      <c r="Y323" s="49">
        <f t="shared" si="34"/>
        <v>0</v>
      </c>
      <c r="Z323" s="49">
        <f t="shared" si="34"/>
        <v>0</v>
      </c>
      <c r="AA323" s="49">
        <f t="shared" si="34"/>
        <v>0</v>
      </c>
      <c r="AB323" s="49">
        <f t="shared" si="34"/>
        <v>0</v>
      </c>
      <c r="AD323" s="49">
        <f t="shared" si="22"/>
        <v>0</v>
      </c>
      <c r="AE323" s="49">
        <f t="shared" si="23"/>
        <v>0</v>
      </c>
      <c r="AF323" s="49">
        <f t="shared" si="24"/>
        <v>0</v>
      </c>
      <c r="AG323" s="49">
        <f t="shared" si="25"/>
        <v>0</v>
      </c>
      <c r="AH323" s="49">
        <f t="shared" si="26"/>
        <v>0</v>
      </c>
      <c r="AJ323" s="49">
        <f t="shared" si="13"/>
        <v>0</v>
      </c>
      <c r="AK323" s="49">
        <f t="shared" si="14"/>
        <v>0</v>
      </c>
      <c r="AL323" s="49">
        <f t="shared" si="15"/>
        <v>0</v>
      </c>
      <c r="AM323" s="49">
        <f t="shared" si="16"/>
        <v>0</v>
      </c>
      <c r="AN323" s="49">
        <f t="shared" si="17"/>
        <v>0</v>
      </c>
    </row>
    <row r="324" spans="2:40">
      <c r="B324" s="43" t="str">
        <f t="shared" si="5"/>
        <v>Asset 18</v>
      </c>
      <c r="F324" s="43" t="str">
        <f t="shared" ref="F324:L324" si="41">F76</f>
        <v>14 Overig rollend materieel</v>
      </c>
      <c r="G324" s="43">
        <f t="shared" si="41"/>
        <v>2013</v>
      </c>
      <c r="H324" s="58">
        <f t="shared" si="41"/>
        <v>14233.766853302437</v>
      </c>
      <c r="I324" s="43">
        <f t="shared" si="41"/>
        <v>2021</v>
      </c>
      <c r="J324" s="58">
        <f t="shared" si="41"/>
        <v>10</v>
      </c>
      <c r="K324" s="187">
        <f t="shared" si="41"/>
        <v>1</v>
      </c>
      <c r="L324" s="58">
        <f t="shared" si="41"/>
        <v>2395.0433871794298</v>
      </c>
      <c r="N324" s="49">
        <f t="shared" si="21"/>
        <v>2395.0433871794298</v>
      </c>
      <c r="P324" s="44">
        <f t="shared" si="7"/>
        <v>1.5</v>
      </c>
      <c r="R324" s="49">
        <f t="shared" si="33"/>
        <v>1868.1338419999554</v>
      </c>
      <c r="S324" s="49">
        <f t="shared" si="33"/>
        <v>287.40520646153141</v>
      </c>
      <c r="T324" s="49">
        <f t="shared" si="33"/>
        <v>0</v>
      </c>
      <c r="U324" s="49">
        <f t="shared" si="33"/>
        <v>0</v>
      </c>
      <c r="V324" s="49">
        <f t="shared" si="33"/>
        <v>0</v>
      </c>
      <c r="X324" s="49">
        <f t="shared" si="34"/>
        <v>159.66955914529532</v>
      </c>
      <c r="Y324" s="49">
        <f t="shared" si="34"/>
        <v>79.834779572647676</v>
      </c>
      <c r="Z324" s="49">
        <f t="shared" si="34"/>
        <v>0</v>
      </c>
      <c r="AA324" s="49">
        <f t="shared" si="34"/>
        <v>0</v>
      </c>
      <c r="AB324" s="49">
        <f t="shared" si="34"/>
        <v>0</v>
      </c>
      <c r="AD324" s="49">
        <f t="shared" si="22"/>
        <v>367.23998603417908</v>
      </c>
      <c r="AE324" s="49">
        <f t="shared" si="23"/>
        <v>0</v>
      </c>
      <c r="AF324" s="49">
        <f t="shared" si="24"/>
        <v>0</v>
      </c>
      <c r="AG324" s="49">
        <f t="shared" si="25"/>
        <v>0</v>
      </c>
      <c r="AH324" s="49">
        <f t="shared" si="26"/>
        <v>0</v>
      </c>
      <c r="AJ324" s="49">
        <f t="shared" si="13"/>
        <v>2040.2895606704128</v>
      </c>
      <c r="AK324" s="49">
        <f t="shared" si="14"/>
        <v>367.23998603417908</v>
      </c>
      <c r="AL324" s="49">
        <f t="shared" si="15"/>
        <v>0</v>
      </c>
      <c r="AM324" s="49">
        <f t="shared" si="16"/>
        <v>0</v>
      </c>
      <c r="AN324" s="49">
        <f t="shared" si="17"/>
        <v>0</v>
      </c>
    </row>
    <row r="325" spans="2:40">
      <c r="B325" s="43" t="str">
        <f t="shared" si="5"/>
        <v>Asset 19</v>
      </c>
      <c r="F325" s="43" t="str">
        <f t="shared" ref="F325:L325" si="42">F77</f>
        <v>10 Gereedschap</v>
      </c>
      <c r="G325" s="43">
        <f t="shared" si="42"/>
        <v>2013</v>
      </c>
      <c r="H325" s="58">
        <f t="shared" si="42"/>
        <v>717715.3058753697</v>
      </c>
      <c r="I325" s="43">
        <f t="shared" si="42"/>
        <v>2021</v>
      </c>
      <c r="J325" s="58">
        <f t="shared" si="42"/>
        <v>10</v>
      </c>
      <c r="K325" s="187">
        <f t="shared" si="42"/>
        <v>1</v>
      </c>
      <c r="L325" s="58">
        <f t="shared" si="42"/>
        <v>120766.29573396736</v>
      </c>
      <c r="N325" s="49">
        <f t="shared" si="21"/>
        <v>120766.29573396736</v>
      </c>
      <c r="P325" s="44">
        <f t="shared" si="7"/>
        <v>1.5</v>
      </c>
      <c r="R325" s="49">
        <f t="shared" si="33"/>
        <v>94197.710672494548</v>
      </c>
      <c r="S325" s="49">
        <f t="shared" si="33"/>
        <v>14491.955488076084</v>
      </c>
      <c r="T325" s="49">
        <f t="shared" si="33"/>
        <v>0</v>
      </c>
      <c r="U325" s="49">
        <f t="shared" si="33"/>
        <v>0</v>
      </c>
      <c r="V325" s="49">
        <f t="shared" si="33"/>
        <v>0</v>
      </c>
      <c r="X325" s="49">
        <f t="shared" si="34"/>
        <v>8051.0863822644906</v>
      </c>
      <c r="Y325" s="49">
        <f t="shared" si="34"/>
        <v>4025.5431911322457</v>
      </c>
      <c r="Z325" s="49">
        <f t="shared" si="34"/>
        <v>0</v>
      </c>
      <c r="AA325" s="49">
        <f t="shared" si="34"/>
        <v>0</v>
      </c>
      <c r="AB325" s="49">
        <f t="shared" si="34"/>
        <v>0</v>
      </c>
      <c r="AD325" s="49">
        <f t="shared" si="22"/>
        <v>18517.498679208322</v>
      </c>
      <c r="AE325" s="49">
        <f t="shared" si="23"/>
        <v>-8.1854523159563541E-12</v>
      </c>
      <c r="AF325" s="49">
        <f t="shared" si="24"/>
        <v>0</v>
      </c>
      <c r="AG325" s="49">
        <f t="shared" si="25"/>
        <v>0</v>
      </c>
      <c r="AH325" s="49">
        <f t="shared" si="26"/>
        <v>0</v>
      </c>
      <c r="AJ325" s="49">
        <f t="shared" si="13"/>
        <v>102878.39200985212</v>
      </c>
      <c r="AK325" s="49">
        <f t="shared" si="14"/>
        <v>18517.498679208329</v>
      </c>
      <c r="AL325" s="49">
        <f t="shared" si="15"/>
        <v>0</v>
      </c>
      <c r="AM325" s="49">
        <f t="shared" si="16"/>
        <v>0</v>
      </c>
      <c r="AN325" s="49">
        <f t="shared" si="17"/>
        <v>0</v>
      </c>
    </row>
    <row r="326" spans="2:40">
      <c r="B326" s="43" t="str">
        <f t="shared" si="5"/>
        <v>Asset 20</v>
      </c>
      <c r="F326" s="43" t="str">
        <f t="shared" ref="F326:L326" si="43">F78</f>
        <v>37 ICT middelen 1</v>
      </c>
      <c r="G326" s="43">
        <f t="shared" si="43"/>
        <v>2014</v>
      </c>
      <c r="H326" s="58">
        <f t="shared" si="43"/>
        <v>29278944.009914741</v>
      </c>
      <c r="I326" s="43">
        <f t="shared" si="43"/>
        <v>2021</v>
      </c>
      <c r="J326" s="58">
        <f t="shared" si="43"/>
        <v>5</v>
      </c>
      <c r="K326" s="187">
        <f t="shared" si="43"/>
        <v>1</v>
      </c>
      <c r="L326" s="58">
        <f t="shared" si="43"/>
        <v>0</v>
      </c>
      <c r="N326" s="49">
        <f t="shared" si="21"/>
        <v>0</v>
      </c>
      <c r="P326" s="44">
        <f t="shared" si="7"/>
        <v>0</v>
      </c>
      <c r="R326" s="49">
        <f t="shared" si="33"/>
        <v>0</v>
      </c>
      <c r="S326" s="49">
        <f t="shared" si="33"/>
        <v>0</v>
      </c>
      <c r="T326" s="49">
        <f t="shared" si="33"/>
        <v>0</v>
      </c>
      <c r="U326" s="49">
        <f t="shared" si="33"/>
        <v>0</v>
      </c>
      <c r="V326" s="49">
        <f t="shared" si="33"/>
        <v>0</v>
      </c>
      <c r="X326" s="49">
        <f t="shared" si="34"/>
        <v>0</v>
      </c>
      <c r="Y326" s="49">
        <f t="shared" si="34"/>
        <v>0</v>
      </c>
      <c r="Z326" s="49">
        <f t="shared" si="34"/>
        <v>0</v>
      </c>
      <c r="AA326" s="49">
        <f t="shared" si="34"/>
        <v>0</v>
      </c>
      <c r="AB326" s="49">
        <f t="shared" si="34"/>
        <v>0</v>
      </c>
      <c r="AD326" s="49">
        <f t="shared" si="22"/>
        <v>0</v>
      </c>
      <c r="AE326" s="49">
        <f t="shared" si="23"/>
        <v>0</v>
      </c>
      <c r="AF326" s="49">
        <f t="shared" si="24"/>
        <v>0</v>
      </c>
      <c r="AG326" s="49">
        <f t="shared" si="25"/>
        <v>0</v>
      </c>
      <c r="AH326" s="49">
        <f t="shared" si="26"/>
        <v>0</v>
      </c>
      <c r="AJ326" s="49">
        <f t="shared" si="13"/>
        <v>0</v>
      </c>
      <c r="AK326" s="49">
        <f t="shared" si="14"/>
        <v>0</v>
      </c>
      <c r="AL326" s="49">
        <f t="shared" si="15"/>
        <v>0</v>
      </c>
      <c r="AM326" s="49">
        <f t="shared" si="16"/>
        <v>0</v>
      </c>
      <c r="AN326" s="49">
        <f t="shared" si="17"/>
        <v>0</v>
      </c>
    </row>
    <row r="327" spans="2:40">
      <c r="B327" s="43" t="str">
        <f t="shared" si="5"/>
        <v>Asset 21</v>
      </c>
      <c r="F327" s="43" t="str">
        <f t="shared" ref="F327:L327" si="44">F79</f>
        <v>38 ICT middelen 2</v>
      </c>
      <c r="G327" s="43">
        <f t="shared" si="44"/>
        <v>2014</v>
      </c>
      <c r="H327" s="58">
        <f t="shared" si="44"/>
        <v>149619.99545874962</v>
      </c>
      <c r="I327" s="43">
        <f t="shared" si="44"/>
        <v>2021</v>
      </c>
      <c r="J327" s="58">
        <f t="shared" si="44"/>
        <v>10</v>
      </c>
      <c r="K327" s="187">
        <f t="shared" si="44"/>
        <v>1</v>
      </c>
      <c r="L327" s="58">
        <f t="shared" si="44"/>
        <v>40816.786477904512</v>
      </c>
      <c r="N327" s="49">
        <f t="shared" si="21"/>
        <v>40816.786477904512</v>
      </c>
      <c r="P327" s="44">
        <f t="shared" si="7"/>
        <v>2.5</v>
      </c>
      <c r="R327" s="49">
        <f t="shared" ref="R327:V336" si="45">IF(R$305&lt;=$G327+$J327,VDB($L327*(1-$F$25),0,$P327,R$305-2022,MIN(R$305-2021,$P327),$F$22),0)</f>
        <v>19102.256071659311</v>
      </c>
      <c r="S327" s="49">
        <f t="shared" si="45"/>
        <v>11755.234505636499</v>
      </c>
      <c r="T327" s="49">
        <f t="shared" si="45"/>
        <v>5877.6172528182497</v>
      </c>
      <c r="U327" s="49">
        <f t="shared" si="45"/>
        <v>0</v>
      </c>
      <c r="V327" s="49">
        <f t="shared" si="45"/>
        <v>0</v>
      </c>
      <c r="X327" s="49">
        <f t="shared" ref="X327:AB336" si="46">IF(X$305&lt;=$G327+$J327,VDB($L327*$F$25,0,$P327,X$305-2022,MIN(X$305-2021,$P327),1),0)</f>
        <v>1632.6714591161808</v>
      </c>
      <c r="Y327" s="49">
        <f t="shared" si="46"/>
        <v>1632.6714591161806</v>
      </c>
      <c r="Z327" s="49">
        <f t="shared" si="46"/>
        <v>816.33572955809029</v>
      </c>
      <c r="AA327" s="49">
        <f t="shared" si="46"/>
        <v>0</v>
      </c>
      <c r="AB327" s="49">
        <f t="shared" si="46"/>
        <v>0</v>
      </c>
      <c r="AD327" s="49">
        <f t="shared" si="22"/>
        <v>20081.858947129022</v>
      </c>
      <c r="AE327" s="49">
        <f t="shared" si="23"/>
        <v>6693.9529823763414</v>
      </c>
      <c r="AF327" s="49">
        <f t="shared" si="24"/>
        <v>1.4779288903810084E-12</v>
      </c>
      <c r="AG327" s="49">
        <f t="shared" si="25"/>
        <v>0</v>
      </c>
      <c r="AH327" s="49">
        <f t="shared" si="26"/>
        <v>0</v>
      </c>
      <c r="AJ327" s="49">
        <f t="shared" si="13"/>
        <v>21417.710734977878</v>
      </c>
      <c r="AK327" s="49">
        <f t="shared" si="14"/>
        <v>13608.806413171098</v>
      </c>
      <c r="AL327" s="49">
        <f t="shared" si="15"/>
        <v>6693.9529823763396</v>
      </c>
      <c r="AM327" s="49">
        <f t="shared" si="16"/>
        <v>0</v>
      </c>
      <c r="AN327" s="49">
        <f t="shared" si="17"/>
        <v>0</v>
      </c>
    </row>
    <row r="328" spans="2:40">
      <c r="B328" s="43" t="str">
        <f t="shared" si="5"/>
        <v>Asset 22</v>
      </c>
      <c r="F328" s="43" t="str">
        <f t="shared" ref="F328:L328" si="47">F80</f>
        <v>37 ICT middelen 1 (transparency)</v>
      </c>
      <c r="G328" s="43">
        <f t="shared" si="47"/>
        <v>2014</v>
      </c>
      <c r="H328" s="58">
        <f t="shared" si="47"/>
        <v>180341</v>
      </c>
      <c r="I328" s="43">
        <f t="shared" si="47"/>
        <v>2021</v>
      </c>
      <c r="J328" s="58">
        <f t="shared" si="47"/>
        <v>5</v>
      </c>
      <c r="K328" s="187">
        <f t="shared" si="47"/>
        <v>0</v>
      </c>
      <c r="L328" s="58">
        <f t="shared" si="47"/>
        <v>0</v>
      </c>
      <c r="N328" s="49">
        <f t="shared" si="21"/>
        <v>0</v>
      </c>
      <c r="P328" s="44">
        <f t="shared" si="7"/>
        <v>0</v>
      </c>
      <c r="R328" s="49">
        <f t="shared" si="45"/>
        <v>0</v>
      </c>
      <c r="S328" s="49">
        <f t="shared" si="45"/>
        <v>0</v>
      </c>
      <c r="T328" s="49">
        <f t="shared" si="45"/>
        <v>0</v>
      </c>
      <c r="U328" s="49">
        <f t="shared" si="45"/>
        <v>0</v>
      </c>
      <c r="V328" s="49">
        <f t="shared" si="45"/>
        <v>0</v>
      </c>
      <c r="X328" s="49">
        <f t="shared" si="46"/>
        <v>0</v>
      </c>
      <c r="Y328" s="49">
        <f t="shared" si="46"/>
        <v>0</v>
      </c>
      <c r="Z328" s="49">
        <f t="shared" si="46"/>
        <v>0</v>
      </c>
      <c r="AA328" s="49">
        <f t="shared" si="46"/>
        <v>0</v>
      </c>
      <c r="AB328" s="49">
        <f t="shared" si="46"/>
        <v>0</v>
      </c>
      <c r="AD328" s="49">
        <f t="shared" si="22"/>
        <v>0</v>
      </c>
      <c r="AE328" s="49">
        <f t="shared" si="23"/>
        <v>0</v>
      </c>
      <c r="AF328" s="49">
        <f t="shared" si="24"/>
        <v>0</v>
      </c>
      <c r="AG328" s="49">
        <f t="shared" si="25"/>
        <v>0</v>
      </c>
      <c r="AH328" s="49">
        <f t="shared" si="26"/>
        <v>0</v>
      </c>
      <c r="AJ328" s="49">
        <f t="shared" si="13"/>
        <v>0</v>
      </c>
      <c r="AK328" s="49">
        <f t="shared" si="14"/>
        <v>0</v>
      </c>
      <c r="AL328" s="49">
        <f t="shared" si="15"/>
        <v>0</v>
      </c>
      <c r="AM328" s="49">
        <f t="shared" si="16"/>
        <v>0</v>
      </c>
      <c r="AN328" s="49">
        <f t="shared" si="17"/>
        <v>0</v>
      </c>
    </row>
    <row r="329" spans="2:40">
      <c r="B329" s="43" t="str">
        <f t="shared" si="5"/>
        <v>Asset 23</v>
      </c>
      <c r="F329" s="43" t="str">
        <f t="shared" ref="F329:L329" si="48">F81</f>
        <v>37 ICT middelen 1</v>
      </c>
      <c r="G329" s="43">
        <f t="shared" si="48"/>
        <v>2015</v>
      </c>
      <c r="H329" s="58">
        <f t="shared" si="48"/>
        <v>16219637.049707994</v>
      </c>
      <c r="I329" s="43">
        <f t="shared" si="48"/>
        <v>2021</v>
      </c>
      <c r="J329" s="58">
        <f t="shared" si="48"/>
        <v>5</v>
      </c>
      <c r="K329" s="187">
        <f t="shared" si="48"/>
        <v>1</v>
      </c>
      <c r="L329" s="58">
        <f t="shared" si="48"/>
        <v>0</v>
      </c>
      <c r="N329" s="49">
        <f t="shared" si="21"/>
        <v>0</v>
      </c>
      <c r="P329" s="44">
        <f t="shared" si="7"/>
        <v>0</v>
      </c>
      <c r="R329" s="49">
        <f t="shared" si="45"/>
        <v>0</v>
      </c>
      <c r="S329" s="49">
        <f t="shared" si="45"/>
        <v>0</v>
      </c>
      <c r="T329" s="49">
        <f t="shared" si="45"/>
        <v>0</v>
      </c>
      <c r="U329" s="49">
        <f t="shared" si="45"/>
        <v>0</v>
      </c>
      <c r="V329" s="49">
        <f t="shared" si="45"/>
        <v>0</v>
      </c>
      <c r="X329" s="49">
        <f t="shared" si="46"/>
        <v>0</v>
      </c>
      <c r="Y329" s="49">
        <f t="shared" si="46"/>
        <v>0</v>
      </c>
      <c r="Z329" s="49">
        <f t="shared" si="46"/>
        <v>0</v>
      </c>
      <c r="AA329" s="49">
        <f t="shared" si="46"/>
        <v>0</v>
      </c>
      <c r="AB329" s="49">
        <f t="shared" si="46"/>
        <v>0</v>
      </c>
      <c r="AD329" s="49">
        <f t="shared" si="22"/>
        <v>0</v>
      </c>
      <c r="AE329" s="49">
        <f t="shared" si="23"/>
        <v>0</v>
      </c>
      <c r="AF329" s="49">
        <f t="shared" si="24"/>
        <v>0</v>
      </c>
      <c r="AG329" s="49">
        <f t="shared" si="25"/>
        <v>0</v>
      </c>
      <c r="AH329" s="49">
        <f t="shared" si="26"/>
        <v>0</v>
      </c>
      <c r="AJ329" s="49">
        <f t="shared" si="13"/>
        <v>0</v>
      </c>
      <c r="AK329" s="49">
        <f t="shared" si="14"/>
        <v>0</v>
      </c>
      <c r="AL329" s="49">
        <f t="shared" si="15"/>
        <v>0</v>
      </c>
      <c r="AM329" s="49">
        <f t="shared" si="16"/>
        <v>0</v>
      </c>
      <c r="AN329" s="49">
        <f t="shared" si="17"/>
        <v>0</v>
      </c>
    </row>
    <row r="330" spans="2:40">
      <c r="B330" s="43" t="str">
        <f t="shared" si="5"/>
        <v>Asset 24</v>
      </c>
      <c r="F330" s="43" t="str">
        <f t="shared" ref="F330:L330" si="49">F82</f>
        <v>14 Overig rollend materieel</v>
      </c>
      <c r="G330" s="43">
        <f t="shared" si="49"/>
        <v>2015</v>
      </c>
      <c r="H330" s="58">
        <f t="shared" si="49"/>
        <v>9111235.8707030155</v>
      </c>
      <c r="I330" s="43">
        <f t="shared" si="49"/>
        <v>2021</v>
      </c>
      <c r="J330" s="58">
        <f t="shared" si="49"/>
        <v>10</v>
      </c>
      <c r="K330" s="187">
        <f t="shared" si="49"/>
        <v>1</v>
      </c>
      <c r="L330" s="58">
        <f t="shared" si="49"/>
        <v>3445348.23215965</v>
      </c>
      <c r="N330" s="49">
        <f t="shared" si="21"/>
        <v>3445348.23215965</v>
      </c>
      <c r="P330" s="44">
        <f t="shared" si="7"/>
        <v>3.5</v>
      </c>
      <c r="R330" s="49">
        <f t="shared" si="45"/>
        <v>1151730.6947505118</v>
      </c>
      <c r="S330" s="49">
        <f t="shared" si="45"/>
        <v>779633.08567726938</v>
      </c>
      <c r="T330" s="49">
        <f t="shared" si="45"/>
        <v>779633.08567726938</v>
      </c>
      <c r="U330" s="49">
        <f t="shared" si="45"/>
        <v>389816.54283863469</v>
      </c>
      <c r="V330" s="49">
        <f t="shared" si="45"/>
        <v>0</v>
      </c>
      <c r="X330" s="49">
        <f t="shared" si="46"/>
        <v>98438.520918847149</v>
      </c>
      <c r="Y330" s="49">
        <f t="shared" si="46"/>
        <v>98438.520918847149</v>
      </c>
      <c r="Z330" s="49">
        <f t="shared" si="46"/>
        <v>98438.520918847149</v>
      </c>
      <c r="AA330" s="49">
        <f t="shared" si="46"/>
        <v>49219.260459423575</v>
      </c>
      <c r="AB330" s="49">
        <f t="shared" si="46"/>
        <v>0</v>
      </c>
      <c r="AD330" s="49">
        <f t="shared" si="22"/>
        <v>2195179.0164902909</v>
      </c>
      <c r="AE330" s="49">
        <f t="shared" si="23"/>
        <v>1317107.4098941744</v>
      </c>
      <c r="AF330" s="49">
        <f t="shared" si="24"/>
        <v>439035.80329805787</v>
      </c>
      <c r="AG330" s="49">
        <f t="shared" si="25"/>
        <v>-3.92901711165905E-10</v>
      </c>
      <c r="AH330" s="49">
        <f t="shared" si="26"/>
        <v>0</v>
      </c>
      <c r="AJ330" s="49">
        <f t="shared" si="13"/>
        <v>1324805.3022300287</v>
      </c>
      <c r="AK330" s="49">
        <f t="shared" si="14"/>
        <v>921536.15112262429</v>
      </c>
      <c r="AL330" s="49">
        <f t="shared" si="15"/>
        <v>894754.96712144278</v>
      </c>
      <c r="AM330" s="49">
        <f t="shared" si="16"/>
        <v>439035.80329805828</v>
      </c>
      <c r="AN330" s="49">
        <f t="shared" si="17"/>
        <v>0</v>
      </c>
    </row>
    <row r="331" spans="2:40">
      <c r="B331" s="43" t="str">
        <f t="shared" si="5"/>
        <v>Asset 25</v>
      </c>
      <c r="F331" s="43" t="str">
        <f t="shared" ref="F331:L331" si="50">F83</f>
        <v>10 Gereedschap</v>
      </c>
      <c r="G331" s="43">
        <f t="shared" si="50"/>
        <v>2015</v>
      </c>
      <c r="H331" s="58">
        <f t="shared" si="50"/>
        <v>1215996.3265953835</v>
      </c>
      <c r="I331" s="43">
        <f t="shared" si="50"/>
        <v>2021</v>
      </c>
      <c r="J331" s="58">
        <f t="shared" si="50"/>
        <v>10</v>
      </c>
      <c r="K331" s="187">
        <f t="shared" si="50"/>
        <v>1</v>
      </c>
      <c r="L331" s="58">
        <f t="shared" si="50"/>
        <v>459820.25420057232</v>
      </c>
      <c r="N331" s="49">
        <f t="shared" si="21"/>
        <v>459820.25420057232</v>
      </c>
      <c r="P331" s="44">
        <f t="shared" si="7"/>
        <v>3.5</v>
      </c>
      <c r="R331" s="49">
        <f t="shared" si="45"/>
        <v>153711.34211847704</v>
      </c>
      <c r="S331" s="49">
        <f t="shared" si="45"/>
        <v>104050.75466481522</v>
      </c>
      <c r="T331" s="49">
        <f t="shared" si="45"/>
        <v>104050.75466481522</v>
      </c>
      <c r="U331" s="49">
        <f t="shared" si="45"/>
        <v>52025.37733240761</v>
      </c>
      <c r="V331" s="49">
        <f t="shared" si="45"/>
        <v>0</v>
      </c>
      <c r="X331" s="49">
        <f t="shared" si="46"/>
        <v>13137.721548587782</v>
      </c>
      <c r="Y331" s="49">
        <f t="shared" si="46"/>
        <v>13137.721548587782</v>
      </c>
      <c r="Z331" s="49">
        <f t="shared" si="46"/>
        <v>13137.721548587782</v>
      </c>
      <c r="AA331" s="49">
        <f t="shared" si="46"/>
        <v>6568.8607742938912</v>
      </c>
      <c r="AB331" s="49">
        <f t="shared" si="46"/>
        <v>0</v>
      </c>
      <c r="AD331" s="49">
        <f t="shared" si="22"/>
        <v>292971.1905335075</v>
      </c>
      <c r="AE331" s="49">
        <f t="shared" si="23"/>
        <v>175782.71432010451</v>
      </c>
      <c r="AF331" s="49">
        <f t="shared" si="24"/>
        <v>58594.238106701509</v>
      </c>
      <c r="AG331" s="49">
        <f t="shared" si="25"/>
        <v>7.2759576141834259E-12</v>
      </c>
      <c r="AH331" s="49">
        <f t="shared" si="26"/>
        <v>0</v>
      </c>
      <c r="AJ331" s="49">
        <f t="shared" si="13"/>
        <v>176810.08414520408</v>
      </c>
      <c r="AK331" s="49">
        <f t="shared" si="14"/>
        <v>122989.30578596646</v>
      </c>
      <c r="AL331" s="49">
        <f t="shared" si="15"/>
        <v>119415.05726145767</v>
      </c>
      <c r="AM331" s="49">
        <f t="shared" si="16"/>
        <v>58594.238106701501</v>
      </c>
      <c r="AN331" s="49">
        <f t="shared" si="17"/>
        <v>0</v>
      </c>
    </row>
    <row r="332" spans="2:40">
      <c r="B332" s="43" t="str">
        <f t="shared" si="5"/>
        <v>Asset 26</v>
      </c>
      <c r="F332" s="43" t="str">
        <f t="shared" ref="F332:L332" si="51">F84</f>
        <v>13 Aanhangwagens (gaschromatografen en comptabele meters)</v>
      </c>
      <c r="G332" s="43">
        <f t="shared" si="51"/>
        <v>2015</v>
      </c>
      <c r="H332" s="58">
        <f t="shared" si="51"/>
        <v>7968.6502792695001</v>
      </c>
      <c r="I332" s="43">
        <f t="shared" si="51"/>
        <v>2021</v>
      </c>
      <c r="J332" s="58">
        <f t="shared" si="51"/>
        <v>10</v>
      </c>
      <c r="K332" s="187">
        <f t="shared" si="51"/>
        <v>0</v>
      </c>
      <c r="L332" s="58">
        <f t="shared" si="51"/>
        <v>3013.2877188110033</v>
      </c>
      <c r="N332" s="49">
        <f t="shared" si="21"/>
        <v>3013.2877188110033</v>
      </c>
      <c r="P332" s="44">
        <f t="shared" si="7"/>
        <v>3.5</v>
      </c>
      <c r="R332" s="49">
        <f t="shared" si="45"/>
        <v>1007.2990374311069</v>
      </c>
      <c r="S332" s="49">
        <f t="shared" si="45"/>
        <v>681.8639637995185</v>
      </c>
      <c r="T332" s="49">
        <f t="shared" si="45"/>
        <v>681.8639637995185</v>
      </c>
      <c r="U332" s="49">
        <f t="shared" si="45"/>
        <v>340.93198189975925</v>
      </c>
      <c r="V332" s="49">
        <f t="shared" si="45"/>
        <v>0</v>
      </c>
      <c r="X332" s="49">
        <f t="shared" si="46"/>
        <v>86.093934823171523</v>
      </c>
      <c r="Y332" s="49">
        <f t="shared" si="46"/>
        <v>86.093934823171523</v>
      </c>
      <c r="Z332" s="49">
        <f t="shared" si="46"/>
        <v>86.093934823171523</v>
      </c>
      <c r="AA332" s="49">
        <f t="shared" si="46"/>
        <v>43.046967411585761</v>
      </c>
      <c r="AB332" s="49">
        <f t="shared" si="46"/>
        <v>0</v>
      </c>
      <c r="AD332" s="49">
        <f t="shared" si="22"/>
        <v>1919.8947465567248</v>
      </c>
      <c r="AE332" s="49">
        <f t="shared" si="23"/>
        <v>1151.9368479340349</v>
      </c>
      <c r="AF332" s="49">
        <f t="shared" si="24"/>
        <v>383.97894931134482</v>
      </c>
      <c r="AG332" s="49">
        <f t="shared" si="25"/>
        <v>-1.9184653865522705E-13</v>
      </c>
      <c r="AH332" s="49">
        <f t="shared" si="26"/>
        <v>0</v>
      </c>
      <c r="AJ332" s="49">
        <f t="shared" si="13"/>
        <v>1158.6693936372071</v>
      </c>
      <c r="AK332" s="49">
        <f t="shared" si="14"/>
        <v>805.97181460451316</v>
      </c>
      <c r="AL332" s="49">
        <f t="shared" si="15"/>
        <v>782.54909869652113</v>
      </c>
      <c r="AM332" s="49">
        <f t="shared" si="16"/>
        <v>383.97894931134499</v>
      </c>
      <c r="AN332" s="49">
        <f t="shared" si="17"/>
        <v>0</v>
      </c>
    </row>
    <row r="333" spans="2:40">
      <c r="B333" s="43" t="str">
        <f t="shared" si="5"/>
        <v>Asset 27</v>
      </c>
      <c r="F333" s="43" t="str">
        <f t="shared" ref="F333:L333" si="52">F85</f>
        <v>37 ICT middelen 1</v>
      </c>
      <c r="G333" s="43">
        <f t="shared" si="52"/>
        <v>2016</v>
      </c>
      <c r="H333" s="58">
        <f t="shared" si="52"/>
        <v>15289349.60564645</v>
      </c>
      <c r="I333" s="43">
        <f t="shared" si="52"/>
        <v>2021</v>
      </c>
      <c r="J333" s="58">
        <f t="shared" si="52"/>
        <v>5</v>
      </c>
      <c r="K333" s="187">
        <f t="shared" si="52"/>
        <v>1</v>
      </c>
      <c r="L333" s="58">
        <f t="shared" si="52"/>
        <v>0</v>
      </c>
      <c r="N333" s="49">
        <f t="shared" si="21"/>
        <v>0</v>
      </c>
      <c r="P333" s="44">
        <f t="shared" si="7"/>
        <v>0</v>
      </c>
      <c r="R333" s="49">
        <f t="shared" si="45"/>
        <v>0</v>
      </c>
      <c r="S333" s="49">
        <f t="shared" si="45"/>
        <v>0</v>
      </c>
      <c r="T333" s="49">
        <f t="shared" si="45"/>
        <v>0</v>
      </c>
      <c r="U333" s="49">
        <f t="shared" si="45"/>
        <v>0</v>
      </c>
      <c r="V333" s="49">
        <f t="shared" si="45"/>
        <v>0</v>
      </c>
      <c r="X333" s="49">
        <f t="shared" si="46"/>
        <v>0</v>
      </c>
      <c r="Y333" s="49">
        <f t="shared" si="46"/>
        <v>0</v>
      </c>
      <c r="Z333" s="49">
        <f t="shared" si="46"/>
        <v>0</v>
      </c>
      <c r="AA333" s="49">
        <f t="shared" si="46"/>
        <v>0</v>
      </c>
      <c r="AB333" s="49">
        <f t="shared" si="46"/>
        <v>0</v>
      </c>
      <c r="AD333" s="49">
        <f t="shared" si="22"/>
        <v>0</v>
      </c>
      <c r="AE333" s="49">
        <f t="shared" si="23"/>
        <v>0</v>
      </c>
      <c r="AF333" s="49">
        <f t="shared" si="24"/>
        <v>0</v>
      </c>
      <c r="AG333" s="49">
        <f t="shared" si="25"/>
        <v>0</v>
      </c>
      <c r="AH333" s="49">
        <f t="shared" si="26"/>
        <v>0</v>
      </c>
      <c r="AJ333" s="49">
        <f t="shared" si="13"/>
        <v>0</v>
      </c>
      <c r="AK333" s="49">
        <f t="shared" si="14"/>
        <v>0</v>
      </c>
      <c r="AL333" s="49">
        <f t="shared" si="15"/>
        <v>0</v>
      </c>
      <c r="AM333" s="49">
        <f t="shared" si="16"/>
        <v>0</v>
      </c>
      <c r="AN333" s="49">
        <f t="shared" si="17"/>
        <v>0</v>
      </c>
    </row>
    <row r="334" spans="2:40">
      <c r="B334" s="43" t="str">
        <f t="shared" si="5"/>
        <v>Asset 28</v>
      </c>
      <c r="F334" s="43" t="str">
        <f t="shared" ref="F334:L334" si="53">F86</f>
        <v>11 Werktuigen</v>
      </c>
      <c r="G334" s="43">
        <f t="shared" si="53"/>
        <v>2016</v>
      </c>
      <c r="H334" s="58">
        <f t="shared" si="53"/>
        <v>1481397.6896878041</v>
      </c>
      <c r="I334" s="43">
        <f t="shared" si="53"/>
        <v>2021</v>
      </c>
      <c r="J334" s="58">
        <f t="shared" si="53"/>
        <v>10</v>
      </c>
      <c r="K334" s="187">
        <f t="shared" si="53"/>
        <v>1</v>
      </c>
      <c r="L334" s="58">
        <f t="shared" si="53"/>
        <v>714515.13830443297</v>
      </c>
      <c r="N334" s="49">
        <f t="shared" si="21"/>
        <v>714515.13830443297</v>
      </c>
      <c r="P334" s="44">
        <f t="shared" si="7"/>
        <v>4.5</v>
      </c>
      <c r="R334" s="49">
        <f t="shared" si="45"/>
        <v>185773.93595915259</v>
      </c>
      <c r="S334" s="49">
        <f t="shared" si="45"/>
        <v>132105.91001539741</v>
      </c>
      <c r="T334" s="49">
        <f t="shared" si="45"/>
        <v>130073.51139977589</v>
      </c>
      <c r="U334" s="49">
        <f t="shared" si="45"/>
        <v>130073.51139977589</v>
      </c>
      <c r="V334" s="49">
        <f t="shared" si="45"/>
        <v>65036.755699887945</v>
      </c>
      <c r="X334" s="49">
        <f t="shared" si="46"/>
        <v>15878.114184542957</v>
      </c>
      <c r="Y334" s="49">
        <f t="shared" si="46"/>
        <v>15878.114184542957</v>
      </c>
      <c r="Z334" s="49">
        <f t="shared" si="46"/>
        <v>15878.114184542957</v>
      </c>
      <c r="AA334" s="49">
        <f t="shared" si="46"/>
        <v>15878.114184542957</v>
      </c>
      <c r="AB334" s="49">
        <f t="shared" si="46"/>
        <v>7939.0570922714787</v>
      </c>
      <c r="AD334" s="49">
        <f t="shared" si="22"/>
        <v>512863.08816073748</v>
      </c>
      <c r="AE334" s="49">
        <f t="shared" si="23"/>
        <v>364879.0639607971</v>
      </c>
      <c r="AF334" s="49">
        <f t="shared" si="24"/>
        <v>218927.43837647824</v>
      </c>
      <c r="AG334" s="49">
        <f t="shared" si="25"/>
        <v>72975.812792159399</v>
      </c>
      <c r="AH334" s="49">
        <f t="shared" si="26"/>
        <v>-2.4556356947869062E-11</v>
      </c>
      <c r="AJ334" s="49">
        <f t="shared" si="13"/>
        <v>219089.39514116064</v>
      </c>
      <c r="AK334" s="49">
        <f t="shared" si="14"/>
        <v>160025.03331064669</v>
      </c>
      <c r="AL334" s="49">
        <f t="shared" si="15"/>
        <v>154270.86824262503</v>
      </c>
      <c r="AM334" s="49">
        <f t="shared" si="16"/>
        <v>148724.7064704209</v>
      </c>
      <c r="AN334" s="49">
        <f t="shared" si="17"/>
        <v>72975.812792159428</v>
      </c>
    </row>
    <row r="335" spans="2:40">
      <c r="B335" s="43" t="str">
        <f t="shared" si="5"/>
        <v>Asset 29</v>
      </c>
      <c r="F335" s="43" t="str">
        <f t="shared" ref="F335:L335" si="54">F87</f>
        <v>14 Overig rollend materieel</v>
      </c>
      <c r="G335" s="43">
        <f t="shared" si="54"/>
        <v>2016</v>
      </c>
      <c r="H335" s="58">
        <f t="shared" si="54"/>
        <v>5338260.5379699524</v>
      </c>
      <c r="I335" s="43">
        <f t="shared" si="54"/>
        <v>2021</v>
      </c>
      <c r="J335" s="58">
        <f t="shared" si="54"/>
        <v>10</v>
      </c>
      <c r="K335" s="187">
        <f t="shared" si="54"/>
        <v>1</v>
      </c>
      <c r="L335" s="58">
        <f t="shared" si="54"/>
        <v>2574776.5054207225</v>
      </c>
      <c r="N335" s="49">
        <f t="shared" si="21"/>
        <v>2574776.5054207225</v>
      </c>
      <c r="P335" s="44">
        <f t="shared" si="7"/>
        <v>4.5</v>
      </c>
      <c r="R335" s="49">
        <f t="shared" si="45"/>
        <v>669441.89140938804</v>
      </c>
      <c r="S335" s="49">
        <f t="shared" si="45"/>
        <v>476047.56722445367</v>
      </c>
      <c r="T335" s="49">
        <f t="shared" si="45"/>
        <v>468723.7584979235</v>
      </c>
      <c r="U335" s="49">
        <f t="shared" si="45"/>
        <v>468723.7584979235</v>
      </c>
      <c r="V335" s="49">
        <f t="shared" si="45"/>
        <v>234361.87924896175</v>
      </c>
      <c r="X335" s="49">
        <f t="shared" si="46"/>
        <v>57217.255676016059</v>
      </c>
      <c r="Y335" s="49">
        <f t="shared" si="46"/>
        <v>57217.255676016059</v>
      </c>
      <c r="Z335" s="49">
        <f t="shared" si="46"/>
        <v>57217.255676016059</v>
      </c>
      <c r="AA335" s="49">
        <f t="shared" si="46"/>
        <v>57217.255676016059</v>
      </c>
      <c r="AB335" s="49">
        <f t="shared" si="46"/>
        <v>28608.627838008029</v>
      </c>
      <c r="AD335" s="49">
        <f t="shared" si="22"/>
        <v>1848117.3583353185</v>
      </c>
      <c r="AE335" s="49">
        <f t="shared" si="23"/>
        <v>1314852.5354348489</v>
      </c>
      <c r="AF335" s="49">
        <f t="shared" si="24"/>
        <v>788911.52126090927</v>
      </c>
      <c r="AG335" s="49">
        <f t="shared" si="25"/>
        <v>262970.50708696974</v>
      </c>
      <c r="AH335" s="49">
        <f t="shared" si="26"/>
        <v>-4.0017766878008842E-11</v>
      </c>
      <c r="AJ335" s="49">
        <f t="shared" si="13"/>
        <v>789495.13726880495</v>
      </c>
      <c r="AK335" s="49">
        <f t="shared" si="14"/>
        <v>576654.95656981983</v>
      </c>
      <c r="AL335" s="49">
        <f t="shared" si="15"/>
        <v>555919.65198185411</v>
      </c>
      <c r="AM335" s="49">
        <f t="shared" si="16"/>
        <v>535933.89344324439</v>
      </c>
      <c r="AN335" s="49">
        <f t="shared" si="17"/>
        <v>262970.5070869698</v>
      </c>
    </row>
    <row r="336" spans="2:40">
      <c r="B336" s="43" t="str">
        <f t="shared" si="5"/>
        <v>Asset 30</v>
      </c>
      <c r="F336" s="43" t="str">
        <f t="shared" ref="F336:L336" si="55">F88</f>
        <v>37 ICT middelen 1</v>
      </c>
      <c r="G336" s="43">
        <f t="shared" si="55"/>
        <v>2017</v>
      </c>
      <c r="H336" s="58">
        <f t="shared" si="55"/>
        <v>17348227.126304951</v>
      </c>
      <c r="I336" s="43">
        <f t="shared" si="55"/>
        <v>2021</v>
      </c>
      <c r="J336" s="58">
        <f t="shared" si="55"/>
        <v>5</v>
      </c>
      <c r="K336" s="187">
        <f t="shared" si="55"/>
        <v>1</v>
      </c>
      <c r="L336" s="58">
        <f t="shared" si="55"/>
        <v>1855729.3459505453</v>
      </c>
      <c r="N336" s="49">
        <f t="shared" si="21"/>
        <v>1855729.3459505453</v>
      </c>
      <c r="P336" s="44">
        <f t="shared" si="7"/>
        <v>0.5</v>
      </c>
      <c r="R336" s="49">
        <f t="shared" si="45"/>
        <v>1670156.4113554908</v>
      </c>
      <c r="S336" s="49">
        <f t="shared" si="45"/>
        <v>0</v>
      </c>
      <c r="T336" s="49">
        <f t="shared" si="45"/>
        <v>0</v>
      </c>
      <c r="U336" s="49">
        <f t="shared" si="45"/>
        <v>0</v>
      </c>
      <c r="V336" s="49">
        <f t="shared" si="45"/>
        <v>0</v>
      </c>
      <c r="X336" s="49">
        <f t="shared" si="46"/>
        <v>185572.93459505454</v>
      </c>
      <c r="Y336" s="49">
        <f t="shared" si="46"/>
        <v>0</v>
      </c>
      <c r="Z336" s="49">
        <f t="shared" si="46"/>
        <v>0</v>
      </c>
      <c r="AA336" s="49">
        <f t="shared" si="46"/>
        <v>0</v>
      </c>
      <c r="AB336" s="49">
        <f t="shared" si="46"/>
        <v>0</v>
      </c>
      <c r="AD336" s="49">
        <f t="shared" si="22"/>
        <v>-5.8207660913467407E-11</v>
      </c>
      <c r="AE336" s="49">
        <f t="shared" si="23"/>
        <v>0</v>
      </c>
      <c r="AF336" s="49">
        <f t="shared" si="24"/>
        <v>0</v>
      </c>
      <c r="AG336" s="49">
        <f t="shared" si="25"/>
        <v>0</v>
      </c>
      <c r="AH336" s="49">
        <f t="shared" si="26"/>
        <v>0</v>
      </c>
      <c r="AJ336" s="49">
        <f t="shared" si="13"/>
        <v>1855729.3459505453</v>
      </c>
      <c r="AK336" s="49">
        <f t="shared" si="14"/>
        <v>0</v>
      </c>
      <c r="AL336" s="49">
        <f t="shared" si="15"/>
        <v>0</v>
      </c>
      <c r="AM336" s="49">
        <f t="shared" si="16"/>
        <v>0</v>
      </c>
      <c r="AN336" s="49">
        <f t="shared" si="17"/>
        <v>0</v>
      </c>
    </row>
    <row r="337" spans="2:40">
      <c r="B337" s="43" t="str">
        <f t="shared" si="5"/>
        <v>Asset 31</v>
      </c>
      <c r="F337" s="43" t="str">
        <f t="shared" ref="F337:L337" si="56">F89</f>
        <v>05 Wegen en terreinvoorzieningen</v>
      </c>
      <c r="G337" s="43">
        <f t="shared" si="56"/>
        <v>2012</v>
      </c>
      <c r="H337" s="58">
        <f t="shared" si="56"/>
        <v>56189.23</v>
      </c>
      <c r="I337" s="43">
        <f t="shared" si="56"/>
        <v>2021</v>
      </c>
      <c r="J337" s="58">
        <f t="shared" si="56"/>
        <v>10</v>
      </c>
      <c r="K337" s="187">
        <f t="shared" si="56"/>
        <v>0</v>
      </c>
      <c r="L337" s="58">
        <f t="shared" si="56"/>
        <v>3224.0442736663617</v>
      </c>
      <c r="N337" s="49">
        <f t="shared" si="21"/>
        <v>3224.0442736663617</v>
      </c>
      <c r="P337" s="44">
        <f t="shared" si="7"/>
        <v>0.5</v>
      </c>
      <c r="R337" s="49">
        <f t="shared" ref="R337:V346" si="57">IF(R$305&lt;=$G337+$J337,VDB($L337*(1-$F$25),0,$P337,R$305-2022,MIN(R$305-2021,$P337),$F$22),0)</f>
        <v>2901.6398462997258</v>
      </c>
      <c r="S337" s="49">
        <f t="shared" si="57"/>
        <v>0</v>
      </c>
      <c r="T337" s="49">
        <f t="shared" si="57"/>
        <v>0</v>
      </c>
      <c r="U337" s="49">
        <f t="shared" si="57"/>
        <v>0</v>
      </c>
      <c r="V337" s="49">
        <f t="shared" si="57"/>
        <v>0</v>
      </c>
      <c r="X337" s="49">
        <f t="shared" ref="X337:AB346" si="58">IF(X$305&lt;=$G337+$J337,VDB($L337*$F$25,0,$P337,X$305-2022,MIN(X$305-2021,$P337),1),0)</f>
        <v>322.40442736663618</v>
      </c>
      <c r="Y337" s="49">
        <f t="shared" si="58"/>
        <v>0</v>
      </c>
      <c r="Z337" s="49">
        <f t="shared" si="58"/>
        <v>0</v>
      </c>
      <c r="AA337" s="49">
        <f t="shared" si="58"/>
        <v>0</v>
      </c>
      <c r="AB337" s="49">
        <f t="shared" si="58"/>
        <v>0</v>
      </c>
      <c r="AD337" s="49">
        <f t="shared" si="22"/>
        <v>-2.8421709430404007E-13</v>
      </c>
      <c r="AE337" s="49">
        <f t="shared" si="23"/>
        <v>0</v>
      </c>
      <c r="AF337" s="49">
        <f t="shared" si="24"/>
        <v>0</v>
      </c>
      <c r="AG337" s="49">
        <f t="shared" si="25"/>
        <v>0</v>
      </c>
      <c r="AH337" s="49">
        <f t="shared" si="26"/>
        <v>0</v>
      </c>
      <c r="AJ337" s="49">
        <f t="shared" si="13"/>
        <v>3224.0442736663622</v>
      </c>
      <c r="AK337" s="49">
        <f t="shared" si="14"/>
        <v>0</v>
      </c>
      <c r="AL337" s="49">
        <f t="shared" si="15"/>
        <v>0</v>
      </c>
      <c r="AM337" s="49">
        <f t="shared" si="16"/>
        <v>0</v>
      </c>
      <c r="AN337" s="49">
        <f t="shared" si="17"/>
        <v>0</v>
      </c>
    </row>
    <row r="338" spans="2:40">
      <c r="B338" s="43" t="str">
        <f t="shared" si="5"/>
        <v>Asset 32</v>
      </c>
      <c r="F338" s="43" t="str">
        <f t="shared" ref="F338:L338" si="59">F90</f>
        <v>37 ICT middelen 1</v>
      </c>
      <c r="G338" s="43">
        <f t="shared" si="59"/>
        <v>2018</v>
      </c>
      <c r="H338" s="58">
        <f t="shared" si="59"/>
        <v>20811887.293785572</v>
      </c>
      <c r="I338" s="43">
        <f t="shared" si="59"/>
        <v>2021</v>
      </c>
      <c r="J338" s="58">
        <f t="shared" si="59"/>
        <v>5</v>
      </c>
      <c r="K338" s="187">
        <f t="shared" si="59"/>
        <v>1</v>
      </c>
      <c r="L338" s="58">
        <f t="shared" si="59"/>
        <v>6586494.0110704908</v>
      </c>
      <c r="N338" s="49">
        <f t="shared" si="21"/>
        <v>6586494.0110704908</v>
      </c>
      <c r="P338" s="44">
        <f t="shared" si="7"/>
        <v>1.5</v>
      </c>
      <c r="R338" s="49">
        <f t="shared" si="57"/>
        <v>5137465.3286349839</v>
      </c>
      <c r="S338" s="49">
        <f t="shared" si="57"/>
        <v>790379.28132845834</v>
      </c>
      <c r="T338" s="49">
        <f t="shared" si="57"/>
        <v>0</v>
      </c>
      <c r="U338" s="49">
        <f t="shared" si="57"/>
        <v>0</v>
      </c>
      <c r="V338" s="49">
        <f t="shared" si="57"/>
        <v>0</v>
      </c>
      <c r="X338" s="49">
        <f t="shared" si="58"/>
        <v>439099.60073803272</v>
      </c>
      <c r="Y338" s="49">
        <f t="shared" si="58"/>
        <v>219549.80036901636</v>
      </c>
      <c r="Z338" s="49">
        <f t="shared" si="58"/>
        <v>0</v>
      </c>
      <c r="AA338" s="49">
        <f t="shared" si="58"/>
        <v>0</v>
      </c>
      <c r="AB338" s="49">
        <f t="shared" si="58"/>
        <v>0</v>
      </c>
      <c r="AD338" s="49">
        <f t="shared" si="22"/>
        <v>1009929.0816974742</v>
      </c>
      <c r="AE338" s="49">
        <f t="shared" si="23"/>
        <v>-4.6566128730773926E-10</v>
      </c>
      <c r="AF338" s="49">
        <f t="shared" si="24"/>
        <v>0</v>
      </c>
      <c r="AG338" s="49">
        <f t="shared" si="25"/>
        <v>0</v>
      </c>
      <c r="AH338" s="49">
        <f t="shared" si="26"/>
        <v>0</v>
      </c>
      <c r="AJ338" s="49">
        <f t="shared" si="13"/>
        <v>5610902.518150731</v>
      </c>
      <c r="AK338" s="49">
        <f t="shared" si="14"/>
        <v>1009929.0816974747</v>
      </c>
      <c r="AL338" s="49">
        <f t="shared" si="15"/>
        <v>0</v>
      </c>
      <c r="AM338" s="49">
        <f t="shared" si="16"/>
        <v>0</v>
      </c>
      <c r="AN338" s="49">
        <f t="shared" si="17"/>
        <v>0</v>
      </c>
    </row>
    <row r="339" spans="2:40">
      <c r="B339" s="43" t="str">
        <f t="shared" si="5"/>
        <v>Asset 33</v>
      </c>
      <c r="F339" s="43" t="str">
        <f t="shared" ref="F339:L339" si="60">F91</f>
        <v>37 ICT middelen 1</v>
      </c>
      <c r="G339" s="43">
        <f t="shared" si="60"/>
        <v>2005</v>
      </c>
      <c r="H339" s="58">
        <f t="shared" si="60"/>
        <v>3284081.86</v>
      </c>
      <c r="I339" s="43">
        <f t="shared" si="60"/>
        <v>2021</v>
      </c>
      <c r="J339" s="58">
        <f t="shared" si="60"/>
        <v>5</v>
      </c>
      <c r="K339" s="187">
        <f t="shared" si="60"/>
        <v>1</v>
      </c>
      <c r="L339" s="58">
        <f t="shared" si="60"/>
        <v>0</v>
      </c>
      <c r="N339" s="49">
        <f t="shared" si="21"/>
        <v>0</v>
      </c>
      <c r="P339" s="44">
        <f t="shared" si="7"/>
        <v>0</v>
      </c>
      <c r="R339" s="49">
        <f t="shared" si="57"/>
        <v>0</v>
      </c>
      <c r="S339" s="49">
        <f t="shared" si="57"/>
        <v>0</v>
      </c>
      <c r="T339" s="49">
        <f t="shared" si="57"/>
        <v>0</v>
      </c>
      <c r="U339" s="49">
        <f t="shared" si="57"/>
        <v>0</v>
      </c>
      <c r="V339" s="49">
        <f t="shared" si="57"/>
        <v>0</v>
      </c>
      <c r="X339" s="49">
        <f t="shared" si="58"/>
        <v>0</v>
      </c>
      <c r="Y339" s="49">
        <f t="shared" si="58"/>
        <v>0</v>
      </c>
      <c r="Z339" s="49">
        <f t="shared" si="58"/>
        <v>0</v>
      </c>
      <c r="AA339" s="49">
        <f t="shared" si="58"/>
        <v>0</v>
      </c>
      <c r="AB339" s="49">
        <f t="shared" si="58"/>
        <v>0</v>
      </c>
      <c r="AD339" s="49">
        <f t="shared" si="22"/>
        <v>0</v>
      </c>
      <c r="AE339" s="49">
        <f t="shared" si="23"/>
        <v>0</v>
      </c>
      <c r="AF339" s="49">
        <f t="shared" si="24"/>
        <v>0</v>
      </c>
      <c r="AG339" s="49">
        <f t="shared" si="25"/>
        <v>0</v>
      </c>
      <c r="AH339" s="49">
        <f t="shared" si="26"/>
        <v>0</v>
      </c>
      <c r="AJ339" s="49">
        <f t="shared" si="13"/>
        <v>0</v>
      </c>
      <c r="AK339" s="49">
        <f t="shared" si="14"/>
        <v>0</v>
      </c>
      <c r="AL339" s="49">
        <f t="shared" si="15"/>
        <v>0</v>
      </c>
      <c r="AM339" s="49">
        <f t="shared" si="16"/>
        <v>0</v>
      </c>
      <c r="AN339" s="49">
        <f t="shared" si="17"/>
        <v>0</v>
      </c>
    </row>
    <row r="340" spans="2:40">
      <c r="B340" s="43" t="str">
        <f t="shared" si="5"/>
        <v>Asset 34</v>
      </c>
      <c r="F340" s="43" t="str">
        <f t="shared" ref="F340:L340" si="61">F92</f>
        <v>14 Overig rollend materieel</v>
      </c>
      <c r="G340" s="43">
        <f t="shared" si="61"/>
        <v>2005</v>
      </c>
      <c r="H340" s="58">
        <f t="shared" si="61"/>
        <v>1438517.3199999998</v>
      </c>
      <c r="I340" s="43">
        <f t="shared" si="61"/>
        <v>2021</v>
      </c>
      <c r="J340" s="58">
        <f t="shared" si="61"/>
        <v>10</v>
      </c>
      <c r="K340" s="187">
        <f t="shared" si="61"/>
        <v>1</v>
      </c>
      <c r="L340" s="58">
        <f t="shared" si="61"/>
        <v>0</v>
      </c>
      <c r="N340" s="49">
        <f t="shared" si="21"/>
        <v>0</v>
      </c>
      <c r="P340" s="44">
        <f t="shared" si="7"/>
        <v>0</v>
      </c>
      <c r="R340" s="49">
        <f t="shared" si="57"/>
        <v>0</v>
      </c>
      <c r="S340" s="49">
        <f t="shared" si="57"/>
        <v>0</v>
      </c>
      <c r="T340" s="49">
        <f t="shared" si="57"/>
        <v>0</v>
      </c>
      <c r="U340" s="49">
        <f t="shared" si="57"/>
        <v>0</v>
      </c>
      <c r="V340" s="49">
        <f t="shared" si="57"/>
        <v>0</v>
      </c>
      <c r="X340" s="49">
        <f t="shared" si="58"/>
        <v>0</v>
      </c>
      <c r="Y340" s="49">
        <f t="shared" si="58"/>
        <v>0</v>
      </c>
      <c r="Z340" s="49">
        <f t="shared" si="58"/>
        <v>0</v>
      </c>
      <c r="AA340" s="49">
        <f t="shared" si="58"/>
        <v>0</v>
      </c>
      <c r="AB340" s="49">
        <f t="shared" si="58"/>
        <v>0</v>
      </c>
      <c r="AD340" s="49">
        <f t="shared" si="22"/>
        <v>0</v>
      </c>
      <c r="AE340" s="49">
        <f t="shared" si="23"/>
        <v>0</v>
      </c>
      <c r="AF340" s="49">
        <f t="shared" si="24"/>
        <v>0</v>
      </c>
      <c r="AG340" s="49">
        <f t="shared" si="25"/>
        <v>0</v>
      </c>
      <c r="AH340" s="49">
        <f t="shared" si="26"/>
        <v>0</v>
      </c>
      <c r="AJ340" s="49">
        <f t="shared" si="13"/>
        <v>0</v>
      </c>
      <c r="AK340" s="49">
        <f t="shared" si="14"/>
        <v>0</v>
      </c>
      <c r="AL340" s="49">
        <f t="shared" si="15"/>
        <v>0</v>
      </c>
      <c r="AM340" s="49">
        <f t="shared" si="16"/>
        <v>0</v>
      </c>
      <c r="AN340" s="49">
        <f t="shared" si="17"/>
        <v>0</v>
      </c>
    </row>
    <row r="341" spans="2:40">
      <c r="B341" s="43" t="str">
        <f t="shared" si="5"/>
        <v>Asset 35</v>
      </c>
      <c r="F341" s="43" t="str">
        <f t="shared" ref="F341:L341" si="62">F93</f>
        <v>11 Werktuigen</v>
      </c>
      <c r="G341" s="43">
        <f t="shared" si="62"/>
        <v>2005</v>
      </c>
      <c r="H341" s="58">
        <f t="shared" si="62"/>
        <v>499809.02999999997</v>
      </c>
      <c r="I341" s="43">
        <f t="shared" si="62"/>
        <v>2021</v>
      </c>
      <c r="J341" s="58">
        <f t="shared" si="62"/>
        <v>10</v>
      </c>
      <c r="K341" s="187">
        <f t="shared" si="62"/>
        <v>1</v>
      </c>
      <c r="L341" s="58">
        <f t="shared" si="62"/>
        <v>0</v>
      </c>
      <c r="N341" s="49">
        <f t="shared" si="21"/>
        <v>0</v>
      </c>
      <c r="P341" s="44">
        <f t="shared" si="7"/>
        <v>0</v>
      </c>
      <c r="R341" s="49">
        <f t="shared" si="57"/>
        <v>0</v>
      </c>
      <c r="S341" s="49">
        <f t="shared" si="57"/>
        <v>0</v>
      </c>
      <c r="T341" s="49">
        <f t="shared" si="57"/>
        <v>0</v>
      </c>
      <c r="U341" s="49">
        <f t="shared" si="57"/>
        <v>0</v>
      </c>
      <c r="V341" s="49">
        <f t="shared" si="57"/>
        <v>0</v>
      </c>
      <c r="X341" s="49">
        <f t="shared" si="58"/>
        <v>0</v>
      </c>
      <c r="Y341" s="49">
        <f t="shared" si="58"/>
        <v>0</v>
      </c>
      <c r="Z341" s="49">
        <f t="shared" si="58"/>
        <v>0</v>
      </c>
      <c r="AA341" s="49">
        <f t="shared" si="58"/>
        <v>0</v>
      </c>
      <c r="AB341" s="49">
        <f t="shared" si="58"/>
        <v>0</v>
      </c>
      <c r="AD341" s="49">
        <f t="shared" si="22"/>
        <v>0</v>
      </c>
      <c r="AE341" s="49">
        <f t="shared" si="23"/>
        <v>0</v>
      </c>
      <c r="AF341" s="49">
        <f t="shared" si="24"/>
        <v>0</v>
      </c>
      <c r="AG341" s="49">
        <f t="shared" si="25"/>
        <v>0</v>
      </c>
      <c r="AH341" s="49">
        <f t="shared" si="26"/>
        <v>0</v>
      </c>
      <c r="AJ341" s="49">
        <f t="shared" si="13"/>
        <v>0</v>
      </c>
      <c r="AK341" s="49">
        <f t="shared" si="14"/>
        <v>0</v>
      </c>
      <c r="AL341" s="49">
        <f t="shared" si="15"/>
        <v>0</v>
      </c>
      <c r="AM341" s="49">
        <f t="shared" si="16"/>
        <v>0</v>
      </c>
      <c r="AN341" s="49">
        <f t="shared" si="17"/>
        <v>0</v>
      </c>
    </row>
    <row r="342" spans="2:40">
      <c r="B342" s="43" t="str">
        <f t="shared" si="5"/>
        <v>Asset 36</v>
      </c>
      <c r="F342" s="43" t="str">
        <f t="shared" ref="F342:L342" si="63">F94</f>
        <v>14 Overig rollend materieel (odorisatie)</v>
      </c>
      <c r="G342" s="43">
        <f t="shared" si="63"/>
        <v>2005</v>
      </c>
      <c r="H342" s="58">
        <f t="shared" si="63"/>
        <v>245809.3</v>
      </c>
      <c r="I342" s="43">
        <f t="shared" si="63"/>
        <v>2021</v>
      </c>
      <c r="J342" s="58">
        <f t="shared" si="63"/>
        <v>10</v>
      </c>
      <c r="K342" s="187">
        <f t="shared" si="63"/>
        <v>0</v>
      </c>
      <c r="L342" s="58">
        <f t="shared" si="63"/>
        <v>0</v>
      </c>
      <c r="N342" s="49">
        <f t="shared" si="21"/>
        <v>0</v>
      </c>
      <c r="P342" s="44">
        <f t="shared" si="7"/>
        <v>0</v>
      </c>
      <c r="R342" s="49">
        <f t="shared" si="57"/>
        <v>0</v>
      </c>
      <c r="S342" s="49">
        <f t="shared" si="57"/>
        <v>0</v>
      </c>
      <c r="T342" s="49">
        <f t="shared" si="57"/>
        <v>0</v>
      </c>
      <c r="U342" s="49">
        <f t="shared" si="57"/>
        <v>0</v>
      </c>
      <c r="V342" s="49">
        <f t="shared" si="57"/>
        <v>0</v>
      </c>
      <c r="X342" s="49">
        <f t="shared" si="58"/>
        <v>0</v>
      </c>
      <c r="Y342" s="49">
        <f t="shared" si="58"/>
        <v>0</v>
      </c>
      <c r="Z342" s="49">
        <f t="shared" si="58"/>
        <v>0</v>
      </c>
      <c r="AA342" s="49">
        <f t="shared" si="58"/>
        <v>0</v>
      </c>
      <c r="AB342" s="49">
        <f t="shared" si="58"/>
        <v>0</v>
      </c>
      <c r="AD342" s="49">
        <f t="shared" si="22"/>
        <v>0</v>
      </c>
      <c r="AE342" s="49">
        <f t="shared" si="23"/>
        <v>0</v>
      </c>
      <c r="AF342" s="49">
        <f t="shared" si="24"/>
        <v>0</v>
      </c>
      <c r="AG342" s="49">
        <f t="shared" si="25"/>
        <v>0</v>
      </c>
      <c r="AH342" s="49">
        <f t="shared" si="26"/>
        <v>0</v>
      </c>
      <c r="AJ342" s="49">
        <f t="shared" si="13"/>
        <v>0</v>
      </c>
      <c r="AK342" s="49">
        <f t="shared" si="14"/>
        <v>0</v>
      </c>
      <c r="AL342" s="49">
        <f t="shared" si="15"/>
        <v>0</v>
      </c>
      <c r="AM342" s="49">
        <f t="shared" si="16"/>
        <v>0</v>
      </c>
      <c r="AN342" s="49">
        <f t="shared" si="17"/>
        <v>0</v>
      </c>
    </row>
    <row r="343" spans="2:40">
      <c r="B343" s="43" t="str">
        <f t="shared" si="5"/>
        <v>Asset 37</v>
      </c>
      <c r="F343" s="43" t="str">
        <f t="shared" ref="F343:L343" si="64">F95</f>
        <v>10 Gereedschap</v>
      </c>
      <c r="G343" s="43">
        <f t="shared" si="64"/>
        <v>2005</v>
      </c>
      <c r="H343" s="58">
        <f t="shared" si="64"/>
        <v>58217.59</v>
      </c>
      <c r="I343" s="43">
        <f t="shared" si="64"/>
        <v>2021</v>
      </c>
      <c r="J343" s="58">
        <f t="shared" si="64"/>
        <v>10</v>
      </c>
      <c r="K343" s="187">
        <f t="shared" si="64"/>
        <v>1</v>
      </c>
      <c r="L343" s="58">
        <f t="shared" si="64"/>
        <v>0</v>
      </c>
      <c r="N343" s="49">
        <f t="shared" si="21"/>
        <v>0</v>
      </c>
      <c r="P343" s="44">
        <f t="shared" si="7"/>
        <v>0</v>
      </c>
      <c r="R343" s="49">
        <f t="shared" si="57"/>
        <v>0</v>
      </c>
      <c r="S343" s="49">
        <f t="shared" si="57"/>
        <v>0</v>
      </c>
      <c r="T343" s="49">
        <f t="shared" si="57"/>
        <v>0</v>
      </c>
      <c r="U343" s="49">
        <f t="shared" si="57"/>
        <v>0</v>
      </c>
      <c r="V343" s="49">
        <f t="shared" si="57"/>
        <v>0</v>
      </c>
      <c r="X343" s="49">
        <f t="shared" si="58"/>
        <v>0</v>
      </c>
      <c r="Y343" s="49">
        <f t="shared" si="58"/>
        <v>0</v>
      </c>
      <c r="Z343" s="49">
        <f t="shared" si="58"/>
        <v>0</v>
      </c>
      <c r="AA343" s="49">
        <f t="shared" si="58"/>
        <v>0</v>
      </c>
      <c r="AB343" s="49">
        <f t="shared" si="58"/>
        <v>0</v>
      </c>
      <c r="AD343" s="49">
        <f t="shared" si="22"/>
        <v>0</v>
      </c>
      <c r="AE343" s="49">
        <f t="shared" si="23"/>
        <v>0</v>
      </c>
      <c r="AF343" s="49">
        <f t="shared" si="24"/>
        <v>0</v>
      </c>
      <c r="AG343" s="49">
        <f t="shared" si="25"/>
        <v>0</v>
      </c>
      <c r="AH343" s="49">
        <f t="shared" si="26"/>
        <v>0</v>
      </c>
      <c r="AJ343" s="49">
        <f t="shared" si="13"/>
        <v>0</v>
      </c>
      <c r="AK343" s="49">
        <f t="shared" si="14"/>
        <v>0</v>
      </c>
      <c r="AL343" s="49">
        <f t="shared" si="15"/>
        <v>0</v>
      </c>
      <c r="AM343" s="49">
        <f t="shared" si="16"/>
        <v>0</v>
      </c>
      <c r="AN343" s="49">
        <f t="shared" si="17"/>
        <v>0</v>
      </c>
    </row>
    <row r="344" spans="2:40">
      <c r="B344" s="43" t="str">
        <f t="shared" si="5"/>
        <v>Asset 38</v>
      </c>
      <c r="F344" s="43" t="str">
        <f t="shared" ref="F344:L344" si="65">F96</f>
        <v>37 ICT middelen 1</v>
      </c>
      <c r="G344" s="43">
        <f t="shared" si="65"/>
        <v>2006</v>
      </c>
      <c r="H344" s="58">
        <f t="shared" si="65"/>
        <v>4639319.7116944697</v>
      </c>
      <c r="I344" s="43">
        <f t="shared" si="65"/>
        <v>2021</v>
      </c>
      <c r="J344" s="58">
        <f t="shared" si="65"/>
        <v>5</v>
      </c>
      <c r="K344" s="187">
        <f t="shared" si="65"/>
        <v>1</v>
      </c>
      <c r="L344" s="58">
        <f t="shared" si="65"/>
        <v>0</v>
      </c>
      <c r="N344" s="49">
        <f t="shared" si="21"/>
        <v>0</v>
      </c>
      <c r="P344" s="44">
        <f t="shared" si="7"/>
        <v>0</v>
      </c>
      <c r="R344" s="49">
        <f t="shared" si="57"/>
        <v>0</v>
      </c>
      <c r="S344" s="49">
        <f t="shared" si="57"/>
        <v>0</v>
      </c>
      <c r="T344" s="49">
        <f t="shared" si="57"/>
        <v>0</v>
      </c>
      <c r="U344" s="49">
        <f t="shared" si="57"/>
        <v>0</v>
      </c>
      <c r="V344" s="49">
        <f t="shared" si="57"/>
        <v>0</v>
      </c>
      <c r="X344" s="49">
        <f t="shared" si="58"/>
        <v>0</v>
      </c>
      <c r="Y344" s="49">
        <f t="shared" si="58"/>
        <v>0</v>
      </c>
      <c r="Z344" s="49">
        <f t="shared" si="58"/>
        <v>0</v>
      </c>
      <c r="AA344" s="49">
        <f t="shared" si="58"/>
        <v>0</v>
      </c>
      <c r="AB344" s="49">
        <f t="shared" si="58"/>
        <v>0</v>
      </c>
      <c r="AD344" s="49">
        <f t="shared" si="22"/>
        <v>0</v>
      </c>
      <c r="AE344" s="49">
        <f t="shared" si="23"/>
        <v>0</v>
      </c>
      <c r="AF344" s="49">
        <f t="shared" si="24"/>
        <v>0</v>
      </c>
      <c r="AG344" s="49">
        <f t="shared" si="25"/>
        <v>0</v>
      </c>
      <c r="AH344" s="49">
        <f t="shared" si="26"/>
        <v>0</v>
      </c>
      <c r="AJ344" s="49">
        <f t="shared" si="13"/>
        <v>0</v>
      </c>
      <c r="AK344" s="49">
        <f t="shared" si="14"/>
        <v>0</v>
      </c>
      <c r="AL344" s="49">
        <f t="shared" si="15"/>
        <v>0</v>
      </c>
      <c r="AM344" s="49">
        <f t="shared" si="16"/>
        <v>0</v>
      </c>
      <c r="AN344" s="49">
        <f t="shared" si="17"/>
        <v>0</v>
      </c>
    </row>
    <row r="345" spans="2:40">
      <c r="B345" s="43" t="str">
        <f t="shared" si="5"/>
        <v>Asset 39</v>
      </c>
      <c r="F345" s="43" t="str">
        <f t="shared" ref="F345:L345" si="66">F97</f>
        <v>08 Inrichting gebouwen</v>
      </c>
      <c r="G345" s="43">
        <f t="shared" si="66"/>
        <v>2006</v>
      </c>
      <c r="H345" s="58">
        <f t="shared" si="66"/>
        <v>68586.959999999992</v>
      </c>
      <c r="I345" s="43">
        <f t="shared" si="66"/>
        <v>2021</v>
      </c>
      <c r="J345" s="58">
        <f t="shared" si="66"/>
        <v>10</v>
      </c>
      <c r="K345" s="187">
        <f t="shared" si="66"/>
        <v>0</v>
      </c>
      <c r="L345" s="58">
        <f t="shared" si="66"/>
        <v>0</v>
      </c>
      <c r="N345" s="49">
        <f t="shared" si="21"/>
        <v>0</v>
      </c>
      <c r="P345" s="44">
        <f t="shared" si="7"/>
        <v>0</v>
      </c>
      <c r="R345" s="49">
        <f t="shared" si="57"/>
        <v>0</v>
      </c>
      <c r="S345" s="49">
        <f t="shared" si="57"/>
        <v>0</v>
      </c>
      <c r="T345" s="49">
        <f t="shared" si="57"/>
        <v>0</v>
      </c>
      <c r="U345" s="49">
        <f t="shared" si="57"/>
        <v>0</v>
      </c>
      <c r="V345" s="49">
        <f t="shared" si="57"/>
        <v>0</v>
      </c>
      <c r="X345" s="49">
        <f t="shared" si="58"/>
        <v>0</v>
      </c>
      <c r="Y345" s="49">
        <f t="shared" si="58"/>
        <v>0</v>
      </c>
      <c r="Z345" s="49">
        <f t="shared" si="58"/>
        <v>0</v>
      </c>
      <c r="AA345" s="49">
        <f t="shared" si="58"/>
        <v>0</v>
      </c>
      <c r="AB345" s="49">
        <f t="shared" si="58"/>
        <v>0</v>
      </c>
      <c r="AD345" s="49">
        <f t="shared" si="22"/>
        <v>0</v>
      </c>
      <c r="AE345" s="49">
        <f t="shared" si="23"/>
        <v>0</v>
      </c>
      <c r="AF345" s="49">
        <f t="shared" si="24"/>
        <v>0</v>
      </c>
      <c r="AG345" s="49">
        <f t="shared" si="25"/>
        <v>0</v>
      </c>
      <c r="AH345" s="49">
        <f t="shared" si="26"/>
        <v>0</v>
      </c>
      <c r="AJ345" s="49">
        <f t="shared" si="13"/>
        <v>0</v>
      </c>
      <c r="AK345" s="49">
        <f t="shared" si="14"/>
        <v>0</v>
      </c>
      <c r="AL345" s="49">
        <f t="shared" si="15"/>
        <v>0</v>
      </c>
      <c r="AM345" s="49">
        <f t="shared" si="16"/>
        <v>0</v>
      </c>
      <c r="AN345" s="49">
        <f t="shared" si="17"/>
        <v>0</v>
      </c>
    </row>
    <row r="346" spans="2:40">
      <c r="B346" s="43" t="str">
        <f t="shared" si="5"/>
        <v>Asset 40</v>
      </c>
      <c r="F346" s="43" t="str">
        <f t="shared" ref="F346:L346" si="67">F98</f>
        <v>20 Kantoorgebouwen</v>
      </c>
      <c r="G346" s="43">
        <f t="shared" si="67"/>
        <v>2006</v>
      </c>
      <c r="H346" s="58">
        <f t="shared" si="67"/>
        <v>104600</v>
      </c>
      <c r="I346" s="43">
        <f t="shared" si="67"/>
        <v>2021</v>
      </c>
      <c r="J346" s="58">
        <f t="shared" si="67"/>
        <v>30</v>
      </c>
      <c r="K346" s="187">
        <f t="shared" si="67"/>
        <v>0</v>
      </c>
      <c r="L346" s="58">
        <f t="shared" si="67"/>
        <v>64112.024048213396</v>
      </c>
      <c r="N346" s="49">
        <f t="shared" si="21"/>
        <v>64112.024048213396</v>
      </c>
      <c r="P346" s="44">
        <f t="shared" si="7"/>
        <v>14.5</v>
      </c>
      <c r="R346" s="49">
        <f t="shared" si="57"/>
        <v>5173.1771128558403</v>
      </c>
      <c r="S346" s="49">
        <f t="shared" si="57"/>
        <v>4709.3750268756612</v>
      </c>
      <c r="T346" s="49">
        <f t="shared" si="57"/>
        <v>4287.1551968799122</v>
      </c>
      <c r="U346" s="49">
        <f t="shared" si="57"/>
        <v>3902.7895585389547</v>
      </c>
      <c r="V346" s="49">
        <f t="shared" si="57"/>
        <v>3774.1261664992089</v>
      </c>
      <c r="X346" s="49">
        <f t="shared" si="58"/>
        <v>442.1518899876786</v>
      </c>
      <c r="Y346" s="49">
        <f t="shared" si="58"/>
        <v>442.15188998767866</v>
      </c>
      <c r="Z346" s="49">
        <f t="shared" si="58"/>
        <v>442.15188998767866</v>
      </c>
      <c r="AA346" s="49">
        <f t="shared" si="58"/>
        <v>442.15188998767866</v>
      </c>
      <c r="AB346" s="49">
        <f t="shared" si="58"/>
        <v>442.15188998767866</v>
      </c>
      <c r="AD346" s="49">
        <f t="shared" si="22"/>
        <v>58496.695045369881</v>
      </c>
      <c r="AE346" s="49">
        <f t="shared" si="23"/>
        <v>53345.168128506542</v>
      </c>
      <c r="AF346" s="49">
        <f t="shared" si="24"/>
        <v>48615.861041638957</v>
      </c>
      <c r="AG346" s="49">
        <f t="shared" si="25"/>
        <v>44270.919593112325</v>
      </c>
      <c r="AH346" s="49">
        <f t="shared" si="26"/>
        <v>40054.641536625444</v>
      </c>
      <c r="AJ346" s="49">
        <f t="shared" si="13"/>
        <v>7604.2166343860945</v>
      </c>
      <c r="AK346" s="49">
        <f t="shared" si="14"/>
        <v>6911.9174651040557</v>
      </c>
      <c r="AL346" s="49">
        <f t="shared" si="15"/>
        <v>6576.7098064498705</v>
      </c>
      <c r="AM346" s="49">
        <f t="shared" si="16"/>
        <v>6027.2363930649017</v>
      </c>
      <c r="AN346" s="49">
        <f t="shared" si="17"/>
        <v>5738.3544348786545</v>
      </c>
    </row>
    <row r="347" spans="2:40">
      <c r="B347" s="43" t="str">
        <f t="shared" si="5"/>
        <v>Asset 41</v>
      </c>
      <c r="F347" s="43" t="str">
        <f t="shared" ref="F347:L347" si="68">F99</f>
        <v>09 Bedrijfsinventaris</v>
      </c>
      <c r="G347" s="43">
        <f t="shared" si="68"/>
        <v>2006</v>
      </c>
      <c r="H347" s="58">
        <f t="shared" si="68"/>
        <v>243251.93</v>
      </c>
      <c r="I347" s="43">
        <f t="shared" si="68"/>
        <v>2021</v>
      </c>
      <c r="J347" s="58">
        <f t="shared" si="68"/>
        <v>10</v>
      </c>
      <c r="K347" s="187">
        <f t="shared" si="68"/>
        <v>1</v>
      </c>
      <c r="L347" s="58">
        <f t="shared" si="68"/>
        <v>0</v>
      </c>
      <c r="N347" s="49">
        <f t="shared" si="21"/>
        <v>0</v>
      </c>
      <c r="P347" s="44">
        <f t="shared" si="7"/>
        <v>0</v>
      </c>
      <c r="R347" s="49">
        <f t="shared" ref="R347:V356" si="69">IF(R$305&lt;=$G347+$J347,VDB($L347*(1-$F$25),0,$P347,R$305-2022,MIN(R$305-2021,$P347),$F$22),0)</f>
        <v>0</v>
      </c>
      <c r="S347" s="49">
        <f t="shared" si="69"/>
        <v>0</v>
      </c>
      <c r="T347" s="49">
        <f t="shared" si="69"/>
        <v>0</v>
      </c>
      <c r="U347" s="49">
        <f t="shared" si="69"/>
        <v>0</v>
      </c>
      <c r="V347" s="49">
        <f t="shared" si="69"/>
        <v>0</v>
      </c>
      <c r="X347" s="49">
        <f t="shared" ref="X347:AB356" si="70">IF(X$305&lt;=$G347+$J347,VDB($L347*$F$25,0,$P347,X$305-2022,MIN(X$305-2021,$P347),1),0)</f>
        <v>0</v>
      </c>
      <c r="Y347" s="49">
        <f t="shared" si="70"/>
        <v>0</v>
      </c>
      <c r="Z347" s="49">
        <f t="shared" si="70"/>
        <v>0</v>
      </c>
      <c r="AA347" s="49">
        <f t="shared" si="70"/>
        <v>0</v>
      </c>
      <c r="AB347" s="49">
        <f t="shared" si="70"/>
        <v>0</v>
      </c>
      <c r="AD347" s="49">
        <f t="shared" si="22"/>
        <v>0</v>
      </c>
      <c r="AE347" s="49">
        <f t="shared" si="23"/>
        <v>0</v>
      </c>
      <c r="AF347" s="49">
        <f t="shared" si="24"/>
        <v>0</v>
      </c>
      <c r="AG347" s="49">
        <f t="shared" si="25"/>
        <v>0</v>
      </c>
      <c r="AH347" s="49">
        <f t="shared" si="26"/>
        <v>0</v>
      </c>
      <c r="AJ347" s="49">
        <f t="shared" si="13"/>
        <v>0</v>
      </c>
      <c r="AK347" s="49">
        <f t="shared" si="14"/>
        <v>0</v>
      </c>
      <c r="AL347" s="49">
        <f t="shared" si="15"/>
        <v>0</v>
      </c>
      <c r="AM347" s="49">
        <f t="shared" si="16"/>
        <v>0</v>
      </c>
      <c r="AN347" s="49">
        <f t="shared" si="17"/>
        <v>0</v>
      </c>
    </row>
    <row r="348" spans="2:40">
      <c r="B348" s="43" t="str">
        <f t="shared" si="5"/>
        <v>Asset 42</v>
      </c>
      <c r="F348" s="43" t="str">
        <f t="shared" ref="F348:L348" si="71">F100</f>
        <v>10 Gereedschap</v>
      </c>
      <c r="G348" s="43">
        <f t="shared" si="71"/>
        <v>2006</v>
      </c>
      <c r="H348" s="58">
        <f t="shared" si="71"/>
        <v>585474.13</v>
      </c>
      <c r="I348" s="43">
        <f t="shared" si="71"/>
        <v>2021</v>
      </c>
      <c r="J348" s="58">
        <f t="shared" si="71"/>
        <v>10</v>
      </c>
      <c r="K348" s="187">
        <f t="shared" si="71"/>
        <v>1</v>
      </c>
      <c r="L348" s="58">
        <f t="shared" si="71"/>
        <v>0</v>
      </c>
      <c r="N348" s="49">
        <f t="shared" si="21"/>
        <v>0</v>
      </c>
      <c r="P348" s="44">
        <f t="shared" si="7"/>
        <v>0</v>
      </c>
      <c r="R348" s="49">
        <f t="shared" si="69"/>
        <v>0</v>
      </c>
      <c r="S348" s="49">
        <f t="shared" si="69"/>
        <v>0</v>
      </c>
      <c r="T348" s="49">
        <f t="shared" si="69"/>
        <v>0</v>
      </c>
      <c r="U348" s="49">
        <f t="shared" si="69"/>
        <v>0</v>
      </c>
      <c r="V348" s="49">
        <f t="shared" si="69"/>
        <v>0</v>
      </c>
      <c r="X348" s="49">
        <f t="shared" si="70"/>
        <v>0</v>
      </c>
      <c r="Y348" s="49">
        <f t="shared" si="70"/>
        <v>0</v>
      </c>
      <c r="Z348" s="49">
        <f t="shared" si="70"/>
        <v>0</v>
      </c>
      <c r="AA348" s="49">
        <f t="shared" si="70"/>
        <v>0</v>
      </c>
      <c r="AB348" s="49">
        <f t="shared" si="70"/>
        <v>0</v>
      </c>
      <c r="AD348" s="49">
        <f t="shared" si="22"/>
        <v>0</v>
      </c>
      <c r="AE348" s="49">
        <f t="shared" si="23"/>
        <v>0</v>
      </c>
      <c r="AF348" s="49">
        <f t="shared" si="24"/>
        <v>0</v>
      </c>
      <c r="AG348" s="49">
        <f t="shared" si="25"/>
        <v>0</v>
      </c>
      <c r="AH348" s="49">
        <f t="shared" si="26"/>
        <v>0</v>
      </c>
      <c r="AJ348" s="49">
        <f t="shared" si="13"/>
        <v>0</v>
      </c>
      <c r="AK348" s="49">
        <f t="shared" si="14"/>
        <v>0</v>
      </c>
      <c r="AL348" s="49">
        <f t="shared" si="15"/>
        <v>0</v>
      </c>
      <c r="AM348" s="49">
        <f t="shared" si="16"/>
        <v>0</v>
      </c>
      <c r="AN348" s="49">
        <f t="shared" si="17"/>
        <v>0</v>
      </c>
    </row>
    <row r="349" spans="2:40">
      <c r="B349" s="43" t="str">
        <f t="shared" si="5"/>
        <v>Asset 43</v>
      </c>
      <c r="F349" s="43" t="str">
        <f t="shared" ref="F349:L349" si="72">F101</f>
        <v>08 Inrichting gebouwen</v>
      </c>
      <c r="G349" s="43">
        <f t="shared" si="72"/>
        <v>2007</v>
      </c>
      <c r="H349" s="58">
        <f t="shared" si="72"/>
        <v>332079.90999999997</v>
      </c>
      <c r="I349" s="43">
        <f t="shared" si="72"/>
        <v>2021</v>
      </c>
      <c r="J349" s="58">
        <f t="shared" si="72"/>
        <v>10</v>
      </c>
      <c r="K349" s="187">
        <f t="shared" si="72"/>
        <v>0</v>
      </c>
      <c r="L349" s="58">
        <f t="shared" si="72"/>
        <v>0</v>
      </c>
      <c r="N349" s="49">
        <f t="shared" si="21"/>
        <v>0</v>
      </c>
      <c r="P349" s="44">
        <f t="shared" si="7"/>
        <v>0</v>
      </c>
      <c r="R349" s="49">
        <f t="shared" si="69"/>
        <v>0</v>
      </c>
      <c r="S349" s="49">
        <f t="shared" si="69"/>
        <v>0</v>
      </c>
      <c r="T349" s="49">
        <f t="shared" si="69"/>
        <v>0</v>
      </c>
      <c r="U349" s="49">
        <f t="shared" si="69"/>
        <v>0</v>
      </c>
      <c r="V349" s="49">
        <f t="shared" si="69"/>
        <v>0</v>
      </c>
      <c r="X349" s="49">
        <f t="shared" si="70"/>
        <v>0</v>
      </c>
      <c r="Y349" s="49">
        <f t="shared" si="70"/>
        <v>0</v>
      </c>
      <c r="Z349" s="49">
        <f t="shared" si="70"/>
        <v>0</v>
      </c>
      <c r="AA349" s="49">
        <f t="shared" si="70"/>
        <v>0</v>
      </c>
      <c r="AB349" s="49">
        <f t="shared" si="70"/>
        <v>0</v>
      </c>
      <c r="AD349" s="49">
        <f t="shared" si="22"/>
        <v>0</v>
      </c>
      <c r="AE349" s="49">
        <f t="shared" si="23"/>
        <v>0</v>
      </c>
      <c r="AF349" s="49">
        <f t="shared" si="24"/>
        <v>0</v>
      </c>
      <c r="AG349" s="49">
        <f t="shared" si="25"/>
        <v>0</v>
      </c>
      <c r="AH349" s="49">
        <f t="shared" si="26"/>
        <v>0</v>
      </c>
      <c r="AJ349" s="49">
        <f t="shared" si="13"/>
        <v>0</v>
      </c>
      <c r="AK349" s="49">
        <f t="shared" si="14"/>
        <v>0</v>
      </c>
      <c r="AL349" s="49">
        <f t="shared" si="15"/>
        <v>0</v>
      </c>
      <c r="AM349" s="49">
        <f t="shared" si="16"/>
        <v>0</v>
      </c>
      <c r="AN349" s="49">
        <f t="shared" si="17"/>
        <v>0</v>
      </c>
    </row>
    <row r="350" spans="2:40">
      <c r="B350" s="43" t="str">
        <f t="shared" si="5"/>
        <v>Asset 44</v>
      </c>
      <c r="F350" s="43" t="str">
        <f t="shared" ref="F350:L350" si="73">F102</f>
        <v>20 Kantoorgebouwen</v>
      </c>
      <c r="G350" s="43">
        <f t="shared" si="73"/>
        <v>2007</v>
      </c>
      <c r="H350" s="58">
        <f t="shared" si="73"/>
        <v>163550.16999999998</v>
      </c>
      <c r="I350" s="43">
        <f t="shared" si="73"/>
        <v>2021</v>
      </c>
      <c r="J350" s="58">
        <f t="shared" si="73"/>
        <v>30</v>
      </c>
      <c r="K350" s="187">
        <f t="shared" si="73"/>
        <v>0</v>
      </c>
      <c r="L350" s="58">
        <f t="shared" si="73"/>
        <v>105677.9899746046</v>
      </c>
      <c r="N350" s="49">
        <f t="shared" si="21"/>
        <v>105677.9899746046</v>
      </c>
      <c r="P350" s="44">
        <f t="shared" si="7"/>
        <v>15.5</v>
      </c>
      <c r="R350" s="49">
        <f t="shared" si="69"/>
        <v>7976.9837593733801</v>
      </c>
      <c r="S350" s="49">
        <f t="shared" si="69"/>
        <v>7307.9464118130318</v>
      </c>
      <c r="T350" s="49">
        <f t="shared" si="69"/>
        <v>6695.0218740480686</v>
      </c>
      <c r="U350" s="49">
        <f t="shared" si="69"/>
        <v>6133.5039104182306</v>
      </c>
      <c r="V350" s="49">
        <f t="shared" si="69"/>
        <v>5825.803045347081</v>
      </c>
      <c r="X350" s="49">
        <f t="shared" si="70"/>
        <v>681.79348370712648</v>
      </c>
      <c r="Y350" s="49">
        <f t="shared" si="70"/>
        <v>681.79348370712648</v>
      </c>
      <c r="Z350" s="49">
        <f t="shared" si="70"/>
        <v>681.79348370712648</v>
      </c>
      <c r="AA350" s="49">
        <f t="shared" si="70"/>
        <v>681.79348370712648</v>
      </c>
      <c r="AB350" s="49">
        <f t="shared" si="70"/>
        <v>681.79348370712648</v>
      </c>
      <c r="AD350" s="49">
        <f t="shared" si="22"/>
        <v>97019.212731524094</v>
      </c>
      <c r="AE350" s="49">
        <f t="shared" si="23"/>
        <v>89029.472836003944</v>
      </c>
      <c r="AF350" s="49">
        <f t="shared" si="24"/>
        <v>81652.657478248759</v>
      </c>
      <c r="AG350" s="49">
        <f t="shared" si="25"/>
        <v>74837.3600841234</v>
      </c>
      <c r="AH350" s="49">
        <f t="shared" si="26"/>
        <v>68329.763555069192</v>
      </c>
      <c r="AJ350" s="49">
        <f t="shared" si="13"/>
        <v>11957.430475952326</v>
      </c>
      <c r="AK350" s="49">
        <f t="shared" si="14"/>
        <v>10927.712499108289</v>
      </c>
      <c r="AL350" s="49">
        <f t="shared" si="15"/>
        <v>10479.616341928648</v>
      </c>
      <c r="AM350" s="49">
        <f t="shared" si="16"/>
        <v>9659.1170773220456</v>
      </c>
      <c r="AN350" s="49">
        <f t="shared" si="17"/>
        <v>9104.127544146837</v>
      </c>
    </row>
    <row r="351" spans="2:40">
      <c r="B351" s="43" t="str">
        <f t="shared" si="5"/>
        <v>Asset 45</v>
      </c>
      <c r="F351" s="43" t="str">
        <f t="shared" ref="F351:L351" si="74">F103</f>
        <v>37 ICT middelen 1</v>
      </c>
      <c r="G351" s="43">
        <f t="shared" si="74"/>
        <v>2007</v>
      </c>
      <c r="H351" s="58">
        <f t="shared" si="74"/>
        <v>21517730.71653875</v>
      </c>
      <c r="I351" s="43">
        <f t="shared" si="74"/>
        <v>2021</v>
      </c>
      <c r="J351" s="58">
        <f t="shared" si="74"/>
        <v>5</v>
      </c>
      <c r="K351" s="187">
        <f t="shared" si="74"/>
        <v>1</v>
      </c>
      <c r="L351" s="58">
        <f t="shared" si="74"/>
        <v>0</v>
      </c>
      <c r="N351" s="49">
        <f t="shared" si="21"/>
        <v>0</v>
      </c>
      <c r="P351" s="44">
        <f t="shared" si="7"/>
        <v>0</v>
      </c>
      <c r="R351" s="49">
        <f t="shared" si="69"/>
        <v>0</v>
      </c>
      <c r="S351" s="49">
        <f t="shared" si="69"/>
        <v>0</v>
      </c>
      <c r="T351" s="49">
        <f t="shared" si="69"/>
        <v>0</v>
      </c>
      <c r="U351" s="49">
        <f t="shared" si="69"/>
        <v>0</v>
      </c>
      <c r="V351" s="49">
        <f t="shared" si="69"/>
        <v>0</v>
      </c>
      <c r="X351" s="49">
        <f t="shared" si="70"/>
        <v>0</v>
      </c>
      <c r="Y351" s="49">
        <f t="shared" si="70"/>
        <v>0</v>
      </c>
      <c r="Z351" s="49">
        <f t="shared" si="70"/>
        <v>0</v>
      </c>
      <c r="AA351" s="49">
        <f t="shared" si="70"/>
        <v>0</v>
      </c>
      <c r="AB351" s="49">
        <f t="shared" si="70"/>
        <v>0</v>
      </c>
      <c r="AD351" s="49">
        <f t="shared" si="22"/>
        <v>0</v>
      </c>
      <c r="AE351" s="49">
        <f t="shared" si="23"/>
        <v>0</v>
      </c>
      <c r="AF351" s="49">
        <f t="shared" si="24"/>
        <v>0</v>
      </c>
      <c r="AG351" s="49">
        <f t="shared" si="25"/>
        <v>0</v>
      </c>
      <c r="AH351" s="49">
        <f t="shared" si="26"/>
        <v>0</v>
      </c>
      <c r="AJ351" s="49">
        <f t="shared" si="13"/>
        <v>0</v>
      </c>
      <c r="AK351" s="49">
        <f t="shared" si="14"/>
        <v>0</v>
      </c>
      <c r="AL351" s="49">
        <f t="shared" si="15"/>
        <v>0</v>
      </c>
      <c r="AM351" s="49">
        <f t="shared" si="16"/>
        <v>0</v>
      </c>
      <c r="AN351" s="49">
        <f t="shared" si="17"/>
        <v>0</v>
      </c>
    </row>
    <row r="352" spans="2:40">
      <c r="B352" s="43" t="str">
        <f t="shared" si="5"/>
        <v>Asset 46</v>
      </c>
      <c r="F352" s="43" t="str">
        <f t="shared" ref="F352:L352" si="75">F104</f>
        <v>10 Gereedschap</v>
      </c>
      <c r="G352" s="43">
        <f t="shared" si="75"/>
        <v>2007</v>
      </c>
      <c r="H352" s="58">
        <f t="shared" si="75"/>
        <v>611283.49</v>
      </c>
      <c r="I352" s="43">
        <f t="shared" si="75"/>
        <v>2021</v>
      </c>
      <c r="J352" s="58">
        <f t="shared" si="75"/>
        <v>10</v>
      </c>
      <c r="K352" s="187">
        <f t="shared" si="75"/>
        <v>1</v>
      </c>
      <c r="L352" s="58">
        <f t="shared" si="75"/>
        <v>0</v>
      </c>
      <c r="N352" s="49">
        <f t="shared" si="21"/>
        <v>0</v>
      </c>
      <c r="P352" s="44">
        <f t="shared" si="7"/>
        <v>0</v>
      </c>
      <c r="R352" s="49">
        <f t="shared" si="69"/>
        <v>0</v>
      </c>
      <c r="S352" s="49">
        <f t="shared" si="69"/>
        <v>0</v>
      </c>
      <c r="T352" s="49">
        <f t="shared" si="69"/>
        <v>0</v>
      </c>
      <c r="U352" s="49">
        <f t="shared" si="69"/>
        <v>0</v>
      </c>
      <c r="V352" s="49">
        <f t="shared" si="69"/>
        <v>0</v>
      </c>
      <c r="X352" s="49">
        <f t="shared" si="70"/>
        <v>0</v>
      </c>
      <c r="Y352" s="49">
        <f t="shared" si="70"/>
        <v>0</v>
      </c>
      <c r="Z352" s="49">
        <f t="shared" si="70"/>
        <v>0</v>
      </c>
      <c r="AA352" s="49">
        <f t="shared" si="70"/>
        <v>0</v>
      </c>
      <c r="AB352" s="49">
        <f t="shared" si="70"/>
        <v>0</v>
      </c>
      <c r="AD352" s="49">
        <f t="shared" si="22"/>
        <v>0</v>
      </c>
      <c r="AE352" s="49">
        <f t="shared" si="23"/>
        <v>0</v>
      </c>
      <c r="AF352" s="49">
        <f t="shared" si="24"/>
        <v>0</v>
      </c>
      <c r="AG352" s="49">
        <f t="shared" si="25"/>
        <v>0</v>
      </c>
      <c r="AH352" s="49">
        <f t="shared" si="26"/>
        <v>0</v>
      </c>
      <c r="AJ352" s="49">
        <f t="shared" si="13"/>
        <v>0</v>
      </c>
      <c r="AK352" s="49">
        <f t="shared" si="14"/>
        <v>0</v>
      </c>
      <c r="AL352" s="49">
        <f t="shared" si="15"/>
        <v>0</v>
      </c>
      <c r="AM352" s="49">
        <f t="shared" si="16"/>
        <v>0</v>
      </c>
      <c r="AN352" s="49">
        <f t="shared" si="17"/>
        <v>0</v>
      </c>
    </row>
    <row r="353" spans="2:40">
      <c r="B353" s="43" t="str">
        <f t="shared" si="5"/>
        <v>Asset 47</v>
      </c>
      <c r="F353" s="43" t="str">
        <f t="shared" ref="F353:L353" si="76">F105</f>
        <v>09 Bedrijfsinventaris</v>
      </c>
      <c r="G353" s="43">
        <f t="shared" si="76"/>
        <v>2007</v>
      </c>
      <c r="H353" s="58">
        <f t="shared" si="76"/>
        <v>87193.72</v>
      </c>
      <c r="I353" s="43">
        <f t="shared" si="76"/>
        <v>2021</v>
      </c>
      <c r="J353" s="58">
        <f t="shared" si="76"/>
        <v>10</v>
      </c>
      <c r="K353" s="187">
        <f t="shared" si="76"/>
        <v>1</v>
      </c>
      <c r="L353" s="58">
        <f t="shared" si="76"/>
        <v>0</v>
      </c>
      <c r="N353" s="49">
        <f t="shared" si="21"/>
        <v>0</v>
      </c>
      <c r="P353" s="44">
        <f t="shared" si="7"/>
        <v>0</v>
      </c>
      <c r="R353" s="49">
        <f t="shared" si="69"/>
        <v>0</v>
      </c>
      <c r="S353" s="49">
        <f t="shared" si="69"/>
        <v>0</v>
      </c>
      <c r="T353" s="49">
        <f t="shared" si="69"/>
        <v>0</v>
      </c>
      <c r="U353" s="49">
        <f t="shared" si="69"/>
        <v>0</v>
      </c>
      <c r="V353" s="49">
        <f t="shared" si="69"/>
        <v>0</v>
      </c>
      <c r="X353" s="49">
        <f t="shared" si="70"/>
        <v>0</v>
      </c>
      <c r="Y353" s="49">
        <f t="shared" si="70"/>
        <v>0</v>
      </c>
      <c r="Z353" s="49">
        <f t="shared" si="70"/>
        <v>0</v>
      </c>
      <c r="AA353" s="49">
        <f t="shared" si="70"/>
        <v>0</v>
      </c>
      <c r="AB353" s="49">
        <f t="shared" si="70"/>
        <v>0</v>
      </c>
      <c r="AD353" s="49">
        <f t="shared" si="22"/>
        <v>0</v>
      </c>
      <c r="AE353" s="49">
        <f t="shared" si="23"/>
        <v>0</v>
      </c>
      <c r="AF353" s="49">
        <f t="shared" si="24"/>
        <v>0</v>
      </c>
      <c r="AG353" s="49">
        <f t="shared" si="25"/>
        <v>0</v>
      </c>
      <c r="AH353" s="49">
        <f t="shared" si="26"/>
        <v>0</v>
      </c>
      <c r="AJ353" s="49">
        <f t="shared" si="13"/>
        <v>0</v>
      </c>
      <c r="AK353" s="49">
        <f t="shared" si="14"/>
        <v>0</v>
      </c>
      <c r="AL353" s="49">
        <f t="shared" si="15"/>
        <v>0</v>
      </c>
      <c r="AM353" s="49">
        <f t="shared" si="16"/>
        <v>0</v>
      </c>
      <c r="AN353" s="49">
        <f t="shared" si="17"/>
        <v>0</v>
      </c>
    </row>
    <row r="354" spans="2:40">
      <c r="B354" s="43" t="str">
        <f t="shared" si="5"/>
        <v>Asset 48</v>
      </c>
      <c r="F354" s="43" t="str">
        <f t="shared" ref="F354:L354" si="77">F106</f>
        <v>13 Aanhangwagens</v>
      </c>
      <c r="G354" s="43">
        <f t="shared" si="77"/>
        <v>2007</v>
      </c>
      <c r="H354" s="58">
        <f t="shared" si="77"/>
        <v>25760.58</v>
      </c>
      <c r="I354" s="43">
        <f t="shared" si="77"/>
        <v>2021</v>
      </c>
      <c r="J354" s="58">
        <f t="shared" si="77"/>
        <v>10</v>
      </c>
      <c r="K354" s="187">
        <f t="shared" si="77"/>
        <v>1</v>
      </c>
      <c r="L354" s="58">
        <f t="shared" si="77"/>
        <v>0</v>
      </c>
      <c r="N354" s="49">
        <f t="shared" si="21"/>
        <v>0</v>
      </c>
      <c r="P354" s="44">
        <f t="shared" si="7"/>
        <v>0</v>
      </c>
      <c r="R354" s="49">
        <f t="shared" si="69"/>
        <v>0</v>
      </c>
      <c r="S354" s="49">
        <f t="shared" si="69"/>
        <v>0</v>
      </c>
      <c r="T354" s="49">
        <f t="shared" si="69"/>
        <v>0</v>
      </c>
      <c r="U354" s="49">
        <f t="shared" si="69"/>
        <v>0</v>
      </c>
      <c r="V354" s="49">
        <f t="shared" si="69"/>
        <v>0</v>
      </c>
      <c r="X354" s="49">
        <f t="shared" si="70"/>
        <v>0</v>
      </c>
      <c r="Y354" s="49">
        <f t="shared" si="70"/>
        <v>0</v>
      </c>
      <c r="Z354" s="49">
        <f t="shared" si="70"/>
        <v>0</v>
      </c>
      <c r="AA354" s="49">
        <f t="shared" si="70"/>
        <v>0</v>
      </c>
      <c r="AB354" s="49">
        <f t="shared" si="70"/>
        <v>0</v>
      </c>
      <c r="AD354" s="49">
        <f t="shared" si="22"/>
        <v>0</v>
      </c>
      <c r="AE354" s="49">
        <f t="shared" si="23"/>
        <v>0</v>
      </c>
      <c r="AF354" s="49">
        <f t="shared" si="24"/>
        <v>0</v>
      </c>
      <c r="AG354" s="49">
        <f t="shared" si="25"/>
        <v>0</v>
      </c>
      <c r="AH354" s="49">
        <f t="shared" si="26"/>
        <v>0</v>
      </c>
      <c r="AJ354" s="49">
        <f t="shared" si="13"/>
        <v>0</v>
      </c>
      <c r="AK354" s="49">
        <f t="shared" si="14"/>
        <v>0</v>
      </c>
      <c r="AL354" s="49">
        <f t="shared" si="15"/>
        <v>0</v>
      </c>
      <c r="AM354" s="49">
        <f t="shared" si="16"/>
        <v>0</v>
      </c>
      <c r="AN354" s="49">
        <f t="shared" si="17"/>
        <v>0</v>
      </c>
    </row>
    <row r="355" spans="2:40">
      <c r="B355" s="43" t="str">
        <f t="shared" si="5"/>
        <v>Asset 49</v>
      </c>
      <c r="F355" s="43" t="str">
        <f t="shared" ref="F355:L355" si="78">F107</f>
        <v>37 ICT middelen 1 (gaschromatografen en comptabele meting)</v>
      </c>
      <c r="G355" s="43">
        <f t="shared" si="78"/>
        <v>2007</v>
      </c>
      <c r="H355" s="58">
        <f t="shared" si="78"/>
        <v>140047.50693888956</v>
      </c>
      <c r="I355" s="43">
        <f t="shared" si="78"/>
        <v>2021</v>
      </c>
      <c r="J355" s="58">
        <f t="shared" si="78"/>
        <v>5</v>
      </c>
      <c r="K355" s="187">
        <f t="shared" si="78"/>
        <v>0</v>
      </c>
      <c r="L355" s="58">
        <f t="shared" si="78"/>
        <v>0</v>
      </c>
      <c r="N355" s="49">
        <f t="shared" si="21"/>
        <v>0</v>
      </c>
      <c r="P355" s="44">
        <f t="shared" si="7"/>
        <v>0</v>
      </c>
      <c r="R355" s="49">
        <f t="shared" si="69"/>
        <v>0</v>
      </c>
      <c r="S355" s="49">
        <f t="shared" si="69"/>
        <v>0</v>
      </c>
      <c r="T355" s="49">
        <f t="shared" si="69"/>
        <v>0</v>
      </c>
      <c r="U355" s="49">
        <f t="shared" si="69"/>
        <v>0</v>
      </c>
      <c r="V355" s="49">
        <f t="shared" si="69"/>
        <v>0</v>
      </c>
      <c r="X355" s="49">
        <f t="shared" si="70"/>
        <v>0</v>
      </c>
      <c r="Y355" s="49">
        <f t="shared" si="70"/>
        <v>0</v>
      </c>
      <c r="Z355" s="49">
        <f t="shared" si="70"/>
        <v>0</v>
      </c>
      <c r="AA355" s="49">
        <f t="shared" si="70"/>
        <v>0</v>
      </c>
      <c r="AB355" s="49">
        <f t="shared" si="70"/>
        <v>0</v>
      </c>
      <c r="AD355" s="49">
        <f t="shared" si="22"/>
        <v>0</v>
      </c>
      <c r="AE355" s="49">
        <f t="shared" si="23"/>
        <v>0</v>
      </c>
      <c r="AF355" s="49">
        <f t="shared" si="24"/>
        <v>0</v>
      </c>
      <c r="AG355" s="49">
        <f t="shared" si="25"/>
        <v>0</v>
      </c>
      <c r="AH355" s="49">
        <f t="shared" si="26"/>
        <v>0</v>
      </c>
      <c r="AJ355" s="49">
        <f t="shared" si="13"/>
        <v>0</v>
      </c>
      <c r="AK355" s="49">
        <f t="shared" si="14"/>
        <v>0</v>
      </c>
      <c r="AL355" s="49">
        <f t="shared" si="15"/>
        <v>0</v>
      </c>
      <c r="AM355" s="49">
        <f t="shared" si="16"/>
        <v>0</v>
      </c>
      <c r="AN355" s="49">
        <f t="shared" si="17"/>
        <v>0</v>
      </c>
    </row>
    <row r="356" spans="2:40">
      <c r="B356" s="43" t="str">
        <f t="shared" si="5"/>
        <v>Asset 50</v>
      </c>
      <c r="F356" s="43" t="str">
        <f t="shared" ref="F356:L356" si="79">F108</f>
        <v>37 ICT middelen 1</v>
      </c>
      <c r="G356" s="43">
        <f t="shared" si="79"/>
        <v>2008</v>
      </c>
      <c r="H356" s="58">
        <f t="shared" si="79"/>
        <v>1405801.5634173665</v>
      </c>
      <c r="I356" s="43">
        <f t="shared" si="79"/>
        <v>2021</v>
      </c>
      <c r="J356" s="58">
        <f t="shared" si="79"/>
        <v>5</v>
      </c>
      <c r="K356" s="187">
        <f t="shared" si="79"/>
        <v>1</v>
      </c>
      <c r="L356" s="58">
        <f t="shared" si="79"/>
        <v>0</v>
      </c>
      <c r="N356" s="49">
        <f t="shared" si="21"/>
        <v>0</v>
      </c>
      <c r="P356" s="44">
        <f t="shared" si="7"/>
        <v>0</v>
      </c>
      <c r="R356" s="49">
        <f t="shared" si="69"/>
        <v>0</v>
      </c>
      <c r="S356" s="49">
        <f t="shared" si="69"/>
        <v>0</v>
      </c>
      <c r="T356" s="49">
        <f t="shared" si="69"/>
        <v>0</v>
      </c>
      <c r="U356" s="49">
        <f t="shared" si="69"/>
        <v>0</v>
      </c>
      <c r="V356" s="49">
        <f t="shared" si="69"/>
        <v>0</v>
      </c>
      <c r="X356" s="49">
        <f t="shared" si="70"/>
        <v>0</v>
      </c>
      <c r="Y356" s="49">
        <f t="shared" si="70"/>
        <v>0</v>
      </c>
      <c r="Z356" s="49">
        <f t="shared" si="70"/>
        <v>0</v>
      </c>
      <c r="AA356" s="49">
        <f t="shared" si="70"/>
        <v>0</v>
      </c>
      <c r="AB356" s="49">
        <f t="shared" si="70"/>
        <v>0</v>
      </c>
      <c r="AD356" s="49">
        <f t="shared" si="22"/>
        <v>0</v>
      </c>
      <c r="AE356" s="49">
        <f t="shared" si="23"/>
        <v>0</v>
      </c>
      <c r="AF356" s="49">
        <f t="shared" si="24"/>
        <v>0</v>
      </c>
      <c r="AG356" s="49">
        <f t="shared" si="25"/>
        <v>0</v>
      </c>
      <c r="AH356" s="49">
        <f t="shared" si="26"/>
        <v>0</v>
      </c>
      <c r="AJ356" s="49">
        <f t="shared" si="13"/>
        <v>0</v>
      </c>
      <c r="AK356" s="49">
        <f t="shared" si="14"/>
        <v>0</v>
      </c>
      <c r="AL356" s="49">
        <f t="shared" si="15"/>
        <v>0</v>
      </c>
      <c r="AM356" s="49">
        <f t="shared" si="16"/>
        <v>0</v>
      </c>
      <c r="AN356" s="49">
        <f t="shared" si="17"/>
        <v>0</v>
      </c>
    </row>
    <row r="357" spans="2:40">
      <c r="B357" s="43" t="str">
        <f t="shared" si="5"/>
        <v>Asset 51</v>
      </c>
      <c r="F357" s="43" t="str">
        <f t="shared" ref="F357:L357" si="80">F109</f>
        <v>13 Aanhangwagens</v>
      </c>
      <c r="G357" s="43">
        <f t="shared" si="80"/>
        <v>2008</v>
      </c>
      <c r="H357" s="58">
        <f t="shared" si="80"/>
        <v>6485.6</v>
      </c>
      <c r="I357" s="43">
        <f t="shared" si="80"/>
        <v>2021</v>
      </c>
      <c r="J357" s="58">
        <f t="shared" si="80"/>
        <v>10</v>
      </c>
      <c r="K357" s="187">
        <f t="shared" si="80"/>
        <v>1</v>
      </c>
      <c r="L357" s="58">
        <f t="shared" si="80"/>
        <v>0</v>
      </c>
      <c r="N357" s="49">
        <f t="shared" si="21"/>
        <v>0</v>
      </c>
      <c r="P357" s="44">
        <f t="shared" si="7"/>
        <v>0</v>
      </c>
      <c r="R357" s="49">
        <f t="shared" ref="R357:V366" si="81">IF(R$305&lt;=$G357+$J357,VDB($L357*(1-$F$25),0,$P357,R$305-2022,MIN(R$305-2021,$P357),$F$22),0)</f>
        <v>0</v>
      </c>
      <c r="S357" s="49">
        <f t="shared" si="81"/>
        <v>0</v>
      </c>
      <c r="T357" s="49">
        <f t="shared" si="81"/>
        <v>0</v>
      </c>
      <c r="U357" s="49">
        <f t="shared" si="81"/>
        <v>0</v>
      </c>
      <c r="V357" s="49">
        <f t="shared" si="81"/>
        <v>0</v>
      </c>
      <c r="X357" s="49">
        <f t="shared" ref="X357:AB366" si="82">IF(X$305&lt;=$G357+$J357,VDB($L357*$F$25,0,$P357,X$305-2022,MIN(X$305-2021,$P357),1),0)</f>
        <v>0</v>
      </c>
      <c r="Y357" s="49">
        <f t="shared" si="82"/>
        <v>0</v>
      </c>
      <c r="Z357" s="49">
        <f t="shared" si="82"/>
        <v>0</v>
      </c>
      <c r="AA357" s="49">
        <f t="shared" si="82"/>
        <v>0</v>
      </c>
      <c r="AB357" s="49">
        <f t="shared" si="82"/>
        <v>0</v>
      </c>
      <c r="AD357" s="49">
        <f t="shared" si="22"/>
        <v>0</v>
      </c>
      <c r="AE357" s="49">
        <f t="shared" si="23"/>
        <v>0</v>
      </c>
      <c r="AF357" s="49">
        <f t="shared" si="24"/>
        <v>0</v>
      </c>
      <c r="AG357" s="49">
        <f t="shared" si="25"/>
        <v>0</v>
      </c>
      <c r="AH357" s="49">
        <f t="shared" si="26"/>
        <v>0</v>
      </c>
      <c r="AJ357" s="49">
        <f t="shared" si="13"/>
        <v>0</v>
      </c>
      <c r="AK357" s="49">
        <f t="shared" si="14"/>
        <v>0</v>
      </c>
      <c r="AL357" s="49">
        <f t="shared" si="15"/>
        <v>0</v>
      </c>
      <c r="AM357" s="49">
        <f t="shared" si="16"/>
        <v>0</v>
      </c>
      <c r="AN357" s="49">
        <f t="shared" si="17"/>
        <v>0</v>
      </c>
    </row>
    <row r="358" spans="2:40">
      <c r="B358" s="43" t="str">
        <f t="shared" si="5"/>
        <v>Asset 52</v>
      </c>
      <c r="F358" s="43" t="str">
        <f t="shared" ref="F358:L358" si="83">F110</f>
        <v>04 Terreinen</v>
      </c>
      <c r="G358" s="43">
        <f t="shared" si="83"/>
        <v>1956</v>
      </c>
      <c r="H358" s="58">
        <f t="shared" si="83"/>
        <v>32433.599999999999</v>
      </c>
      <c r="I358" s="43">
        <f t="shared" si="83"/>
        <v>2021</v>
      </c>
      <c r="J358" s="58">
        <f t="shared" si="83"/>
        <v>0</v>
      </c>
      <c r="K358" s="187">
        <f t="shared" si="83"/>
        <v>0</v>
      </c>
      <c r="L358" s="58">
        <f t="shared" si="83"/>
        <v>275057.7098199001</v>
      </c>
      <c r="N358" s="49">
        <f t="shared" si="21"/>
        <v>275057.7098199001</v>
      </c>
      <c r="P358" s="44">
        <f t="shared" si="7"/>
        <v>0</v>
      </c>
      <c r="R358" s="49">
        <f t="shared" si="81"/>
        <v>0</v>
      </c>
      <c r="S358" s="49">
        <f t="shared" si="81"/>
        <v>0</v>
      </c>
      <c r="T358" s="49">
        <f t="shared" si="81"/>
        <v>0</v>
      </c>
      <c r="U358" s="49">
        <f t="shared" si="81"/>
        <v>0</v>
      </c>
      <c r="V358" s="49">
        <f t="shared" si="81"/>
        <v>0</v>
      </c>
      <c r="X358" s="49">
        <f t="shared" si="82"/>
        <v>0</v>
      </c>
      <c r="Y358" s="49">
        <f t="shared" si="82"/>
        <v>0</v>
      </c>
      <c r="Z358" s="49">
        <f t="shared" si="82"/>
        <v>0</v>
      </c>
      <c r="AA358" s="49">
        <f t="shared" si="82"/>
        <v>0</v>
      </c>
      <c r="AB358" s="49">
        <f t="shared" si="82"/>
        <v>0</v>
      </c>
      <c r="AD358" s="49">
        <f t="shared" si="22"/>
        <v>275057.7098199001</v>
      </c>
      <c r="AE358" s="49">
        <f t="shared" si="23"/>
        <v>275057.7098199001</v>
      </c>
      <c r="AF358" s="49">
        <f t="shared" si="24"/>
        <v>275057.7098199001</v>
      </c>
      <c r="AG358" s="49">
        <f t="shared" si="25"/>
        <v>275057.7098199001</v>
      </c>
      <c r="AH358" s="49">
        <f t="shared" si="26"/>
        <v>275057.7098199001</v>
      </c>
      <c r="AJ358" s="49">
        <f t="shared" si="13"/>
        <v>9351.9621338766046</v>
      </c>
      <c r="AK358" s="49">
        <f t="shared" si="14"/>
        <v>9076.9044240567036</v>
      </c>
      <c r="AL358" s="49">
        <f t="shared" si="15"/>
        <v>10452.192973156203</v>
      </c>
      <c r="AM358" s="49">
        <f t="shared" si="16"/>
        <v>10452.192973156203</v>
      </c>
      <c r="AN358" s="49">
        <f t="shared" si="17"/>
        <v>10452.192973156203</v>
      </c>
    </row>
    <row r="359" spans="2:40">
      <c r="B359" s="43" t="str">
        <f t="shared" si="5"/>
        <v>Asset 53</v>
      </c>
      <c r="F359" s="43" t="str">
        <f t="shared" ref="F359:L359" si="84">F111</f>
        <v>04 Terreinen</v>
      </c>
      <c r="G359" s="43">
        <f t="shared" si="84"/>
        <v>1968</v>
      </c>
      <c r="H359" s="58">
        <f t="shared" si="84"/>
        <v>219516.18</v>
      </c>
      <c r="I359" s="43">
        <f t="shared" si="84"/>
        <v>2021</v>
      </c>
      <c r="J359" s="58">
        <f t="shared" si="84"/>
        <v>0</v>
      </c>
      <c r="K359" s="187">
        <f t="shared" si="84"/>
        <v>0</v>
      </c>
      <c r="L359" s="58">
        <f t="shared" si="84"/>
        <v>1219692.8562955547</v>
      </c>
      <c r="N359" s="49">
        <f t="shared" si="21"/>
        <v>1219692.8562955547</v>
      </c>
      <c r="P359" s="44">
        <f t="shared" si="7"/>
        <v>0</v>
      </c>
      <c r="R359" s="49">
        <f t="shared" si="81"/>
        <v>0</v>
      </c>
      <c r="S359" s="49">
        <f t="shared" si="81"/>
        <v>0</v>
      </c>
      <c r="T359" s="49">
        <f t="shared" si="81"/>
        <v>0</v>
      </c>
      <c r="U359" s="49">
        <f t="shared" si="81"/>
        <v>0</v>
      </c>
      <c r="V359" s="49">
        <f t="shared" si="81"/>
        <v>0</v>
      </c>
      <c r="X359" s="49">
        <f t="shared" si="82"/>
        <v>0</v>
      </c>
      <c r="Y359" s="49">
        <f t="shared" si="82"/>
        <v>0</v>
      </c>
      <c r="Z359" s="49">
        <f t="shared" si="82"/>
        <v>0</v>
      </c>
      <c r="AA359" s="49">
        <f t="shared" si="82"/>
        <v>0</v>
      </c>
      <c r="AB359" s="49">
        <f t="shared" si="82"/>
        <v>0</v>
      </c>
      <c r="AD359" s="49">
        <f t="shared" si="22"/>
        <v>1219692.8562955547</v>
      </c>
      <c r="AE359" s="49">
        <f t="shared" si="23"/>
        <v>1219692.8562955547</v>
      </c>
      <c r="AF359" s="49">
        <f t="shared" si="24"/>
        <v>1219692.8562955547</v>
      </c>
      <c r="AG359" s="49">
        <f t="shared" si="25"/>
        <v>1219692.8562955547</v>
      </c>
      <c r="AH359" s="49">
        <f t="shared" si="26"/>
        <v>1219692.8562955547</v>
      </c>
      <c r="AJ359" s="49">
        <f t="shared" si="13"/>
        <v>41469.557114048861</v>
      </c>
      <c r="AK359" s="49">
        <f t="shared" si="14"/>
        <v>40249.864257753303</v>
      </c>
      <c r="AL359" s="49">
        <f t="shared" si="15"/>
        <v>46348.328539231079</v>
      </c>
      <c r="AM359" s="49">
        <f t="shared" si="16"/>
        <v>46348.328539231079</v>
      </c>
      <c r="AN359" s="49">
        <f t="shared" si="17"/>
        <v>46348.328539231079</v>
      </c>
    </row>
    <row r="360" spans="2:40">
      <c r="B360" s="43" t="str">
        <f t="shared" si="5"/>
        <v>Asset 54</v>
      </c>
      <c r="F360" s="43" t="str">
        <f t="shared" ref="F360:L360" si="85">F112</f>
        <v>04 Terreinen</v>
      </c>
      <c r="G360" s="43">
        <f t="shared" si="85"/>
        <v>1972</v>
      </c>
      <c r="H360" s="58">
        <f t="shared" si="85"/>
        <v>411128.51</v>
      </c>
      <c r="I360" s="43">
        <f t="shared" si="85"/>
        <v>2021</v>
      </c>
      <c r="J360" s="58">
        <f t="shared" si="85"/>
        <v>0</v>
      </c>
      <c r="K360" s="187">
        <f t="shared" si="85"/>
        <v>0</v>
      </c>
      <c r="L360" s="58">
        <f t="shared" si="85"/>
        <v>1824024.3386379536</v>
      </c>
      <c r="N360" s="49">
        <f t="shared" si="21"/>
        <v>1824024.3386379536</v>
      </c>
      <c r="P360" s="44">
        <f t="shared" si="7"/>
        <v>0</v>
      </c>
      <c r="R360" s="49">
        <f t="shared" si="81"/>
        <v>0</v>
      </c>
      <c r="S360" s="49">
        <f t="shared" si="81"/>
        <v>0</v>
      </c>
      <c r="T360" s="49">
        <f t="shared" si="81"/>
        <v>0</v>
      </c>
      <c r="U360" s="49">
        <f t="shared" si="81"/>
        <v>0</v>
      </c>
      <c r="V360" s="49">
        <f t="shared" si="81"/>
        <v>0</v>
      </c>
      <c r="X360" s="49">
        <f t="shared" si="82"/>
        <v>0</v>
      </c>
      <c r="Y360" s="49">
        <f t="shared" si="82"/>
        <v>0</v>
      </c>
      <c r="Z360" s="49">
        <f t="shared" si="82"/>
        <v>0</v>
      </c>
      <c r="AA360" s="49">
        <f t="shared" si="82"/>
        <v>0</v>
      </c>
      <c r="AB360" s="49">
        <f t="shared" si="82"/>
        <v>0</v>
      </c>
      <c r="AD360" s="49">
        <f t="shared" si="22"/>
        <v>1824024.3386379536</v>
      </c>
      <c r="AE360" s="49">
        <f t="shared" si="23"/>
        <v>1824024.3386379536</v>
      </c>
      <c r="AF360" s="49">
        <f t="shared" si="24"/>
        <v>1824024.3386379536</v>
      </c>
      <c r="AG360" s="49">
        <f t="shared" si="25"/>
        <v>1824024.3386379536</v>
      </c>
      <c r="AH360" s="49">
        <f t="shared" si="26"/>
        <v>1824024.3386379536</v>
      </c>
      <c r="AJ360" s="49">
        <f t="shared" si="13"/>
        <v>62016.827513690427</v>
      </c>
      <c r="AK360" s="49">
        <f t="shared" si="14"/>
        <v>60192.803175052475</v>
      </c>
      <c r="AL360" s="49">
        <f t="shared" si="15"/>
        <v>69312.924868242233</v>
      </c>
      <c r="AM360" s="49">
        <f t="shared" si="16"/>
        <v>69312.924868242233</v>
      </c>
      <c r="AN360" s="49">
        <f t="shared" si="17"/>
        <v>69312.924868242233</v>
      </c>
    </row>
    <row r="361" spans="2:40">
      <c r="B361" s="43" t="str">
        <f t="shared" si="5"/>
        <v>Asset 55</v>
      </c>
      <c r="F361" s="43" t="str">
        <f t="shared" ref="F361:L361" si="86">F113</f>
        <v>05 Wegen en terreinvoorzieningen</v>
      </c>
      <c r="G361" s="43">
        <f t="shared" si="86"/>
        <v>1970</v>
      </c>
      <c r="H361" s="58">
        <f t="shared" si="86"/>
        <v>65342.54</v>
      </c>
      <c r="I361" s="43">
        <f t="shared" si="86"/>
        <v>2021</v>
      </c>
      <c r="J361" s="58">
        <f t="shared" si="86"/>
        <v>10</v>
      </c>
      <c r="K361" s="187">
        <f t="shared" si="86"/>
        <v>0</v>
      </c>
      <c r="L361" s="58">
        <f t="shared" si="86"/>
        <v>0</v>
      </c>
      <c r="N361" s="49">
        <f t="shared" si="21"/>
        <v>0</v>
      </c>
      <c r="P361" s="44">
        <f t="shared" si="7"/>
        <v>0</v>
      </c>
      <c r="R361" s="49">
        <f t="shared" si="81"/>
        <v>0</v>
      </c>
      <c r="S361" s="49">
        <f t="shared" si="81"/>
        <v>0</v>
      </c>
      <c r="T361" s="49">
        <f t="shared" si="81"/>
        <v>0</v>
      </c>
      <c r="U361" s="49">
        <f t="shared" si="81"/>
        <v>0</v>
      </c>
      <c r="V361" s="49">
        <f t="shared" si="81"/>
        <v>0</v>
      </c>
      <c r="X361" s="49">
        <f t="shared" si="82"/>
        <v>0</v>
      </c>
      <c r="Y361" s="49">
        <f t="shared" si="82"/>
        <v>0</v>
      </c>
      <c r="Z361" s="49">
        <f t="shared" si="82"/>
        <v>0</v>
      </c>
      <c r="AA361" s="49">
        <f t="shared" si="82"/>
        <v>0</v>
      </c>
      <c r="AB361" s="49">
        <f t="shared" si="82"/>
        <v>0</v>
      </c>
      <c r="AD361" s="49">
        <f t="shared" si="22"/>
        <v>0</v>
      </c>
      <c r="AE361" s="49">
        <f t="shared" si="23"/>
        <v>0</v>
      </c>
      <c r="AF361" s="49">
        <f t="shared" si="24"/>
        <v>0</v>
      </c>
      <c r="AG361" s="49">
        <f t="shared" si="25"/>
        <v>0</v>
      </c>
      <c r="AH361" s="49">
        <f t="shared" si="26"/>
        <v>0</v>
      </c>
      <c r="AJ361" s="49">
        <f t="shared" si="13"/>
        <v>0</v>
      </c>
      <c r="AK361" s="49">
        <f t="shared" si="14"/>
        <v>0</v>
      </c>
      <c r="AL361" s="49">
        <f t="shared" si="15"/>
        <v>0</v>
      </c>
      <c r="AM361" s="49">
        <f t="shared" si="16"/>
        <v>0</v>
      </c>
      <c r="AN361" s="49">
        <f t="shared" si="17"/>
        <v>0</v>
      </c>
    </row>
    <row r="362" spans="2:40">
      <c r="B362" s="43" t="str">
        <f t="shared" si="5"/>
        <v>Asset 56</v>
      </c>
      <c r="F362" s="43" t="str">
        <f t="shared" ref="F362:L362" si="87">F114</f>
        <v>06 Utiliteitsgebouwen</v>
      </c>
      <c r="G362" s="43">
        <f t="shared" si="87"/>
        <v>1980</v>
      </c>
      <c r="H362" s="58">
        <f t="shared" si="87"/>
        <v>1188787.02</v>
      </c>
      <c r="I362" s="43">
        <f t="shared" si="87"/>
        <v>2021</v>
      </c>
      <c r="J362" s="58">
        <f t="shared" si="87"/>
        <v>30</v>
      </c>
      <c r="K362" s="187">
        <f t="shared" si="87"/>
        <v>0</v>
      </c>
      <c r="L362" s="58">
        <f t="shared" si="87"/>
        <v>0</v>
      </c>
      <c r="N362" s="49">
        <f t="shared" si="21"/>
        <v>0</v>
      </c>
      <c r="P362" s="44">
        <f t="shared" si="7"/>
        <v>0</v>
      </c>
      <c r="R362" s="49">
        <f t="shared" si="81"/>
        <v>0</v>
      </c>
      <c r="S362" s="49">
        <f t="shared" si="81"/>
        <v>0</v>
      </c>
      <c r="T362" s="49">
        <f t="shared" si="81"/>
        <v>0</v>
      </c>
      <c r="U362" s="49">
        <f t="shared" si="81"/>
        <v>0</v>
      </c>
      <c r="V362" s="49">
        <f t="shared" si="81"/>
        <v>0</v>
      </c>
      <c r="X362" s="49">
        <f t="shared" si="82"/>
        <v>0</v>
      </c>
      <c r="Y362" s="49">
        <f t="shared" si="82"/>
        <v>0</v>
      </c>
      <c r="Z362" s="49">
        <f t="shared" si="82"/>
        <v>0</v>
      </c>
      <c r="AA362" s="49">
        <f t="shared" si="82"/>
        <v>0</v>
      </c>
      <c r="AB362" s="49">
        <f t="shared" si="82"/>
        <v>0</v>
      </c>
      <c r="AD362" s="49">
        <f t="shared" si="22"/>
        <v>0</v>
      </c>
      <c r="AE362" s="49">
        <f t="shared" si="23"/>
        <v>0</v>
      </c>
      <c r="AF362" s="49">
        <f t="shared" si="24"/>
        <v>0</v>
      </c>
      <c r="AG362" s="49">
        <f t="shared" si="25"/>
        <v>0</v>
      </c>
      <c r="AH362" s="49">
        <f t="shared" si="26"/>
        <v>0</v>
      </c>
      <c r="AJ362" s="49">
        <f t="shared" si="13"/>
        <v>0</v>
      </c>
      <c r="AK362" s="49">
        <f t="shared" si="14"/>
        <v>0</v>
      </c>
      <c r="AL362" s="49">
        <f t="shared" si="15"/>
        <v>0</v>
      </c>
      <c r="AM362" s="49">
        <f t="shared" si="16"/>
        <v>0</v>
      </c>
      <c r="AN362" s="49">
        <f t="shared" si="17"/>
        <v>0</v>
      </c>
    </row>
    <row r="363" spans="2:40">
      <c r="B363" s="43" t="str">
        <f t="shared" si="5"/>
        <v>Asset 57</v>
      </c>
      <c r="F363" s="43" t="str">
        <f t="shared" ref="F363:L363" si="88">F115</f>
        <v>06 Utiliteitsgebouwen</v>
      </c>
      <c r="G363" s="43">
        <f t="shared" si="88"/>
        <v>1971</v>
      </c>
      <c r="H363" s="58">
        <f t="shared" si="88"/>
        <v>1287617.6299999999</v>
      </c>
      <c r="I363" s="43">
        <f t="shared" si="88"/>
        <v>2021</v>
      </c>
      <c r="J363" s="58">
        <f t="shared" si="88"/>
        <v>30</v>
      </c>
      <c r="K363" s="187">
        <f t="shared" si="88"/>
        <v>0</v>
      </c>
      <c r="L363" s="58">
        <f t="shared" si="88"/>
        <v>0</v>
      </c>
      <c r="N363" s="49">
        <f t="shared" si="21"/>
        <v>0</v>
      </c>
      <c r="P363" s="44">
        <f t="shared" si="7"/>
        <v>0</v>
      </c>
      <c r="R363" s="49">
        <f t="shared" si="81"/>
        <v>0</v>
      </c>
      <c r="S363" s="49">
        <f t="shared" si="81"/>
        <v>0</v>
      </c>
      <c r="T363" s="49">
        <f t="shared" si="81"/>
        <v>0</v>
      </c>
      <c r="U363" s="49">
        <f t="shared" si="81"/>
        <v>0</v>
      </c>
      <c r="V363" s="49">
        <f t="shared" si="81"/>
        <v>0</v>
      </c>
      <c r="X363" s="49">
        <f t="shared" si="82"/>
        <v>0</v>
      </c>
      <c r="Y363" s="49">
        <f t="shared" si="82"/>
        <v>0</v>
      </c>
      <c r="Z363" s="49">
        <f t="shared" si="82"/>
        <v>0</v>
      </c>
      <c r="AA363" s="49">
        <f t="shared" si="82"/>
        <v>0</v>
      </c>
      <c r="AB363" s="49">
        <f t="shared" si="82"/>
        <v>0</v>
      </c>
      <c r="AD363" s="49">
        <f t="shared" si="22"/>
        <v>0</v>
      </c>
      <c r="AE363" s="49">
        <f t="shared" si="23"/>
        <v>0</v>
      </c>
      <c r="AF363" s="49">
        <f t="shared" si="24"/>
        <v>0</v>
      </c>
      <c r="AG363" s="49">
        <f t="shared" si="25"/>
        <v>0</v>
      </c>
      <c r="AH363" s="49">
        <f t="shared" si="26"/>
        <v>0</v>
      </c>
      <c r="AJ363" s="49">
        <f t="shared" si="13"/>
        <v>0</v>
      </c>
      <c r="AK363" s="49">
        <f t="shared" si="14"/>
        <v>0</v>
      </c>
      <c r="AL363" s="49">
        <f t="shared" si="15"/>
        <v>0</v>
      </c>
      <c r="AM363" s="49">
        <f t="shared" si="16"/>
        <v>0</v>
      </c>
      <c r="AN363" s="49">
        <f t="shared" si="17"/>
        <v>0</v>
      </c>
    </row>
    <row r="364" spans="2:40">
      <c r="B364" s="43" t="str">
        <f t="shared" si="5"/>
        <v>Asset 58</v>
      </c>
      <c r="F364" s="43" t="str">
        <f t="shared" ref="F364:L364" si="89">F116</f>
        <v>06 Utiliteitsgebouwen</v>
      </c>
      <c r="G364" s="43">
        <f t="shared" si="89"/>
        <v>1986</v>
      </c>
      <c r="H364" s="58">
        <f t="shared" si="89"/>
        <v>986052.31</v>
      </c>
      <c r="I364" s="43">
        <f t="shared" si="89"/>
        <v>2021</v>
      </c>
      <c r="J364" s="58">
        <f t="shared" si="89"/>
        <v>30</v>
      </c>
      <c r="K364" s="187">
        <f t="shared" si="89"/>
        <v>0</v>
      </c>
      <c r="L364" s="58">
        <f t="shared" si="89"/>
        <v>0</v>
      </c>
      <c r="N364" s="49">
        <f t="shared" si="21"/>
        <v>0</v>
      </c>
      <c r="P364" s="44">
        <f t="shared" si="7"/>
        <v>0</v>
      </c>
      <c r="R364" s="49">
        <f t="shared" si="81"/>
        <v>0</v>
      </c>
      <c r="S364" s="49">
        <f t="shared" si="81"/>
        <v>0</v>
      </c>
      <c r="T364" s="49">
        <f t="shared" si="81"/>
        <v>0</v>
      </c>
      <c r="U364" s="49">
        <f t="shared" si="81"/>
        <v>0</v>
      </c>
      <c r="V364" s="49">
        <f t="shared" si="81"/>
        <v>0</v>
      </c>
      <c r="X364" s="49">
        <f t="shared" si="82"/>
        <v>0</v>
      </c>
      <c r="Y364" s="49">
        <f t="shared" si="82"/>
        <v>0</v>
      </c>
      <c r="Z364" s="49">
        <f t="shared" si="82"/>
        <v>0</v>
      </c>
      <c r="AA364" s="49">
        <f t="shared" si="82"/>
        <v>0</v>
      </c>
      <c r="AB364" s="49">
        <f t="shared" si="82"/>
        <v>0</v>
      </c>
      <c r="AD364" s="49">
        <f t="shared" si="22"/>
        <v>0</v>
      </c>
      <c r="AE364" s="49">
        <f t="shared" si="23"/>
        <v>0</v>
      </c>
      <c r="AF364" s="49">
        <f t="shared" si="24"/>
        <v>0</v>
      </c>
      <c r="AG364" s="49">
        <f t="shared" si="25"/>
        <v>0</v>
      </c>
      <c r="AH364" s="49">
        <f t="shared" si="26"/>
        <v>0</v>
      </c>
      <c r="AJ364" s="49">
        <f t="shared" si="13"/>
        <v>0</v>
      </c>
      <c r="AK364" s="49">
        <f t="shared" si="14"/>
        <v>0</v>
      </c>
      <c r="AL364" s="49">
        <f t="shared" si="15"/>
        <v>0</v>
      </c>
      <c r="AM364" s="49">
        <f t="shared" si="16"/>
        <v>0</v>
      </c>
      <c r="AN364" s="49">
        <f t="shared" si="17"/>
        <v>0</v>
      </c>
    </row>
    <row r="365" spans="2:40">
      <c r="B365" s="43" t="str">
        <f t="shared" si="5"/>
        <v>Asset 59</v>
      </c>
      <c r="F365" s="43" t="str">
        <f t="shared" ref="F365:L365" si="90">F117</f>
        <v>06 Utiliteitsgebouwen</v>
      </c>
      <c r="G365" s="43">
        <f t="shared" si="90"/>
        <v>1988</v>
      </c>
      <c r="H365" s="58">
        <f t="shared" si="90"/>
        <v>45049.48</v>
      </c>
      <c r="I365" s="43">
        <f t="shared" si="90"/>
        <v>2021</v>
      </c>
      <c r="J365" s="58">
        <f t="shared" si="90"/>
        <v>30</v>
      </c>
      <c r="K365" s="187">
        <f t="shared" si="90"/>
        <v>0</v>
      </c>
      <c r="L365" s="58">
        <f t="shared" si="90"/>
        <v>0</v>
      </c>
      <c r="N365" s="49">
        <f t="shared" si="21"/>
        <v>0</v>
      </c>
      <c r="P365" s="44">
        <f t="shared" si="7"/>
        <v>0</v>
      </c>
      <c r="R365" s="49">
        <f t="shared" si="81"/>
        <v>0</v>
      </c>
      <c r="S365" s="49">
        <f t="shared" si="81"/>
        <v>0</v>
      </c>
      <c r="T365" s="49">
        <f t="shared" si="81"/>
        <v>0</v>
      </c>
      <c r="U365" s="49">
        <f t="shared" si="81"/>
        <v>0</v>
      </c>
      <c r="V365" s="49">
        <f t="shared" si="81"/>
        <v>0</v>
      </c>
      <c r="X365" s="49">
        <f t="shared" si="82"/>
        <v>0</v>
      </c>
      <c r="Y365" s="49">
        <f t="shared" si="82"/>
        <v>0</v>
      </c>
      <c r="Z365" s="49">
        <f t="shared" si="82"/>
        <v>0</v>
      </c>
      <c r="AA365" s="49">
        <f t="shared" si="82"/>
        <v>0</v>
      </c>
      <c r="AB365" s="49">
        <f t="shared" si="82"/>
        <v>0</v>
      </c>
      <c r="AD365" s="49">
        <f t="shared" si="22"/>
        <v>0</v>
      </c>
      <c r="AE365" s="49">
        <f t="shared" si="23"/>
        <v>0</v>
      </c>
      <c r="AF365" s="49">
        <f t="shared" si="24"/>
        <v>0</v>
      </c>
      <c r="AG365" s="49">
        <f t="shared" si="25"/>
        <v>0</v>
      </c>
      <c r="AH365" s="49">
        <f t="shared" si="26"/>
        <v>0</v>
      </c>
      <c r="AJ365" s="49">
        <f t="shared" si="13"/>
        <v>0</v>
      </c>
      <c r="AK365" s="49">
        <f t="shared" si="14"/>
        <v>0</v>
      </c>
      <c r="AL365" s="49">
        <f t="shared" si="15"/>
        <v>0</v>
      </c>
      <c r="AM365" s="49">
        <f t="shared" si="16"/>
        <v>0</v>
      </c>
      <c r="AN365" s="49">
        <f t="shared" si="17"/>
        <v>0</v>
      </c>
    </row>
    <row r="366" spans="2:40">
      <c r="B366" s="43" t="str">
        <f t="shared" si="5"/>
        <v>Asset 60</v>
      </c>
      <c r="F366" s="43" t="str">
        <f t="shared" ref="F366:L366" si="91">F118</f>
        <v>04 Terreinen</v>
      </c>
      <c r="G366" s="43">
        <f t="shared" si="91"/>
        <v>1969</v>
      </c>
      <c r="H366" s="58">
        <f t="shared" si="91"/>
        <v>35732.019999999997</v>
      </c>
      <c r="I366" s="43">
        <f t="shared" si="91"/>
        <v>2021</v>
      </c>
      <c r="J366" s="58">
        <f t="shared" si="91"/>
        <v>0</v>
      </c>
      <c r="K366" s="187">
        <f t="shared" si="91"/>
        <v>0</v>
      </c>
      <c r="L366" s="58">
        <f t="shared" si="91"/>
        <v>192194.60406110552</v>
      </c>
      <c r="N366" s="49">
        <f t="shared" si="21"/>
        <v>192194.60406110552</v>
      </c>
      <c r="P366" s="44">
        <f t="shared" si="7"/>
        <v>0</v>
      </c>
      <c r="R366" s="49">
        <f t="shared" si="81"/>
        <v>0</v>
      </c>
      <c r="S366" s="49">
        <f t="shared" si="81"/>
        <v>0</v>
      </c>
      <c r="T366" s="49">
        <f t="shared" si="81"/>
        <v>0</v>
      </c>
      <c r="U366" s="49">
        <f t="shared" si="81"/>
        <v>0</v>
      </c>
      <c r="V366" s="49">
        <f t="shared" si="81"/>
        <v>0</v>
      </c>
      <c r="X366" s="49">
        <f t="shared" si="82"/>
        <v>0</v>
      </c>
      <c r="Y366" s="49">
        <f t="shared" si="82"/>
        <v>0</v>
      </c>
      <c r="Z366" s="49">
        <f t="shared" si="82"/>
        <v>0</v>
      </c>
      <c r="AA366" s="49">
        <f t="shared" si="82"/>
        <v>0</v>
      </c>
      <c r="AB366" s="49">
        <f t="shared" si="82"/>
        <v>0</v>
      </c>
      <c r="AD366" s="49">
        <f t="shared" si="22"/>
        <v>192194.60406110552</v>
      </c>
      <c r="AE366" s="49">
        <f t="shared" si="23"/>
        <v>192194.60406110552</v>
      </c>
      <c r="AF366" s="49">
        <f t="shared" si="24"/>
        <v>192194.60406110552</v>
      </c>
      <c r="AG366" s="49">
        <f t="shared" si="25"/>
        <v>192194.60406110552</v>
      </c>
      <c r="AH366" s="49">
        <f t="shared" si="26"/>
        <v>192194.60406110552</v>
      </c>
      <c r="AJ366" s="49">
        <f t="shared" si="13"/>
        <v>6534.6165380775883</v>
      </c>
      <c r="AK366" s="49">
        <f t="shared" si="14"/>
        <v>6342.4219340164827</v>
      </c>
      <c r="AL366" s="49">
        <f t="shared" si="15"/>
        <v>7303.3949543220097</v>
      </c>
      <c r="AM366" s="49">
        <f t="shared" si="16"/>
        <v>7303.3949543220097</v>
      </c>
      <c r="AN366" s="49">
        <f t="shared" si="17"/>
        <v>7303.3949543220097</v>
      </c>
    </row>
    <row r="367" spans="2:40">
      <c r="B367" s="43" t="str">
        <f t="shared" si="5"/>
        <v>Asset 61</v>
      </c>
      <c r="F367" s="43" t="str">
        <f t="shared" ref="F367:L367" si="92">F119</f>
        <v>06 Utiliteitsgebouwen</v>
      </c>
      <c r="G367" s="43">
        <f t="shared" si="92"/>
        <v>1993</v>
      </c>
      <c r="H367" s="58">
        <f t="shared" si="92"/>
        <v>4915025</v>
      </c>
      <c r="I367" s="43">
        <f t="shared" si="92"/>
        <v>2021</v>
      </c>
      <c r="J367" s="58">
        <f t="shared" si="92"/>
        <v>30</v>
      </c>
      <c r="K367" s="187">
        <f t="shared" si="92"/>
        <v>0</v>
      </c>
      <c r="L367" s="58">
        <f t="shared" si="92"/>
        <v>420683.7813984917</v>
      </c>
      <c r="N367" s="49">
        <f t="shared" si="21"/>
        <v>420683.7813984917</v>
      </c>
      <c r="P367" s="44">
        <f t="shared" si="7"/>
        <v>1.5</v>
      </c>
      <c r="R367" s="49">
        <f t="shared" ref="R367:V376" si="93">IF(R$305&lt;=$G367+$J367,VDB($L367*(1-$F$25),0,$P367,R$305-2022,MIN(R$305-2021,$P367),$F$22),0)</f>
        <v>328133.34949082352</v>
      </c>
      <c r="S367" s="49">
        <f t="shared" si="93"/>
        <v>50482.053767819016</v>
      </c>
      <c r="T367" s="49">
        <f t="shared" si="93"/>
        <v>0</v>
      </c>
      <c r="U367" s="49">
        <f t="shared" si="93"/>
        <v>0</v>
      </c>
      <c r="V367" s="49">
        <f t="shared" si="93"/>
        <v>0</v>
      </c>
      <c r="X367" s="49">
        <f t="shared" ref="X367:AB376" si="94">IF(X$305&lt;=$G367+$J367,VDB($L367*$F$25,0,$P367,X$305-2022,MIN(X$305-2021,$P367),1),0)</f>
        <v>28045.585426566115</v>
      </c>
      <c r="Y367" s="49">
        <f t="shared" si="94"/>
        <v>14022.792713283057</v>
      </c>
      <c r="Z367" s="49">
        <f t="shared" si="94"/>
        <v>0</v>
      </c>
      <c r="AA367" s="49">
        <f t="shared" si="94"/>
        <v>0</v>
      </c>
      <c r="AB367" s="49">
        <f t="shared" si="94"/>
        <v>0</v>
      </c>
      <c r="AD367" s="49">
        <f t="shared" si="22"/>
        <v>64504.846481102068</v>
      </c>
      <c r="AE367" s="49">
        <f t="shared" si="23"/>
        <v>-5.4569682106375694E-12</v>
      </c>
      <c r="AF367" s="49">
        <f t="shared" si="24"/>
        <v>0</v>
      </c>
      <c r="AG367" s="49">
        <f t="shared" si="25"/>
        <v>0</v>
      </c>
      <c r="AH367" s="49">
        <f t="shared" si="26"/>
        <v>0</v>
      </c>
      <c r="AJ367" s="49">
        <f t="shared" si="13"/>
        <v>358372.09969774709</v>
      </c>
      <c r="AK367" s="49">
        <f t="shared" si="14"/>
        <v>64504.846481102075</v>
      </c>
      <c r="AL367" s="49">
        <f t="shared" si="15"/>
        <v>0</v>
      </c>
      <c r="AM367" s="49">
        <f t="shared" si="16"/>
        <v>0</v>
      </c>
      <c r="AN367" s="49">
        <f t="shared" si="17"/>
        <v>0</v>
      </c>
    </row>
    <row r="368" spans="2:40">
      <c r="B368" s="43" t="str">
        <f t="shared" si="5"/>
        <v>Asset 62</v>
      </c>
      <c r="F368" s="43" t="str">
        <f t="shared" ref="F368:L368" si="95">F120</f>
        <v>04 Terreinen</v>
      </c>
      <c r="G368" s="43">
        <f t="shared" si="95"/>
        <v>1990</v>
      </c>
      <c r="H368" s="58">
        <f t="shared" si="95"/>
        <v>4936129.59</v>
      </c>
      <c r="I368" s="43">
        <f t="shared" si="95"/>
        <v>2021</v>
      </c>
      <c r="J368" s="58">
        <f t="shared" si="95"/>
        <v>0</v>
      </c>
      <c r="K368" s="187">
        <f t="shared" si="95"/>
        <v>0</v>
      </c>
      <c r="L368" s="58">
        <f t="shared" si="95"/>
        <v>9367389.4688880406</v>
      </c>
      <c r="N368" s="49">
        <f t="shared" si="21"/>
        <v>9367389.4688880406</v>
      </c>
      <c r="P368" s="44">
        <f t="shared" si="7"/>
        <v>0</v>
      </c>
      <c r="R368" s="49">
        <f t="shared" si="93"/>
        <v>0</v>
      </c>
      <c r="S368" s="49">
        <f t="shared" si="93"/>
        <v>0</v>
      </c>
      <c r="T368" s="49">
        <f t="shared" si="93"/>
        <v>0</v>
      </c>
      <c r="U368" s="49">
        <f t="shared" si="93"/>
        <v>0</v>
      </c>
      <c r="V368" s="49">
        <f t="shared" si="93"/>
        <v>0</v>
      </c>
      <c r="X368" s="49">
        <f t="shared" si="94"/>
        <v>0</v>
      </c>
      <c r="Y368" s="49">
        <f t="shared" si="94"/>
        <v>0</v>
      </c>
      <c r="Z368" s="49">
        <f t="shared" si="94"/>
        <v>0</v>
      </c>
      <c r="AA368" s="49">
        <f t="shared" si="94"/>
        <v>0</v>
      </c>
      <c r="AB368" s="49">
        <f t="shared" si="94"/>
        <v>0</v>
      </c>
      <c r="AD368" s="49">
        <f t="shared" si="22"/>
        <v>9367389.4688880406</v>
      </c>
      <c r="AE368" s="49">
        <f t="shared" si="23"/>
        <v>9367389.4688880406</v>
      </c>
      <c r="AF368" s="49">
        <f t="shared" si="24"/>
        <v>9367389.4688880406</v>
      </c>
      <c r="AG368" s="49">
        <f t="shared" si="25"/>
        <v>9367389.4688880406</v>
      </c>
      <c r="AH368" s="49">
        <f t="shared" si="26"/>
        <v>9367389.4688880406</v>
      </c>
      <c r="AJ368" s="49">
        <f t="shared" si="13"/>
        <v>318491.24194219342</v>
      </c>
      <c r="AK368" s="49">
        <f t="shared" si="14"/>
        <v>309123.85247330536</v>
      </c>
      <c r="AL368" s="49">
        <f t="shared" si="15"/>
        <v>355960.79981774552</v>
      </c>
      <c r="AM368" s="49">
        <f t="shared" si="16"/>
        <v>355960.79981774552</v>
      </c>
      <c r="AN368" s="49">
        <f t="shared" si="17"/>
        <v>355960.79981774552</v>
      </c>
    </row>
    <row r="369" spans="2:40">
      <c r="B369" s="43" t="str">
        <f t="shared" si="5"/>
        <v>Asset 63</v>
      </c>
      <c r="F369" s="43" t="str">
        <f t="shared" ref="F369:L369" si="96">F121</f>
        <v>09 Bedrijfsinventaris</v>
      </c>
      <c r="G369" s="43">
        <f t="shared" si="96"/>
        <v>1994</v>
      </c>
      <c r="H369" s="58">
        <f t="shared" si="96"/>
        <v>5646696.2199999997</v>
      </c>
      <c r="I369" s="43">
        <f t="shared" si="96"/>
        <v>2021</v>
      </c>
      <c r="J369" s="58">
        <f t="shared" si="96"/>
        <v>10</v>
      </c>
      <c r="K369" s="187">
        <f t="shared" si="96"/>
        <v>1</v>
      </c>
      <c r="L369" s="58">
        <f t="shared" si="96"/>
        <v>0</v>
      </c>
      <c r="N369" s="49">
        <f t="shared" si="21"/>
        <v>0</v>
      </c>
      <c r="P369" s="44">
        <f t="shared" si="7"/>
        <v>0</v>
      </c>
      <c r="R369" s="49">
        <f t="shared" si="93"/>
        <v>0</v>
      </c>
      <c r="S369" s="49">
        <f t="shared" si="93"/>
        <v>0</v>
      </c>
      <c r="T369" s="49">
        <f t="shared" si="93"/>
        <v>0</v>
      </c>
      <c r="U369" s="49">
        <f t="shared" si="93"/>
        <v>0</v>
      </c>
      <c r="V369" s="49">
        <f t="shared" si="93"/>
        <v>0</v>
      </c>
      <c r="X369" s="49">
        <f t="shared" si="94"/>
        <v>0</v>
      </c>
      <c r="Y369" s="49">
        <f t="shared" si="94"/>
        <v>0</v>
      </c>
      <c r="Z369" s="49">
        <f t="shared" si="94"/>
        <v>0</v>
      </c>
      <c r="AA369" s="49">
        <f t="shared" si="94"/>
        <v>0</v>
      </c>
      <c r="AB369" s="49">
        <f t="shared" si="94"/>
        <v>0</v>
      </c>
      <c r="AD369" s="49">
        <f t="shared" si="22"/>
        <v>0</v>
      </c>
      <c r="AE369" s="49">
        <f t="shared" si="23"/>
        <v>0</v>
      </c>
      <c r="AF369" s="49">
        <f t="shared" si="24"/>
        <v>0</v>
      </c>
      <c r="AG369" s="49">
        <f t="shared" si="25"/>
        <v>0</v>
      </c>
      <c r="AH369" s="49">
        <f t="shared" si="26"/>
        <v>0</v>
      </c>
      <c r="AJ369" s="49">
        <f t="shared" si="13"/>
        <v>0</v>
      </c>
      <c r="AK369" s="49">
        <f t="shared" si="14"/>
        <v>0</v>
      </c>
      <c r="AL369" s="49">
        <f t="shared" si="15"/>
        <v>0</v>
      </c>
      <c r="AM369" s="49">
        <f t="shared" si="16"/>
        <v>0</v>
      </c>
      <c r="AN369" s="49">
        <f t="shared" si="17"/>
        <v>0</v>
      </c>
    </row>
    <row r="370" spans="2:40">
      <c r="B370" s="43" t="str">
        <f t="shared" si="5"/>
        <v>Asset 64</v>
      </c>
      <c r="F370" s="43" t="str">
        <f t="shared" ref="F370:L370" si="97">F122</f>
        <v>06 Utiliteitsgebouwen</v>
      </c>
      <c r="G370" s="43">
        <f t="shared" si="97"/>
        <v>1994</v>
      </c>
      <c r="H370" s="58">
        <f t="shared" si="97"/>
        <v>326095.09000000003</v>
      </c>
      <c r="I370" s="43">
        <f t="shared" si="97"/>
        <v>2021</v>
      </c>
      <c r="J370" s="58">
        <f t="shared" si="97"/>
        <v>30</v>
      </c>
      <c r="K370" s="187">
        <f t="shared" si="97"/>
        <v>0</v>
      </c>
      <c r="L370" s="58">
        <f t="shared" si="97"/>
        <v>45606.0937185246</v>
      </c>
      <c r="N370" s="49">
        <f t="shared" si="21"/>
        <v>45606.0937185246</v>
      </c>
      <c r="P370" s="44">
        <f t="shared" si="7"/>
        <v>2.5</v>
      </c>
      <c r="R370" s="49">
        <f t="shared" si="93"/>
        <v>21343.651860269514</v>
      </c>
      <c r="S370" s="49">
        <f t="shared" si="93"/>
        <v>13134.554990935087</v>
      </c>
      <c r="T370" s="49">
        <f t="shared" si="93"/>
        <v>6567.2774954675433</v>
      </c>
      <c r="U370" s="49">
        <f t="shared" si="93"/>
        <v>0</v>
      </c>
      <c r="V370" s="49">
        <f t="shared" si="93"/>
        <v>0</v>
      </c>
      <c r="X370" s="49">
        <f t="shared" si="94"/>
        <v>1824.2437487409841</v>
      </c>
      <c r="Y370" s="49">
        <f t="shared" si="94"/>
        <v>1824.2437487409836</v>
      </c>
      <c r="Z370" s="49">
        <f t="shared" si="94"/>
        <v>912.12187437049181</v>
      </c>
      <c r="AA370" s="49">
        <f t="shared" si="94"/>
        <v>0</v>
      </c>
      <c r="AB370" s="49">
        <f t="shared" si="94"/>
        <v>0</v>
      </c>
      <c r="AD370" s="49">
        <f t="shared" si="22"/>
        <v>22438.198109514102</v>
      </c>
      <c r="AE370" s="49">
        <f t="shared" si="23"/>
        <v>7479.3993698380318</v>
      </c>
      <c r="AF370" s="49">
        <f t="shared" si="24"/>
        <v>-3.2969182939268649E-12</v>
      </c>
      <c r="AG370" s="49">
        <f t="shared" si="25"/>
        <v>0</v>
      </c>
      <c r="AH370" s="49">
        <f t="shared" si="26"/>
        <v>0</v>
      </c>
      <c r="AJ370" s="49">
        <f t="shared" si="13"/>
        <v>23930.794344733979</v>
      </c>
      <c r="AK370" s="49">
        <f t="shared" si="14"/>
        <v>15205.618918880726</v>
      </c>
      <c r="AL370" s="49">
        <f t="shared" si="15"/>
        <v>7479.3993698380355</v>
      </c>
      <c r="AM370" s="49">
        <f t="shared" si="16"/>
        <v>0</v>
      </c>
      <c r="AN370" s="49">
        <f t="shared" si="17"/>
        <v>0</v>
      </c>
    </row>
    <row r="371" spans="2:40">
      <c r="B371" s="43" t="str">
        <f t="shared" si="5"/>
        <v>Asset 65</v>
      </c>
      <c r="F371" s="43" t="str">
        <f t="shared" ref="F371:L371" si="98">F123</f>
        <v>05 Wegen en terreinvoorzieningen</v>
      </c>
      <c r="G371" s="43">
        <f t="shared" si="98"/>
        <v>1993</v>
      </c>
      <c r="H371" s="58">
        <f t="shared" si="98"/>
        <v>174007.47</v>
      </c>
      <c r="I371" s="43">
        <f t="shared" si="98"/>
        <v>2021</v>
      </c>
      <c r="J371" s="58">
        <f t="shared" si="98"/>
        <v>10</v>
      </c>
      <c r="K371" s="187">
        <f t="shared" si="98"/>
        <v>0</v>
      </c>
      <c r="L371" s="58">
        <f t="shared" si="98"/>
        <v>0</v>
      </c>
      <c r="N371" s="49">
        <f t="shared" si="21"/>
        <v>0</v>
      </c>
      <c r="P371" s="44">
        <f t="shared" si="7"/>
        <v>0</v>
      </c>
      <c r="R371" s="49">
        <f t="shared" si="93"/>
        <v>0</v>
      </c>
      <c r="S371" s="49">
        <f t="shared" si="93"/>
        <v>0</v>
      </c>
      <c r="T371" s="49">
        <f t="shared" si="93"/>
        <v>0</v>
      </c>
      <c r="U371" s="49">
        <f t="shared" si="93"/>
        <v>0</v>
      </c>
      <c r="V371" s="49">
        <f t="shared" si="93"/>
        <v>0</v>
      </c>
      <c r="X371" s="49">
        <f t="shared" si="94"/>
        <v>0</v>
      </c>
      <c r="Y371" s="49">
        <f t="shared" si="94"/>
        <v>0</v>
      </c>
      <c r="Z371" s="49">
        <f t="shared" si="94"/>
        <v>0</v>
      </c>
      <c r="AA371" s="49">
        <f t="shared" si="94"/>
        <v>0</v>
      </c>
      <c r="AB371" s="49">
        <f t="shared" si="94"/>
        <v>0</v>
      </c>
      <c r="AD371" s="49">
        <f t="shared" si="22"/>
        <v>0</v>
      </c>
      <c r="AE371" s="49">
        <f t="shared" si="23"/>
        <v>0</v>
      </c>
      <c r="AF371" s="49">
        <f t="shared" si="24"/>
        <v>0</v>
      </c>
      <c r="AG371" s="49">
        <f t="shared" si="25"/>
        <v>0</v>
      </c>
      <c r="AH371" s="49">
        <f t="shared" si="26"/>
        <v>0</v>
      </c>
      <c r="AJ371" s="49">
        <f t="shared" si="13"/>
        <v>0</v>
      </c>
      <c r="AK371" s="49">
        <f t="shared" si="14"/>
        <v>0</v>
      </c>
      <c r="AL371" s="49">
        <f t="shared" si="15"/>
        <v>0</v>
      </c>
      <c r="AM371" s="49">
        <f t="shared" si="16"/>
        <v>0</v>
      </c>
      <c r="AN371" s="49">
        <f t="shared" si="17"/>
        <v>0</v>
      </c>
    </row>
    <row r="372" spans="2:40">
      <c r="B372" s="43" t="str">
        <f t="shared" ref="B372:B435" si="99">B124</f>
        <v>Asset 66</v>
      </c>
      <c r="F372" s="43" t="str">
        <f t="shared" ref="F372:L372" si="100">F124</f>
        <v>20 Kantoorgebouwen</v>
      </c>
      <c r="G372" s="43">
        <f t="shared" si="100"/>
        <v>1991</v>
      </c>
      <c r="H372" s="58">
        <f t="shared" si="100"/>
        <v>475302.12</v>
      </c>
      <c r="I372" s="43">
        <f t="shared" si="100"/>
        <v>2021</v>
      </c>
      <c r="J372" s="58">
        <f t="shared" si="100"/>
        <v>30</v>
      </c>
      <c r="K372" s="187">
        <f t="shared" si="100"/>
        <v>0</v>
      </c>
      <c r="L372" s="58">
        <f t="shared" si="100"/>
        <v>0</v>
      </c>
      <c r="N372" s="49">
        <f t="shared" si="21"/>
        <v>0</v>
      </c>
      <c r="P372" s="44">
        <f t="shared" ref="P372:P435" si="101">MAX(0,IF(G372&lt;=2021, J372-2021+G372-0.5,J372))</f>
        <v>0</v>
      </c>
      <c r="R372" s="49">
        <f t="shared" si="93"/>
        <v>0</v>
      </c>
      <c r="S372" s="49">
        <f t="shared" si="93"/>
        <v>0</v>
      </c>
      <c r="T372" s="49">
        <f t="shared" si="93"/>
        <v>0</v>
      </c>
      <c r="U372" s="49">
        <f t="shared" si="93"/>
        <v>0</v>
      </c>
      <c r="V372" s="49">
        <f t="shared" si="93"/>
        <v>0</v>
      </c>
      <c r="X372" s="49">
        <f t="shared" si="94"/>
        <v>0</v>
      </c>
      <c r="Y372" s="49">
        <f t="shared" si="94"/>
        <v>0</v>
      </c>
      <c r="Z372" s="49">
        <f t="shared" si="94"/>
        <v>0</v>
      </c>
      <c r="AA372" s="49">
        <f t="shared" si="94"/>
        <v>0</v>
      </c>
      <c r="AB372" s="49">
        <f t="shared" si="94"/>
        <v>0</v>
      </c>
      <c r="AD372" s="49">
        <f t="shared" si="22"/>
        <v>0</v>
      </c>
      <c r="AE372" s="49">
        <f t="shared" si="23"/>
        <v>0</v>
      </c>
      <c r="AF372" s="49">
        <f t="shared" si="24"/>
        <v>0</v>
      </c>
      <c r="AG372" s="49">
        <f t="shared" si="25"/>
        <v>0</v>
      </c>
      <c r="AH372" s="49">
        <f t="shared" si="26"/>
        <v>0</v>
      </c>
      <c r="AJ372" s="49">
        <f t="shared" ref="AJ372:AJ435" si="102">(R372+X372+AD372*I$16)*IF($K372=1,$F$19,1)</f>
        <v>0</v>
      </c>
      <c r="AK372" s="49">
        <f t="shared" ref="AK372:AK435" si="103">(S372+Y372+AE372*J$16)*IF($K372=1,$F$19,1)</f>
        <v>0</v>
      </c>
      <c r="AL372" s="49">
        <f t="shared" ref="AL372:AL435" si="104">(T372+Z372+AF372*K$16)*IF($K372=1,$F$19,1)</f>
        <v>0</v>
      </c>
      <c r="AM372" s="49">
        <f t="shared" ref="AM372:AM435" si="105">(U372+AA372+AG372*L$16)*IF($K372=1,$F$19,1)</f>
        <v>0</v>
      </c>
      <c r="AN372" s="49">
        <f t="shared" ref="AN372:AN435" si="106">(V372+AB372+AH372*M$16)*IF($K372=1,$F$19,1)</f>
        <v>0</v>
      </c>
    </row>
    <row r="373" spans="2:40">
      <c r="B373" s="43" t="str">
        <f t="shared" si="99"/>
        <v>Asset 67</v>
      </c>
      <c r="F373" s="43" t="str">
        <f t="shared" ref="F373:L373" si="107">F125</f>
        <v>08 Inrichting gebouwen</v>
      </c>
      <c r="G373" s="43">
        <f t="shared" si="107"/>
        <v>1995</v>
      </c>
      <c r="H373" s="58">
        <f t="shared" si="107"/>
        <v>365539.92999999993</v>
      </c>
      <c r="I373" s="43">
        <f t="shared" si="107"/>
        <v>2021</v>
      </c>
      <c r="J373" s="58">
        <f t="shared" si="107"/>
        <v>10</v>
      </c>
      <c r="K373" s="187">
        <f t="shared" si="107"/>
        <v>0</v>
      </c>
      <c r="L373" s="58">
        <f t="shared" si="107"/>
        <v>0</v>
      </c>
      <c r="N373" s="49">
        <f t="shared" si="21"/>
        <v>0</v>
      </c>
      <c r="P373" s="44">
        <f t="shared" si="101"/>
        <v>0</v>
      </c>
      <c r="R373" s="49">
        <f t="shared" si="93"/>
        <v>0</v>
      </c>
      <c r="S373" s="49">
        <f t="shared" si="93"/>
        <v>0</v>
      </c>
      <c r="T373" s="49">
        <f t="shared" si="93"/>
        <v>0</v>
      </c>
      <c r="U373" s="49">
        <f t="shared" si="93"/>
        <v>0</v>
      </c>
      <c r="V373" s="49">
        <f t="shared" si="93"/>
        <v>0</v>
      </c>
      <c r="X373" s="49">
        <f t="shared" si="94"/>
        <v>0</v>
      </c>
      <c r="Y373" s="49">
        <f t="shared" si="94"/>
        <v>0</v>
      </c>
      <c r="Z373" s="49">
        <f t="shared" si="94"/>
        <v>0</v>
      </c>
      <c r="AA373" s="49">
        <f t="shared" si="94"/>
        <v>0</v>
      </c>
      <c r="AB373" s="49">
        <f t="shared" si="94"/>
        <v>0</v>
      </c>
      <c r="AD373" s="49">
        <f t="shared" si="22"/>
        <v>0</v>
      </c>
      <c r="AE373" s="49">
        <f t="shared" si="23"/>
        <v>0</v>
      </c>
      <c r="AF373" s="49">
        <f t="shared" si="24"/>
        <v>0</v>
      </c>
      <c r="AG373" s="49">
        <f t="shared" si="25"/>
        <v>0</v>
      </c>
      <c r="AH373" s="49">
        <f t="shared" si="26"/>
        <v>0</v>
      </c>
      <c r="AJ373" s="49">
        <f t="shared" si="102"/>
        <v>0</v>
      </c>
      <c r="AK373" s="49">
        <f t="shared" si="103"/>
        <v>0</v>
      </c>
      <c r="AL373" s="49">
        <f t="shared" si="104"/>
        <v>0</v>
      </c>
      <c r="AM373" s="49">
        <f t="shared" si="105"/>
        <v>0</v>
      </c>
      <c r="AN373" s="49">
        <f t="shared" si="106"/>
        <v>0</v>
      </c>
    </row>
    <row r="374" spans="2:40">
      <c r="B374" s="43" t="str">
        <f t="shared" si="99"/>
        <v>Asset 68</v>
      </c>
      <c r="F374" s="43" t="str">
        <f t="shared" ref="F374:L374" si="108">F126</f>
        <v>08 Inrichting gebouwen</v>
      </c>
      <c r="G374" s="43">
        <f t="shared" si="108"/>
        <v>1994</v>
      </c>
      <c r="H374" s="58">
        <f t="shared" si="108"/>
        <v>6615395.4499999993</v>
      </c>
      <c r="I374" s="43">
        <f t="shared" si="108"/>
        <v>2021</v>
      </c>
      <c r="J374" s="58">
        <f t="shared" si="108"/>
        <v>10</v>
      </c>
      <c r="K374" s="187">
        <f t="shared" si="108"/>
        <v>0</v>
      </c>
      <c r="L374" s="58">
        <f t="shared" si="108"/>
        <v>0</v>
      </c>
      <c r="N374" s="49">
        <f t="shared" si="21"/>
        <v>0</v>
      </c>
      <c r="P374" s="44">
        <f t="shared" si="101"/>
        <v>0</v>
      </c>
      <c r="R374" s="49">
        <f t="shared" si="93"/>
        <v>0</v>
      </c>
      <c r="S374" s="49">
        <f t="shared" si="93"/>
        <v>0</v>
      </c>
      <c r="T374" s="49">
        <f t="shared" si="93"/>
        <v>0</v>
      </c>
      <c r="U374" s="49">
        <f t="shared" si="93"/>
        <v>0</v>
      </c>
      <c r="V374" s="49">
        <f t="shared" si="93"/>
        <v>0</v>
      </c>
      <c r="X374" s="49">
        <f t="shared" si="94"/>
        <v>0</v>
      </c>
      <c r="Y374" s="49">
        <f t="shared" si="94"/>
        <v>0</v>
      </c>
      <c r="Z374" s="49">
        <f t="shared" si="94"/>
        <v>0</v>
      </c>
      <c r="AA374" s="49">
        <f t="shared" si="94"/>
        <v>0</v>
      </c>
      <c r="AB374" s="49">
        <f t="shared" si="94"/>
        <v>0</v>
      </c>
      <c r="AD374" s="49">
        <f t="shared" si="22"/>
        <v>0</v>
      </c>
      <c r="AE374" s="49">
        <f t="shared" si="23"/>
        <v>0</v>
      </c>
      <c r="AF374" s="49">
        <f t="shared" si="24"/>
        <v>0</v>
      </c>
      <c r="AG374" s="49">
        <f t="shared" si="25"/>
        <v>0</v>
      </c>
      <c r="AH374" s="49">
        <f t="shared" si="26"/>
        <v>0</v>
      </c>
      <c r="AJ374" s="49">
        <f t="shared" si="102"/>
        <v>0</v>
      </c>
      <c r="AK374" s="49">
        <f t="shared" si="103"/>
        <v>0</v>
      </c>
      <c r="AL374" s="49">
        <f t="shared" si="104"/>
        <v>0</v>
      </c>
      <c r="AM374" s="49">
        <f t="shared" si="105"/>
        <v>0</v>
      </c>
      <c r="AN374" s="49">
        <f t="shared" si="106"/>
        <v>0</v>
      </c>
    </row>
    <row r="375" spans="2:40">
      <c r="B375" s="43" t="str">
        <f t="shared" si="99"/>
        <v>Asset 69</v>
      </c>
      <c r="F375" s="43" t="str">
        <f t="shared" ref="F375:L375" si="109">F127</f>
        <v>20 Kantoorgebouwen</v>
      </c>
      <c r="G375" s="43">
        <f t="shared" si="109"/>
        <v>1998</v>
      </c>
      <c r="H375" s="58">
        <f t="shared" si="109"/>
        <v>789493.11</v>
      </c>
      <c r="I375" s="43">
        <f t="shared" si="109"/>
        <v>2021</v>
      </c>
      <c r="J375" s="58">
        <f t="shared" si="109"/>
        <v>30</v>
      </c>
      <c r="K375" s="187">
        <f t="shared" si="109"/>
        <v>0</v>
      </c>
      <c r="L375" s="58">
        <f t="shared" si="109"/>
        <v>263672.8175889462</v>
      </c>
      <c r="N375" s="49">
        <f t="shared" ref="N375:N438" si="110">L375*IF(K375=1,$F$19,1)</f>
        <v>263672.8175889462</v>
      </c>
      <c r="P375" s="44">
        <f t="shared" si="101"/>
        <v>6.5</v>
      </c>
      <c r="R375" s="49">
        <f t="shared" si="93"/>
        <v>47461.107166010319</v>
      </c>
      <c r="S375" s="49">
        <f t="shared" si="93"/>
        <v>37968.885732808259</v>
      </c>
      <c r="T375" s="49">
        <f t="shared" si="93"/>
        <v>33750.120651385114</v>
      </c>
      <c r="U375" s="49">
        <f t="shared" si="93"/>
        <v>33750.120651385114</v>
      </c>
      <c r="V375" s="49">
        <f t="shared" si="93"/>
        <v>33750.120651385114</v>
      </c>
      <c r="X375" s="49">
        <f t="shared" si="94"/>
        <v>4056.504885983788</v>
      </c>
      <c r="Y375" s="49">
        <f t="shared" si="94"/>
        <v>4056.5048859837875</v>
      </c>
      <c r="Z375" s="49">
        <f t="shared" si="94"/>
        <v>4056.5048859837875</v>
      </c>
      <c r="AA375" s="49">
        <f t="shared" si="94"/>
        <v>4056.5048859837875</v>
      </c>
      <c r="AB375" s="49">
        <f t="shared" si="94"/>
        <v>4056.5048859837875</v>
      </c>
      <c r="AD375" s="49">
        <f t="shared" ref="AD375:AD438" si="111">IF(OR(AD$305&lt;=$G375+$J375,$J375=0),IF(AC375=0,$L375,AC375)-R375-X375,0)</f>
        <v>212155.2055369521</v>
      </c>
      <c r="AE375" s="49">
        <f t="shared" ref="AE375:AE438" si="112">IF(OR(AE$305&lt;=$G375+$J375,$J375=0),IF(AD375=0,$L375,AD375)-S375-Y375,0)</f>
        <v>170129.81491816003</v>
      </c>
      <c r="AF375" s="49">
        <f t="shared" ref="AF375:AF438" si="113">IF(OR(AF$305&lt;=$G375+$J375,$J375=0),IF(AE375=0,$L375,AE375)-T375-Z375,0)</f>
        <v>132323.18938079113</v>
      </c>
      <c r="AG375" s="49">
        <f t="shared" ref="AG375:AG438" si="114">IF(OR(AG$305&lt;=$G375+$J375,$J375=0),IF(AF375=0,$L375,AF375)-U375-AA375,0)</f>
        <v>94516.563843422235</v>
      </c>
      <c r="AH375" s="49">
        <f t="shared" ref="AH375:AH438" si="115">IF(OR(AH$305&lt;=$G375+$J375,$J375=0),IF(AG375=0,$L375,AG375)-V375-AB375,0)</f>
        <v>56709.938306053336</v>
      </c>
      <c r="AJ375" s="49">
        <f t="shared" si="102"/>
        <v>58730.889040250477</v>
      </c>
      <c r="AK375" s="49">
        <f t="shared" si="103"/>
        <v>47639.674511091325</v>
      </c>
      <c r="AL375" s="49">
        <f t="shared" si="104"/>
        <v>42834.906733838958</v>
      </c>
      <c r="AM375" s="49">
        <f t="shared" si="105"/>
        <v>41398.254963418942</v>
      </c>
      <c r="AN375" s="49">
        <f t="shared" si="106"/>
        <v>39961.603192998926</v>
      </c>
    </row>
    <row r="376" spans="2:40">
      <c r="B376" s="43" t="str">
        <f t="shared" si="99"/>
        <v>Asset 70</v>
      </c>
      <c r="F376" s="43" t="str">
        <f t="shared" ref="F376:L376" si="116">F128</f>
        <v>20 Kantoorgebouwen</v>
      </c>
      <c r="G376" s="43">
        <f t="shared" si="116"/>
        <v>1995</v>
      </c>
      <c r="H376" s="58">
        <f t="shared" si="116"/>
        <v>93310335.520000011</v>
      </c>
      <c r="I376" s="43">
        <f t="shared" si="116"/>
        <v>2021</v>
      </c>
      <c r="J376" s="58">
        <f t="shared" si="116"/>
        <v>30</v>
      </c>
      <c r="K376" s="187">
        <f t="shared" si="116"/>
        <v>0</v>
      </c>
      <c r="L376" s="58">
        <f t="shared" si="116"/>
        <v>17806929.596040629</v>
      </c>
      <c r="N376" s="49">
        <f t="shared" si="110"/>
        <v>17806929.596040629</v>
      </c>
      <c r="P376" s="44">
        <f t="shared" si="101"/>
        <v>3.5</v>
      </c>
      <c r="R376" s="49">
        <f t="shared" si="93"/>
        <v>5952602.1792478682</v>
      </c>
      <c r="S376" s="49">
        <f t="shared" si="93"/>
        <v>4029453.7828754797</v>
      </c>
      <c r="T376" s="49">
        <f t="shared" si="93"/>
        <v>4029453.7828754797</v>
      </c>
      <c r="U376" s="49">
        <f t="shared" si="93"/>
        <v>2014726.8914377398</v>
      </c>
      <c r="V376" s="49">
        <f t="shared" si="93"/>
        <v>0</v>
      </c>
      <c r="X376" s="49">
        <f t="shared" si="94"/>
        <v>508769.41702973231</v>
      </c>
      <c r="Y376" s="49">
        <f t="shared" si="94"/>
        <v>508769.41702973231</v>
      </c>
      <c r="Z376" s="49">
        <f t="shared" si="94"/>
        <v>508769.41702973231</v>
      </c>
      <c r="AA376" s="49">
        <f t="shared" si="94"/>
        <v>254384.70851486616</v>
      </c>
      <c r="AB376" s="49">
        <f t="shared" si="94"/>
        <v>0</v>
      </c>
      <c r="AD376" s="49">
        <f t="shared" si="111"/>
        <v>11345557.999763029</v>
      </c>
      <c r="AE376" s="49">
        <f t="shared" si="112"/>
        <v>6807334.7998578167</v>
      </c>
      <c r="AF376" s="49">
        <f t="shared" si="113"/>
        <v>2269111.5999526046</v>
      </c>
      <c r="AG376" s="49">
        <f t="shared" si="114"/>
        <v>-1.3678800314664841E-9</v>
      </c>
      <c r="AH376" s="49">
        <f t="shared" si="115"/>
        <v>0</v>
      </c>
      <c r="AJ376" s="49">
        <f t="shared" si="102"/>
        <v>6847120.5682695433</v>
      </c>
      <c r="AK376" s="49">
        <f t="shared" si="103"/>
        <v>4762865.2483005198</v>
      </c>
      <c r="AL376" s="49">
        <f t="shared" si="104"/>
        <v>4624449.4407034107</v>
      </c>
      <c r="AM376" s="49">
        <f t="shared" si="105"/>
        <v>2269111.599952606</v>
      </c>
      <c r="AN376" s="49">
        <f t="shared" si="106"/>
        <v>0</v>
      </c>
    </row>
    <row r="377" spans="2:40">
      <c r="B377" s="43" t="str">
        <f t="shared" si="99"/>
        <v>Asset 71</v>
      </c>
      <c r="F377" s="43" t="str">
        <f t="shared" ref="F377:L377" si="117">F129</f>
        <v>09 Bedrijfsinventaris</v>
      </c>
      <c r="G377" s="43">
        <f t="shared" si="117"/>
        <v>1997</v>
      </c>
      <c r="H377" s="58">
        <f t="shared" si="117"/>
        <v>3767.74</v>
      </c>
      <c r="I377" s="43">
        <f t="shared" si="117"/>
        <v>2021</v>
      </c>
      <c r="J377" s="58">
        <f t="shared" si="117"/>
        <v>10</v>
      </c>
      <c r="K377" s="187">
        <f t="shared" si="117"/>
        <v>1</v>
      </c>
      <c r="L377" s="58">
        <f t="shared" si="117"/>
        <v>0</v>
      </c>
      <c r="N377" s="49">
        <f t="shared" si="110"/>
        <v>0</v>
      </c>
      <c r="P377" s="44">
        <f t="shared" si="101"/>
        <v>0</v>
      </c>
      <c r="R377" s="49">
        <f t="shared" ref="R377:V386" si="118">IF(R$305&lt;=$G377+$J377,VDB($L377*(1-$F$25),0,$P377,R$305-2022,MIN(R$305-2021,$P377),$F$22),0)</f>
        <v>0</v>
      </c>
      <c r="S377" s="49">
        <f t="shared" si="118"/>
        <v>0</v>
      </c>
      <c r="T377" s="49">
        <f t="shared" si="118"/>
        <v>0</v>
      </c>
      <c r="U377" s="49">
        <f t="shared" si="118"/>
        <v>0</v>
      </c>
      <c r="V377" s="49">
        <f t="shared" si="118"/>
        <v>0</v>
      </c>
      <c r="X377" s="49">
        <f t="shared" ref="X377:AB386" si="119">IF(X$305&lt;=$G377+$J377,VDB($L377*$F$25,0,$P377,X$305-2022,MIN(X$305-2021,$P377),1),0)</f>
        <v>0</v>
      </c>
      <c r="Y377" s="49">
        <f t="shared" si="119"/>
        <v>0</v>
      </c>
      <c r="Z377" s="49">
        <f t="shared" si="119"/>
        <v>0</v>
      </c>
      <c r="AA377" s="49">
        <f t="shared" si="119"/>
        <v>0</v>
      </c>
      <c r="AB377" s="49">
        <f t="shared" si="119"/>
        <v>0</v>
      </c>
      <c r="AD377" s="49">
        <f t="shared" si="111"/>
        <v>0</v>
      </c>
      <c r="AE377" s="49">
        <f t="shared" si="112"/>
        <v>0</v>
      </c>
      <c r="AF377" s="49">
        <f t="shared" si="113"/>
        <v>0</v>
      </c>
      <c r="AG377" s="49">
        <f t="shared" si="114"/>
        <v>0</v>
      </c>
      <c r="AH377" s="49">
        <f t="shared" si="115"/>
        <v>0</v>
      </c>
      <c r="AJ377" s="49">
        <f t="shared" si="102"/>
        <v>0</v>
      </c>
      <c r="AK377" s="49">
        <f t="shared" si="103"/>
        <v>0</v>
      </c>
      <c r="AL377" s="49">
        <f t="shared" si="104"/>
        <v>0</v>
      </c>
      <c r="AM377" s="49">
        <f t="shared" si="105"/>
        <v>0</v>
      </c>
      <c r="AN377" s="49">
        <f t="shared" si="106"/>
        <v>0</v>
      </c>
    </row>
    <row r="378" spans="2:40">
      <c r="B378" s="43" t="str">
        <f t="shared" si="99"/>
        <v>Asset 72</v>
      </c>
      <c r="F378" s="43" t="str">
        <f t="shared" ref="F378:L378" si="120">F130</f>
        <v>08 Inrichting gebouwen</v>
      </c>
      <c r="G378" s="43">
        <f t="shared" si="120"/>
        <v>2002</v>
      </c>
      <c r="H378" s="58">
        <f t="shared" si="120"/>
        <v>257167.26</v>
      </c>
      <c r="I378" s="43">
        <f t="shared" si="120"/>
        <v>2021</v>
      </c>
      <c r="J378" s="58">
        <f t="shared" si="120"/>
        <v>10</v>
      </c>
      <c r="K378" s="187">
        <f t="shared" si="120"/>
        <v>0</v>
      </c>
      <c r="L378" s="58">
        <f t="shared" si="120"/>
        <v>0</v>
      </c>
      <c r="N378" s="49">
        <f t="shared" si="110"/>
        <v>0</v>
      </c>
      <c r="P378" s="44">
        <f t="shared" si="101"/>
        <v>0</v>
      </c>
      <c r="R378" s="49">
        <f t="shared" si="118"/>
        <v>0</v>
      </c>
      <c r="S378" s="49">
        <f t="shared" si="118"/>
        <v>0</v>
      </c>
      <c r="T378" s="49">
        <f t="shared" si="118"/>
        <v>0</v>
      </c>
      <c r="U378" s="49">
        <f t="shared" si="118"/>
        <v>0</v>
      </c>
      <c r="V378" s="49">
        <f t="shared" si="118"/>
        <v>0</v>
      </c>
      <c r="X378" s="49">
        <f t="shared" si="119"/>
        <v>0</v>
      </c>
      <c r="Y378" s="49">
        <f t="shared" si="119"/>
        <v>0</v>
      </c>
      <c r="Z378" s="49">
        <f t="shared" si="119"/>
        <v>0</v>
      </c>
      <c r="AA378" s="49">
        <f t="shared" si="119"/>
        <v>0</v>
      </c>
      <c r="AB378" s="49">
        <f t="shared" si="119"/>
        <v>0</v>
      </c>
      <c r="AD378" s="49">
        <f t="shared" si="111"/>
        <v>0</v>
      </c>
      <c r="AE378" s="49">
        <f t="shared" si="112"/>
        <v>0</v>
      </c>
      <c r="AF378" s="49">
        <f t="shared" si="113"/>
        <v>0</v>
      </c>
      <c r="AG378" s="49">
        <f t="shared" si="114"/>
        <v>0</v>
      </c>
      <c r="AH378" s="49">
        <f t="shared" si="115"/>
        <v>0</v>
      </c>
      <c r="AJ378" s="49">
        <f t="shared" si="102"/>
        <v>0</v>
      </c>
      <c r="AK378" s="49">
        <f t="shared" si="103"/>
        <v>0</v>
      </c>
      <c r="AL378" s="49">
        <f t="shared" si="104"/>
        <v>0</v>
      </c>
      <c r="AM378" s="49">
        <f t="shared" si="105"/>
        <v>0</v>
      </c>
      <c r="AN378" s="49">
        <f t="shared" si="106"/>
        <v>0</v>
      </c>
    </row>
    <row r="379" spans="2:40">
      <c r="B379" s="43" t="str">
        <f t="shared" si="99"/>
        <v>Asset 73</v>
      </c>
      <c r="F379" s="43" t="str">
        <f t="shared" ref="F379:L379" si="121">F131</f>
        <v>20 Kantoorgebouwen</v>
      </c>
      <c r="G379" s="43">
        <f t="shared" si="121"/>
        <v>1997</v>
      </c>
      <c r="H379" s="58">
        <f t="shared" si="121"/>
        <v>9956.39</v>
      </c>
      <c r="I379" s="43">
        <f t="shared" si="121"/>
        <v>2021</v>
      </c>
      <c r="J379" s="58">
        <f t="shared" si="121"/>
        <v>30</v>
      </c>
      <c r="K379" s="187">
        <f t="shared" si="121"/>
        <v>0</v>
      </c>
      <c r="L379" s="58">
        <f t="shared" si="121"/>
        <v>2886.7927731398736</v>
      </c>
      <c r="N379" s="49">
        <f t="shared" si="110"/>
        <v>2886.7927731398736</v>
      </c>
      <c r="P379" s="44">
        <f t="shared" si="101"/>
        <v>5.5</v>
      </c>
      <c r="R379" s="49">
        <f t="shared" si="118"/>
        <v>614.09955355884586</v>
      </c>
      <c r="S379" s="49">
        <f t="shared" si="118"/>
        <v>468.94874999039138</v>
      </c>
      <c r="T379" s="49">
        <f t="shared" si="118"/>
        <v>432.8757692218997</v>
      </c>
      <c r="U379" s="49">
        <f t="shared" si="118"/>
        <v>432.8757692218997</v>
      </c>
      <c r="V379" s="49">
        <f t="shared" si="118"/>
        <v>432.8757692218997</v>
      </c>
      <c r="X379" s="49">
        <f t="shared" si="119"/>
        <v>52.487141329815884</v>
      </c>
      <c r="Y379" s="49">
        <f t="shared" si="119"/>
        <v>52.487141329815891</v>
      </c>
      <c r="Z379" s="49">
        <f t="shared" si="119"/>
        <v>52.487141329815891</v>
      </c>
      <c r="AA379" s="49">
        <f t="shared" si="119"/>
        <v>52.487141329815891</v>
      </c>
      <c r="AB379" s="49">
        <f t="shared" si="119"/>
        <v>52.487141329815891</v>
      </c>
      <c r="AD379" s="49">
        <f t="shared" si="111"/>
        <v>2220.2060782512117</v>
      </c>
      <c r="AE379" s="49">
        <f t="shared" si="112"/>
        <v>1698.7701869310044</v>
      </c>
      <c r="AF379" s="49">
        <f t="shared" si="113"/>
        <v>1213.407276379289</v>
      </c>
      <c r="AG379" s="49">
        <f t="shared" si="114"/>
        <v>728.04436582757342</v>
      </c>
      <c r="AH379" s="49">
        <f t="shared" si="115"/>
        <v>242.68145527585781</v>
      </c>
      <c r="AJ379" s="49">
        <f t="shared" si="102"/>
        <v>742.07370154920295</v>
      </c>
      <c r="AK379" s="49">
        <f t="shared" si="103"/>
        <v>577.49530748893039</v>
      </c>
      <c r="AL379" s="49">
        <f t="shared" si="104"/>
        <v>531.4723870541286</v>
      </c>
      <c r="AM379" s="49">
        <f t="shared" si="105"/>
        <v>513.02859645316335</v>
      </c>
      <c r="AN379" s="49">
        <f t="shared" si="106"/>
        <v>494.58480585219814</v>
      </c>
    </row>
    <row r="380" spans="2:40">
      <c r="B380" s="43" t="str">
        <f t="shared" si="99"/>
        <v>Asset 74</v>
      </c>
      <c r="F380" s="43" t="str">
        <f t="shared" ref="F380:L380" si="122">F132</f>
        <v>09 Bedrijfsinventaris</v>
      </c>
      <c r="G380" s="43">
        <f t="shared" si="122"/>
        <v>2002</v>
      </c>
      <c r="H380" s="58">
        <f t="shared" si="122"/>
        <v>259859.76</v>
      </c>
      <c r="I380" s="43">
        <f t="shared" si="122"/>
        <v>2021</v>
      </c>
      <c r="J380" s="58">
        <f t="shared" si="122"/>
        <v>10</v>
      </c>
      <c r="K380" s="187">
        <f t="shared" si="122"/>
        <v>1</v>
      </c>
      <c r="L380" s="58">
        <f t="shared" si="122"/>
        <v>0</v>
      </c>
      <c r="N380" s="49">
        <f t="shared" si="110"/>
        <v>0</v>
      </c>
      <c r="P380" s="44">
        <f t="shared" si="101"/>
        <v>0</v>
      </c>
      <c r="R380" s="49">
        <f t="shared" si="118"/>
        <v>0</v>
      </c>
      <c r="S380" s="49">
        <f t="shared" si="118"/>
        <v>0</v>
      </c>
      <c r="T380" s="49">
        <f t="shared" si="118"/>
        <v>0</v>
      </c>
      <c r="U380" s="49">
        <f t="shared" si="118"/>
        <v>0</v>
      </c>
      <c r="V380" s="49">
        <f t="shared" si="118"/>
        <v>0</v>
      </c>
      <c r="X380" s="49">
        <f t="shared" si="119"/>
        <v>0</v>
      </c>
      <c r="Y380" s="49">
        <f t="shared" si="119"/>
        <v>0</v>
      </c>
      <c r="Z380" s="49">
        <f t="shared" si="119"/>
        <v>0</v>
      </c>
      <c r="AA380" s="49">
        <f t="shared" si="119"/>
        <v>0</v>
      </c>
      <c r="AB380" s="49">
        <f t="shared" si="119"/>
        <v>0</v>
      </c>
      <c r="AD380" s="49">
        <f t="shared" si="111"/>
        <v>0</v>
      </c>
      <c r="AE380" s="49">
        <f t="shared" si="112"/>
        <v>0</v>
      </c>
      <c r="AF380" s="49">
        <f t="shared" si="113"/>
        <v>0</v>
      </c>
      <c r="AG380" s="49">
        <f t="shared" si="114"/>
        <v>0</v>
      </c>
      <c r="AH380" s="49">
        <f t="shared" si="115"/>
        <v>0</v>
      </c>
      <c r="AJ380" s="49">
        <f t="shared" si="102"/>
        <v>0</v>
      </c>
      <c r="AK380" s="49">
        <f t="shared" si="103"/>
        <v>0</v>
      </c>
      <c r="AL380" s="49">
        <f t="shared" si="104"/>
        <v>0</v>
      </c>
      <c r="AM380" s="49">
        <f t="shared" si="105"/>
        <v>0</v>
      </c>
      <c r="AN380" s="49">
        <f t="shared" si="106"/>
        <v>0</v>
      </c>
    </row>
    <row r="381" spans="2:40">
      <c r="B381" s="43" t="str">
        <f t="shared" si="99"/>
        <v>Asset 75</v>
      </c>
      <c r="F381" s="43" t="str">
        <f t="shared" ref="F381:L381" si="123">F133</f>
        <v>37 ICT middelen 1</v>
      </c>
      <c r="G381" s="43">
        <f t="shared" si="123"/>
        <v>1998</v>
      </c>
      <c r="H381" s="58">
        <f t="shared" si="123"/>
        <v>194674.43</v>
      </c>
      <c r="I381" s="43">
        <f t="shared" si="123"/>
        <v>2021</v>
      </c>
      <c r="J381" s="58">
        <f t="shared" si="123"/>
        <v>5</v>
      </c>
      <c r="K381" s="187">
        <f t="shared" si="123"/>
        <v>1</v>
      </c>
      <c r="L381" s="58">
        <f t="shared" si="123"/>
        <v>0</v>
      </c>
      <c r="N381" s="49">
        <f t="shared" si="110"/>
        <v>0</v>
      </c>
      <c r="P381" s="44">
        <f t="shared" si="101"/>
        <v>0</v>
      </c>
      <c r="R381" s="49">
        <f t="shared" si="118"/>
        <v>0</v>
      </c>
      <c r="S381" s="49">
        <f t="shared" si="118"/>
        <v>0</v>
      </c>
      <c r="T381" s="49">
        <f t="shared" si="118"/>
        <v>0</v>
      </c>
      <c r="U381" s="49">
        <f t="shared" si="118"/>
        <v>0</v>
      </c>
      <c r="V381" s="49">
        <f t="shared" si="118"/>
        <v>0</v>
      </c>
      <c r="X381" s="49">
        <f t="shared" si="119"/>
        <v>0</v>
      </c>
      <c r="Y381" s="49">
        <f t="shared" si="119"/>
        <v>0</v>
      </c>
      <c r="Z381" s="49">
        <f t="shared" si="119"/>
        <v>0</v>
      </c>
      <c r="AA381" s="49">
        <f t="shared" si="119"/>
        <v>0</v>
      </c>
      <c r="AB381" s="49">
        <f t="shared" si="119"/>
        <v>0</v>
      </c>
      <c r="AD381" s="49">
        <f t="shared" si="111"/>
        <v>0</v>
      </c>
      <c r="AE381" s="49">
        <f t="shared" si="112"/>
        <v>0</v>
      </c>
      <c r="AF381" s="49">
        <f t="shared" si="113"/>
        <v>0</v>
      </c>
      <c r="AG381" s="49">
        <f t="shared" si="114"/>
        <v>0</v>
      </c>
      <c r="AH381" s="49">
        <f t="shared" si="115"/>
        <v>0</v>
      </c>
      <c r="AJ381" s="49">
        <f t="shared" si="102"/>
        <v>0</v>
      </c>
      <c r="AK381" s="49">
        <f t="shared" si="103"/>
        <v>0</v>
      </c>
      <c r="AL381" s="49">
        <f t="shared" si="104"/>
        <v>0</v>
      </c>
      <c r="AM381" s="49">
        <f t="shared" si="105"/>
        <v>0</v>
      </c>
      <c r="AN381" s="49">
        <f t="shared" si="106"/>
        <v>0</v>
      </c>
    </row>
    <row r="382" spans="2:40">
      <c r="B382" s="43" t="str">
        <f t="shared" si="99"/>
        <v>Asset 76</v>
      </c>
      <c r="F382" s="43" t="str">
        <f t="shared" ref="F382:L382" si="124">F134</f>
        <v>13 Aanhangwagens</v>
      </c>
      <c r="G382" s="43">
        <f t="shared" si="124"/>
        <v>2000</v>
      </c>
      <c r="H382" s="58">
        <f t="shared" si="124"/>
        <v>5437.76</v>
      </c>
      <c r="I382" s="43">
        <f t="shared" si="124"/>
        <v>2021</v>
      </c>
      <c r="J382" s="58">
        <f t="shared" si="124"/>
        <v>10</v>
      </c>
      <c r="K382" s="187">
        <f t="shared" si="124"/>
        <v>1</v>
      </c>
      <c r="L382" s="58">
        <f t="shared" si="124"/>
        <v>0</v>
      </c>
      <c r="N382" s="49">
        <f t="shared" si="110"/>
        <v>0</v>
      </c>
      <c r="P382" s="44">
        <f t="shared" si="101"/>
        <v>0</v>
      </c>
      <c r="R382" s="49">
        <f t="shared" si="118"/>
        <v>0</v>
      </c>
      <c r="S382" s="49">
        <f t="shared" si="118"/>
        <v>0</v>
      </c>
      <c r="T382" s="49">
        <f t="shared" si="118"/>
        <v>0</v>
      </c>
      <c r="U382" s="49">
        <f t="shared" si="118"/>
        <v>0</v>
      </c>
      <c r="V382" s="49">
        <f t="shared" si="118"/>
        <v>0</v>
      </c>
      <c r="X382" s="49">
        <f t="shared" si="119"/>
        <v>0</v>
      </c>
      <c r="Y382" s="49">
        <f t="shared" si="119"/>
        <v>0</v>
      </c>
      <c r="Z382" s="49">
        <f t="shared" si="119"/>
        <v>0</v>
      </c>
      <c r="AA382" s="49">
        <f t="shared" si="119"/>
        <v>0</v>
      </c>
      <c r="AB382" s="49">
        <f t="shared" si="119"/>
        <v>0</v>
      </c>
      <c r="AD382" s="49">
        <f t="shared" si="111"/>
        <v>0</v>
      </c>
      <c r="AE382" s="49">
        <f t="shared" si="112"/>
        <v>0</v>
      </c>
      <c r="AF382" s="49">
        <f t="shared" si="113"/>
        <v>0</v>
      </c>
      <c r="AG382" s="49">
        <f t="shared" si="114"/>
        <v>0</v>
      </c>
      <c r="AH382" s="49">
        <f t="shared" si="115"/>
        <v>0</v>
      </c>
      <c r="AJ382" s="49">
        <f t="shared" si="102"/>
        <v>0</v>
      </c>
      <c r="AK382" s="49">
        <f t="shared" si="103"/>
        <v>0</v>
      </c>
      <c r="AL382" s="49">
        <f t="shared" si="104"/>
        <v>0</v>
      </c>
      <c r="AM382" s="49">
        <f t="shared" si="105"/>
        <v>0</v>
      </c>
      <c r="AN382" s="49">
        <f t="shared" si="106"/>
        <v>0</v>
      </c>
    </row>
    <row r="383" spans="2:40">
      <c r="B383" s="43" t="str">
        <f t="shared" si="99"/>
        <v>Asset 77</v>
      </c>
      <c r="F383" s="43" t="str">
        <f t="shared" ref="F383:L383" si="125">F135</f>
        <v>09 Bedrijfsinventaris</v>
      </c>
      <c r="G383" s="43">
        <f t="shared" si="125"/>
        <v>1998</v>
      </c>
      <c r="H383" s="58">
        <f t="shared" si="125"/>
        <v>159402.09</v>
      </c>
      <c r="I383" s="43">
        <f t="shared" si="125"/>
        <v>2021</v>
      </c>
      <c r="J383" s="58">
        <f t="shared" si="125"/>
        <v>10</v>
      </c>
      <c r="K383" s="187">
        <f t="shared" si="125"/>
        <v>1</v>
      </c>
      <c r="L383" s="58">
        <f t="shared" si="125"/>
        <v>0</v>
      </c>
      <c r="N383" s="49">
        <f t="shared" si="110"/>
        <v>0</v>
      </c>
      <c r="P383" s="44">
        <f t="shared" si="101"/>
        <v>0</v>
      </c>
      <c r="R383" s="49">
        <f t="shared" si="118"/>
        <v>0</v>
      </c>
      <c r="S383" s="49">
        <f t="shared" si="118"/>
        <v>0</v>
      </c>
      <c r="T383" s="49">
        <f t="shared" si="118"/>
        <v>0</v>
      </c>
      <c r="U383" s="49">
        <f t="shared" si="118"/>
        <v>0</v>
      </c>
      <c r="V383" s="49">
        <f t="shared" si="118"/>
        <v>0</v>
      </c>
      <c r="X383" s="49">
        <f t="shared" si="119"/>
        <v>0</v>
      </c>
      <c r="Y383" s="49">
        <f t="shared" si="119"/>
        <v>0</v>
      </c>
      <c r="Z383" s="49">
        <f t="shared" si="119"/>
        <v>0</v>
      </c>
      <c r="AA383" s="49">
        <f t="shared" si="119"/>
        <v>0</v>
      </c>
      <c r="AB383" s="49">
        <f t="shared" si="119"/>
        <v>0</v>
      </c>
      <c r="AD383" s="49">
        <f t="shared" si="111"/>
        <v>0</v>
      </c>
      <c r="AE383" s="49">
        <f t="shared" si="112"/>
        <v>0</v>
      </c>
      <c r="AF383" s="49">
        <f t="shared" si="113"/>
        <v>0</v>
      </c>
      <c r="AG383" s="49">
        <f t="shared" si="114"/>
        <v>0</v>
      </c>
      <c r="AH383" s="49">
        <f t="shared" si="115"/>
        <v>0</v>
      </c>
      <c r="AJ383" s="49">
        <f t="shared" si="102"/>
        <v>0</v>
      </c>
      <c r="AK383" s="49">
        <f t="shared" si="103"/>
        <v>0</v>
      </c>
      <c r="AL383" s="49">
        <f t="shared" si="104"/>
        <v>0</v>
      </c>
      <c r="AM383" s="49">
        <f t="shared" si="105"/>
        <v>0</v>
      </c>
      <c r="AN383" s="49">
        <f t="shared" si="106"/>
        <v>0</v>
      </c>
    </row>
    <row r="384" spans="2:40">
      <c r="B384" s="43" t="str">
        <f t="shared" si="99"/>
        <v>Asset 78</v>
      </c>
      <c r="F384" s="43" t="str">
        <f t="shared" ref="F384:L384" si="126">F136</f>
        <v>08 Inrichting gebouwen</v>
      </c>
      <c r="G384" s="43">
        <f t="shared" si="126"/>
        <v>1998</v>
      </c>
      <c r="H384" s="58">
        <f t="shared" si="126"/>
        <v>120568.99000000002</v>
      </c>
      <c r="I384" s="43">
        <f t="shared" si="126"/>
        <v>2021</v>
      </c>
      <c r="J384" s="58">
        <f t="shared" si="126"/>
        <v>10</v>
      </c>
      <c r="K384" s="187">
        <f t="shared" si="126"/>
        <v>0</v>
      </c>
      <c r="L384" s="58">
        <f t="shared" si="126"/>
        <v>0</v>
      </c>
      <c r="N384" s="49">
        <f t="shared" si="110"/>
        <v>0</v>
      </c>
      <c r="P384" s="44">
        <f t="shared" si="101"/>
        <v>0</v>
      </c>
      <c r="R384" s="49">
        <f t="shared" si="118"/>
        <v>0</v>
      </c>
      <c r="S384" s="49">
        <f t="shared" si="118"/>
        <v>0</v>
      </c>
      <c r="T384" s="49">
        <f t="shared" si="118"/>
        <v>0</v>
      </c>
      <c r="U384" s="49">
        <f t="shared" si="118"/>
        <v>0</v>
      </c>
      <c r="V384" s="49">
        <f t="shared" si="118"/>
        <v>0</v>
      </c>
      <c r="X384" s="49">
        <f t="shared" si="119"/>
        <v>0</v>
      </c>
      <c r="Y384" s="49">
        <f t="shared" si="119"/>
        <v>0</v>
      </c>
      <c r="Z384" s="49">
        <f t="shared" si="119"/>
        <v>0</v>
      </c>
      <c r="AA384" s="49">
        <f t="shared" si="119"/>
        <v>0</v>
      </c>
      <c r="AB384" s="49">
        <f t="shared" si="119"/>
        <v>0</v>
      </c>
      <c r="AD384" s="49">
        <f t="shared" si="111"/>
        <v>0</v>
      </c>
      <c r="AE384" s="49">
        <f t="shared" si="112"/>
        <v>0</v>
      </c>
      <c r="AF384" s="49">
        <f t="shared" si="113"/>
        <v>0</v>
      </c>
      <c r="AG384" s="49">
        <f t="shared" si="114"/>
        <v>0</v>
      </c>
      <c r="AH384" s="49">
        <f t="shared" si="115"/>
        <v>0</v>
      </c>
      <c r="AJ384" s="49">
        <f t="shared" si="102"/>
        <v>0</v>
      </c>
      <c r="AK384" s="49">
        <f t="shared" si="103"/>
        <v>0</v>
      </c>
      <c r="AL384" s="49">
        <f t="shared" si="104"/>
        <v>0</v>
      </c>
      <c r="AM384" s="49">
        <f t="shared" si="105"/>
        <v>0</v>
      </c>
      <c r="AN384" s="49">
        <f t="shared" si="106"/>
        <v>0</v>
      </c>
    </row>
    <row r="385" spans="2:40">
      <c r="B385" s="43" t="str">
        <f t="shared" si="99"/>
        <v>Asset 79</v>
      </c>
      <c r="F385" s="43" t="str">
        <f t="shared" ref="F385:L385" si="127">F137</f>
        <v>37 ICT middelen 1</v>
      </c>
      <c r="G385" s="43">
        <f t="shared" si="127"/>
        <v>2002</v>
      </c>
      <c r="H385" s="58">
        <f t="shared" si="127"/>
        <v>342396.39</v>
      </c>
      <c r="I385" s="43">
        <f t="shared" si="127"/>
        <v>2021</v>
      </c>
      <c r="J385" s="58">
        <f t="shared" si="127"/>
        <v>5</v>
      </c>
      <c r="K385" s="187">
        <f t="shared" si="127"/>
        <v>1</v>
      </c>
      <c r="L385" s="58">
        <f t="shared" si="127"/>
        <v>0</v>
      </c>
      <c r="N385" s="49">
        <f t="shared" si="110"/>
        <v>0</v>
      </c>
      <c r="P385" s="44">
        <f t="shared" si="101"/>
        <v>0</v>
      </c>
      <c r="R385" s="49">
        <f t="shared" si="118"/>
        <v>0</v>
      </c>
      <c r="S385" s="49">
        <f t="shared" si="118"/>
        <v>0</v>
      </c>
      <c r="T385" s="49">
        <f t="shared" si="118"/>
        <v>0</v>
      </c>
      <c r="U385" s="49">
        <f t="shared" si="118"/>
        <v>0</v>
      </c>
      <c r="V385" s="49">
        <f t="shared" si="118"/>
        <v>0</v>
      </c>
      <c r="X385" s="49">
        <f t="shared" si="119"/>
        <v>0</v>
      </c>
      <c r="Y385" s="49">
        <f t="shared" si="119"/>
        <v>0</v>
      </c>
      <c r="Z385" s="49">
        <f t="shared" si="119"/>
        <v>0</v>
      </c>
      <c r="AA385" s="49">
        <f t="shared" si="119"/>
        <v>0</v>
      </c>
      <c r="AB385" s="49">
        <f t="shared" si="119"/>
        <v>0</v>
      </c>
      <c r="AD385" s="49">
        <f t="shared" si="111"/>
        <v>0</v>
      </c>
      <c r="AE385" s="49">
        <f t="shared" si="112"/>
        <v>0</v>
      </c>
      <c r="AF385" s="49">
        <f t="shared" si="113"/>
        <v>0</v>
      </c>
      <c r="AG385" s="49">
        <f t="shared" si="114"/>
        <v>0</v>
      </c>
      <c r="AH385" s="49">
        <f t="shared" si="115"/>
        <v>0</v>
      </c>
      <c r="AJ385" s="49">
        <f t="shared" si="102"/>
        <v>0</v>
      </c>
      <c r="AK385" s="49">
        <f t="shared" si="103"/>
        <v>0</v>
      </c>
      <c r="AL385" s="49">
        <f t="shared" si="104"/>
        <v>0</v>
      </c>
      <c r="AM385" s="49">
        <f t="shared" si="105"/>
        <v>0</v>
      </c>
      <c r="AN385" s="49">
        <f t="shared" si="106"/>
        <v>0</v>
      </c>
    </row>
    <row r="386" spans="2:40">
      <c r="B386" s="43" t="str">
        <f t="shared" si="99"/>
        <v>Asset 80</v>
      </c>
      <c r="F386" s="43" t="str">
        <f t="shared" ref="F386:L386" si="128">F138</f>
        <v>37 ICT middelen 1 (gaschromatografen en comptabele meting)</v>
      </c>
      <c r="G386" s="43">
        <f t="shared" si="128"/>
        <v>2000</v>
      </c>
      <c r="H386" s="58">
        <f t="shared" si="128"/>
        <v>717051.87</v>
      </c>
      <c r="I386" s="43">
        <f t="shared" si="128"/>
        <v>2021</v>
      </c>
      <c r="J386" s="58">
        <f t="shared" si="128"/>
        <v>5</v>
      </c>
      <c r="K386" s="187">
        <f t="shared" si="128"/>
        <v>0</v>
      </c>
      <c r="L386" s="58">
        <f t="shared" si="128"/>
        <v>0</v>
      </c>
      <c r="N386" s="49">
        <f t="shared" si="110"/>
        <v>0</v>
      </c>
      <c r="P386" s="44">
        <f t="shared" si="101"/>
        <v>0</v>
      </c>
      <c r="R386" s="49">
        <f t="shared" si="118"/>
        <v>0</v>
      </c>
      <c r="S386" s="49">
        <f t="shared" si="118"/>
        <v>0</v>
      </c>
      <c r="T386" s="49">
        <f t="shared" si="118"/>
        <v>0</v>
      </c>
      <c r="U386" s="49">
        <f t="shared" si="118"/>
        <v>0</v>
      </c>
      <c r="V386" s="49">
        <f t="shared" si="118"/>
        <v>0</v>
      </c>
      <c r="X386" s="49">
        <f t="shared" si="119"/>
        <v>0</v>
      </c>
      <c r="Y386" s="49">
        <f t="shared" si="119"/>
        <v>0</v>
      </c>
      <c r="Z386" s="49">
        <f t="shared" si="119"/>
        <v>0</v>
      </c>
      <c r="AA386" s="49">
        <f t="shared" si="119"/>
        <v>0</v>
      </c>
      <c r="AB386" s="49">
        <f t="shared" si="119"/>
        <v>0</v>
      </c>
      <c r="AD386" s="49">
        <f t="shared" si="111"/>
        <v>0</v>
      </c>
      <c r="AE386" s="49">
        <f t="shared" si="112"/>
        <v>0</v>
      </c>
      <c r="AF386" s="49">
        <f t="shared" si="113"/>
        <v>0</v>
      </c>
      <c r="AG386" s="49">
        <f t="shared" si="114"/>
        <v>0</v>
      </c>
      <c r="AH386" s="49">
        <f t="shared" si="115"/>
        <v>0</v>
      </c>
      <c r="AJ386" s="49">
        <f t="shared" si="102"/>
        <v>0</v>
      </c>
      <c r="AK386" s="49">
        <f t="shared" si="103"/>
        <v>0</v>
      </c>
      <c r="AL386" s="49">
        <f t="shared" si="104"/>
        <v>0</v>
      </c>
      <c r="AM386" s="49">
        <f t="shared" si="105"/>
        <v>0</v>
      </c>
      <c r="AN386" s="49">
        <f t="shared" si="106"/>
        <v>0</v>
      </c>
    </row>
    <row r="387" spans="2:40">
      <c r="B387" s="43" t="str">
        <f t="shared" si="99"/>
        <v>Asset 81</v>
      </c>
      <c r="F387" s="43" t="str">
        <f t="shared" ref="F387:L387" si="129">F139</f>
        <v>09 Bedrijfsinventaris</v>
      </c>
      <c r="G387" s="43">
        <f t="shared" si="129"/>
        <v>1999</v>
      </c>
      <c r="H387" s="58">
        <f t="shared" si="129"/>
        <v>64305.72</v>
      </c>
      <c r="I387" s="43">
        <f t="shared" si="129"/>
        <v>2021</v>
      </c>
      <c r="J387" s="58">
        <f t="shared" si="129"/>
        <v>10</v>
      </c>
      <c r="K387" s="187">
        <f t="shared" si="129"/>
        <v>1</v>
      </c>
      <c r="L387" s="58">
        <f t="shared" si="129"/>
        <v>0</v>
      </c>
      <c r="N387" s="49">
        <f t="shared" si="110"/>
        <v>0</v>
      </c>
      <c r="P387" s="44">
        <f t="shared" si="101"/>
        <v>0</v>
      </c>
      <c r="R387" s="49">
        <f t="shared" ref="R387:V396" si="130">IF(R$305&lt;=$G387+$J387,VDB($L387*(1-$F$25),0,$P387,R$305-2022,MIN(R$305-2021,$P387),$F$22),0)</f>
        <v>0</v>
      </c>
      <c r="S387" s="49">
        <f t="shared" si="130"/>
        <v>0</v>
      </c>
      <c r="T387" s="49">
        <f t="shared" si="130"/>
        <v>0</v>
      </c>
      <c r="U387" s="49">
        <f t="shared" si="130"/>
        <v>0</v>
      </c>
      <c r="V387" s="49">
        <f t="shared" si="130"/>
        <v>0</v>
      </c>
      <c r="X387" s="49">
        <f t="shared" ref="X387:AB396" si="131">IF(X$305&lt;=$G387+$J387,VDB($L387*$F$25,0,$P387,X$305-2022,MIN(X$305-2021,$P387),1),0)</f>
        <v>0</v>
      </c>
      <c r="Y387" s="49">
        <f t="shared" si="131"/>
        <v>0</v>
      </c>
      <c r="Z387" s="49">
        <f t="shared" si="131"/>
        <v>0</v>
      </c>
      <c r="AA387" s="49">
        <f t="shared" si="131"/>
        <v>0</v>
      </c>
      <c r="AB387" s="49">
        <f t="shared" si="131"/>
        <v>0</v>
      </c>
      <c r="AD387" s="49">
        <f t="shared" si="111"/>
        <v>0</v>
      </c>
      <c r="AE387" s="49">
        <f t="shared" si="112"/>
        <v>0</v>
      </c>
      <c r="AF387" s="49">
        <f t="shared" si="113"/>
        <v>0</v>
      </c>
      <c r="AG387" s="49">
        <f t="shared" si="114"/>
        <v>0</v>
      </c>
      <c r="AH387" s="49">
        <f t="shared" si="115"/>
        <v>0</v>
      </c>
      <c r="AJ387" s="49">
        <f t="shared" si="102"/>
        <v>0</v>
      </c>
      <c r="AK387" s="49">
        <f t="shared" si="103"/>
        <v>0</v>
      </c>
      <c r="AL387" s="49">
        <f t="shared" si="104"/>
        <v>0</v>
      </c>
      <c r="AM387" s="49">
        <f t="shared" si="105"/>
        <v>0</v>
      </c>
      <c r="AN387" s="49">
        <f t="shared" si="106"/>
        <v>0</v>
      </c>
    </row>
    <row r="388" spans="2:40">
      <c r="B388" s="43" t="str">
        <f t="shared" si="99"/>
        <v>Asset 82</v>
      </c>
      <c r="F388" s="43" t="str">
        <f t="shared" ref="F388:L388" si="132">F140</f>
        <v>08 Inrichting gebouwen</v>
      </c>
      <c r="G388" s="43">
        <f t="shared" si="132"/>
        <v>1999</v>
      </c>
      <c r="H388" s="58">
        <f t="shared" si="132"/>
        <v>41263.56</v>
      </c>
      <c r="I388" s="43">
        <f t="shared" si="132"/>
        <v>2021</v>
      </c>
      <c r="J388" s="58">
        <f t="shared" si="132"/>
        <v>10</v>
      </c>
      <c r="K388" s="187">
        <f t="shared" si="132"/>
        <v>0</v>
      </c>
      <c r="L388" s="58">
        <f t="shared" si="132"/>
        <v>0</v>
      </c>
      <c r="N388" s="49">
        <f t="shared" si="110"/>
        <v>0</v>
      </c>
      <c r="P388" s="44">
        <f t="shared" si="101"/>
        <v>0</v>
      </c>
      <c r="R388" s="49">
        <f t="shared" si="130"/>
        <v>0</v>
      </c>
      <c r="S388" s="49">
        <f t="shared" si="130"/>
        <v>0</v>
      </c>
      <c r="T388" s="49">
        <f t="shared" si="130"/>
        <v>0</v>
      </c>
      <c r="U388" s="49">
        <f t="shared" si="130"/>
        <v>0</v>
      </c>
      <c r="V388" s="49">
        <f t="shared" si="130"/>
        <v>0</v>
      </c>
      <c r="X388" s="49">
        <f t="shared" si="131"/>
        <v>0</v>
      </c>
      <c r="Y388" s="49">
        <f t="shared" si="131"/>
        <v>0</v>
      </c>
      <c r="Z388" s="49">
        <f t="shared" si="131"/>
        <v>0</v>
      </c>
      <c r="AA388" s="49">
        <f t="shared" si="131"/>
        <v>0</v>
      </c>
      <c r="AB388" s="49">
        <f t="shared" si="131"/>
        <v>0</v>
      </c>
      <c r="AD388" s="49">
        <f t="shared" si="111"/>
        <v>0</v>
      </c>
      <c r="AE388" s="49">
        <f t="shared" si="112"/>
        <v>0</v>
      </c>
      <c r="AF388" s="49">
        <f t="shared" si="113"/>
        <v>0</v>
      </c>
      <c r="AG388" s="49">
        <f t="shared" si="114"/>
        <v>0</v>
      </c>
      <c r="AH388" s="49">
        <f t="shared" si="115"/>
        <v>0</v>
      </c>
      <c r="AJ388" s="49">
        <f t="shared" si="102"/>
        <v>0</v>
      </c>
      <c r="AK388" s="49">
        <f t="shared" si="103"/>
        <v>0</v>
      </c>
      <c r="AL388" s="49">
        <f t="shared" si="104"/>
        <v>0</v>
      </c>
      <c r="AM388" s="49">
        <f t="shared" si="105"/>
        <v>0</v>
      </c>
      <c r="AN388" s="49">
        <f t="shared" si="106"/>
        <v>0</v>
      </c>
    </row>
    <row r="389" spans="2:40">
      <c r="B389" s="43" t="str">
        <f t="shared" si="99"/>
        <v>Asset 83</v>
      </c>
      <c r="F389" s="43" t="str">
        <f t="shared" ref="F389:L389" si="133">F141</f>
        <v>09 Bedrijfsinventaris</v>
      </c>
      <c r="G389" s="43">
        <f t="shared" si="133"/>
        <v>2000</v>
      </c>
      <c r="H389" s="58">
        <f t="shared" si="133"/>
        <v>5312.4</v>
      </c>
      <c r="I389" s="43">
        <f t="shared" si="133"/>
        <v>2021</v>
      </c>
      <c r="J389" s="58">
        <f t="shared" si="133"/>
        <v>10</v>
      </c>
      <c r="K389" s="187">
        <f t="shared" si="133"/>
        <v>1</v>
      </c>
      <c r="L389" s="58">
        <f t="shared" si="133"/>
        <v>0</v>
      </c>
      <c r="N389" s="49">
        <f t="shared" si="110"/>
        <v>0</v>
      </c>
      <c r="P389" s="44">
        <f t="shared" si="101"/>
        <v>0</v>
      </c>
      <c r="R389" s="49">
        <f t="shared" si="130"/>
        <v>0</v>
      </c>
      <c r="S389" s="49">
        <f t="shared" si="130"/>
        <v>0</v>
      </c>
      <c r="T389" s="49">
        <f t="shared" si="130"/>
        <v>0</v>
      </c>
      <c r="U389" s="49">
        <f t="shared" si="130"/>
        <v>0</v>
      </c>
      <c r="V389" s="49">
        <f t="shared" si="130"/>
        <v>0</v>
      </c>
      <c r="X389" s="49">
        <f t="shared" si="131"/>
        <v>0</v>
      </c>
      <c r="Y389" s="49">
        <f t="shared" si="131"/>
        <v>0</v>
      </c>
      <c r="Z389" s="49">
        <f t="shared" si="131"/>
        <v>0</v>
      </c>
      <c r="AA389" s="49">
        <f t="shared" si="131"/>
        <v>0</v>
      </c>
      <c r="AB389" s="49">
        <f t="shared" si="131"/>
        <v>0</v>
      </c>
      <c r="AD389" s="49">
        <f t="shared" si="111"/>
        <v>0</v>
      </c>
      <c r="AE389" s="49">
        <f t="shared" si="112"/>
        <v>0</v>
      </c>
      <c r="AF389" s="49">
        <f t="shared" si="113"/>
        <v>0</v>
      </c>
      <c r="AG389" s="49">
        <f t="shared" si="114"/>
        <v>0</v>
      </c>
      <c r="AH389" s="49">
        <f t="shared" si="115"/>
        <v>0</v>
      </c>
      <c r="AJ389" s="49">
        <f t="shared" si="102"/>
        <v>0</v>
      </c>
      <c r="AK389" s="49">
        <f t="shared" si="103"/>
        <v>0</v>
      </c>
      <c r="AL389" s="49">
        <f t="shared" si="104"/>
        <v>0</v>
      </c>
      <c r="AM389" s="49">
        <f t="shared" si="105"/>
        <v>0</v>
      </c>
      <c r="AN389" s="49">
        <f t="shared" si="106"/>
        <v>0</v>
      </c>
    </row>
    <row r="390" spans="2:40">
      <c r="B390" s="43" t="str">
        <f t="shared" si="99"/>
        <v>Asset 84</v>
      </c>
      <c r="F390" s="43" t="str">
        <f t="shared" ref="F390:L390" si="134">F142</f>
        <v>37 ICT middelen 1</v>
      </c>
      <c r="G390" s="43">
        <f t="shared" si="134"/>
        <v>2001</v>
      </c>
      <c r="H390" s="58">
        <f t="shared" si="134"/>
        <v>1754908.7700000003</v>
      </c>
      <c r="I390" s="43">
        <f t="shared" si="134"/>
        <v>2021</v>
      </c>
      <c r="J390" s="58">
        <f t="shared" si="134"/>
        <v>5</v>
      </c>
      <c r="K390" s="187">
        <f t="shared" si="134"/>
        <v>1</v>
      </c>
      <c r="L390" s="58">
        <f t="shared" si="134"/>
        <v>0</v>
      </c>
      <c r="N390" s="49">
        <f t="shared" si="110"/>
        <v>0</v>
      </c>
      <c r="P390" s="44">
        <f t="shared" si="101"/>
        <v>0</v>
      </c>
      <c r="R390" s="49">
        <f t="shared" si="130"/>
        <v>0</v>
      </c>
      <c r="S390" s="49">
        <f t="shared" si="130"/>
        <v>0</v>
      </c>
      <c r="T390" s="49">
        <f t="shared" si="130"/>
        <v>0</v>
      </c>
      <c r="U390" s="49">
        <f t="shared" si="130"/>
        <v>0</v>
      </c>
      <c r="V390" s="49">
        <f t="shared" si="130"/>
        <v>0</v>
      </c>
      <c r="X390" s="49">
        <f t="shared" si="131"/>
        <v>0</v>
      </c>
      <c r="Y390" s="49">
        <f t="shared" si="131"/>
        <v>0</v>
      </c>
      <c r="Z390" s="49">
        <f t="shared" si="131"/>
        <v>0</v>
      </c>
      <c r="AA390" s="49">
        <f t="shared" si="131"/>
        <v>0</v>
      </c>
      <c r="AB390" s="49">
        <f t="shared" si="131"/>
        <v>0</v>
      </c>
      <c r="AD390" s="49">
        <f t="shared" si="111"/>
        <v>0</v>
      </c>
      <c r="AE390" s="49">
        <f t="shared" si="112"/>
        <v>0</v>
      </c>
      <c r="AF390" s="49">
        <f t="shared" si="113"/>
        <v>0</v>
      </c>
      <c r="AG390" s="49">
        <f t="shared" si="114"/>
        <v>0</v>
      </c>
      <c r="AH390" s="49">
        <f t="shared" si="115"/>
        <v>0</v>
      </c>
      <c r="AJ390" s="49">
        <f t="shared" si="102"/>
        <v>0</v>
      </c>
      <c r="AK390" s="49">
        <f t="shared" si="103"/>
        <v>0</v>
      </c>
      <c r="AL390" s="49">
        <f t="shared" si="104"/>
        <v>0</v>
      </c>
      <c r="AM390" s="49">
        <f t="shared" si="105"/>
        <v>0</v>
      </c>
      <c r="AN390" s="49">
        <f t="shared" si="106"/>
        <v>0</v>
      </c>
    </row>
    <row r="391" spans="2:40">
      <c r="B391" s="43" t="str">
        <f t="shared" si="99"/>
        <v>Asset 85</v>
      </c>
      <c r="F391" s="43" t="str">
        <f t="shared" ref="F391:L391" si="135">F143</f>
        <v>11 Werktuigen</v>
      </c>
      <c r="G391" s="43">
        <f t="shared" si="135"/>
        <v>2000</v>
      </c>
      <c r="H391" s="58">
        <f t="shared" si="135"/>
        <v>86461.709999999992</v>
      </c>
      <c r="I391" s="43">
        <f t="shared" si="135"/>
        <v>2021</v>
      </c>
      <c r="J391" s="58">
        <f t="shared" si="135"/>
        <v>10</v>
      </c>
      <c r="K391" s="187">
        <f t="shared" si="135"/>
        <v>1</v>
      </c>
      <c r="L391" s="58">
        <f t="shared" si="135"/>
        <v>0</v>
      </c>
      <c r="N391" s="49">
        <f t="shared" si="110"/>
        <v>0</v>
      </c>
      <c r="P391" s="44">
        <f t="shared" si="101"/>
        <v>0</v>
      </c>
      <c r="R391" s="49">
        <f t="shared" si="130"/>
        <v>0</v>
      </c>
      <c r="S391" s="49">
        <f t="shared" si="130"/>
        <v>0</v>
      </c>
      <c r="T391" s="49">
        <f t="shared" si="130"/>
        <v>0</v>
      </c>
      <c r="U391" s="49">
        <f t="shared" si="130"/>
        <v>0</v>
      </c>
      <c r="V391" s="49">
        <f t="shared" si="130"/>
        <v>0</v>
      </c>
      <c r="X391" s="49">
        <f t="shared" si="131"/>
        <v>0</v>
      </c>
      <c r="Y391" s="49">
        <f t="shared" si="131"/>
        <v>0</v>
      </c>
      <c r="Z391" s="49">
        <f t="shared" si="131"/>
        <v>0</v>
      </c>
      <c r="AA391" s="49">
        <f t="shared" si="131"/>
        <v>0</v>
      </c>
      <c r="AB391" s="49">
        <f t="shared" si="131"/>
        <v>0</v>
      </c>
      <c r="AD391" s="49">
        <f t="shared" si="111"/>
        <v>0</v>
      </c>
      <c r="AE391" s="49">
        <f t="shared" si="112"/>
        <v>0</v>
      </c>
      <c r="AF391" s="49">
        <f t="shared" si="113"/>
        <v>0</v>
      </c>
      <c r="AG391" s="49">
        <f t="shared" si="114"/>
        <v>0</v>
      </c>
      <c r="AH391" s="49">
        <f t="shared" si="115"/>
        <v>0</v>
      </c>
      <c r="AJ391" s="49">
        <f t="shared" si="102"/>
        <v>0</v>
      </c>
      <c r="AK391" s="49">
        <f t="shared" si="103"/>
        <v>0</v>
      </c>
      <c r="AL391" s="49">
        <f t="shared" si="104"/>
        <v>0</v>
      </c>
      <c r="AM391" s="49">
        <f t="shared" si="105"/>
        <v>0</v>
      </c>
      <c r="AN391" s="49">
        <f t="shared" si="106"/>
        <v>0</v>
      </c>
    </row>
    <row r="392" spans="2:40">
      <c r="B392" s="43" t="str">
        <f t="shared" si="99"/>
        <v>Asset 86</v>
      </c>
      <c r="F392" s="43" t="str">
        <f t="shared" ref="F392:L392" si="136">F144</f>
        <v>13 Aanhangwagens</v>
      </c>
      <c r="G392" s="43">
        <f t="shared" si="136"/>
        <v>1998</v>
      </c>
      <c r="H392" s="58">
        <f t="shared" si="136"/>
        <v>3630.24</v>
      </c>
      <c r="I392" s="43">
        <f t="shared" si="136"/>
        <v>2021</v>
      </c>
      <c r="J392" s="58">
        <f t="shared" si="136"/>
        <v>10</v>
      </c>
      <c r="K392" s="187">
        <f t="shared" si="136"/>
        <v>1</v>
      </c>
      <c r="L392" s="58">
        <f t="shared" si="136"/>
        <v>0</v>
      </c>
      <c r="N392" s="49">
        <f t="shared" si="110"/>
        <v>0</v>
      </c>
      <c r="P392" s="44">
        <f t="shared" si="101"/>
        <v>0</v>
      </c>
      <c r="R392" s="49">
        <f t="shared" si="130"/>
        <v>0</v>
      </c>
      <c r="S392" s="49">
        <f t="shared" si="130"/>
        <v>0</v>
      </c>
      <c r="T392" s="49">
        <f t="shared" si="130"/>
        <v>0</v>
      </c>
      <c r="U392" s="49">
        <f t="shared" si="130"/>
        <v>0</v>
      </c>
      <c r="V392" s="49">
        <f t="shared" si="130"/>
        <v>0</v>
      </c>
      <c r="X392" s="49">
        <f t="shared" si="131"/>
        <v>0</v>
      </c>
      <c r="Y392" s="49">
        <f t="shared" si="131"/>
        <v>0</v>
      </c>
      <c r="Z392" s="49">
        <f t="shared" si="131"/>
        <v>0</v>
      </c>
      <c r="AA392" s="49">
        <f t="shared" si="131"/>
        <v>0</v>
      </c>
      <c r="AB392" s="49">
        <f t="shared" si="131"/>
        <v>0</v>
      </c>
      <c r="AD392" s="49">
        <f t="shared" si="111"/>
        <v>0</v>
      </c>
      <c r="AE392" s="49">
        <f t="shared" si="112"/>
        <v>0</v>
      </c>
      <c r="AF392" s="49">
        <f t="shared" si="113"/>
        <v>0</v>
      </c>
      <c r="AG392" s="49">
        <f t="shared" si="114"/>
        <v>0</v>
      </c>
      <c r="AH392" s="49">
        <f t="shared" si="115"/>
        <v>0</v>
      </c>
      <c r="AJ392" s="49">
        <f t="shared" si="102"/>
        <v>0</v>
      </c>
      <c r="AK392" s="49">
        <f t="shared" si="103"/>
        <v>0</v>
      </c>
      <c r="AL392" s="49">
        <f t="shared" si="104"/>
        <v>0</v>
      </c>
      <c r="AM392" s="49">
        <f t="shared" si="105"/>
        <v>0</v>
      </c>
      <c r="AN392" s="49">
        <f t="shared" si="106"/>
        <v>0</v>
      </c>
    </row>
    <row r="393" spans="2:40">
      <c r="B393" s="43" t="str">
        <f t="shared" si="99"/>
        <v>Asset 87</v>
      </c>
      <c r="F393" s="43" t="str">
        <f t="shared" ref="F393:L393" si="137">F145</f>
        <v>37 ICT middelen 1</v>
      </c>
      <c r="G393" s="43">
        <f t="shared" si="137"/>
        <v>2000</v>
      </c>
      <c r="H393" s="58">
        <f t="shared" si="137"/>
        <v>63690.75</v>
      </c>
      <c r="I393" s="43">
        <f t="shared" si="137"/>
        <v>2021</v>
      </c>
      <c r="J393" s="58">
        <f t="shared" si="137"/>
        <v>5</v>
      </c>
      <c r="K393" s="187">
        <f t="shared" si="137"/>
        <v>1</v>
      </c>
      <c r="L393" s="58">
        <f t="shared" si="137"/>
        <v>0</v>
      </c>
      <c r="N393" s="49">
        <f t="shared" si="110"/>
        <v>0</v>
      </c>
      <c r="P393" s="44">
        <f t="shared" si="101"/>
        <v>0</v>
      </c>
      <c r="R393" s="49">
        <f t="shared" si="130"/>
        <v>0</v>
      </c>
      <c r="S393" s="49">
        <f t="shared" si="130"/>
        <v>0</v>
      </c>
      <c r="T393" s="49">
        <f t="shared" si="130"/>
        <v>0</v>
      </c>
      <c r="U393" s="49">
        <f t="shared" si="130"/>
        <v>0</v>
      </c>
      <c r="V393" s="49">
        <f t="shared" si="130"/>
        <v>0</v>
      </c>
      <c r="X393" s="49">
        <f t="shared" si="131"/>
        <v>0</v>
      </c>
      <c r="Y393" s="49">
        <f t="shared" si="131"/>
        <v>0</v>
      </c>
      <c r="Z393" s="49">
        <f t="shared" si="131"/>
        <v>0</v>
      </c>
      <c r="AA393" s="49">
        <f t="shared" si="131"/>
        <v>0</v>
      </c>
      <c r="AB393" s="49">
        <f t="shared" si="131"/>
        <v>0</v>
      </c>
      <c r="AD393" s="49">
        <f t="shared" si="111"/>
        <v>0</v>
      </c>
      <c r="AE393" s="49">
        <f t="shared" si="112"/>
        <v>0</v>
      </c>
      <c r="AF393" s="49">
        <f t="shared" si="113"/>
        <v>0</v>
      </c>
      <c r="AG393" s="49">
        <f t="shared" si="114"/>
        <v>0</v>
      </c>
      <c r="AH393" s="49">
        <f t="shared" si="115"/>
        <v>0</v>
      </c>
      <c r="AJ393" s="49">
        <f t="shared" si="102"/>
        <v>0</v>
      </c>
      <c r="AK393" s="49">
        <f t="shared" si="103"/>
        <v>0</v>
      </c>
      <c r="AL393" s="49">
        <f t="shared" si="104"/>
        <v>0</v>
      </c>
      <c r="AM393" s="49">
        <f t="shared" si="105"/>
        <v>0</v>
      </c>
      <c r="AN393" s="49">
        <f t="shared" si="106"/>
        <v>0</v>
      </c>
    </row>
    <row r="394" spans="2:40">
      <c r="B394" s="43" t="str">
        <f t="shared" si="99"/>
        <v>Asset 88</v>
      </c>
      <c r="F394" s="43" t="str">
        <f t="shared" ref="F394:L394" si="138">F146</f>
        <v>08 Inrichting gebouwen</v>
      </c>
      <c r="G394" s="43">
        <f t="shared" si="138"/>
        <v>2000</v>
      </c>
      <c r="H394" s="58">
        <f t="shared" si="138"/>
        <v>53314.77</v>
      </c>
      <c r="I394" s="43">
        <f t="shared" si="138"/>
        <v>2021</v>
      </c>
      <c r="J394" s="58">
        <f t="shared" si="138"/>
        <v>10</v>
      </c>
      <c r="K394" s="187">
        <f t="shared" si="138"/>
        <v>0</v>
      </c>
      <c r="L394" s="58">
        <f t="shared" si="138"/>
        <v>0</v>
      </c>
      <c r="N394" s="49">
        <f t="shared" si="110"/>
        <v>0</v>
      </c>
      <c r="P394" s="44">
        <f t="shared" si="101"/>
        <v>0</v>
      </c>
      <c r="R394" s="49">
        <f t="shared" si="130"/>
        <v>0</v>
      </c>
      <c r="S394" s="49">
        <f t="shared" si="130"/>
        <v>0</v>
      </c>
      <c r="T394" s="49">
        <f t="shared" si="130"/>
        <v>0</v>
      </c>
      <c r="U394" s="49">
        <f t="shared" si="130"/>
        <v>0</v>
      </c>
      <c r="V394" s="49">
        <f t="shared" si="130"/>
        <v>0</v>
      </c>
      <c r="X394" s="49">
        <f t="shared" si="131"/>
        <v>0</v>
      </c>
      <c r="Y394" s="49">
        <f t="shared" si="131"/>
        <v>0</v>
      </c>
      <c r="Z394" s="49">
        <f t="shared" si="131"/>
        <v>0</v>
      </c>
      <c r="AA394" s="49">
        <f t="shared" si="131"/>
        <v>0</v>
      </c>
      <c r="AB394" s="49">
        <f t="shared" si="131"/>
        <v>0</v>
      </c>
      <c r="AD394" s="49">
        <f t="shared" si="111"/>
        <v>0</v>
      </c>
      <c r="AE394" s="49">
        <f t="shared" si="112"/>
        <v>0</v>
      </c>
      <c r="AF394" s="49">
        <f t="shared" si="113"/>
        <v>0</v>
      </c>
      <c r="AG394" s="49">
        <f t="shared" si="114"/>
        <v>0</v>
      </c>
      <c r="AH394" s="49">
        <f t="shared" si="115"/>
        <v>0</v>
      </c>
      <c r="AJ394" s="49">
        <f t="shared" si="102"/>
        <v>0</v>
      </c>
      <c r="AK394" s="49">
        <f t="shared" si="103"/>
        <v>0</v>
      </c>
      <c r="AL394" s="49">
        <f t="shared" si="104"/>
        <v>0</v>
      </c>
      <c r="AM394" s="49">
        <f t="shared" si="105"/>
        <v>0</v>
      </c>
      <c r="AN394" s="49">
        <f t="shared" si="106"/>
        <v>0</v>
      </c>
    </row>
    <row r="395" spans="2:40">
      <c r="B395" s="43" t="str">
        <f t="shared" si="99"/>
        <v>Asset 89</v>
      </c>
      <c r="F395" s="43" t="str">
        <f t="shared" ref="F395:L395" si="139">F147</f>
        <v>14 Overig rollend materieel</v>
      </c>
      <c r="G395" s="43">
        <f t="shared" si="139"/>
        <v>2000</v>
      </c>
      <c r="H395" s="58">
        <f t="shared" si="139"/>
        <v>36334.86</v>
      </c>
      <c r="I395" s="43">
        <f t="shared" si="139"/>
        <v>2021</v>
      </c>
      <c r="J395" s="58">
        <f t="shared" si="139"/>
        <v>10</v>
      </c>
      <c r="K395" s="187">
        <f t="shared" si="139"/>
        <v>1</v>
      </c>
      <c r="L395" s="58">
        <f t="shared" si="139"/>
        <v>0</v>
      </c>
      <c r="N395" s="49">
        <f t="shared" si="110"/>
        <v>0</v>
      </c>
      <c r="P395" s="44">
        <f t="shared" si="101"/>
        <v>0</v>
      </c>
      <c r="R395" s="49">
        <f t="shared" si="130"/>
        <v>0</v>
      </c>
      <c r="S395" s="49">
        <f t="shared" si="130"/>
        <v>0</v>
      </c>
      <c r="T395" s="49">
        <f t="shared" si="130"/>
        <v>0</v>
      </c>
      <c r="U395" s="49">
        <f t="shared" si="130"/>
        <v>0</v>
      </c>
      <c r="V395" s="49">
        <f t="shared" si="130"/>
        <v>0</v>
      </c>
      <c r="X395" s="49">
        <f t="shared" si="131"/>
        <v>0</v>
      </c>
      <c r="Y395" s="49">
        <f t="shared" si="131"/>
        <v>0</v>
      </c>
      <c r="Z395" s="49">
        <f t="shared" si="131"/>
        <v>0</v>
      </c>
      <c r="AA395" s="49">
        <f t="shared" si="131"/>
        <v>0</v>
      </c>
      <c r="AB395" s="49">
        <f t="shared" si="131"/>
        <v>0</v>
      </c>
      <c r="AD395" s="49">
        <f t="shared" si="111"/>
        <v>0</v>
      </c>
      <c r="AE395" s="49">
        <f t="shared" si="112"/>
        <v>0</v>
      </c>
      <c r="AF395" s="49">
        <f t="shared" si="113"/>
        <v>0</v>
      </c>
      <c r="AG395" s="49">
        <f t="shared" si="114"/>
        <v>0</v>
      </c>
      <c r="AH395" s="49">
        <f t="shared" si="115"/>
        <v>0</v>
      </c>
      <c r="AJ395" s="49">
        <f t="shared" si="102"/>
        <v>0</v>
      </c>
      <c r="AK395" s="49">
        <f t="shared" si="103"/>
        <v>0</v>
      </c>
      <c r="AL395" s="49">
        <f t="shared" si="104"/>
        <v>0</v>
      </c>
      <c r="AM395" s="49">
        <f t="shared" si="105"/>
        <v>0</v>
      </c>
      <c r="AN395" s="49">
        <f t="shared" si="106"/>
        <v>0</v>
      </c>
    </row>
    <row r="396" spans="2:40">
      <c r="B396" s="43" t="str">
        <f t="shared" si="99"/>
        <v>Asset 90</v>
      </c>
      <c r="F396" s="43" t="str">
        <f t="shared" ref="F396:L396" si="140">F148</f>
        <v>06 Utiliteitsgebouwen</v>
      </c>
      <c r="G396" s="43">
        <f t="shared" si="140"/>
        <v>2000</v>
      </c>
      <c r="H396" s="58">
        <f t="shared" si="140"/>
        <v>61022.52</v>
      </c>
      <c r="I396" s="43">
        <f t="shared" si="140"/>
        <v>2021</v>
      </c>
      <c r="J396" s="58">
        <f t="shared" si="140"/>
        <v>30</v>
      </c>
      <c r="K396" s="187">
        <f t="shared" si="140"/>
        <v>0</v>
      </c>
      <c r="L396" s="58">
        <f t="shared" si="140"/>
        <v>25541.383007029126</v>
      </c>
      <c r="N396" s="49">
        <f t="shared" si="110"/>
        <v>25541.383007029126</v>
      </c>
      <c r="P396" s="44">
        <f t="shared" si="101"/>
        <v>8.5</v>
      </c>
      <c r="R396" s="49">
        <f t="shared" si="130"/>
        <v>3515.6962492028333</v>
      </c>
      <c r="S396" s="49">
        <f t="shared" si="130"/>
        <v>2978.0015287365177</v>
      </c>
      <c r="T396" s="49">
        <f t="shared" si="130"/>
        <v>2537.4687582133638</v>
      </c>
      <c r="U396" s="49">
        <f t="shared" si="130"/>
        <v>2537.4687582133638</v>
      </c>
      <c r="V396" s="49">
        <f t="shared" si="130"/>
        <v>2537.4687582133638</v>
      </c>
      <c r="X396" s="49">
        <f t="shared" si="131"/>
        <v>300.486858906225</v>
      </c>
      <c r="Y396" s="49">
        <f t="shared" si="131"/>
        <v>300.48685890622505</v>
      </c>
      <c r="Z396" s="49">
        <f t="shared" si="131"/>
        <v>300.48685890622505</v>
      </c>
      <c r="AA396" s="49">
        <f t="shared" si="131"/>
        <v>300.48685890622505</v>
      </c>
      <c r="AB396" s="49">
        <f t="shared" si="131"/>
        <v>300.48685890622505</v>
      </c>
      <c r="AD396" s="49">
        <f t="shared" si="111"/>
        <v>21725.199898920069</v>
      </c>
      <c r="AE396" s="49">
        <f t="shared" si="112"/>
        <v>18446.711511277328</v>
      </c>
      <c r="AF396" s="49">
        <f t="shared" si="113"/>
        <v>15608.755894157741</v>
      </c>
      <c r="AG396" s="49">
        <f t="shared" si="114"/>
        <v>12770.800277038154</v>
      </c>
      <c r="AH396" s="49">
        <f t="shared" si="115"/>
        <v>9932.8446599185663</v>
      </c>
      <c r="AJ396" s="49">
        <f t="shared" si="102"/>
        <v>4554.8399046723407</v>
      </c>
      <c r="AK396" s="49">
        <f t="shared" si="103"/>
        <v>3887.229867514895</v>
      </c>
      <c r="AL396" s="49">
        <f t="shared" si="104"/>
        <v>3431.088341097583</v>
      </c>
      <c r="AM396" s="49">
        <f t="shared" si="105"/>
        <v>3323.2460276470388</v>
      </c>
      <c r="AN396" s="49">
        <f t="shared" si="106"/>
        <v>3215.4037141964945</v>
      </c>
    </row>
    <row r="397" spans="2:40">
      <c r="B397" s="43" t="str">
        <f t="shared" si="99"/>
        <v>Asset 91</v>
      </c>
      <c r="F397" s="43" t="str">
        <f t="shared" ref="F397:L397" si="141">F149</f>
        <v>11 Werktuigen</v>
      </c>
      <c r="G397" s="43">
        <f t="shared" si="141"/>
        <v>2001</v>
      </c>
      <c r="H397" s="58">
        <f t="shared" si="141"/>
        <v>11928.48</v>
      </c>
      <c r="I397" s="43">
        <f t="shared" si="141"/>
        <v>2021</v>
      </c>
      <c r="J397" s="58">
        <f t="shared" si="141"/>
        <v>10</v>
      </c>
      <c r="K397" s="187">
        <f t="shared" si="141"/>
        <v>1</v>
      </c>
      <c r="L397" s="58">
        <f t="shared" si="141"/>
        <v>0</v>
      </c>
      <c r="N397" s="49">
        <f t="shared" si="110"/>
        <v>0</v>
      </c>
      <c r="P397" s="44">
        <f t="shared" si="101"/>
        <v>0</v>
      </c>
      <c r="R397" s="49">
        <f t="shared" ref="R397:V406" si="142">IF(R$305&lt;=$G397+$J397,VDB($L397*(1-$F$25),0,$P397,R$305-2022,MIN(R$305-2021,$P397),$F$22),0)</f>
        <v>0</v>
      </c>
      <c r="S397" s="49">
        <f t="shared" si="142"/>
        <v>0</v>
      </c>
      <c r="T397" s="49">
        <f t="shared" si="142"/>
        <v>0</v>
      </c>
      <c r="U397" s="49">
        <f t="shared" si="142"/>
        <v>0</v>
      </c>
      <c r="V397" s="49">
        <f t="shared" si="142"/>
        <v>0</v>
      </c>
      <c r="X397" s="49">
        <f t="shared" ref="X397:AB406" si="143">IF(X$305&lt;=$G397+$J397,VDB($L397*$F$25,0,$P397,X$305-2022,MIN(X$305-2021,$P397),1),0)</f>
        <v>0</v>
      </c>
      <c r="Y397" s="49">
        <f t="shared" si="143"/>
        <v>0</v>
      </c>
      <c r="Z397" s="49">
        <f t="shared" si="143"/>
        <v>0</v>
      </c>
      <c r="AA397" s="49">
        <f t="shared" si="143"/>
        <v>0</v>
      </c>
      <c r="AB397" s="49">
        <f t="shared" si="143"/>
        <v>0</v>
      </c>
      <c r="AD397" s="49">
        <f t="shared" si="111"/>
        <v>0</v>
      </c>
      <c r="AE397" s="49">
        <f t="shared" si="112"/>
        <v>0</v>
      </c>
      <c r="AF397" s="49">
        <f t="shared" si="113"/>
        <v>0</v>
      </c>
      <c r="AG397" s="49">
        <f t="shared" si="114"/>
        <v>0</v>
      </c>
      <c r="AH397" s="49">
        <f t="shared" si="115"/>
        <v>0</v>
      </c>
      <c r="AJ397" s="49">
        <f t="shared" si="102"/>
        <v>0</v>
      </c>
      <c r="AK397" s="49">
        <f t="shared" si="103"/>
        <v>0</v>
      </c>
      <c r="AL397" s="49">
        <f t="shared" si="104"/>
        <v>0</v>
      </c>
      <c r="AM397" s="49">
        <f t="shared" si="105"/>
        <v>0</v>
      </c>
      <c r="AN397" s="49">
        <f t="shared" si="106"/>
        <v>0</v>
      </c>
    </row>
    <row r="398" spans="2:40">
      <c r="B398" s="43" t="str">
        <f t="shared" si="99"/>
        <v>Asset 92</v>
      </c>
      <c r="F398" s="43" t="str">
        <f t="shared" ref="F398:L398" si="144">F150</f>
        <v>14 Overig rollend materieel</v>
      </c>
      <c r="G398" s="43">
        <f t="shared" si="144"/>
        <v>2001</v>
      </c>
      <c r="H398" s="58">
        <f t="shared" si="144"/>
        <v>70639.289999999994</v>
      </c>
      <c r="I398" s="43">
        <f t="shared" si="144"/>
        <v>2021</v>
      </c>
      <c r="J398" s="58">
        <f t="shared" si="144"/>
        <v>10</v>
      </c>
      <c r="K398" s="187">
        <f t="shared" si="144"/>
        <v>1</v>
      </c>
      <c r="L398" s="58">
        <f t="shared" si="144"/>
        <v>0</v>
      </c>
      <c r="N398" s="49">
        <f t="shared" si="110"/>
        <v>0</v>
      </c>
      <c r="P398" s="44">
        <f t="shared" si="101"/>
        <v>0</v>
      </c>
      <c r="R398" s="49">
        <f t="shared" si="142"/>
        <v>0</v>
      </c>
      <c r="S398" s="49">
        <f t="shared" si="142"/>
        <v>0</v>
      </c>
      <c r="T398" s="49">
        <f t="shared" si="142"/>
        <v>0</v>
      </c>
      <c r="U398" s="49">
        <f t="shared" si="142"/>
        <v>0</v>
      </c>
      <c r="V398" s="49">
        <f t="shared" si="142"/>
        <v>0</v>
      </c>
      <c r="X398" s="49">
        <f t="shared" si="143"/>
        <v>0</v>
      </c>
      <c r="Y398" s="49">
        <f t="shared" si="143"/>
        <v>0</v>
      </c>
      <c r="Z398" s="49">
        <f t="shared" si="143"/>
        <v>0</v>
      </c>
      <c r="AA398" s="49">
        <f t="shared" si="143"/>
        <v>0</v>
      </c>
      <c r="AB398" s="49">
        <f t="shared" si="143"/>
        <v>0</v>
      </c>
      <c r="AD398" s="49">
        <f t="shared" si="111"/>
        <v>0</v>
      </c>
      <c r="AE398" s="49">
        <f t="shared" si="112"/>
        <v>0</v>
      </c>
      <c r="AF398" s="49">
        <f t="shared" si="113"/>
        <v>0</v>
      </c>
      <c r="AG398" s="49">
        <f t="shared" si="114"/>
        <v>0</v>
      </c>
      <c r="AH398" s="49">
        <f t="shared" si="115"/>
        <v>0</v>
      </c>
      <c r="AJ398" s="49">
        <f t="shared" si="102"/>
        <v>0</v>
      </c>
      <c r="AK398" s="49">
        <f t="shared" si="103"/>
        <v>0</v>
      </c>
      <c r="AL398" s="49">
        <f t="shared" si="104"/>
        <v>0</v>
      </c>
      <c r="AM398" s="49">
        <f t="shared" si="105"/>
        <v>0</v>
      </c>
      <c r="AN398" s="49">
        <f t="shared" si="106"/>
        <v>0</v>
      </c>
    </row>
    <row r="399" spans="2:40">
      <c r="B399" s="43" t="str">
        <f t="shared" si="99"/>
        <v>Asset 93</v>
      </c>
      <c r="F399" s="43" t="str">
        <f t="shared" ref="F399:L399" si="145">F151</f>
        <v>09 Bedrijfsinventaris</v>
      </c>
      <c r="G399" s="43">
        <f t="shared" si="145"/>
        <v>2001</v>
      </c>
      <c r="H399" s="58">
        <f t="shared" si="145"/>
        <v>55051.729999999996</v>
      </c>
      <c r="I399" s="43">
        <f t="shared" si="145"/>
        <v>2021</v>
      </c>
      <c r="J399" s="58">
        <f t="shared" si="145"/>
        <v>10</v>
      </c>
      <c r="K399" s="187">
        <f t="shared" si="145"/>
        <v>1</v>
      </c>
      <c r="L399" s="58">
        <f t="shared" si="145"/>
        <v>0</v>
      </c>
      <c r="N399" s="49">
        <f t="shared" si="110"/>
        <v>0</v>
      </c>
      <c r="P399" s="44">
        <f t="shared" si="101"/>
        <v>0</v>
      </c>
      <c r="R399" s="49">
        <f t="shared" si="142"/>
        <v>0</v>
      </c>
      <c r="S399" s="49">
        <f t="shared" si="142"/>
        <v>0</v>
      </c>
      <c r="T399" s="49">
        <f t="shared" si="142"/>
        <v>0</v>
      </c>
      <c r="U399" s="49">
        <f t="shared" si="142"/>
        <v>0</v>
      </c>
      <c r="V399" s="49">
        <f t="shared" si="142"/>
        <v>0</v>
      </c>
      <c r="X399" s="49">
        <f t="shared" si="143"/>
        <v>0</v>
      </c>
      <c r="Y399" s="49">
        <f t="shared" si="143"/>
        <v>0</v>
      </c>
      <c r="Z399" s="49">
        <f t="shared" si="143"/>
        <v>0</v>
      </c>
      <c r="AA399" s="49">
        <f t="shared" si="143"/>
        <v>0</v>
      </c>
      <c r="AB399" s="49">
        <f t="shared" si="143"/>
        <v>0</v>
      </c>
      <c r="AD399" s="49">
        <f t="shared" si="111"/>
        <v>0</v>
      </c>
      <c r="AE399" s="49">
        <f t="shared" si="112"/>
        <v>0</v>
      </c>
      <c r="AF399" s="49">
        <f t="shared" si="113"/>
        <v>0</v>
      </c>
      <c r="AG399" s="49">
        <f t="shared" si="114"/>
        <v>0</v>
      </c>
      <c r="AH399" s="49">
        <f t="shared" si="115"/>
        <v>0</v>
      </c>
      <c r="AJ399" s="49">
        <f t="shared" si="102"/>
        <v>0</v>
      </c>
      <c r="AK399" s="49">
        <f t="shared" si="103"/>
        <v>0</v>
      </c>
      <c r="AL399" s="49">
        <f t="shared" si="104"/>
        <v>0</v>
      </c>
      <c r="AM399" s="49">
        <f t="shared" si="105"/>
        <v>0</v>
      </c>
      <c r="AN399" s="49">
        <f t="shared" si="106"/>
        <v>0</v>
      </c>
    </row>
    <row r="400" spans="2:40">
      <c r="B400" s="43" t="str">
        <f t="shared" si="99"/>
        <v>Asset 94</v>
      </c>
      <c r="F400" s="43" t="str">
        <f t="shared" ref="F400:L400" si="146">F152</f>
        <v>10 Gereedschap</v>
      </c>
      <c r="G400" s="43">
        <f t="shared" si="146"/>
        <v>2002</v>
      </c>
      <c r="H400" s="58">
        <f t="shared" si="146"/>
        <v>26546</v>
      </c>
      <c r="I400" s="43">
        <f t="shared" si="146"/>
        <v>2021</v>
      </c>
      <c r="J400" s="58">
        <f t="shared" si="146"/>
        <v>10</v>
      </c>
      <c r="K400" s="187">
        <f t="shared" si="146"/>
        <v>1</v>
      </c>
      <c r="L400" s="58">
        <f t="shared" si="146"/>
        <v>0</v>
      </c>
      <c r="N400" s="49">
        <f t="shared" si="110"/>
        <v>0</v>
      </c>
      <c r="P400" s="44">
        <f t="shared" si="101"/>
        <v>0</v>
      </c>
      <c r="R400" s="49">
        <f t="shared" si="142"/>
        <v>0</v>
      </c>
      <c r="S400" s="49">
        <f t="shared" si="142"/>
        <v>0</v>
      </c>
      <c r="T400" s="49">
        <f t="shared" si="142"/>
        <v>0</v>
      </c>
      <c r="U400" s="49">
        <f t="shared" si="142"/>
        <v>0</v>
      </c>
      <c r="V400" s="49">
        <f t="shared" si="142"/>
        <v>0</v>
      </c>
      <c r="X400" s="49">
        <f t="shared" si="143"/>
        <v>0</v>
      </c>
      <c r="Y400" s="49">
        <f t="shared" si="143"/>
        <v>0</v>
      </c>
      <c r="Z400" s="49">
        <f t="shared" si="143"/>
        <v>0</v>
      </c>
      <c r="AA400" s="49">
        <f t="shared" si="143"/>
        <v>0</v>
      </c>
      <c r="AB400" s="49">
        <f t="shared" si="143"/>
        <v>0</v>
      </c>
      <c r="AD400" s="49">
        <f t="shared" si="111"/>
        <v>0</v>
      </c>
      <c r="AE400" s="49">
        <f t="shared" si="112"/>
        <v>0</v>
      </c>
      <c r="AF400" s="49">
        <f t="shared" si="113"/>
        <v>0</v>
      </c>
      <c r="AG400" s="49">
        <f t="shared" si="114"/>
        <v>0</v>
      </c>
      <c r="AH400" s="49">
        <f t="shared" si="115"/>
        <v>0</v>
      </c>
      <c r="AJ400" s="49">
        <f t="shared" si="102"/>
        <v>0</v>
      </c>
      <c r="AK400" s="49">
        <f t="shared" si="103"/>
        <v>0</v>
      </c>
      <c r="AL400" s="49">
        <f t="shared" si="104"/>
        <v>0</v>
      </c>
      <c r="AM400" s="49">
        <f t="shared" si="105"/>
        <v>0</v>
      </c>
      <c r="AN400" s="49">
        <f t="shared" si="106"/>
        <v>0</v>
      </c>
    </row>
    <row r="401" spans="2:40">
      <c r="B401" s="43" t="str">
        <f t="shared" si="99"/>
        <v>Asset 95</v>
      </c>
      <c r="F401" s="43" t="str">
        <f t="shared" ref="F401:L401" si="147">F153</f>
        <v>03 Verremeting</v>
      </c>
      <c r="G401" s="43">
        <f t="shared" si="147"/>
        <v>2001</v>
      </c>
      <c r="H401" s="58">
        <f t="shared" si="147"/>
        <v>16968.61</v>
      </c>
      <c r="I401" s="43">
        <f t="shared" si="147"/>
        <v>2021</v>
      </c>
      <c r="J401" s="58">
        <f t="shared" si="147"/>
        <v>5</v>
      </c>
      <c r="K401" s="187">
        <f t="shared" si="147"/>
        <v>1</v>
      </c>
      <c r="L401" s="58">
        <f t="shared" si="147"/>
        <v>0</v>
      </c>
      <c r="N401" s="49">
        <f t="shared" si="110"/>
        <v>0</v>
      </c>
      <c r="P401" s="44">
        <f t="shared" si="101"/>
        <v>0</v>
      </c>
      <c r="R401" s="49">
        <f t="shared" si="142"/>
        <v>0</v>
      </c>
      <c r="S401" s="49">
        <f t="shared" si="142"/>
        <v>0</v>
      </c>
      <c r="T401" s="49">
        <f t="shared" si="142"/>
        <v>0</v>
      </c>
      <c r="U401" s="49">
        <f t="shared" si="142"/>
        <v>0</v>
      </c>
      <c r="V401" s="49">
        <f t="shared" si="142"/>
        <v>0</v>
      </c>
      <c r="X401" s="49">
        <f t="shared" si="143"/>
        <v>0</v>
      </c>
      <c r="Y401" s="49">
        <f t="shared" si="143"/>
        <v>0</v>
      </c>
      <c r="Z401" s="49">
        <f t="shared" si="143"/>
        <v>0</v>
      </c>
      <c r="AA401" s="49">
        <f t="shared" si="143"/>
        <v>0</v>
      </c>
      <c r="AB401" s="49">
        <f t="shared" si="143"/>
        <v>0</v>
      </c>
      <c r="AD401" s="49">
        <f t="shared" si="111"/>
        <v>0</v>
      </c>
      <c r="AE401" s="49">
        <f t="shared" si="112"/>
        <v>0</v>
      </c>
      <c r="AF401" s="49">
        <f t="shared" si="113"/>
        <v>0</v>
      </c>
      <c r="AG401" s="49">
        <f t="shared" si="114"/>
        <v>0</v>
      </c>
      <c r="AH401" s="49">
        <f t="shared" si="115"/>
        <v>0</v>
      </c>
      <c r="AJ401" s="49">
        <f t="shared" si="102"/>
        <v>0</v>
      </c>
      <c r="AK401" s="49">
        <f t="shared" si="103"/>
        <v>0</v>
      </c>
      <c r="AL401" s="49">
        <f t="shared" si="104"/>
        <v>0</v>
      </c>
      <c r="AM401" s="49">
        <f t="shared" si="105"/>
        <v>0</v>
      </c>
      <c r="AN401" s="49">
        <f t="shared" si="106"/>
        <v>0</v>
      </c>
    </row>
    <row r="402" spans="2:40">
      <c r="B402" s="43" t="str">
        <f t="shared" si="99"/>
        <v>Asset 96</v>
      </c>
      <c r="F402" s="43" t="str">
        <f t="shared" ref="F402:L402" si="148">F154</f>
        <v>08 Inrichting gebouwen</v>
      </c>
      <c r="G402" s="43">
        <f t="shared" si="148"/>
        <v>2001</v>
      </c>
      <c r="H402" s="58">
        <f t="shared" si="148"/>
        <v>7752.83</v>
      </c>
      <c r="I402" s="43">
        <f t="shared" si="148"/>
        <v>2021</v>
      </c>
      <c r="J402" s="58">
        <f t="shared" si="148"/>
        <v>10</v>
      </c>
      <c r="K402" s="187">
        <f t="shared" si="148"/>
        <v>0</v>
      </c>
      <c r="L402" s="58">
        <f t="shared" si="148"/>
        <v>0</v>
      </c>
      <c r="N402" s="49">
        <f t="shared" si="110"/>
        <v>0</v>
      </c>
      <c r="P402" s="44">
        <f t="shared" si="101"/>
        <v>0</v>
      </c>
      <c r="R402" s="49">
        <f t="shared" si="142"/>
        <v>0</v>
      </c>
      <c r="S402" s="49">
        <f t="shared" si="142"/>
        <v>0</v>
      </c>
      <c r="T402" s="49">
        <f t="shared" si="142"/>
        <v>0</v>
      </c>
      <c r="U402" s="49">
        <f t="shared" si="142"/>
        <v>0</v>
      </c>
      <c r="V402" s="49">
        <f t="shared" si="142"/>
        <v>0</v>
      </c>
      <c r="X402" s="49">
        <f t="shared" si="143"/>
        <v>0</v>
      </c>
      <c r="Y402" s="49">
        <f t="shared" si="143"/>
        <v>0</v>
      </c>
      <c r="Z402" s="49">
        <f t="shared" si="143"/>
        <v>0</v>
      </c>
      <c r="AA402" s="49">
        <f t="shared" si="143"/>
        <v>0</v>
      </c>
      <c r="AB402" s="49">
        <f t="shared" si="143"/>
        <v>0</v>
      </c>
      <c r="AD402" s="49">
        <f t="shared" si="111"/>
        <v>0</v>
      </c>
      <c r="AE402" s="49">
        <f t="shared" si="112"/>
        <v>0</v>
      </c>
      <c r="AF402" s="49">
        <f t="shared" si="113"/>
        <v>0</v>
      </c>
      <c r="AG402" s="49">
        <f t="shared" si="114"/>
        <v>0</v>
      </c>
      <c r="AH402" s="49">
        <f t="shared" si="115"/>
        <v>0</v>
      </c>
      <c r="AJ402" s="49">
        <f t="shared" si="102"/>
        <v>0</v>
      </c>
      <c r="AK402" s="49">
        <f t="shared" si="103"/>
        <v>0</v>
      </c>
      <c r="AL402" s="49">
        <f t="shared" si="104"/>
        <v>0</v>
      </c>
      <c r="AM402" s="49">
        <f t="shared" si="105"/>
        <v>0</v>
      </c>
      <c r="AN402" s="49">
        <f t="shared" si="106"/>
        <v>0</v>
      </c>
    </row>
    <row r="403" spans="2:40">
      <c r="B403" s="43" t="str">
        <f t="shared" si="99"/>
        <v>Asset 97</v>
      </c>
      <c r="F403" s="43" t="str">
        <f t="shared" ref="F403:L403" si="149">F155</f>
        <v>37 ICT middelen 1 (gaschromatografen en comptabele meting)</v>
      </c>
      <c r="G403" s="43">
        <f t="shared" si="149"/>
        <v>2001</v>
      </c>
      <c r="H403" s="58">
        <f t="shared" si="149"/>
        <v>757040.92</v>
      </c>
      <c r="I403" s="43">
        <f t="shared" si="149"/>
        <v>2021</v>
      </c>
      <c r="J403" s="58">
        <f t="shared" si="149"/>
        <v>5</v>
      </c>
      <c r="K403" s="187">
        <f t="shared" si="149"/>
        <v>0</v>
      </c>
      <c r="L403" s="58">
        <f t="shared" si="149"/>
        <v>0</v>
      </c>
      <c r="N403" s="49">
        <f t="shared" si="110"/>
        <v>0</v>
      </c>
      <c r="P403" s="44">
        <f t="shared" si="101"/>
        <v>0</v>
      </c>
      <c r="R403" s="49">
        <f t="shared" si="142"/>
        <v>0</v>
      </c>
      <c r="S403" s="49">
        <f t="shared" si="142"/>
        <v>0</v>
      </c>
      <c r="T403" s="49">
        <f t="shared" si="142"/>
        <v>0</v>
      </c>
      <c r="U403" s="49">
        <f t="shared" si="142"/>
        <v>0</v>
      </c>
      <c r="V403" s="49">
        <f t="shared" si="142"/>
        <v>0</v>
      </c>
      <c r="X403" s="49">
        <f t="shared" si="143"/>
        <v>0</v>
      </c>
      <c r="Y403" s="49">
        <f t="shared" si="143"/>
        <v>0</v>
      </c>
      <c r="Z403" s="49">
        <f t="shared" si="143"/>
        <v>0</v>
      </c>
      <c r="AA403" s="49">
        <f t="shared" si="143"/>
        <v>0</v>
      </c>
      <c r="AB403" s="49">
        <f t="shared" si="143"/>
        <v>0</v>
      </c>
      <c r="AD403" s="49">
        <f t="shared" si="111"/>
        <v>0</v>
      </c>
      <c r="AE403" s="49">
        <f t="shared" si="112"/>
        <v>0</v>
      </c>
      <c r="AF403" s="49">
        <f t="shared" si="113"/>
        <v>0</v>
      </c>
      <c r="AG403" s="49">
        <f t="shared" si="114"/>
        <v>0</v>
      </c>
      <c r="AH403" s="49">
        <f t="shared" si="115"/>
        <v>0</v>
      </c>
      <c r="AJ403" s="49">
        <f t="shared" si="102"/>
        <v>0</v>
      </c>
      <c r="AK403" s="49">
        <f t="shared" si="103"/>
        <v>0</v>
      </c>
      <c r="AL403" s="49">
        <f t="shared" si="104"/>
        <v>0</v>
      </c>
      <c r="AM403" s="49">
        <f t="shared" si="105"/>
        <v>0</v>
      </c>
      <c r="AN403" s="49">
        <f t="shared" si="106"/>
        <v>0</v>
      </c>
    </row>
    <row r="404" spans="2:40">
      <c r="B404" s="43" t="str">
        <f t="shared" si="99"/>
        <v>Asset 98</v>
      </c>
      <c r="F404" s="43" t="str">
        <f t="shared" ref="F404:L404" si="150">F156</f>
        <v>13 Aanhangwagens</v>
      </c>
      <c r="G404" s="43">
        <f t="shared" si="150"/>
        <v>2001</v>
      </c>
      <c r="H404" s="58">
        <f t="shared" si="150"/>
        <v>2746.92</v>
      </c>
      <c r="I404" s="43">
        <f t="shared" si="150"/>
        <v>2021</v>
      </c>
      <c r="J404" s="58">
        <f t="shared" si="150"/>
        <v>10</v>
      </c>
      <c r="K404" s="187">
        <f t="shared" si="150"/>
        <v>1</v>
      </c>
      <c r="L404" s="58">
        <f t="shared" si="150"/>
        <v>0</v>
      </c>
      <c r="N404" s="49">
        <f t="shared" si="110"/>
        <v>0</v>
      </c>
      <c r="P404" s="44">
        <f t="shared" si="101"/>
        <v>0</v>
      </c>
      <c r="R404" s="49">
        <f t="shared" si="142"/>
        <v>0</v>
      </c>
      <c r="S404" s="49">
        <f t="shared" si="142"/>
        <v>0</v>
      </c>
      <c r="T404" s="49">
        <f t="shared" si="142"/>
        <v>0</v>
      </c>
      <c r="U404" s="49">
        <f t="shared" si="142"/>
        <v>0</v>
      </c>
      <c r="V404" s="49">
        <f t="shared" si="142"/>
        <v>0</v>
      </c>
      <c r="X404" s="49">
        <f t="shared" si="143"/>
        <v>0</v>
      </c>
      <c r="Y404" s="49">
        <f t="shared" si="143"/>
        <v>0</v>
      </c>
      <c r="Z404" s="49">
        <f t="shared" si="143"/>
        <v>0</v>
      </c>
      <c r="AA404" s="49">
        <f t="shared" si="143"/>
        <v>0</v>
      </c>
      <c r="AB404" s="49">
        <f t="shared" si="143"/>
        <v>0</v>
      </c>
      <c r="AD404" s="49">
        <f t="shared" si="111"/>
        <v>0</v>
      </c>
      <c r="AE404" s="49">
        <f t="shared" si="112"/>
        <v>0</v>
      </c>
      <c r="AF404" s="49">
        <f t="shared" si="113"/>
        <v>0</v>
      </c>
      <c r="AG404" s="49">
        <f t="shared" si="114"/>
        <v>0</v>
      </c>
      <c r="AH404" s="49">
        <f t="shared" si="115"/>
        <v>0</v>
      </c>
      <c r="AJ404" s="49">
        <f t="shared" si="102"/>
        <v>0</v>
      </c>
      <c r="AK404" s="49">
        <f t="shared" si="103"/>
        <v>0</v>
      </c>
      <c r="AL404" s="49">
        <f t="shared" si="104"/>
        <v>0</v>
      </c>
      <c r="AM404" s="49">
        <f t="shared" si="105"/>
        <v>0</v>
      </c>
      <c r="AN404" s="49">
        <f t="shared" si="106"/>
        <v>0</v>
      </c>
    </row>
    <row r="405" spans="2:40">
      <c r="B405" s="43" t="str">
        <f t="shared" si="99"/>
        <v>Asset 99</v>
      </c>
      <c r="F405" s="43" t="str">
        <f t="shared" ref="F405:L405" si="151">F157</f>
        <v>11 Werktuigen</v>
      </c>
      <c r="G405" s="43">
        <f t="shared" si="151"/>
        <v>2002</v>
      </c>
      <c r="H405" s="58">
        <f t="shared" si="151"/>
        <v>108571.05</v>
      </c>
      <c r="I405" s="43">
        <f t="shared" si="151"/>
        <v>2021</v>
      </c>
      <c r="J405" s="58">
        <f t="shared" si="151"/>
        <v>10</v>
      </c>
      <c r="K405" s="187">
        <f t="shared" si="151"/>
        <v>1</v>
      </c>
      <c r="L405" s="58">
        <f t="shared" si="151"/>
        <v>0</v>
      </c>
      <c r="N405" s="49">
        <f t="shared" si="110"/>
        <v>0</v>
      </c>
      <c r="P405" s="44">
        <f t="shared" si="101"/>
        <v>0</v>
      </c>
      <c r="R405" s="49">
        <f t="shared" si="142"/>
        <v>0</v>
      </c>
      <c r="S405" s="49">
        <f t="shared" si="142"/>
        <v>0</v>
      </c>
      <c r="T405" s="49">
        <f t="shared" si="142"/>
        <v>0</v>
      </c>
      <c r="U405" s="49">
        <f t="shared" si="142"/>
        <v>0</v>
      </c>
      <c r="V405" s="49">
        <f t="shared" si="142"/>
        <v>0</v>
      </c>
      <c r="X405" s="49">
        <f t="shared" si="143"/>
        <v>0</v>
      </c>
      <c r="Y405" s="49">
        <f t="shared" si="143"/>
        <v>0</v>
      </c>
      <c r="Z405" s="49">
        <f t="shared" si="143"/>
        <v>0</v>
      </c>
      <c r="AA405" s="49">
        <f t="shared" si="143"/>
        <v>0</v>
      </c>
      <c r="AB405" s="49">
        <f t="shared" si="143"/>
        <v>0</v>
      </c>
      <c r="AD405" s="49">
        <f t="shared" si="111"/>
        <v>0</v>
      </c>
      <c r="AE405" s="49">
        <f t="shared" si="112"/>
        <v>0</v>
      </c>
      <c r="AF405" s="49">
        <f t="shared" si="113"/>
        <v>0</v>
      </c>
      <c r="AG405" s="49">
        <f t="shared" si="114"/>
        <v>0</v>
      </c>
      <c r="AH405" s="49">
        <f t="shared" si="115"/>
        <v>0</v>
      </c>
      <c r="AJ405" s="49">
        <f t="shared" si="102"/>
        <v>0</v>
      </c>
      <c r="AK405" s="49">
        <f t="shared" si="103"/>
        <v>0</v>
      </c>
      <c r="AL405" s="49">
        <f t="shared" si="104"/>
        <v>0</v>
      </c>
      <c r="AM405" s="49">
        <f t="shared" si="105"/>
        <v>0</v>
      </c>
      <c r="AN405" s="49">
        <f t="shared" si="106"/>
        <v>0</v>
      </c>
    </row>
    <row r="406" spans="2:40">
      <c r="B406" s="43" t="str">
        <f t="shared" si="99"/>
        <v>Asset 100</v>
      </c>
      <c r="F406" s="43" t="str">
        <f t="shared" ref="F406:L406" si="152">F158</f>
        <v>37 ICT middelen 1 (gaschromatografen en comptabele meting)</v>
      </c>
      <c r="G406" s="43">
        <f t="shared" si="152"/>
        <v>2002</v>
      </c>
      <c r="H406" s="58">
        <f t="shared" si="152"/>
        <v>27589.78</v>
      </c>
      <c r="I406" s="43">
        <f t="shared" si="152"/>
        <v>2021</v>
      </c>
      <c r="J406" s="58">
        <f t="shared" si="152"/>
        <v>5</v>
      </c>
      <c r="K406" s="187">
        <f t="shared" si="152"/>
        <v>0</v>
      </c>
      <c r="L406" s="58">
        <f t="shared" si="152"/>
        <v>0</v>
      </c>
      <c r="N406" s="49">
        <f t="shared" si="110"/>
        <v>0</v>
      </c>
      <c r="P406" s="44">
        <f t="shared" si="101"/>
        <v>0</v>
      </c>
      <c r="R406" s="49">
        <f t="shared" si="142"/>
        <v>0</v>
      </c>
      <c r="S406" s="49">
        <f t="shared" si="142"/>
        <v>0</v>
      </c>
      <c r="T406" s="49">
        <f t="shared" si="142"/>
        <v>0</v>
      </c>
      <c r="U406" s="49">
        <f t="shared" si="142"/>
        <v>0</v>
      </c>
      <c r="V406" s="49">
        <f t="shared" si="142"/>
        <v>0</v>
      </c>
      <c r="X406" s="49">
        <f t="shared" si="143"/>
        <v>0</v>
      </c>
      <c r="Y406" s="49">
        <f t="shared" si="143"/>
        <v>0</v>
      </c>
      <c r="Z406" s="49">
        <f t="shared" si="143"/>
        <v>0</v>
      </c>
      <c r="AA406" s="49">
        <f t="shared" si="143"/>
        <v>0</v>
      </c>
      <c r="AB406" s="49">
        <f t="shared" si="143"/>
        <v>0</v>
      </c>
      <c r="AD406" s="49">
        <f t="shared" si="111"/>
        <v>0</v>
      </c>
      <c r="AE406" s="49">
        <f t="shared" si="112"/>
        <v>0</v>
      </c>
      <c r="AF406" s="49">
        <f t="shared" si="113"/>
        <v>0</v>
      </c>
      <c r="AG406" s="49">
        <f t="shared" si="114"/>
        <v>0</v>
      </c>
      <c r="AH406" s="49">
        <f t="shared" si="115"/>
        <v>0</v>
      </c>
      <c r="AJ406" s="49">
        <f t="shared" si="102"/>
        <v>0</v>
      </c>
      <c r="AK406" s="49">
        <f t="shared" si="103"/>
        <v>0</v>
      </c>
      <c r="AL406" s="49">
        <f t="shared" si="104"/>
        <v>0</v>
      </c>
      <c r="AM406" s="49">
        <f t="shared" si="105"/>
        <v>0</v>
      </c>
      <c r="AN406" s="49">
        <f t="shared" si="106"/>
        <v>0</v>
      </c>
    </row>
    <row r="407" spans="2:40">
      <c r="B407" s="43" t="str">
        <f t="shared" si="99"/>
        <v>Asset 101</v>
      </c>
      <c r="F407" s="43" t="str">
        <f t="shared" ref="F407:L407" si="153">F159</f>
        <v>14 Overig rollend materieel</v>
      </c>
      <c r="G407" s="43">
        <f t="shared" si="153"/>
        <v>2002</v>
      </c>
      <c r="H407" s="58">
        <f t="shared" si="153"/>
        <v>7905</v>
      </c>
      <c r="I407" s="43">
        <f t="shared" si="153"/>
        <v>2021</v>
      </c>
      <c r="J407" s="58">
        <f t="shared" si="153"/>
        <v>10</v>
      </c>
      <c r="K407" s="187">
        <f t="shared" si="153"/>
        <v>1</v>
      </c>
      <c r="L407" s="58">
        <f t="shared" si="153"/>
        <v>0</v>
      </c>
      <c r="N407" s="49">
        <f t="shared" si="110"/>
        <v>0</v>
      </c>
      <c r="P407" s="44">
        <f t="shared" si="101"/>
        <v>0</v>
      </c>
      <c r="R407" s="49">
        <f t="shared" ref="R407:V416" si="154">IF(R$305&lt;=$G407+$J407,VDB($L407*(1-$F$25),0,$P407,R$305-2022,MIN(R$305-2021,$P407),$F$22),0)</f>
        <v>0</v>
      </c>
      <c r="S407" s="49">
        <f t="shared" si="154"/>
        <v>0</v>
      </c>
      <c r="T407" s="49">
        <f t="shared" si="154"/>
        <v>0</v>
      </c>
      <c r="U407" s="49">
        <f t="shared" si="154"/>
        <v>0</v>
      </c>
      <c r="V407" s="49">
        <f t="shared" si="154"/>
        <v>0</v>
      </c>
      <c r="X407" s="49">
        <f t="shared" ref="X407:AB416" si="155">IF(X$305&lt;=$G407+$J407,VDB($L407*$F$25,0,$P407,X$305-2022,MIN(X$305-2021,$P407),1),0)</f>
        <v>0</v>
      </c>
      <c r="Y407" s="49">
        <f t="shared" si="155"/>
        <v>0</v>
      </c>
      <c r="Z407" s="49">
        <f t="shared" si="155"/>
        <v>0</v>
      </c>
      <c r="AA407" s="49">
        <f t="shared" si="155"/>
        <v>0</v>
      </c>
      <c r="AB407" s="49">
        <f t="shared" si="155"/>
        <v>0</v>
      </c>
      <c r="AD407" s="49">
        <f t="shared" si="111"/>
        <v>0</v>
      </c>
      <c r="AE407" s="49">
        <f t="shared" si="112"/>
        <v>0</v>
      </c>
      <c r="AF407" s="49">
        <f t="shared" si="113"/>
        <v>0</v>
      </c>
      <c r="AG407" s="49">
        <f t="shared" si="114"/>
        <v>0</v>
      </c>
      <c r="AH407" s="49">
        <f t="shared" si="115"/>
        <v>0</v>
      </c>
      <c r="AJ407" s="49">
        <f t="shared" si="102"/>
        <v>0</v>
      </c>
      <c r="AK407" s="49">
        <f t="shared" si="103"/>
        <v>0</v>
      </c>
      <c r="AL407" s="49">
        <f t="shared" si="104"/>
        <v>0</v>
      </c>
      <c r="AM407" s="49">
        <f t="shared" si="105"/>
        <v>0</v>
      </c>
      <c r="AN407" s="49">
        <f t="shared" si="106"/>
        <v>0</v>
      </c>
    </row>
    <row r="408" spans="2:40">
      <c r="B408" s="43" t="str">
        <f t="shared" si="99"/>
        <v>Asset 102</v>
      </c>
      <c r="F408" s="43" t="str">
        <f t="shared" ref="F408:L408" si="156">F160</f>
        <v>13 Aanhangwagens</v>
      </c>
      <c r="G408" s="43">
        <f t="shared" si="156"/>
        <v>2002</v>
      </c>
      <c r="H408" s="58">
        <f t="shared" si="156"/>
        <v>1243</v>
      </c>
      <c r="I408" s="43">
        <f t="shared" si="156"/>
        <v>2021</v>
      </c>
      <c r="J408" s="58">
        <f t="shared" si="156"/>
        <v>10</v>
      </c>
      <c r="K408" s="187">
        <f t="shared" si="156"/>
        <v>1</v>
      </c>
      <c r="L408" s="58">
        <f t="shared" si="156"/>
        <v>0</v>
      </c>
      <c r="N408" s="49">
        <f t="shared" si="110"/>
        <v>0</v>
      </c>
      <c r="P408" s="44">
        <f t="shared" si="101"/>
        <v>0</v>
      </c>
      <c r="R408" s="49">
        <f t="shared" si="154"/>
        <v>0</v>
      </c>
      <c r="S408" s="49">
        <f t="shared" si="154"/>
        <v>0</v>
      </c>
      <c r="T408" s="49">
        <f t="shared" si="154"/>
        <v>0</v>
      </c>
      <c r="U408" s="49">
        <f t="shared" si="154"/>
        <v>0</v>
      </c>
      <c r="V408" s="49">
        <f t="shared" si="154"/>
        <v>0</v>
      </c>
      <c r="X408" s="49">
        <f t="shared" si="155"/>
        <v>0</v>
      </c>
      <c r="Y408" s="49">
        <f t="shared" si="155"/>
        <v>0</v>
      </c>
      <c r="Z408" s="49">
        <f t="shared" si="155"/>
        <v>0</v>
      </c>
      <c r="AA408" s="49">
        <f t="shared" si="155"/>
        <v>0</v>
      </c>
      <c r="AB408" s="49">
        <f t="shared" si="155"/>
        <v>0</v>
      </c>
      <c r="AD408" s="49">
        <f t="shared" si="111"/>
        <v>0</v>
      </c>
      <c r="AE408" s="49">
        <f t="shared" si="112"/>
        <v>0</v>
      </c>
      <c r="AF408" s="49">
        <f t="shared" si="113"/>
        <v>0</v>
      </c>
      <c r="AG408" s="49">
        <f t="shared" si="114"/>
        <v>0</v>
      </c>
      <c r="AH408" s="49">
        <f t="shared" si="115"/>
        <v>0</v>
      </c>
      <c r="AJ408" s="49">
        <f t="shared" si="102"/>
        <v>0</v>
      </c>
      <c r="AK408" s="49">
        <f t="shared" si="103"/>
        <v>0</v>
      </c>
      <c r="AL408" s="49">
        <f t="shared" si="104"/>
        <v>0</v>
      </c>
      <c r="AM408" s="49">
        <f t="shared" si="105"/>
        <v>0</v>
      </c>
      <c r="AN408" s="49">
        <f t="shared" si="106"/>
        <v>0</v>
      </c>
    </row>
    <row r="409" spans="2:40">
      <c r="B409" s="43" t="str">
        <f t="shared" si="99"/>
        <v>Asset 103</v>
      </c>
      <c r="F409" s="43" t="str">
        <f t="shared" ref="F409:L409" si="157">F161</f>
        <v>06 Utiliteitsgebouwen</v>
      </c>
      <c r="G409" s="43">
        <f t="shared" si="157"/>
        <v>2002</v>
      </c>
      <c r="H409" s="58">
        <f t="shared" si="157"/>
        <v>68637.27</v>
      </c>
      <c r="I409" s="43">
        <f t="shared" si="157"/>
        <v>2021</v>
      </c>
      <c r="J409" s="58">
        <f t="shared" si="157"/>
        <v>30</v>
      </c>
      <c r="K409" s="187">
        <f t="shared" si="157"/>
        <v>0</v>
      </c>
      <c r="L409" s="58">
        <f t="shared" si="157"/>
        <v>33068.469795601901</v>
      </c>
      <c r="N409" s="49">
        <f t="shared" si="110"/>
        <v>33068.469795601901</v>
      </c>
      <c r="P409" s="44">
        <f t="shared" si="101"/>
        <v>10.5</v>
      </c>
      <c r="R409" s="49">
        <f t="shared" si="154"/>
        <v>3684.7723486527834</v>
      </c>
      <c r="S409" s="49">
        <f t="shared" si="154"/>
        <v>3228.562438819582</v>
      </c>
      <c r="T409" s="49">
        <f t="shared" si="154"/>
        <v>2828.8356606800144</v>
      </c>
      <c r="U409" s="49">
        <f t="shared" si="154"/>
        <v>2669.2603157185777</v>
      </c>
      <c r="V409" s="49">
        <f t="shared" si="154"/>
        <v>2669.2603157185777</v>
      </c>
      <c r="X409" s="49">
        <f t="shared" si="155"/>
        <v>314.93780757716098</v>
      </c>
      <c r="Y409" s="49">
        <f t="shared" si="155"/>
        <v>314.93780757716098</v>
      </c>
      <c r="Z409" s="49">
        <f t="shared" si="155"/>
        <v>314.93780757716098</v>
      </c>
      <c r="AA409" s="49">
        <f t="shared" si="155"/>
        <v>314.93780757716098</v>
      </c>
      <c r="AB409" s="49">
        <f t="shared" si="155"/>
        <v>314.93780757716098</v>
      </c>
      <c r="AD409" s="49">
        <f t="shared" si="111"/>
        <v>29068.759639371958</v>
      </c>
      <c r="AE409" s="49">
        <f t="shared" si="112"/>
        <v>25525.259392975215</v>
      </c>
      <c r="AF409" s="49">
        <f t="shared" si="113"/>
        <v>22381.485924718039</v>
      </c>
      <c r="AG409" s="49">
        <f t="shared" si="114"/>
        <v>19397.287801422302</v>
      </c>
      <c r="AH409" s="49">
        <f t="shared" si="115"/>
        <v>16413.089678126566</v>
      </c>
      <c r="AJ409" s="49">
        <f t="shared" si="102"/>
        <v>4988.0479839685913</v>
      </c>
      <c r="AK409" s="49">
        <f t="shared" si="103"/>
        <v>4385.8338063649253</v>
      </c>
      <c r="AL409" s="49">
        <f t="shared" si="104"/>
        <v>3994.2699333964611</v>
      </c>
      <c r="AM409" s="49">
        <f t="shared" si="105"/>
        <v>3721.2950597497861</v>
      </c>
      <c r="AN409" s="49">
        <f t="shared" si="106"/>
        <v>3607.8955310645483</v>
      </c>
    </row>
    <row r="410" spans="2:40">
      <c r="B410" s="43" t="str">
        <f t="shared" si="99"/>
        <v>Asset 104</v>
      </c>
      <c r="F410" s="43" t="str">
        <f t="shared" ref="F410:L410" si="158">F162</f>
        <v>09 Bedrijfsinventaris</v>
      </c>
      <c r="G410" s="43">
        <f t="shared" si="158"/>
        <v>2003</v>
      </c>
      <c r="H410" s="58">
        <f t="shared" si="158"/>
        <v>108222.26</v>
      </c>
      <c r="I410" s="43">
        <f t="shared" si="158"/>
        <v>2021</v>
      </c>
      <c r="J410" s="58">
        <f t="shared" si="158"/>
        <v>10</v>
      </c>
      <c r="K410" s="187">
        <f t="shared" si="158"/>
        <v>1</v>
      </c>
      <c r="L410" s="58">
        <f t="shared" si="158"/>
        <v>0</v>
      </c>
      <c r="N410" s="49">
        <f t="shared" si="110"/>
        <v>0</v>
      </c>
      <c r="P410" s="44">
        <f t="shared" si="101"/>
        <v>0</v>
      </c>
      <c r="R410" s="49">
        <f t="shared" si="154"/>
        <v>0</v>
      </c>
      <c r="S410" s="49">
        <f t="shared" si="154"/>
        <v>0</v>
      </c>
      <c r="T410" s="49">
        <f t="shared" si="154"/>
        <v>0</v>
      </c>
      <c r="U410" s="49">
        <f t="shared" si="154"/>
        <v>0</v>
      </c>
      <c r="V410" s="49">
        <f t="shared" si="154"/>
        <v>0</v>
      </c>
      <c r="X410" s="49">
        <f t="shared" si="155"/>
        <v>0</v>
      </c>
      <c r="Y410" s="49">
        <f t="shared" si="155"/>
        <v>0</v>
      </c>
      <c r="Z410" s="49">
        <f t="shared" si="155"/>
        <v>0</v>
      </c>
      <c r="AA410" s="49">
        <f t="shared" si="155"/>
        <v>0</v>
      </c>
      <c r="AB410" s="49">
        <f t="shared" si="155"/>
        <v>0</v>
      </c>
      <c r="AD410" s="49">
        <f t="shared" si="111"/>
        <v>0</v>
      </c>
      <c r="AE410" s="49">
        <f t="shared" si="112"/>
        <v>0</v>
      </c>
      <c r="AF410" s="49">
        <f t="shared" si="113"/>
        <v>0</v>
      </c>
      <c r="AG410" s="49">
        <f t="shared" si="114"/>
        <v>0</v>
      </c>
      <c r="AH410" s="49">
        <f t="shared" si="115"/>
        <v>0</v>
      </c>
      <c r="AJ410" s="49">
        <f t="shared" si="102"/>
        <v>0</v>
      </c>
      <c r="AK410" s="49">
        <f t="shared" si="103"/>
        <v>0</v>
      </c>
      <c r="AL410" s="49">
        <f t="shared" si="104"/>
        <v>0</v>
      </c>
      <c r="AM410" s="49">
        <f t="shared" si="105"/>
        <v>0</v>
      </c>
      <c r="AN410" s="49">
        <f t="shared" si="106"/>
        <v>0</v>
      </c>
    </row>
    <row r="411" spans="2:40">
      <c r="B411" s="43" t="str">
        <f t="shared" si="99"/>
        <v>Asset 105</v>
      </c>
      <c r="F411" s="43" t="str">
        <f t="shared" ref="F411:L411" si="159">F163</f>
        <v>11 Werktuigen</v>
      </c>
      <c r="G411" s="43">
        <f t="shared" si="159"/>
        <v>2003</v>
      </c>
      <c r="H411" s="58">
        <f t="shared" si="159"/>
        <v>135681.9</v>
      </c>
      <c r="I411" s="43">
        <f t="shared" si="159"/>
        <v>2021</v>
      </c>
      <c r="J411" s="58">
        <f t="shared" si="159"/>
        <v>10</v>
      </c>
      <c r="K411" s="187">
        <f t="shared" si="159"/>
        <v>1</v>
      </c>
      <c r="L411" s="58">
        <f t="shared" si="159"/>
        <v>0</v>
      </c>
      <c r="N411" s="49">
        <f t="shared" si="110"/>
        <v>0</v>
      </c>
      <c r="P411" s="44">
        <f t="shared" si="101"/>
        <v>0</v>
      </c>
      <c r="R411" s="49">
        <f t="shared" si="154"/>
        <v>0</v>
      </c>
      <c r="S411" s="49">
        <f t="shared" si="154"/>
        <v>0</v>
      </c>
      <c r="T411" s="49">
        <f t="shared" si="154"/>
        <v>0</v>
      </c>
      <c r="U411" s="49">
        <f t="shared" si="154"/>
        <v>0</v>
      </c>
      <c r="V411" s="49">
        <f t="shared" si="154"/>
        <v>0</v>
      </c>
      <c r="X411" s="49">
        <f t="shared" si="155"/>
        <v>0</v>
      </c>
      <c r="Y411" s="49">
        <f t="shared" si="155"/>
        <v>0</v>
      </c>
      <c r="Z411" s="49">
        <f t="shared" si="155"/>
        <v>0</v>
      </c>
      <c r="AA411" s="49">
        <f t="shared" si="155"/>
        <v>0</v>
      </c>
      <c r="AB411" s="49">
        <f t="shared" si="155"/>
        <v>0</v>
      </c>
      <c r="AD411" s="49">
        <f t="shared" si="111"/>
        <v>0</v>
      </c>
      <c r="AE411" s="49">
        <f t="shared" si="112"/>
        <v>0</v>
      </c>
      <c r="AF411" s="49">
        <f t="shared" si="113"/>
        <v>0</v>
      </c>
      <c r="AG411" s="49">
        <f t="shared" si="114"/>
        <v>0</v>
      </c>
      <c r="AH411" s="49">
        <f t="shared" si="115"/>
        <v>0</v>
      </c>
      <c r="AJ411" s="49">
        <f t="shared" si="102"/>
        <v>0</v>
      </c>
      <c r="AK411" s="49">
        <f t="shared" si="103"/>
        <v>0</v>
      </c>
      <c r="AL411" s="49">
        <f t="shared" si="104"/>
        <v>0</v>
      </c>
      <c r="AM411" s="49">
        <f t="shared" si="105"/>
        <v>0</v>
      </c>
      <c r="AN411" s="49">
        <f t="shared" si="106"/>
        <v>0</v>
      </c>
    </row>
    <row r="412" spans="2:40">
      <c r="B412" s="43" t="str">
        <f t="shared" si="99"/>
        <v>Asset 106</v>
      </c>
      <c r="F412" s="43" t="str">
        <f t="shared" ref="F412:L412" si="160">F164</f>
        <v>37 ICT middelen 1</v>
      </c>
      <c r="G412" s="43">
        <f t="shared" si="160"/>
        <v>2003</v>
      </c>
      <c r="H412" s="58">
        <f t="shared" si="160"/>
        <v>869353.66999999993</v>
      </c>
      <c r="I412" s="43">
        <f t="shared" si="160"/>
        <v>2021</v>
      </c>
      <c r="J412" s="58">
        <f t="shared" si="160"/>
        <v>5</v>
      </c>
      <c r="K412" s="187">
        <f t="shared" si="160"/>
        <v>1</v>
      </c>
      <c r="L412" s="58">
        <f t="shared" si="160"/>
        <v>0</v>
      </c>
      <c r="N412" s="49">
        <f t="shared" si="110"/>
        <v>0</v>
      </c>
      <c r="P412" s="44">
        <f t="shared" si="101"/>
        <v>0</v>
      </c>
      <c r="R412" s="49">
        <f t="shared" si="154"/>
        <v>0</v>
      </c>
      <c r="S412" s="49">
        <f t="shared" si="154"/>
        <v>0</v>
      </c>
      <c r="T412" s="49">
        <f t="shared" si="154"/>
        <v>0</v>
      </c>
      <c r="U412" s="49">
        <f t="shared" si="154"/>
        <v>0</v>
      </c>
      <c r="V412" s="49">
        <f t="shared" si="154"/>
        <v>0</v>
      </c>
      <c r="X412" s="49">
        <f t="shared" si="155"/>
        <v>0</v>
      </c>
      <c r="Y412" s="49">
        <f t="shared" si="155"/>
        <v>0</v>
      </c>
      <c r="Z412" s="49">
        <f t="shared" si="155"/>
        <v>0</v>
      </c>
      <c r="AA412" s="49">
        <f t="shared" si="155"/>
        <v>0</v>
      </c>
      <c r="AB412" s="49">
        <f t="shared" si="155"/>
        <v>0</v>
      </c>
      <c r="AD412" s="49">
        <f t="shared" si="111"/>
        <v>0</v>
      </c>
      <c r="AE412" s="49">
        <f t="shared" si="112"/>
        <v>0</v>
      </c>
      <c r="AF412" s="49">
        <f t="shared" si="113"/>
        <v>0</v>
      </c>
      <c r="AG412" s="49">
        <f t="shared" si="114"/>
        <v>0</v>
      </c>
      <c r="AH412" s="49">
        <f t="shared" si="115"/>
        <v>0</v>
      </c>
      <c r="AJ412" s="49">
        <f t="shared" si="102"/>
        <v>0</v>
      </c>
      <c r="AK412" s="49">
        <f t="shared" si="103"/>
        <v>0</v>
      </c>
      <c r="AL412" s="49">
        <f t="shared" si="104"/>
        <v>0</v>
      </c>
      <c r="AM412" s="49">
        <f t="shared" si="105"/>
        <v>0</v>
      </c>
      <c r="AN412" s="49">
        <f t="shared" si="106"/>
        <v>0</v>
      </c>
    </row>
    <row r="413" spans="2:40">
      <c r="B413" s="43" t="str">
        <f t="shared" si="99"/>
        <v>Asset 107</v>
      </c>
      <c r="F413" s="43" t="str">
        <f t="shared" ref="F413:L413" si="161">F165</f>
        <v>37 ICT middelen 1 (gaschromatografen en comptabele meting)</v>
      </c>
      <c r="G413" s="43">
        <f t="shared" si="161"/>
        <v>2003</v>
      </c>
      <c r="H413" s="58">
        <f t="shared" si="161"/>
        <v>1210667.97</v>
      </c>
      <c r="I413" s="43">
        <f t="shared" si="161"/>
        <v>2021</v>
      </c>
      <c r="J413" s="58">
        <f t="shared" si="161"/>
        <v>5</v>
      </c>
      <c r="K413" s="187">
        <f t="shared" si="161"/>
        <v>0</v>
      </c>
      <c r="L413" s="58">
        <f t="shared" si="161"/>
        <v>0</v>
      </c>
      <c r="N413" s="49">
        <f t="shared" si="110"/>
        <v>0</v>
      </c>
      <c r="P413" s="44">
        <f t="shared" si="101"/>
        <v>0</v>
      </c>
      <c r="R413" s="49">
        <f t="shared" si="154"/>
        <v>0</v>
      </c>
      <c r="S413" s="49">
        <f t="shared" si="154"/>
        <v>0</v>
      </c>
      <c r="T413" s="49">
        <f t="shared" si="154"/>
        <v>0</v>
      </c>
      <c r="U413" s="49">
        <f t="shared" si="154"/>
        <v>0</v>
      </c>
      <c r="V413" s="49">
        <f t="shared" si="154"/>
        <v>0</v>
      </c>
      <c r="X413" s="49">
        <f t="shared" si="155"/>
        <v>0</v>
      </c>
      <c r="Y413" s="49">
        <f t="shared" si="155"/>
        <v>0</v>
      </c>
      <c r="Z413" s="49">
        <f t="shared" si="155"/>
        <v>0</v>
      </c>
      <c r="AA413" s="49">
        <f t="shared" si="155"/>
        <v>0</v>
      </c>
      <c r="AB413" s="49">
        <f t="shared" si="155"/>
        <v>0</v>
      </c>
      <c r="AD413" s="49">
        <f t="shared" si="111"/>
        <v>0</v>
      </c>
      <c r="AE413" s="49">
        <f t="shared" si="112"/>
        <v>0</v>
      </c>
      <c r="AF413" s="49">
        <f t="shared" si="113"/>
        <v>0</v>
      </c>
      <c r="AG413" s="49">
        <f t="shared" si="114"/>
        <v>0</v>
      </c>
      <c r="AH413" s="49">
        <f t="shared" si="115"/>
        <v>0</v>
      </c>
      <c r="AJ413" s="49">
        <f t="shared" si="102"/>
        <v>0</v>
      </c>
      <c r="AK413" s="49">
        <f t="shared" si="103"/>
        <v>0</v>
      </c>
      <c r="AL413" s="49">
        <f t="shared" si="104"/>
        <v>0</v>
      </c>
      <c r="AM413" s="49">
        <f t="shared" si="105"/>
        <v>0</v>
      </c>
      <c r="AN413" s="49">
        <f t="shared" si="106"/>
        <v>0</v>
      </c>
    </row>
    <row r="414" spans="2:40">
      <c r="B414" s="43" t="str">
        <f t="shared" si="99"/>
        <v>Asset 108</v>
      </c>
      <c r="F414" s="43" t="str">
        <f t="shared" ref="F414:L414" si="162">F166</f>
        <v>10 Gereedschap</v>
      </c>
      <c r="G414" s="43">
        <f t="shared" si="162"/>
        <v>2003</v>
      </c>
      <c r="H414" s="58">
        <f t="shared" si="162"/>
        <v>62325</v>
      </c>
      <c r="I414" s="43">
        <f t="shared" si="162"/>
        <v>2021</v>
      </c>
      <c r="J414" s="58">
        <f t="shared" si="162"/>
        <v>10</v>
      </c>
      <c r="K414" s="187">
        <f t="shared" si="162"/>
        <v>1</v>
      </c>
      <c r="L414" s="58">
        <f t="shared" si="162"/>
        <v>0</v>
      </c>
      <c r="N414" s="49">
        <f t="shared" si="110"/>
        <v>0</v>
      </c>
      <c r="P414" s="44">
        <f t="shared" si="101"/>
        <v>0</v>
      </c>
      <c r="R414" s="49">
        <f t="shared" si="154"/>
        <v>0</v>
      </c>
      <c r="S414" s="49">
        <f t="shared" si="154"/>
        <v>0</v>
      </c>
      <c r="T414" s="49">
        <f t="shared" si="154"/>
        <v>0</v>
      </c>
      <c r="U414" s="49">
        <f t="shared" si="154"/>
        <v>0</v>
      </c>
      <c r="V414" s="49">
        <f t="shared" si="154"/>
        <v>0</v>
      </c>
      <c r="X414" s="49">
        <f t="shared" si="155"/>
        <v>0</v>
      </c>
      <c r="Y414" s="49">
        <f t="shared" si="155"/>
        <v>0</v>
      </c>
      <c r="Z414" s="49">
        <f t="shared" si="155"/>
        <v>0</v>
      </c>
      <c r="AA414" s="49">
        <f t="shared" si="155"/>
        <v>0</v>
      </c>
      <c r="AB414" s="49">
        <f t="shared" si="155"/>
        <v>0</v>
      </c>
      <c r="AD414" s="49">
        <f t="shared" si="111"/>
        <v>0</v>
      </c>
      <c r="AE414" s="49">
        <f t="shared" si="112"/>
        <v>0</v>
      </c>
      <c r="AF414" s="49">
        <f t="shared" si="113"/>
        <v>0</v>
      </c>
      <c r="AG414" s="49">
        <f t="shared" si="114"/>
        <v>0</v>
      </c>
      <c r="AH414" s="49">
        <f t="shared" si="115"/>
        <v>0</v>
      </c>
      <c r="AJ414" s="49">
        <f t="shared" si="102"/>
        <v>0</v>
      </c>
      <c r="AK414" s="49">
        <f t="shared" si="103"/>
        <v>0</v>
      </c>
      <c r="AL414" s="49">
        <f t="shared" si="104"/>
        <v>0</v>
      </c>
      <c r="AM414" s="49">
        <f t="shared" si="105"/>
        <v>0</v>
      </c>
      <c r="AN414" s="49">
        <f t="shared" si="106"/>
        <v>0</v>
      </c>
    </row>
    <row r="415" spans="2:40">
      <c r="B415" s="43" t="str">
        <f t="shared" si="99"/>
        <v>Asset 109</v>
      </c>
      <c r="F415" s="43" t="str">
        <f t="shared" ref="F415:L415" si="163">F167</f>
        <v>06 Utiliteitsgebouwen</v>
      </c>
      <c r="G415" s="43">
        <f t="shared" si="163"/>
        <v>2003</v>
      </c>
      <c r="H415" s="58">
        <f t="shared" si="163"/>
        <v>206366.74</v>
      </c>
      <c r="I415" s="43">
        <f t="shared" si="163"/>
        <v>2021</v>
      </c>
      <c r="J415" s="58">
        <f t="shared" si="163"/>
        <v>30</v>
      </c>
      <c r="K415" s="187">
        <f t="shared" si="163"/>
        <v>0</v>
      </c>
      <c r="L415" s="58">
        <f t="shared" si="163"/>
        <v>105414.90479883776</v>
      </c>
      <c r="N415" s="49">
        <f t="shared" si="110"/>
        <v>105414.90479883776</v>
      </c>
      <c r="P415" s="44">
        <f t="shared" si="101"/>
        <v>11.5</v>
      </c>
      <c r="R415" s="49">
        <f t="shared" si="154"/>
        <v>10724.820749099146</v>
      </c>
      <c r="S415" s="49">
        <f t="shared" si="154"/>
        <v>9512.4497078966342</v>
      </c>
      <c r="T415" s="49">
        <f t="shared" si="154"/>
        <v>8437.1293061344059</v>
      </c>
      <c r="U415" s="49">
        <f t="shared" si="154"/>
        <v>7788.1193595086825</v>
      </c>
      <c r="V415" s="49">
        <f t="shared" si="154"/>
        <v>7788.1193595086825</v>
      </c>
      <c r="X415" s="49">
        <f t="shared" si="155"/>
        <v>916.65134607685013</v>
      </c>
      <c r="Y415" s="49">
        <f t="shared" si="155"/>
        <v>916.65134607685013</v>
      </c>
      <c r="Z415" s="49">
        <f t="shared" si="155"/>
        <v>916.65134607685013</v>
      </c>
      <c r="AA415" s="49">
        <f t="shared" si="155"/>
        <v>916.65134607685013</v>
      </c>
      <c r="AB415" s="49">
        <f t="shared" si="155"/>
        <v>916.65134607685013</v>
      </c>
      <c r="AD415" s="49">
        <f t="shared" si="111"/>
        <v>93773.432703661761</v>
      </c>
      <c r="AE415" s="49">
        <f t="shared" si="112"/>
        <v>83344.331649688276</v>
      </c>
      <c r="AF415" s="49">
        <f t="shared" si="113"/>
        <v>73990.550997477025</v>
      </c>
      <c r="AG415" s="49">
        <f t="shared" si="114"/>
        <v>65285.780291891497</v>
      </c>
      <c r="AH415" s="49">
        <f t="shared" si="115"/>
        <v>56581.009586305969</v>
      </c>
      <c r="AJ415" s="49">
        <f t="shared" si="102"/>
        <v>14829.768807100496</v>
      </c>
      <c r="AK415" s="49">
        <f t="shared" si="103"/>
        <v>13179.463998413199</v>
      </c>
      <c r="AL415" s="49">
        <f t="shared" si="104"/>
        <v>12165.421590115382</v>
      </c>
      <c r="AM415" s="49">
        <f t="shared" si="105"/>
        <v>11185.630356677408</v>
      </c>
      <c r="AN415" s="49">
        <f t="shared" si="106"/>
        <v>10854.849069865159</v>
      </c>
    </row>
    <row r="416" spans="2:40">
      <c r="B416" s="43" t="str">
        <f t="shared" si="99"/>
        <v>Asset 110</v>
      </c>
      <c r="F416" s="43" t="str">
        <f t="shared" ref="F416:L416" si="164">F168</f>
        <v>13 Aanhangwagens</v>
      </c>
      <c r="G416" s="43">
        <f t="shared" si="164"/>
        <v>2003</v>
      </c>
      <c r="H416" s="58">
        <f t="shared" si="164"/>
        <v>1830.54</v>
      </c>
      <c r="I416" s="43">
        <f t="shared" si="164"/>
        <v>2021</v>
      </c>
      <c r="J416" s="58">
        <f t="shared" si="164"/>
        <v>10</v>
      </c>
      <c r="K416" s="187">
        <f t="shared" si="164"/>
        <v>1</v>
      </c>
      <c r="L416" s="58">
        <f t="shared" si="164"/>
        <v>0</v>
      </c>
      <c r="N416" s="49">
        <f t="shared" si="110"/>
        <v>0</v>
      </c>
      <c r="P416" s="44">
        <f t="shared" si="101"/>
        <v>0</v>
      </c>
      <c r="R416" s="49">
        <f t="shared" si="154"/>
        <v>0</v>
      </c>
      <c r="S416" s="49">
        <f t="shared" si="154"/>
        <v>0</v>
      </c>
      <c r="T416" s="49">
        <f t="shared" si="154"/>
        <v>0</v>
      </c>
      <c r="U416" s="49">
        <f t="shared" si="154"/>
        <v>0</v>
      </c>
      <c r="V416" s="49">
        <f t="shared" si="154"/>
        <v>0</v>
      </c>
      <c r="X416" s="49">
        <f t="shared" si="155"/>
        <v>0</v>
      </c>
      <c r="Y416" s="49">
        <f t="shared" si="155"/>
        <v>0</v>
      </c>
      <c r="Z416" s="49">
        <f t="shared" si="155"/>
        <v>0</v>
      </c>
      <c r="AA416" s="49">
        <f t="shared" si="155"/>
        <v>0</v>
      </c>
      <c r="AB416" s="49">
        <f t="shared" si="155"/>
        <v>0</v>
      </c>
      <c r="AD416" s="49">
        <f t="shared" si="111"/>
        <v>0</v>
      </c>
      <c r="AE416" s="49">
        <f t="shared" si="112"/>
        <v>0</v>
      </c>
      <c r="AF416" s="49">
        <f t="shared" si="113"/>
        <v>0</v>
      </c>
      <c r="AG416" s="49">
        <f t="shared" si="114"/>
        <v>0</v>
      </c>
      <c r="AH416" s="49">
        <f t="shared" si="115"/>
        <v>0</v>
      </c>
      <c r="AJ416" s="49">
        <f t="shared" si="102"/>
        <v>0</v>
      </c>
      <c r="AK416" s="49">
        <f t="shared" si="103"/>
        <v>0</v>
      </c>
      <c r="AL416" s="49">
        <f t="shared" si="104"/>
        <v>0</v>
      </c>
      <c r="AM416" s="49">
        <f t="shared" si="105"/>
        <v>0</v>
      </c>
      <c r="AN416" s="49">
        <f t="shared" si="106"/>
        <v>0</v>
      </c>
    </row>
    <row r="417" spans="2:40">
      <c r="B417" s="43" t="str">
        <f t="shared" si="99"/>
        <v>Asset 111</v>
      </c>
      <c r="F417" s="43" t="str">
        <f t="shared" ref="F417:L417" si="165">F169</f>
        <v>37 ICT middelen 1</v>
      </c>
      <c r="G417" s="43">
        <f t="shared" si="165"/>
        <v>2004</v>
      </c>
      <c r="H417" s="58">
        <f t="shared" si="165"/>
        <v>2583848.4300000002</v>
      </c>
      <c r="I417" s="43">
        <f t="shared" si="165"/>
        <v>2021</v>
      </c>
      <c r="J417" s="58">
        <f t="shared" si="165"/>
        <v>5</v>
      </c>
      <c r="K417" s="187">
        <f t="shared" si="165"/>
        <v>1</v>
      </c>
      <c r="L417" s="58">
        <f t="shared" si="165"/>
        <v>0</v>
      </c>
      <c r="N417" s="49">
        <f t="shared" si="110"/>
        <v>0</v>
      </c>
      <c r="P417" s="44">
        <f t="shared" si="101"/>
        <v>0</v>
      </c>
      <c r="R417" s="49">
        <f t="shared" ref="R417:V426" si="166">IF(R$305&lt;=$G417+$J417,VDB($L417*(1-$F$25),0,$P417,R$305-2022,MIN(R$305-2021,$P417),$F$22),0)</f>
        <v>0</v>
      </c>
      <c r="S417" s="49">
        <f t="shared" si="166"/>
        <v>0</v>
      </c>
      <c r="T417" s="49">
        <f t="shared" si="166"/>
        <v>0</v>
      </c>
      <c r="U417" s="49">
        <f t="shared" si="166"/>
        <v>0</v>
      </c>
      <c r="V417" s="49">
        <f t="shared" si="166"/>
        <v>0</v>
      </c>
      <c r="X417" s="49">
        <f t="shared" ref="X417:AB426" si="167">IF(X$305&lt;=$G417+$J417,VDB($L417*$F$25,0,$P417,X$305-2022,MIN(X$305-2021,$P417),1),0)</f>
        <v>0</v>
      </c>
      <c r="Y417" s="49">
        <f t="shared" si="167"/>
        <v>0</v>
      </c>
      <c r="Z417" s="49">
        <f t="shared" si="167"/>
        <v>0</v>
      </c>
      <c r="AA417" s="49">
        <f t="shared" si="167"/>
        <v>0</v>
      </c>
      <c r="AB417" s="49">
        <f t="shared" si="167"/>
        <v>0</v>
      </c>
      <c r="AD417" s="49">
        <f t="shared" si="111"/>
        <v>0</v>
      </c>
      <c r="AE417" s="49">
        <f t="shared" si="112"/>
        <v>0</v>
      </c>
      <c r="AF417" s="49">
        <f t="shared" si="113"/>
        <v>0</v>
      </c>
      <c r="AG417" s="49">
        <f t="shared" si="114"/>
        <v>0</v>
      </c>
      <c r="AH417" s="49">
        <f t="shared" si="115"/>
        <v>0</v>
      </c>
      <c r="AJ417" s="49">
        <f t="shared" si="102"/>
        <v>0</v>
      </c>
      <c r="AK417" s="49">
        <f t="shared" si="103"/>
        <v>0</v>
      </c>
      <c r="AL417" s="49">
        <f t="shared" si="104"/>
        <v>0</v>
      </c>
      <c r="AM417" s="49">
        <f t="shared" si="105"/>
        <v>0</v>
      </c>
      <c r="AN417" s="49">
        <f t="shared" si="106"/>
        <v>0</v>
      </c>
    </row>
    <row r="418" spans="2:40">
      <c r="B418" s="43" t="str">
        <f t="shared" si="99"/>
        <v>Asset 112</v>
      </c>
      <c r="F418" s="43" t="str">
        <f t="shared" ref="F418:L418" si="168">F170</f>
        <v>37 ICT middelen 1 (gaschromatografen en comptabele meting)</v>
      </c>
      <c r="G418" s="43">
        <f t="shared" si="168"/>
        <v>2004</v>
      </c>
      <c r="H418" s="58">
        <f t="shared" si="168"/>
        <v>263122.5</v>
      </c>
      <c r="I418" s="43">
        <f t="shared" si="168"/>
        <v>2021</v>
      </c>
      <c r="J418" s="58">
        <f t="shared" si="168"/>
        <v>5</v>
      </c>
      <c r="K418" s="187">
        <f t="shared" si="168"/>
        <v>0</v>
      </c>
      <c r="L418" s="58">
        <f t="shared" si="168"/>
        <v>0</v>
      </c>
      <c r="N418" s="49">
        <f t="shared" si="110"/>
        <v>0</v>
      </c>
      <c r="P418" s="44">
        <f t="shared" si="101"/>
        <v>0</v>
      </c>
      <c r="R418" s="49">
        <f t="shared" si="166"/>
        <v>0</v>
      </c>
      <c r="S418" s="49">
        <f t="shared" si="166"/>
        <v>0</v>
      </c>
      <c r="T418" s="49">
        <f t="shared" si="166"/>
        <v>0</v>
      </c>
      <c r="U418" s="49">
        <f t="shared" si="166"/>
        <v>0</v>
      </c>
      <c r="V418" s="49">
        <f t="shared" si="166"/>
        <v>0</v>
      </c>
      <c r="X418" s="49">
        <f t="shared" si="167"/>
        <v>0</v>
      </c>
      <c r="Y418" s="49">
        <f t="shared" si="167"/>
        <v>0</v>
      </c>
      <c r="Z418" s="49">
        <f t="shared" si="167"/>
        <v>0</v>
      </c>
      <c r="AA418" s="49">
        <f t="shared" si="167"/>
        <v>0</v>
      </c>
      <c r="AB418" s="49">
        <f t="shared" si="167"/>
        <v>0</v>
      </c>
      <c r="AD418" s="49">
        <f t="shared" si="111"/>
        <v>0</v>
      </c>
      <c r="AE418" s="49">
        <f t="shared" si="112"/>
        <v>0</v>
      </c>
      <c r="AF418" s="49">
        <f t="shared" si="113"/>
        <v>0</v>
      </c>
      <c r="AG418" s="49">
        <f t="shared" si="114"/>
        <v>0</v>
      </c>
      <c r="AH418" s="49">
        <f t="shared" si="115"/>
        <v>0</v>
      </c>
      <c r="AJ418" s="49">
        <f t="shared" si="102"/>
        <v>0</v>
      </c>
      <c r="AK418" s="49">
        <f t="shared" si="103"/>
        <v>0</v>
      </c>
      <c r="AL418" s="49">
        <f t="shared" si="104"/>
        <v>0</v>
      </c>
      <c r="AM418" s="49">
        <f t="shared" si="105"/>
        <v>0</v>
      </c>
      <c r="AN418" s="49">
        <f t="shared" si="106"/>
        <v>0</v>
      </c>
    </row>
    <row r="419" spans="2:40">
      <c r="B419" s="43" t="str">
        <f t="shared" si="99"/>
        <v>Asset 113</v>
      </c>
      <c r="F419" s="43" t="str">
        <f t="shared" ref="F419:L419" si="169">F171</f>
        <v>09 Bedrijfsinventaris</v>
      </c>
      <c r="G419" s="43">
        <f t="shared" si="169"/>
        <v>2004</v>
      </c>
      <c r="H419" s="58">
        <f t="shared" si="169"/>
        <v>142655</v>
      </c>
      <c r="I419" s="43">
        <f t="shared" si="169"/>
        <v>2021</v>
      </c>
      <c r="J419" s="58">
        <f t="shared" si="169"/>
        <v>10</v>
      </c>
      <c r="K419" s="187">
        <f t="shared" si="169"/>
        <v>1</v>
      </c>
      <c r="L419" s="58">
        <f t="shared" si="169"/>
        <v>0</v>
      </c>
      <c r="N419" s="49">
        <f t="shared" si="110"/>
        <v>0</v>
      </c>
      <c r="P419" s="44">
        <f t="shared" si="101"/>
        <v>0</v>
      </c>
      <c r="R419" s="49">
        <f t="shared" si="166"/>
        <v>0</v>
      </c>
      <c r="S419" s="49">
        <f t="shared" si="166"/>
        <v>0</v>
      </c>
      <c r="T419" s="49">
        <f t="shared" si="166"/>
        <v>0</v>
      </c>
      <c r="U419" s="49">
        <f t="shared" si="166"/>
        <v>0</v>
      </c>
      <c r="V419" s="49">
        <f t="shared" si="166"/>
        <v>0</v>
      </c>
      <c r="X419" s="49">
        <f t="shared" si="167"/>
        <v>0</v>
      </c>
      <c r="Y419" s="49">
        <f t="shared" si="167"/>
        <v>0</v>
      </c>
      <c r="Z419" s="49">
        <f t="shared" si="167"/>
        <v>0</v>
      </c>
      <c r="AA419" s="49">
        <f t="shared" si="167"/>
        <v>0</v>
      </c>
      <c r="AB419" s="49">
        <f t="shared" si="167"/>
        <v>0</v>
      </c>
      <c r="AD419" s="49">
        <f t="shared" si="111"/>
        <v>0</v>
      </c>
      <c r="AE419" s="49">
        <f t="shared" si="112"/>
        <v>0</v>
      </c>
      <c r="AF419" s="49">
        <f t="shared" si="113"/>
        <v>0</v>
      </c>
      <c r="AG419" s="49">
        <f t="shared" si="114"/>
        <v>0</v>
      </c>
      <c r="AH419" s="49">
        <f t="shared" si="115"/>
        <v>0</v>
      </c>
      <c r="AJ419" s="49">
        <f t="shared" si="102"/>
        <v>0</v>
      </c>
      <c r="AK419" s="49">
        <f t="shared" si="103"/>
        <v>0</v>
      </c>
      <c r="AL419" s="49">
        <f t="shared" si="104"/>
        <v>0</v>
      </c>
      <c r="AM419" s="49">
        <f t="shared" si="105"/>
        <v>0</v>
      </c>
      <c r="AN419" s="49">
        <f t="shared" si="106"/>
        <v>0</v>
      </c>
    </row>
    <row r="420" spans="2:40">
      <c r="B420" s="43" t="str">
        <f t="shared" si="99"/>
        <v>Asset 114</v>
      </c>
      <c r="F420" s="43" t="str">
        <f t="shared" ref="F420:L420" si="170">F172</f>
        <v>11 Werktuigen</v>
      </c>
      <c r="G420" s="43">
        <f t="shared" si="170"/>
        <v>2004</v>
      </c>
      <c r="H420" s="58">
        <f t="shared" si="170"/>
        <v>77020.09</v>
      </c>
      <c r="I420" s="43">
        <f t="shared" si="170"/>
        <v>2021</v>
      </c>
      <c r="J420" s="58">
        <f t="shared" si="170"/>
        <v>10</v>
      </c>
      <c r="K420" s="187">
        <f t="shared" si="170"/>
        <v>1</v>
      </c>
      <c r="L420" s="58">
        <f t="shared" si="170"/>
        <v>0</v>
      </c>
      <c r="N420" s="49">
        <f t="shared" si="110"/>
        <v>0</v>
      </c>
      <c r="P420" s="44">
        <f t="shared" si="101"/>
        <v>0</v>
      </c>
      <c r="R420" s="49">
        <f t="shared" si="166"/>
        <v>0</v>
      </c>
      <c r="S420" s="49">
        <f t="shared" si="166"/>
        <v>0</v>
      </c>
      <c r="T420" s="49">
        <f t="shared" si="166"/>
        <v>0</v>
      </c>
      <c r="U420" s="49">
        <f t="shared" si="166"/>
        <v>0</v>
      </c>
      <c r="V420" s="49">
        <f t="shared" si="166"/>
        <v>0</v>
      </c>
      <c r="X420" s="49">
        <f t="shared" si="167"/>
        <v>0</v>
      </c>
      <c r="Y420" s="49">
        <f t="shared" si="167"/>
        <v>0</v>
      </c>
      <c r="Z420" s="49">
        <f t="shared" si="167"/>
        <v>0</v>
      </c>
      <c r="AA420" s="49">
        <f t="shared" si="167"/>
        <v>0</v>
      </c>
      <c r="AB420" s="49">
        <f t="shared" si="167"/>
        <v>0</v>
      </c>
      <c r="AD420" s="49">
        <f t="shared" si="111"/>
        <v>0</v>
      </c>
      <c r="AE420" s="49">
        <f t="shared" si="112"/>
        <v>0</v>
      </c>
      <c r="AF420" s="49">
        <f t="shared" si="113"/>
        <v>0</v>
      </c>
      <c r="AG420" s="49">
        <f t="shared" si="114"/>
        <v>0</v>
      </c>
      <c r="AH420" s="49">
        <f t="shared" si="115"/>
        <v>0</v>
      </c>
      <c r="AJ420" s="49">
        <f t="shared" si="102"/>
        <v>0</v>
      </c>
      <c r="AK420" s="49">
        <f t="shared" si="103"/>
        <v>0</v>
      </c>
      <c r="AL420" s="49">
        <f t="shared" si="104"/>
        <v>0</v>
      </c>
      <c r="AM420" s="49">
        <f t="shared" si="105"/>
        <v>0</v>
      </c>
      <c r="AN420" s="49">
        <f t="shared" si="106"/>
        <v>0</v>
      </c>
    </row>
    <row r="421" spans="2:40">
      <c r="B421" s="43" t="str">
        <f t="shared" si="99"/>
        <v>Asset 115</v>
      </c>
      <c r="F421" s="43" t="str">
        <f t="shared" ref="F421:L421" si="171">F173</f>
        <v>14 Overig rollend materieel</v>
      </c>
      <c r="G421" s="43">
        <f t="shared" si="171"/>
        <v>2004</v>
      </c>
      <c r="H421" s="58">
        <f t="shared" si="171"/>
        <v>195332.07</v>
      </c>
      <c r="I421" s="43">
        <f t="shared" si="171"/>
        <v>2021</v>
      </c>
      <c r="J421" s="58">
        <f t="shared" si="171"/>
        <v>10</v>
      </c>
      <c r="K421" s="187">
        <f t="shared" si="171"/>
        <v>1</v>
      </c>
      <c r="L421" s="58">
        <f t="shared" si="171"/>
        <v>0</v>
      </c>
      <c r="N421" s="49">
        <f t="shared" si="110"/>
        <v>0</v>
      </c>
      <c r="P421" s="44">
        <f t="shared" si="101"/>
        <v>0</v>
      </c>
      <c r="R421" s="49">
        <f t="shared" si="166"/>
        <v>0</v>
      </c>
      <c r="S421" s="49">
        <f t="shared" si="166"/>
        <v>0</v>
      </c>
      <c r="T421" s="49">
        <f t="shared" si="166"/>
        <v>0</v>
      </c>
      <c r="U421" s="49">
        <f t="shared" si="166"/>
        <v>0</v>
      </c>
      <c r="V421" s="49">
        <f t="shared" si="166"/>
        <v>0</v>
      </c>
      <c r="X421" s="49">
        <f t="shared" si="167"/>
        <v>0</v>
      </c>
      <c r="Y421" s="49">
        <f t="shared" si="167"/>
        <v>0</v>
      </c>
      <c r="Z421" s="49">
        <f t="shared" si="167"/>
        <v>0</v>
      </c>
      <c r="AA421" s="49">
        <f t="shared" si="167"/>
        <v>0</v>
      </c>
      <c r="AB421" s="49">
        <f t="shared" si="167"/>
        <v>0</v>
      </c>
      <c r="AD421" s="49">
        <f t="shared" si="111"/>
        <v>0</v>
      </c>
      <c r="AE421" s="49">
        <f t="shared" si="112"/>
        <v>0</v>
      </c>
      <c r="AF421" s="49">
        <f t="shared" si="113"/>
        <v>0</v>
      </c>
      <c r="AG421" s="49">
        <f t="shared" si="114"/>
        <v>0</v>
      </c>
      <c r="AH421" s="49">
        <f t="shared" si="115"/>
        <v>0</v>
      </c>
      <c r="AJ421" s="49">
        <f t="shared" si="102"/>
        <v>0</v>
      </c>
      <c r="AK421" s="49">
        <f t="shared" si="103"/>
        <v>0</v>
      </c>
      <c r="AL421" s="49">
        <f t="shared" si="104"/>
        <v>0</v>
      </c>
      <c r="AM421" s="49">
        <f t="shared" si="105"/>
        <v>0</v>
      </c>
      <c r="AN421" s="49">
        <f t="shared" si="106"/>
        <v>0</v>
      </c>
    </row>
    <row r="422" spans="2:40">
      <c r="B422" s="43" t="str">
        <f t="shared" si="99"/>
        <v>Asset 116</v>
      </c>
      <c r="F422" s="43" t="str">
        <f t="shared" ref="F422:L422" si="172">F174</f>
        <v>13 Aanhangwagens</v>
      </c>
      <c r="G422" s="43">
        <f t="shared" si="172"/>
        <v>2004</v>
      </c>
      <c r="H422" s="58">
        <f t="shared" si="172"/>
        <v>1265</v>
      </c>
      <c r="I422" s="43">
        <f t="shared" si="172"/>
        <v>2021</v>
      </c>
      <c r="J422" s="58">
        <f t="shared" si="172"/>
        <v>10</v>
      </c>
      <c r="K422" s="187">
        <f t="shared" si="172"/>
        <v>1</v>
      </c>
      <c r="L422" s="58">
        <f t="shared" si="172"/>
        <v>0</v>
      </c>
      <c r="N422" s="49">
        <f t="shared" si="110"/>
        <v>0</v>
      </c>
      <c r="P422" s="44">
        <f t="shared" si="101"/>
        <v>0</v>
      </c>
      <c r="R422" s="49">
        <f t="shared" si="166"/>
        <v>0</v>
      </c>
      <c r="S422" s="49">
        <f t="shared" si="166"/>
        <v>0</v>
      </c>
      <c r="T422" s="49">
        <f t="shared" si="166"/>
        <v>0</v>
      </c>
      <c r="U422" s="49">
        <f t="shared" si="166"/>
        <v>0</v>
      </c>
      <c r="V422" s="49">
        <f t="shared" si="166"/>
        <v>0</v>
      </c>
      <c r="X422" s="49">
        <f t="shared" si="167"/>
        <v>0</v>
      </c>
      <c r="Y422" s="49">
        <f t="shared" si="167"/>
        <v>0</v>
      </c>
      <c r="Z422" s="49">
        <f t="shared" si="167"/>
        <v>0</v>
      </c>
      <c r="AA422" s="49">
        <f t="shared" si="167"/>
        <v>0</v>
      </c>
      <c r="AB422" s="49">
        <f t="shared" si="167"/>
        <v>0</v>
      </c>
      <c r="AD422" s="49">
        <f t="shared" si="111"/>
        <v>0</v>
      </c>
      <c r="AE422" s="49">
        <f t="shared" si="112"/>
        <v>0</v>
      </c>
      <c r="AF422" s="49">
        <f t="shared" si="113"/>
        <v>0</v>
      </c>
      <c r="AG422" s="49">
        <f t="shared" si="114"/>
        <v>0</v>
      </c>
      <c r="AH422" s="49">
        <f t="shared" si="115"/>
        <v>0</v>
      </c>
      <c r="AJ422" s="49">
        <f t="shared" si="102"/>
        <v>0</v>
      </c>
      <c r="AK422" s="49">
        <f t="shared" si="103"/>
        <v>0</v>
      </c>
      <c r="AL422" s="49">
        <f t="shared" si="104"/>
        <v>0</v>
      </c>
      <c r="AM422" s="49">
        <f t="shared" si="105"/>
        <v>0</v>
      </c>
      <c r="AN422" s="49">
        <f t="shared" si="106"/>
        <v>0</v>
      </c>
    </row>
    <row r="423" spans="2:40">
      <c r="B423" s="43" t="str">
        <f t="shared" si="99"/>
        <v>Asset 117</v>
      </c>
      <c r="F423" s="43" t="str">
        <f t="shared" ref="F423:L423" si="173">F175</f>
        <v>08 Inrichting gebouwen</v>
      </c>
      <c r="G423" s="43">
        <f t="shared" si="173"/>
        <v>2004</v>
      </c>
      <c r="H423" s="58">
        <f t="shared" si="173"/>
        <v>62865.23</v>
      </c>
      <c r="I423" s="43">
        <f t="shared" si="173"/>
        <v>2021</v>
      </c>
      <c r="J423" s="58">
        <f t="shared" si="173"/>
        <v>10</v>
      </c>
      <c r="K423" s="187">
        <f t="shared" si="173"/>
        <v>0</v>
      </c>
      <c r="L423" s="58">
        <f t="shared" si="173"/>
        <v>0</v>
      </c>
      <c r="N423" s="49">
        <f t="shared" si="110"/>
        <v>0</v>
      </c>
      <c r="P423" s="44">
        <f t="shared" si="101"/>
        <v>0</v>
      </c>
      <c r="R423" s="49">
        <f t="shared" si="166"/>
        <v>0</v>
      </c>
      <c r="S423" s="49">
        <f t="shared" si="166"/>
        <v>0</v>
      </c>
      <c r="T423" s="49">
        <f t="shared" si="166"/>
        <v>0</v>
      </c>
      <c r="U423" s="49">
        <f t="shared" si="166"/>
        <v>0</v>
      </c>
      <c r="V423" s="49">
        <f t="shared" si="166"/>
        <v>0</v>
      </c>
      <c r="X423" s="49">
        <f t="shared" si="167"/>
        <v>0</v>
      </c>
      <c r="Y423" s="49">
        <f t="shared" si="167"/>
        <v>0</v>
      </c>
      <c r="Z423" s="49">
        <f t="shared" si="167"/>
        <v>0</v>
      </c>
      <c r="AA423" s="49">
        <f t="shared" si="167"/>
        <v>0</v>
      </c>
      <c r="AB423" s="49">
        <f t="shared" si="167"/>
        <v>0</v>
      </c>
      <c r="AD423" s="49">
        <f t="shared" si="111"/>
        <v>0</v>
      </c>
      <c r="AE423" s="49">
        <f t="shared" si="112"/>
        <v>0</v>
      </c>
      <c r="AF423" s="49">
        <f t="shared" si="113"/>
        <v>0</v>
      </c>
      <c r="AG423" s="49">
        <f t="shared" si="114"/>
        <v>0</v>
      </c>
      <c r="AH423" s="49">
        <f t="shared" si="115"/>
        <v>0</v>
      </c>
      <c r="AJ423" s="49">
        <f t="shared" si="102"/>
        <v>0</v>
      </c>
      <c r="AK423" s="49">
        <f t="shared" si="103"/>
        <v>0</v>
      </c>
      <c r="AL423" s="49">
        <f t="shared" si="104"/>
        <v>0</v>
      </c>
      <c r="AM423" s="49">
        <f t="shared" si="105"/>
        <v>0</v>
      </c>
      <c r="AN423" s="49">
        <f t="shared" si="106"/>
        <v>0</v>
      </c>
    </row>
    <row r="424" spans="2:40">
      <c r="B424" s="43" t="str">
        <f t="shared" si="99"/>
        <v>Asset 118</v>
      </c>
      <c r="F424" s="43" t="str">
        <f t="shared" ref="F424:L424" si="174">F176</f>
        <v>12 Motorvoertuigen</v>
      </c>
      <c r="G424" s="43">
        <f t="shared" si="174"/>
        <v>2004</v>
      </c>
      <c r="H424" s="58">
        <f t="shared" si="174"/>
        <v>47369.03</v>
      </c>
      <c r="I424" s="43">
        <f t="shared" si="174"/>
        <v>2021</v>
      </c>
      <c r="J424" s="58">
        <f t="shared" si="174"/>
        <v>10</v>
      </c>
      <c r="K424" s="187">
        <f t="shared" si="174"/>
        <v>1</v>
      </c>
      <c r="L424" s="58">
        <f t="shared" si="174"/>
        <v>0</v>
      </c>
      <c r="N424" s="49">
        <f t="shared" si="110"/>
        <v>0</v>
      </c>
      <c r="P424" s="44">
        <f t="shared" si="101"/>
        <v>0</v>
      </c>
      <c r="R424" s="49">
        <f t="shared" si="166"/>
        <v>0</v>
      </c>
      <c r="S424" s="49">
        <f t="shared" si="166"/>
        <v>0</v>
      </c>
      <c r="T424" s="49">
        <f t="shared" si="166"/>
        <v>0</v>
      </c>
      <c r="U424" s="49">
        <f t="shared" si="166"/>
        <v>0</v>
      </c>
      <c r="V424" s="49">
        <f t="shared" si="166"/>
        <v>0</v>
      </c>
      <c r="X424" s="49">
        <f t="shared" si="167"/>
        <v>0</v>
      </c>
      <c r="Y424" s="49">
        <f t="shared" si="167"/>
        <v>0</v>
      </c>
      <c r="Z424" s="49">
        <f t="shared" si="167"/>
        <v>0</v>
      </c>
      <c r="AA424" s="49">
        <f t="shared" si="167"/>
        <v>0</v>
      </c>
      <c r="AB424" s="49">
        <f t="shared" si="167"/>
        <v>0</v>
      </c>
      <c r="AD424" s="49">
        <f t="shared" si="111"/>
        <v>0</v>
      </c>
      <c r="AE424" s="49">
        <f t="shared" si="112"/>
        <v>0</v>
      </c>
      <c r="AF424" s="49">
        <f t="shared" si="113"/>
        <v>0</v>
      </c>
      <c r="AG424" s="49">
        <f t="shared" si="114"/>
        <v>0</v>
      </c>
      <c r="AH424" s="49">
        <f t="shared" si="115"/>
        <v>0</v>
      </c>
      <c r="AJ424" s="49">
        <f t="shared" si="102"/>
        <v>0</v>
      </c>
      <c r="AK424" s="49">
        <f t="shared" si="103"/>
        <v>0</v>
      </c>
      <c r="AL424" s="49">
        <f t="shared" si="104"/>
        <v>0</v>
      </c>
      <c r="AM424" s="49">
        <f t="shared" si="105"/>
        <v>0</v>
      </c>
      <c r="AN424" s="49">
        <f t="shared" si="106"/>
        <v>0</v>
      </c>
    </row>
    <row r="425" spans="2:40">
      <c r="B425" s="43" t="str">
        <f t="shared" si="99"/>
        <v>Asset 119</v>
      </c>
      <c r="F425" s="43" t="str">
        <f t="shared" ref="F425:L425" si="175">F177</f>
        <v>06 Utiliteitsgebouwen</v>
      </c>
      <c r="G425" s="43">
        <f t="shared" si="175"/>
        <v>2005</v>
      </c>
      <c r="H425" s="58">
        <f t="shared" si="175"/>
        <v>13716.41</v>
      </c>
      <c r="I425" s="43">
        <f t="shared" si="175"/>
        <v>2021</v>
      </c>
      <c r="J425" s="58">
        <f t="shared" si="175"/>
        <v>30</v>
      </c>
      <c r="K425" s="187">
        <f t="shared" si="175"/>
        <v>0</v>
      </c>
      <c r="L425" s="58">
        <f t="shared" si="175"/>
        <v>7968.2289834864932</v>
      </c>
      <c r="N425" s="49">
        <f t="shared" si="110"/>
        <v>7968.2289834864932</v>
      </c>
      <c r="P425" s="44">
        <f t="shared" si="101"/>
        <v>13.5</v>
      </c>
      <c r="R425" s="49">
        <f t="shared" si="166"/>
        <v>690.57984523549612</v>
      </c>
      <c r="S425" s="49">
        <f t="shared" si="166"/>
        <v>624.07956384244835</v>
      </c>
      <c r="T425" s="49">
        <f t="shared" si="166"/>
        <v>563.98301325021259</v>
      </c>
      <c r="U425" s="49">
        <f t="shared" si="166"/>
        <v>509.67353790019206</v>
      </c>
      <c r="V425" s="49">
        <f t="shared" si="166"/>
        <v>503.48317104310473</v>
      </c>
      <c r="X425" s="49">
        <f t="shared" si="167"/>
        <v>59.023918396196251</v>
      </c>
      <c r="Y425" s="49">
        <f t="shared" si="167"/>
        <v>59.023918396196251</v>
      </c>
      <c r="Z425" s="49">
        <f t="shared" si="167"/>
        <v>59.023918396196251</v>
      </c>
      <c r="AA425" s="49">
        <f t="shared" si="167"/>
        <v>59.023918396196251</v>
      </c>
      <c r="AB425" s="49">
        <f t="shared" si="167"/>
        <v>59.023918396196251</v>
      </c>
      <c r="AD425" s="49">
        <f t="shared" si="111"/>
        <v>7218.6252198548009</v>
      </c>
      <c r="AE425" s="49">
        <f t="shared" si="112"/>
        <v>6535.5217376161563</v>
      </c>
      <c r="AF425" s="49">
        <f t="shared" si="113"/>
        <v>5912.5148059697467</v>
      </c>
      <c r="AG425" s="49">
        <f t="shared" si="114"/>
        <v>5343.817349673358</v>
      </c>
      <c r="AH425" s="49">
        <f t="shared" si="115"/>
        <v>4781.3102602340568</v>
      </c>
      <c r="AJ425" s="49">
        <f t="shared" si="102"/>
        <v>995.03702110675556</v>
      </c>
      <c r="AK425" s="49">
        <f t="shared" si="103"/>
        <v>898.77569957997775</v>
      </c>
      <c r="AL425" s="49">
        <f t="shared" si="104"/>
        <v>847.68249427325918</v>
      </c>
      <c r="AM425" s="49">
        <f t="shared" si="105"/>
        <v>771.76251558397587</v>
      </c>
      <c r="AN425" s="49">
        <f t="shared" si="106"/>
        <v>744.19687932819511</v>
      </c>
    </row>
    <row r="426" spans="2:40">
      <c r="B426" s="43" t="str">
        <f t="shared" si="99"/>
        <v>Asset 120</v>
      </c>
      <c r="F426" s="43" t="str">
        <f t="shared" ref="F426:L426" si="176">F178</f>
        <v>13 Aanhangwagens</v>
      </c>
      <c r="G426" s="43">
        <f t="shared" si="176"/>
        <v>2005</v>
      </c>
      <c r="H426" s="58">
        <f t="shared" si="176"/>
        <v>5690.5</v>
      </c>
      <c r="I426" s="43">
        <f t="shared" si="176"/>
        <v>2021</v>
      </c>
      <c r="J426" s="58">
        <f t="shared" si="176"/>
        <v>10</v>
      </c>
      <c r="K426" s="187">
        <f t="shared" si="176"/>
        <v>1</v>
      </c>
      <c r="L426" s="58">
        <f t="shared" si="176"/>
        <v>0</v>
      </c>
      <c r="N426" s="49">
        <f t="shared" si="110"/>
        <v>0</v>
      </c>
      <c r="P426" s="44">
        <f t="shared" si="101"/>
        <v>0</v>
      </c>
      <c r="R426" s="49">
        <f t="shared" si="166"/>
        <v>0</v>
      </c>
      <c r="S426" s="49">
        <f t="shared" si="166"/>
        <v>0</v>
      </c>
      <c r="T426" s="49">
        <f t="shared" si="166"/>
        <v>0</v>
      </c>
      <c r="U426" s="49">
        <f t="shared" si="166"/>
        <v>0</v>
      </c>
      <c r="V426" s="49">
        <f t="shared" si="166"/>
        <v>0</v>
      </c>
      <c r="X426" s="49">
        <f t="shared" si="167"/>
        <v>0</v>
      </c>
      <c r="Y426" s="49">
        <f t="shared" si="167"/>
        <v>0</v>
      </c>
      <c r="Z426" s="49">
        <f t="shared" si="167"/>
        <v>0</v>
      </c>
      <c r="AA426" s="49">
        <f t="shared" si="167"/>
        <v>0</v>
      </c>
      <c r="AB426" s="49">
        <f t="shared" si="167"/>
        <v>0</v>
      </c>
      <c r="AD426" s="49">
        <f t="shared" si="111"/>
        <v>0</v>
      </c>
      <c r="AE426" s="49">
        <f t="shared" si="112"/>
        <v>0</v>
      </c>
      <c r="AF426" s="49">
        <f t="shared" si="113"/>
        <v>0</v>
      </c>
      <c r="AG426" s="49">
        <f t="shared" si="114"/>
        <v>0</v>
      </c>
      <c r="AH426" s="49">
        <f t="shared" si="115"/>
        <v>0</v>
      </c>
      <c r="AJ426" s="49">
        <f t="shared" si="102"/>
        <v>0</v>
      </c>
      <c r="AK426" s="49">
        <f t="shared" si="103"/>
        <v>0</v>
      </c>
      <c r="AL426" s="49">
        <f t="shared" si="104"/>
        <v>0</v>
      </c>
      <c r="AM426" s="49">
        <f t="shared" si="105"/>
        <v>0</v>
      </c>
      <c r="AN426" s="49">
        <f t="shared" si="106"/>
        <v>0</v>
      </c>
    </row>
    <row r="427" spans="2:40">
      <c r="B427" s="43" t="str">
        <f t="shared" si="99"/>
        <v>Asset 121</v>
      </c>
      <c r="F427" s="43" t="str">
        <f t="shared" ref="F427:L427" si="177">F179</f>
        <v>08 Inrichting gebouwen</v>
      </c>
      <c r="G427" s="43">
        <f t="shared" si="177"/>
        <v>2005</v>
      </c>
      <c r="H427" s="58">
        <f t="shared" si="177"/>
        <v>149702.98000000001</v>
      </c>
      <c r="I427" s="43">
        <f t="shared" si="177"/>
        <v>2021</v>
      </c>
      <c r="J427" s="58">
        <f t="shared" si="177"/>
        <v>10</v>
      </c>
      <c r="K427" s="187">
        <f t="shared" si="177"/>
        <v>0</v>
      </c>
      <c r="L427" s="58">
        <f t="shared" si="177"/>
        <v>0</v>
      </c>
      <c r="N427" s="49">
        <f t="shared" si="110"/>
        <v>0</v>
      </c>
      <c r="P427" s="44">
        <f t="shared" si="101"/>
        <v>0</v>
      </c>
      <c r="R427" s="49">
        <f t="shared" ref="R427:V436" si="178">IF(R$305&lt;=$G427+$J427,VDB($L427*(1-$F$25),0,$P427,R$305-2022,MIN(R$305-2021,$P427),$F$22),0)</f>
        <v>0</v>
      </c>
      <c r="S427" s="49">
        <f t="shared" si="178"/>
        <v>0</v>
      </c>
      <c r="T427" s="49">
        <f t="shared" si="178"/>
        <v>0</v>
      </c>
      <c r="U427" s="49">
        <f t="shared" si="178"/>
        <v>0</v>
      </c>
      <c r="V427" s="49">
        <f t="shared" si="178"/>
        <v>0</v>
      </c>
      <c r="X427" s="49">
        <f t="shared" ref="X427:AB436" si="179">IF(X$305&lt;=$G427+$J427,VDB($L427*$F$25,0,$P427,X$305-2022,MIN(X$305-2021,$P427),1),0)</f>
        <v>0</v>
      </c>
      <c r="Y427" s="49">
        <f t="shared" si="179"/>
        <v>0</v>
      </c>
      <c r="Z427" s="49">
        <f t="shared" si="179"/>
        <v>0</v>
      </c>
      <c r="AA427" s="49">
        <f t="shared" si="179"/>
        <v>0</v>
      </c>
      <c r="AB427" s="49">
        <f t="shared" si="179"/>
        <v>0</v>
      </c>
      <c r="AD427" s="49">
        <f t="shared" si="111"/>
        <v>0</v>
      </c>
      <c r="AE427" s="49">
        <f t="shared" si="112"/>
        <v>0</v>
      </c>
      <c r="AF427" s="49">
        <f t="shared" si="113"/>
        <v>0</v>
      </c>
      <c r="AG427" s="49">
        <f t="shared" si="114"/>
        <v>0</v>
      </c>
      <c r="AH427" s="49">
        <f t="shared" si="115"/>
        <v>0</v>
      </c>
      <c r="AJ427" s="49">
        <f t="shared" si="102"/>
        <v>0</v>
      </c>
      <c r="AK427" s="49">
        <f t="shared" si="103"/>
        <v>0</v>
      </c>
      <c r="AL427" s="49">
        <f t="shared" si="104"/>
        <v>0</v>
      </c>
      <c r="AM427" s="49">
        <f t="shared" si="105"/>
        <v>0</v>
      </c>
      <c r="AN427" s="49">
        <f t="shared" si="106"/>
        <v>0</v>
      </c>
    </row>
    <row r="428" spans="2:40">
      <c r="B428" s="43" t="str">
        <f t="shared" si="99"/>
        <v>Asset 122</v>
      </c>
      <c r="F428" s="43" t="str">
        <f t="shared" ref="F428:L428" si="180">F180</f>
        <v>12 Motorvoertuigen</v>
      </c>
      <c r="G428" s="43">
        <f t="shared" si="180"/>
        <v>2005</v>
      </c>
      <c r="H428" s="58">
        <f t="shared" si="180"/>
        <v>144500</v>
      </c>
      <c r="I428" s="43">
        <f t="shared" si="180"/>
        <v>2021</v>
      </c>
      <c r="J428" s="58">
        <f t="shared" si="180"/>
        <v>10</v>
      </c>
      <c r="K428" s="187">
        <f t="shared" si="180"/>
        <v>1</v>
      </c>
      <c r="L428" s="58">
        <f t="shared" si="180"/>
        <v>0</v>
      </c>
      <c r="N428" s="49">
        <f t="shared" si="110"/>
        <v>0</v>
      </c>
      <c r="P428" s="44">
        <f t="shared" si="101"/>
        <v>0</v>
      </c>
      <c r="R428" s="49">
        <f t="shared" si="178"/>
        <v>0</v>
      </c>
      <c r="S428" s="49">
        <f t="shared" si="178"/>
        <v>0</v>
      </c>
      <c r="T428" s="49">
        <f t="shared" si="178"/>
        <v>0</v>
      </c>
      <c r="U428" s="49">
        <f t="shared" si="178"/>
        <v>0</v>
      </c>
      <c r="V428" s="49">
        <f t="shared" si="178"/>
        <v>0</v>
      </c>
      <c r="X428" s="49">
        <f t="shared" si="179"/>
        <v>0</v>
      </c>
      <c r="Y428" s="49">
        <f t="shared" si="179"/>
        <v>0</v>
      </c>
      <c r="Z428" s="49">
        <f t="shared" si="179"/>
        <v>0</v>
      </c>
      <c r="AA428" s="49">
        <f t="shared" si="179"/>
        <v>0</v>
      </c>
      <c r="AB428" s="49">
        <f t="shared" si="179"/>
        <v>0</v>
      </c>
      <c r="AD428" s="49">
        <f t="shared" si="111"/>
        <v>0</v>
      </c>
      <c r="AE428" s="49">
        <f t="shared" si="112"/>
        <v>0</v>
      </c>
      <c r="AF428" s="49">
        <f t="shared" si="113"/>
        <v>0</v>
      </c>
      <c r="AG428" s="49">
        <f t="shared" si="114"/>
        <v>0</v>
      </c>
      <c r="AH428" s="49">
        <f t="shared" si="115"/>
        <v>0</v>
      </c>
      <c r="AJ428" s="49">
        <f t="shared" si="102"/>
        <v>0</v>
      </c>
      <c r="AK428" s="49">
        <f t="shared" si="103"/>
        <v>0</v>
      </c>
      <c r="AL428" s="49">
        <f t="shared" si="104"/>
        <v>0</v>
      </c>
      <c r="AM428" s="49">
        <f t="shared" si="105"/>
        <v>0</v>
      </c>
      <c r="AN428" s="49">
        <f t="shared" si="106"/>
        <v>0</v>
      </c>
    </row>
    <row r="429" spans="2:40">
      <c r="B429" s="43" t="str">
        <f t="shared" si="99"/>
        <v>Asset 123</v>
      </c>
      <c r="F429" s="43" t="str">
        <f t="shared" ref="F429:L429" si="181">F181</f>
        <v>09 Bedrijfsinventaris</v>
      </c>
      <c r="G429" s="43">
        <f t="shared" si="181"/>
        <v>2005</v>
      </c>
      <c r="H429" s="58">
        <f t="shared" si="181"/>
        <v>22500</v>
      </c>
      <c r="I429" s="43">
        <f t="shared" si="181"/>
        <v>2021</v>
      </c>
      <c r="J429" s="58">
        <f t="shared" si="181"/>
        <v>10</v>
      </c>
      <c r="K429" s="187">
        <f t="shared" si="181"/>
        <v>1</v>
      </c>
      <c r="L429" s="58">
        <f t="shared" si="181"/>
        <v>0</v>
      </c>
      <c r="N429" s="49">
        <f t="shared" si="110"/>
        <v>0</v>
      </c>
      <c r="P429" s="44">
        <f t="shared" si="101"/>
        <v>0</v>
      </c>
      <c r="R429" s="49">
        <f t="shared" si="178"/>
        <v>0</v>
      </c>
      <c r="S429" s="49">
        <f t="shared" si="178"/>
        <v>0</v>
      </c>
      <c r="T429" s="49">
        <f t="shared" si="178"/>
        <v>0</v>
      </c>
      <c r="U429" s="49">
        <f t="shared" si="178"/>
        <v>0</v>
      </c>
      <c r="V429" s="49">
        <f t="shared" si="178"/>
        <v>0</v>
      </c>
      <c r="X429" s="49">
        <f t="shared" si="179"/>
        <v>0</v>
      </c>
      <c r="Y429" s="49">
        <f t="shared" si="179"/>
        <v>0</v>
      </c>
      <c r="Z429" s="49">
        <f t="shared" si="179"/>
        <v>0</v>
      </c>
      <c r="AA429" s="49">
        <f t="shared" si="179"/>
        <v>0</v>
      </c>
      <c r="AB429" s="49">
        <f t="shared" si="179"/>
        <v>0</v>
      </c>
      <c r="AD429" s="49">
        <f t="shared" si="111"/>
        <v>0</v>
      </c>
      <c r="AE429" s="49">
        <f t="shared" si="112"/>
        <v>0</v>
      </c>
      <c r="AF429" s="49">
        <f t="shared" si="113"/>
        <v>0</v>
      </c>
      <c r="AG429" s="49">
        <f t="shared" si="114"/>
        <v>0</v>
      </c>
      <c r="AH429" s="49">
        <f t="shared" si="115"/>
        <v>0</v>
      </c>
      <c r="AJ429" s="49">
        <f t="shared" si="102"/>
        <v>0</v>
      </c>
      <c r="AK429" s="49">
        <f t="shared" si="103"/>
        <v>0</v>
      </c>
      <c r="AL429" s="49">
        <f t="shared" si="104"/>
        <v>0</v>
      </c>
      <c r="AM429" s="49">
        <f t="shared" si="105"/>
        <v>0</v>
      </c>
      <c r="AN429" s="49">
        <f t="shared" si="106"/>
        <v>0</v>
      </c>
    </row>
    <row r="430" spans="2:40">
      <c r="B430" s="43" t="str">
        <f t="shared" si="99"/>
        <v>Asset 124</v>
      </c>
      <c r="F430" s="43" t="str">
        <f t="shared" ref="F430:L430" si="182">F182</f>
        <v>14 Overig rollend materieel</v>
      </c>
      <c r="G430" s="43">
        <f t="shared" si="182"/>
        <v>2006</v>
      </c>
      <c r="H430" s="58">
        <f t="shared" si="182"/>
        <v>23374</v>
      </c>
      <c r="I430" s="43">
        <f t="shared" si="182"/>
        <v>2021</v>
      </c>
      <c r="J430" s="58">
        <f t="shared" si="182"/>
        <v>10</v>
      </c>
      <c r="K430" s="187">
        <f t="shared" si="182"/>
        <v>1</v>
      </c>
      <c r="L430" s="58">
        <f t="shared" si="182"/>
        <v>0</v>
      </c>
      <c r="N430" s="49">
        <f t="shared" si="110"/>
        <v>0</v>
      </c>
      <c r="P430" s="44">
        <f t="shared" si="101"/>
        <v>0</v>
      </c>
      <c r="R430" s="49">
        <f t="shared" si="178"/>
        <v>0</v>
      </c>
      <c r="S430" s="49">
        <f t="shared" si="178"/>
        <v>0</v>
      </c>
      <c r="T430" s="49">
        <f t="shared" si="178"/>
        <v>0</v>
      </c>
      <c r="U430" s="49">
        <f t="shared" si="178"/>
        <v>0</v>
      </c>
      <c r="V430" s="49">
        <f t="shared" si="178"/>
        <v>0</v>
      </c>
      <c r="X430" s="49">
        <f t="shared" si="179"/>
        <v>0</v>
      </c>
      <c r="Y430" s="49">
        <f t="shared" si="179"/>
        <v>0</v>
      </c>
      <c r="Z430" s="49">
        <f t="shared" si="179"/>
        <v>0</v>
      </c>
      <c r="AA430" s="49">
        <f t="shared" si="179"/>
        <v>0</v>
      </c>
      <c r="AB430" s="49">
        <f t="shared" si="179"/>
        <v>0</v>
      </c>
      <c r="AD430" s="49">
        <f t="shared" si="111"/>
        <v>0</v>
      </c>
      <c r="AE430" s="49">
        <f t="shared" si="112"/>
        <v>0</v>
      </c>
      <c r="AF430" s="49">
        <f t="shared" si="113"/>
        <v>0</v>
      </c>
      <c r="AG430" s="49">
        <f t="shared" si="114"/>
        <v>0</v>
      </c>
      <c r="AH430" s="49">
        <f t="shared" si="115"/>
        <v>0</v>
      </c>
      <c r="AJ430" s="49">
        <f t="shared" si="102"/>
        <v>0</v>
      </c>
      <c r="AK430" s="49">
        <f t="shared" si="103"/>
        <v>0</v>
      </c>
      <c r="AL430" s="49">
        <f t="shared" si="104"/>
        <v>0</v>
      </c>
      <c r="AM430" s="49">
        <f t="shared" si="105"/>
        <v>0</v>
      </c>
      <c r="AN430" s="49">
        <f t="shared" si="106"/>
        <v>0</v>
      </c>
    </row>
    <row r="431" spans="2:40">
      <c r="B431" s="43" t="str">
        <f t="shared" si="99"/>
        <v>Asset 125</v>
      </c>
      <c r="F431" s="43" t="str">
        <f t="shared" ref="F431:L431" si="183">F183</f>
        <v>06 Utiliteitsgebouwen</v>
      </c>
      <c r="G431" s="43">
        <f t="shared" si="183"/>
        <v>2006</v>
      </c>
      <c r="H431" s="58">
        <f t="shared" si="183"/>
        <v>216791.4</v>
      </c>
      <c r="I431" s="43">
        <f t="shared" si="183"/>
        <v>2021</v>
      </c>
      <c r="J431" s="58">
        <f t="shared" si="183"/>
        <v>30</v>
      </c>
      <c r="K431" s="187">
        <f t="shared" si="183"/>
        <v>0</v>
      </c>
      <c r="L431" s="58">
        <f t="shared" si="183"/>
        <v>132877.0119526372</v>
      </c>
      <c r="N431" s="49">
        <f t="shared" si="110"/>
        <v>132877.0119526372</v>
      </c>
      <c r="P431" s="44">
        <f t="shared" si="101"/>
        <v>14.5</v>
      </c>
      <c r="R431" s="49">
        <f t="shared" si="178"/>
        <v>10721.800274799003</v>
      </c>
      <c r="S431" s="49">
        <f t="shared" si="178"/>
        <v>9760.5354225756437</v>
      </c>
      <c r="T431" s="49">
        <f t="shared" si="178"/>
        <v>8885.4529364136888</v>
      </c>
      <c r="U431" s="49">
        <f t="shared" si="178"/>
        <v>8088.8261214248769</v>
      </c>
      <c r="V431" s="49">
        <f t="shared" si="178"/>
        <v>7822.1615240152651</v>
      </c>
      <c r="X431" s="49">
        <f t="shared" si="179"/>
        <v>916.39318588025662</v>
      </c>
      <c r="Y431" s="49">
        <f t="shared" si="179"/>
        <v>916.39318588025662</v>
      </c>
      <c r="Z431" s="49">
        <f t="shared" si="179"/>
        <v>916.39318588025662</v>
      </c>
      <c r="AA431" s="49">
        <f t="shared" si="179"/>
        <v>916.39318588025662</v>
      </c>
      <c r="AB431" s="49">
        <f t="shared" si="179"/>
        <v>916.39318588025662</v>
      </c>
      <c r="AD431" s="49">
        <f t="shared" si="111"/>
        <v>121238.81849195795</v>
      </c>
      <c r="AE431" s="49">
        <f t="shared" si="112"/>
        <v>110561.88988350205</v>
      </c>
      <c r="AF431" s="49">
        <f t="shared" si="113"/>
        <v>100760.04376120812</v>
      </c>
      <c r="AG431" s="49">
        <f t="shared" si="114"/>
        <v>91754.824453902984</v>
      </c>
      <c r="AH431" s="49">
        <f t="shared" si="115"/>
        <v>83016.26974400747</v>
      </c>
      <c r="AJ431" s="49">
        <f t="shared" si="102"/>
        <v>15760.313289405831</v>
      </c>
      <c r="AK431" s="49">
        <f t="shared" si="103"/>
        <v>14325.470974611468</v>
      </c>
      <c r="AL431" s="49">
        <f t="shared" si="104"/>
        <v>13630.727785219853</v>
      </c>
      <c r="AM431" s="49">
        <f t="shared" si="105"/>
        <v>12491.902636553446</v>
      </c>
      <c r="AN431" s="49">
        <f t="shared" si="106"/>
        <v>11893.172960167805</v>
      </c>
    </row>
    <row r="432" spans="2:40">
      <c r="B432" s="43" t="str">
        <f t="shared" si="99"/>
        <v>Asset 126</v>
      </c>
      <c r="F432" s="43" t="str">
        <f t="shared" ref="F432:L432" si="184">F184</f>
        <v>11 Werktuigen</v>
      </c>
      <c r="G432" s="43">
        <f t="shared" si="184"/>
        <v>2006</v>
      </c>
      <c r="H432" s="58">
        <f t="shared" si="184"/>
        <v>39984.959999999999</v>
      </c>
      <c r="I432" s="43">
        <f t="shared" si="184"/>
        <v>2021</v>
      </c>
      <c r="J432" s="58">
        <f t="shared" si="184"/>
        <v>10</v>
      </c>
      <c r="K432" s="187">
        <f t="shared" si="184"/>
        <v>1</v>
      </c>
      <c r="L432" s="58">
        <f t="shared" si="184"/>
        <v>0</v>
      </c>
      <c r="N432" s="49">
        <f t="shared" si="110"/>
        <v>0</v>
      </c>
      <c r="P432" s="44">
        <f t="shared" si="101"/>
        <v>0</v>
      </c>
      <c r="R432" s="49">
        <f t="shared" si="178"/>
        <v>0</v>
      </c>
      <c r="S432" s="49">
        <f t="shared" si="178"/>
        <v>0</v>
      </c>
      <c r="T432" s="49">
        <f t="shared" si="178"/>
        <v>0</v>
      </c>
      <c r="U432" s="49">
        <f t="shared" si="178"/>
        <v>0</v>
      </c>
      <c r="V432" s="49">
        <f t="shared" si="178"/>
        <v>0</v>
      </c>
      <c r="X432" s="49">
        <f t="shared" si="179"/>
        <v>0</v>
      </c>
      <c r="Y432" s="49">
        <f t="shared" si="179"/>
        <v>0</v>
      </c>
      <c r="Z432" s="49">
        <f t="shared" si="179"/>
        <v>0</v>
      </c>
      <c r="AA432" s="49">
        <f t="shared" si="179"/>
        <v>0</v>
      </c>
      <c r="AB432" s="49">
        <f t="shared" si="179"/>
        <v>0</v>
      </c>
      <c r="AD432" s="49">
        <f t="shared" si="111"/>
        <v>0</v>
      </c>
      <c r="AE432" s="49">
        <f t="shared" si="112"/>
        <v>0</v>
      </c>
      <c r="AF432" s="49">
        <f t="shared" si="113"/>
        <v>0</v>
      </c>
      <c r="AG432" s="49">
        <f t="shared" si="114"/>
        <v>0</v>
      </c>
      <c r="AH432" s="49">
        <f t="shared" si="115"/>
        <v>0</v>
      </c>
      <c r="AJ432" s="49">
        <f t="shared" si="102"/>
        <v>0</v>
      </c>
      <c r="AK432" s="49">
        <f t="shared" si="103"/>
        <v>0</v>
      </c>
      <c r="AL432" s="49">
        <f t="shared" si="104"/>
        <v>0</v>
      </c>
      <c r="AM432" s="49">
        <f t="shared" si="105"/>
        <v>0</v>
      </c>
      <c r="AN432" s="49">
        <f t="shared" si="106"/>
        <v>0</v>
      </c>
    </row>
    <row r="433" spans="2:40">
      <c r="B433" s="43" t="str">
        <f t="shared" si="99"/>
        <v>Asset 127</v>
      </c>
      <c r="F433" s="43" t="str">
        <f t="shared" ref="F433:L433" si="185">F185</f>
        <v>06 Utiliteitsgebouwen</v>
      </c>
      <c r="G433" s="43">
        <f t="shared" si="185"/>
        <v>2007</v>
      </c>
      <c r="H433" s="58">
        <f t="shared" si="185"/>
        <v>25858.771191949236</v>
      </c>
      <c r="I433" s="43">
        <f t="shared" si="185"/>
        <v>2021</v>
      </c>
      <c r="J433" s="58">
        <f t="shared" si="185"/>
        <v>30</v>
      </c>
      <c r="K433" s="187">
        <f t="shared" si="185"/>
        <v>0</v>
      </c>
      <c r="L433" s="58">
        <f t="shared" si="185"/>
        <v>16708.652536273155</v>
      </c>
      <c r="N433" s="49">
        <f t="shared" si="110"/>
        <v>16708.652536273155</v>
      </c>
      <c r="P433" s="44">
        <f t="shared" si="101"/>
        <v>15.5</v>
      </c>
      <c r="R433" s="49">
        <f t="shared" si="178"/>
        <v>1261.233772092877</v>
      </c>
      <c r="S433" s="49">
        <f t="shared" si="178"/>
        <v>1155.4528750786358</v>
      </c>
      <c r="T433" s="49">
        <f t="shared" si="178"/>
        <v>1058.5439242655889</v>
      </c>
      <c r="U433" s="49">
        <f t="shared" si="178"/>
        <v>969.76282094008786</v>
      </c>
      <c r="V433" s="49">
        <f t="shared" si="178"/>
        <v>921.11251219727399</v>
      </c>
      <c r="X433" s="49">
        <f t="shared" si="179"/>
        <v>107.79775829853649</v>
      </c>
      <c r="Y433" s="49">
        <f t="shared" si="179"/>
        <v>107.79775829853649</v>
      </c>
      <c r="Z433" s="49">
        <f t="shared" si="179"/>
        <v>107.79775829853649</v>
      </c>
      <c r="AA433" s="49">
        <f t="shared" si="179"/>
        <v>107.79775829853649</v>
      </c>
      <c r="AB433" s="49">
        <f t="shared" si="179"/>
        <v>107.79775829853649</v>
      </c>
      <c r="AD433" s="49">
        <f t="shared" si="111"/>
        <v>15339.621005881741</v>
      </c>
      <c r="AE433" s="49">
        <f t="shared" si="112"/>
        <v>14076.370372504569</v>
      </c>
      <c r="AF433" s="49">
        <f t="shared" si="113"/>
        <v>12910.028689940444</v>
      </c>
      <c r="AG433" s="49">
        <f t="shared" si="114"/>
        <v>11832.468110701819</v>
      </c>
      <c r="AH433" s="49">
        <f t="shared" si="115"/>
        <v>10803.557840206007</v>
      </c>
      <c r="AJ433" s="49">
        <f t="shared" si="102"/>
        <v>1890.5786445913927</v>
      </c>
      <c r="AK433" s="49">
        <f t="shared" si="103"/>
        <v>1727.770855669823</v>
      </c>
      <c r="AL433" s="49">
        <f t="shared" si="104"/>
        <v>1656.9227727818622</v>
      </c>
      <c r="AM433" s="49">
        <f t="shared" si="105"/>
        <v>1527.1943674452934</v>
      </c>
      <c r="AN433" s="49">
        <f t="shared" si="106"/>
        <v>1439.4454684236387</v>
      </c>
    </row>
    <row r="434" spans="2:40">
      <c r="B434" s="43" t="str">
        <f t="shared" si="99"/>
        <v>Asset 128</v>
      </c>
      <c r="F434" s="43" t="str">
        <f t="shared" ref="F434:L434" si="186">F186</f>
        <v>11 Werktuigen</v>
      </c>
      <c r="G434" s="43">
        <f t="shared" si="186"/>
        <v>2007</v>
      </c>
      <c r="H434" s="58">
        <f t="shared" si="186"/>
        <v>1088351.8199999998</v>
      </c>
      <c r="I434" s="43">
        <f t="shared" si="186"/>
        <v>2021</v>
      </c>
      <c r="J434" s="58">
        <f t="shared" si="186"/>
        <v>10</v>
      </c>
      <c r="K434" s="187">
        <f t="shared" si="186"/>
        <v>1</v>
      </c>
      <c r="L434" s="58">
        <f t="shared" si="186"/>
        <v>0</v>
      </c>
      <c r="N434" s="49">
        <f t="shared" si="110"/>
        <v>0</v>
      </c>
      <c r="P434" s="44">
        <f t="shared" si="101"/>
        <v>0</v>
      </c>
      <c r="R434" s="49">
        <f t="shared" si="178"/>
        <v>0</v>
      </c>
      <c r="S434" s="49">
        <f t="shared" si="178"/>
        <v>0</v>
      </c>
      <c r="T434" s="49">
        <f t="shared" si="178"/>
        <v>0</v>
      </c>
      <c r="U434" s="49">
        <f t="shared" si="178"/>
        <v>0</v>
      </c>
      <c r="V434" s="49">
        <f t="shared" si="178"/>
        <v>0</v>
      </c>
      <c r="X434" s="49">
        <f t="shared" si="179"/>
        <v>0</v>
      </c>
      <c r="Y434" s="49">
        <f t="shared" si="179"/>
        <v>0</v>
      </c>
      <c r="Z434" s="49">
        <f t="shared" si="179"/>
        <v>0</v>
      </c>
      <c r="AA434" s="49">
        <f t="shared" si="179"/>
        <v>0</v>
      </c>
      <c r="AB434" s="49">
        <f t="shared" si="179"/>
        <v>0</v>
      </c>
      <c r="AD434" s="49">
        <f t="shared" si="111"/>
        <v>0</v>
      </c>
      <c r="AE434" s="49">
        <f t="shared" si="112"/>
        <v>0</v>
      </c>
      <c r="AF434" s="49">
        <f t="shared" si="113"/>
        <v>0</v>
      </c>
      <c r="AG434" s="49">
        <f t="shared" si="114"/>
        <v>0</v>
      </c>
      <c r="AH434" s="49">
        <f t="shared" si="115"/>
        <v>0</v>
      </c>
      <c r="AJ434" s="49">
        <f t="shared" si="102"/>
        <v>0</v>
      </c>
      <c r="AK434" s="49">
        <f t="shared" si="103"/>
        <v>0</v>
      </c>
      <c r="AL434" s="49">
        <f t="shared" si="104"/>
        <v>0</v>
      </c>
      <c r="AM434" s="49">
        <f t="shared" si="105"/>
        <v>0</v>
      </c>
      <c r="AN434" s="49">
        <f t="shared" si="106"/>
        <v>0</v>
      </c>
    </row>
    <row r="435" spans="2:40">
      <c r="B435" s="43" t="str">
        <f t="shared" si="99"/>
        <v>Asset 129</v>
      </c>
      <c r="F435" s="43" t="str">
        <f t="shared" ref="F435:L435" si="187">F187</f>
        <v>14 Overig rollend materieel</v>
      </c>
      <c r="G435" s="43">
        <f t="shared" si="187"/>
        <v>2007</v>
      </c>
      <c r="H435" s="58">
        <f t="shared" si="187"/>
        <v>661943.85</v>
      </c>
      <c r="I435" s="43">
        <f t="shared" si="187"/>
        <v>2021</v>
      </c>
      <c r="J435" s="58">
        <f t="shared" si="187"/>
        <v>10</v>
      </c>
      <c r="K435" s="187">
        <f t="shared" si="187"/>
        <v>1</v>
      </c>
      <c r="L435" s="58">
        <f t="shared" si="187"/>
        <v>0</v>
      </c>
      <c r="N435" s="49">
        <f t="shared" si="110"/>
        <v>0</v>
      </c>
      <c r="P435" s="44">
        <f t="shared" si="101"/>
        <v>0</v>
      </c>
      <c r="R435" s="49">
        <f t="shared" si="178"/>
        <v>0</v>
      </c>
      <c r="S435" s="49">
        <f t="shared" si="178"/>
        <v>0</v>
      </c>
      <c r="T435" s="49">
        <f t="shared" si="178"/>
        <v>0</v>
      </c>
      <c r="U435" s="49">
        <f t="shared" si="178"/>
        <v>0</v>
      </c>
      <c r="V435" s="49">
        <f t="shared" si="178"/>
        <v>0</v>
      </c>
      <c r="X435" s="49">
        <f t="shared" si="179"/>
        <v>0</v>
      </c>
      <c r="Y435" s="49">
        <f t="shared" si="179"/>
        <v>0</v>
      </c>
      <c r="Z435" s="49">
        <f t="shared" si="179"/>
        <v>0</v>
      </c>
      <c r="AA435" s="49">
        <f t="shared" si="179"/>
        <v>0</v>
      </c>
      <c r="AB435" s="49">
        <f t="shared" si="179"/>
        <v>0</v>
      </c>
      <c r="AD435" s="49">
        <f t="shared" si="111"/>
        <v>0</v>
      </c>
      <c r="AE435" s="49">
        <f t="shared" si="112"/>
        <v>0</v>
      </c>
      <c r="AF435" s="49">
        <f t="shared" si="113"/>
        <v>0</v>
      </c>
      <c r="AG435" s="49">
        <f t="shared" si="114"/>
        <v>0</v>
      </c>
      <c r="AH435" s="49">
        <f t="shared" si="115"/>
        <v>0</v>
      </c>
      <c r="AJ435" s="49">
        <f t="shared" si="102"/>
        <v>0</v>
      </c>
      <c r="AK435" s="49">
        <f t="shared" si="103"/>
        <v>0</v>
      </c>
      <c r="AL435" s="49">
        <f t="shared" si="104"/>
        <v>0</v>
      </c>
      <c r="AM435" s="49">
        <f t="shared" si="105"/>
        <v>0</v>
      </c>
      <c r="AN435" s="49">
        <f t="shared" si="106"/>
        <v>0</v>
      </c>
    </row>
    <row r="436" spans="2:40">
      <c r="B436" s="43" t="str">
        <f t="shared" ref="B436:B499" si="188">B188</f>
        <v>Asset 130</v>
      </c>
      <c r="F436" s="43" t="str">
        <f t="shared" ref="F436:L436" si="189">F188</f>
        <v>12 Motorvoertuigen</v>
      </c>
      <c r="G436" s="43">
        <f t="shared" si="189"/>
        <v>2007</v>
      </c>
      <c r="H436" s="58">
        <f t="shared" si="189"/>
        <v>154091.65000000002</v>
      </c>
      <c r="I436" s="43">
        <f t="shared" si="189"/>
        <v>2021</v>
      </c>
      <c r="J436" s="58">
        <f t="shared" si="189"/>
        <v>10</v>
      </c>
      <c r="K436" s="187">
        <f t="shared" si="189"/>
        <v>1</v>
      </c>
      <c r="L436" s="58">
        <f t="shared" si="189"/>
        <v>0</v>
      </c>
      <c r="N436" s="49">
        <f t="shared" si="110"/>
        <v>0</v>
      </c>
      <c r="P436" s="44">
        <f t="shared" ref="P436:P499" si="190">MAX(0,IF(G436&lt;=2021, J436-2021+G436-0.5,J436))</f>
        <v>0</v>
      </c>
      <c r="R436" s="49">
        <f t="shared" si="178"/>
        <v>0</v>
      </c>
      <c r="S436" s="49">
        <f t="shared" si="178"/>
        <v>0</v>
      </c>
      <c r="T436" s="49">
        <f t="shared" si="178"/>
        <v>0</v>
      </c>
      <c r="U436" s="49">
        <f t="shared" si="178"/>
        <v>0</v>
      </c>
      <c r="V436" s="49">
        <f t="shared" si="178"/>
        <v>0</v>
      </c>
      <c r="X436" s="49">
        <f t="shared" si="179"/>
        <v>0</v>
      </c>
      <c r="Y436" s="49">
        <f t="shared" si="179"/>
        <v>0</v>
      </c>
      <c r="Z436" s="49">
        <f t="shared" si="179"/>
        <v>0</v>
      </c>
      <c r="AA436" s="49">
        <f t="shared" si="179"/>
        <v>0</v>
      </c>
      <c r="AB436" s="49">
        <f t="shared" si="179"/>
        <v>0</v>
      </c>
      <c r="AD436" s="49">
        <f t="shared" si="111"/>
        <v>0</v>
      </c>
      <c r="AE436" s="49">
        <f t="shared" si="112"/>
        <v>0</v>
      </c>
      <c r="AF436" s="49">
        <f t="shared" si="113"/>
        <v>0</v>
      </c>
      <c r="AG436" s="49">
        <f t="shared" si="114"/>
        <v>0</v>
      </c>
      <c r="AH436" s="49">
        <f t="shared" si="115"/>
        <v>0</v>
      </c>
      <c r="AJ436" s="49">
        <f t="shared" ref="AJ436:AJ499" si="191">(R436+X436+AD436*I$16)*IF($K436=1,$F$19,1)</f>
        <v>0</v>
      </c>
      <c r="AK436" s="49">
        <f t="shared" ref="AK436:AK499" si="192">(S436+Y436+AE436*J$16)*IF($K436=1,$F$19,1)</f>
        <v>0</v>
      </c>
      <c r="AL436" s="49">
        <f t="shared" ref="AL436:AL499" si="193">(T436+Z436+AF436*K$16)*IF($K436=1,$F$19,1)</f>
        <v>0</v>
      </c>
      <c r="AM436" s="49">
        <f t="shared" ref="AM436:AM499" si="194">(U436+AA436+AG436*L$16)*IF($K436=1,$F$19,1)</f>
        <v>0</v>
      </c>
      <c r="AN436" s="49">
        <f t="shared" ref="AN436:AN499" si="195">(V436+AB436+AH436*M$16)*IF($K436=1,$F$19,1)</f>
        <v>0</v>
      </c>
    </row>
    <row r="437" spans="2:40">
      <c r="B437" s="43" t="str">
        <f t="shared" si="188"/>
        <v>Asset 131</v>
      </c>
      <c r="F437" s="43" t="str">
        <f t="shared" ref="F437:L437" si="196">F189</f>
        <v>05 Wegen en terreinvoorzieningen</v>
      </c>
      <c r="G437" s="43">
        <f t="shared" si="196"/>
        <v>2007</v>
      </c>
      <c r="H437" s="58">
        <f t="shared" si="196"/>
        <v>79744.08</v>
      </c>
      <c r="I437" s="43">
        <f t="shared" si="196"/>
        <v>2021</v>
      </c>
      <c r="J437" s="58">
        <f t="shared" si="196"/>
        <v>10</v>
      </c>
      <c r="K437" s="187">
        <f t="shared" si="196"/>
        <v>0</v>
      </c>
      <c r="L437" s="58">
        <f t="shared" si="196"/>
        <v>0</v>
      </c>
      <c r="N437" s="49">
        <f t="shared" si="110"/>
        <v>0</v>
      </c>
      <c r="P437" s="44">
        <f t="shared" si="190"/>
        <v>0</v>
      </c>
      <c r="R437" s="49">
        <f t="shared" ref="R437:V446" si="197">IF(R$305&lt;=$G437+$J437,VDB($L437*(1-$F$25),0,$P437,R$305-2022,MIN(R$305-2021,$P437),$F$22),0)</f>
        <v>0</v>
      </c>
      <c r="S437" s="49">
        <f t="shared" si="197"/>
        <v>0</v>
      </c>
      <c r="T437" s="49">
        <f t="shared" si="197"/>
        <v>0</v>
      </c>
      <c r="U437" s="49">
        <f t="shared" si="197"/>
        <v>0</v>
      </c>
      <c r="V437" s="49">
        <f t="shared" si="197"/>
        <v>0</v>
      </c>
      <c r="X437" s="49">
        <f t="shared" ref="X437:AB446" si="198">IF(X$305&lt;=$G437+$J437,VDB($L437*$F$25,0,$P437,X$305-2022,MIN(X$305-2021,$P437),1),0)</f>
        <v>0</v>
      </c>
      <c r="Y437" s="49">
        <f t="shared" si="198"/>
        <v>0</v>
      </c>
      <c r="Z437" s="49">
        <f t="shared" si="198"/>
        <v>0</v>
      </c>
      <c r="AA437" s="49">
        <f t="shared" si="198"/>
        <v>0</v>
      </c>
      <c r="AB437" s="49">
        <f t="shared" si="198"/>
        <v>0</v>
      </c>
      <c r="AD437" s="49">
        <f t="shared" si="111"/>
        <v>0</v>
      </c>
      <c r="AE437" s="49">
        <f t="shared" si="112"/>
        <v>0</v>
      </c>
      <c r="AF437" s="49">
        <f t="shared" si="113"/>
        <v>0</v>
      </c>
      <c r="AG437" s="49">
        <f t="shared" si="114"/>
        <v>0</v>
      </c>
      <c r="AH437" s="49">
        <f t="shared" si="115"/>
        <v>0</v>
      </c>
      <c r="AJ437" s="49">
        <f t="shared" si="191"/>
        <v>0</v>
      </c>
      <c r="AK437" s="49">
        <f t="shared" si="192"/>
        <v>0</v>
      </c>
      <c r="AL437" s="49">
        <f t="shared" si="193"/>
        <v>0</v>
      </c>
      <c r="AM437" s="49">
        <f t="shared" si="194"/>
        <v>0</v>
      </c>
      <c r="AN437" s="49">
        <f t="shared" si="195"/>
        <v>0</v>
      </c>
    </row>
    <row r="438" spans="2:40">
      <c r="B438" s="43" t="str">
        <f t="shared" si="188"/>
        <v>Asset 132</v>
      </c>
      <c r="F438" s="43" t="str">
        <f t="shared" ref="F438:L438" si="199">F190</f>
        <v>20 Kantoorgebouwen</v>
      </c>
      <c r="G438" s="43">
        <f t="shared" si="199"/>
        <v>2008</v>
      </c>
      <c r="H438" s="58">
        <f t="shared" si="199"/>
        <v>4978200.5000000009</v>
      </c>
      <c r="I438" s="43">
        <f t="shared" si="199"/>
        <v>2021</v>
      </c>
      <c r="J438" s="58">
        <f t="shared" si="199"/>
        <v>30</v>
      </c>
      <c r="K438" s="187">
        <f t="shared" si="199"/>
        <v>0</v>
      </c>
      <c r="L438" s="58">
        <f t="shared" si="199"/>
        <v>3386936.2239016104</v>
      </c>
      <c r="N438" s="49">
        <f t="shared" si="110"/>
        <v>3386936.2239016104</v>
      </c>
      <c r="P438" s="44">
        <f t="shared" si="190"/>
        <v>16.5</v>
      </c>
      <c r="R438" s="49">
        <f t="shared" si="197"/>
        <v>240164.56860393242</v>
      </c>
      <c r="S438" s="49">
        <f t="shared" si="197"/>
        <v>221242.51168362258</v>
      </c>
      <c r="T438" s="49">
        <f t="shared" si="197"/>
        <v>203811.2834903675</v>
      </c>
      <c r="U438" s="49">
        <f t="shared" si="197"/>
        <v>187753.4247911264</v>
      </c>
      <c r="V438" s="49">
        <f t="shared" si="197"/>
        <v>175621.66503539204</v>
      </c>
      <c r="X438" s="49">
        <f t="shared" si="198"/>
        <v>20526.886205464307</v>
      </c>
      <c r="Y438" s="49">
        <f t="shared" si="198"/>
        <v>20526.886205464303</v>
      </c>
      <c r="Z438" s="49">
        <f t="shared" si="198"/>
        <v>20526.886205464303</v>
      </c>
      <c r="AA438" s="49">
        <f t="shared" si="198"/>
        <v>20526.886205464303</v>
      </c>
      <c r="AB438" s="49">
        <f t="shared" si="198"/>
        <v>20526.886205464303</v>
      </c>
      <c r="AD438" s="49">
        <f t="shared" si="111"/>
        <v>3126244.7690922138</v>
      </c>
      <c r="AE438" s="49">
        <f t="shared" si="112"/>
        <v>2884475.3712031273</v>
      </c>
      <c r="AF438" s="49">
        <f t="shared" si="113"/>
        <v>2660137.2015072955</v>
      </c>
      <c r="AG438" s="49">
        <f t="shared" si="114"/>
        <v>2451856.8905107048</v>
      </c>
      <c r="AH438" s="49">
        <f t="shared" si="115"/>
        <v>2255708.3392698485</v>
      </c>
      <c r="AJ438" s="49">
        <f t="shared" si="191"/>
        <v>366983.77695853199</v>
      </c>
      <c r="AK438" s="49">
        <f t="shared" si="192"/>
        <v>336957.08513879008</v>
      </c>
      <c r="AL438" s="49">
        <f t="shared" si="193"/>
        <v>325423.38335310901</v>
      </c>
      <c r="AM438" s="49">
        <f t="shared" si="194"/>
        <v>301450.87283599749</v>
      </c>
      <c r="AN438" s="49">
        <f t="shared" si="195"/>
        <v>281865.46813311061</v>
      </c>
    </row>
    <row r="439" spans="2:40">
      <c r="B439" s="43" t="str">
        <f t="shared" si="188"/>
        <v>Asset 133</v>
      </c>
      <c r="F439" s="43" t="str">
        <f t="shared" ref="F439:L439" si="200">F191</f>
        <v>06 Utiliteitsgebouwen</v>
      </c>
      <c r="G439" s="43">
        <f t="shared" si="200"/>
        <v>2008</v>
      </c>
      <c r="H439" s="58">
        <f t="shared" si="200"/>
        <v>233293.04544821067</v>
      </c>
      <c r="I439" s="43">
        <f t="shared" si="200"/>
        <v>2021</v>
      </c>
      <c r="J439" s="58">
        <f t="shared" si="200"/>
        <v>30</v>
      </c>
      <c r="K439" s="187">
        <f t="shared" si="200"/>
        <v>0</v>
      </c>
      <c r="L439" s="58">
        <f t="shared" si="200"/>
        <v>158721.74421517763</v>
      </c>
      <c r="N439" s="49">
        <f t="shared" ref="N439:N502" si="201">L439*IF(K439=1,$F$19,1)</f>
        <v>158721.74421517763</v>
      </c>
      <c r="P439" s="44">
        <f t="shared" si="190"/>
        <v>16.5</v>
      </c>
      <c r="R439" s="49">
        <f t="shared" si="197"/>
        <v>11254.814589803505</v>
      </c>
      <c r="S439" s="49">
        <f t="shared" si="197"/>
        <v>10368.071622122017</v>
      </c>
      <c r="T439" s="49">
        <f t="shared" si="197"/>
        <v>9551.1932518942212</v>
      </c>
      <c r="U439" s="49">
        <f t="shared" si="197"/>
        <v>8798.6749956843742</v>
      </c>
      <c r="V439" s="49">
        <f t="shared" si="197"/>
        <v>8230.1452267324603</v>
      </c>
      <c r="X439" s="49">
        <f t="shared" si="198"/>
        <v>961.94996494047064</v>
      </c>
      <c r="Y439" s="49">
        <f t="shared" si="198"/>
        <v>961.94996494047052</v>
      </c>
      <c r="Z439" s="49">
        <f t="shared" si="198"/>
        <v>961.94996494047052</v>
      </c>
      <c r="AA439" s="49">
        <f t="shared" si="198"/>
        <v>961.94996494047052</v>
      </c>
      <c r="AB439" s="49">
        <f t="shared" si="198"/>
        <v>961.94996494047052</v>
      </c>
      <c r="AD439" s="49">
        <f t="shared" ref="AD439:AD502" si="202">IF(OR(AD$305&lt;=$G439+$J439,$J439=0),IF(AC439=0,$L439,AC439)-R439-X439,0)</f>
        <v>146504.97966043366</v>
      </c>
      <c r="AE439" s="49">
        <f t="shared" ref="AE439:AE502" si="203">IF(OR(AE$305&lt;=$G439+$J439,$J439=0),IF(AD439=0,$L439,AD439)-S439-Y439,0)</f>
        <v>135174.95807337118</v>
      </c>
      <c r="AF439" s="49">
        <f t="shared" ref="AF439:AF502" si="204">IF(OR(AF$305&lt;=$G439+$J439,$J439=0),IF(AE439=0,$L439,AE439)-T439-Z439,0)</f>
        <v>124661.81485653648</v>
      </c>
      <c r="AG439" s="49">
        <f t="shared" ref="AG439:AG502" si="205">IF(OR(AG$305&lt;=$G439+$J439,$J439=0),IF(AF439=0,$L439,AF439)-U439-AA439,0)</f>
        <v>114901.18989591164</v>
      </c>
      <c r="AH439" s="49">
        <f t="shared" ref="AH439:AH502" si="206">IF(OR(AH$305&lt;=$G439+$J439,$J439=0),IF(AG439=0,$L439,AG439)-V439-AB439,0)</f>
        <v>105709.0947042387</v>
      </c>
      <c r="AJ439" s="49">
        <f t="shared" si="191"/>
        <v>17197.933863198719</v>
      </c>
      <c r="AK439" s="49">
        <f t="shared" si="192"/>
        <v>15790.795203483736</v>
      </c>
      <c r="AL439" s="49">
        <f t="shared" si="193"/>
        <v>15250.292181383076</v>
      </c>
      <c r="AM439" s="49">
        <f t="shared" si="194"/>
        <v>14126.870176669487</v>
      </c>
      <c r="AN439" s="49">
        <f t="shared" si="195"/>
        <v>13209.040790434001</v>
      </c>
    </row>
    <row r="440" spans="2:40">
      <c r="B440" s="43" t="str">
        <f t="shared" si="188"/>
        <v>Asset 134</v>
      </c>
      <c r="F440" s="43" t="str">
        <f t="shared" ref="F440:L440" si="207">F192</f>
        <v>10 Gereedschap</v>
      </c>
      <c r="G440" s="43">
        <f t="shared" si="207"/>
        <v>2008</v>
      </c>
      <c r="H440" s="58">
        <f t="shared" si="207"/>
        <v>178157.88</v>
      </c>
      <c r="I440" s="43">
        <f t="shared" si="207"/>
        <v>2021</v>
      </c>
      <c r="J440" s="58">
        <f t="shared" si="207"/>
        <v>10</v>
      </c>
      <c r="K440" s="187">
        <f t="shared" si="207"/>
        <v>1</v>
      </c>
      <c r="L440" s="58">
        <f t="shared" si="207"/>
        <v>0</v>
      </c>
      <c r="N440" s="49">
        <f t="shared" si="201"/>
        <v>0</v>
      </c>
      <c r="P440" s="44">
        <f t="shared" si="190"/>
        <v>0</v>
      </c>
      <c r="R440" s="49">
        <f t="shared" si="197"/>
        <v>0</v>
      </c>
      <c r="S440" s="49">
        <f t="shared" si="197"/>
        <v>0</v>
      </c>
      <c r="T440" s="49">
        <f t="shared" si="197"/>
        <v>0</v>
      </c>
      <c r="U440" s="49">
        <f t="shared" si="197"/>
        <v>0</v>
      </c>
      <c r="V440" s="49">
        <f t="shared" si="197"/>
        <v>0</v>
      </c>
      <c r="X440" s="49">
        <f t="shared" si="198"/>
        <v>0</v>
      </c>
      <c r="Y440" s="49">
        <f t="shared" si="198"/>
        <v>0</v>
      </c>
      <c r="Z440" s="49">
        <f t="shared" si="198"/>
        <v>0</v>
      </c>
      <c r="AA440" s="49">
        <f t="shared" si="198"/>
        <v>0</v>
      </c>
      <c r="AB440" s="49">
        <f t="shared" si="198"/>
        <v>0</v>
      </c>
      <c r="AD440" s="49">
        <f t="shared" si="202"/>
        <v>0</v>
      </c>
      <c r="AE440" s="49">
        <f t="shared" si="203"/>
        <v>0</v>
      </c>
      <c r="AF440" s="49">
        <f t="shared" si="204"/>
        <v>0</v>
      </c>
      <c r="AG440" s="49">
        <f t="shared" si="205"/>
        <v>0</v>
      </c>
      <c r="AH440" s="49">
        <f t="shared" si="206"/>
        <v>0</v>
      </c>
      <c r="AJ440" s="49">
        <f t="shared" si="191"/>
        <v>0</v>
      </c>
      <c r="AK440" s="49">
        <f t="shared" si="192"/>
        <v>0</v>
      </c>
      <c r="AL440" s="49">
        <f t="shared" si="193"/>
        <v>0</v>
      </c>
      <c r="AM440" s="49">
        <f t="shared" si="194"/>
        <v>0</v>
      </c>
      <c r="AN440" s="49">
        <f t="shared" si="195"/>
        <v>0</v>
      </c>
    </row>
    <row r="441" spans="2:40">
      <c r="B441" s="43" t="str">
        <f t="shared" si="188"/>
        <v>Asset 135</v>
      </c>
      <c r="F441" s="43" t="str">
        <f t="shared" ref="F441:L441" si="208">F193</f>
        <v>14 Overig rollend materieel</v>
      </c>
      <c r="G441" s="43">
        <f t="shared" si="208"/>
        <v>2008</v>
      </c>
      <c r="H441" s="58">
        <f t="shared" si="208"/>
        <v>1299449.8500000001</v>
      </c>
      <c r="I441" s="43">
        <f t="shared" si="208"/>
        <v>2021</v>
      </c>
      <c r="J441" s="58">
        <f t="shared" si="208"/>
        <v>10</v>
      </c>
      <c r="K441" s="187">
        <f t="shared" si="208"/>
        <v>1</v>
      </c>
      <c r="L441" s="58">
        <f t="shared" si="208"/>
        <v>0</v>
      </c>
      <c r="N441" s="49">
        <f t="shared" si="201"/>
        <v>0</v>
      </c>
      <c r="P441" s="44">
        <f t="shared" si="190"/>
        <v>0</v>
      </c>
      <c r="R441" s="49">
        <f t="shared" si="197"/>
        <v>0</v>
      </c>
      <c r="S441" s="49">
        <f t="shared" si="197"/>
        <v>0</v>
      </c>
      <c r="T441" s="49">
        <f t="shared" si="197"/>
        <v>0</v>
      </c>
      <c r="U441" s="49">
        <f t="shared" si="197"/>
        <v>0</v>
      </c>
      <c r="V441" s="49">
        <f t="shared" si="197"/>
        <v>0</v>
      </c>
      <c r="X441" s="49">
        <f t="shared" si="198"/>
        <v>0</v>
      </c>
      <c r="Y441" s="49">
        <f t="shared" si="198"/>
        <v>0</v>
      </c>
      <c r="Z441" s="49">
        <f t="shared" si="198"/>
        <v>0</v>
      </c>
      <c r="AA441" s="49">
        <f t="shared" si="198"/>
        <v>0</v>
      </c>
      <c r="AB441" s="49">
        <f t="shared" si="198"/>
        <v>0</v>
      </c>
      <c r="AD441" s="49">
        <f t="shared" si="202"/>
        <v>0</v>
      </c>
      <c r="AE441" s="49">
        <f t="shared" si="203"/>
        <v>0</v>
      </c>
      <c r="AF441" s="49">
        <f t="shared" si="204"/>
        <v>0</v>
      </c>
      <c r="AG441" s="49">
        <f t="shared" si="205"/>
        <v>0</v>
      </c>
      <c r="AH441" s="49">
        <f t="shared" si="206"/>
        <v>0</v>
      </c>
      <c r="AJ441" s="49">
        <f t="shared" si="191"/>
        <v>0</v>
      </c>
      <c r="AK441" s="49">
        <f t="shared" si="192"/>
        <v>0</v>
      </c>
      <c r="AL441" s="49">
        <f t="shared" si="193"/>
        <v>0</v>
      </c>
      <c r="AM441" s="49">
        <f t="shared" si="194"/>
        <v>0</v>
      </c>
      <c r="AN441" s="49">
        <f t="shared" si="195"/>
        <v>0</v>
      </c>
    </row>
    <row r="442" spans="2:40">
      <c r="B442" s="43" t="str">
        <f t="shared" si="188"/>
        <v>Asset 136</v>
      </c>
      <c r="F442" s="43" t="str">
        <f t="shared" ref="F442:L442" si="209">F194</f>
        <v>37 ICT middelen 1 (gaschromatografen en comptabele meting)</v>
      </c>
      <c r="G442" s="43">
        <f t="shared" si="209"/>
        <v>2008</v>
      </c>
      <c r="H442" s="58">
        <f t="shared" si="209"/>
        <v>8310.1200000000008</v>
      </c>
      <c r="I442" s="43">
        <f t="shared" si="209"/>
        <v>2021</v>
      </c>
      <c r="J442" s="58">
        <f t="shared" si="209"/>
        <v>5</v>
      </c>
      <c r="K442" s="187">
        <f t="shared" si="209"/>
        <v>0</v>
      </c>
      <c r="L442" s="58">
        <f t="shared" si="209"/>
        <v>0</v>
      </c>
      <c r="N442" s="49">
        <f t="shared" si="201"/>
        <v>0</v>
      </c>
      <c r="P442" s="44">
        <f t="shared" si="190"/>
        <v>0</v>
      </c>
      <c r="R442" s="49">
        <f t="shared" si="197"/>
        <v>0</v>
      </c>
      <c r="S442" s="49">
        <f t="shared" si="197"/>
        <v>0</v>
      </c>
      <c r="T442" s="49">
        <f t="shared" si="197"/>
        <v>0</v>
      </c>
      <c r="U442" s="49">
        <f t="shared" si="197"/>
        <v>0</v>
      </c>
      <c r="V442" s="49">
        <f t="shared" si="197"/>
        <v>0</v>
      </c>
      <c r="X442" s="49">
        <f t="shared" si="198"/>
        <v>0</v>
      </c>
      <c r="Y442" s="49">
        <f t="shared" si="198"/>
        <v>0</v>
      </c>
      <c r="Z442" s="49">
        <f t="shared" si="198"/>
        <v>0</v>
      </c>
      <c r="AA442" s="49">
        <f t="shared" si="198"/>
        <v>0</v>
      </c>
      <c r="AB442" s="49">
        <f t="shared" si="198"/>
        <v>0</v>
      </c>
      <c r="AD442" s="49">
        <f t="shared" si="202"/>
        <v>0</v>
      </c>
      <c r="AE442" s="49">
        <f t="shared" si="203"/>
        <v>0</v>
      </c>
      <c r="AF442" s="49">
        <f t="shared" si="204"/>
        <v>0</v>
      </c>
      <c r="AG442" s="49">
        <f t="shared" si="205"/>
        <v>0</v>
      </c>
      <c r="AH442" s="49">
        <f t="shared" si="206"/>
        <v>0</v>
      </c>
      <c r="AJ442" s="49">
        <f t="shared" si="191"/>
        <v>0</v>
      </c>
      <c r="AK442" s="49">
        <f t="shared" si="192"/>
        <v>0</v>
      </c>
      <c r="AL442" s="49">
        <f t="shared" si="193"/>
        <v>0</v>
      </c>
      <c r="AM442" s="49">
        <f t="shared" si="194"/>
        <v>0</v>
      </c>
      <c r="AN442" s="49">
        <f t="shared" si="195"/>
        <v>0</v>
      </c>
    </row>
    <row r="443" spans="2:40">
      <c r="B443" s="43" t="str">
        <f t="shared" si="188"/>
        <v>Asset 137</v>
      </c>
      <c r="F443" s="43" t="str">
        <f t="shared" ref="F443:L443" si="210">F195</f>
        <v>11 Werktuigen</v>
      </c>
      <c r="G443" s="43">
        <f t="shared" si="210"/>
        <v>2008</v>
      </c>
      <c r="H443" s="58">
        <f t="shared" si="210"/>
        <v>427546.18</v>
      </c>
      <c r="I443" s="43">
        <f t="shared" si="210"/>
        <v>2021</v>
      </c>
      <c r="J443" s="58">
        <f t="shared" si="210"/>
        <v>10</v>
      </c>
      <c r="K443" s="187">
        <f t="shared" si="210"/>
        <v>1</v>
      </c>
      <c r="L443" s="58">
        <f t="shared" si="210"/>
        <v>0</v>
      </c>
      <c r="N443" s="49">
        <f t="shared" si="201"/>
        <v>0</v>
      </c>
      <c r="P443" s="44">
        <f t="shared" si="190"/>
        <v>0</v>
      </c>
      <c r="R443" s="49">
        <f t="shared" si="197"/>
        <v>0</v>
      </c>
      <c r="S443" s="49">
        <f t="shared" si="197"/>
        <v>0</v>
      </c>
      <c r="T443" s="49">
        <f t="shared" si="197"/>
        <v>0</v>
      </c>
      <c r="U443" s="49">
        <f t="shared" si="197"/>
        <v>0</v>
      </c>
      <c r="V443" s="49">
        <f t="shared" si="197"/>
        <v>0</v>
      </c>
      <c r="X443" s="49">
        <f t="shared" si="198"/>
        <v>0</v>
      </c>
      <c r="Y443" s="49">
        <f t="shared" si="198"/>
        <v>0</v>
      </c>
      <c r="Z443" s="49">
        <f t="shared" si="198"/>
        <v>0</v>
      </c>
      <c r="AA443" s="49">
        <f t="shared" si="198"/>
        <v>0</v>
      </c>
      <c r="AB443" s="49">
        <f t="shared" si="198"/>
        <v>0</v>
      </c>
      <c r="AD443" s="49">
        <f t="shared" si="202"/>
        <v>0</v>
      </c>
      <c r="AE443" s="49">
        <f t="shared" si="203"/>
        <v>0</v>
      </c>
      <c r="AF443" s="49">
        <f t="shared" si="204"/>
        <v>0</v>
      </c>
      <c r="AG443" s="49">
        <f t="shared" si="205"/>
        <v>0</v>
      </c>
      <c r="AH443" s="49">
        <f t="shared" si="206"/>
        <v>0</v>
      </c>
      <c r="AJ443" s="49">
        <f t="shared" si="191"/>
        <v>0</v>
      </c>
      <c r="AK443" s="49">
        <f t="shared" si="192"/>
        <v>0</v>
      </c>
      <c r="AL443" s="49">
        <f t="shared" si="193"/>
        <v>0</v>
      </c>
      <c r="AM443" s="49">
        <f t="shared" si="194"/>
        <v>0</v>
      </c>
      <c r="AN443" s="49">
        <f t="shared" si="195"/>
        <v>0</v>
      </c>
    </row>
    <row r="444" spans="2:40">
      <c r="B444" s="43" t="str">
        <f t="shared" si="188"/>
        <v>Asset 138</v>
      </c>
      <c r="F444" s="43" t="str">
        <f t="shared" ref="F444:L444" si="211">F196</f>
        <v>08 Inrichting gebouwen</v>
      </c>
      <c r="G444" s="43">
        <f t="shared" si="211"/>
        <v>2008</v>
      </c>
      <c r="H444" s="58">
        <f t="shared" si="211"/>
        <v>1194171.3899999999</v>
      </c>
      <c r="I444" s="43">
        <f t="shared" si="211"/>
        <v>2021</v>
      </c>
      <c r="J444" s="58">
        <f t="shared" si="211"/>
        <v>10</v>
      </c>
      <c r="K444" s="187">
        <f t="shared" si="211"/>
        <v>0</v>
      </c>
      <c r="L444" s="58">
        <f t="shared" si="211"/>
        <v>0</v>
      </c>
      <c r="N444" s="49">
        <f t="shared" si="201"/>
        <v>0</v>
      </c>
      <c r="P444" s="44">
        <f t="shared" si="190"/>
        <v>0</v>
      </c>
      <c r="R444" s="49">
        <f t="shared" si="197"/>
        <v>0</v>
      </c>
      <c r="S444" s="49">
        <f t="shared" si="197"/>
        <v>0</v>
      </c>
      <c r="T444" s="49">
        <f t="shared" si="197"/>
        <v>0</v>
      </c>
      <c r="U444" s="49">
        <f t="shared" si="197"/>
        <v>0</v>
      </c>
      <c r="V444" s="49">
        <f t="shared" si="197"/>
        <v>0</v>
      </c>
      <c r="X444" s="49">
        <f t="shared" si="198"/>
        <v>0</v>
      </c>
      <c r="Y444" s="49">
        <f t="shared" si="198"/>
        <v>0</v>
      </c>
      <c r="Z444" s="49">
        <f t="shared" si="198"/>
        <v>0</v>
      </c>
      <c r="AA444" s="49">
        <f t="shared" si="198"/>
        <v>0</v>
      </c>
      <c r="AB444" s="49">
        <f t="shared" si="198"/>
        <v>0</v>
      </c>
      <c r="AD444" s="49">
        <f t="shared" si="202"/>
        <v>0</v>
      </c>
      <c r="AE444" s="49">
        <f t="shared" si="203"/>
        <v>0</v>
      </c>
      <c r="AF444" s="49">
        <f t="shared" si="204"/>
        <v>0</v>
      </c>
      <c r="AG444" s="49">
        <f t="shared" si="205"/>
        <v>0</v>
      </c>
      <c r="AH444" s="49">
        <f t="shared" si="206"/>
        <v>0</v>
      </c>
      <c r="AJ444" s="49">
        <f t="shared" si="191"/>
        <v>0</v>
      </c>
      <c r="AK444" s="49">
        <f t="shared" si="192"/>
        <v>0</v>
      </c>
      <c r="AL444" s="49">
        <f t="shared" si="193"/>
        <v>0</v>
      </c>
      <c r="AM444" s="49">
        <f t="shared" si="194"/>
        <v>0</v>
      </c>
      <c r="AN444" s="49">
        <f t="shared" si="195"/>
        <v>0</v>
      </c>
    </row>
    <row r="445" spans="2:40">
      <c r="B445" s="43" t="str">
        <f t="shared" si="188"/>
        <v>Asset 139</v>
      </c>
      <c r="F445" s="43" t="str">
        <f t="shared" ref="F445:L445" si="212">F197</f>
        <v>08 Inrichting gebouwen</v>
      </c>
      <c r="G445" s="43">
        <f t="shared" si="212"/>
        <v>2009</v>
      </c>
      <c r="H445" s="58">
        <f t="shared" si="212"/>
        <v>124506.82</v>
      </c>
      <c r="I445" s="43">
        <f t="shared" si="212"/>
        <v>2021</v>
      </c>
      <c r="J445" s="58">
        <f t="shared" si="212"/>
        <v>10</v>
      </c>
      <c r="K445" s="187">
        <f t="shared" si="212"/>
        <v>0</v>
      </c>
      <c r="L445" s="58">
        <f t="shared" si="212"/>
        <v>0</v>
      </c>
      <c r="N445" s="49">
        <f t="shared" si="201"/>
        <v>0</v>
      </c>
      <c r="P445" s="44">
        <f t="shared" si="190"/>
        <v>0</v>
      </c>
      <c r="R445" s="49">
        <f t="shared" si="197"/>
        <v>0</v>
      </c>
      <c r="S445" s="49">
        <f t="shared" si="197"/>
        <v>0</v>
      </c>
      <c r="T445" s="49">
        <f t="shared" si="197"/>
        <v>0</v>
      </c>
      <c r="U445" s="49">
        <f t="shared" si="197"/>
        <v>0</v>
      </c>
      <c r="V445" s="49">
        <f t="shared" si="197"/>
        <v>0</v>
      </c>
      <c r="X445" s="49">
        <f t="shared" si="198"/>
        <v>0</v>
      </c>
      <c r="Y445" s="49">
        <f t="shared" si="198"/>
        <v>0</v>
      </c>
      <c r="Z445" s="49">
        <f t="shared" si="198"/>
        <v>0</v>
      </c>
      <c r="AA445" s="49">
        <f t="shared" si="198"/>
        <v>0</v>
      </c>
      <c r="AB445" s="49">
        <f t="shared" si="198"/>
        <v>0</v>
      </c>
      <c r="AD445" s="49">
        <f t="shared" si="202"/>
        <v>0</v>
      </c>
      <c r="AE445" s="49">
        <f t="shared" si="203"/>
        <v>0</v>
      </c>
      <c r="AF445" s="49">
        <f t="shared" si="204"/>
        <v>0</v>
      </c>
      <c r="AG445" s="49">
        <f t="shared" si="205"/>
        <v>0</v>
      </c>
      <c r="AH445" s="49">
        <f t="shared" si="206"/>
        <v>0</v>
      </c>
      <c r="AJ445" s="49">
        <f t="shared" si="191"/>
        <v>0</v>
      </c>
      <c r="AK445" s="49">
        <f t="shared" si="192"/>
        <v>0</v>
      </c>
      <c r="AL445" s="49">
        <f t="shared" si="193"/>
        <v>0</v>
      </c>
      <c r="AM445" s="49">
        <f t="shared" si="194"/>
        <v>0</v>
      </c>
      <c r="AN445" s="49">
        <f t="shared" si="195"/>
        <v>0</v>
      </c>
    </row>
    <row r="446" spans="2:40">
      <c r="B446" s="43" t="str">
        <f t="shared" si="188"/>
        <v>Asset 140</v>
      </c>
      <c r="F446" s="43" t="str">
        <f t="shared" ref="F446:L446" si="213">F198</f>
        <v>14 Overig rollend materieel</v>
      </c>
      <c r="G446" s="43">
        <f t="shared" si="213"/>
        <v>2009</v>
      </c>
      <c r="H446" s="58">
        <f t="shared" si="213"/>
        <v>285378.59999999998</v>
      </c>
      <c r="I446" s="43">
        <f t="shared" si="213"/>
        <v>2021</v>
      </c>
      <c r="J446" s="58">
        <f t="shared" si="213"/>
        <v>10</v>
      </c>
      <c r="K446" s="187">
        <f t="shared" si="213"/>
        <v>1</v>
      </c>
      <c r="L446" s="58">
        <f t="shared" si="213"/>
        <v>0</v>
      </c>
      <c r="N446" s="49">
        <f t="shared" si="201"/>
        <v>0</v>
      </c>
      <c r="P446" s="44">
        <f t="shared" si="190"/>
        <v>0</v>
      </c>
      <c r="R446" s="49">
        <f t="shared" si="197"/>
        <v>0</v>
      </c>
      <c r="S446" s="49">
        <f t="shared" si="197"/>
        <v>0</v>
      </c>
      <c r="T446" s="49">
        <f t="shared" si="197"/>
        <v>0</v>
      </c>
      <c r="U446" s="49">
        <f t="shared" si="197"/>
        <v>0</v>
      </c>
      <c r="V446" s="49">
        <f t="shared" si="197"/>
        <v>0</v>
      </c>
      <c r="X446" s="49">
        <f t="shared" si="198"/>
        <v>0</v>
      </c>
      <c r="Y446" s="49">
        <f t="shared" si="198"/>
        <v>0</v>
      </c>
      <c r="Z446" s="49">
        <f t="shared" si="198"/>
        <v>0</v>
      </c>
      <c r="AA446" s="49">
        <f t="shared" si="198"/>
        <v>0</v>
      </c>
      <c r="AB446" s="49">
        <f t="shared" si="198"/>
        <v>0</v>
      </c>
      <c r="AD446" s="49">
        <f t="shared" si="202"/>
        <v>0</v>
      </c>
      <c r="AE446" s="49">
        <f t="shared" si="203"/>
        <v>0</v>
      </c>
      <c r="AF446" s="49">
        <f t="shared" si="204"/>
        <v>0</v>
      </c>
      <c r="AG446" s="49">
        <f t="shared" si="205"/>
        <v>0</v>
      </c>
      <c r="AH446" s="49">
        <f t="shared" si="206"/>
        <v>0</v>
      </c>
      <c r="AJ446" s="49">
        <f t="shared" si="191"/>
        <v>0</v>
      </c>
      <c r="AK446" s="49">
        <f t="shared" si="192"/>
        <v>0</v>
      </c>
      <c r="AL446" s="49">
        <f t="shared" si="193"/>
        <v>0</v>
      </c>
      <c r="AM446" s="49">
        <f t="shared" si="194"/>
        <v>0</v>
      </c>
      <c r="AN446" s="49">
        <f t="shared" si="195"/>
        <v>0</v>
      </c>
    </row>
    <row r="447" spans="2:40">
      <c r="B447" s="43" t="str">
        <f t="shared" si="188"/>
        <v>Asset 141</v>
      </c>
      <c r="F447" s="43" t="str">
        <f t="shared" ref="F447:L447" si="214">F199</f>
        <v>06 Utiliteitsgebouwen</v>
      </c>
      <c r="G447" s="43">
        <f t="shared" si="214"/>
        <v>2009</v>
      </c>
      <c r="H447" s="58">
        <f t="shared" si="214"/>
        <v>35389.120000000003</v>
      </c>
      <c r="I447" s="43">
        <f t="shared" si="214"/>
        <v>2021</v>
      </c>
      <c r="J447" s="58">
        <f t="shared" si="214"/>
        <v>30</v>
      </c>
      <c r="K447" s="187">
        <f t="shared" si="214"/>
        <v>0</v>
      </c>
      <c r="L447" s="58">
        <f t="shared" si="214"/>
        <v>24744.506996892218</v>
      </c>
      <c r="N447" s="49">
        <f t="shared" si="201"/>
        <v>24744.506996892218</v>
      </c>
      <c r="P447" s="44">
        <f t="shared" si="190"/>
        <v>17.5</v>
      </c>
      <c r="R447" s="49">
        <f t="shared" ref="R447:V456" si="215">IF(R$305&lt;=$G447+$J447,VDB($L447*(1-$F$25),0,$P447,R$305-2022,MIN(R$305-2021,$P447),$F$22),0)</f>
        <v>1654.3470392207942</v>
      </c>
      <c r="S447" s="49">
        <f t="shared" si="215"/>
        <v>1531.452687735821</v>
      </c>
      <c r="T447" s="49">
        <f t="shared" si="215"/>
        <v>1417.6876309325885</v>
      </c>
      <c r="U447" s="49">
        <f t="shared" si="215"/>
        <v>1312.373692634739</v>
      </c>
      <c r="V447" s="49">
        <f t="shared" si="215"/>
        <v>1214.8830754675871</v>
      </c>
      <c r="X447" s="49">
        <f t="shared" ref="X447:AB456" si="216">IF(X$305&lt;=$G447+$J447,VDB($L447*$F$25,0,$P447,X$305-2022,MIN(X$305-2021,$P447),1),0)</f>
        <v>141.3971828393841</v>
      </c>
      <c r="Y447" s="49">
        <f t="shared" si="216"/>
        <v>141.3971828393841</v>
      </c>
      <c r="Z447" s="49">
        <f t="shared" si="216"/>
        <v>141.3971828393841</v>
      </c>
      <c r="AA447" s="49">
        <f t="shared" si="216"/>
        <v>141.3971828393841</v>
      </c>
      <c r="AB447" s="49">
        <f t="shared" si="216"/>
        <v>141.3971828393841</v>
      </c>
      <c r="AD447" s="49">
        <f t="shared" si="202"/>
        <v>22948.762774832041</v>
      </c>
      <c r="AE447" s="49">
        <f t="shared" si="203"/>
        <v>21275.912904256835</v>
      </c>
      <c r="AF447" s="49">
        <f t="shared" si="204"/>
        <v>19716.828090484862</v>
      </c>
      <c r="AG447" s="49">
        <f t="shared" si="205"/>
        <v>18263.05721501074</v>
      </c>
      <c r="AH447" s="49">
        <f t="shared" si="206"/>
        <v>16906.776956703769</v>
      </c>
      <c r="AJ447" s="49">
        <f t="shared" si="191"/>
        <v>2576.0021564044678</v>
      </c>
      <c r="AK447" s="49">
        <f t="shared" si="192"/>
        <v>2374.9549964156809</v>
      </c>
      <c r="AL447" s="49">
        <f t="shared" si="193"/>
        <v>2308.3242812103972</v>
      </c>
      <c r="AM447" s="49">
        <f t="shared" si="194"/>
        <v>2147.7670496445312</v>
      </c>
      <c r="AN447" s="49">
        <f t="shared" si="195"/>
        <v>1998.7377826617144</v>
      </c>
    </row>
    <row r="448" spans="2:40">
      <c r="B448" s="43" t="str">
        <f t="shared" si="188"/>
        <v>Asset 142</v>
      </c>
      <c r="F448" s="43" t="str">
        <f t="shared" ref="F448:L448" si="217">F200</f>
        <v>09 Bedrijfsinventaris</v>
      </c>
      <c r="G448" s="43">
        <f t="shared" si="217"/>
        <v>2009</v>
      </c>
      <c r="H448" s="58">
        <f t="shared" si="217"/>
        <v>537011.27</v>
      </c>
      <c r="I448" s="43">
        <f t="shared" si="217"/>
        <v>2021</v>
      </c>
      <c r="J448" s="58">
        <f t="shared" si="217"/>
        <v>10</v>
      </c>
      <c r="K448" s="187">
        <f t="shared" si="217"/>
        <v>1</v>
      </c>
      <c r="L448" s="58">
        <f t="shared" si="217"/>
        <v>0</v>
      </c>
      <c r="N448" s="49">
        <f t="shared" si="201"/>
        <v>0</v>
      </c>
      <c r="P448" s="44">
        <f t="shared" si="190"/>
        <v>0</v>
      </c>
      <c r="R448" s="49">
        <f t="shared" si="215"/>
        <v>0</v>
      </c>
      <c r="S448" s="49">
        <f t="shared" si="215"/>
        <v>0</v>
      </c>
      <c r="T448" s="49">
        <f t="shared" si="215"/>
        <v>0</v>
      </c>
      <c r="U448" s="49">
        <f t="shared" si="215"/>
        <v>0</v>
      </c>
      <c r="V448" s="49">
        <f t="shared" si="215"/>
        <v>0</v>
      </c>
      <c r="X448" s="49">
        <f t="shared" si="216"/>
        <v>0</v>
      </c>
      <c r="Y448" s="49">
        <f t="shared" si="216"/>
        <v>0</v>
      </c>
      <c r="Z448" s="49">
        <f t="shared" si="216"/>
        <v>0</v>
      </c>
      <c r="AA448" s="49">
        <f t="shared" si="216"/>
        <v>0</v>
      </c>
      <c r="AB448" s="49">
        <f t="shared" si="216"/>
        <v>0</v>
      </c>
      <c r="AD448" s="49">
        <f t="shared" si="202"/>
        <v>0</v>
      </c>
      <c r="AE448" s="49">
        <f t="shared" si="203"/>
        <v>0</v>
      </c>
      <c r="AF448" s="49">
        <f t="shared" si="204"/>
        <v>0</v>
      </c>
      <c r="AG448" s="49">
        <f t="shared" si="205"/>
        <v>0</v>
      </c>
      <c r="AH448" s="49">
        <f t="shared" si="206"/>
        <v>0</v>
      </c>
      <c r="AJ448" s="49">
        <f t="shared" si="191"/>
        <v>0</v>
      </c>
      <c r="AK448" s="49">
        <f t="shared" si="192"/>
        <v>0</v>
      </c>
      <c r="AL448" s="49">
        <f t="shared" si="193"/>
        <v>0</v>
      </c>
      <c r="AM448" s="49">
        <f t="shared" si="194"/>
        <v>0</v>
      </c>
      <c r="AN448" s="49">
        <f t="shared" si="195"/>
        <v>0</v>
      </c>
    </row>
    <row r="449" spans="2:40">
      <c r="B449" s="43" t="str">
        <f t="shared" si="188"/>
        <v>Asset 143</v>
      </c>
      <c r="F449" s="43" t="str">
        <f t="shared" ref="F449:L449" si="218">F201</f>
        <v>20 Kantoorgebouwen</v>
      </c>
      <c r="G449" s="43">
        <f t="shared" si="218"/>
        <v>2009</v>
      </c>
      <c r="H449" s="58">
        <f t="shared" si="218"/>
        <v>2416053.9300000006</v>
      </c>
      <c r="I449" s="43">
        <f t="shared" si="218"/>
        <v>2021</v>
      </c>
      <c r="J449" s="58">
        <f t="shared" si="218"/>
        <v>30</v>
      </c>
      <c r="K449" s="187">
        <f t="shared" si="218"/>
        <v>0</v>
      </c>
      <c r="L449" s="58">
        <f t="shared" si="218"/>
        <v>1689334.5575067692</v>
      </c>
      <c r="N449" s="49">
        <f t="shared" si="201"/>
        <v>1689334.5575067692</v>
      </c>
      <c r="P449" s="44">
        <f t="shared" si="190"/>
        <v>17.5</v>
      </c>
      <c r="R449" s="49">
        <f t="shared" si="215"/>
        <v>112944.08184473829</v>
      </c>
      <c r="S449" s="49">
        <f t="shared" si="215"/>
        <v>104553.95005055775</v>
      </c>
      <c r="T449" s="49">
        <f t="shared" si="215"/>
        <v>96787.085189659163</v>
      </c>
      <c r="U449" s="49">
        <f t="shared" si="215"/>
        <v>89597.187432713064</v>
      </c>
      <c r="V449" s="49">
        <f t="shared" si="215"/>
        <v>82941.396366282948</v>
      </c>
      <c r="X449" s="49">
        <f t="shared" si="216"/>
        <v>9653.3403286101093</v>
      </c>
      <c r="Y449" s="49">
        <f t="shared" si="216"/>
        <v>9653.3403286101111</v>
      </c>
      <c r="Z449" s="49">
        <f t="shared" si="216"/>
        <v>9653.3403286101111</v>
      </c>
      <c r="AA449" s="49">
        <f t="shared" si="216"/>
        <v>9653.3403286101111</v>
      </c>
      <c r="AB449" s="49">
        <f t="shared" si="216"/>
        <v>9653.3403286101111</v>
      </c>
      <c r="AD449" s="49">
        <f t="shared" si="202"/>
        <v>1566737.1353334209</v>
      </c>
      <c r="AE449" s="49">
        <f t="shared" si="203"/>
        <v>1452529.8449542532</v>
      </c>
      <c r="AF449" s="49">
        <f t="shared" si="204"/>
        <v>1346089.419435984</v>
      </c>
      <c r="AG449" s="49">
        <f t="shared" si="205"/>
        <v>1246838.8916746608</v>
      </c>
      <c r="AH449" s="49">
        <f t="shared" si="206"/>
        <v>1154244.1549797677</v>
      </c>
      <c r="AJ449" s="49">
        <f t="shared" si="191"/>
        <v>175866.48477468471</v>
      </c>
      <c r="AK449" s="49">
        <f t="shared" si="192"/>
        <v>162140.77526265822</v>
      </c>
      <c r="AL449" s="49">
        <f t="shared" si="193"/>
        <v>157591.82345683666</v>
      </c>
      <c r="AM449" s="49">
        <f t="shared" si="194"/>
        <v>146630.40564496029</v>
      </c>
      <c r="AN449" s="49">
        <f t="shared" si="195"/>
        <v>136456.01458412423</v>
      </c>
    </row>
    <row r="450" spans="2:40">
      <c r="B450" s="43" t="str">
        <f t="shared" si="188"/>
        <v>Asset 144</v>
      </c>
      <c r="F450" s="43" t="str">
        <f t="shared" ref="F450:L450" si="219">F202</f>
        <v>05 Wegen en terreinvoorzieningen</v>
      </c>
      <c r="G450" s="43">
        <f t="shared" si="219"/>
        <v>2009</v>
      </c>
      <c r="H450" s="58">
        <f t="shared" si="219"/>
        <v>97690.9</v>
      </c>
      <c r="I450" s="43">
        <f t="shared" si="219"/>
        <v>2021</v>
      </c>
      <c r="J450" s="58">
        <f t="shared" si="219"/>
        <v>10</v>
      </c>
      <c r="K450" s="187">
        <f t="shared" si="219"/>
        <v>0</v>
      </c>
      <c r="L450" s="58">
        <f t="shared" si="219"/>
        <v>0</v>
      </c>
      <c r="N450" s="49">
        <f t="shared" si="201"/>
        <v>0</v>
      </c>
      <c r="P450" s="44">
        <f t="shared" si="190"/>
        <v>0</v>
      </c>
      <c r="R450" s="49">
        <f t="shared" si="215"/>
        <v>0</v>
      </c>
      <c r="S450" s="49">
        <f t="shared" si="215"/>
        <v>0</v>
      </c>
      <c r="T450" s="49">
        <f t="shared" si="215"/>
        <v>0</v>
      </c>
      <c r="U450" s="49">
        <f t="shared" si="215"/>
        <v>0</v>
      </c>
      <c r="V450" s="49">
        <f t="shared" si="215"/>
        <v>0</v>
      </c>
      <c r="X450" s="49">
        <f t="shared" si="216"/>
        <v>0</v>
      </c>
      <c r="Y450" s="49">
        <f t="shared" si="216"/>
        <v>0</v>
      </c>
      <c r="Z450" s="49">
        <f t="shared" si="216"/>
        <v>0</v>
      </c>
      <c r="AA450" s="49">
        <f t="shared" si="216"/>
        <v>0</v>
      </c>
      <c r="AB450" s="49">
        <f t="shared" si="216"/>
        <v>0</v>
      </c>
      <c r="AD450" s="49">
        <f t="shared" si="202"/>
        <v>0</v>
      </c>
      <c r="AE450" s="49">
        <f t="shared" si="203"/>
        <v>0</v>
      </c>
      <c r="AF450" s="49">
        <f t="shared" si="204"/>
        <v>0</v>
      </c>
      <c r="AG450" s="49">
        <f t="shared" si="205"/>
        <v>0</v>
      </c>
      <c r="AH450" s="49">
        <f t="shared" si="206"/>
        <v>0</v>
      </c>
      <c r="AJ450" s="49">
        <f t="shared" si="191"/>
        <v>0</v>
      </c>
      <c r="AK450" s="49">
        <f t="shared" si="192"/>
        <v>0</v>
      </c>
      <c r="AL450" s="49">
        <f t="shared" si="193"/>
        <v>0</v>
      </c>
      <c r="AM450" s="49">
        <f t="shared" si="194"/>
        <v>0</v>
      </c>
      <c r="AN450" s="49">
        <f t="shared" si="195"/>
        <v>0</v>
      </c>
    </row>
    <row r="451" spans="2:40">
      <c r="B451" s="43" t="str">
        <f t="shared" si="188"/>
        <v>Asset 145</v>
      </c>
      <c r="F451" s="43" t="str">
        <f t="shared" ref="F451:L451" si="220">F203</f>
        <v>13 Aanhangwagens</v>
      </c>
      <c r="G451" s="43">
        <f t="shared" si="220"/>
        <v>2009</v>
      </c>
      <c r="H451" s="58">
        <f t="shared" si="220"/>
        <v>655669.05999999994</v>
      </c>
      <c r="I451" s="43">
        <f t="shared" si="220"/>
        <v>2021</v>
      </c>
      <c r="J451" s="58">
        <f t="shared" si="220"/>
        <v>10</v>
      </c>
      <c r="K451" s="187">
        <f t="shared" si="220"/>
        <v>1</v>
      </c>
      <c r="L451" s="58">
        <f t="shared" si="220"/>
        <v>0</v>
      </c>
      <c r="N451" s="49">
        <f t="shared" si="201"/>
        <v>0</v>
      </c>
      <c r="P451" s="44">
        <f t="shared" si="190"/>
        <v>0</v>
      </c>
      <c r="R451" s="49">
        <f t="shared" si="215"/>
        <v>0</v>
      </c>
      <c r="S451" s="49">
        <f t="shared" si="215"/>
        <v>0</v>
      </c>
      <c r="T451" s="49">
        <f t="shared" si="215"/>
        <v>0</v>
      </c>
      <c r="U451" s="49">
        <f t="shared" si="215"/>
        <v>0</v>
      </c>
      <c r="V451" s="49">
        <f t="shared" si="215"/>
        <v>0</v>
      </c>
      <c r="X451" s="49">
        <f t="shared" si="216"/>
        <v>0</v>
      </c>
      <c r="Y451" s="49">
        <f t="shared" si="216"/>
        <v>0</v>
      </c>
      <c r="Z451" s="49">
        <f t="shared" si="216"/>
        <v>0</v>
      </c>
      <c r="AA451" s="49">
        <f t="shared" si="216"/>
        <v>0</v>
      </c>
      <c r="AB451" s="49">
        <f t="shared" si="216"/>
        <v>0</v>
      </c>
      <c r="AD451" s="49">
        <f t="shared" si="202"/>
        <v>0</v>
      </c>
      <c r="AE451" s="49">
        <f t="shared" si="203"/>
        <v>0</v>
      </c>
      <c r="AF451" s="49">
        <f t="shared" si="204"/>
        <v>0</v>
      </c>
      <c r="AG451" s="49">
        <f t="shared" si="205"/>
        <v>0</v>
      </c>
      <c r="AH451" s="49">
        <f t="shared" si="206"/>
        <v>0</v>
      </c>
      <c r="AJ451" s="49">
        <f t="shared" si="191"/>
        <v>0</v>
      </c>
      <c r="AK451" s="49">
        <f t="shared" si="192"/>
        <v>0</v>
      </c>
      <c r="AL451" s="49">
        <f t="shared" si="193"/>
        <v>0</v>
      </c>
      <c r="AM451" s="49">
        <f t="shared" si="194"/>
        <v>0</v>
      </c>
      <c r="AN451" s="49">
        <f t="shared" si="195"/>
        <v>0</v>
      </c>
    </row>
    <row r="452" spans="2:40">
      <c r="B452" s="43" t="str">
        <f t="shared" si="188"/>
        <v>Asset 146</v>
      </c>
      <c r="F452" s="43" t="str">
        <f t="shared" ref="F452:L452" si="221">F204</f>
        <v>11 Werktuigen</v>
      </c>
      <c r="G452" s="43">
        <f t="shared" si="221"/>
        <v>2010</v>
      </c>
      <c r="H452" s="58">
        <f t="shared" si="221"/>
        <v>453194.78213502961</v>
      </c>
      <c r="I452" s="43">
        <f t="shared" si="221"/>
        <v>2021</v>
      </c>
      <c r="J452" s="58">
        <f t="shared" si="221"/>
        <v>10</v>
      </c>
      <c r="K452" s="187">
        <f t="shared" si="221"/>
        <v>1</v>
      </c>
      <c r="L452" s="58">
        <f t="shared" si="221"/>
        <v>0</v>
      </c>
      <c r="N452" s="49">
        <f t="shared" si="201"/>
        <v>0</v>
      </c>
      <c r="P452" s="44">
        <f t="shared" si="190"/>
        <v>0</v>
      </c>
      <c r="R452" s="49">
        <f t="shared" si="215"/>
        <v>0</v>
      </c>
      <c r="S452" s="49">
        <f t="shared" si="215"/>
        <v>0</v>
      </c>
      <c r="T452" s="49">
        <f t="shared" si="215"/>
        <v>0</v>
      </c>
      <c r="U452" s="49">
        <f t="shared" si="215"/>
        <v>0</v>
      </c>
      <c r="V452" s="49">
        <f t="shared" si="215"/>
        <v>0</v>
      </c>
      <c r="X452" s="49">
        <f t="shared" si="216"/>
        <v>0</v>
      </c>
      <c r="Y452" s="49">
        <f t="shared" si="216"/>
        <v>0</v>
      </c>
      <c r="Z452" s="49">
        <f t="shared" si="216"/>
        <v>0</v>
      </c>
      <c r="AA452" s="49">
        <f t="shared" si="216"/>
        <v>0</v>
      </c>
      <c r="AB452" s="49">
        <f t="shared" si="216"/>
        <v>0</v>
      </c>
      <c r="AD452" s="49">
        <f t="shared" si="202"/>
        <v>0</v>
      </c>
      <c r="AE452" s="49">
        <f t="shared" si="203"/>
        <v>0</v>
      </c>
      <c r="AF452" s="49">
        <f t="shared" si="204"/>
        <v>0</v>
      </c>
      <c r="AG452" s="49">
        <f t="shared" si="205"/>
        <v>0</v>
      </c>
      <c r="AH452" s="49">
        <f t="shared" si="206"/>
        <v>0</v>
      </c>
      <c r="AJ452" s="49">
        <f t="shared" si="191"/>
        <v>0</v>
      </c>
      <c r="AK452" s="49">
        <f t="shared" si="192"/>
        <v>0</v>
      </c>
      <c r="AL452" s="49">
        <f t="shared" si="193"/>
        <v>0</v>
      </c>
      <c r="AM452" s="49">
        <f t="shared" si="194"/>
        <v>0</v>
      </c>
      <c r="AN452" s="49">
        <f t="shared" si="195"/>
        <v>0</v>
      </c>
    </row>
    <row r="453" spans="2:40">
      <c r="B453" s="43" t="str">
        <f t="shared" si="188"/>
        <v>Asset 147</v>
      </c>
      <c r="F453" s="43" t="str">
        <f t="shared" ref="F453:L453" si="222">F205</f>
        <v>14 Overig rollend materieel</v>
      </c>
      <c r="G453" s="43">
        <f t="shared" si="222"/>
        <v>2010</v>
      </c>
      <c r="H453" s="58">
        <f t="shared" si="222"/>
        <v>179634.02000000002</v>
      </c>
      <c r="I453" s="43">
        <f t="shared" si="222"/>
        <v>2021</v>
      </c>
      <c r="J453" s="58">
        <f t="shared" si="222"/>
        <v>10</v>
      </c>
      <c r="K453" s="187">
        <f t="shared" si="222"/>
        <v>1</v>
      </c>
      <c r="L453" s="58">
        <f t="shared" si="222"/>
        <v>0</v>
      </c>
      <c r="N453" s="49">
        <f t="shared" si="201"/>
        <v>0</v>
      </c>
      <c r="P453" s="44">
        <f t="shared" si="190"/>
        <v>0</v>
      </c>
      <c r="R453" s="49">
        <f t="shared" si="215"/>
        <v>0</v>
      </c>
      <c r="S453" s="49">
        <f t="shared" si="215"/>
        <v>0</v>
      </c>
      <c r="T453" s="49">
        <f t="shared" si="215"/>
        <v>0</v>
      </c>
      <c r="U453" s="49">
        <f t="shared" si="215"/>
        <v>0</v>
      </c>
      <c r="V453" s="49">
        <f t="shared" si="215"/>
        <v>0</v>
      </c>
      <c r="X453" s="49">
        <f t="shared" si="216"/>
        <v>0</v>
      </c>
      <c r="Y453" s="49">
        <f t="shared" si="216"/>
        <v>0</v>
      </c>
      <c r="Z453" s="49">
        <f t="shared" si="216"/>
        <v>0</v>
      </c>
      <c r="AA453" s="49">
        <f t="shared" si="216"/>
        <v>0</v>
      </c>
      <c r="AB453" s="49">
        <f t="shared" si="216"/>
        <v>0</v>
      </c>
      <c r="AD453" s="49">
        <f t="shared" si="202"/>
        <v>0</v>
      </c>
      <c r="AE453" s="49">
        <f t="shared" si="203"/>
        <v>0</v>
      </c>
      <c r="AF453" s="49">
        <f t="shared" si="204"/>
        <v>0</v>
      </c>
      <c r="AG453" s="49">
        <f t="shared" si="205"/>
        <v>0</v>
      </c>
      <c r="AH453" s="49">
        <f t="shared" si="206"/>
        <v>0</v>
      </c>
      <c r="AJ453" s="49">
        <f t="shared" si="191"/>
        <v>0</v>
      </c>
      <c r="AK453" s="49">
        <f t="shared" si="192"/>
        <v>0</v>
      </c>
      <c r="AL453" s="49">
        <f t="shared" si="193"/>
        <v>0</v>
      </c>
      <c r="AM453" s="49">
        <f t="shared" si="194"/>
        <v>0</v>
      </c>
      <c r="AN453" s="49">
        <f t="shared" si="195"/>
        <v>0</v>
      </c>
    </row>
    <row r="454" spans="2:40">
      <c r="B454" s="43" t="str">
        <f t="shared" si="188"/>
        <v>Asset 148</v>
      </c>
      <c r="F454" s="43" t="str">
        <f t="shared" ref="F454:L454" si="223">F206</f>
        <v>12 Motorvoertuigen</v>
      </c>
      <c r="G454" s="43">
        <f t="shared" si="223"/>
        <v>2011</v>
      </c>
      <c r="H454" s="58">
        <f t="shared" si="223"/>
        <v>293470.62269139342</v>
      </c>
      <c r="I454" s="43">
        <f t="shared" si="223"/>
        <v>2021</v>
      </c>
      <c r="J454" s="58">
        <f t="shared" si="223"/>
        <v>10</v>
      </c>
      <c r="K454" s="187">
        <f t="shared" si="223"/>
        <v>1</v>
      </c>
      <c r="L454" s="58">
        <f t="shared" si="223"/>
        <v>0</v>
      </c>
      <c r="N454" s="49">
        <f t="shared" si="201"/>
        <v>0</v>
      </c>
      <c r="P454" s="44">
        <f t="shared" si="190"/>
        <v>0</v>
      </c>
      <c r="R454" s="49">
        <f t="shared" si="215"/>
        <v>0</v>
      </c>
      <c r="S454" s="49">
        <f t="shared" si="215"/>
        <v>0</v>
      </c>
      <c r="T454" s="49">
        <f t="shared" si="215"/>
        <v>0</v>
      </c>
      <c r="U454" s="49">
        <f t="shared" si="215"/>
        <v>0</v>
      </c>
      <c r="V454" s="49">
        <f t="shared" si="215"/>
        <v>0</v>
      </c>
      <c r="X454" s="49">
        <f t="shared" si="216"/>
        <v>0</v>
      </c>
      <c r="Y454" s="49">
        <f t="shared" si="216"/>
        <v>0</v>
      </c>
      <c r="Z454" s="49">
        <f t="shared" si="216"/>
        <v>0</v>
      </c>
      <c r="AA454" s="49">
        <f t="shared" si="216"/>
        <v>0</v>
      </c>
      <c r="AB454" s="49">
        <f t="shared" si="216"/>
        <v>0</v>
      </c>
      <c r="AD454" s="49">
        <f t="shared" si="202"/>
        <v>0</v>
      </c>
      <c r="AE454" s="49">
        <f t="shared" si="203"/>
        <v>0</v>
      </c>
      <c r="AF454" s="49">
        <f t="shared" si="204"/>
        <v>0</v>
      </c>
      <c r="AG454" s="49">
        <f t="shared" si="205"/>
        <v>0</v>
      </c>
      <c r="AH454" s="49">
        <f t="shared" si="206"/>
        <v>0</v>
      </c>
      <c r="AJ454" s="49">
        <f t="shared" si="191"/>
        <v>0</v>
      </c>
      <c r="AK454" s="49">
        <f t="shared" si="192"/>
        <v>0</v>
      </c>
      <c r="AL454" s="49">
        <f t="shared" si="193"/>
        <v>0</v>
      </c>
      <c r="AM454" s="49">
        <f t="shared" si="194"/>
        <v>0</v>
      </c>
      <c r="AN454" s="49">
        <f t="shared" si="195"/>
        <v>0</v>
      </c>
    </row>
    <row r="455" spans="2:40">
      <c r="B455" s="43" t="str">
        <f t="shared" si="188"/>
        <v>Asset 149</v>
      </c>
      <c r="F455" s="43" t="str">
        <f t="shared" ref="F455:L455" si="224">F207</f>
        <v>08 Inrichting gebouwen</v>
      </c>
      <c r="G455" s="43">
        <f t="shared" si="224"/>
        <v>2011</v>
      </c>
      <c r="H455" s="58">
        <f t="shared" si="224"/>
        <v>309147.61872011481</v>
      </c>
      <c r="I455" s="43">
        <f t="shared" si="224"/>
        <v>2021</v>
      </c>
      <c r="J455" s="58">
        <f t="shared" si="224"/>
        <v>10</v>
      </c>
      <c r="K455" s="187">
        <f t="shared" si="224"/>
        <v>0</v>
      </c>
      <c r="L455" s="58">
        <f t="shared" si="224"/>
        <v>0</v>
      </c>
      <c r="N455" s="49">
        <f t="shared" si="201"/>
        <v>0</v>
      </c>
      <c r="P455" s="44">
        <f t="shared" si="190"/>
        <v>0</v>
      </c>
      <c r="R455" s="49">
        <f t="shared" si="215"/>
        <v>0</v>
      </c>
      <c r="S455" s="49">
        <f t="shared" si="215"/>
        <v>0</v>
      </c>
      <c r="T455" s="49">
        <f t="shared" si="215"/>
        <v>0</v>
      </c>
      <c r="U455" s="49">
        <f t="shared" si="215"/>
        <v>0</v>
      </c>
      <c r="V455" s="49">
        <f t="shared" si="215"/>
        <v>0</v>
      </c>
      <c r="X455" s="49">
        <f t="shared" si="216"/>
        <v>0</v>
      </c>
      <c r="Y455" s="49">
        <f t="shared" si="216"/>
        <v>0</v>
      </c>
      <c r="Z455" s="49">
        <f t="shared" si="216"/>
        <v>0</v>
      </c>
      <c r="AA455" s="49">
        <f t="shared" si="216"/>
        <v>0</v>
      </c>
      <c r="AB455" s="49">
        <f t="shared" si="216"/>
        <v>0</v>
      </c>
      <c r="AD455" s="49">
        <f t="shared" si="202"/>
        <v>0</v>
      </c>
      <c r="AE455" s="49">
        <f t="shared" si="203"/>
        <v>0</v>
      </c>
      <c r="AF455" s="49">
        <f t="shared" si="204"/>
        <v>0</v>
      </c>
      <c r="AG455" s="49">
        <f t="shared" si="205"/>
        <v>0</v>
      </c>
      <c r="AH455" s="49">
        <f t="shared" si="206"/>
        <v>0</v>
      </c>
      <c r="AJ455" s="49">
        <f t="shared" si="191"/>
        <v>0</v>
      </c>
      <c r="AK455" s="49">
        <f t="shared" si="192"/>
        <v>0</v>
      </c>
      <c r="AL455" s="49">
        <f t="shared" si="193"/>
        <v>0</v>
      </c>
      <c r="AM455" s="49">
        <f t="shared" si="194"/>
        <v>0</v>
      </c>
      <c r="AN455" s="49">
        <f t="shared" si="195"/>
        <v>0</v>
      </c>
    </row>
    <row r="456" spans="2:40">
      <c r="B456" s="43" t="str">
        <f t="shared" si="188"/>
        <v>Asset 150</v>
      </c>
      <c r="F456" s="43" t="str">
        <f t="shared" ref="F456:L456" si="225">F208</f>
        <v>38 ICT middelen 2</v>
      </c>
      <c r="G456" s="43">
        <f t="shared" si="225"/>
        <v>2011</v>
      </c>
      <c r="H456" s="58">
        <f t="shared" si="225"/>
        <v>24343500.983545668</v>
      </c>
      <c r="I456" s="43">
        <f t="shared" si="225"/>
        <v>2021</v>
      </c>
      <c r="J456" s="58">
        <f t="shared" si="225"/>
        <v>10</v>
      </c>
      <c r="K456" s="187">
        <f t="shared" si="225"/>
        <v>1</v>
      </c>
      <c r="L456" s="58">
        <f t="shared" si="225"/>
        <v>0</v>
      </c>
      <c r="N456" s="49">
        <f t="shared" si="201"/>
        <v>0</v>
      </c>
      <c r="P456" s="44">
        <f t="shared" si="190"/>
        <v>0</v>
      </c>
      <c r="R456" s="49">
        <f t="shared" si="215"/>
        <v>0</v>
      </c>
      <c r="S456" s="49">
        <f t="shared" si="215"/>
        <v>0</v>
      </c>
      <c r="T456" s="49">
        <f t="shared" si="215"/>
        <v>0</v>
      </c>
      <c r="U456" s="49">
        <f t="shared" si="215"/>
        <v>0</v>
      </c>
      <c r="V456" s="49">
        <f t="shared" si="215"/>
        <v>0</v>
      </c>
      <c r="X456" s="49">
        <f t="shared" si="216"/>
        <v>0</v>
      </c>
      <c r="Y456" s="49">
        <f t="shared" si="216"/>
        <v>0</v>
      </c>
      <c r="Z456" s="49">
        <f t="shared" si="216"/>
        <v>0</v>
      </c>
      <c r="AA456" s="49">
        <f t="shared" si="216"/>
        <v>0</v>
      </c>
      <c r="AB456" s="49">
        <f t="shared" si="216"/>
        <v>0</v>
      </c>
      <c r="AD456" s="49">
        <f t="shared" si="202"/>
        <v>0</v>
      </c>
      <c r="AE456" s="49">
        <f t="shared" si="203"/>
        <v>0</v>
      </c>
      <c r="AF456" s="49">
        <f t="shared" si="204"/>
        <v>0</v>
      </c>
      <c r="AG456" s="49">
        <f t="shared" si="205"/>
        <v>0</v>
      </c>
      <c r="AH456" s="49">
        <f t="shared" si="206"/>
        <v>0</v>
      </c>
      <c r="AJ456" s="49">
        <f t="shared" si="191"/>
        <v>0</v>
      </c>
      <c r="AK456" s="49">
        <f t="shared" si="192"/>
        <v>0</v>
      </c>
      <c r="AL456" s="49">
        <f t="shared" si="193"/>
        <v>0</v>
      </c>
      <c r="AM456" s="49">
        <f t="shared" si="194"/>
        <v>0</v>
      </c>
      <c r="AN456" s="49">
        <f t="shared" si="195"/>
        <v>0</v>
      </c>
    </row>
    <row r="457" spans="2:40">
      <c r="B457" s="43" t="str">
        <f t="shared" si="188"/>
        <v>Asset 151</v>
      </c>
      <c r="F457" s="43" t="str">
        <f t="shared" ref="F457:L457" si="226">F209</f>
        <v>11 Werktuigen</v>
      </c>
      <c r="G457" s="43">
        <f t="shared" si="226"/>
        <v>2011</v>
      </c>
      <c r="H457" s="58">
        <f t="shared" si="226"/>
        <v>345005.47060998465</v>
      </c>
      <c r="I457" s="43">
        <f t="shared" si="226"/>
        <v>2021</v>
      </c>
      <c r="J457" s="58">
        <f t="shared" si="226"/>
        <v>10</v>
      </c>
      <c r="K457" s="187">
        <f t="shared" si="226"/>
        <v>1</v>
      </c>
      <c r="L457" s="58">
        <f t="shared" si="226"/>
        <v>0</v>
      </c>
      <c r="N457" s="49">
        <f t="shared" si="201"/>
        <v>0</v>
      </c>
      <c r="P457" s="44">
        <f t="shared" si="190"/>
        <v>0</v>
      </c>
      <c r="R457" s="49">
        <f t="shared" ref="R457:V466" si="227">IF(R$305&lt;=$G457+$J457,VDB($L457*(1-$F$25),0,$P457,R$305-2022,MIN(R$305-2021,$P457),$F$22),0)</f>
        <v>0</v>
      </c>
      <c r="S457" s="49">
        <f t="shared" si="227"/>
        <v>0</v>
      </c>
      <c r="T457" s="49">
        <f t="shared" si="227"/>
        <v>0</v>
      </c>
      <c r="U457" s="49">
        <f t="shared" si="227"/>
        <v>0</v>
      </c>
      <c r="V457" s="49">
        <f t="shared" si="227"/>
        <v>0</v>
      </c>
      <c r="X457" s="49">
        <f t="shared" ref="X457:AB466" si="228">IF(X$305&lt;=$G457+$J457,VDB($L457*$F$25,0,$P457,X$305-2022,MIN(X$305-2021,$P457),1),0)</f>
        <v>0</v>
      </c>
      <c r="Y457" s="49">
        <f t="shared" si="228"/>
        <v>0</v>
      </c>
      <c r="Z457" s="49">
        <f t="shared" si="228"/>
        <v>0</v>
      </c>
      <c r="AA457" s="49">
        <f t="shared" si="228"/>
        <v>0</v>
      </c>
      <c r="AB457" s="49">
        <f t="shared" si="228"/>
        <v>0</v>
      </c>
      <c r="AD457" s="49">
        <f t="shared" si="202"/>
        <v>0</v>
      </c>
      <c r="AE457" s="49">
        <f t="shared" si="203"/>
        <v>0</v>
      </c>
      <c r="AF457" s="49">
        <f t="shared" si="204"/>
        <v>0</v>
      </c>
      <c r="AG457" s="49">
        <f t="shared" si="205"/>
        <v>0</v>
      </c>
      <c r="AH457" s="49">
        <f t="shared" si="206"/>
        <v>0</v>
      </c>
      <c r="AJ457" s="49">
        <f t="shared" si="191"/>
        <v>0</v>
      </c>
      <c r="AK457" s="49">
        <f t="shared" si="192"/>
        <v>0</v>
      </c>
      <c r="AL457" s="49">
        <f t="shared" si="193"/>
        <v>0</v>
      </c>
      <c r="AM457" s="49">
        <f t="shared" si="194"/>
        <v>0</v>
      </c>
      <c r="AN457" s="49">
        <f t="shared" si="195"/>
        <v>0</v>
      </c>
    </row>
    <row r="458" spans="2:40">
      <c r="B458" s="43" t="str">
        <f t="shared" si="188"/>
        <v>Asset 152</v>
      </c>
      <c r="F458" s="43" t="str">
        <f t="shared" ref="F458:L458" si="229">F210</f>
        <v>13 Aanhangwagens</v>
      </c>
      <c r="G458" s="43">
        <f t="shared" si="229"/>
        <v>2011</v>
      </c>
      <c r="H458" s="58">
        <f t="shared" si="229"/>
        <v>10931.96</v>
      </c>
      <c r="I458" s="43">
        <f t="shared" si="229"/>
        <v>2021</v>
      </c>
      <c r="J458" s="58">
        <f t="shared" si="229"/>
        <v>10</v>
      </c>
      <c r="K458" s="187">
        <f t="shared" si="229"/>
        <v>1</v>
      </c>
      <c r="L458" s="58">
        <f t="shared" si="229"/>
        <v>0</v>
      </c>
      <c r="N458" s="49">
        <f t="shared" si="201"/>
        <v>0</v>
      </c>
      <c r="P458" s="44">
        <f t="shared" si="190"/>
        <v>0</v>
      </c>
      <c r="R458" s="49">
        <f t="shared" si="227"/>
        <v>0</v>
      </c>
      <c r="S458" s="49">
        <f t="shared" si="227"/>
        <v>0</v>
      </c>
      <c r="T458" s="49">
        <f t="shared" si="227"/>
        <v>0</v>
      </c>
      <c r="U458" s="49">
        <f t="shared" si="227"/>
        <v>0</v>
      </c>
      <c r="V458" s="49">
        <f t="shared" si="227"/>
        <v>0</v>
      </c>
      <c r="X458" s="49">
        <f t="shared" si="228"/>
        <v>0</v>
      </c>
      <c r="Y458" s="49">
        <f t="shared" si="228"/>
        <v>0</v>
      </c>
      <c r="Z458" s="49">
        <f t="shared" si="228"/>
        <v>0</v>
      </c>
      <c r="AA458" s="49">
        <f t="shared" si="228"/>
        <v>0</v>
      </c>
      <c r="AB458" s="49">
        <f t="shared" si="228"/>
        <v>0</v>
      </c>
      <c r="AD458" s="49">
        <f t="shared" si="202"/>
        <v>0</v>
      </c>
      <c r="AE458" s="49">
        <f t="shared" si="203"/>
        <v>0</v>
      </c>
      <c r="AF458" s="49">
        <f t="shared" si="204"/>
        <v>0</v>
      </c>
      <c r="AG458" s="49">
        <f t="shared" si="205"/>
        <v>0</v>
      </c>
      <c r="AH458" s="49">
        <f t="shared" si="206"/>
        <v>0</v>
      </c>
      <c r="AJ458" s="49">
        <f t="shared" si="191"/>
        <v>0</v>
      </c>
      <c r="AK458" s="49">
        <f t="shared" si="192"/>
        <v>0</v>
      </c>
      <c r="AL458" s="49">
        <f t="shared" si="193"/>
        <v>0</v>
      </c>
      <c r="AM458" s="49">
        <f t="shared" si="194"/>
        <v>0</v>
      </c>
      <c r="AN458" s="49">
        <f t="shared" si="195"/>
        <v>0</v>
      </c>
    </row>
    <row r="459" spans="2:40">
      <c r="B459" s="43" t="str">
        <f t="shared" si="188"/>
        <v>Asset 153</v>
      </c>
      <c r="F459" s="43" t="str">
        <f t="shared" ref="F459:L459" si="230">F211</f>
        <v>37 ICT middelen 1 (transparency)</v>
      </c>
      <c r="G459" s="43">
        <f t="shared" si="230"/>
        <v>2012</v>
      </c>
      <c r="H459" s="58">
        <f t="shared" si="230"/>
        <v>817297.73457401327</v>
      </c>
      <c r="I459" s="43">
        <f t="shared" si="230"/>
        <v>2021</v>
      </c>
      <c r="J459" s="58">
        <f t="shared" si="230"/>
        <v>5</v>
      </c>
      <c r="K459" s="187">
        <f t="shared" si="230"/>
        <v>0</v>
      </c>
      <c r="L459" s="58">
        <f t="shared" si="230"/>
        <v>0</v>
      </c>
      <c r="N459" s="49">
        <f t="shared" si="201"/>
        <v>0</v>
      </c>
      <c r="P459" s="44">
        <f t="shared" si="190"/>
        <v>0</v>
      </c>
      <c r="R459" s="49">
        <f t="shared" si="227"/>
        <v>0</v>
      </c>
      <c r="S459" s="49">
        <f t="shared" si="227"/>
        <v>0</v>
      </c>
      <c r="T459" s="49">
        <f t="shared" si="227"/>
        <v>0</v>
      </c>
      <c r="U459" s="49">
        <f t="shared" si="227"/>
        <v>0</v>
      </c>
      <c r="V459" s="49">
        <f t="shared" si="227"/>
        <v>0</v>
      </c>
      <c r="X459" s="49">
        <f t="shared" si="228"/>
        <v>0</v>
      </c>
      <c r="Y459" s="49">
        <f t="shared" si="228"/>
        <v>0</v>
      </c>
      <c r="Z459" s="49">
        <f t="shared" si="228"/>
        <v>0</v>
      </c>
      <c r="AA459" s="49">
        <f t="shared" si="228"/>
        <v>0</v>
      </c>
      <c r="AB459" s="49">
        <f t="shared" si="228"/>
        <v>0</v>
      </c>
      <c r="AD459" s="49">
        <f t="shared" si="202"/>
        <v>0</v>
      </c>
      <c r="AE459" s="49">
        <f t="shared" si="203"/>
        <v>0</v>
      </c>
      <c r="AF459" s="49">
        <f t="shared" si="204"/>
        <v>0</v>
      </c>
      <c r="AG459" s="49">
        <f t="shared" si="205"/>
        <v>0</v>
      </c>
      <c r="AH459" s="49">
        <f t="shared" si="206"/>
        <v>0</v>
      </c>
      <c r="AJ459" s="49">
        <f t="shared" si="191"/>
        <v>0</v>
      </c>
      <c r="AK459" s="49">
        <f t="shared" si="192"/>
        <v>0</v>
      </c>
      <c r="AL459" s="49">
        <f t="shared" si="193"/>
        <v>0</v>
      </c>
      <c r="AM459" s="49">
        <f t="shared" si="194"/>
        <v>0</v>
      </c>
      <c r="AN459" s="49">
        <f t="shared" si="195"/>
        <v>0</v>
      </c>
    </row>
    <row r="460" spans="2:40">
      <c r="B460" s="43" t="str">
        <f t="shared" si="188"/>
        <v>Asset 154</v>
      </c>
      <c r="F460" s="43" t="str">
        <f t="shared" ref="F460:L460" si="231">F212</f>
        <v>11 Werktuigen</v>
      </c>
      <c r="G460" s="43">
        <f t="shared" si="231"/>
        <v>2012</v>
      </c>
      <c r="H460" s="58">
        <f t="shared" si="231"/>
        <v>237528.30775638262</v>
      </c>
      <c r="I460" s="43">
        <f t="shared" si="231"/>
        <v>2021</v>
      </c>
      <c r="J460" s="58">
        <f t="shared" si="231"/>
        <v>10</v>
      </c>
      <c r="K460" s="187">
        <f t="shared" si="231"/>
        <v>1</v>
      </c>
      <c r="L460" s="58">
        <f t="shared" si="231"/>
        <v>13628.978016883706</v>
      </c>
      <c r="N460" s="49">
        <f t="shared" si="201"/>
        <v>13628.978016883706</v>
      </c>
      <c r="P460" s="44">
        <f t="shared" si="190"/>
        <v>0.5</v>
      </c>
      <c r="R460" s="49">
        <f t="shared" si="227"/>
        <v>12266.080215195336</v>
      </c>
      <c r="S460" s="49">
        <f t="shared" si="227"/>
        <v>0</v>
      </c>
      <c r="T460" s="49">
        <f t="shared" si="227"/>
        <v>0</v>
      </c>
      <c r="U460" s="49">
        <f t="shared" si="227"/>
        <v>0</v>
      </c>
      <c r="V460" s="49">
        <f t="shared" si="227"/>
        <v>0</v>
      </c>
      <c r="X460" s="49">
        <f t="shared" si="228"/>
        <v>1362.8978016883707</v>
      </c>
      <c r="Y460" s="49">
        <f t="shared" si="228"/>
        <v>0</v>
      </c>
      <c r="Z460" s="49">
        <f t="shared" si="228"/>
        <v>0</v>
      </c>
      <c r="AA460" s="49">
        <f t="shared" si="228"/>
        <v>0</v>
      </c>
      <c r="AB460" s="49">
        <f t="shared" si="228"/>
        <v>0</v>
      </c>
      <c r="AD460" s="49">
        <f t="shared" si="202"/>
        <v>-4.5474735088646412E-13</v>
      </c>
      <c r="AE460" s="49">
        <f t="shared" si="203"/>
        <v>0</v>
      </c>
      <c r="AF460" s="49">
        <f t="shared" si="204"/>
        <v>0</v>
      </c>
      <c r="AG460" s="49">
        <f t="shared" si="205"/>
        <v>0</v>
      </c>
      <c r="AH460" s="49">
        <f t="shared" si="206"/>
        <v>0</v>
      </c>
      <c r="AJ460" s="49">
        <f t="shared" si="191"/>
        <v>13628.978016883706</v>
      </c>
      <c r="AK460" s="49">
        <f t="shared" si="192"/>
        <v>0</v>
      </c>
      <c r="AL460" s="49">
        <f t="shared" si="193"/>
        <v>0</v>
      </c>
      <c r="AM460" s="49">
        <f t="shared" si="194"/>
        <v>0</v>
      </c>
      <c r="AN460" s="49">
        <f t="shared" si="195"/>
        <v>0</v>
      </c>
    </row>
    <row r="461" spans="2:40">
      <c r="B461" s="43" t="str">
        <f t="shared" si="188"/>
        <v>Asset 155</v>
      </c>
      <c r="F461" s="43" t="str">
        <f t="shared" ref="F461:L461" si="232">F213</f>
        <v>13 Aanhangwagens</v>
      </c>
      <c r="G461" s="43">
        <f t="shared" si="232"/>
        <v>2012</v>
      </c>
      <c r="H461" s="58">
        <f t="shared" si="232"/>
        <v>20000</v>
      </c>
      <c r="I461" s="43">
        <f t="shared" si="232"/>
        <v>2021</v>
      </c>
      <c r="J461" s="58">
        <f t="shared" si="232"/>
        <v>10</v>
      </c>
      <c r="K461" s="187">
        <f t="shared" si="232"/>
        <v>1</v>
      </c>
      <c r="L461" s="58">
        <f t="shared" si="232"/>
        <v>1147.5666328463135</v>
      </c>
      <c r="N461" s="49">
        <f t="shared" si="201"/>
        <v>1147.5666328463135</v>
      </c>
      <c r="P461" s="44">
        <f t="shared" si="190"/>
        <v>0.5</v>
      </c>
      <c r="R461" s="49">
        <f t="shared" si="227"/>
        <v>1032.8099695616822</v>
      </c>
      <c r="S461" s="49">
        <f t="shared" si="227"/>
        <v>0</v>
      </c>
      <c r="T461" s="49">
        <f t="shared" si="227"/>
        <v>0</v>
      </c>
      <c r="U461" s="49">
        <f t="shared" si="227"/>
        <v>0</v>
      </c>
      <c r="V461" s="49">
        <f t="shared" si="227"/>
        <v>0</v>
      </c>
      <c r="X461" s="49">
        <f t="shared" si="228"/>
        <v>114.75666328463136</v>
      </c>
      <c r="Y461" s="49">
        <f t="shared" si="228"/>
        <v>0</v>
      </c>
      <c r="Z461" s="49">
        <f t="shared" si="228"/>
        <v>0</v>
      </c>
      <c r="AA461" s="49">
        <f t="shared" si="228"/>
        <v>0</v>
      </c>
      <c r="AB461" s="49">
        <f t="shared" si="228"/>
        <v>0</v>
      </c>
      <c r="AD461" s="49">
        <f t="shared" si="202"/>
        <v>-9.9475983006414026E-14</v>
      </c>
      <c r="AE461" s="49">
        <f t="shared" si="203"/>
        <v>0</v>
      </c>
      <c r="AF461" s="49">
        <f t="shared" si="204"/>
        <v>0</v>
      </c>
      <c r="AG461" s="49">
        <f t="shared" si="205"/>
        <v>0</v>
      </c>
      <c r="AH461" s="49">
        <f t="shared" si="206"/>
        <v>0</v>
      </c>
      <c r="AJ461" s="49">
        <f t="shared" si="191"/>
        <v>1147.5666328463135</v>
      </c>
      <c r="AK461" s="49">
        <f t="shared" si="192"/>
        <v>0</v>
      </c>
      <c r="AL461" s="49">
        <f t="shared" si="193"/>
        <v>0</v>
      </c>
      <c r="AM461" s="49">
        <f t="shared" si="194"/>
        <v>0</v>
      </c>
      <c r="AN461" s="49">
        <f t="shared" si="195"/>
        <v>0</v>
      </c>
    </row>
    <row r="462" spans="2:40">
      <c r="B462" s="43" t="str">
        <f t="shared" si="188"/>
        <v>Asset 156</v>
      </c>
      <c r="F462" s="43" t="str">
        <f t="shared" ref="F462:L462" si="233">F214</f>
        <v>20 Kantoorgebouwen</v>
      </c>
      <c r="G462" s="43">
        <f t="shared" si="233"/>
        <v>2012</v>
      </c>
      <c r="H462" s="58">
        <f t="shared" si="233"/>
        <v>701380.67501665035</v>
      </c>
      <c r="I462" s="43">
        <f t="shared" si="233"/>
        <v>2021</v>
      </c>
      <c r="J462" s="58">
        <f t="shared" si="233"/>
        <v>30</v>
      </c>
      <c r="K462" s="187">
        <f t="shared" si="233"/>
        <v>0</v>
      </c>
      <c r="L462" s="58">
        <f t="shared" si="233"/>
        <v>550002.05737442558</v>
      </c>
      <c r="N462" s="49">
        <f t="shared" si="201"/>
        <v>550002.05737442558</v>
      </c>
      <c r="P462" s="44">
        <f t="shared" si="190"/>
        <v>20.5</v>
      </c>
      <c r="R462" s="49">
        <f t="shared" si="227"/>
        <v>31390.361323320878</v>
      </c>
      <c r="S462" s="49">
        <f t="shared" si="227"/>
        <v>29399.753044281017</v>
      </c>
      <c r="T462" s="49">
        <f t="shared" si="227"/>
        <v>27535.378460985143</v>
      </c>
      <c r="U462" s="49">
        <f t="shared" si="227"/>
        <v>25789.23250980072</v>
      </c>
      <c r="V462" s="49">
        <f t="shared" si="227"/>
        <v>24153.817765276774</v>
      </c>
      <c r="X462" s="49">
        <f t="shared" si="228"/>
        <v>2682.9368652411008</v>
      </c>
      <c r="Y462" s="49">
        <f t="shared" si="228"/>
        <v>2682.9368652411008</v>
      </c>
      <c r="Z462" s="49">
        <f t="shared" si="228"/>
        <v>2682.9368652411008</v>
      </c>
      <c r="AA462" s="49">
        <f t="shared" si="228"/>
        <v>2682.9368652411008</v>
      </c>
      <c r="AB462" s="49">
        <f t="shared" si="228"/>
        <v>2682.9368652411008</v>
      </c>
      <c r="AD462" s="49">
        <f t="shared" si="202"/>
        <v>515928.7591858636</v>
      </c>
      <c r="AE462" s="49">
        <f t="shared" si="203"/>
        <v>483846.06927634147</v>
      </c>
      <c r="AF462" s="49">
        <f t="shared" si="204"/>
        <v>453627.75395011524</v>
      </c>
      <c r="AG462" s="49">
        <f t="shared" si="205"/>
        <v>425155.58457507344</v>
      </c>
      <c r="AH462" s="49">
        <f t="shared" si="206"/>
        <v>398318.82994455559</v>
      </c>
      <c r="AJ462" s="49">
        <f t="shared" si="191"/>
        <v>51614.876000881341</v>
      </c>
      <c r="AK462" s="49">
        <f t="shared" si="192"/>
        <v>48049.610195641384</v>
      </c>
      <c r="AL462" s="49">
        <f t="shared" si="193"/>
        <v>47456.169976330624</v>
      </c>
      <c r="AM462" s="49">
        <f t="shared" si="194"/>
        <v>44628.081588894609</v>
      </c>
      <c r="AN462" s="49">
        <f t="shared" si="195"/>
        <v>41972.870168410984</v>
      </c>
    </row>
    <row r="463" spans="2:40">
      <c r="B463" s="43" t="str">
        <f t="shared" si="188"/>
        <v>Asset 157</v>
      </c>
      <c r="F463" s="43" t="str">
        <f t="shared" ref="F463:L463" si="234">F215</f>
        <v>10 Gereedschap</v>
      </c>
      <c r="G463" s="43">
        <f t="shared" si="234"/>
        <v>2012</v>
      </c>
      <c r="H463" s="58">
        <f t="shared" si="234"/>
        <v>102288.01000000001</v>
      </c>
      <c r="I463" s="43">
        <f t="shared" si="234"/>
        <v>2021</v>
      </c>
      <c r="J463" s="58">
        <f t="shared" si="234"/>
        <v>10</v>
      </c>
      <c r="K463" s="187">
        <f t="shared" si="234"/>
        <v>1</v>
      </c>
      <c r="L463" s="58">
        <f t="shared" si="234"/>
        <v>5869.1153608124732</v>
      </c>
      <c r="N463" s="49">
        <f t="shared" si="201"/>
        <v>5869.1153608124732</v>
      </c>
      <c r="P463" s="44">
        <f t="shared" si="190"/>
        <v>0.5</v>
      </c>
      <c r="R463" s="49">
        <f t="shared" si="227"/>
        <v>5282.2038247312257</v>
      </c>
      <c r="S463" s="49">
        <f t="shared" si="227"/>
        <v>0</v>
      </c>
      <c r="T463" s="49">
        <f t="shared" si="227"/>
        <v>0</v>
      </c>
      <c r="U463" s="49">
        <f t="shared" si="227"/>
        <v>0</v>
      </c>
      <c r="V463" s="49">
        <f t="shared" si="227"/>
        <v>0</v>
      </c>
      <c r="X463" s="49">
        <f t="shared" si="228"/>
        <v>586.91153608124739</v>
      </c>
      <c r="Y463" s="49">
        <f t="shared" si="228"/>
        <v>0</v>
      </c>
      <c r="Z463" s="49">
        <f t="shared" si="228"/>
        <v>0</v>
      </c>
      <c r="AA463" s="49">
        <f t="shared" si="228"/>
        <v>0</v>
      </c>
      <c r="AB463" s="49">
        <f t="shared" si="228"/>
        <v>0</v>
      </c>
      <c r="AD463" s="49">
        <f t="shared" si="202"/>
        <v>1.1368683772161603E-13</v>
      </c>
      <c r="AE463" s="49">
        <f t="shared" si="203"/>
        <v>0</v>
      </c>
      <c r="AF463" s="49">
        <f t="shared" si="204"/>
        <v>0</v>
      </c>
      <c r="AG463" s="49">
        <f t="shared" si="205"/>
        <v>0</v>
      </c>
      <c r="AH463" s="49">
        <f t="shared" si="206"/>
        <v>0</v>
      </c>
      <c r="AJ463" s="49">
        <f t="shared" si="191"/>
        <v>5869.1153608124732</v>
      </c>
      <c r="AK463" s="49">
        <f t="shared" si="192"/>
        <v>0</v>
      </c>
      <c r="AL463" s="49">
        <f t="shared" si="193"/>
        <v>0</v>
      </c>
      <c r="AM463" s="49">
        <f t="shared" si="194"/>
        <v>0</v>
      </c>
      <c r="AN463" s="49">
        <f t="shared" si="195"/>
        <v>0</v>
      </c>
    </row>
    <row r="464" spans="2:40">
      <c r="B464" s="43" t="str">
        <f t="shared" si="188"/>
        <v>Asset 158</v>
      </c>
      <c r="F464" s="43" t="str">
        <f t="shared" ref="F464:L464" si="235">F216</f>
        <v>09 Bedrijfsinventaris</v>
      </c>
      <c r="G464" s="43">
        <f t="shared" si="235"/>
        <v>2012</v>
      </c>
      <c r="H464" s="58">
        <f t="shared" si="235"/>
        <v>321753.96830222307</v>
      </c>
      <c r="I464" s="43">
        <f t="shared" si="235"/>
        <v>2021</v>
      </c>
      <c r="J464" s="58">
        <f t="shared" si="235"/>
        <v>10</v>
      </c>
      <c r="K464" s="187">
        <f t="shared" si="235"/>
        <v>1</v>
      </c>
      <c r="L464" s="58">
        <f t="shared" si="235"/>
        <v>18461.705900476001</v>
      </c>
      <c r="N464" s="49">
        <f t="shared" si="201"/>
        <v>18461.705900476001</v>
      </c>
      <c r="P464" s="44">
        <f t="shared" si="190"/>
        <v>0.5</v>
      </c>
      <c r="R464" s="49">
        <f t="shared" si="227"/>
        <v>16615.5353104284</v>
      </c>
      <c r="S464" s="49">
        <f t="shared" si="227"/>
        <v>0</v>
      </c>
      <c r="T464" s="49">
        <f t="shared" si="227"/>
        <v>0</v>
      </c>
      <c r="U464" s="49">
        <f t="shared" si="227"/>
        <v>0</v>
      </c>
      <c r="V464" s="49">
        <f t="shared" si="227"/>
        <v>0</v>
      </c>
      <c r="X464" s="49">
        <f t="shared" si="228"/>
        <v>1846.1705900476002</v>
      </c>
      <c r="Y464" s="49">
        <f t="shared" si="228"/>
        <v>0</v>
      </c>
      <c r="Z464" s="49">
        <f t="shared" si="228"/>
        <v>0</v>
      </c>
      <c r="AA464" s="49">
        <f t="shared" si="228"/>
        <v>0</v>
      </c>
      <c r="AB464" s="49">
        <f t="shared" si="228"/>
        <v>0</v>
      </c>
      <c r="AD464" s="49">
        <f t="shared" si="202"/>
        <v>6.8212102632969618E-13</v>
      </c>
      <c r="AE464" s="49">
        <f t="shared" si="203"/>
        <v>0</v>
      </c>
      <c r="AF464" s="49">
        <f t="shared" si="204"/>
        <v>0</v>
      </c>
      <c r="AG464" s="49">
        <f t="shared" si="205"/>
        <v>0</v>
      </c>
      <c r="AH464" s="49">
        <f t="shared" si="206"/>
        <v>0</v>
      </c>
      <c r="AJ464" s="49">
        <f t="shared" si="191"/>
        <v>18461.705900476001</v>
      </c>
      <c r="AK464" s="49">
        <f t="shared" si="192"/>
        <v>0</v>
      </c>
      <c r="AL464" s="49">
        <f t="shared" si="193"/>
        <v>0</v>
      </c>
      <c r="AM464" s="49">
        <f t="shared" si="194"/>
        <v>0</v>
      </c>
      <c r="AN464" s="49">
        <f t="shared" si="195"/>
        <v>0</v>
      </c>
    </row>
    <row r="465" spans="2:40">
      <c r="B465" s="43" t="str">
        <f t="shared" si="188"/>
        <v>Asset 159</v>
      </c>
      <c r="F465" s="43" t="str">
        <f t="shared" ref="F465:L465" si="236">F217</f>
        <v>14 Overig rollend materieel</v>
      </c>
      <c r="G465" s="43">
        <f t="shared" si="236"/>
        <v>2012</v>
      </c>
      <c r="H465" s="58">
        <f t="shared" si="236"/>
        <v>341738.83030935976</v>
      </c>
      <c r="I465" s="43">
        <f t="shared" si="236"/>
        <v>2021</v>
      </c>
      <c r="J465" s="58">
        <f t="shared" si="236"/>
        <v>10</v>
      </c>
      <c r="K465" s="187">
        <f t="shared" si="236"/>
        <v>1</v>
      </c>
      <c r="L465" s="58">
        <f t="shared" si="236"/>
        <v>19608.403940547396</v>
      </c>
      <c r="N465" s="49">
        <f t="shared" si="201"/>
        <v>19608.403940547396</v>
      </c>
      <c r="P465" s="44">
        <f t="shared" si="190"/>
        <v>0.5</v>
      </c>
      <c r="R465" s="49">
        <f t="shared" si="227"/>
        <v>17647.563546492656</v>
      </c>
      <c r="S465" s="49">
        <f t="shared" si="227"/>
        <v>0</v>
      </c>
      <c r="T465" s="49">
        <f t="shared" si="227"/>
        <v>0</v>
      </c>
      <c r="U465" s="49">
        <f t="shared" si="227"/>
        <v>0</v>
      </c>
      <c r="V465" s="49">
        <f t="shared" si="227"/>
        <v>0</v>
      </c>
      <c r="X465" s="49">
        <f t="shared" si="228"/>
        <v>1960.8403940547396</v>
      </c>
      <c r="Y465" s="49">
        <f t="shared" si="228"/>
        <v>0</v>
      </c>
      <c r="Z465" s="49">
        <f t="shared" si="228"/>
        <v>0</v>
      </c>
      <c r="AA465" s="49">
        <f t="shared" si="228"/>
        <v>0</v>
      </c>
      <c r="AB465" s="49">
        <f t="shared" si="228"/>
        <v>0</v>
      </c>
      <c r="AD465" s="49">
        <f t="shared" si="202"/>
        <v>0</v>
      </c>
      <c r="AE465" s="49">
        <f t="shared" si="203"/>
        <v>0</v>
      </c>
      <c r="AF465" s="49">
        <f t="shared" si="204"/>
        <v>0</v>
      </c>
      <c r="AG465" s="49">
        <f t="shared" si="205"/>
        <v>0</v>
      </c>
      <c r="AH465" s="49">
        <f t="shared" si="206"/>
        <v>0</v>
      </c>
      <c r="AJ465" s="49">
        <f t="shared" si="191"/>
        <v>19608.403940547396</v>
      </c>
      <c r="AK465" s="49">
        <f t="shared" si="192"/>
        <v>0</v>
      </c>
      <c r="AL465" s="49">
        <f t="shared" si="193"/>
        <v>0</v>
      </c>
      <c r="AM465" s="49">
        <f t="shared" si="194"/>
        <v>0</v>
      </c>
      <c r="AN465" s="49">
        <f t="shared" si="195"/>
        <v>0</v>
      </c>
    </row>
    <row r="466" spans="2:40">
      <c r="B466" s="43" t="str">
        <f t="shared" si="188"/>
        <v>Asset 160</v>
      </c>
      <c r="F466" s="43" t="str">
        <f t="shared" ref="F466:L466" si="237">F218</f>
        <v>08 Inrichting gebouwen</v>
      </c>
      <c r="G466" s="43">
        <f t="shared" si="237"/>
        <v>2012</v>
      </c>
      <c r="H466" s="58">
        <f t="shared" si="237"/>
        <v>737114.28212566266</v>
      </c>
      <c r="I466" s="43">
        <f t="shared" si="237"/>
        <v>2021</v>
      </c>
      <c r="J466" s="58">
        <f t="shared" si="237"/>
        <v>10</v>
      </c>
      <c r="K466" s="187">
        <f t="shared" si="237"/>
        <v>0</v>
      </c>
      <c r="L466" s="58">
        <f t="shared" si="237"/>
        <v>42294.387738093574</v>
      </c>
      <c r="N466" s="49">
        <f t="shared" si="201"/>
        <v>42294.387738093574</v>
      </c>
      <c r="P466" s="44">
        <f t="shared" si="190"/>
        <v>0.5</v>
      </c>
      <c r="R466" s="49">
        <f t="shared" si="227"/>
        <v>38064.948964284216</v>
      </c>
      <c r="S466" s="49">
        <f t="shared" si="227"/>
        <v>0</v>
      </c>
      <c r="T466" s="49">
        <f t="shared" si="227"/>
        <v>0</v>
      </c>
      <c r="U466" s="49">
        <f t="shared" si="227"/>
        <v>0</v>
      </c>
      <c r="V466" s="49">
        <f t="shared" si="227"/>
        <v>0</v>
      </c>
      <c r="X466" s="49">
        <f t="shared" si="228"/>
        <v>4229.4387738093574</v>
      </c>
      <c r="Y466" s="49">
        <f t="shared" si="228"/>
        <v>0</v>
      </c>
      <c r="Z466" s="49">
        <f t="shared" si="228"/>
        <v>0</v>
      </c>
      <c r="AA466" s="49">
        <f t="shared" si="228"/>
        <v>0</v>
      </c>
      <c r="AB466" s="49">
        <f t="shared" si="228"/>
        <v>0</v>
      </c>
      <c r="AD466" s="49">
        <f t="shared" si="202"/>
        <v>0</v>
      </c>
      <c r="AE466" s="49">
        <f t="shared" si="203"/>
        <v>0</v>
      </c>
      <c r="AF466" s="49">
        <f t="shared" si="204"/>
        <v>0</v>
      </c>
      <c r="AG466" s="49">
        <f t="shared" si="205"/>
        <v>0</v>
      </c>
      <c r="AH466" s="49">
        <f t="shared" si="206"/>
        <v>0</v>
      </c>
      <c r="AJ466" s="49">
        <f t="shared" si="191"/>
        <v>42294.387738093574</v>
      </c>
      <c r="AK466" s="49">
        <f t="shared" si="192"/>
        <v>0</v>
      </c>
      <c r="AL466" s="49">
        <f t="shared" si="193"/>
        <v>0</v>
      </c>
      <c r="AM466" s="49">
        <f t="shared" si="194"/>
        <v>0</v>
      </c>
      <c r="AN466" s="49">
        <f t="shared" si="195"/>
        <v>0</v>
      </c>
    </row>
    <row r="467" spans="2:40">
      <c r="B467" s="43" t="str">
        <f t="shared" si="188"/>
        <v>Asset 161</v>
      </c>
      <c r="F467" s="43" t="str">
        <f t="shared" ref="F467:L467" si="238">F219</f>
        <v>11 Werktuigen</v>
      </c>
      <c r="G467" s="43">
        <f t="shared" si="238"/>
        <v>2013</v>
      </c>
      <c r="H467" s="58">
        <f t="shared" si="238"/>
        <v>5005059.40396435</v>
      </c>
      <c r="I467" s="43">
        <f t="shared" si="238"/>
        <v>2021</v>
      </c>
      <c r="J467" s="58">
        <f t="shared" si="238"/>
        <v>10</v>
      </c>
      <c r="K467" s="187">
        <f t="shared" si="238"/>
        <v>1</v>
      </c>
      <c r="L467" s="58">
        <f t="shared" si="238"/>
        <v>842175.83099752699</v>
      </c>
      <c r="N467" s="49">
        <f t="shared" si="201"/>
        <v>842175.83099752699</v>
      </c>
      <c r="P467" s="44">
        <f t="shared" si="190"/>
        <v>1.5</v>
      </c>
      <c r="R467" s="49">
        <f t="shared" ref="R467:V476" si="239">IF(R$305&lt;=$G467+$J467,VDB($L467*(1-$F$25),0,$P467,R$305-2022,MIN(R$305-2021,$P467),$F$22),0)</f>
        <v>656897.14817807113</v>
      </c>
      <c r="S467" s="49">
        <f t="shared" si="239"/>
        <v>101061.0997197032</v>
      </c>
      <c r="T467" s="49">
        <f t="shared" si="239"/>
        <v>0</v>
      </c>
      <c r="U467" s="49">
        <f t="shared" si="239"/>
        <v>0</v>
      </c>
      <c r="V467" s="49">
        <f t="shared" si="239"/>
        <v>0</v>
      </c>
      <c r="X467" s="49">
        <f t="shared" ref="X467:AB476" si="240">IF(X$305&lt;=$G467+$J467,VDB($L467*$F$25,0,$P467,X$305-2022,MIN(X$305-2021,$P467),1),0)</f>
        <v>56145.055399835139</v>
      </c>
      <c r="Y467" s="49">
        <f t="shared" si="240"/>
        <v>28072.527699917569</v>
      </c>
      <c r="Z467" s="49">
        <f t="shared" si="240"/>
        <v>0</v>
      </c>
      <c r="AA467" s="49">
        <f t="shared" si="240"/>
        <v>0</v>
      </c>
      <c r="AB467" s="49">
        <f t="shared" si="240"/>
        <v>0</v>
      </c>
      <c r="AD467" s="49">
        <f t="shared" si="202"/>
        <v>129133.62741962072</v>
      </c>
      <c r="AE467" s="49">
        <f t="shared" si="203"/>
        <v>-4.3655745685100555E-11</v>
      </c>
      <c r="AF467" s="49">
        <f t="shared" si="204"/>
        <v>0</v>
      </c>
      <c r="AG467" s="49">
        <f t="shared" si="205"/>
        <v>0</v>
      </c>
      <c r="AH467" s="49">
        <f t="shared" si="206"/>
        <v>0</v>
      </c>
      <c r="AJ467" s="49">
        <f t="shared" si="191"/>
        <v>717432.74691017333</v>
      </c>
      <c r="AK467" s="49">
        <f t="shared" si="192"/>
        <v>129133.62741962077</v>
      </c>
      <c r="AL467" s="49">
        <f t="shared" si="193"/>
        <v>0</v>
      </c>
      <c r="AM467" s="49">
        <f t="shared" si="194"/>
        <v>0</v>
      </c>
      <c r="AN467" s="49">
        <f t="shared" si="195"/>
        <v>0</v>
      </c>
    </row>
    <row r="468" spans="2:40">
      <c r="B468" s="43" t="str">
        <f t="shared" si="188"/>
        <v>Asset 162</v>
      </c>
      <c r="F468" s="43" t="str">
        <f t="shared" ref="F468:L468" si="241">F220</f>
        <v>20 Kantoorgebouwen</v>
      </c>
      <c r="G468" s="43">
        <f t="shared" si="241"/>
        <v>2013</v>
      </c>
      <c r="H468" s="58">
        <f t="shared" si="241"/>
        <v>1237826.9064472313</v>
      </c>
      <c r="I468" s="43">
        <f t="shared" si="241"/>
        <v>2021</v>
      </c>
      <c r="J468" s="58">
        <f t="shared" si="241"/>
        <v>30</v>
      </c>
      <c r="K468" s="187">
        <f t="shared" si="241"/>
        <v>0</v>
      </c>
      <c r="L468" s="58">
        <f t="shared" si="241"/>
        <v>995129.04477620148</v>
      </c>
      <c r="N468" s="49">
        <f t="shared" si="201"/>
        <v>995129.04477620148</v>
      </c>
      <c r="P468" s="44">
        <f t="shared" si="190"/>
        <v>21.5</v>
      </c>
      <c r="R468" s="49">
        <f t="shared" si="239"/>
        <v>54153.534064565385</v>
      </c>
      <c r="S468" s="49">
        <f t="shared" si="239"/>
        <v>50879.134330428868</v>
      </c>
      <c r="T468" s="49">
        <f t="shared" si="239"/>
        <v>47802.721556961071</v>
      </c>
      <c r="U468" s="49">
        <f t="shared" si="239"/>
        <v>44912.324439563425</v>
      </c>
      <c r="V468" s="49">
        <f t="shared" si="239"/>
        <v>42196.695519961919</v>
      </c>
      <c r="X468" s="49">
        <f t="shared" si="240"/>
        <v>4628.5071850055883</v>
      </c>
      <c r="Y468" s="49">
        <f t="shared" si="240"/>
        <v>4628.5071850055883</v>
      </c>
      <c r="Z468" s="49">
        <f t="shared" si="240"/>
        <v>4628.5071850055883</v>
      </c>
      <c r="AA468" s="49">
        <f t="shared" si="240"/>
        <v>4628.5071850055883</v>
      </c>
      <c r="AB468" s="49">
        <f t="shared" si="240"/>
        <v>4628.5071850055883</v>
      </c>
      <c r="AD468" s="49">
        <f t="shared" si="202"/>
        <v>936347.00352663046</v>
      </c>
      <c r="AE468" s="49">
        <f t="shared" si="203"/>
        <v>880839.36201119598</v>
      </c>
      <c r="AF468" s="49">
        <f t="shared" si="204"/>
        <v>828408.13326922932</v>
      </c>
      <c r="AG468" s="49">
        <f t="shared" si="205"/>
        <v>778867.3016446603</v>
      </c>
      <c r="AH468" s="49">
        <f t="shared" si="206"/>
        <v>732042.09893969283</v>
      </c>
      <c r="AJ468" s="49">
        <f t="shared" si="191"/>
        <v>90617.839369476409</v>
      </c>
      <c r="AK468" s="49">
        <f t="shared" si="192"/>
        <v>84575.34046180392</v>
      </c>
      <c r="AL468" s="49">
        <f t="shared" si="193"/>
        <v>83910.737806197372</v>
      </c>
      <c r="AM468" s="49">
        <f t="shared" si="194"/>
        <v>79137.789087066107</v>
      </c>
      <c r="AN468" s="49">
        <f t="shared" si="195"/>
        <v>74642.802464675828</v>
      </c>
    </row>
    <row r="469" spans="2:40">
      <c r="B469" s="43" t="str">
        <f t="shared" si="188"/>
        <v>Asset 163</v>
      </c>
      <c r="F469" s="43" t="str">
        <f t="shared" ref="F469:L469" si="242">F221</f>
        <v>09 Bedrijfsinventaris</v>
      </c>
      <c r="G469" s="43">
        <f t="shared" si="242"/>
        <v>2013</v>
      </c>
      <c r="H469" s="58">
        <f t="shared" si="242"/>
        <v>292655.61609467439</v>
      </c>
      <c r="I469" s="43">
        <f t="shared" si="242"/>
        <v>2021</v>
      </c>
      <c r="J469" s="58">
        <f t="shared" si="242"/>
        <v>10</v>
      </c>
      <c r="K469" s="187">
        <f t="shared" si="242"/>
        <v>1</v>
      </c>
      <c r="L469" s="58">
        <f t="shared" si="242"/>
        <v>49243.668613684422</v>
      </c>
      <c r="N469" s="49">
        <f t="shared" si="201"/>
        <v>49243.668613684422</v>
      </c>
      <c r="P469" s="44">
        <f t="shared" si="190"/>
        <v>1.5</v>
      </c>
      <c r="R469" s="49">
        <f t="shared" si="239"/>
        <v>38410.061518673851</v>
      </c>
      <c r="S469" s="49">
        <f t="shared" si="239"/>
        <v>5909.2402336421292</v>
      </c>
      <c r="T469" s="49">
        <f t="shared" si="239"/>
        <v>0</v>
      </c>
      <c r="U469" s="49">
        <f t="shared" si="239"/>
        <v>0</v>
      </c>
      <c r="V469" s="49">
        <f t="shared" si="239"/>
        <v>0</v>
      </c>
      <c r="X469" s="49">
        <f t="shared" si="240"/>
        <v>3282.9112409122949</v>
      </c>
      <c r="Y469" s="49">
        <f t="shared" si="240"/>
        <v>1641.4556204561475</v>
      </c>
      <c r="Z469" s="49">
        <f t="shared" si="240"/>
        <v>0</v>
      </c>
      <c r="AA469" s="49">
        <f t="shared" si="240"/>
        <v>0</v>
      </c>
      <c r="AB469" s="49">
        <f t="shared" si="240"/>
        <v>0</v>
      </c>
      <c r="AD469" s="49">
        <f t="shared" si="202"/>
        <v>7550.695854098276</v>
      </c>
      <c r="AE469" s="49">
        <f t="shared" si="203"/>
        <v>-6.8212102632969618E-13</v>
      </c>
      <c r="AF469" s="49">
        <f t="shared" si="204"/>
        <v>0</v>
      </c>
      <c r="AG469" s="49">
        <f t="shared" si="205"/>
        <v>0</v>
      </c>
      <c r="AH469" s="49">
        <f t="shared" si="206"/>
        <v>0</v>
      </c>
      <c r="AJ469" s="49">
        <f t="shared" si="191"/>
        <v>41949.696418625492</v>
      </c>
      <c r="AK469" s="49">
        <f t="shared" si="192"/>
        <v>7550.6958540982769</v>
      </c>
      <c r="AL469" s="49">
        <f t="shared" si="193"/>
        <v>0</v>
      </c>
      <c r="AM469" s="49">
        <f t="shared" si="194"/>
        <v>0</v>
      </c>
      <c r="AN469" s="49">
        <f t="shared" si="195"/>
        <v>0</v>
      </c>
    </row>
    <row r="470" spans="2:40">
      <c r="B470" s="43" t="str">
        <f t="shared" si="188"/>
        <v>Asset 164</v>
      </c>
      <c r="F470" s="43" t="str">
        <f t="shared" ref="F470:L470" si="243">F222</f>
        <v>20 Kantoorgebouwen</v>
      </c>
      <c r="G470" s="43">
        <f t="shared" si="243"/>
        <v>2014</v>
      </c>
      <c r="H470" s="58">
        <f t="shared" si="243"/>
        <v>4973944.9463818558</v>
      </c>
      <c r="I470" s="43">
        <f t="shared" si="243"/>
        <v>2021</v>
      </c>
      <c r="J470" s="58">
        <f t="shared" si="243"/>
        <v>30</v>
      </c>
      <c r="K470" s="187">
        <f t="shared" si="243"/>
        <v>0</v>
      </c>
      <c r="L470" s="58">
        <f t="shared" si="243"/>
        <v>4070721.5945336674</v>
      </c>
      <c r="N470" s="49">
        <f t="shared" si="201"/>
        <v>4070721.5945336674</v>
      </c>
      <c r="P470" s="44">
        <f t="shared" si="190"/>
        <v>22.5</v>
      </c>
      <c r="R470" s="49">
        <f t="shared" si="239"/>
        <v>211677.52291575071</v>
      </c>
      <c r="S470" s="49">
        <f t="shared" si="239"/>
        <v>199447.266036174</v>
      </c>
      <c r="T470" s="49">
        <f t="shared" si="239"/>
        <v>187923.64622075064</v>
      </c>
      <c r="U470" s="49">
        <f t="shared" si="239"/>
        <v>177065.83555021835</v>
      </c>
      <c r="V470" s="49">
        <f t="shared" si="239"/>
        <v>166835.3650517613</v>
      </c>
      <c r="X470" s="49">
        <f t="shared" si="240"/>
        <v>18092.09597570519</v>
      </c>
      <c r="Y470" s="49">
        <f t="shared" si="240"/>
        <v>18092.09597570519</v>
      </c>
      <c r="Z470" s="49">
        <f t="shared" si="240"/>
        <v>18092.09597570519</v>
      </c>
      <c r="AA470" s="49">
        <f t="shared" si="240"/>
        <v>18092.09597570519</v>
      </c>
      <c r="AB470" s="49">
        <f t="shared" si="240"/>
        <v>18092.09597570519</v>
      </c>
      <c r="AD470" s="49">
        <f t="shared" si="202"/>
        <v>3840951.9756422117</v>
      </c>
      <c r="AE470" s="49">
        <f t="shared" si="203"/>
        <v>3623412.613630333</v>
      </c>
      <c r="AF470" s="49">
        <f t="shared" si="204"/>
        <v>3417396.8714338774</v>
      </c>
      <c r="AG470" s="49">
        <f t="shared" si="205"/>
        <v>3222238.9399079541</v>
      </c>
      <c r="AH470" s="49">
        <f t="shared" si="206"/>
        <v>3037311.4788804874</v>
      </c>
      <c r="AJ470" s="49">
        <f t="shared" si="191"/>
        <v>360361.98606329109</v>
      </c>
      <c r="AK470" s="49">
        <f t="shared" si="192"/>
        <v>337111.97826168017</v>
      </c>
      <c r="AL470" s="49">
        <f t="shared" si="193"/>
        <v>335876.8233109432</v>
      </c>
      <c r="AM470" s="49">
        <f t="shared" si="194"/>
        <v>317603.01124242577</v>
      </c>
      <c r="AN470" s="49">
        <f t="shared" si="195"/>
        <v>300345.29722492502</v>
      </c>
    </row>
    <row r="471" spans="2:40">
      <c r="B471" s="43" t="str">
        <f t="shared" si="188"/>
        <v>Asset 165</v>
      </c>
      <c r="F471" s="43" t="str">
        <f t="shared" ref="F471:L471" si="244">F223</f>
        <v>09 Bedrijfsinventaris</v>
      </c>
      <c r="G471" s="43">
        <f t="shared" si="244"/>
        <v>2014</v>
      </c>
      <c r="H471" s="58">
        <f t="shared" si="244"/>
        <v>332895.6529706032</v>
      </c>
      <c r="I471" s="43">
        <f t="shared" si="244"/>
        <v>2021</v>
      </c>
      <c r="J471" s="58">
        <f t="shared" si="244"/>
        <v>10</v>
      </c>
      <c r="K471" s="187">
        <f t="shared" si="244"/>
        <v>1</v>
      </c>
      <c r="L471" s="58">
        <f t="shared" si="244"/>
        <v>90814.939173486709</v>
      </c>
      <c r="N471" s="49">
        <f t="shared" si="201"/>
        <v>90814.939173486709</v>
      </c>
      <c r="P471" s="44">
        <f t="shared" si="190"/>
        <v>2.5</v>
      </c>
      <c r="R471" s="49">
        <f t="shared" si="239"/>
        <v>42501.391533191789</v>
      </c>
      <c r="S471" s="49">
        <f t="shared" si="239"/>
        <v>26154.70248196417</v>
      </c>
      <c r="T471" s="49">
        <f t="shared" si="239"/>
        <v>13077.351240982085</v>
      </c>
      <c r="U471" s="49">
        <f t="shared" si="239"/>
        <v>0</v>
      </c>
      <c r="V471" s="49">
        <f t="shared" si="239"/>
        <v>0</v>
      </c>
      <c r="X471" s="49">
        <f t="shared" si="240"/>
        <v>3632.5975669394684</v>
      </c>
      <c r="Y471" s="49">
        <f t="shared" si="240"/>
        <v>3632.5975669394684</v>
      </c>
      <c r="Z471" s="49">
        <f t="shared" si="240"/>
        <v>1816.2987834697342</v>
      </c>
      <c r="AA471" s="49">
        <f t="shared" si="240"/>
        <v>0</v>
      </c>
      <c r="AB471" s="49">
        <f t="shared" si="240"/>
        <v>0</v>
      </c>
      <c r="AD471" s="49">
        <f t="shared" si="202"/>
        <v>44680.950073355452</v>
      </c>
      <c r="AE471" s="49">
        <f t="shared" si="203"/>
        <v>14893.650024451814</v>
      </c>
      <c r="AF471" s="49">
        <f t="shared" si="204"/>
        <v>-5.4569682106375694E-12</v>
      </c>
      <c r="AG471" s="49">
        <f t="shared" si="205"/>
        <v>0</v>
      </c>
      <c r="AH471" s="49">
        <f t="shared" si="206"/>
        <v>0</v>
      </c>
      <c r="AJ471" s="49">
        <f t="shared" si="191"/>
        <v>47653.141402625341</v>
      </c>
      <c r="AK471" s="49">
        <f t="shared" si="192"/>
        <v>30278.790499710547</v>
      </c>
      <c r="AL471" s="49">
        <f t="shared" si="193"/>
        <v>14893.650024451819</v>
      </c>
      <c r="AM471" s="49">
        <f t="shared" si="194"/>
        <v>0</v>
      </c>
      <c r="AN471" s="49">
        <f t="shared" si="195"/>
        <v>0</v>
      </c>
    </row>
    <row r="472" spans="2:40">
      <c r="B472" s="43" t="str">
        <f t="shared" si="188"/>
        <v>Asset 166</v>
      </c>
      <c r="F472" s="43" t="str">
        <f t="shared" ref="F472:L472" si="245">F224</f>
        <v>10 Gereedschap</v>
      </c>
      <c r="G472" s="43">
        <f t="shared" si="245"/>
        <v>2014</v>
      </c>
      <c r="H472" s="58">
        <f t="shared" si="245"/>
        <v>294123.8734031191</v>
      </c>
      <c r="I472" s="43">
        <f t="shared" si="245"/>
        <v>2021</v>
      </c>
      <c r="J472" s="58">
        <f t="shared" si="245"/>
        <v>10</v>
      </c>
      <c r="K472" s="187">
        <f t="shared" si="245"/>
        <v>1</v>
      </c>
      <c r="L472" s="58">
        <f t="shared" si="245"/>
        <v>80237.880651848885</v>
      </c>
      <c r="N472" s="49">
        <f t="shared" si="201"/>
        <v>80237.880651848885</v>
      </c>
      <c r="P472" s="44">
        <f t="shared" si="190"/>
        <v>2.5</v>
      </c>
      <c r="R472" s="49">
        <f t="shared" si="239"/>
        <v>37551.328145065279</v>
      </c>
      <c r="S472" s="49">
        <f t="shared" si="239"/>
        <v>23108.509627732481</v>
      </c>
      <c r="T472" s="49">
        <f t="shared" si="239"/>
        <v>11554.254813866241</v>
      </c>
      <c r="U472" s="49">
        <f t="shared" si="239"/>
        <v>0</v>
      </c>
      <c r="V472" s="49">
        <f t="shared" si="239"/>
        <v>0</v>
      </c>
      <c r="X472" s="49">
        <f t="shared" si="240"/>
        <v>3209.515226073956</v>
      </c>
      <c r="Y472" s="49">
        <f t="shared" si="240"/>
        <v>3209.5152260739555</v>
      </c>
      <c r="Z472" s="49">
        <f t="shared" si="240"/>
        <v>1604.7576130369778</v>
      </c>
      <c r="AA472" s="49">
        <f t="shared" si="240"/>
        <v>0</v>
      </c>
      <c r="AB472" s="49">
        <f t="shared" si="240"/>
        <v>0</v>
      </c>
      <c r="AD472" s="49">
        <f t="shared" si="202"/>
        <v>39477.03728070965</v>
      </c>
      <c r="AE472" s="49">
        <f t="shared" si="203"/>
        <v>13159.012426903213</v>
      </c>
      <c r="AF472" s="49">
        <f t="shared" si="204"/>
        <v>-5.2295945351943374E-12</v>
      </c>
      <c r="AG472" s="49">
        <f t="shared" si="205"/>
        <v>0</v>
      </c>
      <c r="AH472" s="49">
        <f t="shared" si="206"/>
        <v>0</v>
      </c>
      <c r="AJ472" s="49">
        <f t="shared" si="191"/>
        <v>42103.062638683361</v>
      </c>
      <c r="AK472" s="49">
        <f t="shared" si="192"/>
        <v>26752.272263894243</v>
      </c>
      <c r="AL472" s="49">
        <f t="shared" si="193"/>
        <v>13159.012426903219</v>
      </c>
      <c r="AM472" s="49">
        <f t="shared" si="194"/>
        <v>0</v>
      </c>
      <c r="AN472" s="49">
        <f t="shared" si="195"/>
        <v>0</v>
      </c>
    </row>
    <row r="473" spans="2:40">
      <c r="B473" s="43" t="str">
        <f t="shared" si="188"/>
        <v>Asset 167</v>
      </c>
      <c r="F473" s="43" t="str">
        <f t="shared" ref="F473:L473" si="246">F225</f>
        <v>13 Aanhangwagens</v>
      </c>
      <c r="G473" s="43">
        <f t="shared" si="246"/>
        <v>2014</v>
      </c>
      <c r="H473" s="58">
        <f t="shared" si="246"/>
        <v>24919.261718386999</v>
      </c>
      <c r="I473" s="43">
        <f t="shared" si="246"/>
        <v>2021</v>
      </c>
      <c r="J473" s="58">
        <f t="shared" si="246"/>
        <v>10</v>
      </c>
      <c r="K473" s="187">
        <f t="shared" si="246"/>
        <v>1</v>
      </c>
      <c r="L473" s="58">
        <f t="shared" si="246"/>
        <v>6798.0498303573586</v>
      </c>
      <c r="N473" s="49">
        <f t="shared" si="201"/>
        <v>6798.0498303573586</v>
      </c>
      <c r="P473" s="44">
        <f t="shared" si="190"/>
        <v>2.5</v>
      </c>
      <c r="R473" s="49">
        <f t="shared" si="239"/>
        <v>3181.4873206072439</v>
      </c>
      <c r="S473" s="49">
        <f t="shared" si="239"/>
        <v>1957.8383511429192</v>
      </c>
      <c r="T473" s="49">
        <f t="shared" si="239"/>
        <v>978.91917557145962</v>
      </c>
      <c r="U473" s="49">
        <f t="shared" si="239"/>
        <v>0</v>
      </c>
      <c r="V473" s="49">
        <f t="shared" si="239"/>
        <v>0</v>
      </c>
      <c r="X473" s="49">
        <f t="shared" si="240"/>
        <v>271.92199321429433</v>
      </c>
      <c r="Y473" s="49">
        <f t="shared" si="240"/>
        <v>271.92199321429433</v>
      </c>
      <c r="Z473" s="49">
        <f t="shared" si="240"/>
        <v>135.96099660714717</v>
      </c>
      <c r="AA473" s="49">
        <f t="shared" si="240"/>
        <v>0</v>
      </c>
      <c r="AB473" s="49">
        <f t="shared" si="240"/>
        <v>0</v>
      </c>
      <c r="AD473" s="49">
        <f t="shared" si="202"/>
        <v>3344.6405165358206</v>
      </c>
      <c r="AE473" s="49">
        <f t="shared" si="203"/>
        <v>1114.8801721786069</v>
      </c>
      <c r="AF473" s="49">
        <f t="shared" si="204"/>
        <v>1.4210854715202004E-13</v>
      </c>
      <c r="AG473" s="49">
        <f t="shared" si="205"/>
        <v>0</v>
      </c>
      <c r="AH473" s="49">
        <f t="shared" si="206"/>
        <v>0</v>
      </c>
      <c r="AJ473" s="49">
        <f t="shared" si="191"/>
        <v>3567.1270913837561</v>
      </c>
      <c r="AK473" s="49">
        <f t="shared" si="192"/>
        <v>2266.5513900391074</v>
      </c>
      <c r="AL473" s="49">
        <f t="shared" si="193"/>
        <v>1114.8801721786067</v>
      </c>
      <c r="AM473" s="49">
        <f t="shared" si="194"/>
        <v>0</v>
      </c>
      <c r="AN473" s="49">
        <f t="shared" si="195"/>
        <v>0</v>
      </c>
    </row>
    <row r="474" spans="2:40">
      <c r="B474" s="43" t="str">
        <f t="shared" si="188"/>
        <v>Asset 168</v>
      </c>
      <c r="F474" s="43" t="str">
        <f t="shared" ref="F474:L474" si="247">F226</f>
        <v>11 Werktuigen</v>
      </c>
      <c r="G474" s="43">
        <f t="shared" si="247"/>
        <v>2014</v>
      </c>
      <c r="H474" s="58">
        <f t="shared" si="247"/>
        <v>264974.99557180319</v>
      </c>
      <c r="I474" s="43">
        <f t="shared" si="247"/>
        <v>2021</v>
      </c>
      <c r="J474" s="58">
        <f t="shared" si="247"/>
        <v>10</v>
      </c>
      <c r="K474" s="187">
        <f t="shared" si="247"/>
        <v>1</v>
      </c>
      <c r="L474" s="58">
        <f t="shared" si="247"/>
        <v>72285.978776277945</v>
      </c>
      <c r="N474" s="49">
        <f t="shared" si="201"/>
        <v>72285.978776277945</v>
      </c>
      <c r="P474" s="44">
        <f t="shared" si="190"/>
        <v>2.5</v>
      </c>
      <c r="R474" s="49">
        <f t="shared" si="239"/>
        <v>33829.838067298078</v>
      </c>
      <c r="S474" s="49">
        <f t="shared" si="239"/>
        <v>20818.361887568051</v>
      </c>
      <c r="T474" s="49">
        <f t="shared" si="239"/>
        <v>10409.180943784026</v>
      </c>
      <c r="U474" s="49">
        <f t="shared" si="239"/>
        <v>0</v>
      </c>
      <c r="V474" s="49">
        <f t="shared" si="239"/>
        <v>0</v>
      </c>
      <c r="X474" s="49">
        <f t="shared" si="240"/>
        <v>2891.4391510511182</v>
      </c>
      <c r="Y474" s="49">
        <f t="shared" si="240"/>
        <v>2891.4391510511182</v>
      </c>
      <c r="Z474" s="49">
        <f t="shared" si="240"/>
        <v>1445.7195755255591</v>
      </c>
      <c r="AA474" s="49">
        <f t="shared" si="240"/>
        <v>0</v>
      </c>
      <c r="AB474" s="49">
        <f t="shared" si="240"/>
        <v>0</v>
      </c>
      <c r="AD474" s="49">
        <f t="shared" si="202"/>
        <v>35564.701557928747</v>
      </c>
      <c r="AE474" s="49">
        <f t="shared" si="203"/>
        <v>11854.900519309578</v>
      </c>
      <c r="AF474" s="49">
        <f t="shared" si="204"/>
        <v>-6.5938365878537297E-12</v>
      </c>
      <c r="AG474" s="49">
        <f t="shared" si="205"/>
        <v>0</v>
      </c>
      <c r="AH474" s="49">
        <f t="shared" si="206"/>
        <v>0</v>
      </c>
      <c r="AJ474" s="49">
        <f t="shared" si="191"/>
        <v>37930.477071318775</v>
      </c>
      <c r="AK474" s="49">
        <f t="shared" si="192"/>
        <v>24101.012755756386</v>
      </c>
      <c r="AL474" s="49">
        <f t="shared" si="193"/>
        <v>11854.900519309585</v>
      </c>
      <c r="AM474" s="49">
        <f t="shared" si="194"/>
        <v>0</v>
      </c>
      <c r="AN474" s="49">
        <f t="shared" si="195"/>
        <v>0</v>
      </c>
    </row>
    <row r="475" spans="2:40">
      <c r="B475" s="43" t="str">
        <f t="shared" si="188"/>
        <v>Asset 169</v>
      </c>
      <c r="F475" s="43" t="str">
        <f t="shared" ref="F475:L475" si="248">F227</f>
        <v>08 Inrichting gebouwen</v>
      </c>
      <c r="G475" s="43">
        <f t="shared" si="248"/>
        <v>2014</v>
      </c>
      <c r="H475" s="58">
        <f t="shared" si="248"/>
        <v>724167.86511950963</v>
      </c>
      <c r="I475" s="43">
        <f t="shared" si="248"/>
        <v>2021</v>
      </c>
      <c r="J475" s="58">
        <f t="shared" si="248"/>
        <v>10</v>
      </c>
      <c r="K475" s="187">
        <f t="shared" si="248"/>
        <v>0</v>
      </c>
      <c r="L475" s="58">
        <f t="shared" si="248"/>
        <v>197555.1799351057</v>
      </c>
      <c r="N475" s="49">
        <f t="shared" si="201"/>
        <v>197555.1799351057</v>
      </c>
      <c r="P475" s="44">
        <f t="shared" si="190"/>
        <v>2.5</v>
      </c>
      <c r="R475" s="49">
        <f t="shared" si="239"/>
        <v>92455.824209629471</v>
      </c>
      <c r="S475" s="49">
        <f t="shared" si="239"/>
        <v>56895.891821310448</v>
      </c>
      <c r="T475" s="49">
        <f t="shared" si="239"/>
        <v>28447.945910655224</v>
      </c>
      <c r="U475" s="49">
        <f t="shared" si="239"/>
        <v>0</v>
      </c>
      <c r="V475" s="49">
        <f t="shared" si="239"/>
        <v>0</v>
      </c>
      <c r="X475" s="49">
        <f t="shared" si="240"/>
        <v>7902.2071974042283</v>
      </c>
      <c r="Y475" s="49">
        <f t="shared" si="240"/>
        <v>7902.2071974042274</v>
      </c>
      <c r="Z475" s="49">
        <f t="shared" si="240"/>
        <v>3951.1035987021137</v>
      </c>
      <c r="AA475" s="49">
        <f t="shared" si="240"/>
        <v>0</v>
      </c>
      <c r="AB475" s="49">
        <f t="shared" si="240"/>
        <v>0</v>
      </c>
      <c r="AD475" s="49">
        <f t="shared" si="202"/>
        <v>97197.148528071993</v>
      </c>
      <c r="AE475" s="49">
        <f t="shared" si="203"/>
        <v>32399.049509357319</v>
      </c>
      <c r="AF475" s="49">
        <f t="shared" si="204"/>
        <v>-1.8644641386345029E-11</v>
      </c>
      <c r="AG475" s="49">
        <f t="shared" si="205"/>
        <v>0</v>
      </c>
      <c r="AH475" s="49">
        <f t="shared" si="206"/>
        <v>0</v>
      </c>
      <c r="AJ475" s="49">
        <f t="shared" si="191"/>
        <v>103662.73445698815</v>
      </c>
      <c r="AK475" s="49">
        <f t="shared" si="192"/>
        <v>65867.267652523471</v>
      </c>
      <c r="AL475" s="49">
        <f t="shared" si="193"/>
        <v>32399.049509357337</v>
      </c>
      <c r="AM475" s="49">
        <f t="shared" si="194"/>
        <v>0</v>
      </c>
      <c r="AN475" s="49">
        <f t="shared" si="195"/>
        <v>0</v>
      </c>
    </row>
    <row r="476" spans="2:40">
      <c r="B476" s="43" t="str">
        <f t="shared" si="188"/>
        <v>Asset 170</v>
      </c>
      <c r="F476" s="43" t="str">
        <f t="shared" ref="F476:L476" si="249">F228</f>
        <v>14 Overig rollend materieel (odorisatie)</v>
      </c>
      <c r="G476" s="43">
        <f t="shared" si="249"/>
        <v>2014</v>
      </c>
      <c r="H476" s="58">
        <f t="shared" si="249"/>
        <v>1415.9999999999968</v>
      </c>
      <c r="I476" s="43">
        <f t="shared" si="249"/>
        <v>2021</v>
      </c>
      <c r="J476" s="58">
        <f t="shared" si="249"/>
        <v>10</v>
      </c>
      <c r="K476" s="187">
        <f t="shared" si="249"/>
        <v>0</v>
      </c>
      <c r="L476" s="58">
        <f t="shared" si="249"/>
        <v>386.28907503641284</v>
      </c>
      <c r="N476" s="49">
        <f t="shared" si="201"/>
        <v>386.28907503641284</v>
      </c>
      <c r="P476" s="44">
        <f t="shared" si="190"/>
        <v>2.5</v>
      </c>
      <c r="R476" s="49">
        <f t="shared" si="239"/>
        <v>180.7832871170412</v>
      </c>
      <c r="S476" s="49">
        <f t="shared" si="239"/>
        <v>111.2512536104869</v>
      </c>
      <c r="T476" s="49">
        <f t="shared" si="239"/>
        <v>55.625626805243449</v>
      </c>
      <c r="U476" s="49">
        <f t="shared" si="239"/>
        <v>0</v>
      </c>
      <c r="V476" s="49">
        <f t="shared" si="239"/>
        <v>0</v>
      </c>
      <c r="X476" s="49">
        <f t="shared" si="240"/>
        <v>15.451563001456515</v>
      </c>
      <c r="Y476" s="49">
        <f t="shared" si="240"/>
        <v>15.451563001456515</v>
      </c>
      <c r="Z476" s="49">
        <f t="shared" si="240"/>
        <v>7.7257815007282575</v>
      </c>
      <c r="AA476" s="49">
        <f t="shared" si="240"/>
        <v>0</v>
      </c>
      <c r="AB476" s="49">
        <f t="shared" si="240"/>
        <v>0</v>
      </c>
      <c r="AD476" s="49">
        <f t="shared" si="202"/>
        <v>190.05422491791512</v>
      </c>
      <c r="AE476" s="49">
        <f t="shared" si="203"/>
        <v>63.351408305971709</v>
      </c>
      <c r="AF476" s="49">
        <f t="shared" si="204"/>
        <v>2.6645352591003757E-15</v>
      </c>
      <c r="AG476" s="49">
        <f t="shared" si="205"/>
        <v>0</v>
      </c>
      <c r="AH476" s="49">
        <f t="shared" si="206"/>
        <v>0</v>
      </c>
      <c r="AJ476" s="49">
        <f t="shared" si="191"/>
        <v>202.69669376570684</v>
      </c>
      <c r="AK476" s="49">
        <f t="shared" si="192"/>
        <v>128.79341308604049</v>
      </c>
      <c r="AL476" s="49">
        <f t="shared" si="193"/>
        <v>63.351408305971709</v>
      </c>
      <c r="AM476" s="49">
        <f t="shared" si="194"/>
        <v>0</v>
      </c>
      <c r="AN476" s="49">
        <f t="shared" si="195"/>
        <v>0</v>
      </c>
    </row>
    <row r="477" spans="2:40">
      <c r="B477" s="43" t="str">
        <f t="shared" si="188"/>
        <v>Asset 171</v>
      </c>
      <c r="F477" s="43" t="str">
        <f t="shared" ref="F477:L477" si="250">F229</f>
        <v>14 Overig rollend materieel (odorisatie)</v>
      </c>
      <c r="G477" s="43">
        <f t="shared" si="250"/>
        <v>2015</v>
      </c>
      <c r="H477" s="58">
        <f t="shared" si="250"/>
        <v>43315.304046858677</v>
      </c>
      <c r="I477" s="43">
        <f t="shared" si="250"/>
        <v>2021</v>
      </c>
      <c r="J477" s="58">
        <f t="shared" si="250"/>
        <v>10</v>
      </c>
      <c r="K477" s="187">
        <f t="shared" si="250"/>
        <v>0</v>
      </c>
      <c r="L477" s="58">
        <f t="shared" si="250"/>
        <v>16379.370300704035</v>
      </c>
      <c r="N477" s="49">
        <f t="shared" si="201"/>
        <v>16379.370300704035</v>
      </c>
      <c r="P477" s="44">
        <f t="shared" si="190"/>
        <v>3.5</v>
      </c>
      <c r="R477" s="49">
        <f t="shared" ref="R477:V486" si="251">IF(R$305&lt;=$G477+$J477,VDB($L477*(1-$F$25),0,$P477,R$305-2022,MIN(R$305-2021,$P477),$F$22),0)</f>
        <v>5475.3895005210634</v>
      </c>
      <c r="S477" s="49">
        <f t="shared" si="251"/>
        <v>3706.4175080450273</v>
      </c>
      <c r="T477" s="49">
        <f t="shared" si="251"/>
        <v>3706.4175080450273</v>
      </c>
      <c r="U477" s="49">
        <f t="shared" si="251"/>
        <v>1853.2087540225136</v>
      </c>
      <c r="V477" s="49">
        <f t="shared" si="251"/>
        <v>0</v>
      </c>
      <c r="X477" s="49">
        <f t="shared" ref="X477:AB486" si="252">IF(X$305&lt;=$G477+$J477,VDB($L477*$F$25,0,$P477,X$305-2022,MIN(X$305-2021,$P477),1),0)</f>
        <v>467.98200859154389</v>
      </c>
      <c r="Y477" s="49">
        <f t="shared" si="252"/>
        <v>467.98200859154389</v>
      </c>
      <c r="Z477" s="49">
        <f t="shared" si="252"/>
        <v>467.98200859154389</v>
      </c>
      <c r="AA477" s="49">
        <f t="shared" si="252"/>
        <v>233.99100429577194</v>
      </c>
      <c r="AB477" s="49">
        <f t="shared" si="252"/>
        <v>0</v>
      </c>
      <c r="AD477" s="49">
        <f t="shared" si="202"/>
        <v>10435.998791591428</v>
      </c>
      <c r="AE477" s="49">
        <f t="shared" si="203"/>
        <v>6261.5992749548568</v>
      </c>
      <c r="AF477" s="49">
        <f t="shared" si="204"/>
        <v>2087.1997583182856</v>
      </c>
      <c r="AG477" s="49">
        <f t="shared" si="205"/>
        <v>2.8421709430404007E-14</v>
      </c>
      <c r="AH477" s="49">
        <f t="shared" si="206"/>
        <v>0</v>
      </c>
      <c r="AJ477" s="49">
        <f t="shared" si="191"/>
        <v>6298.1954680267154</v>
      </c>
      <c r="AK477" s="49">
        <f t="shared" si="192"/>
        <v>4381.0322927100815</v>
      </c>
      <c r="AL477" s="49">
        <f t="shared" si="193"/>
        <v>4253.713107452666</v>
      </c>
      <c r="AM477" s="49">
        <f t="shared" si="194"/>
        <v>2087.1997583182856</v>
      </c>
      <c r="AN477" s="49">
        <f t="shared" si="195"/>
        <v>0</v>
      </c>
    </row>
    <row r="478" spans="2:40">
      <c r="B478" s="43" t="str">
        <f t="shared" si="188"/>
        <v>Asset 172</v>
      </c>
      <c r="F478" s="43" t="str">
        <f t="shared" ref="F478:L478" si="253">F230</f>
        <v>13 Aanhangwagens</v>
      </c>
      <c r="G478" s="43">
        <f t="shared" si="253"/>
        <v>2015</v>
      </c>
      <c r="H478" s="58">
        <f t="shared" si="253"/>
        <v>78424.550748692549</v>
      </c>
      <c r="I478" s="43">
        <f t="shared" si="253"/>
        <v>2021</v>
      </c>
      <c r="J478" s="58">
        <f t="shared" si="253"/>
        <v>10</v>
      </c>
      <c r="K478" s="187">
        <f t="shared" si="253"/>
        <v>1</v>
      </c>
      <c r="L478" s="58">
        <f t="shared" si="253"/>
        <v>29655.679110310892</v>
      </c>
      <c r="N478" s="49">
        <f t="shared" si="201"/>
        <v>29655.679110310892</v>
      </c>
      <c r="P478" s="44">
        <f t="shared" si="190"/>
        <v>3.5</v>
      </c>
      <c r="R478" s="49">
        <f t="shared" si="251"/>
        <v>9913.4698740182139</v>
      </c>
      <c r="S478" s="49">
        <f t="shared" si="251"/>
        <v>6710.6565301046357</v>
      </c>
      <c r="T478" s="49">
        <f t="shared" si="251"/>
        <v>6710.6565301046357</v>
      </c>
      <c r="U478" s="49">
        <f t="shared" si="251"/>
        <v>3355.3282650523179</v>
      </c>
      <c r="V478" s="49">
        <f t="shared" si="251"/>
        <v>0</v>
      </c>
      <c r="X478" s="49">
        <f t="shared" si="252"/>
        <v>847.3051174374541</v>
      </c>
      <c r="Y478" s="49">
        <f t="shared" si="252"/>
        <v>847.3051174374541</v>
      </c>
      <c r="Z478" s="49">
        <f t="shared" si="252"/>
        <v>847.3051174374541</v>
      </c>
      <c r="AA478" s="49">
        <f t="shared" si="252"/>
        <v>423.65255871872705</v>
      </c>
      <c r="AB478" s="49">
        <f t="shared" si="252"/>
        <v>0</v>
      </c>
      <c r="AD478" s="49">
        <f t="shared" si="202"/>
        <v>18894.904118855222</v>
      </c>
      <c r="AE478" s="49">
        <f t="shared" si="203"/>
        <v>11336.942471313132</v>
      </c>
      <c r="AF478" s="49">
        <f t="shared" si="204"/>
        <v>3778.9808237710422</v>
      </c>
      <c r="AG478" s="49">
        <f t="shared" si="205"/>
        <v>-2.7284841053187847E-12</v>
      </c>
      <c r="AH478" s="49">
        <f t="shared" si="206"/>
        <v>0</v>
      </c>
      <c r="AJ478" s="49">
        <f t="shared" si="191"/>
        <v>11403.201731496745</v>
      </c>
      <c r="AK478" s="49">
        <f t="shared" si="192"/>
        <v>7932.080749095423</v>
      </c>
      <c r="AL478" s="49">
        <f t="shared" si="193"/>
        <v>7701.5629188453895</v>
      </c>
      <c r="AM478" s="49">
        <f t="shared" si="194"/>
        <v>3778.9808237710449</v>
      </c>
      <c r="AN478" s="49">
        <f t="shared" si="195"/>
        <v>0</v>
      </c>
    </row>
    <row r="479" spans="2:40">
      <c r="B479" s="43" t="str">
        <f t="shared" si="188"/>
        <v>Asset 173</v>
      </c>
      <c r="F479" s="43" t="str">
        <f t="shared" ref="F479:L479" si="254">F231</f>
        <v>11 Werktuigen</v>
      </c>
      <c r="G479" s="43">
        <f t="shared" si="254"/>
        <v>2015</v>
      </c>
      <c r="H479" s="58">
        <f t="shared" si="254"/>
        <v>481116.61247078225</v>
      </c>
      <c r="I479" s="43">
        <f t="shared" si="254"/>
        <v>2021</v>
      </c>
      <c r="J479" s="58">
        <f t="shared" si="254"/>
        <v>10</v>
      </c>
      <c r="K479" s="187">
        <f t="shared" si="254"/>
        <v>1</v>
      </c>
      <c r="L479" s="58">
        <f t="shared" si="254"/>
        <v>181930.78236168518</v>
      </c>
      <c r="N479" s="49">
        <f t="shared" si="201"/>
        <v>181930.78236168518</v>
      </c>
      <c r="P479" s="44">
        <f t="shared" si="190"/>
        <v>3.5</v>
      </c>
      <c r="R479" s="49">
        <f t="shared" si="251"/>
        <v>60816.861532334762</v>
      </c>
      <c r="S479" s="49">
        <f t="shared" si="251"/>
        <v>41168.337037272766</v>
      </c>
      <c r="T479" s="49">
        <f t="shared" si="251"/>
        <v>41168.337037272766</v>
      </c>
      <c r="U479" s="49">
        <f t="shared" si="251"/>
        <v>20584.168518636383</v>
      </c>
      <c r="V479" s="49">
        <f t="shared" si="251"/>
        <v>0</v>
      </c>
      <c r="X479" s="49">
        <f t="shared" si="252"/>
        <v>5198.022353191006</v>
      </c>
      <c r="Y479" s="49">
        <f t="shared" si="252"/>
        <v>5198.022353191006</v>
      </c>
      <c r="Z479" s="49">
        <f t="shared" si="252"/>
        <v>5198.022353191006</v>
      </c>
      <c r="AA479" s="49">
        <f t="shared" si="252"/>
        <v>2599.011176595503</v>
      </c>
      <c r="AB479" s="49">
        <f t="shared" si="252"/>
        <v>0</v>
      </c>
      <c r="AD479" s="49">
        <f t="shared" si="202"/>
        <v>115915.89847615942</v>
      </c>
      <c r="AE479" s="49">
        <f t="shared" si="203"/>
        <v>69549.539085695651</v>
      </c>
      <c r="AF479" s="49">
        <f t="shared" si="204"/>
        <v>23183.17969523188</v>
      </c>
      <c r="AG479" s="49">
        <f t="shared" si="205"/>
        <v>-5.9117155615240335E-12</v>
      </c>
      <c r="AH479" s="49">
        <f t="shared" si="206"/>
        <v>0</v>
      </c>
      <c r="AJ479" s="49">
        <f t="shared" si="191"/>
        <v>69956.024433715182</v>
      </c>
      <c r="AK479" s="49">
        <f t="shared" si="192"/>
        <v>48661.494180291731</v>
      </c>
      <c r="AL479" s="49">
        <f t="shared" si="193"/>
        <v>47247.320218882589</v>
      </c>
      <c r="AM479" s="49">
        <f t="shared" si="194"/>
        <v>23183.179695231887</v>
      </c>
      <c r="AN479" s="49">
        <f t="shared" si="195"/>
        <v>0</v>
      </c>
    </row>
    <row r="480" spans="2:40">
      <c r="B480" s="43" t="str">
        <f t="shared" si="188"/>
        <v>Asset 174</v>
      </c>
      <c r="F480" s="43" t="str">
        <f t="shared" ref="F480:L480" si="255">F232</f>
        <v>39 ICT middelen 3</v>
      </c>
      <c r="G480" s="43">
        <f t="shared" si="255"/>
        <v>2015</v>
      </c>
      <c r="H480" s="58">
        <f t="shared" si="255"/>
        <v>13785822.782425826</v>
      </c>
      <c r="I480" s="43">
        <f t="shared" si="255"/>
        <v>2021</v>
      </c>
      <c r="J480" s="58">
        <f t="shared" si="255"/>
        <v>15</v>
      </c>
      <c r="K480" s="187">
        <f t="shared" si="255"/>
        <v>1</v>
      </c>
      <c r="L480" s="58">
        <f t="shared" si="255"/>
        <v>8440110.7970265597</v>
      </c>
      <c r="N480" s="49">
        <f t="shared" si="201"/>
        <v>8440110.7970265597</v>
      </c>
      <c r="P480" s="44">
        <f t="shared" si="190"/>
        <v>8.5</v>
      </c>
      <c r="R480" s="49">
        <f t="shared" si="251"/>
        <v>1161756.4273554208</v>
      </c>
      <c r="S480" s="49">
        <f t="shared" si="251"/>
        <v>984076.03258341516</v>
      </c>
      <c r="T480" s="49">
        <f t="shared" si="251"/>
        <v>838502.65498231805</v>
      </c>
      <c r="U480" s="49">
        <f t="shared" si="251"/>
        <v>838502.65498231805</v>
      </c>
      <c r="V480" s="49">
        <f t="shared" si="251"/>
        <v>838502.65498231805</v>
      </c>
      <c r="X480" s="49">
        <f t="shared" si="252"/>
        <v>99295.421141488943</v>
      </c>
      <c r="Y480" s="49">
        <f t="shared" si="252"/>
        <v>99295.421141488943</v>
      </c>
      <c r="Z480" s="49">
        <f t="shared" si="252"/>
        <v>99295.421141488943</v>
      </c>
      <c r="AA480" s="49">
        <f t="shared" si="252"/>
        <v>99295.421141488943</v>
      </c>
      <c r="AB480" s="49">
        <f t="shared" si="252"/>
        <v>99295.421141488943</v>
      </c>
      <c r="AD480" s="49">
        <f t="shared" si="202"/>
        <v>7179058.9485296495</v>
      </c>
      <c r="AE480" s="49">
        <f t="shared" si="203"/>
        <v>6095687.4948047455</v>
      </c>
      <c r="AF480" s="49">
        <f t="shared" si="204"/>
        <v>5157889.418680938</v>
      </c>
      <c r="AG480" s="49">
        <f t="shared" si="205"/>
        <v>4220091.3425571304</v>
      </c>
      <c r="AH480" s="49">
        <f t="shared" si="206"/>
        <v>3282293.2664333233</v>
      </c>
      <c r="AJ480" s="49">
        <f t="shared" si="191"/>
        <v>1505139.8527469179</v>
      </c>
      <c r="AK480" s="49">
        <f t="shared" si="192"/>
        <v>1284529.1410534605</v>
      </c>
      <c r="AL480" s="49">
        <f t="shared" si="193"/>
        <v>1133797.8740336825</v>
      </c>
      <c r="AM480" s="49">
        <f t="shared" si="194"/>
        <v>1098161.547140978</v>
      </c>
      <c r="AN480" s="49">
        <f t="shared" si="195"/>
        <v>1062525.2202482733</v>
      </c>
    </row>
    <row r="481" spans="2:40">
      <c r="B481" s="43" t="str">
        <f t="shared" si="188"/>
        <v>Asset 175</v>
      </c>
      <c r="F481" s="43" t="str">
        <f t="shared" ref="F481:L481" si="256">F233</f>
        <v>12 Motorvoertuigen</v>
      </c>
      <c r="G481" s="43">
        <f t="shared" si="256"/>
        <v>2015</v>
      </c>
      <c r="H481" s="58">
        <f t="shared" si="256"/>
        <v>43877.173224174046</v>
      </c>
      <c r="I481" s="43">
        <f t="shared" si="256"/>
        <v>2021</v>
      </c>
      <c r="J481" s="58">
        <f t="shared" si="256"/>
        <v>10</v>
      </c>
      <c r="K481" s="187">
        <f t="shared" si="256"/>
        <v>1</v>
      </c>
      <c r="L481" s="58">
        <f t="shared" si="256"/>
        <v>16591.837083941773</v>
      </c>
      <c r="N481" s="49">
        <f t="shared" si="201"/>
        <v>16591.837083941773</v>
      </c>
      <c r="P481" s="44">
        <f t="shared" si="190"/>
        <v>3.5</v>
      </c>
      <c r="R481" s="49">
        <f t="shared" si="251"/>
        <v>5546.414110917679</v>
      </c>
      <c r="S481" s="49">
        <f t="shared" si="251"/>
        <v>3754.4957058519662</v>
      </c>
      <c r="T481" s="49">
        <f t="shared" si="251"/>
        <v>3754.4957058519662</v>
      </c>
      <c r="U481" s="49">
        <f t="shared" si="251"/>
        <v>1877.2478529259831</v>
      </c>
      <c r="V481" s="49">
        <f t="shared" si="251"/>
        <v>0</v>
      </c>
      <c r="X481" s="49">
        <f t="shared" si="252"/>
        <v>474.05248811262209</v>
      </c>
      <c r="Y481" s="49">
        <f t="shared" si="252"/>
        <v>474.05248811262209</v>
      </c>
      <c r="Z481" s="49">
        <f t="shared" si="252"/>
        <v>474.05248811262209</v>
      </c>
      <c r="AA481" s="49">
        <f t="shared" si="252"/>
        <v>237.02624405631104</v>
      </c>
      <c r="AB481" s="49">
        <f t="shared" si="252"/>
        <v>0</v>
      </c>
      <c r="AD481" s="49">
        <f t="shared" si="202"/>
        <v>10571.370484911473</v>
      </c>
      <c r="AE481" s="49">
        <f t="shared" si="203"/>
        <v>6342.8222909468841</v>
      </c>
      <c r="AF481" s="49">
        <f t="shared" si="204"/>
        <v>2114.2740969822958</v>
      </c>
      <c r="AG481" s="49">
        <f t="shared" si="205"/>
        <v>1.5916157281026244E-12</v>
      </c>
      <c r="AH481" s="49">
        <f t="shared" si="206"/>
        <v>0</v>
      </c>
      <c r="AJ481" s="49">
        <f t="shared" si="191"/>
        <v>6379.8931955172911</v>
      </c>
      <c r="AK481" s="49">
        <f t="shared" si="192"/>
        <v>4437.8613295658361</v>
      </c>
      <c r="AL481" s="49">
        <f t="shared" si="193"/>
        <v>4308.8906096499159</v>
      </c>
      <c r="AM481" s="49">
        <f t="shared" si="194"/>
        <v>2114.2740969822944</v>
      </c>
      <c r="AN481" s="49">
        <f t="shared" si="195"/>
        <v>0</v>
      </c>
    </row>
    <row r="482" spans="2:40">
      <c r="B482" s="43" t="str">
        <f t="shared" si="188"/>
        <v>Asset 176</v>
      </c>
      <c r="F482" s="43" t="str">
        <f t="shared" ref="F482:L482" si="257">F234</f>
        <v>09 Bedrijfsinventaris</v>
      </c>
      <c r="G482" s="43">
        <f t="shared" si="257"/>
        <v>2015</v>
      </c>
      <c r="H482" s="58">
        <f t="shared" si="257"/>
        <v>153470.91831934603</v>
      </c>
      <c r="I482" s="43">
        <f t="shared" si="257"/>
        <v>2021</v>
      </c>
      <c r="J482" s="58">
        <f t="shared" si="257"/>
        <v>10</v>
      </c>
      <c r="K482" s="187">
        <f t="shared" si="257"/>
        <v>1</v>
      </c>
      <c r="L482" s="58">
        <f t="shared" si="257"/>
        <v>58033.922579009974</v>
      </c>
      <c r="N482" s="49">
        <f t="shared" si="201"/>
        <v>58033.922579009974</v>
      </c>
      <c r="P482" s="44">
        <f t="shared" si="190"/>
        <v>3.5</v>
      </c>
      <c r="R482" s="49">
        <f t="shared" si="251"/>
        <v>19399.911262126192</v>
      </c>
      <c r="S482" s="49">
        <f t="shared" si="251"/>
        <v>13132.247623593115</v>
      </c>
      <c r="T482" s="49">
        <f t="shared" si="251"/>
        <v>13132.247623593115</v>
      </c>
      <c r="U482" s="49">
        <f t="shared" si="251"/>
        <v>6566.1238117965577</v>
      </c>
      <c r="V482" s="49">
        <f t="shared" si="251"/>
        <v>0</v>
      </c>
      <c r="X482" s="49">
        <f t="shared" si="252"/>
        <v>1658.1120736859993</v>
      </c>
      <c r="Y482" s="49">
        <f t="shared" si="252"/>
        <v>1658.1120736859993</v>
      </c>
      <c r="Z482" s="49">
        <f t="shared" si="252"/>
        <v>1658.1120736859993</v>
      </c>
      <c r="AA482" s="49">
        <f t="shared" si="252"/>
        <v>829.05603684299967</v>
      </c>
      <c r="AB482" s="49">
        <f t="shared" si="252"/>
        <v>0</v>
      </c>
      <c r="AD482" s="49">
        <f t="shared" si="202"/>
        <v>36975.899243197782</v>
      </c>
      <c r="AE482" s="49">
        <f t="shared" si="203"/>
        <v>22185.539545918666</v>
      </c>
      <c r="AF482" s="49">
        <f t="shared" si="204"/>
        <v>7395.179848639551</v>
      </c>
      <c r="AG482" s="49">
        <f t="shared" si="205"/>
        <v>-6.3664629124104977E-12</v>
      </c>
      <c r="AH482" s="49">
        <f t="shared" si="206"/>
        <v>0</v>
      </c>
      <c r="AJ482" s="49">
        <f t="shared" si="191"/>
        <v>22315.203910080916</v>
      </c>
      <c r="AK482" s="49">
        <f t="shared" si="192"/>
        <v>15522.482502294431</v>
      </c>
      <c r="AL482" s="49">
        <f t="shared" si="193"/>
        <v>15071.376531527418</v>
      </c>
      <c r="AM482" s="49">
        <f t="shared" si="194"/>
        <v>7395.1798486395573</v>
      </c>
      <c r="AN482" s="49">
        <f t="shared" si="195"/>
        <v>0</v>
      </c>
    </row>
    <row r="483" spans="2:40">
      <c r="B483" s="43" t="str">
        <f t="shared" si="188"/>
        <v>Asset 177</v>
      </c>
      <c r="F483" s="43" t="str">
        <f t="shared" ref="F483:L483" si="258">F235</f>
        <v>20 Kantoorgebouwen</v>
      </c>
      <c r="G483" s="43">
        <f t="shared" si="258"/>
        <v>2015</v>
      </c>
      <c r="H483" s="58">
        <f t="shared" si="258"/>
        <v>2375369.7957282378</v>
      </c>
      <c r="I483" s="43">
        <f t="shared" si="258"/>
        <v>2021</v>
      </c>
      <c r="J483" s="58">
        <f t="shared" si="258"/>
        <v>30</v>
      </c>
      <c r="K483" s="187">
        <f t="shared" si="258"/>
        <v>0</v>
      </c>
      <c r="L483" s="58">
        <f t="shared" si="258"/>
        <v>2010322.0086927759</v>
      </c>
      <c r="N483" s="49">
        <f t="shared" si="201"/>
        <v>2010322.0086927759</v>
      </c>
      <c r="P483" s="44">
        <f t="shared" si="190"/>
        <v>23.5</v>
      </c>
      <c r="R483" s="49">
        <f t="shared" si="251"/>
        <v>100088.37234768289</v>
      </c>
      <c r="S483" s="49">
        <f t="shared" si="251"/>
        <v>94551.568771002552</v>
      </c>
      <c r="T483" s="49">
        <f t="shared" si="251"/>
        <v>89321.05645601092</v>
      </c>
      <c r="U483" s="49">
        <f t="shared" si="251"/>
        <v>84379.891630784783</v>
      </c>
      <c r="V483" s="49">
        <f t="shared" si="251"/>
        <v>79712.067838443487</v>
      </c>
      <c r="X483" s="49">
        <f t="shared" si="252"/>
        <v>8554.561739118195</v>
      </c>
      <c r="Y483" s="49">
        <f t="shared" si="252"/>
        <v>8554.561739118195</v>
      </c>
      <c r="Z483" s="49">
        <f t="shared" si="252"/>
        <v>8554.561739118195</v>
      </c>
      <c r="AA483" s="49">
        <f t="shared" si="252"/>
        <v>8554.561739118195</v>
      </c>
      <c r="AB483" s="49">
        <f t="shared" si="252"/>
        <v>8554.561739118195</v>
      </c>
      <c r="AD483" s="49">
        <f t="shared" si="202"/>
        <v>1901679.0746059746</v>
      </c>
      <c r="AE483" s="49">
        <f t="shared" si="203"/>
        <v>1798572.9440958537</v>
      </c>
      <c r="AF483" s="49">
        <f t="shared" si="204"/>
        <v>1700697.3259007244</v>
      </c>
      <c r="AG483" s="49">
        <f t="shared" si="205"/>
        <v>1607762.8725308212</v>
      </c>
      <c r="AH483" s="49">
        <f t="shared" si="206"/>
        <v>1519496.2429532595</v>
      </c>
      <c r="AJ483" s="49">
        <f t="shared" si="191"/>
        <v>173300.02262340422</v>
      </c>
      <c r="AK483" s="49">
        <f t="shared" si="192"/>
        <v>162459.03766528392</v>
      </c>
      <c r="AL483" s="49">
        <f t="shared" si="193"/>
        <v>162502.11657935666</v>
      </c>
      <c r="AM483" s="49">
        <f t="shared" si="194"/>
        <v>154029.44252607418</v>
      </c>
      <c r="AN483" s="49">
        <f t="shared" si="195"/>
        <v>146007.48680978554</v>
      </c>
    </row>
    <row r="484" spans="2:40">
      <c r="B484" s="43" t="str">
        <f t="shared" si="188"/>
        <v>Asset 178</v>
      </c>
      <c r="F484" s="43" t="str">
        <f t="shared" ref="F484:L484" si="259">F236</f>
        <v>06 Utiliteitsgebouwen</v>
      </c>
      <c r="G484" s="43">
        <f t="shared" si="259"/>
        <v>2015</v>
      </c>
      <c r="H484" s="58">
        <f t="shared" si="259"/>
        <v>516544.29057147249</v>
      </c>
      <c r="I484" s="43">
        <f t="shared" si="259"/>
        <v>2021</v>
      </c>
      <c r="J484" s="58">
        <f t="shared" si="259"/>
        <v>30</v>
      </c>
      <c r="K484" s="187">
        <f t="shared" si="259"/>
        <v>0</v>
      </c>
      <c r="L484" s="58">
        <f t="shared" si="259"/>
        <v>437161.55592610373</v>
      </c>
      <c r="N484" s="49">
        <f t="shared" si="201"/>
        <v>437161.55592610373</v>
      </c>
      <c r="P484" s="44">
        <f t="shared" si="190"/>
        <v>23.5</v>
      </c>
      <c r="R484" s="49">
        <f t="shared" si="251"/>
        <v>21765.064699299634</v>
      </c>
      <c r="S484" s="49">
        <f t="shared" si="251"/>
        <v>20561.039843593699</v>
      </c>
      <c r="T484" s="49">
        <f t="shared" si="251"/>
        <v>19423.620618203408</v>
      </c>
      <c r="U484" s="49">
        <f t="shared" si="251"/>
        <v>18349.122456345343</v>
      </c>
      <c r="V484" s="49">
        <f t="shared" si="251"/>
        <v>17334.064618334749</v>
      </c>
      <c r="X484" s="49">
        <f t="shared" si="252"/>
        <v>1860.2619401110799</v>
      </c>
      <c r="Y484" s="49">
        <f t="shared" si="252"/>
        <v>1860.2619401110799</v>
      </c>
      <c r="Z484" s="49">
        <f t="shared" si="252"/>
        <v>1860.2619401110799</v>
      </c>
      <c r="AA484" s="49">
        <f t="shared" si="252"/>
        <v>1860.2619401110799</v>
      </c>
      <c r="AB484" s="49">
        <f t="shared" si="252"/>
        <v>1860.2619401110799</v>
      </c>
      <c r="AD484" s="49">
        <f t="shared" si="202"/>
        <v>413536.22928669304</v>
      </c>
      <c r="AE484" s="49">
        <f t="shared" si="203"/>
        <v>391114.92750298826</v>
      </c>
      <c r="AF484" s="49">
        <f t="shared" si="204"/>
        <v>369831.04494467378</v>
      </c>
      <c r="AG484" s="49">
        <f t="shared" si="205"/>
        <v>349621.66054821736</v>
      </c>
      <c r="AH484" s="49">
        <f t="shared" si="206"/>
        <v>330427.33398977155</v>
      </c>
      <c r="AJ484" s="49">
        <f t="shared" si="191"/>
        <v>37685.55843515828</v>
      </c>
      <c r="AK484" s="49">
        <f t="shared" si="192"/>
        <v>35328.094391303392</v>
      </c>
      <c r="AL484" s="49">
        <f t="shared" si="193"/>
        <v>35337.462266212089</v>
      </c>
      <c r="AM484" s="49">
        <f t="shared" si="194"/>
        <v>33495.00749728868</v>
      </c>
      <c r="AN484" s="49">
        <f t="shared" si="195"/>
        <v>31750.565250057145</v>
      </c>
    </row>
    <row r="485" spans="2:40">
      <c r="B485" s="43" t="str">
        <f t="shared" si="188"/>
        <v>Asset 179</v>
      </c>
      <c r="F485" s="43" t="str">
        <f t="shared" ref="F485:L485" si="260">F237</f>
        <v>08 Inrichting gebouwen</v>
      </c>
      <c r="G485" s="43">
        <f t="shared" si="260"/>
        <v>2015</v>
      </c>
      <c r="H485" s="58">
        <f t="shared" si="260"/>
        <v>406758.82739129546</v>
      </c>
      <c r="I485" s="43">
        <f t="shared" si="260"/>
        <v>2021</v>
      </c>
      <c r="J485" s="58">
        <f t="shared" si="260"/>
        <v>10</v>
      </c>
      <c r="K485" s="187">
        <f t="shared" si="260"/>
        <v>0</v>
      </c>
      <c r="L485" s="58">
        <f t="shared" si="260"/>
        <v>153812.9214033616</v>
      </c>
      <c r="N485" s="49">
        <f t="shared" si="201"/>
        <v>153812.9214033616</v>
      </c>
      <c r="P485" s="44">
        <f t="shared" si="190"/>
        <v>3.5</v>
      </c>
      <c r="R485" s="49">
        <f t="shared" si="251"/>
        <v>51417.462297695165</v>
      </c>
      <c r="S485" s="49">
        <f t="shared" si="251"/>
        <v>34805.666786132111</v>
      </c>
      <c r="T485" s="49">
        <f t="shared" si="251"/>
        <v>34805.666786132111</v>
      </c>
      <c r="U485" s="49">
        <f t="shared" si="251"/>
        <v>17402.833393066056</v>
      </c>
      <c r="V485" s="49">
        <f t="shared" si="251"/>
        <v>0</v>
      </c>
      <c r="X485" s="49">
        <f t="shared" si="252"/>
        <v>4394.6548972389037</v>
      </c>
      <c r="Y485" s="49">
        <f t="shared" si="252"/>
        <v>4394.6548972389037</v>
      </c>
      <c r="Z485" s="49">
        <f t="shared" si="252"/>
        <v>4394.6548972389037</v>
      </c>
      <c r="AA485" s="49">
        <f t="shared" si="252"/>
        <v>2197.3274486194518</v>
      </c>
      <c r="AB485" s="49">
        <f t="shared" si="252"/>
        <v>0</v>
      </c>
      <c r="AD485" s="49">
        <f t="shared" si="202"/>
        <v>98000.804208427537</v>
      </c>
      <c r="AE485" s="49">
        <f t="shared" si="203"/>
        <v>58800.482525056519</v>
      </c>
      <c r="AF485" s="49">
        <f t="shared" si="204"/>
        <v>19600.160841685505</v>
      </c>
      <c r="AG485" s="49">
        <f t="shared" si="205"/>
        <v>-2.2737367544323206E-12</v>
      </c>
      <c r="AH485" s="49">
        <f t="shared" si="206"/>
        <v>0</v>
      </c>
      <c r="AJ485" s="49">
        <f t="shared" si="191"/>
        <v>59144.144538020606</v>
      </c>
      <c r="AK485" s="49">
        <f t="shared" si="192"/>
        <v>41140.737606697883</v>
      </c>
      <c r="AL485" s="49">
        <f t="shared" si="193"/>
        <v>39945.127795355067</v>
      </c>
      <c r="AM485" s="49">
        <f t="shared" si="194"/>
        <v>19600.160841685509</v>
      </c>
      <c r="AN485" s="49">
        <f t="shared" si="195"/>
        <v>0</v>
      </c>
    </row>
    <row r="486" spans="2:40">
      <c r="B486" s="43" t="str">
        <f t="shared" si="188"/>
        <v>Asset 180</v>
      </c>
      <c r="F486" s="43" t="str">
        <f t="shared" ref="F486:L486" si="261">F238</f>
        <v>20 Kantoorgebouwen</v>
      </c>
      <c r="G486" s="43">
        <f t="shared" si="261"/>
        <v>2016</v>
      </c>
      <c r="H486" s="58">
        <f t="shared" si="261"/>
        <v>229380.26938547671</v>
      </c>
      <c r="I486" s="43">
        <f t="shared" si="261"/>
        <v>2021</v>
      </c>
      <c r="J486" s="58">
        <f t="shared" si="261"/>
        <v>30</v>
      </c>
      <c r="K486" s="187">
        <f t="shared" si="261"/>
        <v>0</v>
      </c>
      <c r="L486" s="58">
        <f t="shared" si="261"/>
        <v>200783.5579674957</v>
      </c>
      <c r="N486" s="49">
        <f t="shared" si="201"/>
        <v>200783.5579674957</v>
      </c>
      <c r="P486" s="44">
        <f t="shared" si="190"/>
        <v>24.5</v>
      </c>
      <c r="R486" s="49">
        <f t="shared" si="251"/>
        <v>9588.4392988559193</v>
      </c>
      <c r="S486" s="49">
        <f t="shared" si="251"/>
        <v>9079.6649687125428</v>
      </c>
      <c r="T486" s="49">
        <f t="shared" si="251"/>
        <v>8597.886827515551</v>
      </c>
      <c r="U486" s="49">
        <f t="shared" si="251"/>
        <v>8141.6724244228881</v>
      </c>
      <c r="V486" s="49">
        <f t="shared" si="251"/>
        <v>7709.6653161882041</v>
      </c>
      <c r="X486" s="49">
        <f t="shared" si="252"/>
        <v>819.52472639794178</v>
      </c>
      <c r="Y486" s="49">
        <f t="shared" si="252"/>
        <v>819.52472639794178</v>
      </c>
      <c r="Z486" s="49">
        <f t="shared" si="252"/>
        <v>819.52472639794178</v>
      </c>
      <c r="AA486" s="49">
        <f t="shared" si="252"/>
        <v>819.52472639794178</v>
      </c>
      <c r="AB486" s="49">
        <f t="shared" si="252"/>
        <v>819.52472639794178</v>
      </c>
      <c r="AD486" s="49">
        <f t="shared" si="202"/>
        <v>190375.59394224183</v>
      </c>
      <c r="AE486" s="49">
        <f t="shared" si="203"/>
        <v>180476.40424713134</v>
      </c>
      <c r="AF486" s="49">
        <f t="shared" si="204"/>
        <v>171058.99269321785</v>
      </c>
      <c r="AG486" s="49">
        <f t="shared" si="205"/>
        <v>162097.79554239701</v>
      </c>
      <c r="AH486" s="49">
        <f t="shared" si="206"/>
        <v>153568.60549981086</v>
      </c>
      <c r="AJ486" s="49">
        <f t="shared" si="191"/>
        <v>16880.734219290083</v>
      </c>
      <c r="AK486" s="49">
        <f t="shared" si="192"/>
        <v>15854.911035265819</v>
      </c>
      <c r="AL486" s="49">
        <f t="shared" si="193"/>
        <v>15917.653276255771</v>
      </c>
      <c r="AM486" s="49">
        <f t="shared" si="194"/>
        <v>15120.913381431918</v>
      </c>
      <c r="AN486" s="49">
        <f t="shared" si="195"/>
        <v>14364.797051578958</v>
      </c>
    </row>
    <row r="487" spans="2:40">
      <c r="B487" s="43" t="str">
        <f t="shared" si="188"/>
        <v>Asset 181</v>
      </c>
      <c r="F487" s="43" t="str">
        <f t="shared" ref="F487:L487" si="262">F239</f>
        <v>39 ICT middelen 3</v>
      </c>
      <c r="G487" s="43">
        <f t="shared" si="262"/>
        <v>2016</v>
      </c>
      <c r="H487" s="58">
        <f t="shared" si="262"/>
        <v>529286.5107518764</v>
      </c>
      <c r="I487" s="43">
        <f t="shared" si="262"/>
        <v>2021</v>
      </c>
      <c r="J487" s="58">
        <f t="shared" si="262"/>
        <v>15</v>
      </c>
      <c r="K487" s="187">
        <f t="shared" si="262"/>
        <v>1</v>
      </c>
      <c r="L487" s="58">
        <f t="shared" si="262"/>
        <v>359294.38470756344</v>
      </c>
      <c r="N487" s="49">
        <f t="shared" si="201"/>
        <v>359294.38470756344</v>
      </c>
      <c r="P487" s="44">
        <f t="shared" si="190"/>
        <v>9.5</v>
      </c>
      <c r="R487" s="49">
        <f t="shared" ref="R487:V496" si="263">IF(R$305&lt;=$G487+$J487,VDB($L487*(1-$F$25),0,$P487,R$305-2022,MIN(R$305-2021,$P487),$F$22),0)</f>
        <v>44249.940011352555</v>
      </c>
      <c r="S487" s="49">
        <f t="shared" si="263"/>
        <v>38194.685062430624</v>
      </c>
      <c r="T487" s="49">
        <f t="shared" si="263"/>
        <v>32968.043948624334</v>
      </c>
      <c r="U487" s="49">
        <f t="shared" si="263"/>
        <v>31992.658032984553</v>
      </c>
      <c r="V487" s="49">
        <f t="shared" si="263"/>
        <v>31992.658032984553</v>
      </c>
      <c r="X487" s="49">
        <f t="shared" ref="X487:AB496" si="264">IF(X$305&lt;=$G487+$J487,VDB($L487*$F$25,0,$P487,X$305-2022,MIN(X$305-2021,$P487),1),0)</f>
        <v>3782.0461548164571</v>
      </c>
      <c r="Y487" s="49">
        <f t="shared" si="264"/>
        <v>3782.0461548164571</v>
      </c>
      <c r="Z487" s="49">
        <f t="shared" si="264"/>
        <v>3782.0461548164571</v>
      </c>
      <c r="AA487" s="49">
        <f t="shared" si="264"/>
        <v>3782.0461548164571</v>
      </c>
      <c r="AB487" s="49">
        <f t="shared" si="264"/>
        <v>3782.0461548164571</v>
      </c>
      <c r="AD487" s="49">
        <f t="shared" si="202"/>
        <v>311262.39854139445</v>
      </c>
      <c r="AE487" s="49">
        <f t="shared" si="203"/>
        <v>269285.66732414736</v>
      </c>
      <c r="AF487" s="49">
        <f t="shared" si="204"/>
        <v>232535.57722070656</v>
      </c>
      <c r="AG487" s="49">
        <f t="shared" si="205"/>
        <v>196760.87303290554</v>
      </c>
      <c r="AH487" s="49">
        <f t="shared" si="206"/>
        <v>160986.16884510452</v>
      </c>
      <c r="AJ487" s="49">
        <f t="shared" si="191"/>
        <v>58614.907716576432</v>
      </c>
      <c r="AK487" s="49">
        <f t="shared" si="192"/>
        <v>50863.15823894395</v>
      </c>
      <c r="AL487" s="49">
        <f t="shared" si="193"/>
        <v>45586.442037827641</v>
      </c>
      <c r="AM487" s="49">
        <f t="shared" si="194"/>
        <v>43251.617363051424</v>
      </c>
      <c r="AN487" s="49">
        <f t="shared" si="195"/>
        <v>41892.178603914988</v>
      </c>
    </row>
    <row r="488" spans="2:40">
      <c r="B488" s="43" t="str">
        <f t="shared" si="188"/>
        <v>Asset 182</v>
      </c>
      <c r="F488" s="43" t="str">
        <f t="shared" ref="F488:L488" si="265">F240</f>
        <v>12 Motorvoertuigen</v>
      </c>
      <c r="G488" s="43">
        <f t="shared" si="265"/>
        <v>2016</v>
      </c>
      <c r="H488" s="58">
        <f t="shared" si="265"/>
        <v>28567.827468907908</v>
      </c>
      <c r="I488" s="43">
        <f t="shared" si="265"/>
        <v>2021</v>
      </c>
      <c r="J488" s="58">
        <f t="shared" si="265"/>
        <v>10</v>
      </c>
      <c r="K488" s="187">
        <f t="shared" si="265"/>
        <v>1</v>
      </c>
      <c r="L488" s="58">
        <f t="shared" si="265"/>
        <v>13778.977338155324</v>
      </c>
      <c r="N488" s="49">
        <f t="shared" si="201"/>
        <v>13778.977338155324</v>
      </c>
      <c r="P488" s="44">
        <f t="shared" si="190"/>
        <v>4.5</v>
      </c>
      <c r="R488" s="49">
        <f t="shared" si="263"/>
        <v>3582.5341079203845</v>
      </c>
      <c r="S488" s="49">
        <f t="shared" si="263"/>
        <v>2547.5798100767179</v>
      </c>
      <c r="T488" s="49">
        <f t="shared" si="263"/>
        <v>2508.3862745370757</v>
      </c>
      <c r="U488" s="49">
        <f t="shared" si="263"/>
        <v>2508.3862745370757</v>
      </c>
      <c r="V488" s="49">
        <f t="shared" si="263"/>
        <v>1254.1931372685378</v>
      </c>
      <c r="X488" s="49">
        <f t="shared" si="264"/>
        <v>306.19949640345169</v>
      </c>
      <c r="Y488" s="49">
        <f t="shared" si="264"/>
        <v>306.19949640345169</v>
      </c>
      <c r="Z488" s="49">
        <f t="shared" si="264"/>
        <v>306.19949640345169</v>
      </c>
      <c r="AA488" s="49">
        <f t="shared" si="264"/>
        <v>306.19949640345169</v>
      </c>
      <c r="AB488" s="49">
        <f t="shared" si="264"/>
        <v>153.09974820172584</v>
      </c>
      <c r="AD488" s="49">
        <f t="shared" si="202"/>
        <v>9890.2437338314885</v>
      </c>
      <c r="AE488" s="49">
        <f t="shared" si="203"/>
        <v>7036.4644273513186</v>
      </c>
      <c r="AF488" s="49">
        <f t="shared" si="204"/>
        <v>4221.8786564107913</v>
      </c>
      <c r="AG488" s="49">
        <f t="shared" si="205"/>
        <v>1407.2928854702641</v>
      </c>
      <c r="AH488" s="49">
        <f t="shared" si="206"/>
        <v>3.979039320256561E-13</v>
      </c>
      <c r="AJ488" s="49">
        <f t="shared" si="191"/>
        <v>4225.001891274107</v>
      </c>
      <c r="AK488" s="49">
        <f t="shared" si="192"/>
        <v>3085.982632582763</v>
      </c>
      <c r="AL488" s="49">
        <f t="shared" si="193"/>
        <v>2975.0171598841375</v>
      </c>
      <c r="AM488" s="49">
        <f t="shared" si="194"/>
        <v>2868.0629005883975</v>
      </c>
      <c r="AN488" s="49">
        <f t="shared" si="195"/>
        <v>1407.2928854702636</v>
      </c>
    </row>
    <row r="489" spans="2:40">
      <c r="B489" s="43" t="str">
        <f t="shared" si="188"/>
        <v>Asset 183</v>
      </c>
      <c r="F489" s="43" t="str">
        <f t="shared" ref="F489:L489" si="266">F241</f>
        <v>06 Utiliteitsgebouwen</v>
      </c>
      <c r="G489" s="43">
        <f t="shared" si="266"/>
        <v>2016</v>
      </c>
      <c r="H489" s="58">
        <f t="shared" si="266"/>
        <v>69569.550579382194</v>
      </c>
      <c r="I489" s="43">
        <f t="shared" si="266"/>
        <v>2021</v>
      </c>
      <c r="J489" s="58">
        <f t="shared" si="266"/>
        <v>30</v>
      </c>
      <c r="K489" s="187">
        <f t="shared" si="266"/>
        <v>0</v>
      </c>
      <c r="L489" s="58">
        <f t="shared" si="266"/>
        <v>60896.353156050573</v>
      </c>
      <c r="N489" s="49">
        <f t="shared" si="201"/>
        <v>60896.353156050573</v>
      </c>
      <c r="P489" s="44">
        <f t="shared" si="190"/>
        <v>24.5</v>
      </c>
      <c r="R489" s="49">
        <f t="shared" si="263"/>
        <v>2908.1115588807829</v>
      </c>
      <c r="S489" s="49">
        <f t="shared" si="263"/>
        <v>2753.8035986136392</v>
      </c>
      <c r="T489" s="49">
        <f t="shared" si="263"/>
        <v>2607.6834076667933</v>
      </c>
      <c r="U489" s="49">
        <f t="shared" si="263"/>
        <v>2469.3165329742696</v>
      </c>
      <c r="V489" s="49">
        <f t="shared" si="263"/>
        <v>2338.2915740817571</v>
      </c>
      <c r="X489" s="49">
        <f t="shared" si="264"/>
        <v>248.55654349408397</v>
      </c>
      <c r="Y489" s="49">
        <f t="shared" si="264"/>
        <v>248.55654349408397</v>
      </c>
      <c r="Z489" s="49">
        <f t="shared" si="264"/>
        <v>248.55654349408397</v>
      </c>
      <c r="AA489" s="49">
        <f t="shared" si="264"/>
        <v>248.55654349408397</v>
      </c>
      <c r="AB489" s="49">
        <f t="shared" si="264"/>
        <v>248.55654349408397</v>
      </c>
      <c r="AD489" s="49">
        <f t="shared" si="202"/>
        <v>57739.685053675705</v>
      </c>
      <c r="AE489" s="49">
        <f t="shared" si="203"/>
        <v>54737.324911567979</v>
      </c>
      <c r="AF489" s="49">
        <f t="shared" si="204"/>
        <v>51881.084960407097</v>
      </c>
      <c r="AG489" s="49">
        <f t="shared" si="205"/>
        <v>49163.21188393874</v>
      </c>
      <c r="AH489" s="49">
        <f t="shared" si="206"/>
        <v>46576.363766362898</v>
      </c>
      <c r="AJ489" s="49">
        <f t="shared" si="191"/>
        <v>5119.8173941998411</v>
      </c>
      <c r="AK489" s="49">
        <f t="shared" si="192"/>
        <v>4808.6918641894663</v>
      </c>
      <c r="AL489" s="49">
        <f t="shared" si="193"/>
        <v>4827.721179656347</v>
      </c>
      <c r="AM489" s="49">
        <f t="shared" si="194"/>
        <v>4586.0751280580262</v>
      </c>
      <c r="AN489" s="49">
        <f t="shared" si="195"/>
        <v>4356.7499406976312</v>
      </c>
    </row>
    <row r="490" spans="2:40">
      <c r="B490" s="43" t="str">
        <f t="shared" si="188"/>
        <v>Asset 184</v>
      </c>
      <c r="F490" s="43" t="str">
        <f t="shared" ref="F490:L490" si="267">F242</f>
        <v>09 Bedrijfsinventaris</v>
      </c>
      <c r="G490" s="43">
        <f t="shared" si="267"/>
        <v>2016</v>
      </c>
      <c r="H490" s="58">
        <f t="shared" si="267"/>
        <v>285684.31746031862</v>
      </c>
      <c r="I490" s="43">
        <f t="shared" si="267"/>
        <v>2021</v>
      </c>
      <c r="J490" s="58">
        <f t="shared" si="267"/>
        <v>10</v>
      </c>
      <c r="K490" s="187">
        <f t="shared" si="267"/>
        <v>1</v>
      </c>
      <c r="L490" s="58">
        <f t="shared" si="267"/>
        <v>137792.68796118168</v>
      </c>
      <c r="N490" s="49">
        <f t="shared" si="201"/>
        <v>137792.68796118168</v>
      </c>
      <c r="P490" s="44">
        <f t="shared" si="190"/>
        <v>4.5</v>
      </c>
      <c r="R490" s="49">
        <f t="shared" si="263"/>
        <v>35826.09886990724</v>
      </c>
      <c r="S490" s="49">
        <f t="shared" si="263"/>
        <v>25476.33697415626</v>
      </c>
      <c r="T490" s="49">
        <f t="shared" si="263"/>
        <v>25084.393328400001</v>
      </c>
      <c r="U490" s="49">
        <f t="shared" si="263"/>
        <v>25084.393328400001</v>
      </c>
      <c r="V490" s="49">
        <f t="shared" si="263"/>
        <v>12542.196664200001</v>
      </c>
      <c r="X490" s="49">
        <f t="shared" si="264"/>
        <v>3062.0597324707041</v>
      </c>
      <c r="Y490" s="49">
        <f t="shared" si="264"/>
        <v>3062.0597324707041</v>
      </c>
      <c r="Z490" s="49">
        <f t="shared" si="264"/>
        <v>3062.0597324707041</v>
      </c>
      <c r="AA490" s="49">
        <f t="shared" si="264"/>
        <v>3062.0597324707041</v>
      </c>
      <c r="AB490" s="49">
        <f t="shared" si="264"/>
        <v>1531.0298662353521</v>
      </c>
      <c r="AD490" s="49">
        <f t="shared" si="202"/>
        <v>98904.529358803746</v>
      </c>
      <c r="AE490" s="49">
        <f t="shared" si="203"/>
        <v>70366.132652176777</v>
      </c>
      <c r="AF490" s="49">
        <f t="shared" si="204"/>
        <v>42219.679591306071</v>
      </c>
      <c r="AG490" s="49">
        <f t="shared" si="205"/>
        <v>14073.226530435364</v>
      </c>
      <c r="AH490" s="49">
        <f t="shared" si="206"/>
        <v>1.1368683772161603E-11</v>
      </c>
      <c r="AJ490" s="49">
        <f t="shared" si="191"/>
        <v>42250.91260057727</v>
      </c>
      <c r="AK490" s="49">
        <f t="shared" si="192"/>
        <v>30860.479084148799</v>
      </c>
      <c r="AL490" s="49">
        <f t="shared" si="193"/>
        <v>29750.800885340337</v>
      </c>
      <c r="AM490" s="49">
        <f t="shared" si="194"/>
        <v>28681.23566902725</v>
      </c>
      <c r="AN490" s="49">
        <f t="shared" si="195"/>
        <v>14073.226530435353</v>
      </c>
    </row>
    <row r="491" spans="2:40">
      <c r="B491" s="43" t="str">
        <f t="shared" si="188"/>
        <v>Asset 185</v>
      </c>
      <c r="F491" s="43" t="str">
        <f t="shared" ref="F491:L491" si="268">F243</f>
        <v>08 Inrichting gebouwen</v>
      </c>
      <c r="G491" s="43">
        <f t="shared" si="268"/>
        <v>2016</v>
      </c>
      <c r="H491" s="58">
        <f t="shared" si="268"/>
        <v>23169.006741347624</v>
      </c>
      <c r="I491" s="43">
        <f t="shared" si="268"/>
        <v>2021</v>
      </c>
      <c r="J491" s="58">
        <f t="shared" si="268"/>
        <v>10</v>
      </c>
      <c r="K491" s="187">
        <f t="shared" si="268"/>
        <v>0</v>
      </c>
      <c r="L491" s="58">
        <f t="shared" si="268"/>
        <v>11174.991139387506</v>
      </c>
      <c r="N491" s="49">
        <f t="shared" si="201"/>
        <v>11174.991139387506</v>
      </c>
      <c r="P491" s="44">
        <f t="shared" si="190"/>
        <v>4.5</v>
      </c>
      <c r="R491" s="49">
        <f t="shared" si="263"/>
        <v>2905.4976962407518</v>
      </c>
      <c r="S491" s="49">
        <f t="shared" si="263"/>
        <v>2066.1316951045346</v>
      </c>
      <c r="T491" s="49">
        <f t="shared" si="263"/>
        <v>2034.3450536413875</v>
      </c>
      <c r="U491" s="49">
        <f t="shared" si="263"/>
        <v>2034.3450536413875</v>
      </c>
      <c r="V491" s="49">
        <f t="shared" si="263"/>
        <v>1017.1725268206937</v>
      </c>
      <c r="X491" s="49">
        <f t="shared" si="264"/>
        <v>248.33313643083349</v>
      </c>
      <c r="Y491" s="49">
        <f t="shared" si="264"/>
        <v>248.33313643083349</v>
      </c>
      <c r="Z491" s="49">
        <f t="shared" si="264"/>
        <v>248.33313643083349</v>
      </c>
      <c r="AA491" s="49">
        <f t="shared" si="264"/>
        <v>248.33313643083349</v>
      </c>
      <c r="AB491" s="49">
        <f t="shared" si="264"/>
        <v>124.16656821541675</v>
      </c>
      <c r="AD491" s="49">
        <f t="shared" si="202"/>
        <v>8021.1603067159222</v>
      </c>
      <c r="AE491" s="49">
        <f t="shared" si="203"/>
        <v>5706.6954751805542</v>
      </c>
      <c r="AF491" s="49">
        <f t="shared" si="204"/>
        <v>3424.0172851083335</v>
      </c>
      <c r="AG491" s="49">
        <f t="shared" si="205"/>
        <v>1141.3390950361124</v>
      </c>
      <c r="AH491" s="49">
        <f t="shared" si="206"/>
        <v>1.9468870959826745E-12</v>
      </c>
      <c r="AJ491" s="49">
        <f t="shared" si="191"/>
        <v>3426.5502830999267</v>
      </c>
      <c r="AK491" s="49">
        <f t="shared" si="192"/>
        <v>2502.7857822163264</v>
      </c>
      <c r="AL491" s="49">
        <f t="shared" si="193"/>
        <v>2412.7908469063373</v>
      </c>
      <c r="AM491" s="49">
        <f t="shared" si="194"/>
        <v>2326.0490756835929</v>
      </c>
      <c r="AN491" s="49">
        <f t="shared" si="195"/>
        <v>1141.3390950361104</v>
      </c>
    </row>
    <row r="492" spans="2:40">
      <c r="B492" s="43" t="str">
        <f t="shared" si="188"/>
        <v>Asset 186</v>
      </c>
      <c r="F492" s="43" t="str">
        <f t="shared" ref="F492:L492" si="269">F244</f>
        <v>11 Werktuigen (KC)</v>
      </c>
      <c r="G492" s="43">
        <f t="shared" si="269"/>
        <v>2017</v>
      </c>
      <c r="H492" s="58">
        <f t="shared" si="269"/>
        <v>42505.139899436123</v>
      </c>
      <c r="I492" s="43">
        <f t="shared" si="269"/>
        <v>2021</v>
      </c>
      <c r="J492" s="58">
        <f t="shared" si="269"/>
        <v>10</v>
      </c>
      <c r="K492" s="187">
        <f t="shared" si="269"/>
        <v>0</v>
      </c>
      <c r="L492" s="58">
        <f t="shared" si="269"/>
        <v>25007.119857240814</v>
      </c>
      <c r="N492" s="49">
        <f t="shared" si="201"/>
        <v>25007.119857240814</v>
      </c>
      <c r="P492" s="44">
        <f t="shared" si="190"/>
        <v>5.5</v>
      </c>
      <c r="R492" s="49">
        <f t="shared" si="263"/>
        <v>5319.6964059948641</v>
      </c>
      <c r="S492" s="49">
        <f t="shared" si="263"/>
        <v>4062.3136191233507</v>
      </c>
      <c r="T492" s="49">
        <f t="shared" si="263"/>
        <v>3749.8279561138625</v>
      </c>
      <c r="U492" s="49">
        <f t="shared" si="263"/>
        <v>3749.8279561138625</v>
      </c>
      <c r="V492" s="49">
        <f t="shared" si="263"/>
        <v>3749.8279561138625</v>
      </c>
      <c r="X492" s="49">
        <f t="shared" si="264"/>
        <v>454.67490649528753</v>
      </c>
      <c r="Y492" s="49">
        <f t="shared" si="264"/>
        <v>454.67490649528753</v>
      </c>
      <c r="Z492" s="49">
        <f t="shared" si="264"/>
        <v>454.67490649528753</v>
      </c>
      <c r="AA492" s="49">
        <f t="shared" si="264"/>
        <v>454.67490649528753</v>
      </c>
      <c r="AB492" s="49">
        <f t="shared" si="264"/>
        <v>454.67490649528753</v>
      </c>
      <c r="AD492" s="49">
        <f t="shared" si="202"/>
        <v>19232.748544750662</v>
      </c>
      <c r="AE492" s="49">
        <f t="shared" si="203"/>
        <v>14715.760019132025</v>
      </c>
      <c r="AF492" s="49">
        <f t="shared" si="204"/>
        <v>10511.257156522875</v>
      </c>
      <c r="AG492" s="49">
        <f t="shared" si="205"/>
        <v>6306.7542939137256</v>
      </c>
      <c r="AH492" s="49">
        <f t="shared" si="206"/>
        <v>2102.2514313045758</v>
      </c>
      <c r="AJ492" s="49">
        <f t="shared" si="191"/>
        <v>6428.2847630116739</v>
      </c>
      <c r="AK492" s="49">
        <f t="shared" si="192"/>
        <v>5002.6086062499953</v>
      </c>
      <c r="AL492" s="49">
        <f t="shared" si="193"/>
        <v>4603.9306345570194</v>
      </c>
      <c r="AM492" s="49">
        <f t="shared" si="194"/>
        <v>4444.1595257778717</v>
      </c>
      <c r="AN492" s="49">
        <f t="shared" si="195"/>
        <v>4284.3884169987241</v>
      </c>
    </row>
    <row r="493" spans="2:40">
      <c r="B493" s="43" t="str">
        <f t="shared" si="188"/>
        <v>Asset 187</v>
      </c>
      <c r="F493" s="43" t="str">
        <f t="shared" ref="F493:L493" si="270">F245</f>
        <v>10 Gereedschap</v>
      </c>
      <c r="G493" s="43">
        <f t="shared" si="270"/>
        <v>2017</v>
      </c>
      <c r="H493" s="58">
        <f t="shared" si="270"/>
        <v>283180.78041617683</v>
      </c>
      <c r="I493" s="43">
        <f t="shared" si="270"/>
        <v>2021</v>
      </c>
      <c r="J493" s="58">
        <f t="shared" si="270"/>
        <v>10</v>
      </c>
      <c r="K493" s="187">
        <f t="shared" si="270"/>
        <v>1</v>
      </c>
      <c r="L493" s="58">
        <f t="shared" si="270"/>
        <v>166604.2208986652</v>
      </c>
      <c r="N493" s="49">
        <f t="shared" si="201"/>
        <v>166604.2208986652</v>
      </c>
      <c r="P493" s="44">
        <f t="shared" si="190"/>
        <v>5.5</v>
      </c>
      <c r="R493" s="49">
        <f t="shared" si="263"/>
        <v>35441.261536625141</v>
      </c>
      <c r="S493" s="49">
        <f t="shared" si="263"/>
        <v>27064.236082513748</v>
      </c>
      <c r="T493" s="49">
        <f t="shared" si="263"/>
        <v>24982.37176847423</v>
      </c>
      <c r="U493" s="49">
        <f t="shared" si="263"/>
        <v>24982.37176847423</v>
      </c>
      <c r="V493" s="49">
        <f t="shared" si="263"/>
        <v>24982.37176847423</v>
      </c>
      <c r="X493" s="49">
        <f t="shared" si="264"/>
        <v>3029.1676527030036</v>
      </c>
      <c r="Y493" s="49">
        <f t="shared" si="264"/>
        <v>3029.1676527030036</v>
      </c>
      <c r="Z493" s="49">
        <f t="shared" si="264"/>
        <v>3029.1676527030036</v>
      </c>
      <c r="AA493" s="49">
        <f t="shared" si="264"/>
        <v>3029.1676527030036</v>
      </c>
      <c r="AB493" s="49">
        <f t="shared" si="264"/>
        <v>3029.1676527030036</v>
      </c>
      <c r="AD493" s="49">
        <f t="shared" si="202"/>
        <v>128133.79170933703</v>
      </c>
      <c r="AE493" s="49">
        <f t="shared" si="203"/>
        <v>98040.387974120284</v>
      </c>
      <c r="AF493" s="49">
        <f t="shared" si="204"/>
        <v>70028.848552943047</v>
      </c>
      <c r="AG493" s="49">
        <f t="shared" si="205"/>
        <v>42017.309131765811</v>
      </c>
      <c r="AH493" s="49">
        <f t="shared" si="206"/>
        <v>14005.769710588578</v>
      </c>
      <c r="AJ493" s="49">
        <f t="shared" si="191"/>
        <v>42826.978107445611</v>
      </c>
      <c r="AK493" s="49">
        <f t="shared" si="192"/>
        <v>33328.736538362718</v>
      </c>
      <c r="AL493" s="49">
        <f t="shared" si="193"/>
        <v>30672.635666189068</v>
      </c>
      <c r="AM493" s="49">
        <f t="shared" si="194"/>
        <v>29608.197168184335</v>
      </c>
      <c r="AN493" s="49">
        <f t="shared" si="195"/>
        <v>28543.758670179599</v>
      </c>
    </row>
    <row r="494" spans="2:40">
      <c r="B494" s="43" t="str">
        <f t="shared" si="188"/>
        <v>Asset 188</v>
      </c>
      <c r="F494" s="43" t="str">
        <f t="shared" ref="F494:L494" si="271">F246</f>
        <v>10 Gereedschap</v>
      </c>
      <c r="G494" s="43">
        <f t="shared" si="271"/>
        <v>2016</v>
      </c>
      <c r="H494" s="58">
        <f t="shared" si="271"/>
        <v>59355.750635093973</v>
      </c>
      <c r="I494" s="43">
        <f t="shared" si="271"/>
        <v>2021</v>
      </c>
      <c r="J494" s="58">
        <f t="shared" si="271"/>
        <v>10</v>
      </c>
      <c r="K494" s="187">
        <f t="shared" si="271"/>
        <v>1</v>
      </c>
      <c r="L494" s="58">
        <f t="shared" si="271"/>
        <v>28628.76232994219</v>
      </c>
      <c r="N494" s="49">
        <f t="shared" si="201"/>
        <v>28628.76232994219</v>
      </c>
      <c r="P494" s="44">
        <f t="shared" si="190"/>
        <v>4.5</v>
      </c>
      <c r="R494" s="49">
        <f t="shared" si="263"/>
        <v>7443.4782057849707</v>
      </c>
      <c r="S494" s="49">
        <f t="shared" si="263"/>
        <v>5293.1400574470899</v>
      </c>
      <c r="T494" s="49">
        <f t="shared" si="263"/>
        <v>5211.7071334863649</v>
      </c>
      <c r="U494" s="49">
        <f t="shared" si="263"/>
        <v>5211.7071334863649</v>
      </c>
      <c r="V494" s="49">
        <f t="shared" si="263"/>
        <v>2605.8535667431825</v>
      </c>
      <c r="X494" s="49">
        <f t="shared" si="264"/>
        <v>636.19471844315979</v>
      </c>
      <c r="Y494" s="49">
        <f t="shared" si="264"/>
        <v>636.1947184431599</v>
      </c>
      <c r="Z494" s="49">
        <f t="shared" si="264"/>
        <v>636.1947184431599</v>
      </c>
      <c r="AA494" s="49">
        <f t="shared" si="264"/>
        <v>636.1947184431599</v>
      </c>
      <c r="AB494" s="49">
        <f t="shared" si="264"/>
        <v>318.09735922157995</v>
      </c>
      <c r="AD494" s="49">
        <f t="shared" si="202"/>
        <v>20549.089405714061</v>
      </c>
      <c r="AE494" s="49">
        <f t="shared" si="203"/>
        <v>14619.754629823812</v>
      </c>
      <c r="AF494" s="49">
        <f t="shared" si="204"/>
        <v>8771.852777894288</v>
      </c>
      <c r="AG494" s="49">
        <f t="shared" si="205"/>
        <v>2923.950925964763</v>
      </c>
      <c r="AH494" s="49">
        <f t="shared" si="206"/>
        <v>5.6843418860808015E-13</v>
      </c>
      <c r="AJ494" s="49">
        <f t="shared" si="191"/>
        <v>8778.3419640224092</v>
      </c>
      <c r="AK494" s="49">
        <f t="shared" si="192"/>
        <v>6411.7866786744362</v>
      </c>
      <c r="AL494" s="49">
        <f t="shared" si="193"/>
        <v>6181.2322574895079</v>
      </c>
      <c r="AM494" s="49">
        <f t="shared" si="194"/>
        <v>5959.011987116186</v>
      </c>
      <c r="AN494" s="49">
        <f t="shared" si="195"/>
        <v>2923.9509259647625</v>
      </c>
    </row>
    <row r="495" spans="2:40">
      <c r="B495" s="43" t="str">
        <f t="shared" si="188"/>
        <v>Asset 189</v>
      </c>
      <c r="F495" s="43" t="str">
        <f t="shared" ref="F495:L495" si="272">F247</f>
        <v>20 Kantoorgebouwen</v>
      </c>
      <c r="G495" s="43">
        <f t="shared" si="272"/>
        <v>2017</v>
      </c>
      <c r="H495" s="58">
        <f t="shared" si="272"/>
        <v>1235103.6006231268</v>
      </c>
      <c r="I495" s="43">
        <f t="shared" si="272"/>
        <v>2021</v>
      </c>
      <c r="J495" s="58">
        <f t="shared" si="272"/>
        <v>30</v>
      </c>
      <c r="K495" s="187">
        <f t="shared" si="272"/>
        <v>0</v>
      </c>
      <c r="L495" s="58">
        <f t="shared" si="272"/>
        <v>1123005.4133120223</v>
      </c>
      <c r="N495" s="49">
        <f t="shared" si="201"/>
        <v>1123005.4133120223</v>
      </c>
      <c r="P495" s="44">
        <f t="shared" si="190"/>
        <v>25.5</v>
      </c>
      <c r="R495" s="49">
        <f t="shared" si="263"/>
        <v>51526.130728433964</v>
      </c>
      <c r="S495" s="49">
        <f t="shared" si="263"/>
        <v>48899.308377572626</v>
      </c>
      <c r="T495" s="49">
        <f t="shared" si="263"/>
        <v>46406.402460284604</v>
      </c>
      <c r="U495" s="49">
        <f t="shared" si="263"/>
        <v>44040.585864270091</v>
      </c>
      <c r="V495" s="49">
        <f t="shared" si="263"/>
        <v>41795.379526091616</v>
      </c>
      <c r="X495" s="49">
        <f t="shared" si="264"/>
        <v>4403.9427973020483</v>
      </c>
      <c r="Y495" s="49">
        <f t="shared" si="264"/>
        <v>4403.9427973020483</v>
      </c>
      <c r="Z495" s="49">
        <f t="shared" si="264"/>
        <v>4403.9427973020483</v>
      </c>
      <c r="AA495" s="49">
        <f t="shared" si="264"/>
        <v>4403.9427973020483</v>
      </c>
      <c r="AB495" s="49">
        <f t="shared" si="264"/>
        <v>4403.9427973020483</v>
      </c>
      <c r="AD495" s="49">
        <f t="shared" si="202"/>
        <v>1067075.3397862862</v>
      </c>
      <c r="AE495" s="49">
        <f t="shared" si="203"/>
        <v>1013772.0886114116</v>
      </c>
      <c r="AF495" s="49">
        <f t="shared" si="204"/>
        <v>962961.74335382495</v>
      </c>
      <c r="AG495" s="49">
        <f t="shared" si="205"/>
        <v>914517.2146922528</v>
      </c>
      <c r="AH495" s="49">
        <f t="shared" si="206"/>
        <v>868317.89236885915</v>
      </c>
      <c r="AJ495" s="49">
        <f t="shared" si="191"/>
        <v>92210.635078469757</v>
      </c>
      <c r="AK495" s="49">
        <f t="shared" si="192"/>
        <v>86757.730099051259</v>
      </c>
      <c r="AL495" s="49">
        <f t="shared" si="193"/>
        <v>87402.891505031992</v>
      </c>
      <c r="AM495" s="49">
        <f t="shared" si="194"/>
        <v>83196.182819877751</v>
      </c>
      <c r="AN495" s="49">
        <f t="shared" si="195"/>
        <v>79195.402233410307</v>
      </c>
    </row>
    <row r="496" spans="2:40">
      <c r="B496" s="43" t="str">
        <f t="shared" si="188"/>
        <v>Asset 190</v>
      </c>
      <c r="F496" s="43" t="str">
        <f t="shared" ref="F496:L496" si="273">F248</f>
        <v>13 Aanhangwagens</v>
      </c>
      <c r="G496" s="43">
        <f t="shared" si="273"/>
        <v>2017</v>
      </c>
      <c r="H496" s="58">
        <f t="shared" si="273"/>
        <v>251242.94461834809</v>
      </c>
      <c r="I496" s="43">
        <f t="shared" si="273"/>
        <v>2021</v>
      </c>
      <c r="J496" s="58">
        <f t="shared" si="273"/>
        <v>10</v>
      </c>
      <c r="K496" s="187">
        <f t="shared" si="273"/>
        <v>1</v>
      </c>
      <c r="L496" s="58">
        <f t="shared" si="273"/>
        <v>147814.18069019204</v>
      </c>
      <c r="N496" s="49">
        <f t="shared" si="201"/>
        <v>147814.18069019204</v>
      </c>
      <c r="P496" s="44">
        <f t="shared" si="190"/>
        <v>5.5</v>
      </c>
      <c r="R496" s="49">
        <f t="shared" si="263"/>
        <v>31444.107528640856</v>
      </c>
      <c r="S496" s="49">
        <f t="shared" si="263"/>
        <v>24011.863930962107</v>
      </c>
      <c r="T496" s="49">
        <f t="shared" si="263"/>
        <v>22164.797474734252</v>
      </c>
      <c r="U496" s="49">
        <f t="shared" si="263"/>
        <v>22164.797474734252</v>
      </c>
      <c r="V496" s="49">
        <f t="shared" si="263"/>
        <v>22164.797474734252</v>
      </c>
      <c r="X496" s="49">
        <f t="shared" si="264"/>
        <v>2687.5305580034919</v>
      </c>
      <c r="Y496" s="49">
        <f t="shared" si="264"/>
        <v>2687.5305580034919</v>
      </c>
      <c r="Z496" s="49">
        <f t="shared" si="264"/>
        <v>2687.5305580034919</v>
      </c>
      <c r="AA496" s="49">
        <f t="shared" si="264"/>
        <v>2687.5305580034919</v>
      </c>
      <c r="AB496" s="49">
        <f t="shared" si="264"/>
        <v>2687.5305580034919</v>
      </c>
      <c r="AD496" s="49">
        <f t="shared" si="202"/>
        <v>113682.54260354768</v>
      </c>
      <c r="AE496" s="49">
        <f t="shared" si="203"/>
        <v>86983.148114582087</v>
      </c>
      <c r="AF496" s="49">
        <f t="shared" si="204"/>
        <v>62130.820081844344</v>
      </c>
      <c r="AG496" s="49">
        <f t="shared" si="205"/>
        <v>37278.4920491066</v>
      </c>
      <c r="AH496" s="49">
        <f t="shared" si="206"/>
        <v>12426.164016368857</v>
      </c>
      <c r="AJ496" s="49">
        <f t="shared" si="191"/>
        <v>37996.844535164972</v>
      </c>
      <c r="AK496" s="49">
        <f t="shared" si="192"/>
        <v>29569.838376746808</v>
      </c>
      <c r="AL496" s="49">
        <f t="shared" si="193"/>
        <v>27213.299195847827</v>
      </c>
      <c r="AM496" s="49">
        <f t="shared" si="194"/>
        <v>26268.910730603795</v>
      </c>
      <c r="AN496" s="49">
        <f t="shared" si="195"/>
        <v>25324.522265359759</v>
      </c>
    </row>
    <row r="497" spans="2:40">
      <c r="B497" s="43" t="str">
        <f t="shared" si="188"/>
        <v>Asset 191</v>
      </c>
      <c r="F497" s="43" t="str">
        <f t="shared" ref="F497:L497" si="274">F249</f>
        <v>12 Motorvoertuigen</v>
      </c>
      <c r="G497" s="43">
        <f t="shared" si="274"/>
        <v>2017</v>
      </c>
      <c r="H497" s="58">
        <f t="shared" si="274"/>
        <v>342149.84909853589</v>
      </c>
      <c r="I497" s="43">
        <f t="shared" si="274"/>
        <v>2021</v>
      </c>
      <c r="J497" s="58">
        <f t="shared" si="274"/>
        <v>10</v>
      </c>
      <c r="K497" s="187">
        <f t="shared" si="274"/>
        <v>1</v>
      </c>
      <c r="L497" s="58">
        <f t="shared" si="274"/>
        <v>201297.59143922853</v>
      </c>
      <c r="N497" s="49">
        <f t="shared" si="201"/>
        <v>201297.59143922853</v>
      </c>
      <c r="P497" s="44">
        <f t="shared" si="190"/>
        <v>5.5</v>
      </c>
      <c r="R497" s="49">
        <f t="shared" ref="R497:V506" si="275">IF(R$305&lt;=$G497+$J497,VDB($L497*(1-$F$25),0,$P497,R$305-2022,MIN(R$305-2021,$P497),$F$22),0)</f>
        <v>42821.487633435885</v>
      </c>
      <c r="S497" s="49">
        <f t="shared" si="275"/>
        <v>32700.0451018965</v>
      </c>
      <c r="T497" s="49">
        <f t="shared" si="275"/>
        <v>30184.657017135232</v>
      </c>
      <c r="U497" s="49">
        <f t="shared" si="275"/>
        <v>30184.657017135232</v>
      </c>
      <c r="V497" s="49">
        <f t="shared" si="275"/>
        <v>30184.657017135232</v>
      </c>
      <c r="X497" s="49">
        <f t="shared" ref="X497:AB506" si="276">IF(X$305&lt;=$G497+$J497,VDB($L497*$F$25,0,$P497,X$305-2022,MIN(X$305-2021,$P497),1),0)</f>
        <v>3659.9562079859738</v>
      </c>
      <c r="Y497" s="49">
        <f t="shared" si="276"/>
        <v>3659.9562079859734</v>
      </c>
      <c r="Z497" s="49">
        <f t="shared" si="276"/>
        <v>3659.9562079859734</v>
      </c>
      <c r="AA497" s="49">
        <f t="shared" si="276"/>
        <v>3659.9562079859734</v>
      </c>
      <c r="AB497" s="49">
        <f t="shared" si="276"/>
        <v>3659.9562079859734</v>
      </c>
      <c r="AD497" s="49">
        <f t="shared" si="202"/>
        <v>154816.14759780667</v>
      </c>
      <c r="AE497" s="49">
        <f t="shared" si="203"/>
        <v>118456.1462879242</v>
      </c>
      <c r="AF497" s="49">
        <f t="shared" si="204"/>
        <v>84611.533062802991</v>
      </c>
      <c r="AG497" s="49">
        <f t="shared" si="205"/>
        <v>50766.91983768178</v>
      </c>
      <c r="AH497" s="49">
        <f t="shared" si="206"/>
        <v>16922.306612560576</v>
      </c>
      <c r="AJ497" s="49">
        <f t="shared" si="191"/>
        <v>51745.192859747287</v>
      </c>
      <c r="AK497" s="49">
        <f t="shared" si="192"/>
        <v>40269.054137383973</v>
      </c>
      <c r="AL497" s="49">
        <f t="shared" si="193"/>
        <v>37059.851481507714</v>
      </c>
      <c r="AM497" s="49">
        <f t="shared" si="194"/>
        <v>35773.75617895311</v>
      </c>
      <c r="AN497" s="49">
        <f t="shared" si="195"/>
        <v>34487.660876398506</v>
      </c>
    </row>
    <row r="498" spans="2:40">
      <c r="B498" s="43" t="str">
        <f t="shared" si="188"/>
        <v>Asset 192</v>
      </c>
      <c r="F498" s="43" t="str">
        <f t="shared" ref="F498:L498" si="277">F250</f>
        <v>10 Gereedschap (gaschromatografen en comptabele meters)</v>
      </c>
      <c r="G498" s="43">
        <f t="shared" si="277"/>
        <v>2017</v>
      </c>
      <c r="H498" s="58">
        <f t="shared" si="277"/>
        <v>492613.45921199484</v>
      </c>
      <c r="I498" s="43">
        <f t="shared" si="277"/>
        <v>2021</v>
      </c>
      <c r="J498" s="58">
        <f t="shared" si="277"/>
        <v>10</v>
      </c>
      <c r="K498" s="187">
        <f t="shared" si="277"/>
        <v>0</v>
      </c>
      <c r="L498" s="58">
        <f t="shared" si="277"/>
        <v>289820.09815635922</v>
      </c>
      <c r="N498" s="49">
        <f t="shared" si="201"/>
        <v>289820.09815635922</v>
      </c>
      <c r="P498" s="44">
        <f t="shared" si="190"/>
        <v>5.5</v>
      </c>
      <c r="R498" s="49">
        <f t="shared" si="275"/>
        <v>61652.639062352777</v>
      </c>
      <c r="S498" s="49">
        <f t="shared" si="275"/>
        <v>47080.197102160309</v>
      </c>
      <c r="T498" s="49">
        <f t="shared" si="275"/>
        <v>43458.643478917205</v>
      </c>
      <c r="U498" s="49">
        <f t="shared" si="275"/>
        <v>43458.643478917205</v>
      </c>
      <c r="V498" s="49">
        <f t="shared" si="275"/>
        <v>43458.643478917205</v>
      </c>
      <c r="X498" s="49">
        <f t="shared" si="276"/>
        <v>5269.4563301156222</v>
      </c>
      <c r="Y498" s="49">
        <f t="shared" si="276"/>
        <v>5269.4563301156222</v>
      </c>
      <c r="Z498" s="49">
        <f t="shared" si="276"/>
        <v>5269.4563301156222</v>
      </c>
      <c r="AA498" s="49">
        <f t="shared" si="276"/>
        <v>5269.4563301156222</v>
      </c>
      <c r="AB498" s="49">
        <f t="shared" si="276"/>
        <v>5269.4563301156222</v>
      </c>
      <c r="AD498" s="49">
        <f t="shared" si="202"/>
        <v>222898.00276389084</v>
      </c>
      <c r="AE498" s="49">
        <f t="shared" si="203"/>
        <v>170548.34933161491</v>
      </c>
      <c r="AF498" s="49">
        <f t="shared" si="204"/>
        <v>121820.24952258209</v>
      </c>
      <c r="AG498" s="49">
        <f t="shared" si="205"/>
        <v>73092.149713549268</v>
      </c>
      <c r="AH498" s="49">
        <f t="shared" si="206"/>
        <v>24364.04990451644</v>
      </c>
      <c r="AJ498" s="49">
        <f t="shared" si="191"/>
        <v>74500.627486440688</v>
      </c>
      <c r="AK498" s="49">
        <f t="shared" si="192"/>
        <v>57977.748960219222</v>
      </c>
      <c r="AL498" s="49">
        <f t="shared" si="193"/>
        <v>53357.269290890945</v>
      </c>
      <c r="AM498" s="49">
        <f t="shared" si="194"/>
        <v>51505.601498147698</v>
      </c>
      <c r="AN498" s="49">
        <f t="shared" si="195"/>
        <v>49653.933705404452</v>
      </c>
    </row>
    <row r="499" spans="2:40">
      <c r="B499" s="43" t="str">
        <f t="shared" si="188"/>
        <v>Asset 193</v>
      </c>
      <c r="F499" s="43" t="str">
        <f t="shared" ref="F499:L499" si="278">F251</f>
        <v>11 Werktuigen</v>
      </c>
      <c r="G499" s="43">
        <f t="shared" si="278"/>
        <v>2017</v>
      </c>
      <c r="H499" s="58">
        <f t="shared" si="278"/>
        <v>2185364.6124668787</v>
      </c>
      <c r="I499" s="43">
        <f t="shared" si="278"/>
        <v>2021</v>
      </c>
      <c r="J499" s="58">
        <f t="shared" si="278"/>
        <v>10</v>
      </c>
      <c r="K499" s="187">
        <f t="shared" si="278"/>
        <v>1</v>
      </c>
      <c r="L499" s="58">
        <f t="shared" si="278"/>
        <v>1285719.20772473</v>
      </c>
      <c r="N499" s="49">
        <f t="shared" si="201"/>
        <v>1285719.20772473</v>
      </c>
      <c r="P499" s="44">
        <f t="shared" si="190"/>
        <v>5.5</v>
      </c>
      <c r="R499" s="49">
        <f t="shared" si="275"/>
        <v>273507.54055235168</v>
      </c>
      <c r="S499" s="49">
        <f t="shared" si="275"/>
        <v>208860.30369452311</v>
      </c>
      <c r="T499" s="49">
        <f t="shared" si="275"/>
        <v>192794.1264872521</v>
      </c>
      <c r="U499" s="49">
        <f t="shared" si="275"/>
        <v>192794.1264872521</v>
      </c>
      <c r="V499" s="49">
        <f t="shared" si="275"/>
        <v>192794.1264872521</v>
      </c>
      <c r="X499" s="49">
        <f t="shared" si="276"/>
        <v>23376.712867722366</v>
      </c>
      <c r="Y499" s="49">
        <f t="shared" si="276"/>
        <v>23376.712867722366</v>
      </c>
      <c r="Z499" s="49">
        <f t="shared" si="276"/>
        <v>23376.712867722366</v>
      </c>
      <c r="AA499" s="49">
        <f t="shared" si="276"/>
        <v>23376.712867722366</v>
      </c>
      <c r="AB499" s="49">
        <f t="shared" si="276"/>
        <v>23376.712867722366</v>
      </c>
      <c r="AD499" s="49">
        <f t="shared" si="202"/>
        <v>988834.95430465601</v>
      </c>
      <c r="AE499" s="49">
        <f t="shared" si="203"/>
        <v>756597.93774241046</v>
      </c>
      <c r="AF499" s="49">
        <f t="shared" si="204"/>
        <v>540427.09838743601</v>
      </c>
      <c r="AG499" s="49">
        <f t="shared" si="205"/>
        <v>324256.25903246156</v>
      </c>
      <c r="AH499" s="49">
        <f t="shared" si="206"/>
        <v>108085.41967748709</v>
      </c>
      <c r="AJ499" s="49">
        <f t="shared" si="191"/>
        <v>330504.64186643239</v>
      </c>
      <c r="AK499" s="49">
        <f t="shared" si="192"/>
        <v>257204.74850774504</v>
      </c>
      <c r="AL499" s="49">
        <f t="shared" si="193"/>
        <v>236707.06909369701</v>
      </c>
      <c r="AM499" s="49">
        <f t="shared" si="194"/>
        <v>228492.57719820799</v>
      </c>
      <c r="AN499" s="49">
        <f t="shared" si="195"/>
        <v>220278.08530271897</v>
      </c>
    </row>
    <row r="500" spans="2:40">
      <c r="B500" s="43" t="str">
        <f t="shared" ref="B500:B549" si="279">B252</f>
        <v>Asset 194</v>
      </c>
      <c r="F500" s="43" t="str">
        <f t="shared" ref="F500:L500" si="280">F252</f>
        <v>14 Overig rollend materieel</v>
      </c>
      <c r="G500" s="43">
        <f t="shared" si="280"/>
        <v>2017</v>
      </c>
      <c r="H500" s="58">
        <f t="shared" si="280"/>
        <v>68624.022512808762</v>
      </c>
      <c r="I500" s="43">
        <f t="shared" si="280"/>
        <v>2021</v>
      </c>
      <c r="J500" s="58">
        <f t="shared" si="280"/>
        <v>10</v>
      </c>
      <c r="K500" s="187">
        <f t="shared" si="280"/>
        <v>1</v>
      </c>
      <c r="L500" s="58">
        <f t="shared" si="280"/>
        <v>40373.685632465487</v>
      </c>
      <c r="N500" s="49">
        <f t="shared" si="201"/>
        <v>40373.685632465487</v>
      </c>
      <c r="P500" s="44">
        <f t="shared" ref="P500:P549" si="281">MAX(0,IF(G500&lt;=2021, J500-2021+G500-0.5,J500))</f>
        <v>5.5</v>
      </c>
      <c r="R500" s="49">
        <f t="shared" si="275"/>
        <v>8588.5840345426586</v>
      </c>
      <c r="S500" s="49">
        <f t="shared" si="275"/>
        <v>6558.5550809234837</v>
      </c>
      <c r="T500" s="49">
        <f t="shared" si="275"/>
        <v>6054.0508439293699</v>
      </c>
      <c r="U500" s="49">
        <f t="shared" si="275"/>
        <v>6054.0508439293699</v>
      </c>
      <c r="V500" s="49">
        <f t="shared" si="275"/>
        <v>6054.0508439293699</v>
      </c>
      <c r="X500" s="49">
        <f t="shared" si="276"/>
        <v>734.0670114993726</v>
      </c>
      <c r="Y500" s="49">
        <f t="shared" si="276"/>
        <v>734.06701149937248</v>
      </c>
      <c r="Z500" s="49">
        <f t="shared" si="276"/>
        <v>734.06701149937248</v>
      </c>
      <c r="AA500" s="49">
        <f t="shared" si="276"/>
        <v>734.06701149937248</v>
      </c>
      <c r="AB500" s="49">
        <f t="shared" si="276"/>
        <v>734.06701149937248</v>
      </c>
      <c r="AD500" s="49">
        <f t="shared" si="202"/>
        <v>31051.034586423455</v>
      </c>
      <c r="AE500" s="49">
        <f t="shared" si="203"/>
        <v>23758.412494000597</v>
      </c>
      <c r="AF500" s="49">
        <f t="shared" si="204"/>
        <v>16970.294638571853</v>
      </c>
      <c r="AG500" s="49">
        <f t="shared" si="205"/>
        <v>10182.176783143112</v>
      </c>
      <c r="AH500" s="49">
        <f t="shared" si="206"/>
        <v>3394.058927714369</v>
      </c>
      <c r="AJ500" s="49">
        <f t="shared" ref="AJ500:AJ549" si="282">(R500+X500+AD500*I$16)*IF($K500=1,$F$19,1)</f>
        <v>10378.386221980429</v>
      </c>
      <c r="AK500" s="49">
        <f t="shared" ref="AK500:AK549" si="283">(S500+Y500+AE500*J$16)*IF($K500=1,$F$19,1)</f>
        <v>8076.6497047248758</v>
      </c>
      <c r="AL500" s="49">
        <f t="shared" ref="AL500:AL549" si="284">(T500+Z500+AF500*K$16)*IF($K500=1,$F$19,1)</f>
        <v>7432.9890516944733</v>
      </c>
      <c r="AM500" s="49">
        <f t="shared" ref="AM500:AM549" si="285">(U500+AA500+AG500*L$16)*IF($K500=1,$F$19,1)</f>
        <v>7175.040573188181</v>
      </c>
      <c r="AN500" s="49">
        <f t="shared" ref="AN500:AN549" si="286">(V500+AB500+AH500*M$16)*IF($K500=1,$F$19,1)</f>
        <v>6917.0920946818887</v>
      </c>
    </row>
    <row r="501" spans="2:40">
      <c r="B501" s="43" t="str">
        <f t="shared" si="279"/>
        <v>Asset 195</v>
      </c>
      <c r="F501" s="43" t="str">
        <f t="shared" ref="F501:L501" si="287">F253</f>
        <v>09 Bedrijfsinventaris</v>
      </c>
      <c r="G501" s="43">
        <f t="shared" si="287"/>
        <v>2017</v>
      </c>
      <c r="H501" s="58">
        <f t="shared" si="287"/>
        <v>75086.588886849713</v>
      </c>
      <c r="I501" s="43">
        <f t="shared" si="287"/>
        <v>2021</v>
      </c>
      <c r="J501" s="58">
        <f t="shared" si="287"/>
        <v>10</v>
      </c>
      <c r="K501" s="187">
        <f t="shared" si="287"/>
        <v>1</v>
      </c>
      <c r="L501" s="58">
        <f t="shared" si="287"/>
        <v>44175.81808711389</v>
      </c>
      <c r="N501" s="49">
        <f t="shared" si="201"/>
        <v>44175.81808711389</v>
      </c>
      <c r="P501" s="44">
        <f t="shared" si="281"/>
        <v>5.5</v>
      </c>
      <c r="R501" s="49">
        <f t="shared" si="275"/>
        <v>9397.4013021678638</v>
      </c>
      <c r="S501" s="49">
        <f t="shared" si="275"/>
        <v>7176.197358019097</v>
      </c>
      <c r="T501" s="49">
        <f t="shared" si="275"/>
        <v>6624.1821766330122</v>
      </c>
      <c r="U501" s="49">
        <f t="shared" si="275"/>
        <v>6624.1821766330122</v>
      </c>
      <c r="V501" s="49">
        <f t="shared" si="275"/>
        <v>6624.1821766330122</v>
      </c>
      <c r="X501" s="49">
        <f t="shared" si="276"/>
        <v>803.19669249297988</v>
      </c>
      <c r="Y501" s="49">
        <f t="shared" si="276"/>
        <v>803.19669249297988</v>
      </c>
      <c r="Z501" s="49">
        <f t="shared" si="276"/>
        <v>803.19669249297988</v>
      </c>
      <c r="AA501" s="49">
        <f t="shared" si="276"/>
        <v>803.19669249297988</v>
      </c>
      <c r="AB501" s="49">
        <f t="shared" si="276"/>
        <v>803.19669249297988</v>
      </c>
      <c r="AD501" s="49">
        <f t="shared" si="202"/>
        <v>33975.220092453048</v>
      </c>
      <c r="AE501" s="49">
        <f t="shared" si="203"/>
        <v>25995.826041940971</v>
      </c>
      <c r="AF501" s="49">
        <f t="shared" si="204"/>
        <v>18568.44717281498</v>
      </c>
      <c r="AG501" s="49">
        <f t="shared" si="205"/>
        <v>11141.068303688988</v>
      </c>
      <c r="AH501" s="49">
        <f t="shared" si="206"/>
        <v>3713.6894345629958</v>
      </c>
      <c r="AJ501" s="49">
        <f t="shared" si="282"/>
        <v>11355.755477804247</v>
      </c>
      <c r="AK501" s="49">
        <f t="shared" si="283"/>
        <v>8837.2563098961291</v>
      </c>
      <c r="AL501" s="49">
        <f t="shared" si="284"/>
        <v>8132.979861692962</v>
      </c>
      <c r="AM501" s="49">
        <f t="shared" si="285"/>
        <v>7850.7394646661742</v>
      </c>
      <c r="AN501" s="49">
        <f t="shared" si="286"/>
        <v>7568.4990676393863</v>
      </c>
    </row>
    <row r="502" spans="2:40">
      <c r="B502" s="43" t="str">
        <f t="shared" si="279"/>
        <v>Asset 196</v>
      </c>
      <c r="F502" s="43" t="str">
        <f t="shared" ref="F502:L502" si="288">F254</f>
        <v>08 Inrichting gebouwen</v>
      </c>
      <c r="G502" s="43">
        <f t="shared" si="288"/>
        <v>2017</v>
      </c>
      <c r="H502" s="58">
        <f t="shared" si="288"/>
        <v>894081.48176313401</v>
      </c>
      <c r="I502" s="43">
        <f t="shared" si="288"/>
        <v>2021</v>
      </c>
      <c r="J502" s="58">
        <f t="shared" si="288"/>
        <v>10</v>
      </c>
      <c r="K502" s="187">
        <f t="shared" si="288"/>
        <v>0</v>
      </c>
      <c r="L502" s="58">
        <f t="shared" si="288"/>
        <v>526016.44952794898</v>
      </c>
      <c r="N502" s="49">
        <f t="shared" si="201"/>
        <v>526016.44952794898</v>
      </c>
      <c r="P502" s="44">
        <f t="shared" si="281"/>
        <v>5.5</v>
      </c>
      <c r="R502" s="49">
        <f t="shared" si="275"/>
        <v>111898.0447177637</v>
      </c>
      <c r="S502" s="49">
        <f t="shared" si="275"/>
        <v>85449.415966292276</v>
      </c>
      <c r="T502" s="49">
        <f t="shared" si="275"/>
        <v>78876.383968885188</v>
      </c>
      <c r="U502" s="49">
        <f t="shared" si="275"/>
        <v>78876.383968885188</v>
      </c>
      <c r="V502" s="49">
        <f t="shared" si="275"/>
        <v>78876.383968885188</v>
      </c>
      <c r="X502" s="49">
        <f t="shared" si="276"/>
        <v>9563.9354459627102</v>
      </c>
      <c r="Y502" s="49">
        <f t="shared" si="276"/>
        <v>9563.9354459627102</v>
      </c>
      <c r="Z502" s="49">
        <f t="shared" si="276"/>
        <v>9563.9354459627102</v>
      </c>
      <c r="AA502" s="49">
        <f t="shared" si="276"/>
        <v>9563.9354459627102</v>
      </c>
      <c r="AB502" s="49">
        <f t="shared" si="276"/>
        <v>9563.9354459627102</v>
      </c>
      <c r="AD502" s="49">
        <f t="shared" si="202"/>
        <v>404554.4693642226</v>
      </c>
      <c r="AE502" s="49">
        <f t="shared" si="203"/>
        <v>309541.11795196764</v>
      </c>
      <c r="AF502" s="49">
        <f t="shared" si="204"/>
        <v>221100.79853711976</v>
      </c>
      <c r="AG502" s="49">
        <f t="shared" si="205"/>
        <v>132660.47912227188</v>
      </c>
      <c r="AH502" s="49">
        <f t="shared" si="206"/>
        <v>44220.159707423983</v>
      </c>
      <c r="AJ502" s="49">
        <f t="shared" si="282"/>
        <v>135216.83212210998</v>
      </c>
      <c r="AK502" s="49">
        <f t="shared" si="283"/>
        <v>105228.20830466991</v>
      </c>
      <c r="AL502" s="49">
        <f t="shared" si="284"/>
        <v>96842.149759258449</v>
      </c>
      <c r="AM502" s="49">
        <f t="shared" si="285"/>
        <v>93481.417621494227</v>
      </c>
      <c r="AN502" s="49">
        <f t="shared" si="286"/>
        <v>90120.685483730005</v>
      </c>
    </row>
    <row r="503" spans="2:40">
      <c r="B503" s="43" t="str">
        <f t="shared" si="279"/>
        <v>Asset 197</v>
      </c>
      <c r="F503" s="43" t="str">
        <f t="shared" ref="F503:L503" si="289">F255</f>
        <v>09 Bedrijfsinventaris</v>
      </c>
      <c r="G503" s="43">
        <f t="shared" si="289"/>
        <v>2018</v>
      </c>
      <c r="H503" s="58">
        <f t="shared" si="289"/>
        <v>490885.08786120504</v>
      </c>
      <c r="I503" s="43">
        <f t="shared" si="289"/>
        <v>2021</v>
      </c>
      <c r="J503" s="58">
        <f t="shared" si="289"/>
        <v>10</v>
      </c>
      <c r="K503" s="187">
        <f t="shared" si="289"/>
        <v>1</v>
      </c>
      <c r="L503" s="58">
        <f t="shared" si="289"/>
        <v>336600.51580018562</v>
      </c>
      <c r="N503" s="49">
        <f t="shared" ref="N503:N549" si="290">L503*IF(K503=1,$F$19,1)</f>
        <v>336600.51580018562</v>
      </c>
      <c r="P503" s="44">
        <f t="shared" si="281"/>
        <v>6.5</v>
      </c>
      <c r="R503" s="49">
        <f t="shared" si="275"/>
        <v>60588.092844033417</v>
      </c>
      <c r="S503" s="49">
        <f t="shared" si="275"/>
        <v>48470.474275226734</v>
      </c>
      <c r="T503" s="49">
        <f t="shared" si="275"/>
        <v>43084.866022423761</v>
      </c>
      <c r="U503" s="49">
        <f t="shared" si="275"/>
        <v>43084.866022423761</v>
      </c>
      <c r="V503" s="49">
        <f t="shared" si="275"/>
        <v>43084.866022423761</v>
      </c>
      <c r="X503" s="49">
        <f t="shared" si="276"/>
        <v>5178.4694738490098</v>
      </c>
      <c r="Y503" s="49">
        <f t="shared" si="276"/>
        <v>5178.4694738490089</v>
      </c>
      <c r="Z503" s="49">
        <f t="shared" si="276"/>
        <v>5178.4694738490089</v>
      </c>
      <c r="AA503" s="49">
        <f t="shared" si="276"/>
        <v>5178.4694738490089</v>
      </c>
      <c r="AB503" s="49">
        <f t="shared" si="276"/>
        <v>5178.4694738490089</v>
      </c>
      <c r="AD503" s="49">
        <f t="shared" ref="AD503:AD549" si="291">IF(OR(AD$305&lt;=$G503+$J503,$J503=0),IF(AC503=0,$L503,AC503)-R503-X503,0)</f>
        <v>270833.95348230319</v>
      </c>
      <c r="AE503" s="49">
        <f t="shared" ref="AE503:AE549" si="292">IF(OR(AE$305&lt;=$G503+$J503,$J503=0),IF(AD503=0,$L503,AD503)-S503-Y503,0)</f>
        <v>217185.00973322743</v>
      </c>
      <c r="AF503" s="49">
        <f t="shared" ref="AF503:AF549" si="293">IF(OR(AF$305&lt;=$G503+$J503,$J503=0),IF(AE503=0,$L503,AE503)-T503-Z503,0)</f>
        <v>168921.67423695466</v>
      </c>
      <c r="AG503" s="49">
        <f t="shared" ref="AG503:AG549" si="294">IF(OR(AG$305&lt;=$G503+$J503,$J503=0),IF(AF503=0,$L503,AF503)-U503-AA503,0)</f>
        <v>120658.33874068189</v>
      </c>
      <c r="AH503" s="49">
        <f t="shared" ref="AH503:AH549" si="295">IF(OR(AH$305&lt;=$G503+$J503,$J503=0),IF(AG503=0,$L503,AG503)-V503-AB503,0)</f>
        <v>72395.003244409119</v>
      </c>
      <c r="AJ503" s="49">
        <f t="shared" si="282"/>
        <v>74974.916736280735</v>
      </c>
      <c r="AK503" s="49">
        <f t="shared" si="283"/>
        <v>60816.049070272245</v>
      </c>
      <c r="AL503" s="49">
        <f t="shared" si="284"/>
        <v>54682.359117277047</v>
      </c>
      <c r="AM503" s="49">
        <f t="shared" si="285"/>
        <v>52848.35236841868</v>
      </c>
      <c r="AN503" s="49">
        <f t="shared" si="286"/>
        <v>51014.345619560314</v>
      </c>
    </row>
    <row r="504" spans="2:40">
      <c r="B504" s="43" t="str">
        <f t="shared" si="279"/>
        <v>Asset 198</v>
      </c>
      <c r="F504" s="43" t="str">
        <f t="shared" ref="F504:L504" si="296">F256</f>
        <v>08 Inrichting gebouwen</v>
      </c>
      <c r="G504" s="43">
        <f t="shared" si="296"/>
        <v>2018</v>
      </c>
      <c r="H504" s="58">
        <f t="shared" si="296"/>
        <v>533703.76265516167</v>
      </c>
      <c r="I504" s="43">
        <f t="shared" si="296"/>
        <v>2021</v>
      </c>
      <c r="J504" s="58">
        <f t="shared" si="296"/>
        <v>10</v>
      </c>
      <c r="K504" s="187">
        <f t="shared" si="296"/>
        <v>0</v>
      </c>
      <c r="L504" s="58">
        <f t="shared" si="296"/>
        <v>365961.33440708811</v>
      </c>
      <c r="N504" s="49">
        <f t="shared" si="290"/>
        <v>365961.33440708811</v>
      </c>
      <c r="P504" s="44">
        <f t="shared" si="281"/>
        <v>6.5</v>
      </c>
      <c r="R504" s="49">
        <f t="shared" si="275"/>
        <v>65873.040193275869</v>
      </c>
      <c r="S504" s="49">
        <f t="shared" si="275"/>
        <v>52698.432154620699</v>
      </c>
      <c r="T504" s="49">
        <f t="shared" si="275"/>
        <v>46843.050804107283</v>
      </c>
      <c r="U504" s="49">
        <f t="shared" si="275"/>
        <v>46843.050804107283</v>
      </c>
      <c r="V504" s="49">
        <f t="shared" si="275"/>
        <v>46843.050804107283</v>
      </c>
      <c r="X504" s="49">
        <f t="shared" si="276"/>
        <v>5630.1743754936642</v>
      </c>
      <c r="Y504" s="49">
        <f t="shared" si="276"/>
        <v>5630.1743754936633</v>
      </c>
      <c r="Z504" s="49">
        <f t="shared" si="276"/>
        <v>5630.1743754936633</v>
      </c>
      <c r="AA504" s="49">
        <f t="shared" si="276"/>
        <v>5630.1743754936633</v>
      </c>
      <c r="AB504" s="49">
        <f t="shared" si="276"/>
        <v>5630.1743754936633</v>
      </c>
      <c r="AD504" s="49">
        <f t="shared" si="291"/>
        <v>294458.11983831855</v>
      </c>
      <c r="AE504" s="49">
        <f t="shared" si="292"/>
        <v>236129.51330820419</v>
      </c>
      <c r="AF504" s="49">
        <f t="shared" si="293"/>
        <v>183656.28812860325</v>
      </c>
      <c r="AG504" s="49">
        <f t="shared" si="294"/>
        <v>131183.06294900231</v>
      </c>
      <c r="AH504" s="49">
        <f t="shared" si="295"/>
        <v>78709.837769401376</v>
      </c>
      <c r="AJ504" s="49">
        <f t="shared" si="282"/>
        <v>81514.790643272368</v>
      </c>
      <c r="AK504" s="49">
        <f t="shared" si="283"/>
        <v>66120.880469285097</v>
      </c>
      <c r="AL504" s="49">
        <f t="shared" si="284"/>
        <v>59452.164128487871</v>
      </c>
      <c r="AM504" s="49">
        <f t="shared" si="285"/>
        <v>57458.18157166303</v>
      </c>
      <c r="AN504" s="49">
        <f t="shared" si="286"/>
        <v>55464.199014838196</v>
      </c>
    </row>
    <row r="505" spans="2:40">
      <c r="B505" s="43" t="str">
        <f t="shared" si="279"/>
        <v>Asset 199</v>
      </c>
      <c r="F505" s="43" t="str">
        <f t="shared" ref="F505:L505" si="297">F257</f>
        <v>11 Werktuigen</v>
      </c>
      <c r="G505" s="43">
        <f t="shared" si="297"/>
        <v>2018</v>
      </c>
      <c r="H505" s="58">
        <f t="shared" si="297"/>
        <v>2619455.826851733</v>
      </c>
      <c r="I505" s="43">
        <f t="shared" si="297"/>
        <v>2021</v>
      </c>
      <c r="J505" s="58">
        <f t="shared" si="297"/>
        <v>10</v>
      </c>
      <c r="K505" s="187">
        <f t="shared" si="297"/>
        <v>1</v>
      </c>
      <c r="L505" s="58">
        <f t="shared" si="297"/>
        <v>1796164.1211708463</v>
      </c>
      <c r="N505" s="49">
        <f t="shared" si="290"/>
        <v>1796164.1211708463</v>
      </c>
      <c r="P505" s="44">
        <f t="shared" si="281"/>
        <v>6.5</v>
      </c>
      <c r="R505" s="49">
        <f t="shared" si="275"/>
        <v>323309.54181075236</v>
      </c>
      <c r="S505" s="49">
        <f t="shared" si="275"/>
        <v>258647.6334486019</v>
      </c>
      <c r="T505" s="49">
        <f t="shared" si="275"/>
        <v>229909.00750986833</v>
      </c>
      <c r="U505" s="49">
        <f t="shared" si="275"/>
        <v>229909.00750986833</v>
      </c>
      <c r="V505" s="49">
        <f t="shared" si="275"/>
        <v>229909.00750986833</v>
      </c>
      <c r="X505" s="49">
        <f t="shared" si="276"/>
        <v>27633.294171859176</v>
      </c>
      <c r="Y505" s="49">
        <f t="shared" si="276"/>
        <v>27633.294171859172</v>
      </c>
      <c r="Z505" s="49">
        <f t="shared" si="276"/>
        <v>27633.294171859172</v>
      </c>
      <c r="AA505" s="49">
        <f t="shared" si="276"/>
        <v>27633.294171859172</v>
      </c>
      <c r="AB505" s="49">
        <f t="shared" si="276"/>
        <v>27633.294171859172</v>
      </c>
      <c r="AD505" s="49">
        <f t="shared" si="291"/>
        <v>1445221.2851882346</v>
      </c>
      <c r="AE505" s="49">
        <f t="shared" si="292"/>
        <v>1158940.3575677734</v>
      </c>
      <c r="AF505" s="49">
        <f t="shared" si="293"/>
        <v>901398.05588604591</v>
      </c>
      <c r="AG505" s="49">
        <f t="shared" si="294"/>
        <v>643855.75420431839</v>
      </c>
      <c r="AH505" s="49">
        <f t="shared" si="295"/>
        <v>386313.45252259087</v>
      </c>
      <c r="AJ505" s="49">
        <f t="shared" si="282"/>
        <v>400080.35967901151</v>
      </c>
      <c r="AK505" s="49">
        <f t="shared" si="283"/>
        <v>324525.95942019764</v>
      </c>
      <c r="AL505" s="49">
        <f t="shared" si="284"/>
        <v>291795.42780539725</v>
      </c>
      <c r="AM505" s="49">
        <f t="shared" si="285"/>
        <v>282008.82034149161</v>
      </c>
      <c r="AN505" s="49">
        <f t="shared" si="286"/>
        <v>272222.21287758596</v>
      </c>
    </row>
    <row r="506" spans="2:40">
      <c r="B506" s="43" t="str">
        <f t="shared" si="279"/>
        <v>Asset 200</v>
      </c>
      <c r="F506" s="43" t="str">
        <f t="shared" ref="F506:L506" si="298">F258</f>
        <v>10 Gereedschap</v>
      </c>
      <c r="G506" s="43">
        <f t="shared" si="298"/>
        <v>2018</v>
      </c>
      <c r="H506" s="58">
        <f t="shared" si="298"/>
        <v>252164.79428194632</v>
      </c>
      <c r="I506" s="43">
        <f t="shared" si="298"/>
        <v>2021</v>
      </c>
      <c r="J506" s="58">
        <f t="shared" si="298"/>
        <v>10</v>
      </c>
      <c r="K506" s="187">
        <f t="shared" si="298"/>
        <v>1</v>
      </c>
      <c r="L506" s="58">
        <f t="shared" si="298"/>
        <v>172909.7133338665</v>
      </c>
      <c r="N506" s="49">
        <f t="shared" si="290"/>
        <v>172909.7133338665</v>
      </c>
      <c r="P506" s="44">
        <f t="shared" si="281"/>
        <v>6.5</v>
      </c>
      <c r="R506" s="49">
        <f t="shared" si="275"/>
        <v>31123.748400095974</v>
      </c>
      <c r="S506" s="49">
        <f t="shared" si="275"/>
        <v>24898.998720076779</v>
      </c>
      <c r="T506" s="49">
        <f t="shared" si="275"/>
        <v>22132.443306734916</v>
      </c>
      <c r="U506" s="49">
        <f t="shared" si="275"/>
        <v>22132.443306734916</v>
      </c>
      <c r="V506" s="49">
        <f t="shared" si="275"/>
        <v>22132.443306734916</v>
      </c>
      <c r="X506" s="49">
        <f t="shared" si="276"/>
        <v>2660.1494359056387</v>
      </c>
      <c r="Y506" s="49">
        <f t="shared" si="276"/>
        <v>2660.1494359056383</v>
      </c>
      <c r="Z506" s="49">
        <f t="shared" si="276"/>
        <v>2660.1494359056383</v>
      </c>
      <c r="AA506" s="49">
        <f t="shared" si="276"/>
        <v>2660.1494359056383</v>
      </c>
      <c r="AB506" s="49">
        <f t="shared" si="276"/>
        <v>2660.1494359056383</v>
      </c>
      <c r="AD506" s="49">
        <f t="shared" si="291"/>
        <v>139125.81549786488</v>
      </c>
      <c r="AE506" s="49">
        <f t="shared" si="292"/>
        <v>111566.66734188246</v>
      </c>
      <c r="AF506" s="49">
        <f t="shared" si="293"/>
        <v>86774.074599241911</v>
      </c>
      <c r="AG506" s="49">
        <f t="shared" si="294"/>
        <v>61981.481856601356</v>
      </c>
      <c r="AH506" s="49">
        <f t="shared" si="295"/>
        <v>37188.889113960802</v>
      </c>
      <c r="AJ506" s="49">
        <f t="shared" si="282"/>
        <v>38514.17556292902</v>
      </c>
      <c r="AK506" s="49">
        <f t="shared" si="283"/>
        <v>31240.848178264539</v>
      </c>
      <c r="AL506" s="49">
        <f t="shared" si="284"/>
        <v>28090.007577411747</v>
      </c>
      <c r="AM506" s="49">
        <f t="shared" si="285"/>
        <v>27147.889053191408</v>
      </c>
      <c r="AN506" s="49">
        <f t="shared" si="286"/>
        <v>26205.770528971065</v>
      </c>
    </row>
    <row r="507" spans="2:40">
      <c r="B507" s="43" t="str">
        <f t="shared" si="279"/>
        <v>Asset 201</v>
      </c>
      <c r="F507" s="43" t="str">
        <f t="shared" ref="F507:L507" si="299">F259</f>
        <v>11 Werktuigen (KC)</v>
      </c>
      <c r="G507" s="43">
        <f t="shared" si="299"/>
        <v>2018</v>
      </c>
      <c r="H507" s="58">
        <f t="shared" si="299"/>
        <v>13021546.318391869</v>
      </c>
      <c r="I507" s="43">
        <f t="shared" si="299"/>
        <v>2021</v>
      </c>
      <c r="J507" s="58">
        <f t="shared" si="299"/>
        <v>10</v>
      </c>
      <c r="K507" s="187">
        <f t="shared" si="299"/>
        <v>0</v>
      </c>
      <c r="L507" s="58">
        <f t="shared" si="299"/>
        <v>8928890.519742161</v>
      </c>
      <c r="N507" s="49">
        <f t="shared" si="290"/>
        <v>8928890.519742161</v>
      </c>
      <c r="P507" s="44">
        <f t="shared" si="281"/>
        <v>6.5</v>
      </c>
      <c r="R507" s="49">
        <f t="shared" ref="R507:V516" si="300">IF(R$305&lt;=$G507+$J507,VDB($L507*(1-$F$25),0,$P507,R$305-2022,MIN(R$305-2021,$P507),$F$22),0)</f>
        <v>1607200.2935535891</v>
      </c>
      <c r="S507" s="49">
        <f t="shared" si="300"/>
        <v>1285760.2348428713</v>
      </c>
      <c r="T507" s="49">
        <f t="shared" si="300"/>
        <v>1142897.9865269968</v>
      </c>
      <c r="U507" s="49">
        <f t="shared" si="300"/>
        <v>1142897.9865269968</v>
      </c>
      <c r="V507" s="49">
        <f t="shared" si="300"/>
        <v>1142897.9865269968</v>
      </c>
      <c r="X507" s="49">
        <f t="shared" ref="X507:AB516" si="301">IF(X$305&lt;=$G507+$J507,VDB($L507*$F$25,0,$P507,X$305-2022,MIN(X$305-2021,$P507),1),0)</f>
        <v>137367.54645757171</v>
      </c>
      <c r="Y507" s="49">
        <f t="shared" si="301"/>
        <v>137367.54645757171</v>
      </c>
      <c r="Z507" s="49">
        <f t="shared" si="301"/>
        <v>137367.54645757171</v>
      </c>
      <c r="AA507" s="49">
        <f t="shared" si="301"/>
        <v>137367.54645757171</v>
      </c>
      <c r="AB507" s="49">
        <f t="shared" si="301"/>
        <v>137367.54645757171</v>
      </c>
      <c r="AD507" s="49">
        <f t="shared" si="291"/>
        <v>7184322.6797310002</v>
      </c>
      <c r="AE507" s="49">
        <f t="shared" si="292"/>
        <v>5761194.898430557</v>
      </c>
      <c r="AF507" s="49">
        <f t="shared" si="293"/>
        <v>4480929.3654459883</v>
      </c>
      <c r="AG507" s="49">
        <f t="shared" si="294"/>
        <v>3200663.8324614195</v>
      </c>
      <c r="AH507" s="49">
        <f t="shared" si="295"/>
        <v>1920398.299476851</v>
      </c>
      <c r="AJ507" s="49">
        <f t="shared" si="282"/>
        <v>1988834.8111220149</v>
      </c>
      <c r="AK507" s="49">
        <f t="shared" si="283"/>
        <v>1613247.2129486513</v>
      </c>
      <c r="AL507" s="49">
        <f t="shared" si="284"/>
        <v>1450540.8488715161</v>
      </c>
      <c r="AM507" s="49">
        <f t="shared" si="285"/>
        <v>1401890.7586181024</v>
      </c>
      <c r="AN507" s="49">
        <f t="shared" si="286"/>
        <v>1353240.6683646888</v>
      </c>
    </row>
    <row r="508" spans="2:40">
      <c r="B508" s="43" t="str">
        <f t="shared" si="279"/>
        <v>Asset 202</v>
      </c>
      <c r="F508" s="43" t="str">
        <f t="shared" ref="F508:L508" si="302">F260</f>
        <v>20 Kantoorgebouwen</v>
      </c>
      <c r="G508" s="43">
        <f t="shared" si="302"/>
        <v>2018</v>
      </c>
      <c r="H508" s="58">
        <f t="shared" si="302"/>
        <v>5158473.573657441</v>
      </c>
      <c r="I508" s="43">
        <f t="shared" si="302"/>
        <v>2021</v>
      </c>
      <c r="J508" s="58">
        <f t="shared" si="302"/>
        <v>30</v>
      </c>
      <c r="K508" s="187">
        <f t="shared" si="302"/>
        <v>0</v>
      </c>
      <c r="L508" s="58">
        <f t="shared" si="302"/>
        <v>4806925.7125234623</v>
      </c>
      <c r="N508" s="49">
        <f t="shared" si="290"/>
        <v>4806925.7125234623</v>
      </c>
      <c r="P508" s="44">
        <f t="shared" si="281"/>
        <v>26.5</v>
      </c>
      <c r="R508" s="49">
        <f t="shared" si="300"/>
        <v>212230.30504348874</v>
      </c>
      <c r="S508" s="49">
        <f t="shared" si="300"/>
        <v>201819.00706022326</v>
      </c>
      <c r="T508" s="49">
        <f t="shared" si="300"/>
        <v>191918.45199689153</v>
      </c>
      <c r="U508" s="49">
        <f t="shared" si="300"/>
        <v>182503.58454044024</v>
      </c>
      <c r="V508" s="49">
        <f t="shared" si="300"/>
        <v>173550.5785063809</v>
      </c>
      <c r="X508" s="49">
        <f t="shared" si="301"/>
        <v>18139.342311409295</v>
      </c>
      <c r="Y508" s="49">
        <f t="shared" si="301"/>
        <v>18139.342311409295</v>
      </c>
      <c r="Z508" s="49">
        <f t="shared" si="301"/>
        <v>18139.342311409295</v>
      </c>
      <c r="AA508" s="49">
        <f t="shared" si="301"/>
        <v>18139.342311409295</v>
      </c>
      <c r="AB508" s="49">
        <f t="shared" si="301"/>
        <v>18139.342311409295</v>
      </c>
      <c r="AD508" s="49">
        <f t="shared" si="291"/>
        <v>4576556.0651685642</v>
      </c>
      <c r="AE508" s="49">
        <f t="shared" si="292"/>
        <v>4356597.7157969316</v>
      </c>
      <c r="AF508" s="49">
        <f t="shared" si="293"/>
        <v>4146539.9214886306</v>
      </c>
      <c r="AG508" s="49">
        <f t="shared" si="294"/>
        <v>3945896.994636781</v>
      </c>
      <c r="AH508" s="49">
        <f t="shared" si="295"/>
        <v>3754207.073818991</v>
      </c>
      <c r="AJ508" s="49">
        <f t="shared" si="282"/>
        <v>385972.55357062921</v>
      </c>
      <c r="AK508" s="49">
        <f t="shared" si="283"/>
        <v>363726.07399293128</v>
      </c>
      <c r="AL508" s="49">
        <f t="shared" si="284"/>
        <v>367626.31132486882</v>
      </c>
      <c r="AM508" s="49">
        <f t="shared" si="285"/>
        <v>350587.01264804718</v>
      </c>
      <c r="AN508" s="49">
        <f t="shared" si="286"/>
        <v>334349.78962291183</v>
      </c>
    </row>
    <row r="509" spans="2:40">
      <c r="B509" s="43" t="str">
        <f t="shared" si="279"/>
        <v>Asset 203</v>
      </c>
      <c r="F509" s="43" t="str">
        <f t="shared" ref="F509:L509" si="303">F261</f>
        <v>39 ICT middelen 3 (KC)</v>
      </c>
      <c r="G509" s="43">
        <f t="shared" si="303"/>
        <v>2018</v>
      </c>
      <c r="H509" s="58">
        <f t="shared" si="303"/>
        <v>21147142.000000007</v>
      </c>
      <c r="I509" s="43">
        <f t="shared" si="303"/>
        <v>2021</v>
      </c>
      <c r="J509" s="58">
        <f t="shared" si="303"/>
        <v>15</v>
      </c>
      <c r="K509" s="187">
        <f t="shared" si="303"/>
        <v>0</v>
      </c>
      <c r="L509" s="58">
        <f t="shared" si="303"/>
        <v>17103297.263965867</v>
      </c>
      <c r="N509" s="49">
        <f t="shared" si="290"/>
        <v>17103297.263965867</v>
      </c>
      <c r="P509" s="44">
        <f t="shared" si="281"/>
        <v>11.5</v>
      </c>
      <c r="R509" s="49">
        <f t="shared" si="300"/>
        <v>1740074.591203484</v>
      </c>
      <c r="S509" s="49">
        <f t="shared" si="300"/>
        <v>1543370.5069804813</v>
      </c>
      <c r="T509" s="49">
        <f t="shared" si="300"/>
        <v>1368902.5366261662</v>
      </c>
      <c r="U509" s="49">
        <f t="shared" si="300"/>
        <v>1263602.3415010765</v>
      </c>
      <c r="V509" s="49">
        <f t="shared" si="300"/>
        <v>1263602.3415010765</v>
      </c>
      <c r="X509" s="49">
        <f t="shared" si="301"/>
        <v>148724.32403448579</v>
      </c>
      <c r="Y509" s="49">
        <f t="shared" si="301"/>
        <v>148724.32403448582</v>
      </c>
      <c r="Z509" s="49">
        <f t="shared" si="301"/>
        <v>148724.32403448582</v>
      </c>
      <c r="AA509" s="49">
        <f t="shared" si="301"/>
        <v>148724.32403448582</v>
      </c>
      <c r="AB509" s="49">
        <f t="shared" si="301"/>
        <v>148724.32403448582</v>
      </c>
      <c r="AD509" s="49">
        <f t="shared" si="291"/>
        <v>15214498.348727897</v>
      </c>
      <c r="AE509" s="49">
        <f t="shared" si="292"/>
        <v>13522403.51771293</v>
      </c>
      <c r="AF509" s="49">
        <f t="shared" si="293"/>
        <v>12004776.657052279</v>
      </c>
      <c r="AG509" s="49">
        <f t="shared" si="294"/>
        <v>10592449.991516717</v>
      </c>
      <c r="AH509" s="49">
        <f t="shared" si="295"/>
        <v>9180123.325981155</v>
      </c>
      <c r="AJ509" s="49">
        <f t="shared" si="282"/>
        <v>2406091.8590947185</v>
      </c>
      <c r="AK509" s="49">
        <f t="shared" si="283"/>
        <v>2138334.147099494</v>
      </c>
      <c r="AL509" s="49">
        <f t="shared" si="284"/>
        <v>1973808.3736286385</v>
      </c>
      <c r="AM509" s="49">
        <f t="shared" si="285"/>
        <v>1814839.7652131976</v>
      </c>
      <c r="AN509" s="49">
        <f t="shared" si="286"/>
        <v>1761171.3519228462</v>
      </c>
    </row>
    <row r="510" spans="2:40">
      <c r="B510" s="43" t="str">
        <f t="shared" si="279"/>
        <v>Asset 204</v>
      </c>
      <c r="F510" s="43" t="str">
        <f t="shared" ref="F510:L510" si="304">F262</f>
        <v>37 ICT middelen 1 (KC)</v>
      </c>
      <c r="G510" s="43">
        <f t="shared" si="304"/>
        <v>2018</v>
      </c>
      <c r="H510" s="58">
        <f t="shared" si="304"/>
        <v>1669649.9999999995</v>
      </c>
      <c r="I510" s="43">
        <f t="shared" si="304"/>
        <v>2021</v>
      </c>
      <c r="J510" s="58">
        <f t="shared" si="304"/>
        <v>5</v>
      </c>
      <c r="K510" s="187">
        <f t="shared" si="304"/>
        <v>0</v>
      </c>
      <c r="L510" s="58">
        <f t="shared" si="304"/>
        <v>528406.65386783984</v>
      </c>
      <c r="N510" s="49">
        <f t="shared" si="290"/>
        <v>528406.65386783984</v>
      </c>
      <c r="P510" s="44">
        <f t="shared" si="281"/>
        <v>1.5</v>
      </c>
      <c r="R510" s="49">
        <f t="shared" si="300"/>
        <v>412157.19001691509</v>
      </c>
      <c r="S510" s="49">
        <f t="shared" si="300"/>
        <v>63408.798464140797</v>
      </c>
      <c r="T510" s="49">
        <f t="shared" si="300"/>
        <v>0</v>
      </c>
      <c r="U510" s="49">
        <f t="shared" si="300"/>
        <v>0</v>
      </c>
      <c r="V510" s="49">
        <f t="shared" si="300"/>
        <v>0</v>
      </c>
      <c r="X510" s="49">
        <f t="shared" si="301"/>
        <v>35227.110257855988</v>
      </c>
      <c r="Y510" s="49">
        <f t="shared" si="301"/>
        <v>17613.555128927997</v>
      </c>
      <c r="Z510" s="49">
        <f t="shared" si="301"/>
        <v>0</v>
      </c>
      <c r="AA510" s="49">
        <f t="shared" si="301"/>
        <v>0</v>
      </c>
      <c r="AB510" s="49">
        <f t="shared" si="301"/>
        <v>0</v>
      </c>
      <c r="AD510" s="49">
        <f t="shared" si="291"/>
        <v>81022.35359306875</v>
      </c>
      <c r="AE510" s="49">
        <f t="shared" si="292"/>
        <v>-4.3655745685100555E-11</v>
      </c>
      <c r="AF510" s="49">
        <f t="shared" si="293"/>
        <v>0</v>
      </c>
      <c r="AG510" s="49">
        <f t="shared" si="294"/>
        <v>0</v>
      </c>
      <c r="AH510" s="49">
        <f t="shared" si="295"/>
        <v>0</v>
      </c>
      <c r="AJ510" s="49">
        <f t="shared" si="282"/>
        <v>450139.06029693538</v>
      </c>
      <c r="AK510" s="49">
        <f t="shared" si="283"/>
        <v>81022.353593068794</v>
      </c>
      <c r="AL510" s="49">
        <f t="shared" si="284"/>
        <v>0</v>
      </c>
      <c r="AM510" s="49">
        <f t="shared" si="285"/>
        <v>0</v>
      </c>
      <c r="AN510" s="49">
        <f t="shared" si="286"/>
        <v>0</v>
      </c>
    </row>
    <row r="511" spans="2:40">
      <c r="B511" s="43" t="str">
        <f t="shared" si="279"/>
        <v>Asset 205</v>
      </c>
      <c r="F511" s="43" t="str">
        <f t="shared" ref="F511:L511" si="305">F263</f>
        <v>05 Wegen en terreinvoorzieningen</v>
      </c>
      <c r="G511" s="43">
        <f t="shared" si="305"/>
        <v>2017</v>
      </c>
      <c r="H511" s="58">
        <f t="shared" si="305"/>
        <v>41129.587663444909</v>
      </c>
      <c r="I511" s="43">
        <f t="shared" si="305"/>
        <v>2021</v>
      </c>
      <c r="J511" s="58">
        <f t="shared" si="305"/>
        <v>10</v>
      </c>
      <c r="K511" s="187">
        <f t="shared" si="305"/>
        <v>0</v>
      </c>
      <c r="L511" s="58">
        <f t="shared" si="305"/>
        <v>24197.83891576614</v>
      </c>
      <c r="N511" s="49">
        <f t="shared" si="290"/>
        <v>24197.83891576614</v>
      </c>
      <c r="P511" s="44">
        <f t="shared" si="281"/>
        <v>5.5</v>
      </c>
      <c r="R511" s="49">
        <f t="shared" si="300"/>
        <v>5147.540278444797</v>
      </c>
      <c r="S511" s="49">
        <f t="shared" si="300"/>
        <v>3930.8489399032992</v>
      </c>
      <c r="T511" s="49">
        <f t="shared" si="300"/>
        <v>3628.4759445261225</v>
      </c>
      <c r="U511" s="49">
        <f t="shared" si="300"/>
        <v>3628.4759445261225</v>
      </c>
      <c r="V511" s="49">
        <f t="shared" si="300"/>
        <v>3628.4759445261225</v>
      </c>
      <c r="X511" s="49">
        <f t="shared" si="301"/>
        <v>439.96070755938439</v>
      </c>
      <c r="Y511" s="49">
        <f t="shared" si="301"/>
        <v>439.96070755938439</v>
      </c>
      <c r="Z511" s="49">
        <f t="shared" si="301"/>
        <v>439.96070755938439</v>
      </c>
      <c r="AA511" s="49">
        <f t="shared" si="301"/>
        <v>439.96070755938439</v>
      </c>
      <c r="AB511" s="49">
        <f t="shared" si="301"/>
        <v>439.96070755938439</v>
      </c>
      <c r="AD511" s="49">
        <f t="shared" si="291"/>
        <v>18610.337929761958</v>
      </c>
      <c r="AE511" s="49">
        <f t="shared" si="292"/>
        <v>14239.528282299274</v>
      </c>
      <c r="AF511" s="49">
        <f t="shared" si="293"/>
        <v>10171.091630213767</v>
      </c>
      <c r="AG511" s="49">
        <f t="shared" si="294"/>
        <v>6102.6549781282602</v>
      </c>
      <c r="AH511" s="49">
        <f t="shared" si="295"/>
        <v>2034.2183260427532</v>
      </c>
      <c r="AJ511" s="49">
        <f t="shared" si="282"/>
        <v>6220.2524756160874</v>
      </c>
      <c r="AK511" s="49">
        <f t="shared" si="283"/>
        <v>4840.7140807785599</v>
      </c>
      <c r="AL511" s="49">
        <f t="shared" si="284"/>
        <v>4454.9381340336304</v>
      </c>
      <c r="AM511" s="49">
        <f t="shared" si="285"/>
        <v>4300.337541254381</v>
      </c>
      <c r="AN511" s="49">
        <f t="shared" si="286"/>
        <v>4145.7369484751316</v>
      </c>
    </row>
    <row r="512" spans="2:40">
      <c r="B512" s="43" t="str">
        <f t="shared" si="279"/>
        <v>Asset 206</v>
      </c>
      <c r="F512" s="43" t="str">
        <f t="shared" ref="F512:L512" si="306">F264</f>
        <v>06 Utiliteitsgebouwen</v>
      </c>
      <c r="G512" s="43">
        <f t="shared" si="306"/>
        <v>2018</v>
      </c>
      <c r="H512" s="58">
        <f t="shared" si="306"/>
        <v>1769813.2968497979</v>
      </c>
      <c r="I512" s="43">
        <f t="shared" si="306"/>
        <v>2021</v>
      </c>
      <c r="J512" s="58">
        <f t="shared" si="306"/>
        <v>30</v>
      </c>
      <c r="K512" s="187">
        <f t="shared" si="306"/>
        <v>0</v>
      </c>
      <c r="L512" s="58">
        <f t="shared" si="306"/>
        <v>1649201.2455850111</v>
      </c>
      <c r="N512" s="49">
        <f t="shared" si="290"/>
        <v>1649201.2455850111</v>
      </c>
      <c r="P512" s="44">
        <f t="shared" si="281"/>
        <v>26.5</v>
      </c>
      <c r="R512" s="49">
        <f t="shared" si="300"/>
        <v>72813.790842809918</v>
      </c>
      <c r="S512" s="49">
        <f t="shared" si="300"/>
        <v>69241.79355618151</v>
      </c>
      <c r="T512" s="49">
        <f t="shared" si="300"/>
        <v>65845.026325123559</v>
      </c>
      <c r="U512" s="49">
        <f t="shared" si="300"/>
        <v>62614.892958230696</v>
      </c>
      <c r="V512" s="49">
        <f t="shared" si="300"/>
        <v>59543.218964053332</v>
      </c>
      <c r="X512" s="49">
        <f t="shared" si="301"/>
        <v>6223.4009267358915</v>
      </c>
      <c r="Y512" s="49">
        <f t="shared" si="301"/>
        <v>6223.4009267358915</v>
      </c>
      <c r="Z512" s="49">
        <f t="shared" si="301"/>
        <v>6223.4009267358915</v>
      </c>
      <c r="AA512" s="49">
        <f t="shared" si="301"/>
        <v>6223.4009267358915</v>
      </c>
      <c r="AB512" s="49">
        <f t="shared" si="301"/>
        <v>6223.4009267358915</v>
      </c>
      <c r="AD512" s="49">
        <f t="shared" si="291"/>
        <v>1570164.0538154652</v>
      </c>
      <c r="AE512" s="49">
        <f t="shared" si="292"/>
        <v>1494698.8593325478</v>
      </c>
      <c r="AF512" s="49">
        <f t="shared" si="293"/>
        <v>1422630.4320806882</v>
      </c>
      <c r="AG512" s="49">
        <f t="shared" si="294"/>
        <v>1353792.1381957214</v>
      </c>
      <c r="AH512" s="49">
        <f t="shared" si="295"/>
        <v>1288025.5183049322</v>
      </c>
      <c r="AJ512" s="49">
        <f t="shared" si="282"/>
        <v>132422.76959927165</v>
      </c>
      <c r="AK512" s="49">
        <f t="shared" si="283"/>
        <v>124790.25684089148</v>
      </c>
      <c r="AL512" s="49">
        <f t="shared" si="284"/>
        <v>126128.3836709256</v>
      </c>
      <c r="AM512" s="49">
        <f t="shared" si="285"/>
        <v>120282.395136404</v>
      </c>
      <c r="AN512" s="49">
        <f t="shared" si="286"/>
        <v>114711.58958637665</v>
      </c>
    </row>
    <row r="513" spans="2:40">
      <c r="B513" s="43" t="str">
        <f t="shared" si="279"/>
        <v>Asset 207</v>
      </c>
      <c r="F513" s="43" t="str">
        <f t="shared" ref="F513:L513" si="307">F265</f>
        <v>14 Overig rollend materieel</v>
      </c>
      <c r="G513" s="43">
        <f t="shared" si="307"/>
        <v>2018</v>
      </c>
      <c r="H513" s="58">
        <f t="shared" si="307"/>
        <v>20291.448993786991</v>
      </c>
      <c r="I513" s="43">
        <f t="shared" si="307"/>
        <v>2021</v>
      </c>
      <c r="J513" s="58">
        <f t="shared" si="307"/>
        <v>10</v>
      </c>
      <c r="K513" s="187">
        <f t="shared" si="307"/>
        <v>1</v>
      </c>
      <c r="L513" s="58">
        <f t="shared" si="307"/>
        <v>13913.871833835448</v>
      </c>
      <c r="N513" s="49">
        <f t="shared" si="290"/>
        <v>13913.871833835448</v>
      </c>
      <c r="P513" s="44">
        <f t="shared" si="281"/>
        <v>6.5</v>
      </c>
      <c r="R513" s="49">
        <f t="shared" si="300"/>
        <v>2504.4969300903813</v>
      </c>
      <c r="S513" s="49">
        <f t="shared" si="300"/>
        <v>2003.5975440723048</v>
      </c>
      <c r="T513" s="49">
        <f t="shared" si="300"/>
        <v>1780.9755947309375</v>
      </c>
      <c r="U513" s="49">
        <f t="shared" si="300"/>
        <v>1780.9755947309375</v>
      </c>
      <c r="V513" s="49">
        <f t="shared" si="300"/>
        <v>1780.9755947309375</v>
      </c>
      <c r="X513" s="49">
        <f t="shared" si="301"/>
        <v>214.05956667439153</v>
      </c>
      <c r="Y513" s="49">
        <f t="shared" si="301"/>
        <v>214.0595666743915</v>
      </c>
      <c r="Z513" s="49">
        <f t="shared" si="301"/>
        <v>214.0595666743915</v>
      </c>
      <c r="AA513" s="49">
        <f t="shared" si="301"/>
        <v>214.0595666743915</v>
      </c>
      <c r="AB513" s="49">
        <f t="shared" si="301"/>
        <v>214.0595666743915</v>
      </c>
      <c r="AD513" s="49">
        <f t="shared" si="291"/>
        <v>11195.315337070675</v>
      </c>
      <c r="AE513" s="49">
        <f t="shared" si="292"/>
        <v>8977.6582263239779</v>
      </c>
      <c r="AF513" s="49">
        <f t="shared" si="293"/>
        <v>6982.6230649186491</v>
      </c>
      <c r="AG513" s="49">
        <f t="shared" si="294"/>
        <v>4987.5879035133203</v>
      </c>
      <c r="AH513" s="49">
        <f t="shared" si="295"/>
        <v>2992.552742107991</v>
      </c>
      <c r="AJ513" s="49">
        <f t="shared" si="282"/>
        <v>3099.1972182251757</v>
      </c>
      <c r="AK513" s="49">
        <f t="shared" si="283"/>
        <v>2513.9198322153875</v>
      </c>
      <c r="AL513" s="49">
        <f t="shared" si="284"/>
        <v>2260.3748378722375</v>
      </c>
      <c r="AM513" s="49">
        <f t="shared" si="285"/>
        <v>2184.5635017388354</v>
      </c>
      <c r="AN513" s="49">
        <f t="shared" si="286"/>
        <v>2108.7521656054328</v>
      </c>
    </row>
    <row r="514" spans="2:40">
      <c r="B514" s="43" t="str">
        <f t="shared" si="279"/>
        <v>Asset 208</v>
      </c>
      <c r="F514" s="43" t="str">
        <f t="shared" ref="F514:L514" si="308">F266</f>
        <v>10 Gereedschap (odorisatie)</v>
      </c>
      <c r="G514" s="43">
        <f t="shared" si="308"/>
        <v>2018</v>
      </c>
      <c r="H514" s="58">
        <f t="shared" si="308"/>
        <v>59796.38767845487</v>
      </c>
      <c r="I514" s="43">
        <f t="shared" si="308"/>
        <v>2021</v>
      </c>
      <c r="J514" s="58">
        <f t="shared" si="308"/>
        <v>10</v>
      </c>
      <c r="K514" s="187">
        <f t="shared" si="308"/>
        <v>0</v>
      </c>
      <c r="L514" s="58">
        <f t="shared" si="308"/>
        <v>41002.457465659885</v>
      </c>
      <c r="N514" s="49">
        <f t="shared" si="290"/>
        <v>41002.457465659885</v>
      </c>
      <c r="P514" s="44">
        <f t="shared" si="281"/>
        <v>6.5</v>
      </c>
      <c r="R514" s="49">
        <f t="shared" si="300"/>
        <v>7380.4423438187796</v>
      </c>
      <c r="S514" s="49">
        <f t="shared" si="300"/>
        <v>5904.3538750550233</v>
      </c>
      <c r="T514" s="49">
        <f t="shared" si="300"/>
        <v>5248.3145556044656</v>
      </c>
      <c r="U514" s="49">
        <f t="shared" si="300"/>
        <v>5248.3145556044656</v>
      </c>
      <c r="V514" s="49">
        <f t="shared" si="300"/>
        <v>5248.3145556044656</v>
      </c>
      <c r="X514" s="49">
        <f t="shared" si="301"/>
        <v>630.80703793322914</v>
      </c>
      <c r="Y514" s="49">
        <f t="shared" si="301"/>
        <v>630.80703793322903</v>
      </c>
      <c r="Z514" s="49">
        <f t="shared" si="301"/>
        <v>630.80703793322903</v>
      </c>
      <c r="AA514" s="49">
        <f t="shared" si="301"/>
        <v>630.80703793322903</v>
      </c>
      <c r="AB514" s="49">
        <f t="shared" si="301"/>
        <v>630.80703793322903</v>
      </c>
      <c r="AD514" s="49">
        <f t="shared" si="291"/>
        <v>32991.208083907877</v>
      </c>
      <c r="AE514" s="49">
        <f t="shared" si="292"/>
        <v>26456.047170919628</v>
      </c>
      <c r="AF514" s="49">
        <f t="shared" si="293"/>
        <v>20576.925577381935</v>
      </c>
      <c r="AG514" s="49">
        <f t="shared" si="294"/>
        <v>14697.80398384424</v>
      </c>
      <c r="AH514" s="49">
        <f t="shared" si="295"/>
        <v>8818.6823903065451</v>
      </c>
      <c r="AJ514" s="49">
        <f t="shared" si="282"/>
        <v>9132.9504566048763</v>
      </c>
      <c r="AK514" s="49">
        <f t="shared" si="283"/>
        <v>7408.2104696286005</v>
      </c>
      <c r="AL514" s="49">
        <f t="shared" si="284"/>
        <v>6661.0447654782083</v>
      </c>
      <c r="AM514" s="49">
        <f t="shared" si="285"/>
        <v>6437.6381449237761</v>
      </c>
      <c r="AN514" s="49">
        <f t="shared" si="286"/>
        <v>6214.2315243693438</v>
      </c>
    </row>
    <row r="515" spans="2:40">
      <c r="B515" s="43" t="str">
        <f t="shared" si="279"/>
        <v>Asset 209</v>
      </c>
      <c r="F515" s="43" t="str">
        <f t="shared" ref="F515:L515" si="309">F267</f>
        <v>05 Wegen en terreinvoorzieningen</v>
      </c>
      <c r="G515" s="43">
        <f t="shared" si="309"/>
        <v>2018</v>
      </c>
      <c r="H515" s="58">
        <f t="shared" si="309"/>
        <v>70537.619152208252</v>
      </c>
      <c r="I515" s="43">
        <f t="shared" si="309"/>
        <v>2021</v>
      </c>
      <c r="J515" s="58">
        <f t="shared" si="309"/>
        <v>10</v>
      </c>
      <c r="K515" s="187">
        <f t="shared" si="309"/>
        <v>0</v>
      </c>
      <c r="L515" s="58">
        <f t="shared" si="309"/>
        <v>48367.733257897518</v>
      </c>
      <c r="N515" s="49">
        <f t="shared" si="290"/>
        <v>48367.733257897518</v>
      </c>
      <c r="P515" s="44">
        <f t="shared" si="281"/>
        <v>6.5</v>
      </c>
      <c r="R515" s="49">
        <f t="shared" si="300"/>
        <v>8706.1919864215542</v>
      </c>
      <c r="S515" s="49">
        <f t="shared" si="300"/>
        <v>6964.9535891372434</v>
      </c>
      <c r="T515" s="49">
        <f t="shared" si="300"/>
        <v>6191.0698570108834</v>
      </c>
      <c r="U515" s="49">
        <f t="shared" si="300"/>
        <v>6191.0698570108834</v>
      </c>
      <c r="V515" s="49">
        <f t="shared" si="300"/>
        <v>6191.0698570108834</v>
      </c>
      <c r="X515" s="49">
        <f t="shared" si="301"/>
        <v>744.11897319842342</v>
      </c>
      <c r="Y515" s="49">
        <f t="shared" si="301"/>
        <v>744.1189731984233</v>
      </c>
      <c r="Z515" s="49">
        <f t="shared" si="301"/>
        <v>744.1189731984233</v>
      </c>
      <c r="AA515" s="49">
        <f t="shared" si="301"/>
        <v>744.1189731984233</v>
      </c>
      <c r="AB515" s="49">
        <f t="shared" si="301"/>
        <v>744.1189731984233</v>
      </c>
      <c r="AD515" s="49">
        <f t="shared" si="291"/>
        <v>38917.422298277539</v>
      </c>
      <c r="AE515" s="49">
        <f t="shared" si="292"/>
        <v>31208.349735941872</v>
      </c>
      <c r="AF515" s="49">
        <f t="shared" si="293"/>
        <v>24273.160905732566</v>
      </c>
      <c r="AG515" s="49">
        <f t="shared" si="294"/>
        <v>17337.972075523259</v>
      </c>
      <c r="AH515" s="49">
        <f t="shared" si="295"/>
        <v>10402.783245313953</v>
      </c>
      <c r="AJ515" s="49">
        <f t="shared" si="282"/>
        <v>10773.503317761413</v>
      </c>
      <c r="AK515" s="49">
        <f t="shared" si="283"/>
        <v>8738.9481036217476</v>
      </c>
      <c r="AL515" s="49">
        <f t="shared" si="284"/>
        <v>7857.5689446271444</v>
      </c>
      <c r="AM515" s="49">
        <f t="shared" si="285"/>
        <v>7594.0317690791908</v>
      </c>
      <c r="AN515" s="49">
        <f t="shared" si="286"/>
        <v>7330.4945935312371</v>
      </c>
    </row>
    <row r="516" spans="2:40">
      <c r="B516" s="43" t="str">
        <f t="shared" si="279"/>
        <v>Asset 210</v>
      </c>
      <c r="F516" s="43" t="str">
        <f t="shared" ref="F516:L516" si="310">F268</f>
        <v>37 ICT middelen 1 (balancering)</v>
      </c>
      <c r="G516" s="43">
        <f t="shared" si="310"/>
        <v>2018</v>
      </c>
      <c r="H516" s="58">
        <f t="shared" si="310"/>
        <v>1033593</v>
      </c>
      <c r="I516" s="43">
        <f t="shared" si="310"/>
        <v>2021</v>
      </c>
      <c r="J516" s="58">
        <f t="shared" si="310"/>
        <v>5</v>
      </c>
      <c r="K516" s="187">
        <f t="shared" si="310"/>
        <v>0</v>
      </c>
      <c r="L516" s="58">
        <f t="shared" si="310"/>
        <v>327108.92617687664</v>
      </c>
      <c r="N516" s="49">
        <f t="shared" si="290"/>
        <v>327108.92617687664</v>
      </c>
      <c r="P516" s="44">
        <f t="shared" si="281"/>
        <v>1.5</v>
      </c>
      <c r="R516" s="49">
        <f t="shared" si="300"/>
        <v>255144.9624179638</v>
      </c>
      <c r="S516" s="49">
        <f t="shared" si="300"/>
        <v>39253.071141225199</v>
      </c>
      <c r="T516" s="49">
        <f t="shared" si="300"/>
        <v>0</v>
      </c>
      <c r="U516" s="49">
        <f t="shared" si="300"/>
        <v>0</v>
      </c>
      <c r="V516" s="49">
        <f t="shared" si="300"/>
        <v>0</v>
      </c>
      <c r="X516" s="49">
        <f t="shared" si="301"/>
        <v>21807.26174512511</v>
      </c>
      <c r="Y516" s="49">
        <f t="shared" si="301"/>
        <v>10903.630872562557</v>
      </c>
      <c r="Z516" s="49">
        <f t="shared" si="301"/>
        <v>0</v>
      </c>
      <c r="AA516" s="49">
        <f t="shared" si="301"/>
        <v>0</v>
      </c>
      <c r="AB516" s="49">
        <f t="shared" si="301"/>
        <v>0</v>
      </c>
      <c r="AD516" s="49">
        <f t="shared" si="291"/>
        <v>50156.702013787726</v>
      </c>
      <c r="AE516" s="49">
        <f t="shared" si="292"/>
        <v>-2.9103830456733704E-11</v>
      </c>
      <c r="AF516" s="49">
        <f t="shared" si="293"/>
        <v>0</v>
      </c>
      <c r="AG516" s="49">
        <f t="shared" si="294"/>
        <v>0</v>
      </c>
      <c r="AH516" s="49">
        <f t="shared" si="295"/>
        <v>0</v>
      </c>
      <c r="AJ516" s="49">
        <f t="shared" si="282"/>
        <v>278657.55203155766</v>
      </c>
      <c r="AK516" s="49">
        <f t="shared" si="283"/>
        <v>50156.702013787755</v>
      </c>
      <c r="AL516" s="49">
        <f t="shared" si="284"/>
        <v>0</v>
      </c>
      <c r="AM516" s="49">
        <f t="shared" si="285"/>
        <v>0</v>
      </c>
      <c r="AN516" s="49">
        <f t="shared" si="286"/>
        <v>0</v>
      </c>
    </row>
    <row r="517" spans="2:40">
      <c r="B517" s="43" t="str">
        <f t="shared" si="279"/>
        <v>Asset 211</v>
      </c>
      <c r="F517" s="43" t="str">
        <f t="shared" ref="F517:L517" si="311">F269</f>
        <v>37 ICT middelen 1</v>
      </c>
      <c r="G517" s="43">
        <f t="shared" si="311"/>
        <v>2019</v>
      </c>
      <c r="H517" s="58">
        <f t="shared" si="311"/>
        <v>7023542.7917365544</v>
      </c>
      <c r="I517" s="43">
        <f t="shared" si="311"/>
        <v>2021</v>
      </c>
      <c r="J517" s="58">
        <f t="shared" si="311"/>
        <v>5</v>
      </c>
      <c r="K517" s="187">
        <f t="shared" si="311"/>
        <v>1</v>
      </c>
      <c r="L517" s="58">
        <f t="shared" si="311"/>
        <v>3660726.6913954271</v>
      </c>
      <c r="N517" s="49">
        <f t="shared" si="290"/>
        <v>3660726.6913954271</v>
      </c>
      <c r="P517" s="44">
        <f t="shared" si="281"/>
        <v>2.5</v>
      </c>
      <c r="R517" s="49">
        <f t="shared" ref="R517:V526" si="312">IF(R$305&lt;=$G517+$J517,VDB($L517*(1-$F$25),0,$P517,R$305-2022,MIN(R$305-2021,$P517),$F$22),0)</f>
        <v>1713220.09157306</v>
      </c>
      <c r="S517" s="49">
        <f t="shared" si="312"/>
        <v>1054289.2871218829</v>
      </c>
      <c r="T517" s="49">
        <f t="shared" si="312"/>
        <v>527144.64356094145</v>
      </c>
      <c r="U517" s="49">
        <f t="shared" si="312"/>
        <v>0</v>
      </c>
      <c r="V517" s="49">
        <f t="shared" si="312"/>
        <v>0</v>
      </c>
      <c r="X517" s="49">
        <f t="shared" ref="X517:AB526" si="313">IF(X$305&lt;=$G517+$J517,VDB($L517*$F$25,0,$P517,X$305-2022,MIN(X$305-2021,$P517),1),0)</f>
        <v>146429.06765581711</v>
      </c>
      <c r="Y517" s="49">
        <f t="shared" si="313"/>
        <v>146429.06765581708</v>
      </c>
      <c r="Z517" s="49">
        <f t="shared" si="313"/>
        <v>73214.533827908541</v>
      </c>
      <c r="AA517" s="49">
        <f t="shared" si="313"/>
        <v>0</v>
      </c>
      <c r="AB517" s="49">
        <f t="shared" si="313"/>
        <v>0</v>
      </c>
      <c r="AD517" s="49">
        <f t="shared" si="291"/>
        <v>1801077.5321665499</v>
      </c>
      <c r="AE517" s="49">
        <f t="shared" si="292"/>
        <v>600359.1773888499</v>
      </c>
      <c r="AF517" s="49">
        <f t="shared" si="293"/>
        <v>-8.7311491370201111E-11</v>
      </c>
      <c r="AG517" s="49">
        <f t="shared" si="294"/>
        <v>0</v>
      </c>
      <c r="AH517" s="49">
        <f t="shared" si="295"/>
        <v>0</v>
      </c>
      <c r="AJ517" s="49">
        <f t="shared" si="282"/>
        <v>1920885.7953225398</v>
      </c>
      <c r="AK517" s="49">
        <f t="shared" si="283"/>
        <v>1220530.2076315321</v>
      </c>
      <c r="AL517" s="49">
        <f t="shared" si="284"/>
        <v>600359.17738885002</v>
      </c>
      <c r="AM517" s="49">
        <f t="shared" si="285"/>
        <v>0</v>
      </c>
      <c r="AN517" s="49">
        <f t="shared" si="286"/>
        <v>0</v>
      </c>
    </row>
    <row r="518" spans="2:40">
      <c r="B518" s="43" t="str">
        <f t="shared" si="279"/>
        <v>Asset 212</v>
      </c>
      <c r="F518" s="43" t="str">
        <f t="shared" ref="F518:L518" si="314">F270</f>
        <v>14 Overig rollend materieel</v>
      </c>
      <c r="G518" s="43">
        <f t="shared" si="314"/>
        <v>2019</v>
      </c>
      <c r="H518" s="58">
        <f t="shared" si="314"/>
        <v>857388.09237261105</v>
      </c>
      <c r="I518" s="43">
        <f t="shared" si="314"/>
        <v>2021</v>
      </c>
      <c r="J518" s="58">
        <f t="shared" si="314"/>
        <v>10</v>
      </c>
      <c r="K518" s="187">
        <f t="shared" si="314"/>
        <v>1</v>
      </c>
      <c r="L518" s="58">
        <f t="shared" si="314"/>
        <v>670316.29927401594</v>
      </c>
      <c r="N518" s="49">
        <f t="shared" si="290"/>
        <v>670316.29927401594</v>
      </c>
      <c r="P518" s="44">
        <f t="shared" si="281"/>
        <v>7.5</v>
      </c>
      <c r="R518" s="49">
        <f t="shared" si="312"/>
        <v>104569.3426867465</v>
      </c>
      <c r="S518" s="49">
        <f t="shared" si="312"/>
        <v>86443.989954377103</v>
      </c>
      <c r="T518" s="49">
        <f t="shared" si="312"/>
        <v>74958.424855543781</v>
      </c>
      <c r="U518" s="49">
        <f t="shared" si="312"/>
        <v>74958.424855543781</v>
      </c>
      <c r="V518" s="49">
        <f t="shared" si="312"/>
        <v>74958.424855543781</v>
      </c>
      <c r="X518" s="49">
        <f t="shared" si="313"/>
        <v>8937.5506569868794</v>
      </c>
      <c r="Y518" s="49">
        <f t="shared" si="313"/>
        <v>8937.5506569868776</v>
      </c>
      <c r="Z518" s="49">
        <f t="shared" si="313"/>
        <v>8937.5506569868776</v>
      </c>
      <c r="AA518" s="49">
        <f t="shared" si="313"/>
        <v>8937.5506569868776</v>
      </c>
      <c r="AB518" s="49">
        <f t="shared" si="313"/>
        <v>8937.5506569868776</v>
      </c>
      <c r="AD518" s="49">
        <f t="shared" si="291"/>
        <v>556809.40593028255</v>
      </c>
      <c r="AE518" s="49">
        <f t="shared" si="292"/>
        <v>461427.86531891854</v>
      </c>
      <c r="AF518" s="49">
        <f t="shared" si="293"/>
        <v>377531.88980638789</v>
      </c>
      <c r="AG518" s="49">
        <f t="shared" si="294"/>
        <v>293635.91429385723</v>
      </c>
      <c r="AH518" s="49">
        <f t="shared" si="295"/>
        <v>209739.93878132658</v>
      </c>
      <c r="AJ518" s="49">
        <f t="shared" si="282"/>
        <v>132438.41314536298</v>
      </c>
      <c r="AK518" s="49">
        <f t="shared" si="283"/>
        <v>110608.66016688829</v>
      </c>
      <c r="AL518" s="49">
        <f t="shared" si="284"/>
        <v>98242.187325173392</v>
      </c>
      <c r="AM518" s="49">
        <f t="shared" si="285"/>
        <v>95054.140255697232</v>
      </c>
      <c r="AN518" s="49">
        <f t="shared" si="286"/>
        <v>91866.093186221071</v>
      </c>
    </row>
    <row r="519" spans="2:40">
      <c r="B519" s="43" t="str">
        <f t="shared" si="279"/>
        <v>Asset 213</v>
      </c>
      <c r="F519" s="43" t="str">
        <f t="shared" ref="F519:L519" si="315">F271</f>
        <v>08 Inrichting gebouwen</v>
      </c>
      <c r="G519" s="43">
        <f t="shared" si="315"/>
        <v>2019</v>
      </c>
      <c r="H519" s="58">
        <f t="shared" si="315"/>
        <v>460067.29247706069</v>
      </c>
      <c r="I519" s="43">
        <f t="shared" si="315"/>
        <v>2021</v>
      </c>
      <c r="J519" s="58">
        <f t="shared" si="315"/>
        <v>10</v>
      </c>
      <c r="K519" s="187">
        <f t="shared" si="315"/>
        <v>0</v>
      </c>
      <c r="L519" s="58">
        <f t="shared" si="315"/>
        <v>359686.13006607577</v>
      </c>
      <c r="N519" s="49">
        <f t="shared" si="290"/>
        <v>359686.13006607577</v>
      </c>
      <c r="P519" s="44">
        <f t="shared" si="281"/>
        <v>7.5</v>
      </c>
      <c r="R519" s="49">
        <f t="shared" si="312"/>
        <v>56111.03629030782</v>
      </c>
      <c r="S519" s="49">
        <f t="shared" si="312"/>
        <v>46385.123333321135</v>
      </c>
      <c r="T519" s="49">
        <f t="shared" si="312"/>
        <v>40222.064988334409</v>
      </c>
      <c r="U519" s="49">
        <f t="shared" si="312"/>
        <v>40222.064988334409</v>
      </c>
      <c r="V519" s="49">
        <f t="shared" si="312"/>
        <v>40222.064988334409</v>
      </c>
      <c r="X519" s="49">
        <f t="shared" si="313"/>
        <v>4795.8150675476772</v>
      </c>
      <c r="Y519" s="49">
        <f t="shared" si="313"/>
        <v>4795.8150675476772</v>
      </c>
      <c r="Z519" s="49">
        <f t="shared" si="313"/>
        <v>4795.8150675476772</v>
      </c>
      <c r="AA519" s="49">
        <f t="shared" si="313"/>
        <v>4795.8150675476772</v>
      </c>
      <c r="AB519" s="49">
        <f t="shared" si="313"/>
        <v>4795.8150675476772</v>
      </c>
      <c r="AD519" s="49">
        <f t="shared" si="291"/>
        <v>298779.27870822028</v>
      </c>
      <c r="AE519" s="49">
        <f t="shared" si="292"/>
        <v>247598.34030735149</v>
      </c>
      <c r="AF519" s="49">
        <f t="shared" si="293"/>
        <v>202580.46025146943</v>
      </c>
      <c r="AG519" s="49">
        <f t="shared" si="294"/>
        <v>157562.58019558736</v>
      </c>
      <c r="AH519" s="49">
        <f t="shared" si="295"/>
        <v>112544.70013970528</v>
      </c>
      <c r="AJ519" s="49">
        <f t="shared" si="282"/>
        <v>71065.346833934993</v>
      </c>
      <c r="AK519" s="49">
        <f t="shared" si="283"/>
        <v>59351.683631011416</v>
      </c>
      <c r="AL519" s="49">
        <f t="shared" si="284"/>
        <v>52715.937545437926</v>
      </c>
      <c r="AM519" s="49">
        <f t="shared" si="285"/>
        <v>51005.258103314409</v>
      </c>
      <c r="AN519" s="49">
        <f t="shared" si="286"/>
        <v>49294.578661190884</v>
      </c>
    </row>
    <row r="520" spans="2:40">
      <c r="B520" s="43" t="str">
        <f t="shared" si="279"/>
        <v>Asset 214</v>
      </c>
      <c r="F520" s="43" t="str">
        <f t="shared" ref="F520:L520" si="316">F272</f>
        <v>37 ICT middelen 1 (KC)</v>
      </c>
      <c r="G520" s="43">
        <f t="shared" si="316"/>
        <v>2019</v>
      </c>
      <c r="H520" s="58">
        <f t="shared" si="316"/>
        <v>119060</v>
      </c>
      <c r="I520" s="43">
        <f t="shared" si="316"/>
        <v>2021</v>
      </c>
      <c r="J520" s="58">
        <f t="shared" si="316"/>
        <v>5</v>
      </c>
      <c r="K520" s="187">
        <f t="shared" si="316"/>
        <v>0</v>
      </c>
      <c r="L520" s="58">
        <f t="shared" si="316"/>
        <v>62055.024479999985</v>
      </c>
      <c r="N520" s="49">
        <f t="shared" si="290"/>
        <v>62055.024479999985</v>
      </c>
      <c r="P520" s="44">
        <f t="shared" si="281"/>
        <v>2.5</v>
      </c>
      <c r="R520" s="49">
        <f t="shared" si="312"/>
        <v>29041.751456639995</v>
      </c>
      <c r="S520" s="49">
        <f t="shared" si="312"/>
        <v>17871.847050239994</v>
      </c>
      <c r="T520" s="49">
        <f t="shared" si="312"/>
        <v>8935.9235251199971</v>
      </c>
      <c r="U520" s="49">
        <f t="shared" si="312"/>
        <v>0</v>
      </c>
      <c r="V520" s="49">
        <f t="shared" si="312"/>
        <v>0</v>
      </c>
      <c r="X520" s="49">
        <f t="shared" si="313"/>
        <v>2482.2009791999999</v>
      </c>
      <c r="Y520" s="49">
        <f t="shared" si="313"/>
        <v>2482.2009791999994</v>
      </c>
      <c r="Z520" s="49">
        <f t="shared" si="313"/>
        <v>1241.1004895999997</v>
      </c>
      <c r="AA520" s="49">
        <f t="shared" si="313"/>
        <v>0</v>
      </c>
      <c r="AB520" s="49">
        <f t="shared" si="313"/>
        <v>0</v>
      </c>
      <c r="AD520" s="49">
        <f t="shared" si="291"/>
        <v>30531.072044159988</v>
      </c>
      <c r="AE520" s="49">
        <f t="shared" si="292"/>
        <v>10177.024014719995</v>
      </c>
      <c r="AF520" s="49">
        <f t="shared" si="293"/>
        <v>-2.0463630789890885E-12</v>
      </c>
      <c r="AG520" s="49">
        <f t="shared" si="294"/>
        <v>0</v>
      </c>
      <c r="AH520" s="49">
        <f t="shared" si="295"/>
        <v>0</v>
      </c>
      <c r="AJ520" s="49">
        <f t="shared" si="282"/>
        <v>32562.008885341435</v>
      </c>
      <c r="AK520" s="49">
        <f t="shared" si="283"/>
        <v>20689.889821925753</v>
      </c>
      <c r="AL520" s="49">
        <f t="shared" si="284"/>
        <v>10177.024014719997</v>
      </c>
      <c r="AM520" s="49">
        <f t="shared" si="285"/>
        <v>0</v>
      </c>
      <c r="AN520" s="49">
        <f t="shared" si="286"/>
        <v>0</v>
      </c>
    </row>
    <row r="521" spans="2:40">
      <c r="B521" s="43" t="str">
        <f t="shared" si="279"/>
        <v>Asset 215</v>
      </c>
      <c r="F521" s="43" t="str">
        <f t="shared" ref="F521:L521" si="317">F273</f>
        <v>11 Werktuigen</v>
      </c>
      <c r="G521" s="43">
        <f t="shared" si="317"/>
        <v>2019</v>
      </c>
      <c r="H521" s="58">
        <f t="shared" si="317"/>
        <v>288666.6970011855</v>
      </c>
      <c r="I521" s="43">
        <f t="shared" si="317"/>
        <v>2021</v>
      </c>
      <c r="J521" s="58">
        <f t="shared" si="317"/>
        <v>10</v>
      </c>
      <c r="K521" s="187">
        <f t="shared" si="317"/>
        <v>1</v>
      </c>
      <c r="L521" s="58">
        <f t="shared" si="317"/>
        <v>225683.08771589081</v>
      </c>
      <c r="N521" s="49">
        <f t="shared" si="290"/>
        <v>225683.08771589081</v>
      </c>
      <c r="P521" s="44">
        <f t="shared" si="281"/>
        <v>7.5</v>
      </c>
      <c r="R521" s="49">
        <f t="shared" si="312"/>
        <v>35206.56168367897</v>
      </c>
      <c r="S521" s="49">
        <f t="shared" si="312"/>
        <v>29104.09099184128</v>
      </c>
      <c r="T521" s="49">
        <f t="shared" si="312"/>
        <v>25237.113867051179</v>
      </c>
      <c r="U521" s="49">
        <f t="shared" si="312"/>
        <v>25237.113867051179</v>
      </c>
      <c r="V521" s="49">
        <f t="shared" si="312"/>
        <v>25237.113867051179</v>
      </c>
      <c r="X521" s="49">
        <f t="shared" si="313"/>
        <v>3009.1078362118778</v>
      </c>
      <c r="Y521" s="49">
        <f t="shared" si="313"/>
        <v>3009.1078362118778</v>
      </c>
      <c r="Z521" s="49">
        <f t="shared" si="313"/>
        <v>3009.1078362118778</v>
      </c>
      <c r="AA521" s="49">
        <f t="shared" si="313"/>
        <v>3009.1078362118778</v>
      </c>
      <c r="AB521" s="49">
        <f t="shared" si="313"/>
        <v>3009.1078362118778</v>
      </c>
      <c r="AD521" s="49">
        <f t="shared" si="291"/>
        <v>187467.41819599996</v>
      </c>
      <c r="AE521" s="49">
        <f t="shared" si="292"/>
        <v>155354.21936794679</v>
      </c>
      <c r="AF521" s="49">
        <f t="shared" si="293"/>
        <v>127107.99766468375</v>
      </c>
      <c r="AG521" s="49">
        <f t="shared" si="294"/>
        <v>98861.775961420688</v>
      </c>
      <c r="AH521" s="49">
        <f t="shared" si="295"/>
        <v>70615.55425815763</v>
      </c>
      <c r="AJ521" s="49">
        <f t="shared" si="282"/>
        <v>44589.561738554847</v>
      </c>
      <c r="AK521" s="49">
        <f t="shared" si="283"/>
        <v>37239.888067195403</v>
      </c>
      <c r="AL521" s="49">
        <f t="shared" si="284"/>
        <v>33076.32561452104</v>
      </c>
      <c r="AM521" s="49">
        <f t="shared" si="285"/>
        <v>32002.969189797044</v>
      </c>
      <c r="AN521" s="49">
        <f t="shared" si="286"/>
        <v>30929.612765073049</v>
      </c>
    </row>
    <row r="522" spans="2:40">
      <c r="B522" s="43" t="str">
        <f t="shared" si="279"/>
        <v>Asset 216</v>
      </c>
      <c r="F522" s="43" t="str">
        <f t="shared" ref="F522:L522" si="318">F274</f>
        <v>20 Kantoorgebouwen</v>
      </c>
      <c r="G522" s="43">
        <f t="shared" si="318"/>
        <v>2019</v>
      </c>
      <c r="H522" s="58">
        <f t="shared" si="318"/>
        <v>1170372.8470650064</v>
      </c>
      <c r="I522" s="43">
        <f t="shared" si="318"/>
        <v>2021</v>
      </c>
      <c r="J522" s="58">
        <f t="shared" si="318"/>
        <v>30</v>
      </c>
      <c r="K522" s="187">
        <f t="shared" si="318"/>
        <v>0</v>
      </c>
      <c r="L522" s="58">
        <f t="shared" si="318"/>
        <v>1118347.433267273</v>
      </c>
      <c r="N522" s="49">
        <f t="shared" si="290"/>
        <v>1118347.433267273</v>
      </c>
      <c r="P522" s="44">
        <f t="shared" si="281"/>
        <v>27.5</v>
      </c>
      <c r="R522" s="49">
        <f t="shared" si="312"/>
        <v>47580.599888098521</v>
      </c>
      <c r="S522" s="49">
        <f t="shared" si="312"/>
        <v>45331.335166115685</v>
      </c>
      <c r="T522" s="49">
        <f t="shared" si="312"/>
        <v>43188.399321899306</v>
      </c>
      <c r="U522" s="49">
        <f t="shared" si="312"/>
        <v>41146.765899409525</v>
      </c>
      <c r="V522" s="49">
        <f t="shared" si="312"/>
        <v>39201.646056891979</v>
      </c>
      <c r="X522" s="49">
        <f t="shared" si="313"/>
        <v>4066.7179391537202</v>
      </c>
      <c r="Y522" s="49">
        <f t="shared" si="313"/>
        <v>4066.7179391537202</v>
      </c>
      <c r="Z522" s="49">
        <f t="shared" si="313"/>
        <v>4066.7179391537202</v>
      </c>
      <c r="AA522" s="49">
        <f t="shared" si="313"/>
        <v>4066.7179391537202</v>
      </c>
      <c r="AB522" s="49">
        <f t="shared" si="313"/>
        <v>4066.7179391537202</v>
      </c>
      <c r="AD522" s="49">
        <f t="shared" si="291"/>
        <v>1066700.1154400208</v>
      </c>
      <c r="AE522" s="49">
        <f t="shared" si="292"/>
        <v>1017302.0623347515</v>
      </c>
      <c r="AF522" s="49">
        <f t="shared" si="293"/>
        <v>970046.94507369853</v>
      </c>
      <c r="AG522" s="49">
        <f t="shared" si="294"/>
        <v>924833.46123513533</v>
      </c>
      <c r="AH522" s="49">
        <f t="shared" si="295"/>
        <v>881565.09723908966</v>
      </c>
      <c r="AJ522" s="49">
        <f t="shared" si="282"/>
        <v>87915.121752212959</v>
      </c>
      <c r="AK522" s="49">
        <f t="shared" si="283"/>
        <v>82969.021162316203</v>
      </c>
      <c r="AL522" s="49">
        <f t="shared" si="284"/>
        <v>84116.901173853577</v>
      </c>
      <c r="AM522" s="49">
        <f t="shared" si="285"/>
        <v>80357.155365498387</v>
      </c>
      <c r="AN522" s="49">
        <f t="shared" si="286"/>
        <v>76767.837691131106</v>
      </c>
    </row>
    <row r="523" spans="2:40">
      <c r="B523" s="43" t="str">
        <f t="shared" si="279"/>
        <v>Asset 217</v>
      </c>
      <c r="F523" s="43" t="str">
        <f t="shared" ref="F523:L523" si="319">F275</f>
        <v>37 ICT middelen 1 (balancering)</v>
      </c>
      <c r="G523" s="43">
        <f t="shared" si="319"/>
        <v>2019</v>
      </c>
      <c r="H523" s="58">
        <f t="shared" si="319"/>
        <v>73704</v>
      </c>
      <c r="I523" s="43">
        <f t="shared" si="319"/>
        <v>2021</v>
      </c>
      <c r="J523" s="58">
        <f t="shared" si="319"/>
        <v>5</v>
      </c>
      <c r="K523" s="187">
        <f t="shared" si="319"/>
        <v>0</v>
      </c>
      <c r="L523" s="58">
        <f t="shared" si="319"/>
        <v>38415.114431999995</v>
      </c>
      <c r="N523" s="49">
        <f t="shared" si="290"/>
        <v>38415.114431999995</v>
      </c>
      <c r="P523" s="44">
        <f t="shared" si="281"/>
        <v>2.5</v>
      </c>
      <c r="R523" s="49">
        <f t="shared" si="312"/>
        <v>17978.273554175998</v>
      </c>
      <c r="S523" s="49">
        <f t="shared" si="312"/>
        <v>11063.552956416001</v>
      </c>
      <c r="T523" s="49">
        <f t="shared" si="312"/>
        <v>5531.7764782080003</v>
      </c>
      <c r="U523" s="49">
        <f t="shared" si="312"/>
        <v>0</v>
      </c>
      <c r="V523" s="49">
        <f t="shared" si="312"/>
        <v>0</v>
      </c>
      <c r="X523" s="49">
        <f t="shared" si="313"/>
        <v>1536.6045772799998</v>
      </c>
      <c r="Y523" s="49">
        <f t="shared" si="313"/>
        <v>1536.6045772799998</v>
      </c>
      <c r="Z523" s="49">
        <f t="shared" si="313"/>
        <v>768.30228863999992</v>
      </c>
      <c r="AA523" s="49">
        <f t="shared" si="313"/>
        <v>0</v>
      </c>
      <c r="AB523" s="49">
        <f t="shared" si="313"/>
        <v>0</v>
      </c>
      <c r="AD523" s="49">
        <f t="shared" si="291"/>
        <v>18900.236300543998</v>
      </c>
      <c r="AE523" s="49">
        <f t="shared" si="292"/>
        <v>6300.0787668479979</v>
      </c>
      <c r="AF523" s="49">
        <f t="shared" si="293"/>
        <v>-2.2737367544323206E-12</v>
      </c>
      <c r="AG523" s="49">
        <f t="shared" si="294"/>
        <v>0</v>
      </c>
      <c r="AH523" s="49">
        <f t="shared" si="295"/>
        <v>0</v>
      </c>
      <c r="AJ523" s="49">
        <f t="shared" si="282"/>
        <v>20157.486165674491</v>
      </c>
      <c r="AK523" s="49">
        <f t="shared" si="283"/>
        <v>12808.060133001985</v>
      </c>
      <c r="AL523" s="49">
        <f t="shared" si="284"/>
        <v>6300.0787668480007</v>
      </c>
      <c r="AM523" s="49">
        <f t="shared" si="285"/>
        <v>0</v>
      </c>
      <c r="AN523" s="49">
        <f t="shared" si="286"/>
        <v>0</v>
      </c>
    </row>
    <row r="524" spans="2:40">
      <c r="B524" s="43" t="str">
        <f t="shared" si="279"/>
        <v>Asset 218</v>
      </c>
      <c r="F524" s="43" t="str">
        <f t="shared" ref="F524:L524" si="320">F276</f>
        <v>37 ICT middelen 1 (gaschromatografen en comptabele meting)</v>
      </c>
      <c r="G524" s="43">
        <f t="shared" si="320"/>
        <v>2019</v>
      </c>
      <c r="H524" s="58">
        <f t="shared" si="320"/>
        <v>138775.45971332947</v>
      </c>
      <c r="I524" s="43">
        <f t="shared" si="320"/>
        <v>2021</v>
      </c>
      <c r="J524" s="58">
        <f t="shared" si="320"/>
        <v>5</v>
      </c>
      <c r="K524" s="187">
        <f t="shared" si="320"/>
        <v>0</v>
      </c>
      <c r="L524" s="58">
        <f t="shared" si="320"/>
        <v>72330.879806265031</v>
      </c>
      <c r="N524" s="49">
        <f t="shared" si="290"/>
        <v>72330.879806265031</v>
      </c>
      <c r="P524" s="44">
        <f t="shared" si="281"/>
        <v>2.5</v>
      </c>
      <c r="R524" s="49">
        <f t="shared" si="312"/>
        <v>33850.85174933204</v>
      </c>
      <c r="S524" s="49">
        <f t="shared" si="312"/>
        <v>20831.293384204328</v>
      </c>
      <c r="T524" s="49">
        <f t="shared" si="312"/>
        <v>10415.646692102164</v>
      </c>
      <c r="U524" s="49">
        <f t="shared" si="312"/>
        <v>0</v>
      </c>
      <c r="V524" s="49">
        <f t="shared" si="312"/>
        <v>0</v>
      </c>
      <c r="X524" s="49">
        <f t="shared" si="313"/>
        <v>2893.2351922506018</v>
      </c>
      <c r="Y524" s="49">
        <f t="shared" si="313"/>
        <v>2893.2351922506009</v>
      </c>
      <c r="Z524" s="49">
        <f t="shared" si="313"/>
        <v>1446.6175961253005</v>
      </c>
      <c r="AA524" s="49">
        <f t="shared" si="313"/>
        <v>0</v>
      </c>
      <c r="AB524" s="49">
        <f t="shared" si="313"/>
        <v>0</v>
      </c>
      <c r="AD524" s="49">
        <f t="shared" si="291"/>
        <v>35586.792864682393</v>
      </c>
      <c r="AE524" s="49">
        <f t="shared" si="292"/>
        <v>11862.264288227465</v>
      </c>
      <c r="AF524" s="49">
        <f t="shared" si="293"/>
        <v>6.8212102632969618E-13</v>
      </c>
      <c r="AG524" s="49">
        <f t="shared" si="294"/>
        <v>0</v>
      </c>
      <c r="AH524" s="49">
        <f t="shared" si="295"/>
        <v>0</v>
      </c>
      <c r="AJ524" s="49">
        <f t="shared" si="282"/>
        <v>37954.037898981842</v>
      </c>
      <c r="AK524" s="49">
        <f t="shared" si="283"/>
        <v>24115.983297966435</v>
      </c>
      <c r="AL524" s="49">
        <f t="shared" si="284"/>
        <v>11862.264288227465</v>
      </c>
      <c r="AM524" s="49">
        <f t="shared" si="285"/>
        <v>0</v>
      </c>
      <c r="AN524" s="49">
        <f t="shared" si="286"/>
        <v>0</v>
      </c>
    </row>
    <row r="525" spans="2:40">
      <c r="B525" s="43" t="str">
        <f t="shared" si="279"/>
        <v>Asset 219</v>
      </c>
      <c r="F525" s="43" t="str">
        <f t="shared" ref="F525:L525" si="321">F277</f>
        <v>10 Gereedschap</v>
      </c>
      <c r="G525" s="43">
        <f t="shared" si="321"/>
        <v>2019</v>
      </c>
      <c r="H525" s="58">
        <f t="shared" si="321"/>
        <v>142771.1801450084</v>
      </c>
      <c r="I525" s="43">
        <f t="shared" si="321"/>
        <v>2021</v>
      </c>
      <c r="J525" s="58">
        <f t="shared" si="321"/>
        <v>10</v>
      </c>
      <c r="K525" s="187">
        <f t="shared" si="321"/>
        <v>1</v>
      </c>
      <c r="L525" s="58">
        <f t="shared" si="321"/>
        <v>111620.22189152931</v>
      </c>
      <c r="N525" s="49">
        <f t="shared" si="290"/>
        <v>111620.22189152931</v>
      </c>
      <c r="P525" s="44">
        <f t="shared" si="281"/>
        <v>7.5</v>
      </c>
      <c r="R525" s="49">
        <f t="shared" si="312"/>
        <v>17412.754615078575</v>
      </c>
      <c r="S525" s="49">
        <f t="shared" si="312"/>
        <v>14394.543815131619</v>
      </c>
      <c r="T525" s="49">
        <f t="shared" si="312"/>
        <v>12481.982049484761</v>
      </c>
      <c r="U525" s="49">
        <f t="shared" si="312"/>
        <v>12481.982049484761</v>
      </c>
      <c r="V525" s="49">
        <f t="shared" si="312"/>
        <v>12481.982049484761</v>
      </c>
      <c r="X525" s="49">
        <f t="shared" si="313"/>
        <v>1488.2696252203907</v>
      </c>
      <c r="Y525" s="49">
        <f t="shared" si="313"/>
        <v>1488.2696252203907</v>
      </c>
      <c r="Z525" s="49">
        <f t="shared" si="313"/>
        <v>1488.2696252203907</v>
      </c>
      <c r="AA525" s="49">
        <f t="shared" si="313"/>
        <v>1488.2696252203907</v>
      </c>
      <c r="AB525" s="49">
        <f t="shared" si="313"/>
        <v>1488.2696252203907</v>
      </c>
      <c r="AD525" s="49">
        <f t="shared" si="291"/>
        <v>92719.197651230337</v>
      </c>
      <c r="AE525" s="49">
        <f t="shared" si="292"/>
        <v>76836.384210878328</v>
      </c>
      <c r="AF525" s="49">
        <f t="shared" si="293"/>
        <v>62866.13253617318</v>
      </c>
      <c r="AG525" s="49">
        <f t="shared" si="294"/>
        <v>48895.880861468031</v>
      </c>
      <c r="AH525" s="49">
        <f t="shared" si="295"/>
        <v>34925.629186762882</v>
      </c>
      <c r="AJ525" s="49">
        <f t="shared" si="282"/>
        <v>22053.476960440796</v>
      </c>
      <c r="AK525" s="49">
        <f t="shared" si="283"/>
        <v>18418.414119310997</v>
      </c>
      <c r="AL525" s="49">
        <f t="shared" si="284"/>
        <v>16359.164711079733</v>
      </c>
      <c r="AM525" s="49">
        <f t="shared" si="285"/>
        <v>15828.295147440938</v>
      </c>
      <c r="AN525" s="49">
        <f t="shared" si="286"/>
        <v>15297.425583802142</v>
      </c>
    </row>
    <row r="526" spans="2:40">
      <c r="B526" s="43" t="str">
        <f t="shared" si="279"/>
        <v>Asset 220</v>
      </c>
      <c r="F526" s="43" t="str">
        <f t="shared" ref="F526:L526" si="322">F278</f>
        <v>39 ICT middelen 3</v>
      </c>
      <c r="G526" s="43">
        <f t="shared" si="322"/>
        <v>2018</v>
      </c>
      <c r="H526" s="58">
        <f t="shared" si="322"/>
        <v>66462443.599999994</v>
      </c>
      <c r="I526" s="43">
        <f t="shared" si="322"/>
        <v>2021</v>
      </c>
      <c r="J526" s="58">
        <f t="shared" si="322"/>
        <v>15</v>
      </c>
      <c r="K526" s="187">
        <f t="shared" si="322"/>
        <v>1</v>
      </c>
      <c r="L526" s="58">
        <f t="shared" si="322"/>
        <v>53753217.800323352</v>
      </c>
      <c r="N526" s="49">
        <f t="shared" si="290"/>
        <v>53753217.800323352</v>
      </c>
      <c r="P526" s="44">
        <f t="shared" si="281"/>
        <v>11.5</v>
      </c>
      <c r="R526" s="49">
        <f t="shared" si="312"/>
        <v>5468805.637076376</v>
      </c>
      <c r="S526" s="49">
        <f t="shared" si="312"/>
        <v>4850592.8259286107</v>
      </c>
      <c r="T526" s="49">
        <f t="shared" si="312"/>
        <v>4302264.9412584202</v>
      </c>
      <c r="U526" s="49">
        <f t="shared" si="312"/>
        <v>3971321.4842385412</v>
      </c>
      <c r="V526" s="49">
        <f t="shared" si="312"/>
        <v>3971321.4842385412</v>
      </c>
      <c r="X526" s="49">
        <f t="shared" si="313"/>
        <v>467419.28522020311</v>
      </c>
      <c r="Y526" s="49">
        <f t="shared" si="313"/>
        <v>467419.28522020311</v>
      </c>
      <c r="Z526" s="49">
        <f t="shared" si="313"/>
        <v>467419.28522020311</v>
      </c>
      <c r="AA526" s="49">
        <f t="shared" si="313"/>
        <v>467419.28522020311</v>
      </c>
      <c r="AB526" s="49">
        <f t="shared" si="313"/>
        <v>467419.28522020311</v>
      </c>
      <c r="AD526" s="49">
        <f t="shared" si="291"/>
        <v>47816992.878026769</v>
      </c>
      <c r="AE526" s="49">
        <f t="shared" si="292"/>
        <v>42498980.766877949</v>
      </c>
      <c r="AF526" s="49">
        <f t="shared" si="293"/>
        <v>37729296.54039932</v>
      </c>
      <c r="AG526" s="49">
        <f t="shared" si="294"/>
        <v>33290555.770940576</v>
      </c>
      <c r="AH526" s="49">
        <f t="shared" si="295"/>
        <v>28851815.001481831</v>
      </c>
      <c r="AJ526" s="49">
        <f t="shared" si="282"/>
        <v>7562002.6801494891</v>
      </c>
      <c r="AK526" s="49">
        <f t="shared" si="283"/>
        <v>6720478.4764557863</v>
      </c>
      <c r="AL526" s="49">
        <f t="shared" si="284"/>
        <v>6203397.4950137977</v>
      </c>
      <c r="AM526" s="49">
        <f t="shared" si="285"/>
        <v>5703781.888754487</v>
      </c>
      <c r="AN526" s="49">
        <f t="shared" si="286"/>
        <v>5535109.739515054</v>
      </c>
    </row>
    <row r="527" spans="2:40">
      <c r="B527" s="43" t="str">
        <f t="shared" si="279"/>
        <v>Asset 221</v>
      </c>
      <c r="F527" s="43" t="str">
        <f t="shared" ref="F527:L527" si="323">F279</f>
        <v>39 ICT middelen 3 (balancering)</v>
      </c>
      <c r="G527" s="43">
        <f t="shared" si="323"/>
        <v>2018</v>
      </c>
      <c r="H527" s="58">
        <f t="shared" si="323"/>
        <v>13091088</v>
      </c>
      <c r="I527" s="43">
        <f t="shared" si="323"/>
        <v>2021</v>
      </c>
      <c r="J527" s="58">
        <f t="shared" si="323"/>
        <v>15</v>
      </c>
      <c r="K527" s="187">
        <f t="shared" si="323"/>
        <v>0</v>
      </c>
      <c r="L527" s="58">
        <f t="shared" si="323"/>
        <v>10587755.526147995</v>
      </c>
      <c r="N527" s="49">
        <f t="shared" si="290"/>
        <v>10587755.526147995</v>
      </c>
      <c r="P527" s="44">
        <f t="shared" si="281"/>
        <v>11.5</v>
      </c>
      <c r="R527" s="49">
        <f t="shared" ref="R527:V536" si="324">IF(R$305&lt;=$G527+$J527,VDB($L527*(1-$F$25),0,$P527,R$305-2022,MIN(R$305-2021,$P527),$F$22),0)</f>
        <v>1077189.0404863614</v>
      </c>
      <c r="S527" s="49">
        <f t="shared" si="324"/>
        <v>955419.84460529429</v>
      </c>
      <c r="T527" s="49">
        <f t="shared" si="324"/>
        <v>847415.86217165238</v>
      </c>
      <c r="U527" s="49">
        <f t="shared" si="324"/>
        <v>782230.02661998675</v>
      </c>
      <c r="V527" s="49">
        <f t="shared" si="324"/>
        <v>782230.02661998675</v>
      </c>
      <c r="X527" s="49">
        <f t="shared" ref="X527:AB536" si="325">IF(X$305&lt;=$G527+$J527,VDB($L527*$F$25,0,$P527,X$305-2022,MIN(X$305-2021,$P527),1),0)</f>
        <v>92067.439357808646</v>
      </c>
      <c r="Y527" s="49">
        <f t="shared" si="325"/>
        <v>92067.439357808646</v>
      </c>
      <c r="Z527" s="49">
        <f t="shared" si="325"/>
        <v>92067.439357808646</v>
      </c>
      <c r="AA527" s="49">
        <f t="shared" si="325"/>
        <v>92067.439357808646</v>
      </c>
      <c r="AB527" s="49">
        <f t="shared" si="325"/>
        <v>92067.439357808646</v>
      </c>
      <c r="AD527" s="49">
        <f t="shared" si="291"/>
        <v>9418499.0463038255</v>
      </c>
      <c r="AE527" s="49">
        <f t="shared" si="292"/>
        <v>8371011.7623407217</v>
      </c>
      <c r="AF527" s="49">
        <f t="shared" si="293"/>
        <v>7431528.4608112602</v>
      </c>
      <c r="AG527" s="49">
        <f t="shared" si="294"/>
        <v>6557230.9948334647</v>
      </c>
      <c r="AH527" s="49">
        <f t="shared" si="295"/>
        <v>5682933.5288556693</v>
      </c>
      <c r="AJ527" s="49">
        <f t="shared" si="282"/>
        <v>1489485.4474185</v>
      </c>
      <c r="AK527" s="49">
        <f t="shared" si="283"/>
        <v>1323730.6721203467</v>
      </c>
      <c r="AL527" s="49">
        <f t="shared" si="284"/>
        <v>1221881.3830402889</v>
      </c>
      <c r="AM527" s="49">
        <f t="shared" si="285"/>
        <v>1123472.243781467</v>
      </c>
      <c r="AN527" s="49">
        <f t="shared" si="286"/>
        <v>1090248.9400743109</v>
      </c>
    </row>
    <row r="528" spans="2:40">
      <c r="B528" s="43" t="str">
        <f t="shared" si="279"/>
        <v>Asset 222</v>
      </c>
      <c r="F528" s="43" t="str">
        <f t="shared" ref="F528:L528" si="326">F280</f>
        <v>39 ICT middelen 3 (KC)</v>
      </c>
      <c r="G528" s="43">
        <f t="shared" si="326"/>
        <v>2019</v>
      </c>
      <c r="H528" s="58">
        <f t="shared" si="326"/>
        <v>510273.00000000006</v>
      </c>
      <c r="I528" s="43">
        <f t="shared" si="326"/>
        <v>2021</v>
      </c>
      <c r="J528" s="58">
        <f t="shared" si="326"/>
        <v>15</v>
      </c>
      <c r="K528" s="187">
        <f t="shared" si="326"/>
        <v>0</v>
      </c>
      <c r="L528" s="58">
        <f t="shared" si="326"/>
        <v>443263.94964000006</v>
      </c>
      <c r="N528" s="49">
        <f t="shared" si="290"/>
        <v>443263.94964000006</v>
      </c>
      <c r="P528" s="44">
        <f t="shared" si="281"/>
        <v>12.5</v>
      </c>
      <c r="R528" s="49">
        <f t="shared" si="324"/>
        <v>41489.505686304015</v>
      </c>
      <c r="S528" s="49">
        <f t="shared" si="324"/>
        <v>37174.597094928395</v>
      </c>
      <c r="T528" s="49">
        <f t="shared" si="324"/>
        <v>33308.43899705584</v>
      </c>
      <c r="U528" s="49">
        <f t="shared" si="324"/>
        <v>30206.843462917033</v>
      </c>
      <c r="V528" s="49">
        <f t="shared" si="324"/>
        <v>30206.843462917033</v>
      </c>
      <c r="X528" s="49">
        <f t="shared" si="325"/>
        <v>3546.1115971200006</v>
      </c>
      <c r="Y528" s="49">
        <f t="shared" si="325"/>
        <v>3546.1115971200006</v>
      </c>
      <c r="Z528" s="49">
        <f t="shared" si="325"/>
        <v>3546.1115971200006</v>
      </c>
      <c r="AA528" s="49">
        <f t="shared" si="325"/>
        <v>3546.1115971200006</v>
      </c>
      <c r="AB528" s="49">
        <f t="shared" si="325"/>
        <v>3546.1115971200006</v>
      </c>
      <c r="AD528" s="49">
        <f t="shared" si="291"/>
        <v>398228.33235657605</v>
      </c>
      <c r="AE528" s="49">
        <f t="shared" si="292"/>
        <v>357507.62366452767</v>
      </c>
      <c r="AF528" s="49">
        <f t="shared" si="293"/>
        <v>320653.07307035179</v>
      </c>
      <c r="AG528" s="49">
        <f t="shared" si="294"/>
        <v>286900.11801031476</v>
      </c>
      <c r="AH528" s="49">
        <f t="shared" si="295"/>
        <v>253147.16295027774</v>
      </c>
      <c r="AJ528" s="49">
        <f t="shared" si="282"/>
        <v>58575.380583547601</v>
      </c>
      <c r="AK528" s="49">
        <f t="shared" si="283"/>
        <v>52518.460272977805</v>
      </c>
      <c r="AL528" s="49">
        <f t="shared" si="284"/>
        <v>49039.367370849206</v>
      </c>
      <c r="AM528" s="49">
        <f t="shared" si="285"/>
        <v>44655.159544429</v>
      </c>
      <c r="AN528" s="49">
        <f t="shared" si="286"/>
        <v>43372.547252147589</v>
      </c>
    </row>
    <row r="529" spans="2:40">
      <c r="B529" s="43" t="str">
        <f t="shared" si="279"/>
        <v>Asset 223</v>
      </c>
      <c r="F529" s="43" t="str">
        <f t="shared" ref="F529:L529" si="327">F281</f>
        <v>37 ICT middelen 1</v>
      </c>
      <c r="G529" s="43">
        <f t="shared" si="327"/>
        <v>2020</v>
      </c>
      <c r="H529" s="58">
        <f t="shared" si="327"/>
        <v>4054436.8604233577</v>
      </c>
      <c r="I529" s="43">
        <f t="shared" si="327"/>
        <v>2021</v>
      </c>
      <c r="J529" s="58">
        <f t="shared" si="327"/>
        <v>5</v>
      </c>
      <c r="K529" s="187">
        <f t="shared" si="327"/>
        <v>1</v>
      </c>
      <c r="L529" s="58">
        <f t="shared" si="327"/>
        <v>2883515.4951330922</v>
      </c>
      <c r="N529" s="49">
        <f t="shared" si="290"/>
        <v>2883515.4951330922</v>
      </c>
      <c r="P529" s="44">
        <f t="shared" si="281"/>
        <v>3.5</v>
      </c>
      <c r="R529" s="49">
        <f t="shared" si="324"/>
        <v>963918.03694449086</v>
      </c>
      <c r="S529" s="49">
        <f t="shared" si="324"/>
        <v>652498.36347011686</v>
      </c>
      <c r="T529" s="49">
        <f t="shared" si="324"/>
        <v>652498.36347011686</v>
      </c>
      <c r="U529" s="49">
        <f t="shared" si="324"/>
        <v>326249.18173505843</v>
      </c>
      <c r="V529" s="49">
        <f t="shared" si="324"/>
        <v>0</v>
      </c>
      <c r="X529" s="49">
        <f t="shared" si="325"/>
        <v>82386.157003802626</v>
      </c>
      <c r="Y529" s="49">
        <f t="shared" si="325"/>
        <v>82386.157003802626</v>
      </c>
      <c r="Z529" s="49">
        <f t="shared" si="325"/>
        <v>82386.157003802626</v>
      </c>
      <c r="AA529" s="49">
        <f t="shared" si="325"/>
        <v>41193.078501901313</v>
      </c>
      <c r="AB529" s="49">
        <f t="shared" si="325"/>
        <v>0</v>
      </c>
      <c r="AD529" s="49">
        <f t="shared" si="291"/>
        <v>1837211.3011847986</v>
      </c>
      <c r="AE529" s="49">
        <f t="shared" si="292"/>
        <v>1102326.780710879</v>
      </c>
      <c r="AF529" s="49">
        <f t="shared" si="293"/>
        <v>367442.26023695956</v>
      </c>
      <c r="AG529" s="49">
        <f t="shared" si="294"/>
        <v>-1.8917489796876907E-10</v>
      </c>
      <c r="AH529" s="49">
        <f t="shared" si="295"/>
        <v>0</v>
      </c>
      <c r="AJ529" s="49">
        <f t="shared" si="282"/>
        <v>1108769.3781885765</v>
      </c>
      <c r="AK529" s="49">
        <f t="shared" si="283"/>
        <v>771261.30423737853</v>
      </c>
      <c r="AL529" s="49">
        <f t="shared" si="284"/>
        <v>748847.32636292395</v>
      </c>
      <c r="AM529" s="49">
        <f t="shared" si="285"/>
        <v>367442.26023695973</v>
      </c>
      <c r="AN529" s="49">
        <f t="shared" si="286"/>
        <v>0</v>
      </c>
    </row>
    <row r="530" spans="2:40">
      <c r="B530" s="43" t="str">
        <f t="shared" si="279"/>
        <v>Asset 224</v>
      </c>
      <c r="F530" s="43" t="str">
        <f t="shared" ref="F530:L530" si="328">F282</f>
        <v>11 Werktuigen</v>
      </c>
      <c r="G530" s="43">
        <f t="shared" si="328"/>
        <v>2021</v>
      </c>
      <c r="H530" s="58">
        <f t="shared" si="328"/>
        <v>2667062.5363170211</v>
      </c>
      <c r="I530" s="43">
        <f t="shared" si="328"/>
        <v>2021</v>
      </c>
      <c r="J530" s="58">
        <f t="shared" si="328"/>
        <v>10</v>
      </c>
      <c r="K530" s="187">
        <f t="shared" si="328"/>
        <v>1</v>
      </c>
      <c r="L530" s="58">
        <f t="shared" si="328"/>
        <v>2533709.4095011703</v>
      </c>
      <c r="N530" s="49">
        <f t="shared" si="290"/>
        <v>2533709.4095011703</v>
      </c>
      <c r="P530" s="44">
        <f t="shared" si="281"/>
        <v>9.5</v>
      </c>
      <c r="R530" s="49">
        <f t="shared" si="324"/>
        <v>312046.31674909149</v>
      </c>
      <c r="S530" s="49">
        <f t="shared" si="324"/>
        <v>269345.24182553164</v>
      </c>
      <c r="T530" s="49">
        <f t="shared" si="324"/>
        <v>232487.47189151149</v>
      </c>
      <c r="U530" s="49">
        <f t="shared" si="324"/>
        <v>225609.14432075669</v>
      </c>
      <c r="V530" s="49">
        <f t="shared" si="324"/>
        <v>225609.14432075669</v>
      </c>
      <c r="X530" s="49">
        <f t="shared" si="325"/>
        <v>26670.625363170217</v>
      </c>
      <c r="Y530" s="49">
        <f t="shared" si="325"/>
        <v>26670.625363170217</v>
      </c>
      <c r="Z530" s="49">
        <f t="shared" si="325"/>
        <v>26670.625363170217</v>
      </c>
      <c r="AA530" s="49">
        <f t="shared" si="325"/>
        <v>26670.625363170217</v>
      </c>
      <c r="AB530" s="49">
        <f t="shared" si="325"/>
        <v>26670.625363170217</v>
      </c>
      <c r="AD530" s="49">
        <f t="shared" si="291"/>
        <v>2194992.4673889084</v>
      </c>
      <c r="AE530" s="49">
        <f t="shared" si="292"/>
        <v>1898976.6002002065</v>
      </c>
      <c r="AF530" s="49">
        <f t="shared" si="293"/>
        <v>1639818.5029455249</v>
      </c>
      <c r="AG530" s="49">
        <f t="shared" si="294"/>
        <v>1387538.733261598</v>
      </c>
      <c r="AH530" s="49">
        <f t="shared" si="295"/>
        <v>1135258.9635776712</v>
      </c>
      <c r="AJ530" s="49">
        <f t="shared" si="282"/>
        <v>413346.68600348465</v>
      </c>
      <c r="AK530" s="49">
        <f t="shared" si="283"/>
        <v>358682.09499530867</v>
      </c>
      <c r="AL530" s="49">
        <f t="shared" si="284"/>
        <v>321471.20036661165</v>
      </c>
      <c r="AM530" s="49">
        <f t="shared" si="285"/>
        <v>305006.24154786766</v>
      </c>
      <c r="AN530" s="49">
        <f t="shared" si="286"/>
        <v>295419.6102998784</v>
      </c>
    </row>
    <row r="531" spans="2:40">
      <c r="B531" s="43" t="str">
        <f t="shared" si="279"/>
        <v>Asset 225</v>
      </c>
      <c r="F531" s="43" t="str">
        <f t="shared" ref="F531:L531" si="329">F283</f>
        <v>10 Gereedschap</v>
      </c>
      <c r="G531" s="43">
        <f t="shared" si="329"/>
        <v>2021</v>
      </c>
      <c r="H531" s="58">
        <f t="shared" si="329"/>
        <v>467492.45719026914</v>
      </c>
      <c r="I531" s="43">
        <f t="shared" si="329"/>
        <v>2021</v>
      </c>
      <c r="J531" s="58">
        <f t="shared" si="329"/>
        <v>10</v>
      </c>
      <c r="K531" s="187">
        <f t="shared" si="329"/>
        <v>1</v>
      </c>
      <c r="L531" s="58">
        <f t="shared" si="329"/>
        <v>444117.83433075569</v>
      </c>
      <c r="N531" s="49">
        <f t="shared" si="290"/>
        <v>444117.83433075569</v>
      </c>
      <c r="P531" s="44">
        <f t="shared" si="281"/>
        <v>9.5</v>
      </c>
      <c r="R531" s="49">
        <f t="shared" si="324"/>
        <v>54696.617491261495</v>
      </c>
      <c r="S531" s="49">
        <f t="shared" si="324"/>
        <v>47211.817202983599</v>
      </c>
      <c r="T531" s="49">
        <f t="shared" si="324"/>
        <v>40751.252743627949</v>
      </c>
      <c r="U531" s="49">
        <f t="shared" si="324"/>
        <v>39545.594378431859</v>
      </c>
      <c r="V531" s="49">
        <f t="shared" si="324"/>
        <v>39545.594378431859</v>
      </c>
      <c r="X531" s="49">
        <f t="shared" si="325"/>
        <v>4674.9245719026922</v>
      </c>
      <c r="Y531" s="49">
        <f t="shared" si="325"/>
        <v>4674.9245719026922</v>
      </c>
      <c r="Z531" s="49">
        <f t="shared" si="325"/>
        <v>4674.9245719026922</v>
      </c>
      <c r="AA531" s="49">
        <f t="shared" si="325"/>
        <v>4674.9245719026922</v>
      </c>
      <c r="AB531" s="49">
        <f t="shared" si="325"/>
        <v>4674.9245719026922</v>
      </c>
      <c r="AD531" s="49">
        <f t="shared" si="291"/>
        <v>384746.29226759152</v>
      </c>
      <c r="AE531" s="49">
        <f t="shared" si="292"/>
        <v>332859.55049270525</v>
      </c>
      <c r="AF531" s="49">
        <f t="shared" si="293"/>
        <v>287433.37317717465</v>
      </c>
      <c r="AG531" s="49">
        <f t="shared" si="294"/>
        <v>243212.85422684011</v>
      </c>
      <c r="AH531" s="49">
        <f t="shared" si="295"/>
        <v>198992.33527650556</v>
      </c>
      <c r="AJ531" s="49">
        <f t="shared" si="282"/>
        <v>72452.91600026231</v>
      </c>
      <c r="AK531" s="49">
        <f t="shared" si="283"/>
        <v>62871.106941145568</v>
      </c>
      <c r="AL531" s="49">
        <f t="shared" si="284"/>
        <v>56348.645496263278</v>
      </c>
      <c r="AM531" s="49">
        <f t="shared" si="285"/>
        <v>53462.607410954479</v>
      </c>
      <c r="AN531" s="49">
        <f t="shared" si="286"/>
        <v>51782.227690841763</v>
      </c>
    </row>
    <row r="532" spans="2:40">
      <c r="B532" s="43" t="str">
        <f t="shared" si="279"/>
        <v>Asset 226</v>
      </c>
      <c r="F532" s="43" t="str">
        <f t="shared" ref="F532:L532" si="330">F284</f>
        <v>38 ICT middelen 2</v>
      </c>
      <c r="G532" s="43">
        <f t="shared" si="330"/>
        <v>2021</v>
      </c>
      <c r="H532" s="58">
        <f t="shared" si="330"/>
        <v>3432262.7310020467</v>
      </c>
      <c r="I532" s="43">
        <f t="shared" si="330"/>
        <v>2021</v>
      </c>
      <c r="J532" s="58">
        <f t="shared" si="330"/>
        <v>10</v>
      </c>
      <c r="K532" s="187">
        <f t="shared" si="330"/>
        <v>1</v>
      </c>
      <c r="L532" s="58">
        <f t="shared" si="330"/>
        <v>3260649.5944519443</v>
      </c>
      <c r="N532" s="49">
        <f t="shared" si="290"/>
        <v>3260649.5944519443</v>
      </c>
      <c r="P532" s="44">
        <f t="shared" si="281"/>
        <v>9.5</v>
      </c>
      <c r="R532" s="49">
        <f t="shared" si="324"/>
        <v>401574.73952723952</v>
      </c>
      <c r="S532" s="49">
        <f t="shared" si="324"/>
        <v>346622.40674982779</v>
      </c>
      <c r="T532" s="49">
        <f t="shared" si="324"/>
        <v>299189.8668787987</v>
      </c>
      <c r="U532" s="49">
        <f t="shared" si="324"/>
        <v>290338.09566936677</v>
      </c>
      <c r="V532" s="49">
        <f t="shared" si="324"/>
        <v>290338.09566936677</v>
      </c>
      <c r="X532" s="49">
        <f t="shared" si="325"/>
        <v>34322.627310020471</v>
      </c>
      <c r="Y532" s="49">
        <f t="shared" si="325"/>
        <v>34322.627310020463</v>
      </c>
      <c r="Z532" s="49">
        <f t="shared" si="325"/>
        <v>34322.627310020463</v>
      </c>
      <c r="AA532" s="49">
        <f t="shared" si="325"/>
        <v>34322.627310020463</v>
      </c>
      <c r="AB532" s="49">
        <f t="shared" si="325"/>
        <v>34322.627310020463</v>
      </c>
      <c r="AD532" s="49">
        <f t="shared" si="291"/>
        <v>2824752.2276146845</v>
      </c>
      <c r="AE532" s="49">
        <f t="shared" si="292"/>
        <v>2443807.1935548363</v>
      </c>
      <c r="AF532" s="49">
        <f t="shared" si="293"/>
        <v>2110294.6993660172</v>
      </c>
      <c r="AG532" s="49">
        <f t="shared" si="294"/>
        <v>1785633.97638663</v>
      </c>
      <c r="AH532" s="49">
        <f t="shared" si="295"/>
        <v>1460973.2534072427</v>
      </c>
      <c r="AJ532" s="49">
        <f t="shared" si="282"/>
        <v>531938.94257615926</v>
      </c>
      <c r="AK532" s="49">
        <f t="shared" si="283"/>
        <v>461590.67144715786</v>
      </c>
      <c r="AL532" s="49">
        <f t="shared" si="284"/>
        <v>413703.69276472781</v>
      </c>
      <c r="AM532" s="49">
        <f t="shared" si="285"/>
        <v>392514.81408207916</v>
      </c>
      <c r="AN532" s="49">
        <f t="shared" si="286"/>
        <v>380177.70660886244</v>
      </c>
    </row>
    <row r="533" spans="2:40">
      <c r="B533" s="43" t="str">
        <f t="shared" si="279"/>
        <v>Asset 227</v>
      </c>
      <c r="F533" s="43" t="str">
        <f t="shared" ref="F533:L533" si="331">F285</f>
        <v>37 ICT middelen 1</v>
      </c>
      <c r="G533" s="43">
        <f t="shared" si="331"/>
        <v>2021</v>
      </c>
      <c r="H533" s="58">
        <f t="shared" si="331"/>
        <v>8176022.700880779</v>
      </c>
      <c r="I533" s="43">
        <f t="shared" si="331"/>
        <v>2021</v>
      </c>
      <c r="J533" s="58">
        <f t="shared" si="331"/>
        <v>5</v>
      </c>
      <c r="K533" s="187">
        <f t="shared" si="331"/>
        <v>1</v>
      </c>
      <c r="L533" s="58">
        <f t="shared" si="331"/>
        <v>7358420.4307927005</v>
      </c>
      <c r="N533" s="49">
        <f t="shared" si="290"/>
        <v>7358420.4307927005</v>
      </c>
      <c r="P533" s="44">
        <f t="shared" si="281"/>
        <v>4.5</v>
      </c>
      <c r="R533" s="49">
        <f t="shared" si="324"/>
        <v>1913189.3120061024</v>
      </c>
      <c r="S533" s="49">
        <f t="shared" si="324"/>
        <v>1360490.1774265615</v>
      </c>
      <c r="T533" s="49">
        <f t="shared" si="324"/>
        <v>1339559.5593123063</v>
      </c>
      <c r="U533" s="49">
        <f t="shared" si="324"/>
        <v>1339559.5593123063</v>
      </c>
      <c r="V533" s="49">
        <f t="shared" si="324"/>
        <v>669779.77965615317</v>
      </c>
      <c r="X533" s="49">
        <f t="shared" si="325"/>
        <v>163520.45401761556</v>
      </c>
      <c r="Y533" s="49">
        <f t="shared" si="325"/>
        <v>163520.45401761559</v>
      </c>
      <c r="Z533" s="49">
        <f t="shared" si="325"/>
        <v>163520.45401761559</v>
      </c>
      <c r="AA533" s="49">
        <f t="shared" si="325"/>
        <v>163520.45401761559</v>
      </c>
      <c r="AB533" s="49">
        <f t="shared" si="325"/>
        <v>81760.227008807793</v>
      </c>
      <c r="AD533" s="49">
        <f t="shared" si="291"/>
        <v>5281710.6647689817</v>
      </c>
      <c r="AE533" s="49">
        <f t="shared" si="292"/>
        <v>3757700.0333248046</v>
      </c>
      <c r="AF533" s="49">
        <f t="shared" si="293"/>
        <v>2254620.0199948829</v>
      </c>
      <c r="AG533" s="49">
        <f t="shared" si="294"/>
        <v>751540.00666496088</v>
      </c>
      <c r="AH533" s="49">
        <f t="shared" si="295"/>
        <v>-8.7311491370201111E-11</v>
      </c>
      <c r="AJ533" s="49">
        <f t="shared" si="282"/>
        <v>2256287.9286258635</v>
      </c>
      <c r="AK533" s="49">
        <f t="shared" si="283"/>
        <v>1648014.7325438957</v>
      </c>
      <c r="AL533" s="49">
        <f t="shared" si="284"/>
        <v>1588755.5740897276</v>
      </c>
      <c r="AM533" s="49">
        <f t="shared" si="285"/>
        <v>1531638.5335831905</v>
      </c>
      <c r="AN533" s="49">
        <f t="shared" si="286"/>
        <v>751540.00666496099</v>
      </c>
    </row>
    <row r="534" spans="2:40">
      <c r="B534" s="43" t="str">
        <f t="shared" si="279"/>
        <v>Asset 228</v>
      </c>
      <c r="F534" s="43" t="str">
        <f t="shared" ref="F534:L534" si="332">F286</f>
        <v>39 ICT middelen 3</v>
      </c>
      <c r="G534" s="43">
        <f t="shared" si="332"/>
        <v>2019</v>
      </c>
      <c r="H534" s="58">
        <f t="shared" si="332"/>
        <v>1603714.1720507673</v>
      </c>
      <c r="I534" s="43">
        <f t="shared" si="332"/>
        <v>2021</v>
      </c>
      <c r="J534" s="58">
        <f t="shared" si="332"/>
        <v>15</v>
      </c>
      <c r="K534" s="187">
        <f t="shared" si="332"/>
        <v>1</v>
      </c>
      <c r="L534" s="58">
        <f t="shared" si="332"/>
        <v>1393114.426977061</v>
      </c>
      <c r="N534" s="49">
        <f t="shared" si="290"/>
        <v>1393114.426977061</v>
      </c>
      <c r="P534" s="44">
        <f t="shared" si="281"/>
        <v>12.5</v>
      </c>
      <c r="R534" s="49">
        <f t="shared" si="324"/>
        <v>130395.51036505291</v>
      </c>
      <c r="S534" s="49">
        <f t="shared" si="324"/>
        <v>116834.37728708741</v>
      </c>
      <c r="T534" s="49">
        <f t="shared" si="324"/>
        <v>104683.60204923032</v>
      </c>
      <c r="U534" s="49">
        <f t="shared" si="324"/>
        <v>94935.736271366753</v>
      </c>
      <c r="V534" s="49">
        <f t="shared" si="324"/>
        <v>94935.736271366753</v>
      </c>
      <c r="X534" s="49">
        <f t="shared" si="325"/>
        <v>11144.915415816489</v>
      </c>
      <c r="Y534" s="49">
        <f t="shared" si="325"/>
        <v>11144.915415816489</v>
      </c>
      <c r="Z534" s="49">
        <f t="shared" si="325"/>
        <v>11144.915415816489</v>
      </c>
      <c r="AA534" s="49">
        <f t="shared" si="325"/>
        <v>11144.915415816489</v>
      </c>
      <c r="AB534" s="49">
        <f t="shared" si="325"/>
        <v>11144.915415816489</v>
      </c>
      <c r="AD534" s="49">
        <f t="shared" si="291"/>
        <v>1251574.0011961916</v>
      </c>
      <c r="AE534" s="49">
        <f t="shared" si="292"/>
        <v>1123594.7084932877</v>
      </c>
      <c r="AF534" s="49">
        <f t="shared" si="293"/>
        <v>1007766.1910282408</v>
      </c>
      <c r="AG534" s="49">
        <f t="shared" si="294"/>
        <v>901685.53934105765</v>
      </c>
      <c r="AH534" s="49">
        <f t="shared" si="295"/>
        <v>795604.88765387447</v>
      </c>
      <c r="AJ534" s="49">
        <f t="shared" si="282"/>
        <v>184093.94182153989</v>
      </c>
      <c r="AK534" s="49">
        <f t="shared" si="283"/>
        <v>165057.91808318239</v>
      </c>
      <c r="AL534" s="49">
        <f t="shared" si="284"/>
        <v>154123.63272411996</v>
      </c>
      <c r="AM534" s="49">
        <f t="shared" si="285"/>
        <v>140344.70218214343</v>
      </c>
      <c r="AN534" s="49">
        <f t="shared" si="286"/>
        <v>136313.63741803047</v>
      </c>
    </row>
    <row r="535" spans="2:40">
      <c r="B535" s="43" t="str">
        <f t="shared" si="279"/>
        <v>Asset 229</v>
      </c>
      <c r="F535" s="43" t="str">
        <f t="shared" ref="F535:L535" si="333">F287</f>
        <v>39 ICT middelen 3 (balancering)</v>
      </c>
      <c r="G535" s="43">
        <f t="shared" si="333"/>
        <v>2019</v>
      </c>
      <c r="H535" s="58">
        <f t="shared" si="333"/>
        <v>315883</v>
      </c>
      <c r="I535" s="43">
        <f t="shared" si="333"/>
        <v>2021</v>
      </c>
      <c r="J535" s="58">
        <f t="shared" si="333"/>
        <v>15</v>
      </c>
      <c r="K535" s="187">
        <f t="shared" si="333"/>
        <v>0</v>
      </c>
      <c r="L535" s="58">
        <f t="shared" si="333"/>
        <v>274401.24443999998</v>
      </c>
      <c r="N535" s="49">
        <f t="shared" si="290"/>
        <v>274401.24443999998</v>
      </c>
      <c r="P535" s="44">
        <f t="shared" si="281"/>
        <v>12.5</v>
      </c>
      <c r="R535" s="49">
        <f t="shared" si="324"/>
        <v>25683.956479584001</v>
      </c>
      <c r="S535" s="49">
        <f t="shared" si="324"/>
        <v>23012.825005707266</v>
      </c>
      <c r="T535" s="49">
        <f t="shared" si="324"/>
        <v>20619.491205113707</v>
      </c>
      <c r="U535" s="49">
        <f t="shared" si="324"/>
        <v>18699.457611115264</v>
      </c>
      <c r="V535" s="49">
        <f t="shared" si="324"/>
        <v>18699.457611115264</v>
      </c>
      <c r="X535" s="49">
        <f t="shared" si="325"/>
        <v>2195.2099555200002</v>
      </c>
      <c r="Y535" s="49">
        <f t="shared" si="325"/>
        <v>2195.2099555200002</v>
      </c>
      <c r="Z535" s="49">
        <f t="shared" si="325"/>
        <v>2195.2099555200002</v>
      </c>
      <c r="AA535" s="49">
        <f t="shared" si="325"/>
        <v>2195.2099555200002</v>
      </c>
      <c r="AB535" s="49">
        <f t="shared" si="325"/>
        <v>2195.2099555200002</v>
      </c>
      <c r="AD535" s="49">
        <f t="shared" si="291"/>
        <v>246522.07800489597</v>
      </c>
      <c r="AE535" s="49">
        <f t="shared" si="292"/>
        <v>221314.0430436687</v>
      </c>
      <c r="AF535" s="49">
        <f t="shared" si="293"/>
        <v>198499.341883035</v>
      </c>
      <c r="AG535" s="49">
        <f t="shared" si="294"/>
        <v>177604.67431639973</v>
      </c>
      <c r="AH535" s="49">
        <f t="shared" si="295"/>
        <v>156710.00674976446</v>
      </c>
      <c r="AJ535" s="49">
        <f t="shared" si="282"/>
        <v>36260.917087270464</v>
      </c>
      <c r="AK535" s="49">
        <f t="shared" si="283"/>
        <v>32511.398381668332</v>
      </c>
      <c r="AL535" s="49">
        <f t="shared" si="284"/>
        <v>30357.676152189037</v>
      </c>
      <c r="AM535" s="49">
        <f t="shared" si="285"/>
        <v>27643.645190658455</v>
      </c>
      <c r="AN535" s="49">
        <f t="shared" si="286"/>
        <v>26849.647823126314</v>
      </c>
    </row>
    <row r="536" spans="2:40">
      <c r="B536" s="43" t="str">
        <f t="shared" si="279"/>
        <v>Asset 230</v>
      </c>
      <c r="F536" s="43" t="str">
        <f t="shared" ref="F536:L536" si="334">F288</f>
        <v>39 ICT middelen 3</v>
      </c>
      <c r="G536" s="43">
        <f t="shared" si="334"/>
        <v>2020</v>
      </c>
      <c r="H536" s="58">
        <f t="shared" si="334"/>
        <v>437.7361508808076</v>
      </c>
      <c r="I536" s="43">
        <f t="shared" si="334"/>
        <v>2021</v>
      </c>
      <c r="J536" s="58">
        <f t="shared" si="334"/>
        <v>15</v>
      </c>
      <c r="K536" s="187">
        <f t="shared" si="334"/>
        <v>1</v>
      </c>
      <c r="L536" s="58">
        <f t="shared" si="334"/>
        <v>400.26593636541048</v>
      </c>
      <c r="N536" s="49">
        <f t="shared" si="290"/>
        <v>400.26593636541048</v>
      </c>
      <c r="P536" s="44">
        <f t="shared" si="281"/>
        <v>13.5</v>
      </c>
      <c r="R536" s="49">
        <f t="shared" si="324"/>
        <v>34.689714485002241</v>
      </c>
      <c r="S536" s="49">
        <f t="shared" si="324"/>
        <v>31.349223460520545</v>
      </c>
      <c r="T536" s="49">
        <f t="shared" si="324"/>
        <v>28.330409349507455</v>
      </c>
      <c r="U536" s="49">
        <f t="shared" si="324"/>
        <v>25.602295856591919</v>
      </c>
      <c r="V536" s="49">
        <f t="shared" si="324"/>
        <v>25.291336797604973</v>
      </c>
      <c r="X536" s="49">
        <f t="shared" si="325"/>
        <v>2.9649328619660036</v>
      </c>
      <c r="Y536" s="49">
        <f t="shared" si="325"/>
        <v>2.9649328619660036</v>
      </c>
      <c r="Z536" s="49">
        <f t="shared" si="325"/>
        <v>2.9649328619660036</v>
      </c>
      <c r="AA536" s="49">
        <f t="shared" si="325"/>
        <v>2.9649328619660036</v>
      </c>
      <c r="AB536" s="49">
        <f t="shared" si="325"/>
        <v>2.9649328619660036</v>
      </c>
      <c r="AD536" s="49">
        <f t="shared" si="291"/>
        <v>362.61128901844222</v>
      </c>
      <c r="AE536" s="49">
        <f t="shared" si="292"/>
        <v>328.29713269595567</v>
      </c>
      <c r="AF536" s="49">
        <f t="shared" si="293"/>
        <v>297.00179048448217</v>
      </c>
      <c r="AG536" s="49">
        <f t="shared" si="294"/>
        <v>268.43456176592423</v>
      </c>
      <c r="AH536" s="49">
        <f t="shared" si="295"/>
        <v>240.17829210635327</v>
      </c>
      <c r="AJ536" s="49">
        <f t="shared" si="282"/>
        <v>49.983431173595285</v>
      </c>
      <c r="AK536" s="49">
        <f t="shared" si="283"/>
        <v>45.147961701453085</v>
      </c>
      <c r="AL536" s="49">
        <f t="shared" si="284"/>
        <v>42.581410249883781</v>
      </c>
      <c r="AM536" s="49">
        <f t="shared" si="285"/>
        <v>38.767742065663043</v>
      </c>
      <c r="AN536" s="49">
        <f t="shared" si="286"/>
        <v>37.383044759612403</v>
      </c>
    </row>
    <row r="537" spans="2:40">
      <c r="B537" s="43" t="str">
        <f t="shared" si="279"/>
        <v>Asset 231</v>
      </c>
      <c r="F537" s="43" t="str">
        <f t="shared" ref="F537:L537" si="335">F289</f>
        <v>05 Wegen en terreinvoorzieningen</v>
      </c>
      <c r="G537" s="43">
        <f t="shared" si="335"/>
        <v>2020</v>
      </c>
      <c r="H537" s="58">
        <f t="shared" si="335"/>
        <v>274981.09053004743</v>
      </c>
      <c r="I537" s="43">
        <f t="shared" si="335"/>
        <v>2021</v>
      </c>
      <c r="J537" s="58">
        <f t="shared" si="335"/>
        <v>10</v>
      </c>
      <c r="K537" s="187">
        <f t="shared" si="335"/>
        <v>0</v>
      </c>
      <c r="L537" s="58">
        <f t="shared" si="335"/>
        <v>237473.66978174893</v>
      </c>
      <c r="N537" s="49">
        <f t="shared" si="290"/>
        <v>237473.66978174893</v>
      </c>
      <c r="P537" s="44">
        <f t="shared" si="281"/>
        <v>8.5</v>
      </c>
      <c r="R537" s="49">
        <f t="shared" ref="R537:V549" si="336">IF(R$305&lt;=$G537+$J537,VDB($L537*(1-$F$25),0,$P537,R$305-2022,MIN(R$305-2021,$P537),$F$22),0)</f>
        <v>32687.552193487798</v>
      </c>
      <c r="S537" s="49">
        <f t="shared" si="336"/>
        <v>27688.279505072016</v>
      </c>
      <c r="T537" s="49">
        <f t="shared" si="336"/>
        <v>23592.38017000219</v>
      </c>
      <c r="U537" s="49">
        <f t="shared" si="336"/>
        <v>23592.38017000219</v>
      </c>
      <c r="V537" s="49">
        <f t="shared" si="336"/>
        <v>23592.38017000219</v>
      </c>
      <c r="X537" s="49">
        <f t="shared" ref="X537:AB549" si="337">IF(X$305&lt;=$G537+$J537,VDB($L537*$F$25,0,$P537,X$305-2022,MIN(X$305-2021,$P537),1),0)</f>
        <v>2793.8078797852818</v>
      </c>
      <c r="Y537" s="49">
        <f t="shared" si="337"/>
        <v>2793.8078797852813</v>
      </c>
      <c r="Z537" s="49">
        <f t="shared" si="337"/>
        <v>2793.8078797852813</v>
      </c>
      <c r="AA537" s="49">
        <f t="shared" si="337"/>
        <v>2793.8078797852813</v>
      </c>
      <c r="AB537" s="49">
        <f t="shared" si="337"/>
        <v>2793.8078797852813</v>
      </c>
      <c r="AD537" s="49">
        <f t="shared" si="291"/>
        <v>201992.30970847586</v>
      </c>
      <c r="AE537" s="49">
        <f t="shared" si="292"/>
        <v>171510.22232361857</v>
      </c>
      <c r="AF537" s="49">
        <f t="shared" si="293"/>
        <v>145124.03427383109</v>
      </c>
      <c r="AG537" s="49">
        <f t="shared" si="294"/>
        <v>118737.84622404362</v>
      </c>
      <c r="AH537" s="49">
        <f t="shared" si="295"/>
        <v>92351.658174256154</v>
      </c>
      <c r="AJ537" s="49">
        <f t="shared" si="282"/>
        <v>42349.098603361257</v>
      </c>
      <c r="AK537" s="49">
        <f t="shared" si="283"/>
        <v>36141.924721536707</v>
      </c>
      <c r="AL537" s="49">
        <f t="shared" si="284"/>
        <v>31900.901352193054</v>
      </c>
      <c r="AM537" s="49">
        <f t="shared" si="285"/>
        <v>30898.226206301129</v>
      </c>
      <c r="AN537" s="49">
        <f t="shared" si="286"/>
        <v>29895.551060409209</v>
      </c>
    </row>
    <row r="538" spans="2:40">
      <c r="B538" s="43" t="str">
        <f t="shared" si="279"/>
        <v>Asset 232</v>
      </c>
      <c r="F538" s="43" t="str">
        <f t="shared" ref="F538:L538" si="338">F290</f>
        <v>04 Terreinen</v>
      </c>
      <c r="G538" s="43">
        <f t="shared" si="338"/>
        <v>2020</v>
      </c>
      <c r="H538" s="58">
        <f t="shared" si="338"/>
        <v>1155506.2616599156</v>
      </c>
      <c r="I538" s="43">
        <f t="shared" si="338"/>
        <v>2021</v>
      </c>
      <c r="J538" s="58">
        <f t="shared" si="338"/>
        <v>0</v>
      </c>
      <c r="K538" s="187">
        <f t="shared" si="338"/>
        <v>0</v>
      </c>
      <c r="L538" s="58">
        <f t="shared" si="338"/>
        <v>1173994.3618464742</v>
      </c>
      <c r="N538" s="49">
        <f t="shared" si="290"/>
        <v>1173994.3618464742</v>
      </c>
      <c r="P538" s="44">
        <f t="shared" si="281"/>
        <v>0</v>
      </c>
      <c r="R538" s="49">
        <f t="shared" si="336"/>
        <v>0</v>
      </c>
      <c r="S538" s="49">
        <f t="shared" si="336"/>
        <v>0</v>
      </c>
      <c r="T538" s="49">
        <f t="shared" si="336"/>
        <v>0</v>
      </c>
      <c r="U538" s="49">
        <f t="shared" si="336"/>
        <v>0</v>
      </c>
      <c r="V538" s="49">
        <f t="shared" si="336"/>
        <v>0</v>
      </c>
      <c r="X538" s="49">
        <f t="shared" si="337"/>
        <v>0</v>
      </c>
      <c r="Y538" s="49">
        <f t="shared" si="337"/>
        <v>0</v>
      </c>
      <c r="Z538" s="49">
        <f t="shared" si="337"/>
        <v>0</v>
      </c>
      <c r="AA538" s="49">
        <f t="shared" si="337"/>
        <v>0</v>
      </c>
      <c r="AB538" s="49">
        <f t="shared" si="337"/>
        <v>0</v>
      </c>
      <c r="AD538" s="49">
        <f t="shared" si="291"/>
        <v>1173994.3618464742</v>
      </c>
      <c r="AE538" s="49">
        <f t="shared" si="292"/>
        <v>1173994.3618464742</v>
      </c>
      <c r="AF538" s="49">
        <f t="shared" si="293"/>
        <v>1173994.3618464742</v>
      </c>
      <c r="AG538" s="49">
        <f t="shared" si="294"/>
        <v>1173994.3618464742</v>
      </c>
      <c r="AH538" s="49">
        <f t="shared" si="295"/>
        <v>1173994.3618464742</v>
      </c>
      <c r="AJ538" s="49">
        <f t="shared" si="282"/>
        <v>39915.808302780126</v>
      </c>
      <c r="AK538" s="49">
        <f t="shared" si="283"/>
        <v>38741.813940933651</v>
      </c>
      <c r="AL538" s="49">
        <f t="shared" si="284"/>
        <v>44611.785750166018</v>
      </c>
      <c r="AM538" s="49">
        <f t="shared" si="285"/>
        <v>44611.785750166018</v>
      </c>
      <c r="AN538" s="49">
        <f t="shared" si="286"/>
        <v>44611.785750166018</v>
      </c>
    </row>
    <row r="539" spans="2:40">
      <c r="B539" s="43" t="str">
        <f t="shared" si="279"/>
        <v>Asset 233</v>
      </c>
      <c r="F539" s="43" t="str">
        <f t="shared" ref="F539:L539" si="339">F291</f>
        <v>08 Inrichting gebouwen</v>
      </c>
      <c r="G539" s="43">
        <f t="shared" si="339"/>
        <v>2020</v>
      </c>
      <c r="H539" s="58">
        <f t="shared" si="339"/>
        <v>227204.18889764068</v>
      </c>
      <c r="I539" s="43">
        <f t="shared" si="339"/>
        <v>2021</v>
      </c>
      <c r="J539" s="58">
        <f t="shared" si="339"/>
        <v>10</v>
      </c>
      <c r="K539" s="187">
        <f t="shared" si="339"/>
        <v>0</v>
      </c>
      <c r="L539" s="58">
        <f t="shared" si="339"/>
        <v>196213.53753200249</v>
      </c>
      <c r="N539" s="49">
        <f t="shared" si="290"/>
        <v>196213.53753200249</v>
      </c>
      <c r="P539" s="44">
        <f t="shared" si="281"/>
        <v>8.5</v>
      </c>
      <c r="R539" s="49">
        <f t="shared" si="336"/>
        <v>27008.216342640346</v>
      </c>
      <c r="S539" s="49">
        <f t="shared" si="336"/>
        <v>22877.547960824766</v>
      </c>
      <c r="T539" s="49">
        <f t="shared" si="336"/>
        <v>19493.295303898023</v>
      </c>
      <c r="U539" s="49">
        <f t="shared" si="336"/>
        <v>19493.295303898023</v>
      </c>
      <c r="V539" s="49">
        <f t="shared" si="336"/>
        <v>19493.295303898023</v>
      </c>
      <c r="X539" s="49">
        <f t="shared" si="337"/>
        <v>2308.3945592000291</v>
      </c>
      <c r="Y539" s="49">
        <f t="shared" si="337"/>
        <v>2308.3945592000296</v>
      </c>
      <c r="Z539" s="49">
        <f t="shared" si="337"/>
        <v>2308.3945592000296</v>
      </c>
      <c r="AA539" s="49">
        <f t="shared" si="337"/>
        <v>2308.3945592000296</v>
      </c>
      <c r="AB539" s="49">
        <f t="shared" si="337"/>
        <v>2308.3945592000296</v>
      </c>
      <c r="AD539" s="49">
        <f t="shared" si="291"/>
        <v>166896.92663016211</v>
      </c>
      <c r="AE539" s="49">
        <f t="shared" si="292"/>
        <v>141710.9841101373</v>
      </c>
      <c r="AF539" s="49">
        <f t="shared" si="293"/>
        <v>119909.29424703926</v>
      </c>
      <c r="AG539" s="49">
        <f t="shared" si="294"/>
        <v>98107.604383941216</v>
      </c>
      <c r="AH539" s="49">
        <f t="shared" si="295"/>
        <v>76305.914520843173</v>
      </c>
      <c r="AJ539" s="49">
        <f t="shared" si="282"/>
        <v>34991.106407265885</v>
      </c>
      <c r="AK539" s="49">
        <f t="shared" si="283"/>
        <v>29862.40499565933</v>
      </c>
      <c r="AL539" s="49">
        <f t="shared" si="284"/>
        <v>26358.243044485545</v>
      </c>
      <c r="AM539" s="49">
        <f t="shared" si="285"/>
        <v>25529.778829687821</v>
      </c>
      <c r="AN539" s="49">
        <f t="shared" si="286"/>
        <v>24701.314614890096</v>
      </c>
    </row>
    <row r="540" spans="2:40">
      <c r="B540" s="43" t="str">
        <f t="shared" si="279"/>
        <v>Asset 234</v>
      </c>
      <c r="F540" s="43" t="str">
        <f t="shared" ref="F540:L540" si="340">F292</f>
        <v>11 Werktuigen</v>
      </c>
      <c r="G540" s="43">
        <f t="shared" si="340"/>
        <v>2020</v>
      </c>
      <c r="H540" s="58">
        <f t="shared" si="340"/>
        <v>880855.41897943604</v>
      </c>
      <c r="I540" s="43">
        <f t="shared" si="340"/>
        <v>2021</v>
      </c>
      <c r="J540" s="58">
        <f t="shared" si="340"/>
        <v>10</v>
      </c>
      <c r="K540" s="187">
        <f t="shared" si="340"/>
        <v>1</v>
      </c>
      <c r="L540" s="58">
        <f t="shared" si="340"/>
        <v>760706.73983064084</v>
      </c>
      <c r="N540" s="49">
        <f t="shared" si="290"/>
        <v>760706.73983064084</v>
      </c>
      <c r="P540" s="44">
        <f t="shared" si="281"/>
        <v>8.5</v>
      </c>
      <c r="R540" s="49">
        <f t="shared" si="336"/>
        <v>104709.04536492353</v>
      </c>
      <c r="S540" s="49">
        <f t="shared" si="336"/>
        <v>88694.720779699928</v>
      </c>
      <c r="T540" s="49">
        <f t="shared" si="336"/>
        <v>75574.199954300522</v>
      </c>
      <c r="U540" s="49">
        <f t="shared" si="336"/>
        <v>75574.199954300522</v>
      </c>
      <c r="V540" s="49">
        <f t="shared" si="336"/>
        <v>75574.199954300522</v>
      </c>
      <c r="X540" s="49">
        <f t="shared" si="337"/>
        <v>8949.4910568310697</v>
      </c>
      <c r="Y540" s="49">
        <f t="shared" si="337"/>
        <v>8949.4910568310679</v>
      </c>
      <c r="Z540" s="49">
        <f t="shared" si="337"/>
        <v>8949.4910568310679</v>
      </c>
      <c r="AA540" s="49">
        <f t="shared" si="337"/>
        <v>8949.4910568310679</v>
      </c>
      <c r="AB540" s="49">
        <f t="shared" si="337"/>
        <v>8949.4910568310679</v>
      </c>
      <c r="AD540" s="49">
        <f t="shared" si="291"/>
        <v>647048.20340888621</v>
      </c>
      <c r="AE540" s="49">
        <f t="shared" si="292"/>
        <v>549403.99157235515</v>
      </c>
      <c r="AF540" s="49">
        <f t="shared" si="293"/>
        <v>464880.30056122353</v>
      </c>
      <c r="AG540" s="49">
        <f t="shared" si="294"/>
        <v>380356.6095500919</v>
      </c>
      <c r="AH540" s="49">
        <f t="shared" si="295"/>
        <v>295832.91853896028</v>
      </c>
      <c r="AJ540" s="49">
        <f t="shared" si="282"/>
        <v>135658.17533765675</v>
      </c>
      <c r="AK540" s="49">
        <f t="shared" si="283"/>
        <v>115774.54355841872</v>
      </c>
      <c r="AL540" s="49">
        <f t="shared" si="284"/>
        <v>102189.14243245809</v>
      </c>
      <c r="AM540" s="49">
        <f t="shared" si="285"/>
        <v>98977.242174035084</v>
      </c>
      <c r="AN540" s="49">
        <f t="shared" si="286"/>
        <v>95765.34191561208</v>
      </c>
    </row>
    <row r="541" spans="2:40">
      <c r="B541" s="43" t="str">
        <f t="shared" si="279"/>
        <v>Asset 235</v>
      </c>
      <c r="F541" s="43" t="str">
        <f t="shared" ref="F541:L541" si="341">F293</f>
        <v>14 Overig rollend materieel</v>
      </c>
      <c r="G541" s="43">
        <f t="shared" si="341"/>
        <v>2020</v>
      </c>
      <c r="H541" s="58">
        <f t="shared" si="341"/>
        <v>111163.8757407683</v>
      </c>
      <c r="I541" s="43">
        <f t="shared" si="341"/>
        <v>2021</v>
      </c>
      <c r="J541" s="58">
        <f t="shared" si="341"/>
        <v>10</v>
      </c>
      <c r="K541" s="187">
        <f t="shared" si="341"/>
        <v>1</v>
      </c>
      <c r="L541" s="58">
        <f t="shared" si="341"/>
        <v>96001.123089727509</v>
      </c>
      <c r="N541" s="49">
        <f t="shared" si="290"/>
        <v>96001.123089727509</v>
      </c>
      <c r="P541" s="44">
        <f t="shared" si="281"/>
        <v>8.5</v>
      </c>
      <c r="R541" s="49">
        <f t="shared" si="336"/>
        <v>13214.272237056612</v>
      </c>
      <c r="S541" s="49">
        <f t="shared" si="336"/>
        <v>11193.265894918542</v>
      </c>
      <c r="T541" s="49">
        <f t="shared" si="336"/>
        <v>9537.4573305814793</v>
      </c>
      <c r="U541" s="49">
        <f t="shared" si="336"/>
        <v>9537.4573305814793</v>
      </c>
      <c r="V541" s="49">
        <f t="shared" si="336"/>
        <v>9537.4573305814793</v>
      </c>
      <c r="X541" s="49">
        <f t="shared" si="337"/>
        <v>1129.424977526206</v>
      </c>
      <c r="Y541" s="49">
        <f t="shared" si="337"/>
        <v>1129.424977526206</v>
      </c>
      <c r="Z541" s="49">
        <f t="shared" si="337"/>
        <v>1129.424977526206</v>
      </c>
      <c r="AA541" s="49">
        <f t="shared" si="337"/>
        <v>1129.424977526206</v>
      </c>
      <c r="AB541" s="49">
        <f t="shared" si="337"/>
        <v>1129.424977526206</v>
      </c>
      <c r="AD541" s="49">
        <f t="shared" si="291"/>
        <v>81657.425875144705</v>
      </c>
      <c r="AE541" s="49">
        <f t="shared" si="292"/>
        <v>69334.735002699963</v>
      </c>
      <c r="AF541" s="49">
        <f t="shared" si="293"/>
        <v>58667.852694592279</v>
      </c>
      <c r="AG541" s="49">
        <f t="shared" si="294"/>
        <v>48000.970386484594</v>
      </c>
      <c r="AH541" s="49">
        <f t="shared" si="295"/>
        <v>37334.08807837691</v>
      </c>
      <c r="AJ541" s="49">
        <f t="shared" si="282"/>
        <v>17120.04969433774</v>
      </c>
      <c r="AK541" s="49">
        <f t="shared" si="283"/>
        <v>14610.737127533848</v>
      </c>
      <c r="AL541" s="49">
        <f t="shared" si="284"/>
        <v>12896.260710502191</v>
      </c>
      <c r="AM541" s="49">
        <f t="shared" si="285"/>
        <v>12490.919182794099</v>
      </c>
      <c r="AN541" s="49">
        <f t="shared" si="286"/>
        <v>12085.577655086006</v>
      </c>
    </row>
    <row r="542" spans="2:40">
      <c r="B542" s="43" t="str">
        <f t="shared" si="279"/>
        <v>Asset 236</v>
      </c>
      <c r="F542" s="43" t="str">
        <f t="shared" ref="F542:L542" si="342">F294</f>
        <v>38 ICT middelen 2</v>
      </c>
      <c r="G542" s="43">
        <f t="shared" si="342"/>
        <v>2020</v>
      </c>
      <c r="H542" s="58">
        <f t="shared" si="342"/>
        <v>2253829.6322485749</v>
      </c>
      <c r="I542" s="43">
        <f t="shared" si="342"/>
        <v>2021</v>
      </c>
      <c r="J542" s="58">
        <f t="shared" si="342"/>
        <v>10</v>
      </c>
      <c r="K542" s="187">
        <f t="shared" si="342"/>
        <v>1</v>
      </c>
      <c r="L542" s="58">
        <f t="shared" si="342"/>
        <v>1946407.2704098693</v>
      </c>
      <c r="N542" s="49">
        <f t="shared" si="290"/>
        <v>1946407.2704098693</v>
      </c>
      <c r="P542" s="44">
        <f t="shared" si="281"/>
        <v>8.5</v>
      </c>
      <c r="R542" s="49">
        <f t="shared" si="336"/>
        <v>267917.23604465259</v>
      </c>
      <c r="S542" s="49">
        <f t="shared" si="336"/>
        <v>226941.65876723515</v>
      </c>
      <c r="T542" s="49">
        <f t="shared" si="336"/>
        <v>193370.40747030685</v>
      </c>
      <c r="U542" s="49">
        <f t="shared" si="336"/>
        <v>193370.40747030685</v>
      </c>
      <c r="V542" s="49">
        <f t="shared" si="336"/>
        <v>193370.40747030685</v>
      </c>
      <c r="X542" s="49">
        <f t="shared" si="337"/>
        <v>22898.909063645522</v>
      </c>
      <c r="Y542" s="49">
        <f t="shared" si="337"/>
        <v>22898.909063645522</v>
      </c>
      <c r="Z542" s="49">
        <f t="shared" si="337"/>
        <v>22898.909063645522</v>
      </c>
      <c r="AA542" s="49">
        <f t="shared" si="337"/>
        <v>22898.909063645522</v>
      </c>
      <c r="AB542" s="49">
        <f t="shared" si="337"/>
        <v>22898.909063645522</v>
      </c>
      <c r="AD542" s="49">
        <f t="shared" si="291"/>
        <v>1655591.1253015711</v>
      </c>
      <c r="AE542" s="49">
        <f t="shared" si="292"/>
        <v>1405750.5574706905</v>
      </c>
      <c r="AF542" s="49">
        <f t="shared" si="293"/>
        <v>1189481.240936738</v>
      </c>
      <c r="AG542" s="49">
        <f t="shared" si="294"/>
        <v>973211.9244027856</v>
      </c>
      <c r="AH542" s="49">
        <f t="shared" si="295"/>
        <v>756942.60786883323</v>
      </c>
      <c r="AJ542" s="49">
        <f t="shared" si="282"/>
        <v>347106.24336855154</v>
      </c>
      <c r="AK542" s="49">
        <f t="shared" si="283"/>
        <v>296230.33622741344</v>
      </c>
      <c r="AL542" s="49">
        <f t="shared" si="284"/>
        <v>261469.60368954841</v>
      </c>
      <c r="AM542" s="49">
        <f t="shared" si="285"/>
        <v>253251.36966125821</v>
      </c>
      <c r="AN542" s="49">
        <f t="shared" si="286"/>
        <v>245033.13563296804</v>
      </c>
    </row>
    <row r="543" spans="2:40">
      <c r="B543" s="43" t="str">
        <f t="shared" si="279"/>
        <v>Asset 237</v>
      </c>
      <c r="F543" s="43" t="str">
        <f t="shared" ref="F543:L543" si="343">F295</f>
        <v>20 Kantoorgebouwen</v>
      </c>
      <c r="G543" s="43">
        <f t="shared" si="343"/>
        <v>2020</v>
      </c>
      <c r="H543" s="58">
        <f t="shared" si="343"/>
        <v>715175.01653112471</v>
      </c>
      <c r="I543" s="43">
        <f t="shared" si="343"/>
        <v>2021</v>
      </c>
      <c r="J543" s="58">
        <f t="shared" si="343"/>
        <v>30</v>
      </c>
      <c r="K543" s="187">
        <f t="shared" si="343"/>
        <v>0</v>
      </c>
      <c r="L543" s="58">
        <f t="shared" si="343"/>
        <v>690286.92595584155</v>
      </c>
      <c r="N543" s="49">
        <f t="shared" si="290"/>
        <v>690286.92595584155</v>
      </c>
      <c r="P543" s="44">
        <f t="shared" si="281"/>
        <v>28.5</v>
      </c>
      <c r="R543" s="49">
        <f t="shared" si="336"/>
        <v>28338.094855029289</v>
      </c>
      <c r="S543" s="49">
        <f t="shared" si="336"/>
        <v>27045.480001992866</v>
      </c>
      <c r="T543" s="49">
        <f t="shared" si="336"/>
        <v>25811.826528217753</v>
      </c>
      <c r="U543" s="49">
        <f t="shared" si="336"/>
        <v>24634.444967281503</v>
      </c>
      <c r="V543" s="49">
        <f t="shared" si="336"/>
        <v>23510.768530177436</v>
      </c>
      <c r="X543" s="49">
        <f t="shared" si="337"/>
        <v>2422.0593893187424</v>
      </c>
      <c r="Y543" s="49">
        <f t="shared" si="337"/>
        <v>2422.0593893187424</v>
      </c>
      <c r="Z543" s="49">
        <f t="shared" si="337"/>
        <v>2422.0593893187424</v>
      </c>
      <c r="AA543" s="49">
        <f t="shared" si="337"/>
        <v>2422.0593893187424</v>
      </c>
      <c r="AB543" s="49">
        <f t="shared" si="337"/>
        <v>2422.0593893187424</v>
      </c>
      <c r="AD543" s="49">
        <f t="shared" si="291"/>
        <v>659526.77171149361</v>
      </c>
      <c r="AE543" s="49">
        <f t="shared" si="292"/>
        <v>630059.23232018203</v>
      </c>
      <c r="AF543" s="49">
        <f t="shared" si="293"/>
        <v>601825.34640264558</v>
      </c>
      <c r="AG543" s="49">
        <f t="shared" si="294"/>
        <v>574768.84204604535</v>
      </c>
      <c r="AH543" s="49">
        <f t="shared" si="295"/>
        <v>548836.01412654924</v>
      </c>
      <c r="AJ543" s="49">
        <f t="shared" si="282"/>
        <v>53184.064482538815</v>
      </c>
      <c r="AK543" s="49">
        <f t="shared" si="283"/>
        <v>50259.494057877615</v>
      </c>
      <c r="AL543" s="49">
        <f t="shared" si="284"/>
        <v>51103.249080837028</v>
      </c>
      <c r="AM543" s="49">
        <f t="shared" si="285"/>
        <v>48897.720354349964</v>
      </c>
      <c r="AN543" s="49">
        <f t="shared" si="286"/>
        <v>46788.596456305051</v>
      </c>
    </row>
    <row r="544" spans="2:40">
      <c r="B544" s="43" t="str">
        <f t="shared" si="279"/>
        <v>Asset 238</v>
      </c>
      <c r="F544" s="43" t="str">
        <f t="shared" ref="F544:L544" si="344">F296</f>
        <v>06 Utiliteitsgebouwen</v>
      </c>
      <c r="G544" s="43">
        <f t="shared" si="344"/>
        <v>2020</v>
      </c>
      <c r="H544" s="58">
        <f t="shared" si="344"/>
        <v>611310.12783119339</v>
      </c>
      <c r="I544" s="43">
        <f t="shared" si="344"/>
        <v>2021</v>
      </c>
      <c r="J544" s="58">
        <f t="shared" si="344"/>
        <v>30</v>
      </c>
      <c r="K544" s="187">
        <f t="shared" si="344"/>
        <v>0</v>
      </c>
      <c r="L544" s="58">
        <f t="shared" si="344"/>
        <v>590036.53538266791</v>
      </c>
      <c r="N544" s="49">
        <f t="shared" si="290"/>
        <v>590036.53538266791</v>
      </c>
      <c r="P544" s="44">
        <f t="shared" si="281"/>
        <v>28.5</v>
      </c>
      <c r="R544" s="49">
        <f t="shared" si="336"/>
        <v>24222.552505183212</v>
      </c>
      <c r="S544" s="49">
        <f t="shared" si="336"/>
        <v>23117.664145297662</v>
      </c>
      <c r="T544" s="49">
        <f t="shared" si="336"/>
        <v>22063.174201827944</v>
      </c>
      <c r="U544" s="49">
        <f t="shared" si="336"/>
        <v>21056.783799639299</v>
      </c>
      <c r="V544" s="49">
        <f t="shared" si="336"/>
        <v>20096.298924568033</v>
      </c>
      <c r="X544" s="49">
        <f t="shared" si="337"/>
        <v>2070.303632921642</v>
      </c>
      <c r="Y544" s="49">
        <f t="shared" si="337"/>
        <v>2070.303632921642</v>
      </c>
      <c r="Z544" s="49">
        <f t="shared" si="337"/>
        <v>2070.303632921642</v>
      </c>
      <c r="AA544" s="49">
        <f t="shared" si="337"/>
        <v>2070.303632921642</v>
      </c>
      <c r="AB544" s="49">
        <f t="shared" si="337"/>
        <v>2070.303632921642</v>
      </c>
      <c r="AD544" s="49">
        <f t="shared" si="291"/>
        <v>563743.67924456298</v>
      </c>
      <c r="AE544" s="49">
        <f t="shared" si="292"/>
        <v>538555.71146634372</v>
      </c>
      <c r="AF544" s="49">
        <f t="shared" si="293"/>
        <v>514422.23363159411</v>
      </c>
      <c r="AG544" s="49">
        <f t="shared" si="294"/>
        <v>491295.14619903313</v>
      </c>
      <c r="AH544" s="49">
        <f t="shared" si="295"/>
        <v>469128.54364154342</v>
      </c>
      <c r="AJ544" s="49">
        <f t="shared" si="282"/>
        <v>45460.141232419992</v>
      </c>
      <c r="AK544" s="49">
        <f t="shared" si="283"/>
        <v>42960.306256608645</v>
      </c>
      <c r="AL544" s="49">
        <f t="shared" si="284"/>
        <v>43681.522712750157</v>
      </c>
      <c r="AM544" s="49">
        <f t="shared" si="285"/>
        <v>41796.302988124196</v>
      </c>
      <c r="AN544" s="49">
        <f t="shared" si="286"/>
        <v>39993.487215868328</v>
      </c>
    </row>
    <row r="545" spans="2:40">
      <c r="B545" s="43" t="str">
        <f t="shared" si="279"/>
        <v>Asset 239</v>
      </c>
      <c r="F545" s="43" t="str">
        <f t="shared" ref="F545:L545" si="345">F297</f>
        <v>08 Inrichting gebouwen</v>
      </c>
      <c r="G545" s="43">
        <f t="shared" si="345"/>
        <v>2021</v>
      </c>
      <c r="H545" s="58">
        <f t="shared" si="345"/>
        <v>384242.51972392667</v>
      </c>
      <c r="I545" s="43">
        <f t="shared" si="345"/>
        <v>2021</v>
      </c>
      <c r="J545" s="58">
        <f t="shared" si="345"/>
        <v>10</v>
      </c>
      <c r="K545" s="187">
        <f t="shared" si="345"/>
        <v>0</v>
      </c>
      <c r="L545" s="58">
        <f t="shared" si="345"/>
        <v>365030.39373773034</v>
      </c>
      <c r="N545" s="49">
        <f t="shared" si="290"/>
        <v>365030.39373773034</v>
      </c>
      <c r="P545" s="44">
        <f t="shared" si="281"/>
        <v>9.5</v>
      </c>
      <c r="R545" s="49">
        <f t="shared" si="336"/>
        <v>44956.374807699423</v>
      </c>
      <c r="S545" s="49">
        <f t="shared" si="336"/>
        <v>38804.449834014238</v>
      </c>
      <c r="T545" s="49">
        <f t="shared" si="336"/>
        <v>33494.367225149137</v>
      </c>
      <c r="U545" s="49">
        <f t="shared" si="336"/>
        <v>32503.40961493762</v>
      </c>
      <c r="V545" s="49">
        <f t="shared" si="336"/>
        <v>32503.40961493762</v>
      </c>
      <c r="X545" s="49">
        <f t="shared" si="337"/>
        <v>3842.4251972392667</v>
      </c>
      <c r="Y545" s="49">
        <f t="shared" si="337"/>
        <v>3842.4251972392667</v>
      </c>
      <c r="Z545" s="49">
        <f t="shared" si="337"/>
        <v>3842.4251972392667</v>
      </c>
      <c r="AA545" s="49">
        <f t="shared" si="337"/>
        <v>3842.4251972392667</v>
      </c>
      <c r="AB545" s="49">
        <f t="shared" si="337"/>
        <v>3842.4251972392667</v>
      </c>
      <c r="AD545" s="49">
        <f t="shared" si="291"/>
        <v>316231.59373279166</v>
      </c>
      <c r="AE545" s="49">
        <f t="shared" si="292"/>
        <v>273584.71870153816</v>
      </c>
      <c r="AF545" s="49">
        <f t="shared" si="293"/>
        <v>236247.92627914977</v>
      </c>
      <c r="AG545" s="49">
        <f t="shared" si="294"/>
        <v>199902.0914669729</v>
      </c>
      <c r="AH545" s="49">
        <f t="shared" si="295"/>
        <v>163556.25665479602</v>
      </c>
      <c r="AJ545" s="49">
        <f t="shared" si="282"/>
        <v>59550.674191853606</v>
      </c>
      <c r="AK545" s="49">
        <f t="shared" si="283"/>
        <v>51675.170748404264</v>
      </c>
      <c r="AL545" s="49">
        <f t="shared" si="284"/>
        <v>46314.213620996095</v>
      </c>
      <c r="AM545" s="49">
        <f t="shared" si="285"/>
        <v>43942.114287921853</v>
      </c>
      <c r="AN545" s="49">
        <f t="shared" si="286"/>
        <v>42560.972565059135</v>
      </c>
    </row>
    <row r="546" spans="2:40">
      <c r="B546" s="43" t="str">
        <f t="shared" si="279"/>
        <v>Asset 240</v>
      </c>
      <c r="F546" s="43" t="str">
        <f t="shared" ref="F546:L546" si="346">F298</f>
        <v>20 Kantoorgebouwen</v>
      </c>
      <c r="G546" s="43">
        <f t="shared" si="346"/>
        <v>2021</v>
      </c>
      <c r="H546" s="58">
        <f t="shared" si="346"/>
        <v>1098657.1778898467</v>
      </c>
      <c r="I546" s="43">
        <f t="shared" si="346"/>
        <v>2021</v>
      </c>
      <c r="J546" s="58">
        <f t="shared" si="346"/>
        <v>30</v>
      </c>
      <c r="K546" s="187">
        <f t="shared" si="346"/>
        <v>0</v>
      </c>
      <c r="L546" s="58">
        <f t="shared" si="346"/>
        <v>1080346.2249250161</v>
      </c>
      <c r="N546" s="49">
        <f t="shared" si="290"/>
        <v>1080346.2249250161</v>
      </c>
      <c r="P546" s="44">
        <f t="shared" si="281"/>
        <v>29.5</v>
      </c>
      <c r="R546" s="49">
        <f t="shared" si="336"/>
        <v>42847.629937704027</v>
      </c>
      <c r="S546" s="49">
        <f t="shared" si="336"/>
        <v>40959.429296381473</v>
      </c>
      <c r="T546" s="49">
        <f t="shared" si="336"/>
        <v>39154.437496879917</v>
      </c>
      <c r="U546" s="49">
        <f t="shared" si="336"/>
        <v>37428.987708881818</v>
      </c>
      <c r="V546" s="49">
        <f t="shared" si="336"/>
        <v>35779.574691202281</v>
      </c>
      <c r="X546" s="49">
        <f t="shared" si="337"/>
        <v>3662.1905929661566</v>
      </c>
      <c r="Y546" s="49">
        <f t="shared" si="337"/>
        <v>3662.1905929661561</v>
      </c>
      <c r="Z546" s="49">
        <f t="shared" si="337"/>
        <v>3662.1905929661561</v>
      </c>
      <c r="AA546" s="49">
        <f t="shared" si="337"/>
        <v>3662.1905929661561</v>
      </c>
      <c r="AB546" s="49">
        <f t="shared" si="337"/>
        <v>3662.1905929661561</v>
      </c>
      <c r="AD546" s="49">
        <f t="shared" si="291"/>
        <v>1033836.4043943458</v>
      </c>
      <c r="AE546" s="49">
        <f t="shared" si="292"/>
        <v>989214.78450499824</v>
      </c>
      <c r="AF546" s="49">
        <f t="shared" si="293"/>
        <v>946398.15641515213</v>
      </c>
      <c r="AG546" s="49">
        <f t="shared" si="294"/>
        <v>905306.97811330413</v>
      </c>
      <c r="AH546" s="49">
        <f t="shared" si="295"/>
        <v>865865.21282913571</v>
      </c>
      <c r="AJ546" s="49">
        <f t="shared" si="282"/>
        <v>81660.258280077949</v>
      </c>
      <c r="AK546" s="49">
        <f t="shared" si="283"/>
        <v>77265.707778012584</v>
      </c>
      <c r="AL546" s="49">
        <f t="shared" si="284"/>
        <v>78779.758033621853</v>
      </c>
      <c r="AM546" s="49">
        <f t="shared" si="285"/>
        <v>75492.84347015353</v>
      </c>
      <c r="AN546" s="49">
        <f t="shared" si="286"/>
        <v>72344.6433716756</v>
      </c>
    </row>
    <row r="547" spans="2:40">
      <c r="B547" s="43" t="str">
        <f t="shared" si="279"/>
        <v>Asset 241</v>
      </c>
      <c r="F547" s="43" t="str">
        <f t="shared" ref="F547:L547" si="347">F299</f>
        <v>03 Verremeting</v>
      </c>
      <c r="G547" s="43">
        <f t="shared" si="347"/>
        <v>1993</v>
      </c>
      <c r="H547" s="58">
        <f t="shared" si="347"/>
        <v>27208128.690000001</v>
      </c>
      <c r="I547" s="43">
        <f t="shared" si="347"/>
        <v>2021</v>
      </c>
      <c r="J547" s="58">
        <f t="shared" si="347"/>
        <v>5</v>
      </c>
      <c r="K547" s="187">
        <f t="shared" si="347"/>
        <v>1</v>
      </c>
      <c r="L547" s="58">
        <f t="shared" si="347"/>
        <v>0</v>
      </c>
      <c r="N547" s="49">
        <f t="shared" si="290"/>
        <v>0</v>
      </c>
      <c r="P547" s="44">
        <f t="shared" si="281"/>
        <v>0</v>
      </c>
      <c r="R547" s="49">
        <f t="shared" si="336"/>
        <v>0</v>
      </c>
      <c r="S547" s="49">
        <f t="shared" si="336"/>
        <v>0</v>
      </c>
      <c r="T547" s="49">
        <f t="shared" si="336"/>
        <v>0</v>
      </c>
      <c r="U547" s="49">
        <f t="shared" si="336"/>
        <v>0</v>
      </c>
      <c r="V547" s="49">
        <f t="shared" si="336"/>
        <v>0</v>
      </c>
      <c r="X547" s="49">
        <f t="shared" si="337"/>
        <v>0</v>
      </c>
      <c r="Y547" s="49">
        <f t="shared" si="337"/>
        <v>0</v>
      </c>
      <c r="Z547" s="49">
        <f t="shared" si="337"/>
        <v>0</v>
      </c>
      <c r="AA547" s="49">
        <f t="shared" si="337"/>
        <v>0</v>
      </c>
      <c r="AB547" s="49">
        <f t="shared" si="337"/>
        <v>0</v>
      </c>
      <c r="AD547" s="49">
        <f t="shared" si="291"/>
        <v>0</v>
      </c>
      <c r="AE547" s="49">
        <f t="shared" si="292"/>
        <v>0</v>
      </c>
      <c r="AF547" s="49">
        <f t="shared" si="293"/>
        <v>0</v>
      </c>
      <c r="AG547" s="49">
        <f t="shared" si="294"/>
        <v>0</v>
      </c>
      <c r="AH547" s="49">
        <f t="shared" si="295"/>
        <v>0</v>
      </c>
      <c r="AJ547" s="49">
        <f t="shared" si="282"/>
        <v>0</v>
      </c>
      <c r="AK547" s="49">
        <f t="shared" si="283"/>
        <v>0</v>
      </c>
      <c r="AL547" s="49">
        <f t="shared" si="284"/>
        <v>0</v>
      </c>
      <c r="AM547" s="49">
        <f t="shared" si="285"/>
        <v>0</v>
      </c>
      <c r="AN547" s="49">
        <f t="shared" si="286"/>
        <v>0</v>
      </c>
    </row>
    <row r="548" spans="2:40">
      <c r="B548" s="43" t="str">
        <f t="shared" si="279"/>
        <v>Asset 242</v>
      </c>
      <c r="F548" s="43" t="str">
        <f t="shared" ref="F548:L548" si="348">F300</f>
        <v>06 Utiliteitsgebouwen</v>
      </c>
      <c r="G548" s="43">
        <f t="shared" si="348"/>
        <v>2021</v>
      </c>
      <c r="H548" s="58">
        <f t="shared" si="348"/>
        <v>114485.52709029273</v>
      </c>
      <c r="I548" s="43">
        <f t="shared" si="348"/>
        <v>2021</v>
      </c>
      <c r="J548" s="58">
        <f t="shared" si="348"/>
        <v>30</v>
      </c>
      <c r="K548" s="187">
        <f t="shared" si="348"/>
        <v>0</v>
      </c>
      <c r="L548" s="58">
        <f t="shared" si="348"/>
        <v>112577.43497212119</v>
      </c>
      <c r="N548" s="49">
        <f t="shared" si="290"/>
        <v>112577.43497212119</v>
      </c>
      <c r="P548" s="44">
        <f t="shared" si="281"/>
        <v>29.5</v>
      </c>
      <c r="R548" s="49">
        <f t="shared" si="336"/>
        <v>4464.9355565214173</v>
      </c>
      <c r="S548" s="49">
        <f t="shared" si="336"/>
        <v>4268.1756845391174</v>
      </c>
      <c r="T548" s="49">
        <f t="shared" si="336"/>
        <v>4080.0865865763762</v>
      </c>
      <c r="U548" s="49">
        <f t="shared" si="336"/>
        <v>3900.2861607272475</v>
      </c>
      <c r="V548" s="49">
        <f t="shared" si="336"/>
        <v>3728.4091434748602</v>
      </c>
      <c r="X548" s="49">
        <f t="shared" si="337"/>
        <v>381.61842363430912</v>
      </c>
      <c r="Y548" s="49">
        <f t="shared" si="337"/>
        <v>381.61842363430912</v>
      </c>
      <c r="Z548" s="49">
        <f t="shared" si="337"/>
        <v>381.61842363430912</v>
      </c>
      <c r="AA548" s="49">
        <f t="shared" si="337"/>
        <v>381.61842363430912</v>
      </c>
      <c r="AB548" s="49">
        <f t="shared" si="337"/>
        <v>381.61842363430912</v>
      </c>
      <c r="AD548" s="49">
        <f t="shared" si="291"/>
        <v>107730.88099196546</v>
      </c>
      <c r="AE548" s="49">
        <f t="shared" si="292"/>
        <v>103081.08688379203</v>
      </c>
      <c r="AF548" s="49">
        <f t="shared" si="293"/>
        <v>98619.38187358134</v>
      </c>
      <c r="AG548" s="49">
        <f t="shared" si="294"/>
        <v>94337.47728921978</v>
      </c>
      <c r="AH548" s="49">
        <f t="shared" si="295"/>
        <v>90227.449722110614</v>
      </c>
      <c r="AJ548" s="49">
        <f t="shared" si="282"/>
        <v>8509.4039338825514</v>
      </c>
      <c r="AK548" s="49">
        <f t="shared" si="283"/>
        <v>8051.469975338563</v>
      </c>
      <c r="AL548" s="49">
        <f t="shared" si="284"/>
        <v>8209.2415214067769</v>
      </c>
      <c r="AM548" s="49">
        <f t="shared" si="285"/>
        <v>7866.7287213519085</v>
      </c>
      <c r="AN548" s="49">
        <f t="shared" si="286"/>
        <v>7538.6706565493732</v>
      </c>
    </row>
    <row r="549" spans="2:40">
      <c r="B549" s="43" t="str">
        <f t="shared" si="279"/>
        <v>Asset 243</v>
      </c>
      <c r="F549" s="43" t="str">
        <f t="shared" ref="F549:L549" si="349">F301</f>
        <v>38 ICT middelen 2</v>
      </c>
      <c r="G549" s="43">
        <f t="shared" si="349"/>
        <v>2019</v>
      </c>
      <c r="H549" s="58">
        <f t="shared" si="349"/>
        <v>5155994.869123158</v>
      </c>
      <c r="I549" s="43">
        <f t="shared" si="349"/>
        <v>2021</v>
      </c>
      <c r="J549" s="58">
        <f t="shared" si="349"/>
        <v>10</v>
      </c>
      <c r="K549" s="187">
        <f t="shared" si="349"/>
        <v>1</v>
      </c>
      <c r="L549" s="58">
        <f t="shared" si="349"/>
        <v>4031018.6606189152</v>
      </c>
      <c r="N549" s="49">
        <f t="shared" si="290"/>
        <v>4031018.6606189152</v>
      </c>
      <c r="P549" s="44">
        <f t="shared" si="281"/>
        <v>7.5</v>
      </c>
      <c r="R549" s="49">
        <f t="shared" si="336"/>
        <v>628838.9110565508</v>
      </c>
      <c r="S549" s="49">
        <f t="shared" si="336"/>
        <v>519840.16647341533</v>
      </c>
      <c r="T549" s="49">
        <f t="shared" si="336"/>
        <v>450770.4940049196</v>
      </c>
      <c r="U549" s="49">
        <f t="shared" si="336"/>
        <v>450770.4940049196</v>
      </c>
      <c r="V549" s="49">
        <f t="shared" si="336"/>
        <v>450770.4940049196</v>
      </c>
      <c r="X549" s="49">
        <f t="shared" si="337"/>
        <v>53746.915474918875</v>
      </c>
      <c r="Y549" s="49">
        <f t="shared" si="337"/>
        <v>53746.915474918867</v>
      </c>
      <c r="Z549" s="49">
        <f t="shared" si="337"/>
        <v>53746.915474918867</v>
      </c>
      <c r="AA549" s="49">
        <f t="shared" si="337"/>
        <v>53746.915474918867</v>
      </c>
      <c r="AB549" s="49">
        <f t="shared" si="337"/>
        <v>53746.915474918867</v>
      </c>
      <c r="AD549" s="49">
        <f t="shared" si="291"/>
        <v>3348432.8340874459</v>
      </c>
      <c r="AE549" s="49">
        <f t="shared" si="292"/>
        <v>2774845.752139112</v>
      </c>
      <c r="AF549" s="49">
        <f t="shared" si="293"/>
        <v>2270328.3426592737</v>
      </c>
      <c r="AG549" s="49">
        <f t="shared" si="294"/>
        <v>1765810.9331794351</v>
      </c>
      <c r="AH549" s="49">
        <f t="shared" si="295"/>
        <v>1261293.5236995965</v>
      </c>
      <c r="AJ549" s="49">
        <f t="shared" si="282"/>
        <v>796432.54289044288</v>
      </c>
      <c r="AK549" s="49">
        <f t="shared" si="283"/>
        <v>665156.99176892499</v>
      </c>
      <c r="AL549" s="49">
        <f t="shared" si="284"/>
        <v>590789.88650089083</v>
      </c>
      <c r="AM549" s="49">
        <f t="shared" si="285"/>
        <v>571618.22494065692</v>
      </c>
      <c r="AN549" s="49">
        <f t="shared" si="286"/>
        <v>552446.56338042312</v>
      </c>
    </row>
    <row r="551" spans="2:40" s="39" customFormat="1">
      <c r="B551" s="39" t="s">
        <v>1054</v>
      </c>
    </row>
    <row r="552" spans="2:40" s="42" customFormat="1">
      <c r="P552" s="42" t="s">
        <v>1055</v>
      </c>
      <c r="V552" s="42" t="s">
        <v>891</v>
      </c>
      <c r="AB552" s="42" t="s">
        <v>892</v>
      </c>
    </row>
    <row r="553" spans="2:40" s="45" customFormat="1">
      <c r="B553" s="45" t="s">
        <v>1050</v>
      </c>
      <c r="F553" s="45" t="s">
        <v>897</v>
      </c>
      <c r="G553" s="45" t="s">
        <v>556</v>
      </c>
      <c r="H553" s="45" t="s">
        <v>1051</v>
      </c>
      <c r="I553" s="45" t="s">
        <v>1052</v>
      </c>
      <c r="J553" s="45" t="s">
        <v>303</v>
      </c>
      <c r="K553" s="45" t="s">
        <v>1047</v>
      </c>
      <c r="L553" s="45" t="s">
        <v>559</v>
      </c>
      <c r="N553" s="45" t="s">
        <v>933</v>
      </c>
      <c r="P553" s="51">
        <v>2022</v>
      </c>
      <c r="Q553" s="51">
        <v>2023</v>
      </c>
      <c r="R553" s="51">
        <v>2024</v>
      </c>
      <c r="S553" s="51">
        <v>2025</v>
      </c>
      <c r="T553" s="51">
        <v>2026</v>
      </c>
      <c r="V553" s="51">
        <v>2022</v>
      </c>
      <c r="W553" s="51">
        <v>2023</v>
      </c>
      <c r="X553" s="51">
        <v>2024</v>
      </c>
      <c r="Y553" s="51">
        <v>2025</v>
      </c>
      <c r="Z553" s="51">
        <v>2026</v>
      </c>
      <c r="AB553" s="51">
        <v>2022</v>
      </c>
      <c r="AC553" s="51">
        <v>2023</v>
      </c>
      <c r="AD553" s="51">
        <v>2024</v>
      </c>
      <c r="AE553" s="51">
        <v>2025</v>
      </c>
      <c r="AF553" s="51">
        <v>2026</v>
      </c>
    </row>
    <row r="555" spans="2:40">
      <c r="B555" s="43" t="str">
        <f>B59</f>
        <v>Asset 1</v>
      </c>
      <c r="F555" s="43" t="str">
        <f t="shared" ref="F555:L557" si="350">F59</f>
        <v>05 Wegen en terreinvoorzieningen</v>
      </c>
      <c r="G555" s="43">
        <f t="shared" si="350"/>
        <v>1971</v>
      </c>
      <c r="H555" s="48">
        <f t="shared" si="350"/>
        <v>47083.78</v>
      </c>
      <c r="I555" s="43">
        <f t="shared" si="350"/>
        <v>2021</v>
      </c>
      <c r="J555" s="43">
        <f t="shared" si="350"/>
        <v>10</v>
      </c>
      <c r="K555" s="43">
        <f t="shared" si="350"/>
        <v>0</v>
      </c>
      <c r="L555" s="48">
        <f t="shared" si="350"/>
        <v>0</v>
      </c>
      <c r="N555" s="44">
        <f>MAX(0,IF(G555&lt;=2021, J555-2021+G555-0.5,J555))</f>
        <v>0</v>
      </c>
      <c r="P555" s="49">
        <f>IF(P$553&lt;=$G555+$J555,VDB($L555,0,$N555,P$553-2022,MIN(P$553-2021,$N555),1),0)</f>
        <v>0</v>
      </c>
      <c r="Q555" s="49">
        <f t="shared" ref="Q555:T570" si="351">IF(Q$553&lt;=$G555+$J555,VDB($L555,0,$N555,Q$553-2022,MIN(Q$553-2021,$N555),1),0)</f>
        <v>0</v>
      </c>
      <c r="R555" s="49">
        <f t="shared" si="351"/>
        <v>0</v>
      </c>
      <c r="S555" s="49">
        <f t="shared" si="351"/>
        <v>0</v>
      </c>
      <c r="T555" s="49">
        <f t="shared" si="351"/>
        <v>0</v>
      </c>
      <c r="V555" s="53">
        <f>IF(OR(V$553&lt;=$G555+$J555,$J555=0),IF(U555=0,$L555,U555)-P555,0)</f>
        <v>0</v>
      </c>
      <c r="W555" s="53">
        <f t="shared" ref="W555:Z555" si="352">IF(OR(W$553&lt;=$G555+$J555,$J555=0),IF(V555=0,$L555,V555)-Q555,0)</f>
        <v>0</v>
      </c>
      <c r="X555" s="53">
        <f t="shared" si="352"/>
        <v>0</v>
      </c>
      <c r="Y555" s="53">
        <f t="shared" si="352"/>
        <v>0</v>
      </c>
      <c r="Z555" s="53">
        <f t="shared" si="352"/>
        <v>0</v>
      </c>
      <c r="AB555" s="53">
        <f>(P555+V555*I$16)*IF($K555=1,$F$19,1)</f>
        <v>0</v>
      </c>
      <c r="AC555" s="53">
        <f t="shared" ref="AC555:AF555" si="353">(Q555+W555*J$16)*IF($K555=1,$F$19,1)</f>
        <v>0</v>
      </c>
      <c r="AD555" s="53">
        <f t="shared" si="353"/>
        <v>0</v>
      </c>
      <c r="AE555" s="53">
        <f t="shared" si="353"/>
        <v>0</v>
      </c>
      <c r="AF555" s="53">
        <f t="shared" si="353"/>
        <v>0</v>
      </c>
    </row>
    <row r="556" spans="2:40">
      <c r="B556" s="43" t="str">
        <f t="shared" ref="B556:B619" si="354">B60</f>
        <v>Asset 2</v>
      </c>
      <c r="F556" s="43" t="str">
        <f t="shared" si="350"/>
        <v>06 Utiliteitsgebouwen</v>
      </c>
      <c r="G556" s="43">
        <f t="shared" si="350"/>
        <v>1961</v>
      </c>
      <c r="H556" s="48">
        <f t="shared" si="350"/>
        <v>50334.43</v>
      </c>
      <c r="I556" s="43">
        <f t="shared" si="350"/>
        <v>2021</v>
      </c>
      <c r="J556" s="43">
        <f t="shared" si="350"/>
        <v>30</v>
      </c>
      <c r="K556" s="43">
        <f t="shared" si="350"/>
        <v>0</v>
      </c>
      <c r="L556" s="48">
        <f t="shared" si="350"/>
        <v>0</v>
      </c>
      <c r="N556" s="44">
        <f t="shared" ref="N556:N619" si="355">MAX(0,IF(G556&lt;=2021, J556-2021+G556-0.5,J556))</f>
        <v>0</v>
      </c>
      <c r="P556" s="49">
        <f t="shared" ref="P556:T571" si="356">IF(P$553&lt;=$G556+$J556,VDB($L556,0,$N556,P$553-2022,MIN(P$553-2021,$N556),1),0)</f>
        <v>0</v>
      </c>
      <c r="Q556" s="49">
        <f t="shared" si="351"/>
        <v>0</v>
      </c>
      <c r="R556" s="49">
        <f t="shared" si="351"/>
        <v>0</v>
      </c>
      <c r="S556" s="49">
        <f t="shared" si="351"/>
        <v>0</v>
      </c>
      <c r="T556" s="49">
        <f t="shared" si="351"/>
        <v>0</v>
      </c>
      <c r="V556" s="53">
        <f t="shared" ref="V556:V558" si="357">IF(OR(V$553&lt;=$G556+$J556,$J556=0),IF(U556=0,$L556,U556)-P556,0)</f>
        <v>0</v>
      </c>
      <c r="W556" s="53">
        <f t="shared" ref="W556:W558" si="358">IF(OR(W$553&lt;=$G556+$J556,$J556=0),IF(V556=0,$L556,V556)-Q556,0)</f>
        <v>0</v>
      </c>
      <c r="X556" s="53">
        <f t="shared" ref="X556:X558" si="359">IF(OR(X$553&lt;=$G556+$J556,$J556=0),IF(W556=0,$L556,W556)-R556,0)</f>
        <v>0</v>
      </c>
      <c r="Y556" s="53">
        <f t="shared" ref="Y556:Y558" si="360">IF(OR(Y$553&lt;=$G556+$J556,$J556=0),IF(X556=0,$L556,X556)-S556,0)</f>
        <v>0</v>
      </c>
      <c r="Z556" s="53">
        <f t="shared" ref="Z556:Z558" si="361">IF(OR(Z$553&lt;=$G556+$J556,$J556=0),IF(Y556=0,$L556,Y556)-T556,0)</f>
        <v>0</v>
      </c>
      <c r="AB556" s="53">
        <f t="shared" ref="AB556:AB619" si="362">(P556+V556*I$16)*IF($K556=1,$F$19,1)</f>
        <v>0</v>
      </c>
      <c r="AC556" s="53">
        <f t="shared" ref="AC556:AC619" si="363">(Q556+W556*J$16)*IF($K556=1,$F$19,1)</f>
        <v>0</v>
      </c>
      <c r="AD556" s="53">
        <f t="shared" ref="AD556:AD619" si="364">(R556+X556*K$16)*IF($K556=1,$F$19,1)</f>
        <v>0</v>
      </c>
      <c r="AE556" s="53">
        <f t="shared" ref="AE556:AE619" si="365">(S556+Y556*L$16)*IF($K556=1,$F$19,1)</f>
        <v>0</v>
      </c>
      <c r="AF556" s="53">
        <f t="shared" ref="AF556:AF619" si="366">(T556+Z556*M$16)*IF($K556=1,$F$19,1)</f>
        <v>0</v>
      </c>
    </row>
    <row r="557" spans="2:40">
      <c r="B557" s="43" t="str">
        <f t="shared" si="354"/>
        <v>Asset 3</v>
      </c>
      <c r="F557" s="43" t="str">
        <f t="shared" si="350"/>
        <v>06 Utiliteitsgebouwen</v>
      </c>
      <c r="G557" s="43">
        <f t="shared" si="350"/>
        <v>1972</v>
      </c>
      <c r="H557" s="48">
        <f t="shared" si="350"/>
        <v>2621.49</v>
      </c>
      <c r="I557" s="43">
        <f t="shared" si="350"/>
        <v>2021</v>
      </c>
      <c r="J557" s="43">
        <f t="shared" si="350"/>
        <v>30</v>
      </c>
      <c r="K557" s="43">
        <f t="shared" si="350"/>
        <v>0</v>
      </c>
      <c r="L557" s="48">
        <f t="shared" si="350"/>
        <v>0</v>
      </c>
      <c r="N557" s="44">
        <f t="shared" si="355"/>
        <v>0</v>
      </c>
      <c r="P557" s="49">
        <f t="shared" si="356"/>
        <v>0</v>
      </c>
      <c r="Q557" s="49">
        <f t="shared" si="351"/>
        <v>0</v>
      </c>
      <c r="R557" s="49">
        <f t="shared" si="351"/>
        <v>0</v>
      </c>
      <c r="S557" s="49">
        <f t="shared" si="351"/>
        <v>0</v>
      </c>
      <c r="T557" s="49">
        <f t="shared" si="351"/>
        <v>0</v>
      </c>
      <c r="V557" s="53">
        <f t="shared" si="357"/>
        <v>0</v>
      </c>
      <c r="W557" s="53">
        <f t="shared" si="358"/>
        <v>0</v>
      </c>
      <c r="X557" s="53">
        <f t="shared" si="359"/>
        <v>0</v>
      </c>
      <c r="Y557" s="53">
        <f t="shared" si="360"/>
        <v>0</v>
      </c>
      <c r="Z557" s="53">
        <f t="shared" si="361"/>
        <v>0</v>
      </c>
      <c r="AB557" s="53">
        <f t="shared" si="362"/>
        <v>0</v>
      </c>
      <c r="AC557" s="53">
        <f t="shared" si="363"/>
        <v>0</v>
      </c>
      <c r="AD557" s="53">
        <f t="shared" si="364"/>
        <v>0</v>
      </c>
      <c r="AE557" s="53">
        <f t="shared" si="365"/>
        <v>0</v>
      </c>
      <c r="AF557" s="53">
        <f t="shared" si="366"/>
        <v>0</v>
      </c>
    </row>
    <row r="558" spans="2:40">
      <c r="B558" s="43" t="str">
        <f t="shared" si="354"/>
        <v>Asset 4</v>
      </c>
      <c r="F558" s="43" t="str">
        <f t="shared" ref="F558:L558" si="367">F62</f>
        <v>08 Inrichting gebouwen</v>
      </c>
      <c r="G558" s="43">
        <f t="shared" si="367"/>
        <v>1997</v>
      </c>
      <c r="H558" s="48">
        <f t="shared" si="367"/>
        <v>151227.48000000004</v>
      </c>
      <c r="I558" s="43">
        <f t="shared" si="367"/>
        <v>2021</v>
      </c>
      <c r="J558" s="43">
        <f t="shared" si="367"/>
        <v>10</v>
      </c>
      <c r="K558" s="43">
        <f t="shared" si="367"/>
        <v>0</v>
      </c>
      <c r="L558" s="48">
        <f t="shared" si="367"/>
        <v>0</v>
      </c>
      <c r="N558" s="44">
        <f t="shared" si="355"/>
        <v>0</v>
      </c>
      <c r="P558" s="49">
        <f t="shared" si="356"/>
        <v>0</v>
      </c>
      <c r="Q558" s="49">
        <f t="shared" si="351"/>
        <v>0</v>
      </c>
      <c r="R558" s="49">
        <f t="shared" si="351"/>
        <v>0</v>
      </c>
      <c r="S558" s="49">
        <f t="shared" si="351"/>
        <v>0</v>
      </c>
      <c r="T558" s="49">
        <f t="shared" si="351"/>
        <v>0</v>
      </c>
      <c r="V558" s="53">
        <f t="shared" si="357"/>
        <v>0</v>
      </c>
      <c r="W558" s="53">
        <f t="shared" si="358"/>
        <v>0</v>
      </c>
      <c r="X558" s="53">
        <f t="shared" si="359"/>
        <v>0</v>
      </c>
      <c r="Y558" s="53">
        <f t="shared" si="360"/>
        <v>0</v>
      </c>
      <c r="Z558" s="53">
        <f t="shared" si="361"/>
        <v>0</v>
      </c>
      <c r="AB558" s="53">
        <f t="shared" si="362"/>
        <v>0</v>
      </c>
      <c r="AC558" s="53">
        <f t="shared" si="363"/>
        <v>0</v>
      </c>
      <c r="AD558" s="53">
        <f t="shared" si="364"/>
        <v>0</v>
      </c>
      <c r="AE558" s="53">
        <f t="shared" si="365"/>
        <v>0</v>
      </c>
      <c r="AF558" s="53">
        <f t="shared" si="366"/>
        <v>0</v>
      </c>
    </row>
    <row r="559" spans="2:40">
      <c r="B559" s="43" t="str">
        <f t="shared" si="354"/>
        <v>Asset 5</v>
      </c>
      <c r="F559" s="43" t="str">
        <f t="shared" ref="F559:L559" si="368">F63</f>
        <v>11 Werktuigen</v>
      </c>
      <c r="G559" s="43">
        <f t="shared" si="368"/>
        <v>2009</v>
      </c>
      <c r="H559" s="48">
        <f t="shared" si="368"/>
        <v>1313895.18</v>
      </c>
      <c r="I559" s="43">
        <f t="shared" si="368"/>
        <v>2021</v>
      </c>
      <c r="J559" s="43">
        <f t="shared" si="368"/>
        <v>10</v>
      </c>
      <c r="K559" s="43">
        <f t="shared" si="368"/>
        <v>1</v>
      </c>
      <c r="L559" s="48">
        <f t="shared" si="368"/>
        <v>0</v>
      </c>
      <c r="N559" s="44">
        <f t="shared" si="355"/>
        <v>0</v>
      </c>
      <c r="P559" s="49">
        <f t="shared" si="356"/>
        <v>0</v>
      </c>
      <c r="Q559" s="49">
        <f t="shared" si="351"/>
        <v>0</v>
      </c>
      <c r="R559" s="49">
        <f t="shared" si="351"/>
        <v>0</v>
      </c>
      <c r="S559" s="49">
        <f t="shared" si="351"/>
        <v>0</v>
      </c>
      <c r="T559" s="49">
        <f t="shared" si="351"/>
        <v>0</v>
      </c>
      <c r="V559" s="53">
        <f t="shared" ref="V559:V622" si="369">IF(OR(V$553&lt;=$G559+$J559,$J559=0),IF(U559=0,$L559,U559)-P559,0)</f>
        <v>0</v>
      </c>
      <c r="W559" s="53">
        <f t="shared" ref="W559:W622" si="370">IF(OR(W$553&lt;=$G559+$J559,$J559=0),IF(V559=0,$L559,V559)-Q559,0)</f>
        <v>0</v>
      </c>
      <c r="X559" s="53">
        <f t="shared" ref="X559:X622" si="371">IF(OR(X$553&lt;=$G559+$J559,$J559=0),IF(W559=0,$L559,W559)-R559,0)</f>
        <v>0</v>
      </c>
      <c r="Y559" s="53">
        <f t="shared" ref="Y559:Y622" si="372">IF(OR(Y$553&lt;=$G559+$J559,$J559=0),IF(X559=0,$L559,X559)-S559,0)</f>
        <v>0</v>
      </c>
      <c r="Z559" s="53">
        <f t="shared" ref="Z559:Z622" si="373">IF(OR(Z$553&lt;=$G559+$J559,$J559=0),IF(Y559=0,$L559,Y559)-T559,0)</f>
        <v>0</v>
      </c>
      <c r="AB559" s="53">
        <f t="shared" si="362"/>
        <v>0</v>
      </c>
      <c r="AC559" s="53">
        <f t="shared" si="363"/>
        <v>0</v>
      </c>
      <c r="AD559" s="53">
        <f t="shared" si="364"/>
        <v>0</v>
      </c>
      <c r="AE559" s="53">
        <f t="shared" si="365"/>
        <v>0</v>
      </c>
      <c r="AF559" s="53">
        <f t="shared" si="366"/>
        <v>0</v>
      </c>
    </row>
    <row r="560" spans="2:40">
      <c r="B560" s="43" t="str">
        <f t="shared" si="354"/>
        <v>Asset 6</v>
      </c>
      <c r="F560" s="43" t="str">
        <f t="shared" ref="F560:L560" si="374">F64</f>
        <v>37 ICT middelen 1</v>
      </c>
      <c r="G560" s="43">
        <f t="shared" si="374"/>
        <v>2009</v>
      </c>
      <c r="H560" s="48">
        <f t="shared" si="374"/>
        <v>3658553.4539964925</v>
      </c>
      <c r="I560" s="43">
        <f t="shared" si="374"/>
        <v>2021</v>
      </c>
      <c r="J560" s="43">
        <f t="shared" si="374"/>
        <v>5</v>
      </c>
      <c r="K560" s="43">
        <f t="shared" si="374"/>
        <v>1</v>
      </c>
      <c r="L560" s="48">
        <f t="shared" si="374"/>
        <v>0</v>
      </c>
      <c r="N560" s="44">
        <f t="shared" si="355"/>
        <v>0</v>
      </c>
      <c r="P560" s="49">
        <f t="shared" si="356"/>
        <v>0</v>
      </c>
      <c r="Q560" s="49">
        <f t="shared" si="351"/>
        <v>0</v>
      </c>
      <c r="R560" s="49">
        <f t="shared" si="351"/>
        <v>0</v>
      </c>
      <c r="S560" s="49">
        <f t="shared" si="351"/>
        <v>0</v>
      </c>
      <c r="T560" s="49">
        <f t="shared" si="351"/>
        <v>0</v>
      </c>
      <c r="V560" s="53">
        <f t="shared" si="369"/>
        <v>0</v>
      </c>
      <c r="W560" s="53">
        <f t="shared" si="370"/>
        <v>0</v>
      </c>
      <c r="X560" s="53">
        <f t="shared" si="371"/>
        <v>0</v>
      </c>
      <c r="Y560" s="53">
        <f t="shared" si="372"/>
        <v>0</v>
      </c>
      <c r="Z560" s="53">
        <f t="shared" si="373"/>
        <v>0</v>
      </c>
      <c r="AB560" s="53">
        <f t="shared" si="362"/>
        <v>0</v>
      </c>
      <c r="AC560" s="53">
        <f t="shared" si="363"/>
        <v>0</v>
      </c>
      <c r="AD560" s="53">
        <f t="shared" si="364"/>
        <v>0</v>
      </c>
      <c r="AE560" s="53">
        <f t="shared" si="365"/>
        <v>0</v>
      </c>
      <c r="AF560" s="53">
        <f t="shared" si="366"/>
        <v>0</v>
      </c>
    </row>
    <row r="561" spans="2:32">
      <c r="B561" s="43" t="str">
        <f t="shared" si="354"/>
        <v>Asset 7</v>
      </c>
      <c r="F561" s="43" t="str">
        <f t="shared" ref="F561:L561" si="375">F65</f>
        <v>37 ICT middelen 1</v>
      </c>
      <c r="G561" s="43">
        <f t="shared" si="375"/>
        <v>2010</v>
      </c>
      <c r="H561" s="48">
        <f t="shared" si="375"/>
        <v>17379179.522018339</v>
      </c>
      <c r="I561" s="43">
        <f t="shared" si="375"/>
        <v>2021</v>
      </c>
      <c r="J561" s="43">
        <f t="shared" si="375"/>
        <v>5</v>
      </c>
      <c r="K561" s="43">
        <f t="shared" si="375"/>
        <v>1</v>
      </c>
      <c r="L561" s="48">
        <f t="shared" si="375"/>
        <v>0</v>
      </c>
      <c r="N561" s="44">
        <f t="shared" si="355"/>
        <v>0</v>
      </c>
      <c r="P561" s="49">
        <f t="shared" si="356"/>
        <v>0</v>
      </c>
      <c r="Q561" s="49">
        <f t="shared" si="351"/>
        <v>0</v>
      </c>
      <c r="R561" s="49">
        <f t="shared" si="351"/>
        <v>0</v>
      </c>
      <c r="S561" s="49">
        <f t="shared" si="351"/>
        <v>0</v>
      </c>
      <c r="T561" s="49">
        <f t="shared" si="351"/>
        <v>0</v>
      </c>
      <c r="V561" s="53">
        <f t="shared" si="369"/>
        <v>0</v>
      </c>
      <c r="W561" s="53">
        <f t="shared" si="370"/>
        <v>0</v>
      </c>
      <c r="X561" s="53">
        <f t="shared" si="371"/>
        <v>0</v>
      </c>
      <c r="Y561" s="53">
        <f t="shared" si="372"/>
        <v>0</v>
      </c>
      <c r="Z561" s="53">
        <f t="shared" si="373"/>
        <v>0</v>
      </c>
      <c r="AB561" s="53">
        <f t="shared" si="362"/>
        <v>0</v>
      </c>
      <c r="AC561" s="53">
        <f t="shared" si="363"/>
        <v>0</v>
      </c>
      <c r="AD561" s="53">
        <f t="shared" si="364"/>
        <v>0</v>
      </c>
      <c r="AE561" s="53">
        <f t="shared" si="365"/>
        <v>0</v>
      </c>
      <c r="AF561" s="53">
        <f t="shared" si="366"/>
        <v>0</v>
      </c>
    </row>
    <row r="562" spans="2:32">
      <c r="B562" s="43" t="str">
        <f t="shared" si="354"/>
        <v>Asset 8</v>
      </c>
      <c r="F562" s="43" t="str">
        <f t="shared" ref="F562:L562" si="376">F66</f>
        <v>10 Gereedschap</v>
      </c>
      <c r="G562" s="43">
        <f t="shared" si="376"/>
        <v>2010</v>
      </c>
      <c r="H562" s="48">
        <f t="shared" si="376"/>
        <v>2369604.1752097155</v>
      </c>
      <c r="I562" s="43">
        <f t="shared" si="376"/>
        <v>2021</v>
      </c>
      <c r="J562" s="43">
        <f t="shared" si="376"/>
        <v>10</v>
      </c>
      <c r="K562" s="43">
        <f t="shared" si="376"/>
        <v>1</v>
      </c>
      <c r="L562" s="48">
        <f t="shared" si="376"/>
        <v>0</v>
      </c>
      <c r="N562" s="44">
        <f t="shared" si="355"/>
        <v>0</v>
      </c>
      <c r="P562" s="49">
        <f t="shared" si="356"/>
        <v>0</v>
      </c>
      <c r="Q562" s="49">
        <f t="shared" si="351"/>
        <v>0</v>
      </c>
      <c r="R562" s="49">
        <f t="shared" si="351"/>
        <v>0</v>
      </c>
      <c r="S562" s="49">
        <f t="shared" si="351"/>
        <v>0</v>
      </c>
      <c r="T562" s="49">
        <f t="shared" si="351"/>
        <v>0</v>
      </c>
      <c r="V562" s="53">
        <f t="shared" si="369"/>
        <v>0</v>
      </c>
      <c r="W562" s="53">
        <f t="shared" si="370"/>
        <v>0</v>
      </c>
      <c r="X562" s="53">
        <f t="shared" si="371"/>
        <v>0</v>
      </c>
      <c r="Y562" s="53">
        <f t="shared" si="372"/>
        <v>0</v>
      </c>
      <c r="Z562" s="53">
        <f t="shared" si="373"/>
        <v>0</v>
      </c>
      <c r="AB562" s="53">
        <f t="shared" si="362"/>
        <v>0</v>
      </c>
      <c r="AC562" s="53">
        <f t="shared" si="363"/>
        <v>0</v>
      </c>
      <c r="AD562" s="53">
        <f t="shared" si="364"/>
        <v>0</v>
      </c>
      <c r="AE562" s="53">
        <f t="shared" si="365"/>
        <v>0</v>
      </c>
      <c r="AF562" s="53">
        <f t="shared" si="366"/>
        <v>0</v>
      </c>
    </row>
    <row r="563" spans="2:32">
      <c r="B563" s="43" t="str">
        <f t="shared" si="354"/>
        <v>Asset 9</v>
      </c>
      <c r="F563" s="43" t="str">
        <f t="shared" ref="F563:L563" si="377">F67</f>
        <v>37 ICT middelen 1 (transparency)</v>
      </c>
      <c r="G563" s="43">
        <f t="shared" si="377"/>
        <v>2010</v>
      </c>
      <c r="H563" s="48">
        <f t="shared" si="377"/>
        <v>137063.35897796138</v>
      </c>
      <c r="I563" s="43">
        <f t="shared" si="377"/>
        <v>2021</v>
      </c>
      <c r="J563" s="43">
        <f t="shared" si="377"/>
        <v>5</v>
      </c>
      <c r="K563" s="43">
        <f t="shared" si="377"/>
        <v>0</v>
      </c>
      <c r="L563" s="48">
        <f t="shared" si="377"/>
        <v>0</v>
      </c>
      <c r="N563" s="44">
        <f t="shared" si="355"/>
        <v>0</v>
      </c>
      <c r="P563" s="49">
        <f t="shared" si="356"/>
        <v>0</v>
      </c>
      <c r="Q563" s="49">
        <f t="shared" si="351"/>
        <v>0</v>
      </c>
      <c r="R563" s="49">
        <f t="shared" si="351"/>
        <v>0</v>
      </c>
      <c r="S563" s="49">
        <f t="shared" si="351"/>
        <v>0</v>
      </c>
      <c r="T563" s="49">
        <f t="shared" si="351"/>
        <v>0</v>
      </c>
      <c r="V563" s="53">
        <f t="shared" si="369"/>
        <v>0</v>
      </c>
      <c r="W563" s="53">
        <f t="shared" si="370"/>
        <v>0</v>
      </c>
      <c r="X563" s="53">
        <f t="shared" si="371"/>
        <v>0</v>
      </c>
      <c r="Y563" s="53">
        <f t="shared" si="372"/>
        <v>0</v>
      </c>
      <c r="Z563" s="53">
        <f t="shared" si="373"/>
        <v>0</v>
      </c>
      <c r="AB563" s="53">
        <f t="shared" si="362"/>
        <v>0</v>
      </c>
      <c r="AC563" s="53">
        <f t="shared" si="363"/>
        <v>0</v>
      </c>
      <c r="AD563" s="53">
        <f t="shared" si="364"/>
        <v>0</v>
      </c>
      <c r="AE563" s="53">
        <f t="shared" si="365"/>
        <v>0</v>
      </c>
      <c r="AF563" s="53">
        <f t="shared" si="366"/>
        <v>0</v>
      </c>
    </row>
    <row r="564" spans="2:32">
      <c r="B564" s="43" t="str">
        <f t="shared" si="354"/>
        <v>Asset 10</v>
      </c>
      <c r="F564" s="43" t="str">
        <f t="shared" ref="F564:L564" si="378">F68</f>
        <v>11 Werktuigen (gaschromatografen en comptabele meters)</v>
      </c>
      <c r="G564" s="43">
        <f t="shared" si="378"/>
        <v>2011</v>
      </c>
      <c r="H564" s="48">
        <f t="shared" si="378"/>
        <v>852201.48356837523</v>
      </c>
      <c r="I564" s="43">
        <f t="shared" si="378"/>
        <v>2021</v>
      </c>
      <c r="J564" s="43">
        <f t="shared" si="378"/>
        <v>10</v>
      </c>
      <c r="K564" s="43">
        <f t="shared" si="378"/>
        <v>0</v>
      </c>
      <c r="L564" s="48">
        <f t="shared" si="378"/>
        <v>0</v>
      </c>
      <c r="N564" s="44">
        <f t="shared" si="355"/>
        <v>0</v>
      </c>
      <c r="P564" s="49">
        <f t="shared" si="356"/>
        <v>0</v>
      </c>
      <c r="Q564" s="49">
        <f t="shared" si="351"/>
        <v>0</v>
      </c>
      <c r="R564" s="49">
        <f t="shared" si="351"/>
        <v>0</v>
      </c>
      <c r="S564" s="49">
        <f t="shared" si="351"/>
        <v>0</v>
      </c>
      <c r="T564" s="49">
        <f t="shared" si="351"/>
        <v>0</v>
      </c>
      <c r="V564" s="53">
        <f t="shared" si="369"/>
        <v>0</v>
      </c>
      <c r="W564" s="53">
        <f t="shared" si="370"/>
        <v>0</v>
      </c>
      <c r="X564" s="53">
        <f t="shared" si="371"/>
        <v>0</v>
      </c>
      <c r="Y564" s="53">
        <f t="shared" si="372"/>
        <v>0</v>
      </c>
      <c r="Z564" s="53">
        <f t="shared" si="373"/>
        <v>0</v>
      </c>
      <c r="AB564" s="53">
        <f t="shared" si="362"/>
        <v>0</v>
      </c>
      <c r="AC564" s="53">
        <f t="shared" si="363"/>
        <v>0</v>
      </c>
      <c r="AD564" s="53">
        <f t="shared" si="364"/>
        <v>0</v>
      </c>
      <c r="AE564" s="53">
        <f t="shared" si="365"/>
        <v>0</v>
      </c>
      <c r="AF564" s="53">
        <f t="shared" si="366"/>
        <v>0</v>
      </c>
    </row>
    <row r="565" spans="2:32">
      <c r="B565" s="43" t="str">
        <f t="shared" si="354"/>
        <v>Asset 11</v>
      </c>
      <c r="F565" s="43" t="str">
        <f t="shared" ref="F565:L565" si="379">F69</f>
        <v>20 Kantoorgebouwen</v>
      </c>
      <c r="G565" s="43">
        <f t="shared" si="379"/>
        <v>2011</v>
      </c>
      <c r="H565" s="48">
        <f t="shared" si="379"/>
        <v>3100554.2541983742</v>
      </c>
      <c r="I565" s="43">
        <f t="shared" si="379"/>
        <v>2021</v>
      </c>
      <c r="J565" s="43">
        <f t="shared" si="379"/>
        <v>30</v>
      </c>
      <c r="K565" s="43">
        <f t="shared" si="379"/>
        <v>0</v>
      </c>
      <c r="L565" s="48">
        <f t="shared" si="379"/>
        <v>2372891.9585730941</v>
      </c>
      <c r="N565" s="44">
        <f t="shared" si="355"/>
        <v>19.5</v>
      </c>
      <c r="P565" s="49">
        <f t="shared" si="356"/>
        <v>121686.76710631252</v>
      </c>
      <c r="Q565" s="49">
        <f t="shared" si="351"/>
        <v>121686.76710631253</v>
      </c>
      <c r="R565" s="49">
        <f t="shared" si="351"/>
        <v>121686.76710631253</v>
      </c>
      <c r="S565" s="49">
        <f t="shared" si="351"/>
        <v>121686.76710631253</v>
      </c>
      <c r="T565" s="49">
        <f t="shared" si="351"/>
        <v>121686.76710631253</v>
      </c>
      <c r="V565" s="53">
        <f t="shared" si="369"/>
        <v>2251205.1914667818</v>
      </c>
      <c r="W565" s="53">
        <f t="shared" si="370"/>
        <v>2129518.4243604694</v>
      </c>
      <c r="X565" s="53">
        <f t="shared" si="371"/>
        <v>2007831.6572541569</v>
      </c>
      <c r="Y565" s="53">
        <f t="shared" si="372"/>
        <v>1886144.8901478443</v>
      </c>
      <c r="Z565" s="53">
        <f t="shared" si="373"/>
        <v>1764458.1230415318</v>
      </c>
      <c r="AB565" s="53">
        <f t="shared" si="362"/>
        <v>198227.74361618311</v>
      </c>
      <c r="AC565" s="53">
        <f t="shared" si="363"/>
        <v>191960.87511020803</v>
      </c>
      <c r="AD565" s="53">
        <f t="shared" si="364"/>
        <v>197984.3700819705</v>
      </c>
      <c r="AE565" s="53">
        <f t="shared" si="365"/>
        <v>193360.27293193061</v>
      </c>
      <c r="AF565" s="53">
        <f t="shared" si="366"/>
        <v>188736.17578189075</v>
      </c>
    </row>
    <row r="566" spans="2:32">
      <c r="B566" s="43" t="str">
        <f t="shared" si="354"/>
        <v>Asset 12</v>
      </c>
      <c r="F566" s="43" t="str">
        <f t="shared" ref="F566:L566" si="380">F70</f>
        <v>37 ICT middelen 1</v>
      </c>
      <c r="G566" s="43">
        <f t="shared" si="380"/>
        <v>2011</v>
      </c>
      <c r="H566" s="48">
        <f t="shared" si="380"/>
        <v>30115806.268534236</v>
      </c>
      <c r="I566" s="43">
        <f t="shared" si="380"/>
        <v>2021</v>
      </c>
      <c r="J566" s="43">
        <f t="shared" si="380"/>
        <v>5</v>
      </c>
      <c r="K566" s="43">
        <f t="shared" si="380"/>
        <v>1</v>
      </c>
      <c r="L566" s="48">
        <f t="shared" si="380"/>
        <v>0</v>
      </c>
      <c r="N566" s="44">
        <f t="shared" si="355"/>
        <v>0</v>
      </c>
      <c r="P566" s="49">
        <f t="shared" si="356"/>
        <v>0</v>
      </c>
      <c r="Q566" s="49">
        <f t="shared" si="351"/>
        <v>0</v>
      </c>
      <c r="R566" s="49">
        <f t="shared" si="351"/>
        <v>0</v>
      </c>
      <c r="S566" s="49">
        <f t="shared" si="351"/>
        <v>0</v>
      </c>
      <c r="T566" s="49">
        <f t="shared" si="351"/>
        <v>0</v>
      </c>
      <c r="V566" s="53">
        <f t="shared" si="369"/>
        <v>0</v>
      </c>
      <c r="W566" s="53">
        <f t="shared" si="370"/>
        <v>0</v>
      </c>
      <c r="X566" s="53">
        <f t="shared" si="371"/>
        <v>0</v>
      </c>
      <c r="Y566" s="53">
        <f t="shared" si="372"/>
        <v>0</v>
      </c>
      <c r="Z566" s="53">
        <f t="shared" si="373"/>
        <v>0</v>
      </c>
      <c r="AB566" s="53">
        <f t="shared" si="362"/>
        <v>0</v>
      </c>
      <c r="AC566" s="53">
        <f t="shared" si="363"/>
        <v>0</v>
      </c>
      <c r="AD566" s="53">
        <f t="shared" si="364"/>
        <v>0</v>
      </c>
      <c r="AE566" s="53">
        <f t="shared" si="365"/>
        <v>0</v>
      </c>
      <c r="AF566" s="53">
        <f t="shared" si="366"/>
        <v>0</v>
      </c>
    </row>
    <row r="567" spans="2:32">
      <c r="B567" s="43" t="str">
        <f t="shared" si="354"/>
        <v>Asset 13</v>
      </c>
      <c r="F567" s="43" t="str">
        <f t="shared" ref="F567:L567" si="381">F71</f>
        <v>06 Utiliteitsgebouwen</v>
      </c>
      <c r="G567" s="43">
        <f t="shared" si="381"/>
        <v>2011</v>
      </c>
      <c r="H567" s="48">
        <f t="shared" si="381"/>
        <v>2437521.6070272112</v>
      </c>
      <c r="I567" s="43">
        <f t="shared" si="381"/>
        <v>2021</v>
      </c>
      <c r="J567" s="43">
        <f t="shared" si="381"/>
        <v>30</v>
      </c>
      <c r="K567" s="43">
        <f t="shared" si="381"/>
        <v>0</v>
      </c>
      <c r="L567" s="48">
        <f t="shared" si="381"/>
        <v>1865464.9930189459</v>
      </c>
      <c r="N567" s="44">
        <f t="shared" si="355"/>
        <v>19.5</v>
      </c>
      <c r="P567" s="49">
        <f t="shared" si="356"/>
        <v>95664.871436869027</v>
      </c>
      <c r="Q567" s="49">
        <f t="shared" si="351"/>
        <v>95664.871436869027</v>
      </c>
      <c r="R567" s="49">
        <f t="shared" si="351"/>
        <v>95664.871436869027</v>
      </c>
      <c r="S567" s="49">
        <f t="shared" si="351"/>
        <v>95664.871436869027</v>
      </c>
      <c r="T567" s="49">
        <f t="shared" si="351"/>
        <v>95664.871436869027</v>
      </c>
      <c r="V567" s="53">
        <f t="shared" si="369"/>
        <v>1769800.1215820769</v>
      </c>
      <c r="W567" s="53">
        <f t="shared" si="370"/>
        <v>1674135.2501452079</v>
      </c>
      <c r="X567" s="53">
        <f t="shared" si="371"/>
        <v>1578470.3787083388</v>
      </c>
      <c r="Y567" s="53">
        <f t="shared" si="372"/>
        <v>1482805.5072714698</v>
      </c>
      <c r="Z567" s="53">
        <f t="shared" si="373"/>
        <v>1387140.6358346008</v>
      </c>
      <c r="AB567" s="53">
        <f t="shared" si="362"/>
        <v>155838.07557065965</v>
      </c>
      <c r="AC567" s="53">
        <f t="shared" si="363"/>
        <v>150911.33469166089</v>
      </c>
      <c r="AD567" s="53">
        <f t="shared" si="364"/>
        <v>155646.7458277859</v>
      </c>
      <c r="AE567" s="53">
        <f t="shared" si="365"/>
        <v>152011.48071318486</v>
      </c>
      <c r="AF567" s="53">
        <f t="shared" si="366"/>
        <v>148376.21559858386</v>
      </c>
    </row>
    <row r="568" spans="2:32">
      <c r="B568" s="43" t="str">
        <f t="shared" si="354"/>
        <v>Asset 14</v>
      </c>
      <c r="F568" s="43" t="str">
        <f t="shared" ref="F568:L568" si="382">F72</f>
        <v>10 Gereedschap</v>
      </c>
      <c r="G568" s="43">
        <f t="shared" si="382"/>
        <v>2011</v>
      </c>
      <c r="H568" s="48">
        <f t="shared" si="382"/>
        <v>322323.48030063207</v>
      </c>
      <c r="I568" s="43">
        <f t="shared" si="382"/>
        <v>2021</v>
      </c>
      <c r="J568" s="43">
        <f t="shared" si="382"/>
        <v>10</v>
      </c>
      <c r="K568" s="43">
        <f t="shared" si="382"/>
        <v>1</v>
      </c>
      <c r="L568" s="48">
        <f t="shared" si="382"/>
        <v>0</v>
      </c>
      <c r="N568" s="44">
        <f t="shared" si="355"/>
        <v>0</v>
      </c>
      <c r="P568" s="49">
        <f t="shared" si="356"/>
        <v>0</v>
      </c>
      <c r="Q568" s="49">
        <f t="shared" si="351"/>
        <v>0</v>
      </c>
      <c r="R568" s="49">
        <f t="shared" si="351"/>
        <v>0</v>
      </c>
      <c r="S568" s="49">
        <f t="shared" si="351"/>
        <v>0</v>
      </c>
      <c r="T568" s="49">
        <f t="shared" si="351"/>
        <v>0</v>
      </c>
      <c r="V568" s="53">
        <f t="shared" si="369"/>
        <v>0</v>
      </c>
      <c r="W568" s="53">
        <f t="shared" si="370"/>
        <v>0</v>
      </c>
      <c r="X568" s="53">
        <f t="shared" si="371"/>
        <v>0</v>
      </c>
      <c r="Y568" s="53">
        <f t="shared" si="372"/>
        <v>0</v>
      </c>
      <c r="Z568" s="53">
        <f t="shared" si="373"/>
        <v>0</v>
      </c>
      <c r="AB568" s="53">
        <f t="shared" si="362"/>
        <v>0</v>
      </c>
      <c r="AC568" s="53">
        <f t="shared" si="363"/>
        <v>0</v>
      </c>
      <c r="AD568" s="53">
        <f t="shared" si="364"/>
        <v>0</v>
      </c>
      <c r="AE568" s="53">
        <f t="shared" si="365"/>
        <v>0</v>
      </c>
      <c r="AF568" s="53">
        <f t="shared" si="366"/>
        <v>0</v>
      </c>
    </row>
    <row r="569" spans="2:32">
      <c r="B569" s="43" t="str">
        <f t="shared" si="354"/>
        <v>Asset 15</v>
      </c>
      <c r="F569" s="43" t="str">
        <f t="shared" ref="F569:L569" si="383">F73</f>
        <v>14 Overig rollend materieel</v>
      </c>
      <c r="G569" s="43">
        <f t="shared" si="383"/>
        <v>2011</v>
      </c>
      <c r="H569" s="48">
        <f t="shared" si="383"/>
        <v>4126005.7948834877</v>
      </c>
      <c r="I569" s="43">
        <f t="shared" si="383"/>
        <v>2021</v>
      </c>
      <c r="J569" s="43">
        <f t="shared" si="383"/>
        <v>10</v>
      </c>
      <c r="K569" s="43">
        <f t="shared" si="383"/>
        <v>1</v>
      </c>
      <c r="L569" s="48">
        <f t="shared" si="383"/>
        <v>0</v>
      </c>
      <c r="N569" s="44">
        <f t="shared" si="355"/>
        <v>0</v>
      </c>
      <c r="P569" s="49">
        <f t="shared" si="356"/>
        <v>0</v>
      </c>
      <c r="Q569" s="49">
        <f t="shared" si="351"/>
        <v>0</v>
      </c>
      <c r="R569" s="49">
        <f t="shared" si="351"/>
        <v>0</v>
      </c>
      <c r="S569" s="49">
        <f t="shared" si="351"/>
        <v>0</v>
      </c>
      <c r="T569" s="49">
        <f t="shared" si="351"/>
        <v>0</v>
      </c>
      <c r="V569" s="53">
        <f t="shared" si="369"/>
        <v>0</v>
      </c>
      <c r="W569" s="53">
        <f t="shared" si="370"/>
        <v>0</v>
      </c>
      <c r="X569" s="53">
        <f t="shared" si="371"/>
        <v>0</v>
      </c>
      <c r="Y569" s="53">
        <f t="shared" si="372"/>
        <v>0</v>
      </c>
      <c r="Z569" s="53">
        <f t="shared" si="373"/>
        <v>0</v>
      </c>
      <c r="AB569" s="53">
        <f t="shared" si="362"/>
        <v>0</v>
      </c>
      <c r="AC569" s="53">
        <f t="shared" si="363"/>
        <v>0</v>
      </c>
      <c r="AD569" s="53">
        <f t="shared" si="364"/>
        <v>0</v>
      </c>
      <c r="AE569" s="53">
        <f t="shared" si="365"/>
        <v>0</v>
      </c>
      <c r="AF569" s="53">
        <f t="shared" si="366"/>
        <v>0</v>
      </c>
    </row>
    <row r="570" spans="2:32">
      <c r="B570" s="43" t="str">
        <f t="shared" si="354"/>
        <v>Asset 16</v>
      </c>
      <c r="F570" s="43" t="str">
        <f t="shared" ref="F570:L570" si="384">F74</f>
        <v>37 ICT middelen 1</v>
      </c>
      <c r="G570" s="43">
        <f t="shared" si="384"/>
        <v>2012</v>
      </c>
      <c r="H570" s="48">
        <f t="shared" si="384"/>
        <v>22695798.709637098</v>
      </c>
      <c r="I570" s="43">
        <f t="shared" si="384"/>
        <v>2021</v>
      </c>
      <c r="J570" s="43">
        <f t="shared" si="384"/>
        <v>5</v>
      </c>
      <c r="K570" s="43">
        <f t="shared" si="384"/>
        <v>1</v>
      </c>
      <c r="L570" s="48">
        <f t="shared" si="384"/>
        <v>0</v>
      </c>
      <c r="N570" s="44">
        <f t="shared" si="355"/>
        <v>0</v>
      </c>
      <c r="P570" s="49">
        <f t="shared" si="356"/>
        <v>0</v>
      </c>
      <c r="Q570" s="49">
        <f t="shared" si="351"/>
        <v>0</v>
      </c>
      <c r="R570" s="49">
        <f t="shared" si="351"/>
        <v>0</v>
      </c>
      <c r="S570" s="49">
        <f t="shared" si="351"/>
        <v>0</v>
      </c>
      <c r="T570" s="49">
        <f t="shared" si="351"/>
        <v>0</v>
      </c>
      <c r="V570" s="53">
        <f t="shared" si="369"/>
        <v>0</v>
      </c>
      <c r="W570" s="53">
        <f t="shared" si="370"/>
        <v>0</v>
      </c>
      <c r="X570" s="53">
        <f t="shared" si="371"/>
        <v>0</v>
      </c>
      <c r="Y570" s="53">
        <f t="shared" si="372"/>
        <v>0</v>
      </c>
      <c r="Z570" s="53">
        <f t="shared" si="373"/>
        <v>0</v>
      </c>
      <c r="AB570" s="53">
        <f t="shared" si="362"/>
        <v>0</v>
      </c>
      <c r="AC570" s="53">
        <f t="shared" si="363"/>
        <v>0</v>
      </c>
      <c r="AD570" s="53">
        <f t="shared" si="364"/>
        <v>0</v>
      </c>
      <c r="AE570" s="53">
        <f t="shared" si="365"/>
        <v>0</v>
      </c>
      <c r="AF570" s="53">
        <f t="shared" si="366"/>
        <v>0</v>
      </c>
    </row>
    <row r="571" spans="2:32">
      <c r="B571" s="43" t="str">
        <f t="shared" si="354"/>
        <v>Asset 17</v>
      </c>
      <c r="F571" s="43" t="str">
        <f t="shared" ref="F571:L571" si="385">F75</f>
        <v>37 ICT middelen 1</v>
      </c>
      <c r="G571" s="43">
        <f t="shared" si="385"/>
        <v>2013</v>
      </c>
      <c r="H571" s="48">
        <f t="shared" si="385"/>
        <v>18719949.80436749</v>
      </c>
      <c r="I571" s="43">
        <f t="shared" si="385"/>
        <v>2021</v>
      </c>
      <c r="J571" s="43">
        <f t="shared" si="385"/>
        <v>5</v>
      </c>
      <c r="K571" s="43">
        <f t="shared" si="385"/>
        <v>1</v>
      </c>
      <c r="L571" s="48">
        <f t="shared" si="385"/>
        <v>0</v>
      </c>
      <c r="N571" s="44">
        <f t="shared" si="355"/>
        <v>0</v>
      </c>
      <c r="P571" s="49">
        <f t="shared" si="356"/>
        <v>0</v>
      </c>
      <c r="Q571" s="49">
        <f t="shared" si="356"/>
        <v>0</v>
      </c>
      <c r="R571" s="49">
        <f t="shared" si="356"/>
        <v>0</v>
      </c>
      <c r="S571" s="49">
        <f t="shared" si="356"/>
        <v>0</v>
      </c>
      <c r="T571" s="49">
        <f t="shared" si="356"/>
        <v>0</v>
      </c>
      <c r="V571" s="53">
        <f t="shared" si="369"/>
        <v>0</v>
      </c>
      <c r="W571" s="53">
        <f t="shared" si="370"/>
        <v>0</v>
      </c>
      <c r="X571" s="53">
        <f t="shared" si="371"/>
        <v>0</v>
      </c>
      <c r="Y571" s="53">
        <f t="shared" si="372"/>
        <v>0</v>
      </c>
      <c r="Z571" s="53">
        <f t="shared" si="373"/>
        <v>0</v>
      </c>
      <c r="AB571" s="53">
        <f t="shared" si="362"/>
        <v>0</v>
      </c>
      <c r="AC571" s="53">
        <f t="shared" si="363"/>
        <v>0</v>
      </c>
      <c r="AD571" s="53">
        <f t="shared" si="364"/>
        <v>0</v>
      </c>
      <c r="AE571" s="53">
        <f t="shared" si="365"/>
        <v>0</v>
      </c>
      <c r="AF571" s="53">
        <f t="shared" si="366"/>
        <v>0</v>
      </c>
    </row>
    <row r="572" spans="2:32">
      <c r="B572" s="43" t="str">
        <f t="shared" si="354"/>
        <v>Asset 18</v>
      </c>
      <c r="F572" s="43" t="str">
        <f t="shared" ref="F572:L572" si="386">F76</f>
        <v>14 Overig rollend materieel</v>
      </c>
      <c r="G572" s="43">
        <f t="shared" si="386"/>
        <v>2013</v>
      </c>
      <c r="H572" s="48">
        <f t="shared" si="386"/>
        <v>14233.766853302437</v>
      </c>
      <c r="I572" s="43">
        <f t="shared" si="386"/>
        <v>2021</v>
      </c>
      <c r="J572" s="43">
        <f t="shared" si="386"/>
        <v>10</v>
      </c>
      <c r="K572" s="43">
        <f t="shared" si="386"/>
        <v>1</v>
      </c>
      <c r="L572" s="48">
        <f t="shared" si="386"/>
        <v>2395.0433871794298</v>
      </c>
      <c r="N572" s="44">
        <f t="shared" si="355"/>
        <v>1.5</v>
      </c>
      <c r="P572" s="49">
        <f t="shared" ref="P572:T622" si="387">IF(P$553&lt;=$G572+$J572,VDB($L572,0,$N572,P$553-2022,MIN(P$553-2021,$N572),1),0)</f>
        <v>1596.6955914529533</v>
      </c>
      <c r="Q572" s="49">
        <f t="shared" si="387"/>
        <v>798.34779572647665</v>
      </c>
      <c r="R572" s="49">
        <f t="shared" si="387"/>
        <v>0</v>
      </c>
      <c r="S572" s="49">
        <f t="shared" si="387"/>
        <v>0</v>
      </c>
      <c r="T572" s="49">
        <f t="shared" si="387"/>
        <v>0</v>
      </c>
      <c r="V572" s="53">
        <f t="shared" si="369"/>
        <v>798.34779572647653</v>
      </c>
      <c r="W572" s="53">
        <f t="shared" si="370"/>
        <v>-1.1368683772161603E-13</v>
      </c>
      <c r="X572" s="53">
        <f t="shared" si="371"/>
        <v>0</v>
      </c>
      <c r="Y572" s="53">
        <f t="shared" si="372"/>
        <v>0</v>
      </c>
      <c r="Z572" s="53">
        <f t="shared" si="373"/>
        <v>0</v>
      </c>
      <c r="AB572" s="53">
        <f t="shared" si="362"/>
        <v>1623.8394165076536</v>
      </c>
      <c r="AC572" s="53">
        <f t="shared" si="363"/>
        <v>798.34779572647665</v>
      </c>
      <c r="AD572" s="53">
        <f t="shared" si="364"/>
        <v>0</v>
      </c>
      <c r="AE572" s="53">
        <f t="shared" si="365"/>
        <v>0</v>
      </c>
      <c r="AF572" s="53">
        <f t="shared" si="366"/>
        <v>0</v>
      </c>
    </row>
    <row r="573" spans="2:32">
      <c r="B573" s="43" t="str">
        <f t="shared" si="354"/>
        <v>Asset 19</v>
      </c>
      <c r="F573" s="43" t="str">
        <f t="shared" ref="F573:L573" si="388">F77</f>
        <v>10 Gereedschap</v>
      </c>
      <c r="G573" s="43">
        <f t="shared" si="388"/>
        <v>2013</v>
      </c>
      <c r="H573" s="48">
        <f t="shared" si="388"/>
        <v>717715.3058753697</v>
      </c>
      <c r="I573" s="43">
        <f t="shared" si="388"/>
        <v>2021</v>
      </c>
      <c r="J573" s="43">
        <f t="shared" si="388"/>
        <v>10</v>
      </c>
      <c r="K573" s="43">
        <f t="shared" si="388"/>
        <v>1</v>
      </c>
      <c r="L573" s="48">
        <f t="shared" si="388"/>
        <v>120766.29573396736</v>
      </c>
      <c r="N573" s="44">
        <f t="shared" si="355"/>
        <v>1.5</v>
      </c>
      <c r="P573" s="49">
        <f t="shared" si="387"/>
        <v>80510.863822644911</v>
      </c>
      <c r="Q573" s="49">
        <f t="shared" si="387"/>
        <v>40255.431911322456</v>
      </c>
      <c r="R573" s="49">
        <f t="shared" si="387"/>
        <v>0</v>
      </c>
      <c r="S573" s="49">
        <f t="shared" si="387"/>
        <v>0</v>
      </c>
      <c r="T573" s="49">
        <f t="shared" si="387"/>
        <v>0</v>
      </c>
      <c r="V573" s="53">
        <f t="shared" si="369"/>
        <v>40255.431911322448</v>
      </c>
      <c r="W573" s="53">
        <f t="shared" si="370"/>
        <v>-7.2759576141834259E-12</v>
      </c>
      <c r="X573" s="53">
        <f t="shared" si="371"/>
        <v>0</v>
      </c>
      <c r="Y573" s="53">
        <f t="shared" si="372"/>
        <v>0</v>
      </c>
      <c r="Z573" s="53">
        <f t="shared" si="373"/>
        <v>0</v>
      </c>
      <c r="AB573" s="53">
        <f t="shared" si="362"/>
        <v>81879.548507629879</v>
      </c>
      <c r="AC573" s="53">
        <f t="shared" si="363"/>
        <v>40255.431911322456</v>
      </c>
      <c r="AD573" s="53">
        <f t="shared" si="364"/>
        <v>0</v>
      </c>
      <c r="AE573" s="53">
        <f t="shared" si="365"/>
        <v>0</v>
      </c>
      <c r="AF573" s="53">
        <f t="shared" si="366"/>
        <v>0</v>
      </c>
    </row>
    <row r="574" spans="2:32">
      <c r="B574" s="43" t="str">
        <f t="shared" si="354"/>
        <v>Asset 20</v>
      </c>
      <c r="F574" s="43" t="str">
        <f t="shared" ref="F574:L574" si="389">F78</f>
        <v>37 ICT middelen 1</v>
      </c>
      <c r="G574" s="43">
        <f t="shared" si="389"/>
        <v>2014</v>
      </c>
      <c r="H574" s="48">
        <f t="shared" si="389"/>
        <v>29278944.009914741</v>
      </c>
      <c r="I574" s="43">
        <f t="shared" si="389"/>
        <v>2021</v>
      </c>
      <c r="J574" s="43">
        <f t="shared" si="389"/>
        <v>5</v>
      </c>
      <c r="K574" s="43">
        <f t="shared" si="389"/>
        <v>1</v>
      </c>
      <c r="L574" s="48">
        <f t="shared" si="389"/>
        <v>0</v>
      </c>
      <c r="N574" s="44">
        <f t="shared" si="355"/>
        <v>0</v>
      </c>
      <c r="P574" s="49">
        <f t="shared" si="387"/>
        <v>0</v>
      </c>
      <c r="Q574" s="49">
        <f t="shared" si="387"/>
        <v>0</v>
      </c>
      <c r="R574" s="49">
        <f t="shared" si="387"/>
        <v>0</v>
      </c>
      <c r="S574" s="49">
        <f t="shared" si="387"/>
        <v>0</v>
      </c>
      <c r="T574" s="49">
        <f t="shared" si="387"/>
        <v>0</v>
      </c>
      <c r="V574" s="53">
        <f t="shared" si="369"/>
        <v>0</v>
      </c>
      <c r="W574" s="53">
        <f t="shared" si="370"/>
        <v>0</v>
      </c>
      <c r="X574" s="53">
        <f t="shared" si="371"/>
        <v>0</v>
      </c>
      <c r="Y574" s="53">
        <f t="shared" si="372"/>
        <v>0</v>
      </c>
      <c r="Z574" s="53">
        <f t="shared" si="373"/>
        <v>0</v>
      </c>
      <c r="AB574" s="53">
        <f t="shared" si="362"/>
        <v>0</v>
      </c>
      <c r="AC574" s="53">
        <f t="shared" si="363"/>
        <v>0</v>
      </c>
      <c r="AD574" s="53">
        <f t="shared" si="364"/>
        <v>0</v>
      </c>
      <c r="AE574" s="53">
        <f t="shared" si="365"/>
        <v>0</v>
      </c>
      <c r="AF574" s="53">
        <f t="shared" si="366"/>
        <v>0</v>
      </c>
    </row>
    <row r="575" spans="2:32">
      <c r="B575" s="43" t="str">
        <f t="shared" si="354"/>
        <v>Asset 21</v>
      </c>
      <c r="F575" s="43" t="str">
        <f t="shared" ref="F575:L575" si="390">F79</f>
        <v>38 ICT middelen 2</v>
      </c>
      <c r="G575" s="43">
        <f t="shared" si="390"/>
        <v>2014</v>
      </c>
      <c r="H575" s="48">
        <f t="shared" si="390"/>
        <v>149619.99545874962</v>
      </c>
      <c r="I575" s="43">
        <f t="shared" si="390"/>
        <v>2021</v>
      </c>
      <c r="J575" s="43">
        <f t="shared" si="390"/>
        <v>10</v>
      </c>
      <c r="K575" s="43">
        <f t="shared" si="390"/>
        <v>1</v>
      </c>
      <c r="L575" s="48">
        <f t="shared" si="390"/>
        <v>40816.786477904512</v>
      </c>
      <c r="N575" s="44">
        <f t="shared" si="355"/>
        <v>2.5</v>
      </c>
      <c r="P575" s="49">
        <f t="shared" si="387"/>
        <v>16326.714591161806</v>
      </c>
      <c r="Q575" s="49">
        <f t="shared" si="387"/>
        <v>16326.714591161804</v>
      </c>
      <c r="R575" s="49">
        <f t="shared" si="387"/>
        <v>8163.3572955809022</v>
      </c>
      <c r="S575" s="49">
        <f t="shared" si="387"/>
        <v>0</v>
      </c>
      <c r="T575" s="49">
        <f t="shared" si="387"/>
        <v>0</v>
      </c>
      <c r="V575" s="53">
        <f t="shared" si="369"/>
        <v>24490.071886742706</v>
      </c>
      <c r="W575" s="53">
        <f t="shared" si="370"/>
        <v>8163.3572955809013</v>
      </c>
      <c r="X575" s="53">
        <f t="shared" si="371"/>
        <v>-9.0949470177292824E-13</v>
      </c>
      <c r="Y575" s="53">
        <f t="shared" si="372"/>
        <v>0</v>
      </c>
      <c r="Z575" s="53">
        <f t="shared" si="373"/>
        <v>0</v>
      </c>
      <c r="AB575" s="53">
        <f t="shared" si="362"/>
        <v>17159.377035311059</v>
      </c>
      <c r="AC575" s="53">
        <f t="shared" si="363"/>
        <v>16596.105381915975</v>
      </c>
      <c r="AD575" s="53">
        <f t="shared" si="364"/>
        <v>8163.3572955809022</v>
      </c>
      <c r="AE575" s="53">
        <f t="shared" si="365"/>
        <v>0</v>
      </c>
      <c r="AF575" s="53">
        <f t="shared" si="366"/>
        <v>0</v>
      </c>
    </row>
    <row r="576" spans="2:32">
      <c r="B576" s="43" t="str">
        <f t="shared" si="354"/>
        <v>Asset 22</v>
      </c>
      <c r="F576" s="43" t="str">
        <f t="shared" ref="F576:L576" si="391">F80</f>
        <v>37 ICT middelen 1 (transparency)</v>
      </c>
      <c r="G576" s="43">
        <f t="shared" si="391"/>
        <v>2014</v>
      </c>
      <c r="H576" s="48">
        <f t="shared" si="391"/>
        <v>180341</v>
      </c>
      <c r="I576" s="43">
        <f t="shared" si="391"/>
        <v>2021</v>
      </c>
      <c r="J576" s="43">
        <f t="shared" si="391"/>
        <v>5</v>
      </c>
      <c r="K576" s="43">
        <f t="shared" si="391"/>
        <v>0</v>
      </c>
      <c r="L576" s="48">
        <f t="shared" si="391"/>
        <v>0</v>
      </c>
      <c r="N576" s="44">
        <f t="shared" si="355"/>
        <v>0</v>
      </c>
      <c r="P576" s="49">
        <f t="shared" si="387"/>
        <v>0</v>
      </c>
      <c r="Q576" s="49">
        <f t="shared" si="387"/>
        <v>0</v>
      </c>
      <c r="R576" s="49">
        <f t="shared" si="387"/>
        <v>0</v>
      </c>
      <c r="S576" s="49">
        <f t="shared" si="387"/>
        <v>0</v>
      </c>
      <c r="T576" s="49">
        <f t="shared" si="387"/>
        <v>0</v>
      </c>
      <c r="V576" s="53">
        <f t="shared" si="369"/>
        <v>0</v>
      </c>
      <c r="W576" s="53">
        <f t="shared" si="370"/>
        <v>0</v>
      </c>
      <c r="X576" s="53">
        <f t="shared" si="371"/>
        <v>0</v>
      </c>
      <c r="Y576" s="53">
        <f t="shared" si="372"/>
        <v>0</v>
      </c>
      <c r="Z576" s="53">
        <f t="shared" si="373"/>
        <v>0</v>
      </c>
      <c r="AB576" s="53">
        <f t="shared" si="362"/>
        <v>0</v>
      </c>
      <c r="AC576" s="53">
        <f t="shared" si="363"/>
        <v>0</v>
      </c>
      <c r="AD576" s="53">
        <f t="shared" si="364"/>
        <v>0</v>
      </c>
      <c r="AE576" s="53">
        <f t="shared" si="365"/>
        <v>0</v>
      </c>
      <c r="AF576" s="53">
        <f t="shared" si="366"/>
        <v>0</v>
      </c>
    </row>
    <row r="577" spans="2:32">
      <c r="B577" s="43" t="str">
        <f t="shared" si="354"/>
        <v>Asset 23</v>
      </c>
      <c r="F577" s="43" t="str">
        <f t="shared" ref="F577:L577" si="392">F81</f>
        <v>37 ICT middelen 1</v>
      </c>
      <c r="G577" s="43">
        <f t="shared" si="392"/>
        <v>2015</v>
      </c>
      <c r="H577" s="48">
        <f t="shared" si="392"/>
        <v>16219637.049707994</v>
      </c>
      <c r="I577" s="43">
        <f t="shared" si="392"/>
        <v>2021</v>
      </c>
      <c r="J577" s="43">
        <f t="shared" si="392"/>
        <v>5</v>
      </c>
      <c r="K577" s="43">
        <f t="shared" si="392"/>
        <v>1</v>
      </c>
      <c r="L577" s="48">
        <f t="shared" si="392"/>
        <v>0</v>
      </c>
      <c r="N577" s="44">
        <f t="shared" si="355"/>
        <v>0</v>
      </c>
      <c r="P577" s="49">
        <f t="shared" si="387"/>
        <v>0</v>
      </c>
      <c r="Q577" s="49">
        <f t="shared" si="387"/>
        <v>0</v>
      </c>
      <c r="R577" s="49">
        <f t="shared" si="387"/>
        <v>0</v>
      </c>
      <c r="S577" s="49">
        <f t="shared" si="387"/>
        <v>0</v>
      </c>
      <c r="T577" s="49">
        <f t="shared" si="387"/>
        <v>0</v>
      </c>
      <c r="V577" s="53">
        <f t="shared" si="369"/>
        <v>0</v>
      </c>
      <c r="W577" s="53">
        <f t="shared" si="370"/>
        <v>0</v>
      </c>
      <c r="X577" s="53">
        <f t="shared" si="371"/>
        <v>0</v>
      </c>
      <c r="Y577" s="53">
        <f t="shared" si="372"/>
        <v>0</v>
      </c>
      <c r="Z577" s="53">
        <f t="shared" si="373"/>
        <v>0</v>
      </c>
      <c r="AB577" s="53">
        <f t="shared" si="362"/>
        <v>0</v>
      </c>
      <c r="AC577" s="53">
        <f t="shared" si="363"/>
        <v>0</v>
      </c>
      <c r="AD577" s="53">
        <f t="shared" si="364"/>
        <v>0</v>
      </c>
      <c r="AE577" s="53">
        <f t="shared" si="365"/>
        <v>0</v>
      </c>
      <c r="AF577" s="53">
        <f t="shared" si="366"/>
        <v>0</v>
      </c>
    </row>
    <row r="578" spans="2:32">
      <c r="B578" s="43" t="str">
        <f t="shared" si="354"/>
        <v>Asset 24</v>
      </c>
      <c r="F578" s="43" t="str">
        <f t="shared" ref="F578:L578" si="393">F82</f>
        <v>14 Overig rollend materieel</v>
      </c>
      <c r="G578" s="43">
        <f t="shared" si="393"/>
        <v>2015</v>
      </c>
      <c r="H578" s="48">
        <f t="shared" si="393"/>
        <v>9111235.8707030155</v>
      </c>
      <c r="I578" s="43">
        <f t="shared" si="393"/>
        <v>2021</v>
      </c>
      <c r="J578" s="43">
        <f t="shared" si="393"/>
        <v>10</v>
      </c>
      <c r="K578" s="43">
        <f t="shared" si="393"/>
        <v>1</v>
      </c>
      <c r="L578" s="48">
        <f t="shared" si="393"/>
        <v>3445348.23215965</v>
      </c>
      <c r="N578" s="44">
        <f t="shared" si="355"/>
        <v>3.5</v>
      </c>
      <c r="P578" s="49">
        <f t="shared" si="387"/>
        <v>984385.20918847143</v>
      </c>
      <c r="Q578" s="49">
        <f t="shared" si="387"/>
        <v>984385.20918847143</v>
      </c>
      <c r="R578" s="49">
        <f t="shared" si="387"/>
        <v>984385.20918847143</v>
      </c>
      <c r="S578" s="49">
        <f t="shared" si="387"/>
        <v>492192.60459423572</v>
      </c>
      <c r="T578" s="49">
        <f t="shared" si="387"/>
        <v>0</v>
      </c>
      <c r="V578" s="53">
        <f t="shared" si="369"/>
        <v>2460963.0229711784</v>
      </c>
      <c r="W578" s="53">
        <f t="shared" si="370"/>
        <v>1476577.8137827069</v>
      </c>
      <c r="X578" s="53">
        <f t="shared" si="371"/>
        <v>492192.60459423542</v>
      </c>
      <c r="Y578" s="53">
        <f t="shared" si="372"/>
        <v>-2.9103830456733704E-10</v>
      </c>
      <c r="Z578" s="53">
        <f t="shared" si="373"/>
        <v>0</v>
      </c>
      <c r="AB578" s="53">
        <f t="shared" si="362"/>
        <v>1068057.9519694916</v>
      </c>
      <c r="AC578" s="53">
        <f t="shared" si="363"/>
        <v>1033112.2770433008</v>
      </c>
      <c r="AD578" s="53">
        <f t="shared" si="364"/>
        <v>1003088.5281630524</v>
      </c>
      <c r="AE578" s="53">
        <f t="shared" si="365"/>
        <v>492192.60459423572</v>
      </c>
      <c r="AF578" s="53">
        <f t="shared" si="366"/>
        <v>0</v>
      </c>
    </row>
    <row r="579" spans="2:32">
      <c r="B579" s="43" t="str">
        <f t="shared" si="354"/>
        <v>Asset 25</v>
      </c>
      <c r="F579" s="43" t="str">
        <f t="shared" ref="F579:L579" si="394">F83</f>
        <v>10 Gereedschap</v>
      </c>
      <c r="G579" s="43">
        <f t="shared" si="394"/>
        <v>2015</v>
      </c>
      <c r="H579" s="48">
        <f t="shared" si="394"/>
        <v>1215996.3265953835</v>
      </c>
      <c r="I579" s="43">
        <f t="shared" si="394"/>
        <v>2021</v>
      </c>
      <c r="J579" s="43">
        <f t="shared" si="394"/>
        <v>10</v>
      </c>
      <c r="K579" s="43">
        <f t="shared" si="394"/>
        <v>1</v>
      </c>
      <c r="L579" s="48">
        <f t="shared" si="394"/>
        <v>459820.25420057232</v>
      </c>
      <c r="N579" s="44">
        <f t="shared" si="355"/>
        <v>3.5</v>
      </c>
      <c r="P579" s="49">
        <f t="shared" si="387"/>
        <v>131377.21548587779</v>
      </c>
      <c r="Q579" s="49">
        <f t="shared" si="387"/>
        <v>131377.21548587782</v>
      </c>
      <c r="R579" s="49">
        <f t="shared" si="387"/>
        <v>131377.21548587782</v>
      </c>
      <c r="S579" s="49">
        <f t="shared" si="387"/>
        <v>65688.607742938912</v>
      </c>
      <c r="T579" s="49">
        <f t="shared" si="387"/>
        <v>0</v>
      </c>
      <c r="V579" s="53">
        <f t="shared" si="369"/>
        <v>328443.03871469456</v>
      </c>
      <c r="W579" s="53">
        <f t="shared" si="370"/>
        <v>197065.82322881673</v>
      </c>
      <c r="X579" s="53">
        <f t="shared" si="371"/>
        <v>65688.607742938912</v>
      </c>
      <c r="Y579" s="53">
        <f t="shared" si="372"/>
        <v>0</v>
      </c>
      <c r="Z579" s="53">
        <f t="shared" si="373"/>
        <v>0</v>
      </c>
      <c r="AB579" s="53">
        <f t="shared" si="362"/>
        <v>142544.2788021774</v>
      </c>
      <c r="AC579" s="53">
        <f t="shared" si="363"/>
        <v>137880.38765242876</v>
      </c>
      <c r="AD579" s="53">
        <f t="shared" si="364"/>
        <v>133873.38258010949</v>
      </c>
      <c r="AE579" s="53">
        <f t="shared" si="365"/>
        <v>65688.607742938912</v>
      </c>
      <c r="AF579" s="53">
        <f t="shared" si="366"/>
        <v>0</v>
      </c>
    </row>
    <row r="580" spans="2:32">
      <c r="B580" s="43" t="str">
        <f t="shared" si="354"/>
        <v>Asset 26</v>
      </c>
      <c r="F580" s="43" t="str">
        <f t="shared" ref="F580:L580" si="395">F84</f>
        <v>13 Aanhangwagens (gaschromatografen en comptabele meters)</v>
      </c>
      <c r="G580" s="43">
        <f t="shared" si="395"/>
        <v>2015</v>
      </c>
      <c r="H580" s="48">
        <f t="shared" si="395"/>
        <v>7968.6502792695001</v>
      </c>
      <c r="I580" s="43">
        <f t="shared" si="395"/>
        <v>2021</v>
      </c>
      <c r="J580" s="43">
        <f t="shared" si="395"/>
        <v>10</v>
      </c>
      <c r="K580" s="43">
        <f t="shared" si="395"/>
        <v>0</v>
      </c>
      <c r="L580" s="48">
        <f t="shared" si="395"/>
        <v>3013.2877188110033</v>
      </c>
      <c r="N580" s="44">
        <f t="shared" si="355"/>
        <v>3.5</v>
      </c>
      <c r="P580" s="49">
        <f t="shared" si="387"/>
        <v>860.93934823171526</v>
      </c>
      <c r="Q580" s="49">
        <f t="shared" si="387"/>
        <v>860.93934823171526</v>
      </c>
      <c r="R580" s="49">
        <f t="shared" si="387"/>
        <v>860.93934823171526</v>
      </c>
      <c r="S580" s="49">
        <f t="shared" si="387"/>
        <v>430.46967411585763</v>
      </c>
      <c r="T580" s="49">
        <f t="shared" si="387"/>
        <v>0</v>
      </c>
      <c r="V580" s="53">
        <f t="shared" si="369"/>
        <v>2152.3483705792878</v>
      </c>
      <c r="W580" s="53">
        <f t="shared" si="370"/>
        <v>1291.4090223475725</v>
      </c>
      <c r="X580" s="53">
        <f t="shared" si="371"/>
        <v>430.46967411585729</v>
      </c>
      <c r="Y580" s="53">
        <f t="shared" si="372"/>
        <v>-3.4106051316484809E-13</v>
      </c>
      <c r="Z580" s="53">
        <f t="shared" si="373"/>
        <v>0</v>
      </c>
      <c r="AB580" s="53">
        <f t="shared" si="362"/>
        <v>934.11919283141106</v>
      </c>
      <c r="AC580" s="53">
        <f t="shared" si="363"/>
        <v>903.55584596918516</v>
      </c>
      <c r="AD580" s="53">
        <f t="shared" si="364"/>
        <v>877.29719584811778</v>
      </c>
      <c r="AE580" s="53">
        <f t="shared" si="365"/>
        <v>430.46967411585763</v>
      </c>
      <c r="AF580" s="53">
        <f t="shared" si="366"/>
        <v>0</v>
      </c>
    </row>
    <row r="581" spans="2:32">
      <c r="B581" s="43" t="str">
        <f t="shared" si="354"/>
        <v>Asset 27</v>
      </c>
      <c r="F581" s="43" t="str">
        <f t="shared" ref="F581:L581" si="396">F85</f>
        <v>37 ICT middelen 1</v>
      </c>
      <c r="G581" s="43">
        <f t="shared" si="396"/>
        <v>2016</v>
      </c>
      <c r="H581" s="48">
        <f t="shared" si="396"/>
        <v>15289349.60564645</v>
      </c>
      <c r="I581" s="43">
        <f t="shared" si="396"/>
        <v>2021</v>
      </c>
      <c r="J581" s="43">
        <f t="shared" si="396"/>
        <v>5</v>
      </c>
      <c r="K581" s="43">
        <f t="shared" si="396"/>
        <v>1</v>
      </c>
      <c r="L581" s="48">
        <f t="shared" si="396"/>
        <v>0</v>
      </c>
      <c r="N581" s="44">
        <f t="shared" si="355"/>
        <v>0</v>
      </c>
      <c r="P581" s="49">
        <f t="shared" si="387"/>
        <v>0</v>
      </c>
      <c r="Q581" s="49">
        <f t="shared" si="387"/>
        <v>0</v>
      </c>
      <c r="R581" s="49">
        <f t="shared" si="387"/>
        <v>0</v>
      </c>
      <c r="S581" s="49">
        <f t="shared" si="387"/>
        <v>0</v>
      </c>
      <c r="T581" s="49">
        <f t="shared" si="387"/>
        <v>0</v>
      </c>
      <c r="V581" s="53">
        <f t="shared" si="369"/>
        <v>0</v>
      </c>
      <c r="W581" s="53">
        <f t="shared" si="370"/>
        <v>0</v>
      </c>
      <c r="X581" s="53">
        <f t="shared" si="371"/>
        <v>0</v>
      </c>
      <c r="Y581" s="53">
        <f t="shared" si="372"/>
        <v>0</v>
      </c>
      <c r="Z581" s="53">
        <f t="shared" si="373"/>
        <v>0</v>
      </c>
      <c r="AB581" s="53">
        <f t="shared" si="362"/>
        <v>0</v>
      </c>
      <c r="AC581" s="53">
        <f t="shared" si="363"/>
        <v>0</v>
      </c>
      <c r="AD581" s="53">
        <f t="shared" si="364"/>
        <v>0</v>
      </c>
      <c r="AE581" s="53">
        <f t="shared" si="365"/>
        <v>0</v>
      </c>
      <c r="AF581" s="53">
        <f t="shared" si="366"/>
        <v>0</v>
      </c>
    </row>
    <row r="582" spans="2:32">
      <c r="B582" s="43" t="str">
        <f t="shared" si="354"/>
        <v>Asset 28</v>
      </c>
      <c r="F582" s="43" t="str">
        <f t="shared" ref="F582:L582" si="397">F86</f>
        <v>11 Werktuigen</v>
      </c>
      <c r="G582" s="43">
        <f t="shared" si="397"/>
        <v>2016</v>
      </c>
      <c r="H582" s="48">
        <f t="shared" si="397"/>
        <v>1481397.6896878041</v>
      </c>
      <c r="I582" s="43">
        <f t="shared" si="397"/>
        <v>2021</v>
      </c>
      <c r="J582" s="43">
        <f t="shared" si="397"/>
        <v>10</v>
      </c>
      <c r="K582" s="43">
        <f t="shared" si="397"/>
        <v>1</v>
      </c>
      <c r="L582" s="48">
        <f t="shared" si="397"/>
        <v>714515.13830443297</v>
      </c>
      <c r="N582" s="44">
        <f t="shared" si="355"/>
        <v>4.5</v>
      </c>
      <c r="P582" s="49">
        <f>IF(P$553&lt;=$G582+$J582,VDB($L582,0,$N582,P$553-2022,MIN(P$553-2021,$N582),1),0)</f>
        <v>158781.14184542955</v>
      </c>
      <c r="Q582" s="49">
        <f t="shared" si="387"/>
        <v>158781.14184542955</v>
      </c>
      <c r="R582" s="49">
        <f t="shared" si="387"/>
        <v>158781.14184542955</v>
      </c>
      <c r="S582" s="49">
        <f t="shared" si="387"/>
        <v>158781.14184542955</v>
      </c>
      <c r="T582" s="49">
        <f t="shared" si="387"/>
        <v>79390.570922714774</v>
      </c>
      <c r="V582" s="53">
        <f t="shared" si="369"/>
        <v>555733.99645900342</v>
      </c>
      <c r="W582" s="53">
        <f t="shared" si="370"/>
        <v>396952.85461357387</v>
      </c>
      <c r="X582" s="53">
        <f t="shared" si="371"/>
        <v>238171.71276814432</v>
      </c>
      <c r="Y582" s="53">
        <f t="shared" si="372"/>
        <v>79390.570922714774</v>
      </c>
      <c r="Z582" s="53">
        <f t="shared" si="373"/>
        <v>0</v>
      </c>
      <c r="AB582" s="53">
        <f t="shared" si="362"/>
        <v>177676.09772503568</v>
      </c>
      <c r="AC582" s="53">
        <f t="shared" si="363"/>
        <v>171880.5860476775</v>
      </c>
      <c r="AD582" s="53">
        <f t="shared" si="364"/>
        <v>167831.66693061905</v>
      </c>
      <c r="AE582" s="53">
        <f t="shared" si="365"/>
        <v>161797.98354049271</v>
      </c>
      <c r="AF582" s="53">
        <f t="shared" si="366"/>
        <v>79390.570922714774</v>
      </c>
    </row>
    <row r="583" spans="2:32">
      <c r="B583" s="43" t="str">
        <f t="shared" si="354"/>
        <v>Asset 29</v>
      </c>
      <c r="F583" s="43" t="str">
        <f t="shared" ref="F583:L583" si="398">F87</f>
        <v>14 Overig rollend materieel</v>
      </c>
      <c r="G583" s="43">
        <f t="shared" si="398"/>
        <v>2016</v>
      </c>
      <c r="H583" s="48">
        <f t="shared" si="398"/>
        <v>5338260.5379699524</v>
      </c>
      <c r="I583" s="43">
        <f t="shared" si="398"/>
        <v>2021</v>
      </c>
      <c r="J583" s="43">
        <f t="shared" si="398"/>
        <v>10</v>
      </c>
      <c r="K583" s="43">
        <f t="shared" si="398"/>
        <v>1</v>
      </c>
      <c r="L583" s="48">
        <f t="shared" si="398"/>
        <v>2574776.5054207225</v>
      </c>
      <c r="N583" s="44">
        <f t="shared" si="355"/>
        <v>4.5</v>
      </c>
      <c r="P583" s="49">
        <f t="shared" si="387"/>
        <v>572172.5567601606</v>
      </c>
      <c r="Q583" s="49">
        <f t="shared" si="387"/>
        <v>572172.5567601606</v>
      </c>
      <c r="R583" s="49">
        <f t="shared" si="387"/>
        <v>572172.5567601606</v>
      </c>
      <c r="S583" s="49">
        <f t="shared" si="387"/>
        <v>572172.5567601606</v>
      </c>
      <c r="T583" s="49">
        <f t="shared" si="387"/>
        <v>286086.2783800803</v>
      </c>
      <c r="V583" s="53">
        <f t="shared" si="369"/>
        <v>2002603.9486605618</v>
      </c>
      <c r="W583" s="53">
        <f t="shared" si="370"/>
        <v>1430431.3919004011</v>
      </c>
      <c r="X583" s="53">
        <f t="shared" si="371"/>
        <v>858258.8351402405</v>
      </c>
      <c r="Y583" s="53">
        <f t="shared" si="372"/>
        <v>286086.27838007989</v>
      </c>
      <c r="Z583" s="53">
        <f t="shared" si="373"/>
        <v>-4.0745362639427185E-10</v>
      </c>
      <c r="AB583" s="53">
        <f t="shared" si="362"/>
        <v>640261.09101461968</v>
      </c>
      <c r="AC583" s="53">
        <f t="shared" si="363"/>
        <v>619376.79269287386</v>
      </c>
      <c r="AD583" s="53">
        <f t="shared" si="364"/>
        <v>604786.3924954898</v>
      </c>
      <c r="AE583" s="53">
        <f t="shared" si="365"/>
        <v>583043.83533860359</v>
      </c>
      <c r="AF583" s="53">
        <f t="shared" si="366"/>
        <v>286086.2783800803</v>
      </c>
    </row>
    <row r="584" spans="2:32">
      <c r="B584" s="43" t="str">
        <f t="shared" si="354"/>
        <v>Asset 30</v>
      </c>
      <c r="F584" s="43" t="str">
        <f t="shared" ref="F584:L584" si="399">F88</f>
        <v>37 ICT middelen 1</v>
      </c>
      <c r="G584" s="43">
        <f t="shared" si="399"/>
        <v>2017</v>
      </c>
      <c r="H584" s="48">
        <f t="shared" si="399"/>
        <v>17348227.126304951</v>
      </c>
      <c r="I584" s="43">
        <f t="shared" si="399"/>
        <v>2021</v>
      </c>
      <c r="J584" s="43">
        <f t="shared" si="399"/>
        <v>5</v>
      </c>
      <c r="K584" s="43">
        <f t="shared" si="399"/>
        <v>1</v>
      </c>
      <c r="L584" s="48">
        <f t="shared" si="399"/>
        <v>1855729.3459505453</v>
      </c>
      <c r="N584" s="44">
        <f t="shared" si="355"/>
        <v>0.5</v>
      </c>
      <c r="P584" s="49">
        <f t="shared" si="387"/>
        <v>1855729.3459505453</v>
      </c>
      <c r="Q584" s="49">
        <f t="shared" si="387"/>
        <v>0</v>
      </c>
      <c r="R584" s="49">
        <f t="shared" si="387"/>
        <v>0</v>
      </c>
      <c r="S584" s="49">
        <f t="shared" si="387"/>
        <v>0</v>
      </c>
      <c r="T584" s="49">
        <f t="shared" si="387"/>
        <v>0</v>
      </c>
      <c r="V584" s="53">
        <f t="shared" si="369"/>
        <v>0</v>
      </c>
      <c r="W584" s="53">
        <f t="shared" si="370"/>
        <v>0</v>
      </c>
      <c r="X584" s="53">
        <f t="shared" si="371"/>
        <v>0</v>
      </c>
      <c r="Y584" s="53">
        <f t="shared" si="372"/>
        <v>0</v>
      </c>
      <c r="Z584" s="53">
        <f t="shared" si="373"/>
        <v>0</v>
      </c>
      <c r="AB584" s="53">
        <f t="shared" si="362"/>
        <v>1855729.3459505453</v>
      </c>
      <c r="AC584" s="53">
        <f t="shared" si="363"/>
        <v>0</v>
      </c>
      <c r="AD584" s="53">
        <f t="shared" si="364"/>
        <v>0</v>
      </c>
      <c r="AE584" s="53">
        <f t="shared" si="365"/>
        <v>0</v>
      </c>
      <c r="AF584" s="53">
        <f t="shared" si="366"/>
        <v>0</v>
      </c>
    </row>
    <row r="585" spans="2:32">
      <c r="B585" s="43" t="str">
        <f t="shared" si="354"/>
        <v>Asset 31</v>
      </c>
      <c r="F585" s="43" t="str">
        <f t="shared" ref="F585:L585" si="400">F89</f>
        <v>05 Wegen en terreinvoorzieningen</v>
      </c>
      <c r="G585" s="43">
        <f t="shared" si="400"/>
        <v>2012</v>
      </c>
      <c r="H585" s="48">
        <f t="shared" si="400"/>
        <v>56189.23</v>
      </c>
      <c r="I585" s="43">
        <f t="shared" si="400"/>
        <v>2021</v>
      </c>
      <c r="J585" s="43">
        <f t="shared" si="400"/>
        <v>10</v>
      </c>
      <c r="K585" s="43">
        <f t="shared" si="400"/>
        <v>0</v>
      </c>
      <c r="L585" s="48">
        <f t="shared" si="400"/>
        <v>3224.0442736663617</v>
      </c>
      <c r="N585" s="44">
        <f t="shared" si="355"/>
        <v>0.5</v>
      </c>
      <c r="P585" s="49">
        <f t="shared" si="387"/>
        <v>3224.0442736663617</v>
      </c>
      <c r="Q585" s="49">
        <f t="shared" si="387"/>
        <v>0</v>
      </c>
      <c r="R585" s="49">
        <f t="shared" si="387"/>
        <v>0</v>
      </c>
      <c r="S585" s="49">
        <f t="shared" si="387"/>
        <v>0</v>
      </c>
      <c r="T585" s="49">
        <f t="shared" si="387"/>
        <v>0</v>
      </c>
      <c r="V585" s="53">
        <f t="shared" si="369"/>
        <v>0</v>
      </c>
      <c r="W585" s="53">
        <f t="shared" si="370"/>
        <v>0</v>
      </c>
      <c r="X585" s="53">
        <f t="shared" si="371"/>
        <v>0</v>
      </c>
      <c r="Y585" s="53">
        <f t="shared" si="372"/>
        <v>0</v>
      </c>
      <c r="Z585" s="53">
        <f t="shared" si="373"/>
        <v>0</v>
      </c>
      <c r="AB585" s="53">
        <f t="shared" si="362"/>
        <v>3224.0442736663617</v>
      </c>
      <c r="AC585" s="53">
        <f t="shared" si="363"/>
        <v>0</v>
      </c>
      <c r="AD585" s="53">
        <f t="shared" si="364"/>
        <v>0</v>
      </c>
      <c r="AE585" s="53">
        <f t="shared" si="365"/>
        <v>0</v>
      </c>
      <c r="AF585" s="53">
        <f t="shared" si="366"/>
        <v>0</v>
      </c>
    </row>
    <row r="586" spans="2:32">
      <c r="B586" s="43" t="str">
        <f t="shared" si="354"/>
        <v>Asset 32</v>
      </c>
      <c r="F586" s="43" t="str">
        <f t="shared" ref="F586:L586" si="401">F90</f>
        <v>37 ICT middelen 1</v>
      </c>
      <c r="G586" s="43">
        <f t="shared" si="401"/>
        <v>2018</v>
      </c>
      <c r="H586" s="48">
        <f t="shared" si="401"/>
        <v>20811887.293785572</v>
      </c>
      <c r="I586" s="43">
        <f t="shared" si="401"/>
        <v>2021</v>
      </c>
      <c r="J586" s="43">
        <f t="shared" si="401"/>
        <v>5</v>
      </c>
      <c r="K586" s="43">
        <f t="shared" si="401"/>
        <v>1</v>
      </c>
      <c r="L586" s="48">
        <f t="shared" si="401"/>
        <v>6586494.0110704908</v>
      </c>
      <c r="N586" s="44">
        <f t="shared" si="355"/>
        <v>1.5</v>
      </c>
      <c r="P586" s="49">
        <f t="shared" si="387"/>
        <v>4390996.0073803272</v>
      </c>
      <c r="Q586" s="49">
        <f t="shared" si="387"/>
        <v>2195498.0036901636</v>
      </c>
      <c r="R586" s="49">
        <f t="shared" si="387"/>
        <v>0</v>
      </c>
      <c r="S586" s="49">
        <f t="shared" si="387"/>
        <v>0</v>
      </c>
      <c r="T586" s="49">
        <f t="shared" si="387"/>
        <v>0</v>
      </c>
      <c r="V586" s="53">
        <f t="shared" si="369"/>
        <v>2195498.0036901636</v>
      </c>
      <c r="W586" s="53">
        <f t="shared" si="370"/>
        <v>0</v>
      </c>
      <c r="X586" s="53">
        <f t="shared" si="371"/>
        <v>0</v>
      </c>
      <c r="Y586" s="53">
        <f t="shared" si="372"/>
        <v>0</v>
      </c>
      <c r="Z586" s="53">
        <f t="shared" si="373"/>
        <v>0</v>
      </c>
      <c r="AB586" s="53">
        <f t="shared" si="362"/>
        <v>4465642.9395057932</v>
      </c>
      <c r="AC586" s="53">
        <f t="shared" si="363"/>
        <v>2195498.0036901636</v>
      </c>
      <c r="AD586" s="53">
        <f t="shared" si="364"/>
        <v>0</v>
      </c>
      <c r="AE586" s="53">
        <f t="shared" si="365"/>
        <v>0</v>
      </c>
      <c r="AF586" s="53">
        <f t="shared" si="366"/>
        <v>0</v>
      </c>
    </row>
    <row r="587" spans="2:32">
      <c r="B587" s="43" t="str">
        <f t="shared" si="354"/>
        <v>Asset 33</v>
      </c>
      <c r="F587" s="43" t="str">
        <f t="shared" ref="F587:L587" si="402">F91</f>
        <v>37 ICT middelen 1</v>
      </c>
      <c r="G587" s="43">
        <f t="shared" si="402"/>
        <v>2005</v>
      </c>
      <c r="H587" s="48">
        <f t="shared" si="402"/>
        <v>3284081.86</v>
      </c>
      <c r="I587" s="43">
        <f t="shared" si="402"/>
        <v>2021</v>
      </c>
      <c r="J587" s="43">
        <f t="shared" si="402"/>
        <v>5</v>
      </c>
      <c r="K587" s="43">
        <f t="shared" si="402"/>
        <v>1</v>
      </c>
      <c r="L587" s="48">
        <f t="shared" si="402"/>
        <v>0</v>
      </c>
      <c r="N587" s="44">
        <f t="shared" si="355"/>
        <v>0</v>
      </c>
      <c r="P587" s="49">
        <f t="shared" si="387"/>
        <v>0</v>
      </c>
      <c r="Q587" s="49">
        <f t="shared" si="387"/>
        <v>0</v>
      </c>
      <c r="R587" s="49">
        <f t="shared" si="387"/>
        <v>0</v>
      </c>
      <c r="S587" s="49">
        <f t="shared" si="387"/>
        <v>0</v>
      </c>
      <c r="T587" s="49">
        <f t="shared" si="387"/>
        <v>0</v>
      </c>
      <c r="V587" s="53">
        <f t="shared" si="369"/>
        <v>0</v>
      </c>
      <c r="W587" s="53">
        <f t="shared" si="370"/>
        <v>0</v>
      </c>
      <c r="X587" s="53">
        <f t="shared" si="371"/>
        <v>0</v>
      </c>
      <c r="Y587" s="53">
        <f t="shared" si="372"/>
        <v>0</v>
      </c>
      <c r="Z587" s="53">
        <f t="shared" si="373"/>
        <v>0</v>
      </c>
      <c r="AB587" s="53">
        <f t="shared" si="362"/>
        <v>0</v>
      </c>
      <c r="AC587" s="53">
        <f t="shared" si="363"/>
        <v>0</v>
      </c>
      <c r="AD587" s="53">
        <f t="shared" si="364"/>
        <v>0</v>
      </c>
      <c r="AE587" s="53">
        <f t="shared" si="365"/>
        <v>0</v>
      </c>
      <c r="AF587" s="53">
        <f t="shared" si="366"/>
        <v>0</v>
      </c>
    </row>
    <row r="588" spans="2:32">
      <c r="B588" s="43" t="str">
        <f t="shared" si="354"/>
        <v>Asset 34</v>
      </c>
      <c r="F588" s="43" t="str">
        <f t="shared" ref="F588:L588" si="403">F92</f>
        <v>14 Overig rollend materieel</v>
      </c>
      <c r="G588" s="43">
        <f t="shared" si="403"/>
        <v>2005</v>
      </c>
      <c r="H588" s="48">
        <f t="shared" si="403"/>
        <v>1438517.3199999998</v>
      </c>
      <c r="I588" s="43">
        <f t="shared" si="403"/>
        <v>2021</v>
      </c>
      <c r="J588" s="43">
        <f t="shared" si="403"/>
        <v>10</v>
      </c>
      <c r="K588" s="43">
        <f t="shared" si="403"/>
        <v>1</v>
      </c>
      <c r="L588" s="48">
        <f t="shared" si="403"/>
        <v>0</v>
      </c>
      <c r="N588" s="44">
        <f t="shared" si="355"/>
        <v>0</v>
      </c>
      <c r="P588" s="49">
        <f t="shared" si="387"/>
        <v>0</v>
      </c>
      <c r="Q588" s="49">
        <f t="shared" si="387"/>
        <v>0</v>
      </c>
      <c r="R588" s="49">
        <f t="shared" si="387"/>
        <v>0</v>
      </c>
      <c r="S588" s="49">
        <f t="shared" si="387"/>
        <v>0</v>
      </c>
      <c r="T588" s="49">
        <f t="shared" si="387"/>
        <v>0</v>
      </c>
      <c r="V588" s="53">
        <f t="shared" si="369"/>
        <v>0</v>
      </c>
      <c r="W588" s="53">
        <f t="shared" si="370"/>
        <v>0</v>
      </c>
      <c r="X588" s="53">
        <f t="shared" si="371"/>
        <v>0</v>
      </c>
      <c r="Y588" s="53">
        <f t="shared" si="372"/>
        <v>0</v>
      </c>
      <c r="Z588" s="53">
        <f t="shared" si="373"/>
        <v>0</v>
      </c>
      <c r="AB588" s="53">
        <f t="shared" si="362"/>
        <v>0</v>
      </c>
      <c r="AC588" s="53">
        <f t="shared" si="363"/>
        <v>0</v>
      </c>
      <c r="AD588" s="53">
        <f t="shared" si="364"/>
        <v>0</v>
      </c>
      <c r="AE588" s="53">
        <f t="shared" si="365"/>
        <v>0</v>
      </c>
      <c r="AF588" s="53">
        <f t="shared" si="366"/>
        <v>0</v>
      </c>
    </row>
    <row r="589" spans="2:32">
      <c r="B589" s="43" t="str">
        <f t="shared" si="354"/>
        <v>Asset 35</v>
      </c>
      <c r="F589" s="43" t="str">
        <f t="shared" ref="F589:L589" si="404">F93</f>
        <v>11 Werktuigen</v>
      </c>
      <c r="G589" s="43">
        <f t="shared" si="404"/>
        <v>2005</v>
      </c>
      <c r="H589" s="48">
        <f t="shared" si="404"/>
        <v>499809.02999999997</v>
      </c>
      <c r="I589" s="43">
        <f t="shared" si="404"/>
        <v>2021</v>
      </c>
      <c r="J589" s="43">
        <f t="shared" si="404"/>
        <v>10</v>
      </c>
      <c r="K589" s="43">
        <f t="shared" si="404"/>
        <v>1</v>
      </c>
      <c r="L589" s="48">
        <f t="shared" si="404"/>
        <v>0</v>
      </c>
      <c r="N589" s="44">
        <f t="shared" si="355"/>
        <v>0</v>
      </c>
      <c r="P589" s="49">
        <f t="shared" si="387"/>
        <v>0</v>
      </c>
      <c r="Q589" s="49">
        <f t="shared" si="387"/>
        <v>0</v>
      </c>
      <c r="R589" s="49">
        <f t="shared" si="387"/>
        <v>0</v>
      </c>
      <c r="S589" s="49">
        <f t="shared" si="387"/>
        <v>0</v>
      </c>
      <c r="T589" s="49">
        <f t="shared" si="387"/>
        <v>0</v>
      </c>
      <c r="V589" s="53">
        <f t="shared" si="369"/>
        <v>0</v>
      </c>
      <c r="W589" s="53">
        <f t="shared" si="370"/>
        <v>0</v>
      </c>
      <c r="X589" s="53">
        <f t="shared" si="371"/>
        <v>0</v>
      </c>
      <c r="Y589" s="53">
        <f t="shared" si="372"/>
        <v>0</v>
      </c>
      <c r="Z589" s="53">
        <f t="shared" si="373"/>
        <v>0</v>
      </c>
      <c r="AB589" s="53">
        <f t="shared" si="362"/>
        <v>0</v>
      </c>
      <c r="AC589" s="53">
        <f t="shared" si="363"/>
        <v>0</v>
      </c>
      <c r="AD589" s="53">
        <f t="shared" si="364"/>
        <v>0</v>
      </c>
      <c r="AE589" s="53">
        <f t="shared" si="365"/>
        <v>0</v>
      </c>
      <c r="AF589" s="53">
        <f t="shared" si="366"/>
        <v>0</v>
      </c>
    </row>
    <row r="590" spans="2:32">
      <c r="B590" s="43" t="str">
        <f t="shared" si="354"/>
        <v>Asset 36</v>
      </c>
      <c r="F590" s="43" t="str">
        <f t="shared" ref="F590:L590" si="405">F94</f>
        <v>14 Overig rollend materieel (odorisatie)</v>
      </c>
      <c r="G590" s="43">
        <f t="shared" si="405"/>
        <v>2005</v>
      </c>
      <c r="H590" s="48">
        <f t="shared" si="405"/>
        <v>245809.3</v>
      </c>
      <c r="I590" s="43">
        <f t="shared" si="405"/>
        <v>2021</v>
      </c>
      <c r="J590" s="43">
        <f t="shared" si="405"/>
        <v>10</v>
      </c>
      <c r="K590" s="43">
        <f t="shared" si="405"/>
        <v>0</v>
      </c>
      <c r="L590" s="48">
        <f t="shared" si="405"/>
        <v>0</v>
      </c>
      <c r="N590" s="44">
        <f t="shared" si="355"/>
        <v>0</v>
      </c>
      <c r="P590" s="49">
        <f t="shared" si="387"/>
        <v>0</v>
      </c>
      <c r="Q590" s="49">
        <f t="shared" si="387"/>
        <v>0</v>
      </c>
      <c r="R590" s="49">
        <f t="shared" si="387"/>
        <v>0</v>
      </c>
      <c r="S590" s="49">
        <f t="shared" si="387"/>
        <v>0</v>
      </c>
      <c r="T590" s="49">
        <f t="shared" si="387"/>
        <v>0</v>
      </c>
      <c r="V590" s="53">
        <f t="shared" si="369"/>
        <v>0</v>
      </c>
      <c r="W590" s="53">
        <f t="shared" si="370"/>
        <v>0</v>
      </c>
      <c r="X590" s="53">
        <f t="shared" si="371"/>
        <v>0</v>
      </c>
      <c r="Y590" s="53">
        <f t="shared" si="372"/>
        <v>0</v>
      </c>
      <c r="Z590" s="53">
        <f t="shared" si="373"/>
        <v>0</v>
      </c>
      <c r="AB590" s="53">
        <f t="shared" si="362"/>
        <v>0</v>
      </c>
      <c r="AC590" s="53">
        <f t="shared" si="363"/>
        <v>0</v>
      </c>
      <c r="AD590" s="53">
        <f t="shared" si="364"/>
        <v>0</v>
      </c>
      <c r="AE590" s="53">
        <f t="shared" si="365"/>
        <v>0</v>
      </c>
      <c r="AF590" s="53">
        <f t="shared" si="366"/>
        <v>0</v>
      </c>
    </row>
    <row r="591" spans="2:32">
      <c r="B591" s="43" t="str">
        <f t="shared" si="354"/>
        <v>Asset 37</v>
      </c>
      <c r="F591" s="43" t="str">
        <f t="shared" ref="F591:L591" si="406">F95</f>
        <v>10 Gereedschap</v>
      </c>
      <c r="G591" s="43">
        <f t="shared" si="406"/>
        <v>2005</v>
      </c>
      <c r="H591" s="48">
        <f t="shared" si="406"/>
        <v>58217.59</v>
      </c>
      <c r="I591" s="43">
        <f t="shared" si="406"/>
        <v>2021</v>
      </c>
      <c r="J591" s="43">
        <f t="shared" si="406"/>
        <v>10</v>
      </c>
      <c r="K591" s="43">
        <f t="shared" si="406"/>
        <v>1</v>
      </c>
      <c r="L591" s="48">
        <f t="shared" si="406"/>
        <v>0</v>
      </c>
      <c r="N591" s="44">
        <f t="shared" si="355"/>
        <v>0</v>
      </c>
      <c r="P591" s="49">
        <f t="shared" si="387"/>
        <v>0</v>
      </c>
      <c r="Q591" s="49">
        <f t="shared" si="387"/>
        <v>0</v>
      </c>
      <c r="R591" s="49">
        <f t="shared" si="387"/>
        <v>0</v>
      </c>
      <c r="S591" s="49">
        <f t="shared" si="387"/>
        <v>0</v>
      </c>
      <c r="T591" s="49">
        <f t="shared" si="387"/>
        <v>0</v>
      </c>
      <c r="V591" s="53">
        <f t="shared" si="369"/>
        <v>0</v>
      </c>
      <c r="W591" s="53">
        <f t="shared" si="370"/>
        <v>0</v>
      </c>
      <c r="X591" s="53">
        <f t="shared" si="371"/>
        <v>0</v>
      </c>
      <c r="Y591" s="53">
        <f t="shared" si="372"/>
        <v>0</v>
      </c>
      <c r="Z591" s="53">
        <f t="shared" si="373"/>
        <v>0</v>
      </c>
      <c r="AB591" s="53">
        <f t="shared" si="362"/>
        <v>0</v>
      </c>
      <c r="AC591" s="53">
        <f t="shared" si="363"/>
        <v>0</v>
      </c>
      <c r="AD591" s="53">
        <f t="shared" si="364"/>
        <v>0</v>
      </c>
      <c r="AE591" s="53">
        <f t="shared" si="365"/>
        <v>0</v>
      </c>
      <c r="AF591" s="53">
        <f t="shared" si="366"/>
        <v>0</v>
      </c>
    </row>
    <row r="592" spans="2:32">
      <c r="B592" s="43" t="str">
        <f t="shared" si="354"/>
        <v>Asset 38</v>
      </c>
      <c r="F592" s="43" t="str">
        <f t="shared" ref="F592:L592" si="407">F96</f>
        <v>37 ICT middelen 1</v>
      </c>
      <c r="G592" s="43">
        <f t="shared" si="407"/>
        <v>2006</v>
      </c>
      <c r="H592" s="48">
        <f t="shared" si="407"/>
        <v>4639319.7116944697</v>
      </c>
      <c r="I592" s="43">
        <f t="shared" si="407"/>
        <v>2021</v>
      </c>
      <c r="J592" s="43">
        <f t="shared" si="407"/>
        <v>5</v>
      </c>
      <c r="K592" s="43">
        <f t="shared" si="407"/>
        <v>1</v>
      </c>
      <c r="L592" s="48">
        <f t="shared" si="407"/>
        <v>0</v>
      </c>
      <c r="N592" s="44">
        <f t="shared" si="355"/>
        <v>0</v>
      </c>
      <c r="P592" s="49">
        <f t="shared" si="387"/>
        <v>0</v>
      </c>
      <c r="Q592" s="49">
        <f t="shared" si="387"/>
        <v>0</v>
      </c>
      <c r="R592" s="49">
        <f t="shared" si="387"/>
        <v>0</v>
      </c>
      <c r="S592" s="49">
        <f t="shared" si="387"/>
        <v>0</v>
      </c>
      <c r="T592" s="49">
        <f t="shared" si="387"/>
        <v>0</v>
      </c>
      <c r="V592" s="53">
        <f t="shared" si="369"/>
        <v>0</v>
      </c>
      <c r="W592" s="53">
        <f t="shared" si="370"/>
        <v>0</v>
      </c>
      <c r="X592" s="53">
        <f t="shared" si="371"/>
        <v>0</v>
      </c>
      <c r="Y592" s="53">
        <f t="shared" si="372"/>
        <v>0</v>
      </c>
      <c r="Z592" s="53">
        <f t="shared" si="373"/>
        <v>0</v>
      </c>
      <c r="AB592" s="53">
        <f t="shared" si="362"/>
        <v>0</v>
      </c>
      <c r="AC592" s="53">
        <f t="shared" si="363"/>
        <v>0</v>
      </c>
      <c r="AD592" s="53">
        <f t="shared" si="364"/>
        <v>0</v>
      </c>
      <c r="AE592" s="53">
        <f t="shared" si="365"/>
        <v>0</v>
      </c>
      <c r="AF592" s="53">
        <f t="shared" si="366"/>
        <v>0</v>
      </c>
    </row>
    <row r="593" spans="2:32">
      <c r="B593" s="43" t="str">
        <f t="shared" si="354"/>
        <v>Asset 39</v>
      </c>
      <c r="F593" s="43" t="str">
        <f t="shared" ref="F593:L593" si="408">F97</f>
        <v>08 Inrichting gebouwen</v>
      </c>
      <c r="G593" s="43">
        <f t="shared" si="408"/>
        <v>2006</v>
      </c>
      <c r="H593" s="48">
        <f t="shared" si="408"/>
        <v>68586.959999999992</v>
      </c>
      <c r="I593" s="43">
        <f t="shared" si="408"/>
        <v>2021</v>
      </c>
      <c r="J593" s="43">
        <f t="shared" si="408"/>
        <v>10</v>
      </c>
      <c r="K593" s="43">
        <f t="shared" si="408"/>
        <v>0</v>
      </c>
      <c r="L593" s="48">
        <f t="shared" si="408"/>
        <v>0</v>
      </c>
      <c r="N593" s="44">
        <f t="shared" si="355"/>
        <v>0</v>
      </c>
      <c r="P593" s="49">
        <f t="shared" si="387"/>
        <v>0</v>
      </c>
      <c r="Q593" s="49">
        <f t="shared" si="387"/>
        <v>0</v>
      </c>
      <c r="R593" s="49">
        <f t="shared" si="387"/>
        <v>0</v>
      </c>
      <c r="S593" s="49">
        <f t="shared" si="387"/>
        <v>0</v>
      </c>
      <c r="T593" s="49">
        <f t="shared" si="387"/>
        <v>0</v>
      </c>
      <c r="V593" s="53">
        <f t="shared" si="369"/>
        <v>0</v>
      </c>
      <c r="W593" s="53">
        <f t="shared" si="370"/>
        <v>0</v>
      </c>
      <c r="X593" s="53">
        <f t="shared" si="371"/>
        <v>0</v>
      </c>
      <c r="Y593" s="53">
        <f t="shared" si="372"/>
        <v>0</v>
      </c>
      <c r="Z593" s="53">
        <f t="shared" si="373"/>
        <v>0</v>
      </c>
      <c r="AB593" s="53">
        <f t="shared" si="362"/>
        <v>0</v>
      </c>
      <c r="AC593" s="53">
        <f t="shared" si="363"/>
        <v>0</v>
      </c>
      <c r="AD593" s="53">
        <f t="shared" si="364"/>
        <v>0</v>
      </c>
      <c r="AE593" s="53">
        <f t="shared" si="365"/>
        <v>0</v>
      </c>
      <c r="AF593" s="53">
        <f t="shared" si="366"/>
        <v>0</v>
      </c>
    </row>
    <row r="594" spans="2:32">
      <c r="B594" s="43" t="str">
        <f t="shared" si="354"/>
        <v>Asset 40</v>
      </c>
      <c r="F594" s="43" t="str">
        <f t="shared" ref="F594:L594" si="409">F98</f>
        <v>20 Kantoorgebouwen</v>
      </c>
      <c r="G594" s="43">
        <f t="shared" si="409"/>
        <v>2006</v>
      </c>
      <c r="H594" s="48">
        <f t="shared" si="409"/>
        <v>104600</v>
      </c>
      <c r="I594" s="43">
        <f t="shared" si="409"/>
        <v>2021</v>
      </c>
      <c r="J594" s="43">
        <f t="shared" si="409"/>
        <v>30</v>
      </c>
      <c r="K594" s="43">
        <f t="shared" si="409"/>
        <v>0</v>
      </c>
      <c r="L594" s="48">
        <f t="shared" si="409"/>
        <v>64112.024048213396</v>
      </c>
      <c r="N594" s="44">
        <f t="shared" si="355"/>
        <v>14.5</v>
      </c>
      <c r="P594" s="49">
        <f t="shared" si="387"/>
        <v>4421.5188998767862</v>
      </c>
      <c r="Q594" s="49">
        <f t="shared" si="387"/>
        <v>4421.5188998767862</v>
      </c>
      <c r="R594" s="49">
        <f t="shared" si="387"/>
        <v>4421.5188998767862</v>
      </c>
      <c r="S594" s="49">
        <f t="shared" si="387"/>
        <v>4421.5188998767862</v>
      </c>
      <c r="T594" s="49">
        <f t="shared" si="387"/>
        <v>4421.5188998767862</v>
      </c>
      <c r="V594" s="53">
        <f t="shared" si="369"/>
        <v>59690.505148336611</v>
      </c>
      <c r="W594" s="53">
        <f t="shared" si="370"/>
        <v>55268.986248459827</v>
      </c>
      <c r="X594" s="53">
        <f t="shared" si="371"/>
        <v>50847.467348583043</v>
      </c>
      <c r="Y594" s="53">
        <f t="shared" si="372"/>
        <v>46425.948448706258</v>
      </c>
      <c r="Z594" s="53">
        <f t="shared" si="373"/>
        <v>42004.429548829474</v>
      </c>
      <c r="AB594" s="53">
        <f t="shared" si="362"/>
        <v>6450.996074920231</v>
      </c>
      <c r="AC594" s="53">
        <f t="shared" si="363"/>
        <v>6245.3954460759605</v>
      </c>
      <c r="AD594" s="53">
        <f t="shared" si="364"/>
        <v>6353.7226591229419</v>
      </c>
      <c r="AE594" s="53">
        <f t="shared" si="365"/>
        <v>6185.7049409276242</v>
      </c>
      <c r="AF594" s="53">
        <f t="shared" si="366"/>
        <v>6017.6872227323065</v>
      </c>
    </row>
    <row r="595" spans="2:32">
      <c r="B595" s="43" t="str">
        <f t="shared" si="354"/>
        <v>Asset 41</v>
      </c>
      <c r="F595" s="43" t="str">
        <f t="shared" ref="F595:L595" si="410">F99</f>
        <v>09 Bedrijfsinventaris</v>
      </c>
      <c r="G595" s="43">
        <f t="shared" si="410"/>
        <v>2006</v>
      </c>
      <c r="H595" s="48">
        <f t="shared" si="410"/>
        <v>243251.93</v>
      </c>
      <c r="I595" s="43">
        <f t="shared" si="410"/>
        <v>2021</v>
      </c>
      <c r="J595" s="43">
        <f t="shared" si="410"/>
        <v>10</v>
      </c>
      <c r="K595" s="43">
        <f t="shared" si="410"/>
        <v>1</v>
      </c>
      <c r="L595" s="48">
        <f t="shared" si="410"/>
        <v>0</v>
      </c>
      <c r="N595" s="44">
        <f t="shared" si="355"/>
        <v>0</v>
      </c>
      <c r="P595" s="49">
        <f t="shared" si="387"/>
        <v>0</v>
      </c>
      <c r="Q595" s="49">
        <f t="shared" si="387"/>
        <v>0</v>
      </c>
      <c r="R595" s="49">
        <f t="shared" si="387"/>
        <v>0</v>
      </c>
      <c r="S595" s="49">
        <f t="shared" si="387"/>
        <v>0</v>
      </c>
      <c r="T595" s="49">
        <f t="shared" si="387"/>
        <v>0</v>
      </c>
      <c r="V595" s="53">
        <f t="shared" si="369"/>
        <v>0</v>
      </c>
      <c r="W595" s="53">
        <f t="shared" si="370"/>
        <v>0</v>
      </c>
      <c r="X595" s="53">
        <f t="shared" si="371"/>
        <v>0</v>
      </c>
      <c r="Y595" s="53">
        <f t="shared" si="372"/>
        <v>0</v>
      </c>
      <c r="Z595" s="53">
        <f t="shared" si="373"/>
        <v>0</v>
      </c>
      <c r="AB595" s="53">
        <f t="shared" si="362"/>
        <v>0</v>
      </c>
      <c r="AC595" s="53">
        <f t="shared" si="363"/>
        <v>0</v>
      </c>
      <c r="AD595" s="53">
        <f t="shared" si="364"/>
        <v>0</v>
      </c>
      <c r="AE595" s="53">
        <f t="shared" si="365"/>
        <v>0</v>
      </c>
      <c r="AF595" s="53">
        <f t="shared" si="366"/>
        <v>0</v>
      </c>
    </row>
    <row r="596" spans="2:32">
      <c r="B596" s="43" t="str">
        <f t="shared" si="354"/>
        <v>Asset 42</v>
      </c>
      <c r="F596" s="43" t="str">
        <f t="shared" ref="F596:L596" si="411">F100</f>
        <v>10 Gereedschap</v>
      </c>
      <c r="G596" s="43">
        <f t="shared" si="411"/>
        <v>2006</v>
      </c>
      <c r="H596" s="48">
        <f t="shared" si="411"/>
        <v>585474.13</v>
      </c>
      <c r="I596" s="43">
        <f t="shared" si="411"/>
        <v>2021</v>
      </c>
      <c r="J596" s="43">
        <f t="shared" si="411"/>
        <v>10</v>
      </c>
      <c r="K596" s="43">
        <f t="shared" si="411"/>
        <v>1</v>
      </c>
      <c r="L596" s="48">
        <f t="shared" si="411"/>
        <v>0</v>
      </c>
      <c r="N596" s="44">
        <f t="shared" si="355"/>
        <v>0</v>
      </c>
      <c r="P596" s="49">
        <f t="shared" si="387"/>
        <v>0</v>
      </c>
      <c r="Q596" s="49">
        <f t="shared" si="387"/>
        <v>0</v>
      </c>
      <c r="R596" s="49">
        <f t="shared" si="387"/>
        <v>0</v>
      </c>
      <c r="S596" s="49">
        <f t="shared" si="387"/>
        <v>0</v>
      </c>
      <c r="T596" s="49">
        <f t="shared" si="387"/>
        <v>0</v>
      </c>
      <c r="V596" s="53">
        <f t="shared" si="369"/>
        <v>0</v>
      </c>
      <c r="W596" s="53">
        <f t="shared" si="370"/>
        <v>0</v>
      </c>
      <c r="X596" s="53">
        <f t="shared" si="371"/>
        <v>0</v>
      </c>
      <c r="Y596" s="53">
        <f t="shared" si="372"/>
        <v>0</v>
      </c>
      <c r="Z596" s="53">
        <f t="shared" si="373"/>
        <v>0</v>
      </c>
      <c r="AB596" s="53">
        <f t="shared" si="362"/>
        <v>0</v>
      </c>
      <c r="AC596" s="53">
        <f t="shared" si="363"/>
        <v>0</v>
      </c>
      <c r="AD596" s="53">
        <f t="shared" si="364"/>
        <v>0</v>
      </c>
      <c r="AE596" s="53">
        <f t="shared" si="365"/>
        <v>0</v>
      </c>
      <c r="AF596" s="53">
        <f t="shared" si="366"/>
        <v>0</v>
      </c>
    </row>
    <row r="597" spans="2:32">
      <c r="B597" s="43" t="str">
        <f t="shared" si="354"/>
        <v>Asset 43</v>
      </c>
      <c r="F597" s="43" t="str">
        <f t="shared" ref="F597:L597" si="412">F101</f>
        <v>08 Inrichting gebouwen</v>
      </c>
      <c r="G597" s="43">
        <f t="shared" si="412"/>
        <v>2007</v>
      </c>
      <c r="H597" s="48">
        <f t="shared" si="412"/>
        <v>332079.90999999997</v>
      </c>
      <c r="I597" s="43">
        <f t="shared" si="412"/>
        <v>2021</v>
      </c>
      <c r="J597" s="43">
        <f t="shared" si="412"/>
        <v>10</v>
      </c>
      <c r="K597" s="43">
        <f t="shared" si="412"/>
        <v>0</v>
      </c>
      <c r="L597" s="48">
        <f t="shared" si="412"/>
        <v>0</v>
      </c>
      <c r="N597" s="44">
        <f t="shared" si="355"/>
        <v>0</v>
      </c>
      <c r="P597" s="49">
        <f t="shared" si="387"/>
        <v>0</v>
      </c>
      <c r="Q597" s="49">
        <f t="shared" si="387"/>
        <v>0</v>
      </c>
      <c r="R597" s="49">
        <f t="shared" si="387"/>
        <v>0</v>
      </c>
      <c r="S597" s="49">
        <f t="shared" si="387"/>
        <v>0</v>
      </c>
      <c r="T597" s="49">
        <f t="shared" si="387"/>
        <v>0</v>
      </c>
      <c r="V597" s="53">
        <f t="shared" si="369"/>
        <v>0</v>
      </c>
      <c r="W597" s="53">
        <f t="shared" si="370"/>
        <v>0</v>
      </c>
      <c r="X597" s="53">
        <f t="shared" si="371"/>
        <v>0</v>
      </c>
      <c r="Y597" s="53">
        <f t="shared" si="372"/>
        <v>0</v>
      </c>
      <c r="Z597" s="53">
        <f t="shared" si="373"/>
        <v>0</v>
      </c>
      <c r="AB597" s="53">
        <f t="shared" si="362"/>
        <v>0</v>
      </c>
      <c r="AC597" s="53">
        <f t="shared" si="363"/>
        <v>0</v>
      </c>
      <c r="AD597" s="53">
        <f t="shared" si="364"/>
        <v>0</v>
      </c>
      <c r="AE597" s="53">
        <f t="shared" si="365"/>
        <v>0</v>
      </c>
      <c r="AF597" s="53">
        <f t="shared" si="366"/>
        <v>0</v>
      </c>
    </row>
    <row r="598" spans="2:32">
      <c r="B598" s="43" t="str">
        <f t="shared" si="354"/>
        <v>Asset 44</v>
      </c>
      <c r="F598" s="43" t="str">
        <f t="shared" ref="F598:L598" si="413">F102</f>
        <v>20 Kantoorgebouwen</v>
      </c>
      <c r="G598" s="43">
        <f t="shared" si="413"/>
        <v>2007</v>
      </c>
      <c r="H598" s="48">
        <f t="shared" si="413"/>
        <v>163550.16999999998</v>
      </c>
      <c r="I598" s="43">
        <f t="shared" si="413"/>
        <v>2021</v>
      </c>
      <c r="J598" s="43">
        <f t="shared" si="413"/>
        <v>30</v>
      </c>
      <c r="K598" s="43">
        <f t="shared" si="413"/>
        <v>0</v>
      </c>
      <c r="L598" s="48">
        <f t="shared" si="413"/>
        <v>105677.9899746046</v>
      </c>
      <c r="N598" s="44">
        <f t="shared" si="355"/>
        <v>15.5</v>
      </c>
      <c r="P598" s="49">
        <f t="shared" si="387"/>
        <v>6817.9348370712642</v>
      </c>
      <c r="Q598" s="49">
        <f t="shared" si="387"/>
        <v>6817.9348370712642</v>
      </c>
      <c r="R598" s="49">
        <f t="shared" si="387"/>
        <v>6817.9348370712642</v>
      </c>
      <c r="S598" s="49">
        <f t="shared" si="387"/>
        <v>6817.9348370712642</v>
      </c>
      <c r="T598" s="49">
        <f t="shared" si="387"/>
        <v>6817.9348370712642</v>
      </c>
      <c r="V598" s="53">
        <f t="shared" si="369"/>
        <v>98860.055137533331</v>
      </c>
      <c r="W598" s="53">
        <f t="shared" si="370"/>
        <v>92042.120300462062</v>
      </c>
      <c r="X598" s="53">
        <f t="shared" si="371"/>
        <v>85224.185463390793</v>
      </c>
      <c r="Y598" s="53">
        <f t="shared" si="372"/>
        <v>78406.250626319525</v>
      </c>
      <c r="Z598" s="53">
        <f t="shared" si="373"/>
        <v>71588.315789248256</v>
      </c>
      <c r="AB598" s="53">
        <f t="shared" si="362"/>
        <v>10179.176711747397</v>
      </c>
      <c r="AC598" s="53">
        <f t="shared" si="363"/>
        <v>9855.3248069865112</v>
      </c>
      <c r="AD598" s="53">
        <f t="shared" si="364"/>
        <v>10056.453884680115</v>
      </c>
      <c r="AE598" s="53">
        <f t="shared" si="365"/>
        <v>9797.3723608714063</v>
      </c>
      <c r="AF598" s="53">
        <f t="shared" si="366"/>
        <v>9538.2908370626974</v>
      </c>
    </row>
    <row r="599" spans="2:32">
      <c r="B599" s="43" t="str">
        <f t="shared" si="354"/>
        <v>Asset 45</v>
      </c>
      <c r="F599" s="43" t="str">
        <f t="shared" ref="F599:L599" si="414">F103</f>
        <v>37 ICT middelen 1</v>
      </c>
      <c r="G599" s="43">
        <f t="shared" si="414"/>
        <v>2007</v>
      </c>
      <c r="H599" s="48">
        <f t="shared" si="414"/>
        <v>21517730.71653875</v>
      </c>
      <c r="I599" s="43">
        <f t="shared" si="414"/>
        <v>2021</v>
      </c>
      <c r="J599" s="43">
        <f t="shared" si="414"/>
        <v>5</v>
      </c>
      <c r="K599" s="43">
        <f t="shared" si="414"/>
        <v>1</v>
      </c>
      <c r="L599" s="48">
        <f t="shared" si="414"/>
        <v>0</v>
      </c>
      <c r="N599" s="44">
        <f t="shared" si="355"/>
        <v>0</v>
      </c>
      <c r="P599" s="49">
        <f t="shared" si="387"/>
        <v>0</v>
      </c>
      <c r="Q599" s="49">
        <f t="shared" si="387"/>
        <v>0</v>
      </c>
      <c r="R599" s="49">
        <f t="shared" si="387"/>
        <v>0</v>
      </c>
      <c r="S599" s="49">
        <f t="shared" si="387"/>
        <v>0</v>
      </c>
      <c r="T599" s="49">
        <f t="shared" si="387"/>
        <v>0</v>
      </c>
      <c r="V599" s="53">
        <f t="shared" si="369"/>
        <v>0</v>
      </c>
      <c r="W599" s="53">
        <f t="shared" si="370"/>
        <v>0</v>
      </c>
      <c r="X599" s="53">
        <f t="shared" si="371"/>
        <v>0</v>
      </c>
      <c r="Y599" s="53">
        <f t="shared" si="372"/>
        <v>0</v>
      </c>
      <c r="Z599" s="53">
        <f t="shared" si="373"/>
        <v>0</v>
      </c>
      <c r="AB599" s="53">
        <f t="shared" si="362"/>
        <v>0</v>
      </c>
      <c r="AC599" s="53">
        <f t="shared" si="363"/>
        <v>0</v>
      </c>
      <c r="AD599" s="53">
        <f t="shared" si="364"/>
        <v>0</v>
      </c>
      <c r="AE599" s="53">
        <f t="shared" si="365"/>
        <v>0</v>
      </c>
      <c r="AF599" s="53">
        <f t="shared" si="366"/>
        <v>0</v>
      </c>
    </row>
    <row r="600" spans="2:32">
      <c r="B600" s="43" t="str">
        <f t="shared" si="354"/>
        <v>Asset 46</v>
      </c>
      <c r="F600" s="43" t="str">
        <f t="shared" ref="F600:L600" si="415">F104</f>
        <v>10 Gereedschap</v>
      </c>
      <c r="G600" s="43">
        <f t="shared" si="415"/>
        <v>2007</v>
      </c>
      <c r="H600" s="48">
        <f t="shared" si="415"/>
        <v>611283.49</v>
      </c>
      <c r="I600" s="43">
        <f t="shared" si="415"/>
        <v>2021</v>
      </c>
      <c r="J600" s="43">
        <f t="shared" si="415"/>
        <v>10</v>
      </c>
      <c r="K600" s="43">
        <f t="shared" si="415"/>
        <v>1</v>
      </c>
      <c r="L600" s="48">
        <f t="shared" si="415"/>
        <v>0</v>
      </c>
      <c r="N600" s="44">
        <f t="shared" si="355"/>
        <v>0</v>
      </c>
      <c r="P600" s="49">
        <f t="shared" si="387"/>
        <v>0</v>
      </c>
      <c r="Q600" s="49">
        <f t="shared" si="387"/>
        <v>0</v>
      </c>
      <c r="R600" s="49">
        <f t="shared" si="387"/>
        <v>0</v>
      </c>
      <c r="S600" s="49">
        <f t="shared" si="387"/>
        <v>0</v>
      </c>
      <c r="T600" s="49">
        <f t="shared" si="387"/>
        <v>0</v>
      </c>
      <c r="V600" s="53">
        <f t="shared" si="369"/>
        <v>0</v>
      </c>
      <c r="W600" s="53">
        <f t="shared" si="370"/>
        <v>0</v>
      </c>
      <c r="X600" s="53">
        <f t="shared" si="371"/>
        <v>0</v>
      </c>
      <c r="Y600" s="53">
        <f t="shared" si="372"/>
        <v>0</v>
      </c>
      <c r="Z600" s="53">
        <f t="shared" si="373"/>
        <v>0</v>
      </c>
      <c r="AB600" s="53">
        <f t="shared" si="362"/>
        <v>0</v>
      </c>
      <c r="AC600" s="53">
        <f t="shared" si="363"/>
        <v>0</v>
      </c>
      <c r="AD600" s="53">
        <f t="shared" si="364"/>
        <v>0</v>
      </c>
      <c r="AE600" s="53">
        <f t="shared" si="365"/>
        <v>0</v>
      </c>
      <c r="AF600" s="53">
        <f t="shared" si="366"/>
        <v>0</v>
      </c>
    </row>
    <row r="601" spans="2:32">
      <c r="B601" s="43" t="str">
        <f t="shared" si="354"/>
        <v>Asset 47</v>
      </c>
      <c r="F601" s="43" t="str">
        <f t="shared" ref="F601:L601" si="416">F105</f>
        <v>09 Bedrijfsinventaris</v>
      </c>
      <c r="G601" s="43">
        <f t="shared" si="416"/>
        <v>2007</v>
      </c>
      <c r="H601" s="48">
        <f t="shared" si="416"/>
        <v>87193.72</v>
      </c>
      <c r="I601" s="43">
        <f t="shared" si="416"/>
        <v>2021</v>
      </c>
      <c r="J601" s="43">
        <f t="shared" si="416"/>
        <v>10</v>
      </c>
      <c r="K601" s="43">
        <f t="shared" si="416"/>
        <v>1</v>
      </c>
      <c r="L601" s="48">
        <f t="shared" si="416"/>
        <v>0</v>
      </c>
      <c r="N601" s="44">
        <f t="shared" si="355"/>
        <v>0</v>
      </c>
      <c r="P601" s="49">
        <f t="shared" si="387"/>
        <v>0</v>
      </c>
      <c r="Q601" s="49">
        <f t="shared" si="387"/>
        <v>0</v>
      </c>
      <c r="R601" s="49">
        <f t="shared" si="387"/>
        <v>0</v>
      </c>
      <c r="S601" s="49">
        <f t="shared" si="387"/>
        <v>0</v>
      </c>
      <c r="T601" s="49">
        <f t="shared" si="387"/>
        <v>0</v>
      </c>
      <c r="V601" s="53">
        <f t="shared" si="369"/>
        <v>0</v>
      </c>
      <c r="W601" s="53">
        <f t="shared" si="370"/>
        <v>0</v>
      </c>
      <c r="X601" s="53">
        <f t="shared" si="371"/>
        <v>0</v>
      </c>
      <c r="Y601" s="53">
        <f t="shared" si="372"/>
        <v>0</v>
      </c>
      <c r="Z601" s="53">
        <f t="shared" si="373"/>
        <v>0</v>
      </c>
      <c r="AB601" s="53">
        <f t="shared" si="362"/>
        <v>0</v>
      </c>
      <c r="AC601" s="53">
        <f t="shared" si="363"/>
        <v>0</v>
      </c>
      <c r="AD601" s="53">
        <f t="shared" si="364"/>
        <v>0</v>
      </c>
      <c r="AE601" s="53">
        <f t="shared" si="365"/>
        <v>0</v>
      </c>
      <c r="AF601" s="53">
        <f t="shared" si="366"/>
        <v>0</v>
      </c>
    </row>
    <row r="602" spans="2:32">
      <c r="B602" s="43" t="str">
        <f t="shared" si="354"/>
        <v>Asset 48</v>
      </c>
      <c r="F602" s="43" t="str">
        <f t="shared" ref="F602:L602" si="417">F106</f>
        <v>13 Aanhangwagens</v>
      </c>
      <c r="G602" s="43">
        <f t="shared" si="417"/>
        <v>2007</v>
      </c>
      <c r="H602" s="48">
        <f t="shared" si="417"/>
        <v>25760.58</v>
      </c>
      <c r="I602" s="43">
        <f t="shared" si="417"/>
        <v>2021</v>
      </c>
      <c r="J602" s="43">
        <f t="shared" si="417"/>
        <v>10</v>
      </c>
      <c r="K602" s="43">
        <f t="shared" si="417"/>
        <v>1</v>
      </c>
      <c r="L602" s="48">
        <f t="shared" si="417"/>
        <v>0</v>
      </c>
      <c r="N602" s="44">
        <f t="shared" si="355"/>
        <v>0</v>
      </c>
      <c r="P602" s="49">
        <f t="shared" si="387"/>
        <v>0</v>
      </c>
      <c r="Q602" s="49">
        <f t="shared" si="387"/>
        <v>0</v>
      </c>
      <c r="R602" s="49">
        <f t="shared" si="387"/>
        <v>0</v>
      </c>
      <c r="S602" s="49">
        <f t="shared" si="387"/>
        <v>0</v>
      </c>
      <c r="T602" s="49">
        <f t="shared" si="387"/>
        <v>0</v>
      </c>
      <c r="V602" s="53">
        <f t="shared" si="369"/>
        <v>0</v>
      </c>
      <c r="W602" s="53">
        <f t="shared" si="370"/>
        <v>0</v>
      </c>
      <c r="X602" s="53">
        <f t="shared" si="371"/>
        <v>0</v>
      </c>
      <c r="Y602" s="53">
        <f t="shared" si="372"/>
        <v>0</v>
      </c>
      <c r="Z602" s="53">
        <f t="shared" si="373"/>
        <v>0</v>
      </c>
      <c r="AB602" s="53">
        <f t="shared" si="362"/>
        <v>0</v>
      </c>
      <c r="AC602" s="53">
        <f t="shared" si="363"/>
        <v>0</v>
      </c>
      <c r="AD602" s="53">
        <f t="shared" si="364"/>
        <v>0</v>
      </c>
      <c r="AE602" s="53">
        <f t="shared" si="365"/>
        <v>0</v>
      </c>
      <c r="AF602" s="53">
        <f t="shared" si="366"/>
        <v>0</v>
      </c>
    </row>
    <row r="603" spans="2:32">
      <c r="B603" s="43" t="str">
        <f t="shared" si="354"/>
        <v>Asset 49</v>
      </c>
      <c r="F603" s="43" t="str">
        <f t="shared" ref="F603:L603" si="418">F107</f>
        <v>37 ICT middelen 1 (gaschromatografen en comptabele meting)</v>
      </c>
      <c r="G603" s="43">
        <f t="shared" si="418"/>
        <v>2007</v>
      </c>
      <c r="H603" s="48">
        <f t="shared" si="418"/>
        <v>140047.50693888956</v>
      </c>
      <c r="I603" s="43">
        <f t="shared" si="418"/>
        <v>2021</v>
      </c>
      <c r="J603" s="43">
        <f t="shared" si="418"/>
        <v>5</v>
      </c>
      <c r="K603" s="43">
        <f t="shared" si="418"/>
        <v>0</v>
      </c>
      <c r="L603" s="48">
        <f t="shared" si="418"/>
        <v>0</v>
      </c>
      <c r="N603" s="44">
        <f t="shared" si="355"/>
        <v>0</v>
      </c>
      <c r="P603" s="49">
        <f t="shared" si="387"/>
        <v>0</v>
      </c>
      <c r="Q603" s="49">
        <f t="shared" si="387"/>
        <v>0</v>
      </c>
      <c r="R603" s="49">
        <f t="shared" si="387"/>
        <v>0</v>
      </c>
      <c r="S603" s="49">
        <f t="shared" si="387"/>
        <v>0</v>
      </c>
      <c r="T603" s="49">
        <f t="shared" si="387"/>
        <v>0</v>
      </c>
      <c r="V603" s="53">
        <f t="shared" si="369"/>
        <v>0</v>
      </c>
      <c r="W603" s="53">
        <f t="shared" si="370"/>
        <v>0</v>
      </c>
      <c r="X603" s="53">
        <f t="shared" si="371"/>
        <v>0</v>
      </c>
      <c r="Y603" s="53">
        <f t="shared" si="372"/>
        <v>0</v>
      </c>
      <c r="Z603" s="53">
        <f t="shared" si="373"/>
        <v>0</v>
      </c>
      <c r="AB603" s="53">
        <f t="shared" si="362"/>
        <v>0</v>
      </c>
      <c r="AC603" s="53">
        <f t="shared" si="363"/>
        <v>0</v>
      </c>
      <c r="AD603" s="53">
        <f t="shared" si="364"/>
        <v>0</v>
      </c>
      <c r="AE603" s="53">
        <f t="shared" si="365"/>
        <v>0</v>
      </c>
      <c r="AF603" s="53">
        <f t="shared" si="366"/>
        <v>0</v>
      </c>
    </row>
    <row r="604" spans="2:32">
      <c r="B604" s="43" t="str">
        <f t="shared" si="354"/>
        <v>Asset 50</v>
      </c>
      <c r="F604" s="43" t="str">
        <f t="shared" ref="F604:L604" si="419">F108</f>
        <v>37 ICT middelen 1</v>
      </c>
      <c r="G604" s="43">
        <f t="shared" si="419"/>
        <v>2008</v>
      </c>
      <c r="H604" s="48">
        <f t="shared" si="419"/>
        <v>1405801.5634173665</v>
      </c>
      <c r="I604" s="43">
        <f t="shared" si="419"/>
        <v>2021</v>
      </c>
      <c r="J604" s="43">
        <f t="shared" si="419"/>
        <v>5</v>
      </c>
      <c r="K604" s="43">
        <f t="shared" si="419"/>
        <v>1</v>
      </c>
      <c r="L604" s="48">
        <f t="shared" si="419"/>
        <v>0</v>
      </c>
      <c r="N604" s="44">
        <f t="shared" si="355"/>
        <v>0</v>
      </c>
      <c r="P604" s="49">
        <f t="shared" si="387"/>
        <v>0</v>
      </c>
      <c r="Q604" s="49">
        <f t="shared" si="387"/>
        <v>0</v>
      </c>
      <c r="R604" s="49">
        <f t="shared" si="387"/>
        <v>0</v>
      </c>
      <c r="S604" s="49">
        <f t="shared" si="387"/>
        <v>0</v>
      </c>
      <c r="T604" s="49">
        <f t="shared" si="387"/>
        <v>0</v>
      </c>
      <c r="V604" s="53">
        <f t="shared" si="369"/>
        <v>0</v>
      </c>
      <c r="W604" s="53">
        <f t="shared" si="370"/>
        <v>0</v>
      </c>
      <c r="X604" s="53">
        <f t="shared" si="371"/>
        <v>0</v>
      </c>
      <c r="Y604" s="53">
        <f t="shared" si="372"/>
        <v>0</v>
      </c>
      <c r="Z604" s="53">
        <f t="shared" si="373"/>
        <v>0</v>
      </c>
      <c r="AB604" s="53">
        <f t="shared" si="362"/>
        <v>0</v>
      </c>
      <c r="AC604" s="53">
        <f t="shared" si="363"/>
        <v>0</v>
      </c>
      <c r="AD604" s="53">
        <f t="shared" si="364"/>
        <v>0</v>
      </c>
      <c r="AE604" s="53">
        <f t="shared" si="365"/>
        <v>0</v>
      </c>
      <c r="AF604" s="53">
        <f t="shared" si="366"/>
        <v>0</v>
      </c>
    </row>
    <row r="605" spans="2:32">
      <c r="B605" s="43" t="str">
        <f t="shared" si="354"/>
        <v>Asset 51</v>
      </c>
      <c r="F605" s="43" t="str">
        <f t="shared" ref="F605:L605" si="420">F109</f>
        <v>13 Aanhangwagens</v>
      </c>
      <c r="G605" s="43">
        <f t="shared" si="420"/>
        <v>2008</v>
      </c>
      <c r="H605" s="48">
        <f t="shared" si="420"/>
        <v>6485.6</v>
      </c>
      <c r="I605" s="43">
        <f t="shared" si="420"/>
        <v>2021</v>
      </c>
      <c r="J605" s="43">
        <f t="shared" si="420"/>
        <v>10</v>
      </c>
      <c r="K605" s="43">
        <f t="shared" si="420"/>
        <v>1</v>
      </c>
      <c r="L605" s="48">
        <f t="shared" si="420"/>
        <v>0</v>
      </c>
      <c r="N605" s="44">
        <f t="shared" si="355"/>
        <v>0</v>
      </c>
      <c r="P605" s="49">
        <f t="shared" si="387"/>
        <v>0</v>
      </c>
      <c r="Q605" s="49">
        <f t="shared" si="387"/>
        <v>0</v>
      </c>
      <c r="R605" s="49">
        <f t="shared" si="387"/>
        <v>0</v>
      </c>
      <c r="S605" s="49">
        <f t="shared" si="387"/>
        <v>0</v>
      </c>
      <c r="T605" s="49">
        <f t="shared" si="387"/>
        <v>0</v>
      </c>
      <c r="V605" s="53">
        <f t="shared" si="369"/>
        <v>0</v>
      </c>
      <c r="W605" s="53">
        <f t="shared" si="370"/>
        <v>0</v>
      </c>
      <c r="X605" s="53">
        <f t="shared" si="371"/>
        <v>0</v>
      </c>
      <c r="Y605" s="53">
        <f t="shared" si="372"/>
        <v>0</v>
      </c>
      <c r="Z605" s="53">
        <f t="shared" si="373"/>
        <v>0</v>
      </c>
      <c r="AB605" s="53">
        <f t="shared" si="362"/>
        <v>0</v>
      </c>
      <c r="AC605" s="53">
        <f t="shared" si="363"/>
        <v>0</v>
      </c>
      <c r="AD605" s="53">
        <f t="shared" si="364"/>
        <v>0</v>
      </c>
      <c r="AE605" s="53">
        <f t="shared" si="365"/>
        <v>0</v>
      </c>
      <c r="AF605" s="53">
        <f t="shared" si="366"/>
        <v>0</v>
      </c>
    </row>
    <row r="606" spans="2:32">
      <c r="B606" s="43" t="str">
        <f t="shared" si="354"/>
        <v>Asset 52</v>
      </c>
      <c r="F606" s="43" t="str">
        <f t="shared" ref="F606:L606" si="421">F110</f>
        <v>04 Terreinen</v>
      </c>
      <c r="G606" s="43">
        <f t="shared" si="421"/>
        <v>1956</v>
      </c>
      <c r="H606" s="48">
        <f t="shared" si="421"/>
        <v>32433.599999999999</v>
      </c>
      <c r="I606" s="43">
        <f t="shared" si="421"/>
        <v>2021</v>
      </c>
      <c r="J606" s="43">
        <f t="shared" si="421"/>
        <v>0</v>
      </c>
      <c r="K606" s="43">
        <f t="shared" si="421"/>
        <v>0</v>
      </c>
      <c r="L606" s="48">
        <f t="shared" si="421"/>
        <v>275057.7098199001</v>
      </c>
      <c r="N606" s="44">
        <f t="shared" si="355"/>
        <v>0</v>
      </c>
      <c r="P606" s="49">
        <f t="shared" si="387"/>
        <v>0</v>
      </c>
      <c r="Q606" s="49">
        <f t="shared" si="387"/>
        <v>0</v>
      </c>
      <c r="R606" s="49">
        <f t="shared" si="387"/>
        <v>0</v>
      </c>
      <c r="S606" s="49">
        <f t="shared" si="387"/>
        <v>0</v>
      </c>
      <c r="T606" s="49">
        <f t="shared" si="387"/>
        <v>0</v>
      </c>
      <c r="V606" s="53">
        <f t="shared" si="369"/>
        <v>275057.7098199001</v>
      </c>
      <c r="W606" s="53">
        <f t="shared" si="370"/>
        <v>275057.7098199001</v>
      </c>
      <c r="X606" s="53">
        <f t="shared" si="371"/>
        <v>275057.7098199001</v>
      </c>
      <c r="Y606" s="53">
        <f t="shared" si="372"/>
        <v>275057.7098199001</v>
      </c>
      <c r="Z606" s="53">
        <f t="shared" si="373"/>
        <v>275057.7098199001</v>
      </c>
      <c r="AB606" s="53">
        <f t="shared" si="362"/>
        <v>9351.9621338766046</v>
      </c>
      <c r="AC606" s="53">
        <f t="shared" si="363"/>
        <v>9076.9044240567036</v>
      </c>
      <c r="AD606" s="53">
        <f t="shared" si="364"/>
        <v>10452.192973156203</v>
      </c>
      <c r="AE606" s="53">
        <f t="shared" si="365"/>
        <v>10452.192973156203</v>
      </c>
      <c r="AF606" s="53">
        <f t="shared" si="366"/>
        <v>10452.192973156203</v>
      </c>
    </row>
    <row r="607" spans="2:32">
      <c r="B607" s="43" t="str">
        <f t="shared" si="354"/>
        <v>Asset 53</v>
      </c>
      <c r="F607" s="43" t="str">
        <f t="shared" ref="F607:L607" si="422">F111</f>
        <v>04 Terreinen</v>
      </c>
      <c r="G607" s="43">
        <f t="shared" si="422"/>
        <v>1968</v>
      </c>
      <c r="H607" s="48">
        <f t="shared" si="422"/>
        <v>219516.18</v>
      </c>
      <c r="I607" s="43">
        <f t="shared" si="422"/>
        <v>2021</v>
      </c>
      <c r="J607" s="43">
        <f t="shared" si="422"/>
        <v>0</v>
      </c>
      <c r="K607" s="43">
        <f t="shared" si="422"/>
        <v>0</v>
      </c>
      <c r="L607" s="48">
        <f t="shared" si="422"/>
        <v>1219692.8562955547</v>
      </c>
      <c r="N607" s="44">
        <f t="shared" si="355"/>
        <v>0</v>
      </c>
      <c r="P607" s="49">
        <f t="shared" si="387"/>
        <v>0</v>
      </c>
      <c r="Q607" s="49">
        <f t="shared" si="387"/>
        <v>0</v>
      </c>
      <c r="R607" s="49">
        <f t="shared" si="387"/>
        <v>0</v>
      </c>
      <c r="S607" s="49">
        <f t="shared" si="387"/>
        <v>0</v>
      </c>
      <c r="T607" s="49">
        <f t="shared" si="387"/>
        <v>0</v>
      </c>
      <c r="V607" s="53">
        <f t="shared" si="369"/>
        <v>1219692.8562955547</v>
      </c>
      <c r="W607" s="53">
        <f t="shared" si="370"/>
        <v>1219692.8562955547</v>
      </c>
      <c r="X607" s="53">
        <f t="shared" si="371"/>
        <v>1219692.8562955547</v>
      </c>
      <c r="Y607" s="53">
        <f t="shared" si="372"/>
        <v>1219692.8562955547</v>
      </c>
      <c r="Z607" s="53">
        <f t="shared" si="373"/>
        <v>1219692.8562955547</v>
      </c>
      <c r="AB607" s="53">
        <f t="shared" si="362"/>
        <v>41469.557114048861</v>
      </c>
      <c r="AC607" s="53">
        <f t="shared" si="363"/>
        <v>40249.864257753303</v>
      </c>
      <c r="AD607" s="53">
        <f t="shared" si="364"/>
        <v>46348.328539231079</v>
      </c>
      <c r="AE607" s="53">
        <f t="shared" si="365"/>
        <v>46348.328539231079</v>
      </c>
      <c r="AF607" s="53">
        <f t="shared" si="366"/>
        <v>46348.328539231079</v>
      </c>
    </row>
    <row r="608" spans="2:32">
      <c r="B608" s="43" t="str">
        <f t="shared" si="354"/>
        <v>Asset 54</v>
      </c>
      <c r="F608" s="43" t="str">
        <f t="shared" ref="F608:L608" si="423">F112</f>
        <v>04 Terreinen</v>
      </c>
      <c r="G608" s="43">
        <f t="shared" si="423"/>
        <v>1972</v>
      </c>
      <c r="H608" s="48">
        <f t="shared" si="423"/>
        <v>411128.51</v>
      </c>
      <c r="I608" s="43">
        <f t="shared" si="423"/>
        <v>2021</v>
      </c>
      <c r="J608" s="43">
        <f t="shared" si="423"/>
        <v>0</v>
      </c>
      <c r="K608" s="43">
        <f t="shared" si="423"/>
        <v>0</v>
      </c>
      <c r="L608" s="48">
        <f t="shared" si="423"/>
        <v>1824024.3386379536</v>
      </c>
      <c r="N608" s="44">
        <f t="shared" si="355"/>
        <v>0</v>
      </c>
      <c r="P608" s="49">
        <f t="shared" si="387"/>
        <v>0</v>
      </c>
      <c r="Q608" s="49">
        <f t="shared" si="387"/>
        <v>0</v>
      </c>
      <c r="R608" s="49">
        <f t="shared" si="387"/>
        <v>0</v>
      </c>
      <c r="S608" s="49">
        <f t="shared" si="387"/>
        <v>0</v>
      </c>
      <c r="T608" s="49">
        <f t="shared" si="387"/>
        <v>0</v>
      </c>
      <c r="V608" s="53">
        <f t="shared" si="369"/>
        <v>1824024.3386379536</v>
      </c>
      <c r="W608" s="53">
        <f t="shared" si="370"/>
        <v>1824024.3386379536</v>
      </c>
      <c r="X608" s="53">
        <f t="shared" si="371"/>
        <v>1824024.3386379536</v>
      </c>
      <c r="Y608" s="53">
        <f t="shared" si="372"/>
        <v>1824024.3386379536</v>
      </c>
      <c r="Z608" s="53">
        <f t="shared" si="373"/>
        <v>1824024.3386379536</v>
      </c>
      <c r="AB608" s="53">
        <f t="shared" si="362"/>
        <v>62016.827513690427</v>
      </c>
      <c r="AC608" s="53">
        <f t="shared" si="363"/>
        <v>60192.803175052475</v>
      </c>
      <c r="AD608" s="53">
        <f t="shared" si="364"/>
        <v>69312.924868242233</v>
      </c>
      <c r="AE608" s="53">
        <f t="shared" si="365"/>
        <v>69312.924868242233</v>
      </c>
      <c r="AF608" s="53">
        <f t="shared" si="366"/>
        <v>69312.924868242233</v>
      </c>
    </row>
    <row r="609" spans="2:32">
      <c r="B609" s="43" t="str">
        <f t="shared" si="354"/>
        <v>Asset 55</v>
      </c>
      <c r="F609" s="43" t="str">
        <f t="shared" ref="F609:L609" si="424">F113</f>
        <v>05 Wegen en terreinvoorzieningen</v>
      </c>
      <c r="G609" s="43">
        <f t="shared" si="424"/>
        <v>1970</v>
      </c>
      <c r="H609" s="48">
        <f t="shared" si="424"/>
        <v>65342.54</v>
      </c>
      <c r="I609" s="43">
        <f t="shared" si="424"/>
        <v>2021</v>
      </c>
      <c r="J609" s="43">
        <f t="shared" si="424"/>
        <v>10</v>
      </c>
      <c r="K609" s="43">
        <f t="shared" si="424"/>
        <v>0</v>
      </c>
      <c r="L609" s="48">
        <f t="shared" si="424"/>
        <v>0</v>
      </c>
      <c r="N609" s="44">
        <f t="shared" si="355"/>
        <v>0</v>
      </c>
      <c r="P609" s="49">
        <f t="shared" si="387"/>
        <v>0</v>
      </c>
      <c r="Q609" s="49">
        <f t="shared" si="387"/>
        <v>0</v>
      </c>
      <c r="R609" s="49">
        <f t="shared" si="387"/>
        <v>0</v>
      </c>
      <c r="S609" s="49">
        <f t="shared" si="387"/>
        <v>0</v>
      </c>
      <c r="T609" s="49">
        <f t="shared" si="387"/>
        <v>0</v>
      </c>
      <c r="V609" s="53">
        <f t="shared" si="369"/>
        <v>0</v>
      </c>
      <c r="W609" s="53">
        <f t="shared" si="370"/>
        <v>0</v>
      </c>
      <c r="X609" s="53">
        <f t="shared" si="371"/>
        <v>0</v>
      </c>
      <c r="Y609" s="53">
        <f t="shared" si="372"/>
        <v>0</v>
      </c>
      <c r="Z609" s="53">
        <f t="shared" si="373"/>
        <v>0</v>
      </c>
      <c r="AB609" s="53">
        <f t="shared" si="362"/>
        <v>0</v>
      </c>
      <c r="AC609" s="53">
        <f t="shared" si="363"/>
        <v>0</v>
      </c>
      <c r="AD609" s="53">
        <f t="shared" si="364"/>
        <v>0</v>
      </c>
      <c r="AE609" s="53">
        <f t="shared" si="365"/>
        <v>0</v>
      </c>
      <c r="AF609" s="53">
        <f t="shared" si="366"/>
        <v>0</v>
      </c>
    </row>
    <row r="610" spans="2:32">
      <c r="B610" s="43" t="str">
        <f t="shared" si="354"/>
        <v>Asset 56</v>
      </c>
      <c r="F610" s="43" t="str">
        <f t="shared" ref="F610:L610" si="425">F114</f>
        <v>06 Utiliteitsgebouwen</v>
      </c>
      <c r="G610" s="43">
        <f t="shared" si="425"/>
        <v>1980</v>
      </c>
      <c r="H610" s="48">
        <f t="shared" si="425"/>
        <v>1188787.02</v>
      </c>
      <c r="I610" s="43">
        <f t="shared" si="425"/>
        <v>2021</v>
      </c>
      <c r="J610" s="43">
        <f t="shared" si="425"/>
        <v>30</v>
      </c>
      <c r="K610" s="43">
        <f t="shared" si="425"/>
        <v>0</v>
      </c>
      <c r="L610" s="48">
        <f t="shared" si="425"/>
        <v>0</v>
      </c>
      <c r="N610" s="44">
        <f t="shared" si="355"/>
        <v>0</v>
      </c>
      <c r="P610" s="49">
        <f t="shared" si="387"/>
        <v>0</v>
      </c>
      <c r="Q610" s="49">
        <f t="shared" si="387"/>
        <v>0</v>
      </c>
      <c r="R610" s="49">
        <f t="shared" si="387"/>
        <v>0</v>
      </c>
      <c r="S610" s="49">
        <f t="shared" si="387"/>
        <v>0</v>
      </c>
      <c r="T610" s="49">
        <f t="shared" si="387"/>
        <v>0</v>
      </c>
      <c r="V610" s="53">
        <f t="shared" si="369"/>
        <v>0</v>
      </c>
      <c r="W610" s="53">
        <f t="shared" si="370"/>
        <v>0</v>
      </c>
      <c r="X610" s="53">
        <f t="shared" si="371"/>
        <v>0</v>
      </c>
      <c r="Y610" s="53">
        <f t="shared" si="372"/>
        <v>0</v>
      </c>
      <c r="Z610" s="53">
        <f t="shared" si="373"/>
        <v>0</v>
      </c>
      <c r="AB610" s="53">
        <f t="shared" si="362"/>
        <v>0</v>
      </c>
      <c r="AC610" s="53">
        <f t="shared" si="363"/>
        <v>0</v>
      </c>
      <c r="AD610" s="53">
        <f t="shared" si="364"/>
        <v>0</v>
      </c>
      <c r="AE610" s="53">
        <f t="shared" si="365"/>
        <v>0</v>
      </c>
      <c r="AF610" s="53">
        <f t="shared" si="366"/>
        <v>0</v>
      </c>
    </row>
    <row r="611" spans="2:32">
      <c r="B611" s="43" t="str">
        <f t="shared" si="354"/>
        <v>Asset 57</v>
      </c>
      <c r="F611" s="43" t="str">
        <f t="shared" ref="F611:L611" si="426">F115</f>
        <v>06 Utiliteitsgebouwen</v>
      </c>
      <c r="G611" s="43">
        <f t="shared" si="426"/>
        <v>1971</v>
      </c>
      <c r="H611" s="48">
        <f t="shared" si="426"/>
        <v>1287617.6299999999</v>
      </c>
      <c r="I611" s="43">
        <f t="shared" si="426"/>
        <v>2021</v>
      </c>
      <c r="J611" s="43">
        <f t="shared" si="426"/>
        <v>30</v>
      </c>
      <c r="K611" s="43">
        <f t="shared" si="426"/>
        <v>0</v>
      </c>
      <c r="L611" s="48">
        <f t="shared" si="426"/>
        <v>0</v>
      </c>
      <c r="N611" s="44">
        <f t="shared" si="355"/>
        <v>0</v>
      </c>
      <c r="P611" s="49">
        <f t="shared" si="387"/>
        <v>0</v>
      </c>
      <c r="Q611" s="49">
        <f t="shared" si="387"/>
        <v>0</v>
      </c>
      <c r="R611" s="49">
        <f t="shared" si="387"/>
        <v>0</v>
      </c>
      <c r="S611" s="49">
        <f t="shared" si="387"/>
        <v>0</v>
      </c>
      <c r="T611" s="49">
        <f t="shared" si="387"/>
        <v>0</v>
      </c>
      <c r="V611" s="53">
        <f t="shared" si="369"/>
        <v>0</v>
      </c>
      <c r="W611" s="53">
        <f t="shared" si="370"/>
        <v>0</v>
      </c>
      <c r="X611" s="53">
        <f t="shared" si="371"/>
        <v>0</v>
      </c>
      <c r="Y611" s="53">
        <f t="shared" si="372"/>
        <v>0</v>
      </c>
      <c r="Z611" s="53">
        <f t="shared" si="373"/>
        <v>0</v>
      </c>
      <c r="AB611" s="53">
        <f t="shared" si="362"/>
        <v>0</v>
      </c>
      <c r="AC611" s="53">
        <f t="shared" si="363"/>
        <v>0</v>
      </c>
      <c r="AD611" s="53">
        <f t="shared" si="364"/>
        <v>0</v>
      </c>
      <c r="AE611" s="53">
        <f t="shared" si="365"/>
        <v>0</v>
      </c>
      <c r="AF611" s="53">
        <f t="shared" si="366"/>
        <v>0</v>
      </c>
    </row>
    <row r="612" spans="2:32">
      <c r="B612" s="43" t="str">
        <f t="shared" si="354"/>
        <v>Asset 58</v>
      </c>
      <c r="F612" s="43" t="str">
        <f t="shared" ref="F612:L612" si="427">F116</f>
        <v>06 Utiliteitsgebouwen</v>
      </c>
      <c r="G612" s="43">
        <f t="shared" si="427"/>
        <v>1986</v>
      </c>
      <c r="H612" s="48">
        <f t="shared" si="427"/>
        <v>986052.31</v>
      </c>
      <c r="I612" s="43">
        <f t="shared" si="427"/>
        <v>2021</v>
      </c>
      <c r="J612" s="43">
        <f t="shared" si="427"/>
        <v>30</v>
      </c>
      <c r="K612" s="43">
        <f t="shared" si="427"/>
        <v>0</v>
      </c>
      <c r="L612" s="48">
        <f t="shared" si="427"/>
        <v>0</v>
      </c>
      <c r="N612" s="44">
        <f t="shared" si="355"/>
        <v>0</v>
      </c>
      <c r="P612" s="49">
        <f t="shared" si="387"/>
        <v>0</v>
      </c>
      <c r="Q612" s="49">
        <f t="shared" si="387"/>
        <v>0</v>
      </c>
      <c r="R612" s="49">
        <f t="shared" si="387"/>
        <v>0</v>
      </c>
      <c r="S612" s="49">
        <f t="shared" si="387"/>
        <v>0</v>
      </c>
      <c r="T612" s="49">
        <f t="shared" si="387"/>
        <v>0</v>
      </c>
      <c r="V612" s="53">
        <f t="shared" si="369"/>
        <v>0</v>
      </c>
      <c r="W612" s="53">
        <f t="shared" si="370"/>
        <v>0</v>
      </c>
      <c r="X612" s="53">
        <f t="shared" si="371"/>
        <v>0</v>
      </c>
      <c r="Y612" s="53">
        <f t="shared" si="372"/>
        <v>0</v>
      </c>
      <c r="Z612" s="53">
        <f t="shared" si="373"/>
        <v>0</v>
      </c>
      <c r="AB612" s="53">
        <f t="shared" si="362"/>
        <v>0</v>
      </c>
      <c r="AC612" s="53">
        <f t="shared" si="363"/>
        <v>0</v>
      </c>
      <c r="AD612" s="53">
        <f t="shared" si="364"/>
        <v>0</v>
      </c>
      <c r="AE612" s="53">
        <f t="shared" si="365"/>
        <v>0</v>
      </c>
      <c r="AF612" s="53">
        <f t="shared" si="366"/>
        <v>0</v>
      </c>
    </row>
    <row r="613" spans="2:32">
      <c r="B613" s="43" t="str">
        <f t="shared" si="354"/>
        <v>Asset 59</v>
      </c>
      <c r="F613" s="43" t="str">
        <f t="shared" ref="F613:L613" si="428">F117</f>
        <v>06 Utiliteitsgebouwen</v>
      </c>
      <c r="G613" s="43">
        <f t="shared" si="428"/>
        <v>1988</v>
      </c>
      <c r="H613" s="48">
        <f t="shared" si="428"/>
        <v>45049.48</v>
      </c>
      <c r="I613" s="43">
        <f t="shared" si="428"/>
        <v>2021</v>
      </c>
      <c r="J613" s="43">
        <f t="shared" si="428"/>
        <v>30</v>
      </c>
      <c r="K613" s="43">
        <f t="shared" si="428"/>
        <v>0</v>
      </c>
      <c r="L613" s="48">
        <f t="shared" si="428"/>
        <v>0</v>
      </c>
      <c r="N613" s="44">
        <f t="shared" si="355"/>
        <v>0</v>
      </c>
      <c r="P613" s="49">
        <f t="shared" si="387"/>
        <v>0</v>
      </c>
      <c r="Q613" s="49">
        <f t="shared" si="387"/>
        <v>0</v>
      </c>
      <c r="R613" s="49">
        <f t="shared" si="387"/>
        <v>0</v>
      </c>
      <c r="S613" s="49">
        <f t="shared" si="387"/>
        <v>0</v>
      </c>
      <c r="T613" s="49">
        <f t="shared" si="387"/>
        <v>0</v>
      </c>
      <c r="V613" s="53">
        <f t="shared" si="369"/>
        <v>0</v>
      </c>
      <c r="W613" s="53">
        <f t="shared" si="370"/>
        <v>0</v>
      </c>
      <c r="X613" s="53">
        <f t="shared" si="371"/>
        <v>0</v>
      </c>
      <c r="Y613" s="53">
        <f t="shared" si="372"/>
        <v>0</v>
      </c>
      <c r="Z613" s="53">
        <f t="shared" si="373"/>
        <v>0</v>
      </c>
      <c r="AB613" s="53">
        <f t="shared" si="362"/>
        <v>0</v>
      </c>
      <c r="AC613" s="53">
        <f t="shared" si="363"/>
        <v>0</v>
      </c>
      <c r="AD613" s="53">
        <f t="shared" si="364"/>
        <v>0</v>
      </c>
      <c r="AE613" s="53">
        <f t="shared" si="365"/>
        <v>0</v>
      </c>
      <c r="AF613" s="53">
        <f t="shared" si="366"/>
        <v>0</v>
      </c>
    </row>
    <row r="614" spans="2:32">
      <c r="B614" s="43" t="str">
        <f t="shared" si="354"/>
        <v>Asset 60</v>
      </c>
      <c r="F614" s="43" t="str">
        <f t="shared" ref="F614:L614" si="429">F118</f>
        <v>04 Terreinen</v>
      </c>
      <c r="G614" s="43">
        <f t="shared" si="429"/>
        <v>1969</v>
      </c>
      <c r="H614" s="48">
        <f t="shared" si="429"/>
        <v>35732.019999999997</v>
      </c>
      <c r="I614" s="43">
        <f t="shared" si="429"/>
        <v>2021</v>
      </c>
      <c r="J614" s="43">
        <f t="shared" si="429"/>
        <v>0</v>
      </c>
      <c r="K614" s="43">
        <f t="shared" si="429"/>
        <v>0</v>
      </c>
      <c r="L614" s="48">
        <f t="shared" si="429"/>
        <v>192194.60406110552</v>
      </c>
      <c r="N614" s="44">
        <f t="shared" si="355"/>
        <v>0</v>
      </c>
      <c r="P614" s="49">
        <f t="shared" si="387"/>
        <v>0</v>
      </c>
      <c r="Q614" s="49">
        <f t="shared" si="387"/>
        <v>0</v>
      </c>
      <c r="R614" s="49">
        <f t="shared" si="387"/>
        <v>0</v>
      </c>
      <c r="S614" s="49">
        <f t="shared" si="387"/>
        <v>0</v>
      </c>
      <c r="T614" s="49">
        <f t="shared" si="387"/>
        <v>0</v>
      </c>
      <c r="V614" s="53">
        <f t="shared" si="369"/>
        <v>192194.60406110552</v>
      </c>
      <c r="W614" s="53">
        <f t="shared" si="370"/>
        <v>192194.60406110552</v>
      </c>
      <c r="X614" s="53">
        <f t="shared" si="371"/>
        <v>192194.60406110552</v>
      </c>
      <c r="Y614" s="53">
        <f t="shared" si="372"/>
        <v>192194.60406110552</v>
      </c>
      <c r="Z614" s="53">
        <f t="shared" si="373"/>
        <v>192194.60406110552</v>
      </c>
      <c r="AB614" s="53">
        <f t="shared" si="362"/>
        <v>6534.6165380775883</v>
      </c>
      <c r="AC614" s="53">
        <f t="shared" si="363"/>
        <v>6342.4219340164827</v>
      </c>
      <c r="AD614" s="53">
        <f t="shared" si="364"/>
        <v>7303.3949543220097</v>
      </c>
      <c r="AE614" s="53">
        <f t="shared" si="365"/>
        <v>7303.3949543220097</v>
      </c>
      <c r="AF614" s="53">
        <f t="shared" si="366"/>
        <v>7303.3949543220097</v>
      </c>
    </row>
    <row r="615" spans="2:32">
      <c r="B615" s="43" t="str">
        <f t="shared" si="354"/>
        <v>Asset 61</v>
      </c>
      <c r="F615" s="43" t="str">
        <f t="shared" ref="F615:L615" si="430">F119</f>
        <v>06 Utiliteitsgebouwen</v>
      </c>
      <c r="G615" s="43">
        <f t="shared" si="430"/>
        <v>1993</v>
      </c>
      <c r="H615" s="48">
        <f t="shared" si="430"/>
        <v>4915025</v>
      </c>
      <c r="I615" s="43">
        <f t="shared" si="430"/>
        <v>2021</v>
      </c>
      <c r="J615" s="43">
        <f t="shared" si="430"/>
        <v>30</v>
      </c>
      <c r="K615" s="43">
        <f t="shared" si="430"/>
        <v>0</v>
      </c>
      <c r="L615" s="48">
        <f t="shared" si="430"/>
        <v>420683.7813984917</v>
      </c>
      <c r="N615" s="44">
        <f t="shared" si="355"/>
        <v>1.5</v>
      </c>
      <c r="P615" s="49">
        <f t="shared" si="387"/>
        <v>280455.85426566115</v>
      </c>
      <c r="Q615" s="49">
        <f t="shared" si="387"/>
        <v>140227.92713283058</v>
      </c>
      <c r="R615" s="49">
        <f t="shared" si="387"/>
        <v>0</v>
      </c>
      <c r="S615" s="49">
        <f t="shared" si="387"/>
        <v>0</v>
      </c>
      <c r="T615" s="49">
        <f t="shared" si="387"/>
        <v>0</v>
      </c>
      <c r="V615" s="53">
        <f t="shared" si="369"/>
        <v>140227.92713283055</v>
      </c>
      <c r="W615" s="53">
        <f t="shared" si="370"/>
        <v>-2.9103830456733704E-11</v>
      </c>
      <c r="X615" s="53">
        <f t="shared" si="371"/>
        <v>0</v>
      </c>
      <c r="Y615" s="53">
        <f t="shared" si="372"/>
        <v>0</v>
      </c>
      <c r="Z615" s="53">
        <f t="shared" si="373"/>
        <v>0</v>
      </c>
      <c r="AB615" s="53">
        <f t="shared" si="362"/>
        <v>285223.60378817737</v>
      </c>
      <c r="AC615" s="53">
        <f t="shared" si="363"/>
        <v>140227.92713283058</v>
      </c>
      <c r="AD615" s="53">
        <f t="shared" si="364"/>
        <v>0</v>
      </c>
      <c r="AE615" s="53">
        <f t="shared" si="365"/>
        <v>0</v>
      </c>
      <c r="AF615" s="53">
        <f t="shared" si="366"/>
        <v>0</v>
      </c>
    </row>
    <row r="616" spans="2:32">
      <c r="B616" s="43" t="str">
        <f t="shared" si="354"/>
        <v>Asset 62</v>
      </c>
      <c r="F616" s="43" t="str">
        <f t="shared" ref="F616:L616" si="431">F120</f>
        <v>04 Terreinen</v>
      </c>
      <c r="G616" s="43">
        <f t="shared" si="431"/>
        <v>1990</v>
      </c>
      <c r="H616" s="48">
        <f t="shared" si="431"/>
        <v>4936129.59</v>
      </c>
      <c r="I616" s="43">
        <f t="shared" si="431"/>
        <v>2021</v>
      </c>
      <c r="J616" s="43">
        <f t="shared" si="431"/>
        <v>0</v>
      </c>
      <c r="K616" s="43">
        <f t="shared" si="431"/>
        <v>0</v>
      </c>
      <c r="L616" s="48">
        <f t="shared" si="431"/>
        <v>9367389.4688880406</v>
      </c>
      <c r="N616" s="44">
        <f t="shared" si="355"/>
        <v>0</v>
      </c>
      <c r="P616" s="49">
        <f t="shared" si="387"/>
        <v>0</v>
      </c>
      <c r="Q616" s="49">
        <f t="shared" si="387"/>
        <v>0</v>
      </c>
      <c r="R616" s="49">
        <f t="shared" si="387"/>
        <v>0</v>
      </c>
      <c r="S616" s="49">
        <f t="shared" si="387"/>
        <v>0</v>
      </c>
      <c r="T616" s="49">
        <f t="shared" si="387"/>
        <v>0</v>
      </c>
      <c r="V616" s="53">
        <f t="shared" si="369"/>
        <v>9367389.4688880406</v>
      </c>
      <c r="W616" s="53">
        <f t="shared" si="370"/>
        <v>9367389.4688880406</v>
      </c>
      <c r="X616" s="53">
        <f t="shared" si="371"/>
        <v>9367389.4688880406</v>
      </c>
      <c r="Y616" s="53">
        <f t="shared" si="372"/>
        <v>9367389.4688880406</v>
      </c>
      <c r="Z616" s="53">
        <f t="shared" si="373"/>
        <v>9367389.4688880406</v>
      </c>
      <c r="AB616" s="53">
        <f t="shared" si="362"/>
        <v>318491.24194219342</v>
      </c>
      <c r="AC616" s="53">
        <f t="shared" si="363"/>
        <v>309123.85247330536</v>
      </c>
      <c r="AD616" s="53">
        <f t="shared" si="364"/>
        <v>355960.79981774552</v>
      </c>
      <c r="AE616" s="53">
        <f t="shared" si="365"/>
        <v>355960.79981774552</v>
      </c>
      <c r="AF616" s="53">
        <f t="shared" si="366"/>
        <v>355960.79981774552</v>
      </c>
    </row>
    <row r="617" spans="2:32">
      <c r="B617" s="43" t="str">
        <f t="shared" si="354"/>
        <v>Asset 63</v>
      </c>
      <c r="F617" s="43" t="str">
        <f t="shared" ref="F617:L617" si="432">F121</f>
        <v>09 Bedrijfsinventaris</v>
      </c>
      <c r="G617" s="43">
        <f t="shared" si="432"/>
        <v>1994</v>
      </c>
      <c r="H617" s="48">
        <f t="shared" si="432"/>
        <v>5646696.2199999997</v>
      </c>
      <c r="I617" s="43">
        <f t="shared" si="432"/>
        <v>2021</v>
      </c>
      <c r="J617" s="43">
        <f t="shared" si="432"/>
        <v>10</v>
      </c>
      <c r="K617" s="43">
        <f t="shared" si="432"/>
        <v>1</v>
      </c>
      <c r="L617" s="48">
        <f t="shared" si="432"/>
        <v>0</v>
      </c>
      <c r="N617" s="44">
        <f t="shared" si="355"/>
        <v>0</v>
      </c>
      <c r="P617" s="49">
        <f t="shared" si="387"/>
        <v>0</v>
      </c>
      <c r="Q617" s="49">
        <f t="shared" si="387"/>
        <v>0</v>
      </c>
      <c r="R617" s="49">
        <f t="shared" si="387"/>
        <v>0</v>
      </c>
      <c r="S617" s="49">
        <f t="shared" si="387"/>
        <v>0</v>
      </c>
      <c r="T617" s="49">
        <f t="shared" si="387"/>
        <v>0</v>
      </c>
      <c r="V617" s="53">
        <f t="shared" si="369"/>
        <v>0</v>
      </c>
      <c r="W617" s="53">
        <f t="shared" si="370"/>
        <v>0</v>
      </c>
      <c r="X617" s="53">
        <f t="shared" si="371"/>
        <v>0</v>
      </c>
      <c r="Y617" s="53">
        <f t="shared" si="372"/>
        <v>0</v>
      </c>
      <c r="Z617" s="53">
        <f t="shared" si="373"/>
        <v>0</v>
      </c>
      <c r="AB617" s="53">
        <f t="shared" si="362"/>
        <v>0</v>
      </c>
      <c r="AC617" s="53">
        <f t="shared" si="363"/>
        <v>0</v>
      </c>
      <c r="AD617" s="53">
        <f t="shared" si="364"/>
        <v>0</v>
      </c>
      <c r="AE617" s="53">
        <f t="shared" si="365"/>
        <v>0</v>
      </c>
      <c r="AF617" s="53">
        <f t="shared" si="366"/>
        <v>0</v>
      </c>
    </row>
    <row r="618" spans="2:32">
      <c r="B618" s="43" t="str">
        <f t="shared" si="354"/>
        <v>Asset 64</v>
      </c>
      <c r="F618" s="43" t="str">
        <f t="shared" ref="F618:L618" si="433">F122</f>
        <v>06 Utiliteitsgebouwen</v>
      </c>
      <c r="G618" s="43">
        <f t="shared" si="433"/>
        <v>1994</v>
      </c>
      <c r="H618" s="48">
        <f t="shared" si="433"/>
        <v>326095.09000000003</v>
      </c>
      <c r="I618" s="43">
        <f t="shared" si="433"/>
        <v>2021</v>
      </c>
      <c r="J618" s="43">
        <f t="shared" si="433"/>
        <v>30</v>
      </c>
      <c r="K618" s="43">
        <f t="shared" si="433"/>
        <v>0</v>
      </c>
      <c r="L618" s="48">
        <f t="shared" si="433"/>
        <v>45606.0937185246</v>
      </c>
      <c r="N618" s="44">
        <f t="shared" si="355"/>
        <v>2.5</v>
      </c>
      <c r="P618" s="49">
        <f t="shared" si="387"/>
        <v>18242.437487409839</v>
      </c>
      <c r="Q618" s="49">
        <f t="shared" si="387"/>
        <v>18242.437487409839</v>
      </c>
      <c r="R618" s="49">
        <f t="shared" si="387"/>
        <v>9121.2187437049197</v>
      </c>
      <c r="S618" s="49">
        <f t="shared" si="387"/>
        <v>0</v>
      </c>
      <c r="T618" s="49">
        <f t="shared" si="387"/>
        <v>0</v>
      </c>
      <c r="V618" s="53">
        <f t="shared" si="369"/>
        <v>27363.656231114761</v>
      </c>
      <c r="W618" s="53">
        <f t="shared" si="370"/>
        <v>9121.2187437049215</v>
      </c>
      <c r="X618" s="53">
        <f t="shared" si="371"/>
        <v>1.8189894035458565E-12</v>
      </c>
      <c r="Y618" s="53">
        <f t="shared" si="372"/>
        <v>0</v>
      </c>
      <c r="Z618" s="53">
        <f t="shared" si="373"/>
        <v>0</v>
      </c>
      <c r="AB618" s="53">
        <f t="shared" si="362"/>
        <v>19172.801799267741</v>
      </c>
      <c r="AC618" s="53">
        <f t="shared" si="363"/>
        <v>18543.437705952103</v>
      </c>
      <c r="AD618" s="53">
        <f t="shared" si="364"/>
        <v>9121.2187437049197</v>
      </c>
      <c r="AE618" s="53">
        <f t="shared" si="365"/>
        <v>0</v>
      </c>
      <c r="AF618" s="53">
        <f t="shared" si="366"/>
        <v>0</v>
      </c>
    </row>
    <row r="619" spans="2:32">
      <c r="B619" s="43" t="str">
        <f t="shared" si="354"/>
        <v>Asset 65</v>
      </c>
      <c r="F619" s="43" t="str">
        <f t="shared" ref="F619:L619" si="434">F123</f>
        <v>05 Wegen en terreinvoorzieningen</v>
      </c>
      <c r="G619" s="43">
        <f t="shared" si="434"/>
        <v>1993</v>
      </c>
      <c r="H619" s="48">
        <f t="shared" si="434"/>
        <v>174007.47</v>
      </c>
      <c r="I619" s="43">
        <f t="shared" si="434"/>
        <v>2021</v>
      </c>
      <c r="J619" s="43">
        <f t="shared" si="434"/>
        <v>10</v>
      </c>
      <c r="K619" s="43">
        <f t="shared" si="434"/>
        <v>0</v>
      </c>
      <c r="L619" s="48">
        <f t="shared" si="434"/>
        <v>0</v>
      </c>
      <c r="N619" s="44">
        <f t="shared" si="355"/>
        <v>0</v>
      </c>
      <c r="P619" s="49">
        <f t="shared" si="387"/>
        <v>0</v>
      </c>
      <c r="Q619" s="49">
        <f t="shared" si="387"/>
        <v>0</v>
      </c>
      <c r="R619" s="49">
        <f t="shared" si="387"/>
        <v>0</v>
      </c>
      <c r="S619" s="49">
        <f t="shared" si="387"/>
        <v>0</v>
      </c>
      <c r="T619" s="49">
        <f t="shared" si="387"/>
        <v>0</v>
      </c>
      <c r="V619" s="53">
        <f t="shared" si="369"/>
        <v>0</v>
      </c>
      <c r="W619" s="53">
        <f t="shared" si="370"/>
        <v>0</v>
      </c>
      <c r="X619" s="53">
        <f t="shared" si="371"/>
        <v>0</v>
      </c>
      <c r="Y619" s="53">
        <f t="shared" si="372"/>
        <v>0</v>
      </c>
      <c r="Z619" s="53">
        <f t="shared" si="373"/>
        <v>0</v>
      </c>
      <c r="AB619" s="53">
        <f t="shared" si="362"/>
        <v>0</v>
      </c>
      <c r="AC619" s="53">
        <f t="shared" si="363"/>
        <v>0</v>
      </c>
      <c r="AD619" s="53">
        <f t="shared" si="364"/>
        <v>0</v>
      </c>
      <c r="AE619" s="53">
        <f t="shared" si="365"/>
        <v>0</v>
      </c>
      <c r="AF619" s="53">
        <f t="shared" si="366"/>
        <v>0</v>
      </c>
    </row>
    <row r="620" spans="2:32">
      <c r="B620" s="43" t="str">
        <f t="shared" ref="B620:B683" si="435">B124</f>
        <v>Asset 66</v>
      </c>
      <c r="F620" s="43" t="str">
        <f t="shared" ref="F620:L620" si="436">F124</f>
        <v>20 Kantoorgebouwen</v>
      </c>
      <c r="G620" s="43">
        <f t="shared" si="436"/>
        <v>1991</v>
      </c>
      <c r="H620" s="48">
        <f t="shared" si="436"/>
        <v>475302.12</v>
      </c>
      <c r="I620" s="43">
        <f t="shared" si="436"/>
        <v>2021</v>
      </c>
      <c r="J620" s="43">
        <f t="shared" si="436"/>
        <v>30</v>
      </c>
      <c r="K620" s="43">
        <f t="shared" si="436"/>
        <v>0</v>
      </c>
      <c r="L620" s="48">
        <f t="shared" si="436"/>
        <v>0</v>
      </c>
      <c r="N620" s="44">
        <f t="shared" ref="N620:N683" si="437">MAX(0,IF(G620&lt;=2021, J620-2021+G620-0.5,J620))</f>
        <v>0</v>
      </c>
      <c r="P620" s="49">
        <f t="shared" si="387"/>
        <v>0</v>
      </c>
      <c r="Q620" s="49">
        <f t="shared" si="387"/>
        <v>0</v>
      </c>
      <c r="R620" s="49">
        <f t="shared" si="387"/>
        <v>0</v>
      </c>
      <c r="S620" s="49">
        <f t="shared" si="387"/>
        <v>0</v>
      </c>
      <c r="T620" s="49">
        <f t="shared" si="387"/>
        <v>0</v>
      </c>
      <c r="V620" s="53">
        <f t="shared" si="369"/>
        <v>0</v>
      </c>
      <c r="W620" s="53">
        <f t="shared" si="370"/>
        <v>0</v>
      </c>
      <c r="X620" s="53">
        <f t="shared" si="371"/>
        <v>0</v>
      </c>
      <c r="Y620" s="53">
        <f t="shared" si="372"/>
        <v>0</v>
      </c>
      <c r="Z620" s="53">
        <f t="shared" si="373"/>
        <v>0</v>
      </c>
      <c r="AB620" s="53">
        <f t="shared" ref="AB620:AB683" si="438">(P620+V620*I$16)*IF($K620=1,$F$19,1)</f>
        <v>0</v>
      </c>
      <c r="AC620" s="53">
        <f t="shared" ref="AC620:AC683" si="439">(Q620+W620*J$16)*IF($K620=1,$F$19,1)</f>
        <v>0</v>
      </c>
      <c r="AD620" s="53">
        <f t="shared" ref="AD620:AD683" si="440">(R620+X620*K$16)*IF($K620=1,$F$19,1)</f>
        <v>0</v>
      </c>
      <c r="AE620" s="53">
        <f t="shared" ref="AE620:AE683" si="441">(S620+Y620*L$16)*IF($K620=1,$F$19,1)</f>
        <v>0</v>
      </c>
      <c r="AF620" s="53">
        <f t="shared" ref="AF620:AF683" si="442">(T620+Z620*M$16)*IF($K620=1,$F$19,1)</f>
        <v>0</v>
      </c>
    </row>
    <row r="621" spans="2:32">
      <c r="B621" s="43" t="str">
        <f t="shared" si="435"/>
        <v>Asset 67</v>
      </c>
      <c r="F621" s="43" t="str">
        <f t="shared" ref="F621:L621" si="443">F125</f>
        <v>08 Inrichting gebouwen</v>
      </c>
      <c r="G621" s="43">
        <f t="shared" si="443"/>
        <v>1995</v>
      </c>
      <c r="H621" s="48">
        <f t="shared" si="443"/>
        <v>365539.92999999993</v>
      </c>
      <c r="I621" s="43">
        <f t="shared" si="443"/>
        <v>2021</v>
      </c>
      <c r="J621" s="43">
        <f t="shared" si="443"/>
        <v>10</v>
      </c>
      <c r="K621" s="43">
        <f t="shared" si="443"/>
        <v>0</v>
      </c>
      <c r="L621" s="48">
        <f t="shared" si="443"/>
        <v>0</v>
      </c>
      <c r="N621" s="44">
        <f t="shared" si="437"/>
        <v>0</v>
      </c>
      <c r="P621" s="49">
        <f t="shared" si="387"/>
        <v>0</v>
      </c>
      <c r="Q621" s="49">
        <f t="shared" si="387"/>
        <v>0</v>
      </c>
      <c r="R621" s="49">
        <f t="shared" si="387"/>
        <v>0</v>
      </c>
      <c r="S621" s="49">
        <f t="shared" si="387"/>
        <v>0</v>
      </c>
      <c r="T621" s="49">
        <f t="shared" si="387"/>
        <v>0</v>
      </c>
      <c r="V621" s="53">
        <f t="shared" si="369"/>
        <v>0</v>
      </c>
      <c r="W621" s="53">
        <f t="shared" si="370"/>
        <v>0</v>
      </c>
      <c r="X621" s="53">
        <f t="shared" si="371"/>
        <v>0</v>
      </c>
      <c r="Y621" s="53">
        <f t="shared" si="372"/>
        <v>0</v>
      </c>
      <c r="Z621" s="53">
        <f t="shared" si="373"/>
        <v>0</v>
      </c>
      <c r="AB621" s="53">
        <f t="shared" si="438"/>
        <v>0</v>
      </c>
      <c r="AC621" s="53">
        <f t="shared" si="439"/>
        <v>0</v>
      </c>
      <c r="AD621" s="53">
        <f t="shared" si="440"/>
        <v>0</v>
      </c>
      <c r="AE621" s="53">
        <f t="shared" si="441"/>
        <v>0</v>
      </c>
      <c r="AF621" s="53">
        <f t="shared" si="442"/>
        <v>0</v>
      </c>
    </row>
    <row r="622" spans="2:32">
      <c r="B622" s="43" t="str">
        <f t="shared" si="435"/>
        <v>Asset 68</v>
      </c>
      <c r="F622" s="43" t="str">
        <f t="shared" ref="F622:L622" si="444">F126</f>
        <v>08 Inrichting gebouwen</v>
      </c>
      <c r="G622" s="43">
        <f t="shared" si="444"/>
        <v>1994</v>
      </c>
      <c r="H622" s="48">
        <f t="shared" si="444"/>
        <v>6615395.4499999993</v>
      </c>
      <c r="I622" s="43">
        <f t="shared" si="444"/>
        <v>2021</v>
      </c>
      <c r="J622" s="43">
        <f t="shared" si="444"/>
        <v>10</v>
      </c>
      <c r="K622" s="43">
        <f t="shared" si="444"/>
        <v>0</v>
      </c>
      <c r="L622" s="48">
        <f t="shared" si="444"/>
        <v>0</v>
      </c>
      <c r="N622" s="44">
        <f t="shared" si="437"/>
        <v>0</v>
      </c>
      <c r="P622" s="49">
        <f t="shared" si="387"/>
        <v>0</v>
      </c>
      <c r="Q622" s="49">
        <f t="shared" si="387"/>
        <v>0</v>
      </c>
      <c r="R622" s="49">
        <f t="shared" si="387"/>
        <v>0</v>
      </c>
      <c r="S622" s="49">
        <f t="shared" si="387"/>
        <v>0</v>
      </c>
      <c r="T622" s="49">
        <f t="shared" si="387"/>
        <v>0</v>
      </c>
      <c r="V622" s="53">
        <f t="shared" si="369"/>
        <v>0</v>
      </c>
      <c r="W622" s="53">
        <f t="shared" si="370"/>
        <v>0</v>
      </c>
      <c r="X622" s="53">
        <f t="shared" si="371"/>
        <v>0</v>
      </c>
      <c r="Y622" s="53">
        <f t="shared" si="372"/>
        <v>0</v>
      </c>
      <c r="Z622" s="53">
        <f t="shared" si="373"/>
        <v>0</v>
      </c>
      <c r="AB622" s="53">
        <f t="shared" si="438"/>
        <v>0</v>
      </c>
      <c r="AC622" s="53">
        <f t="shared" si="439"/>
        <v>0</v>
      </c>
      <c r="AD622" s="53">
        <f t="shared" si="440"/>
        <v>0</v>
      </c>
      <c r="AE622" s="53">
        <f t="shared" si="441"/>
        <v>0</v>
      </c>
      <c r="AF622" s="53">
        <f t="shared" si="442"/>
        <v>0</v>
      </c>
    </row>
    <row r="623" spans="2:32">
      <c r="B623" s="43" t="str">
        <f t="shared" si="435"/>
        <v>Asset 69</v>
      </c>
      <c r="F623" s="43" t="str">
        <f t="shared" ref="F623:L623" si="445">F127</f>
        <v>20 Kantoorgebouwen</v>
      </c>
      <c r="G623" s="43">
        <f t="shared" si="445"/>
        <v>1998</v>
      </c>
      <c r="H623" s="48">
        <f t="shared" si="445"/>
        <v>789493.11</v>
      </c>
      <c r="I623" s="43">
        <f t="shared" si="445"/>
        <v>2021</v>
      </c>
      <c r="J623" s="43">
        <f t="shared" si="445"/>
        <v>30</v>
      </c>
      <c r="K623" s="43">
        <f t="shared" si="445"/>
        <v>0</v>
      </c>
      <c r="L623" s="48">
        <f t="shared" si="445"/>
        <v>263672.8175889462</v>
      </c>
      <c r="N623" s="44">
        <f t="shared" si="437"/>
        <v>6.5</v>
      </c>
      <c r="P623" s="49">
        <f t="shared" ref="P623:T673" si="446">IF(P$553&lt;=$G623+$J623,VDB($L623,0,$N623,P$553-2022,MIN(P$553-2021,$N623),1),0)</f>
        <v>40565.04885983788</v>
      </c>
      <c r="Q623" s="49">
        <f t="shared" si="446"/>
        <v>40565.04885983788</v>
      </c>
      <c r="R623" s="49">
        <f t="shared" si="446"/>
        <v>40565.04885983788</v>
      </c>
      <c r="S623" s="49">
        <f t="shared" si="446"/>
        <v>40565.04885983788</v>
      </c>
      <c r="T623" s="49">
        <f t="shared" si="446"/>
        <v>40565.04885983788</v>
      </c>
      <c r="V623" s="53">
        <f t="shared" ref="V623:V686" si="447">IF(OR(V$553&lt;=$G623+$J623,$J623=0),IF(U623=0,$L623,U623)-P623,0)</f>
        <v>223107.76872910833</v>
      </c>
      <c r="W623" s="53">
        <f t="shared" ref="W623:W686" si="448">IF(OR(W$553&lt;=$G623+$J623,$J623=0),IF(V623=0,$L623,V623)-Q623,0)</f>
        <v>182542.71986927046</v>
      </c>
      <c r="X623" s="53">
        <f t="shared" ref="X623:X686" si="449">IF(OR(X$553&lt;=$G623+$J623,$J623=0),IF(W623=0,$L623,W623)-R623,0)</f>
        <v>141977.67100943258</v>
      </c>
      <c r="Y623" s="53">
        <f t="shared" ref="Y623:Y686" si="450">IF(OR(Y$553&lt;=$G623+$J623,$J623=0),IF(X623=0,$L623,X623)-S623,0)</f>
        <v>101412.62214959471</v>
      </c>
      <c r="Z623" s="53">
        <f t="shared" ref="Z623:Z686" si="451">IF(OR(Z$553&lt;=$G623+$J623,$J623=0),IF(Y623=0,$L623,Y623)-T623,0)</f>
        <v>60847.57328975683</v>
      </c>
      <c r="AB623" s="53">
        <f t="shared" si="438"/>
        <v>48150.712996627561</v>
      </c>
      <c r="AC623" s="53">
        <f t="shared" si="439"/>
        <v>46588.958615523807</v>
      </c>
      <c r="AD623" s="53">
        <f t="shared" si="440"/>
        <v>45960.200358196322</v>
      </c>
      <c r="AE623" s="53">
        <f t="shared" si="441"/>
        <v>44418.728501522477</v>
      </c>
      <c r="AF623" s="53">
        <f t="shared" si="442"/>
        <v>42877.25664484864</v>
      </c>
    </row>
    <row r="624" spans="2:32">
      <c r="B624" s="43" t="str">
        <f t="shared" si="435"/>
        <v>Asset 70</v>
      </c>
      <c r="F624" s="43" t="str">
        <f t="shared" ref="F624:L624" si="452">F128</f>
        <v>20 Kantoorgebouwen</v>
      </c>
      <c r="G624" s="43">
        <f t="shared" si="452"/>
        <v>1995</v>
      </c>
      <c r="H624" s="48">
        <f t="shared" si="452"/>
        <v>93310335.520000011</v>
      </c>
      <c r="I624" s="43">
        <f t="shared" si="452"/>
        <v>2021</v>
      </c>
      <c r="J624" s="43">
        <f t="shared" si="452"/>
        <v>30</v>
      </c>
      <c r="K624" s="43">
        <f t="shared" si="452"/>
        <v>0</v>
      </c>
      <c r="L624" s="48">
        <f t="shared" si="452"/>
        <v>17806929.596040629</v>
      </c>
      <c r="N624" s="44">
        <f t="shared" si="437"/>
        <v>3.5</v>
      </c>
      <c r="P624" s="49">
        <f t="shared" si="446"/>
        <v>5087694.1702973228</v>
      </c>
      <c r="Q624" s="49">
        <f t="shared" si="446"/>
        <v>5087694.1702973228</v>
      </c>
      <c r="R624" s="49">
        <f t="shared" si="446"/>
        <v>5087694.1702973228</v>
      </c>
      <c r="S624" s="49">
        <f t="shared" si="446"/>
        <v>2543847.0851486614</v>
      </c>
      <c r="T624" s="49">
        <f t="shared" si="446"/>
        <v>0</v>
      </c>
      <c r="V624" s="53">
        <f t="shared" si="447"/>
        <v>12719235.425743306</v>
      </c>
      <c r="W624" s="53">
        <f t="shared" si="448"/>
        <v>7631541.2554459833</v>
      </c>
      <c r="X624" s="53">
        <f t="shared" si="449"/>
        <v>2543847.0851486605</v>
      </c>
      <c r="Y624" s="53">
        <f t="shared" si="450"/>
        <v>-9.3132257461547852E-10</v>
      </c>
      <c r="Z624" s="53">
        <f t="shared" si="451"/>
        <v>0</v>
      </c>
      <c r="AB624" s="53">
        <f t="shared" si="438"/>
        <v>5520148.1747725951</v>
      </c>
      <c r="AC624" s="53">
        <f t="shared" si="439"/>
        <v>5339535.0317270402</v>
      </c>
      <c r="AD624" s="53">
        <f t="shared" si="440"/>
        <v>5184360.3595329719</v>
      </c>
      <c r="AE624" s="53">
        <f t="shared" si="441"/>
        <v>2543847.0851486614</v>
      </c>
      <c r="AF624" s="53">
        <f t="shared" si="442"/>
        <v>0</v>
      </c>
    </row>
    <row r="625" spans="2:32">
      <c r="B625" s="43" t="str">
        <f t="shared" si="435"/>
        <v>Asset 71</v>
      </c>
      <c r="F625" s="43" t="str">
        <f t="shared" ref="F625:L625" si="453">F129</f>
        <v>09 Bedrijfsinventaris</v>
      </c>
      <c r="G625" s="43">
        <f t="shared" si="453"/>
        <v>1997</v>
      </c>
      <c r="H625" s="48">
        <f t="shared" si="453"/>
        <v>3767.74</v>
      </c>
      <c r="I625" s="43">
        <f t="shared" si="453"/>
        <v>2021</v>
      </c>
      <c r="J625" s="43">
        <f t="shared" si="453"/>
        <v>10</v>
      </c>
      <c r="K625" s="43">
        <f t="shared" si="453"/>
        <v>1</v>
      </c>
      <c r="L625" s="48">
        <f t="shared" si="453"/>
        <v>0</v>
      </c>
      <c r="N625" s="44">
        <f t="shared" si="437"/>
        <v>0</v>
      </c>
      <c r="P625" s="49">
        <f t="shared" si="446"/>
        <v>0</v>
      </c>
      <c r="Q625" s="49">
        <f t="shared" si="446"/>
        <v>0</v>
      </c>
      <c r="R625" s="49">
        <f t="shared" si="446"/>
        <v>0</v>
      </c>
      <c r="S625" s="49">
        <f t="shared" si="446"/>
        <v>0</v>
      </c>
      <c r="T625" s="49">
        <f t="shared" si="446"/>
        <v>0</v>
      </c>
      <c r="V625" s="53">
        <f t="shared" si="447"/>
        <v>0</v>
      </c>
      <c r="W625" s="53">
        <f t="shared" si="448"/>
        <v>0</v>
      </c>
      <c r="X625" s="53">
        <f t="shared" si="449"/>
        <v>0</v>
      </c>
      <c r="Y625" s="53">
        <f t="shared" si="450"/>
        <v>0</v>
      </c>
      <c r="Z625" s="53">
        <f t="shared" si="451"/>
        <v>0</v>
      </c>
      <c r="AB625" s="53">
        <f t="shared" si="438"/>
        <v>0</v>
      </c>
      <c r="AC625" s="53">
        <f t="shared" si="439"/>
        <v>0</v>
      </c>
      <c r="AD625" s="53">
        <f t="shared" si="440"/>
        <v>0</v>
      </c>
      <c r="AE625" s="53">
        <f t="shared" si="441"/>
        <v>0</v>
      </c>
      <c r="AF625" s="53">
        <f t="shared" si="442"/>
        <v>0</v>
      </c>
    </row>
    <row r="626" spans="2:32">
      <c r="B626" s="43" t="str">
        <f t="shared" si="435"/>
        <v>Asset 72</v>
      </c>
      <c r="F626" s="43" t="str">
        <f t="shared" ref="F626:L626" si="454">F130</f>
        <v>08 Inrichting gebouwen</v>
      </c>
      <c r="G626" s="43">
        <f t="shared" si="454"/>
        <v>2002</v>
      </c>
      <c r="H626" s="48">
        <f t="shared" si="454"/>
        <v>257167.26</v>
      </c>
      <c r="I626" s="43">
        <f t="shared" si="454"/>
        <v>2021</v>
      </c>
      <c r="J626" s="43">
        <f t="shared" si="454"/>
        <v>10</v>
      </c>
      <c r="K626" s="43">
        <f t="shared" si="454"/>
        <v>0</v>
      </c>
      <c r="L626" s="48">
        <f t="shared" si="454"/>
        <v>0</v>
      </c>
      <c r="N626" s="44">
        <f t="shared" si="437"/>
        <v>0</v>
      </c>
      <c r="P626" s="49">
        <f t="shared" si="446"/>
        <v>0</v>
      </c>
      <c r="Q626" s="49">
        <f t="shared" si="446"/>
        <v>0</v>
      </c>
      <c r="R626" s="49">
        <f t="shared" si="446"/>
        <v>0</v>
      </c>
      <c r="S626" s="49">
        <f t="shared" si="446"/>
        <v>0</v>
      </c>
      <c r="T626" s="49">
        <f t="shared" si="446"/>
        <v>0</v>
      </c>
      <c r="V626" s="53">
        <f t="shared" si="447"/>
        <v>0</v>
      </c>
      <c r="W626" s="53">
        <f t="shared" si="448"/>
        <v>0</v>
      </c>
      <c r="X626" s="53">
        <f t="shared" si="449"/>
        <v>0</v>
      </c>
      <c r="Y626" s="53">
        <f t="shared" si="450"/>
        <v>0</v>
      </c>
      <c r="Z626" s="53">
        <f t="shared" si="451"/>
        <v>0</v>
      </c>
      <c r="AB626" s="53">
        <f t="shared" si="438"/>
        <v>0</v>
      </c>
      <c r="AC626" s="53">
        <f t="shared" si="439"/>
        <v>0</v>
      </c>
      <c r="AD626" s="53">
        <f t="shared" si="440"/>
        <v>0</v>
      </c>
      <c r="AE626" s="53">
        <f t="shared" si="441"/>
        <v>0</v>
      </c>
      <c r="AF626" s="53">
        <f t="shared" si="442"/>
        <v>0</v>
      </c>
    </row>
    <row r="627" spans="2:32">
      <c r="B627" s="43" t="str">
        <f t="shared" si="435"/>
        <v>Asset 73</v>
      </c>
      <c r="F627" s="43" t="str">
        <f t="shared" ref="F627:L627" si="455">F131</f>
        <v>20 Kantoorgebouwen</v>
      </c>
      <c r="G627" s="43">
        <f t="shared" si="455"/>
        <v>1997</v>
      </c>
      <c r="H627" s="48">
        <f t="shared" si="455"/>
        <v>9956.39</v>
      </c>
      <c r="I627" s="43">
        <f t="shared" si="455"/>
        <v>2021</v>
      </c>
      <c r="J627" s="43">
        <f t="shared" si="455"/>
        <v>30</v>
      </c>
      <c r="K627" s="43">
        <f t="shared" si="455"/>
        <v>0</v>
      </c>
      <c r="L627" s="48">
        <f t="shared" si="455"/>
        <v>2886.7927731398736</v>
      </c>
      <c r="N627" s="44">
        <f t="shared" si="437"/>
        <v>5.5</v>
      </c>
      <c r="P627" s="49">
        <f t="shared" si="446"/>
        <v>524.87141329815881</v>
      </c>
      <c r="Q627" s="49">
        <f t="shared" si="446"/>
        <v>524.87141329815881</v>
      </c>
      <c r="R627" s="49">
        <f t="shared" si="446"/>
        <v>524.87141329815881</v>
      </c>
      <c r="S627" s="49">
        <f t="shared" si="446"/>
        <v>524.87141329815881</v>
      </c>
      <c r="T627" s="49">
        <f t="shared" si="446"/>
        <v>524.87141329815881</v>
      </c>
      <c r="V627" s="53">
        <f t="shared" si="447"/>
        <v>2361.9213598417145</v>
      </c>
      <c r="W627" s="53">
        <f t="shared" si="448"/>
        <v>1837.0499465435557</v>
      </c>
      <c r="X627" s="53">
        <f t="shared" si="449"/>
        <v>1312.1785332453969</v>
      </c>
      <c r="Y627" s="53">
        <f t="shared" si="450"/>
        <v>787.30711994723811</v>
      </c>
      <c r="Z627" s="53">
        <f t="shared" si="451"/>
        <v>262.43570664907929</v>
      </c>
      <c r="AB627" s="53">
        <f t="shared" si="438"/>
        <v>605.17673953277711</v>
      </c>
      <c r="AC627" s="53">
        <f t="shared" si="439"/>
        <v>585.4940615340962</v>
      </c>
      <c r="AD627" s="53">
        <f t="shared" si="440"/>
        <v>574.73419756148394</v>
      </c>
      <c r="AE627" s="53">
        <f t="shared" si="441"/>
        <v>554.78908385615387</v>
      </c>
      <c r="AF627" s="53">
        <f t="shared" si="442"/>
        <v>534.84397015082379</v>
      </c>
    </row>
    <row r="628" spans="2:32">
      <c r="B628" s="43" t="str">
        <f t="shared" si="435"/>
        <v>Asset 74</v>
      </c>
      <c r="F628" s="43" t="str">
        <f t="shared" ref="F628:L628" si="456">F132</f>
        <v>09 Bedrijfsinventaris</v>
      </c>
      <c r="G628" s="43">
        <f t="shared" si="456"/>
        <v>2002</v>
      </c>
      <c r="H628" s="48">
        <f t="shared" si="456"/>
        <v>259859.76</v>
      </c>
      <c r="I628" s="43">
        <f t="shared" si="456"/>
        <v>2021</v>
      </c>
      <c r="J628" s="43">
        <f t="shared" si="456"/>
        <v>10</v>
      </c>
      <c r="K628" s="43">
        <f t="shared" si="456"/>
        <v>1</v>
      </c>
      <c r="L628" s="48">
        <f t="shared" si="456"/>
        <v>0</v>
      </c>
      <c r="N628" s="44">
        <f t="shared" si="437"/>
        <v>0</v>
      </c>
      <c r="P628" s="49">
        <f t="shared" si="446"/>
        <v>0</v>
      </c>
      <c r="Q628" s="49">
        <f t="shared" si="446"/>
        <v>0</v>
      </c>
      <c r="R628" s="49">
        <f t="shared" si="446"/>
        <v>0</v>
      </c>
      <c r="S628" s="49">
        <f t="shared" si="446"/>
        <v>0</v>
      </c>
      <c r="T628" s="49">
        <f t="shared" si="446"/>
        <v>0</v>
      </c>
      <c r="V628" s="53">
        <f t="shared" si="447"/>
        <v>0</v>
      </c>
      <c r="W628" s="53">
        <f t="shared" si="448"/>
        <v>0</v>
      </c>
      <c r="X628" s="53">
        <f t="shared" si="449"/>
        <v>0</v>
      </c>
      <c r="Y628" s="53">
        <f t="shared" si="450"/>
        <v>0</v>
      </c>
      <c r="Z628" s="53">
        <f t="shared" si="451"/>
        <v>0</v>
      </c>
      <c r="AB628" s="53">
        <f t="shared" si="438"/>
        <v>0</v>
      </c>
      <c r="AC628" s="53">
        <f t="shared" si="439"/>
        <v>0</v>
      </c>
      <c r="AD628" s="53">
        <f t="shared" si="440"/>
        <v>0</v>
      </c>
      <c r="AE628" s="53">
        <f t="shared" si="441"/>
        <v>0</v>
      </c>
      <c r="AF628" s="53">
        <f t="shared" si="442"/>
        <v>0</v>
      </c>
    </row>
    <row r="629" spans="2:32">
      <c r="B629" s="43" t="str">
        <f t="shared" si="435"/>
        <v>Asset 75</v>
      </c>
      <c r="F629" s="43" t="str">
        <f t="shared" ref="F629:L629" si="457">F133</f>
        <v>37 ICT middelen 1</v>
      </c>
      <c r="G629" s="43">
        <f t="shared" si="457"/>
        <v>1998</v>
      </c>
      <c r="H629" s="48">
        <f t="shared" si="457"/>
        <v>194674.43</v>
      </c>
      <c r="I629" s="43">
        <f t="shared" si="457"/>
        <v>2021</v>
      </c>
      <c r="J629" s="43">
        <f t="shared" si="457"/>
        <v>5</v>
      </c>
      <c r="K629" s="43">
        <f t="shared" si="457"/>
        <v>1</v>
      </c>
      <c r="L629" s="48">
        <f t="shared" si="457"/>
        <v>0</v>
      </c>
      <c r="N629" s="44">
        <f t="shared" si="437"/>
        <v>0</v>
      </c>
      <c r="P629" s="49">
        <f t="shared" si="446"/>
        <v>0</v>
      </c>
      <c r="Q629" s="49">
        <f t="shared" si="446"/>
        <v>0</v>
      </c>
      <c r="R629" s="49">
        <f t="shared" si="446"/>
        <v>0</v>
      </c>
      <c r="S629" s="49">
        <f t="shared" si="446"/>
        <v>0</v>
      </c>
      <c r="T629" s="49">
        <f t="shared" si="446"/>
        <v>0</v>
      </c>
      <c r="V629" s="53">
        <f t="shared" si="447"/>
        <v>0</v>
      </c>
      <c r="W629" s="53">
        <f t="shared" si="448"/>
        <v>0</v>
      </c>
      <c r="X629" s="53">
        <f t="shared" si="449"/>
        <v>0</v>
      </c>
      <c r="Y629" s="53">
        <f t="shared" si="450"/>
        <v>0</v>
      </c>
      <c r="Z629" s="53">
        <f t="shared" si="451"/>
        <v>0</v>
      </c>
      <c r="AB629" s="53">
        <f t="shared" si="438"/>
        <v>0</v>
      </c>
      <c r="AC629" s="53">
        <f t="shared" si="439"/>
        <v>0</v>
      </c>
      <c r="AD629" s="53">
        <f t="shared" si="440"/>
        <v>0</v>
      </c>
      <c r="AE629" s="53">
        <f t="shared" si="441"/>
        <v>0</v>
      </c>
      <c r="AF629" s="53">
        <f t="shared" si="442"/>
        <v>0</v>
      </c>
    </row>
    <row r="630" spans="2:32">
      <c r="B630" s="43" t="str">
        <f t="shared" si="435"/>
        <v>Asset 76</v>
      </c>
      <c r="F630" s="43" t="str">
        <f t="shared" ref="F630:L630" si="458">F134</f>
        <v>13 Aanhangwagens</v>
      </c>
      <c r="G630" s="43">
        <f t="shared" si="458"/>
        <v>2000</v>
      </c>
      <c r="H630" s="48">
        <f t="shared" si="458"/>
        <v>5437.76</v>
      </c>
      <c r="I630" s="43">
        <f t="shared" si="458"/>
        <v>2021</v>
      </c>
      <c r="J630" s="43">
        <f t="shared" si="458"/>
        <v>10</v>
      </c>
      <c r="K630" s="43">
        <f t="shared" si="458"/>
        <v>1</v>
      </c>
      <c r="L630" s="48">
        <f t="shared" si="458"/>
        <v>0</v>
      </c>
      <c r="N630" s="44">
        <f t="shared" si="437"/>
        <v>0</v>
      </c>
      <c r="P630" s="49">
        <f t="shared" si="446"/>
        <v>0</v>
      </c>
      <c r="Q630" s="49">
        <f t="shared" si="446"/>
        <v>0</v>
      </c>
      <c r="R630" s="49">
        <f t="shared" si="446"/>
        <v>0</v>
      </c>
      <c r="S630" s="49">
        <f t="shared" si="446"/>
        <v>0</v>
      </c>
      <c r="T630" s="49">
        <f t="shared" si="446"/>
        <v>0</v>
      </c>
      <c r="V630" s="53">
        <f t="shared" si="447"/>
        <v>0</v>
      </c>
      <c r="W630" s="53">
        <f t="shared" si="448"/>
        <v>0</v>
      </c>
      <c r="X630" s="53">
        <f t="shared" si="449"/>
        <v>0</v>
      </c>
      <c r="Y630" s="53">
        <f t="shared" si="450"/>
        <v>0</v>
      </c>
      <c r="Z630" s="53">
        <f t="shared" si="451"/>
        <v>0</v>
      </c>
      <c r="AB630" s="53">
        <f t="shared" si="438"/>
        <v>0</v>
      </c>
      <c r="AC630" s="53">
        <f t="shared" si="439"/>
        <v>0</v>
      </c>
      <c r="AD630" s="53">
        <f t="shared" si="440"/>
        <v>0</v>
      </c>
      <c r="AE630" s="53">
        <f t="shared" si="441"/>
        <v>0</v>
      </c>
      <c r="AF630" s="53">
        <f t="shared" si="442"/>
        <v>0</v>
      </c>
    </row>
    <row r="631" spans="2:32">
      <c r="B631" s="43" t="str">
        <f t="shared" si="435"/>
        <v>Asset 77</v>
      </c>
      <c r="F631" s="43" t="str">
        <f t="shared" ref="F631:L631" si="459">F135</f>
        <v>09 Bedrijfsinventaris</v>
      </c>
      <c r="G631" s="43">
        <f t="shared" si="459"/>
        <v>1998</v>
      </c>
      <c r="H631" s="48">
        <f t="shared" si="459"/>
        <v>159402.09</v>
      </c>
      <c r="I631" s="43">
        <f t="shared" si="459"/>
        <v>2021</v>
      </c>
      <c r="J631" s="43">
        <f t="shared" si="459"/>
        <v>10</v>
      </c>
      <c r="K631" s="43">
        <f t="shared" si="459"/>
        <v>1</v>
      </c>
      <c r="L631" s="48">
        <f t="shared" si="459"/>
        <v>0</v>
      </c>
      <c r="N631" s="44">
        <f t="shared" si="437"/>
        <v>0</v>
      </c>
      <c r="P631" s="49">
        <f t="shared" si="446"/>
        <v>0</v>
      </c>
      <c r="Q631" s="49">
        <f t="shared" si="446"/>
        <v>0</v>
      </c>
      <c r="R631" s="49">
        <f t="shared" si="446"/>
        <v>0</v>
      </c>
      <c r="S631" s="49">
        <f t="shared" si="446"/>
        <v>0</v>
      </c>
      <c r="T631" s="49">
        <f t="shared" si="446"/>
        <v>0</v>
      </c>
      <c r="V631" s="53">
        <f t="shared" si="447"/>
        <v>0</v>
      </c>
      <c r="W631" s="53">
        <f t="shared" si="448"/>
        <v>0</v>
      </c>
      <c r="X631" s="53">
        <f t="shared" si="449"/>
        <v>0</v>
      </c>
      <c r="Y631" s="53">
        <f t="shared" si="450"/>
        <v>0</v>
      </c>
      <c r="Z631" s="53">
        <f t="shared" si="451"/>
        <v>0</v>
      </c>
      <c r="AB631" s="53">
        <f t="shared" si="438"/>
        <v>0</v>
      </c>
      <c r="AC631" s="53">
        <f t="shared" si="439"/>
        <v>0</v>
      </c>
      <c r="AD631" s="53">
        <f t="shared" si="440"/>
        <v>0</v>
      </c>
      <c r="AE631" s="53">
        <f t="shared" si="441"/>
        <v>0</v>
      </c>
      <c r="AF631" s="53">
        <f t="shared" si="442"/>
        <v>0</v>
      </c>
    </row>
    <row r="632" spans="2:32">
      <c r="B632" s="43" t="str">
        <f t="shared" si="435"/>
        <v>Asset 78</v>
      </c>
      <c r="F632" s="43" t="str">
        <f t="shared" ref="F632:L632" si="460">F136</f>
        <v>08 Inrichting gebouwen</v>
      </c>
      <c r="G632" s="43">
        <f t="shared" si="460"/>
        <v>1998</v>
      </c>
      <c r="H632" s="48">
        <f t="shared" si="460"/>
        <v>120568.99000000002</v>
      </c>
      <c r="I632" s="43">
        <f t="shared" si="460"/>
        <v>2021</v>
      </c>
      <c r="J632" s="43">
        <f t="shared" si="460"/>
        <v>10</v>
      </c>
      <c r="K632" s="43">
        <f t="shared" si="460"/>
        <v>0</v>
      </c>
      <c r="L632" s="48">
        <f t="shared" si="460"/>
        <v>0</v>
      </c>
      <c r="N632" s="44">
        <f t="shared" si="437"/>
        <v>0</v>
      </c>
      <c r="P632" s="49">
        <f t="shared" si="446"/>
        <v>0</v>
      </c>
      <c r="Q632" s="49">
        <f t="shared" si="446"/>
        <v>0</v>
      </c>
      <c r="R632" s="49">
        <f t="shared" si="446"/>
        <v>0</v>
      </c>
      <c r="S632" s="49">
        <f t="shared" si="446"/>
        <v>0</v>
      </c>
      <c r="T632" s="49">
        <f t="shared" si="446"/>
        <v>0</v>
      </c>
      <c r="V632" s="53">
        <f t="shared" si="447"/>
        <v>0</v>
      </c>
      <c r="W632" s="53">
        <f t="shared" si="448"/>
        <v>0</v>
      </c>
      <c r="X632" s="53">
        <f t="shared" si="449"/>
        <v>0</v>
      </c>
      <c r="Y632" s="53">
        <f t="shared" si="450"/>
        <v>0</v>
      </c>
      <c r="Z632" s="53">
        <f t="shared" si="451"/>
        <v>0</v>
      </c>
      <c r="AB632" s="53">
        <f t="shared" si="438"/>
        <v>0</v>
      </c>
      <c r="AC632" s="53">
        <f t="shared" si="439"/>
        <v>0</v>
      </c>
      <c r="AD632" s="53">
        <f t="shared" si="440"/>
        <v>0</v>
      </c>
      <c r="AE632" s="53">
        <f t="shared" si="441"/>
        <v>0</v>
      </c>
      <c r="AF632" s="53">
        <f t="shared" si="442"/>
        <v>0</v>
      </c>
    </row>
    <row r="633" spans="2:32">
      <c r="B633" s="43" t="str">
        <f t="shared" si="435"/>
        <v>Asset 79</v>
      </c>
      <c r="F633" s="43" t="str">
        <f t="shared" ref="F633:L633" si="461">F137</f>
        <v>37 ICT middelen 1</v>
      </c>
      <c r="G633" s="43">
        <f t="shared" si="461"/>
        <v>2002</v>
      </c>
      <c r="H633" s="48">
        <f t="shared" si="461"/>
        <v>342396.39</v>
      </c>
      <c r="I633" s="43">
        <f t="shared" si="461"/>
        <v>2021</v>
      </c>
      <c r="J633" s="43">
        <f t="shared" si="461"/>
        <v>5</v>
      </c>
      <c r="K633" s="43">
        <f t="shared" si="461"/>
        <v>1</v>
      </c>
      <c r="L633" s="48">
        <f t="shared" si="461"/>
        <v>0</v>
      </c>
      <c r="N633" s="44">
        <f t="shared" si="437"/>
        <v>0</v>
      </c>
      <c r="P633" s="49">
        <f t="shared" si="446"/>
        <v>0</v>
      </c>
      <c r="Q633" s="49">
        <f t="shared" si="446"/>
        <v>0</v>
      </c>
      <c r="R633" s="49">
        <f t="shared" si="446"/>
        <v>0</v>
      </c>
      <c r="S633" s="49">
        <f t="shared" si="446"/>
        <v>0</v>
      </c>
      <c r="T633" s="49">
        <f t="shared" si="446"/>
        <v>0</v>
      </c>
      <c r="V633" s="53">
        <f t="shared" si="447"/>
        <v>0</v>
      </c>
      <c r="W633" s="53">
        <f t="shared" si="448"/>
        <v>0</v>
      </c>
      <c r="X633" s="53">
        <f t="shared" si="449"/>
        <v>0</v>
      </c>
      <c r="Y633" s="53">
        <f t="shared" si="450"/>
        <v>0</v>
      </c>
      <c r="Z633" s="53">
        <f t="shared" si="451"/>
        <v>0</v>
      </c>
      <c r="AB633" s="53">
        <f t="shared" si="438"/>
        <v>0</v>
      </c>
      <c r="AC633" s="53">
        <f t="shared" si="439"/>
        <v>0</v>
      </c>
      <c r="AD633" s="53">
        <f t="shared" si="440"/>
        <v>0</v>
      </c>
      <c r="AE633" s="53">
        <f t="shared" si="441"/>
        <v>0</v>
      </c>
      <c r="AF633" s="53">
        <f t="shared" si="442"/>
        <v>0</v>
      </c>
    </row>
    <row r="634" spans="2:32">
      <c r="B634" s="43" t="str">
        <f t="shared" si="435"/>
        <v>Asset 80</v>
      </c>
      <c r="F634" s="43" t="str">
        <f t="shared" ref="F634:L634" si="462">F138</f>
        <v>37 ICT middelen 1 (gaschromatografen en comptabele meting)</v>
      </c>
      <c r="G634" s="43">
        <f t="shared" si="462"/>
        <v>2000</v>
      </c>
      <c r="H634" s="48">
        <f t="shared" si="462"/>
        <v>717051.87</v>
      </c>
      <c r="I634" s="43">
        <f t="shared" si="462"/>
        <v>2021</v>
      </c>
      <c r="J634" s="43">
        <f t="shared" si="462"/>
        <v>5</v>
      </c>
      <c r="K634" s="43">
        <f t="shared" si="462"/>
        <v>0</v>
      </c>
      <c r="L634" s="48">
        <f t="shared" si="462"/>
        <v>0</v>
      </c>
      <c r="N634" s="44">
        <f t="shared" si="437"/>
        <v>0</v>
      </c>
      <c r="P634" s="49">
        <f t="shared" si="446"/>
        <v>0</v>
      </c>
      <c r="Q634" s="49">
        <f t="shared" si="446"/>
        <v>0</v>
      </c>
      <c r="R634" s="49">
        <f t="shared" si="446"/>
        <v>0</v>
      </c>
      <c r="S634" s="49">
        <f t="shared" si="446"/>
        <v>0</v>
      </c>
      <c r="T634" s="49">
        <f t="shared" si="446"/>
        <v>0</v>
      </c>
      <c r="V634" s="53">
        <f t="shared" si="447"/>
        <v>0</v>
      </c>
      <c r="W634" s="53">
        <f t="shared" si="448"/>
        <v>0</v>
      </c>
      <c r="X634" s="53">
        <f t="shared" si="449"/>
        <v>0</v>
      </c>
      <c r="Y634" s="53">
        <f t="shared" si="450"/>
        <v>0</v>
      </c>
      <c r="Z634" s="53">
        <f t="shared" si="451"/>
        <v>0</v>
      </c>
      <c r="AB634" s="53">
        <f t="shared" si="438"/>
        <v>0</v>
      </c>
      <c r="AC634" s="53">
        <f t="shared" si="439"/>
        <v>0</v>
      </c>
      <c r="AD634" s="53">
        <f t="shared" si="440"/>
        <v>0</v>
      </c>
      <c r="AE634" s="53">
        <f t="shared" si="441"/>
        <v>0</v>
      </c>
      <c r="AF634" s="53">
        <f t="shared" si="442"/>
        <v>0</v>
      </c>
    </row>
    <row r="635" spans="2:32">
      <c r="B635" s="43" t="str">
        <f t="shared" si="435"/>
        <v>Asset 81</v>
      </c>
      <c r="F635" s="43" t="str">
        <f t="shared" ref="F635:L635" si="463">F139</f>
        <v>09 Bedrijfsinventaris</v>
      </c>
      <c r="G635" s="43">
        <f t="shared" si="463"/>
        <v>1999</v>
      </c>
      <c r="H635" s="48">
        <f t="shared" si="463"/>
        <v>64305.72</v>
      </c>
      <c r="I635" s="43">
        <f t="shared" si="463"/>
        <v>2021</v>
      </c>
      <c r="J635" s="43">
        <f t="shared" si="463"/>
        <v>10</v>
      </c>
      <c r="K635" s="43">
        <f t="shared" si="463"/>
        <v>1</v>
      </c>
      <c r="L635" s="48">
        <f t="shared" si="463"/>
        <v>0</v>
      </c>
      <c r="N635" s="44">
        <f t="shared" si="437"/>
        <v>0</v>
      </c>
      <c r="P635" s="49">
        <f t="shared" si="446"/>
        <v>0</v>
      </c>
      <c r="Q635" s="49">
        <f t="shared" si="446"/>
        <v>0</v>
      </c>
      <c r="R635" s="49">
        <f t="shared" si="446"/>
        <v>0</v>
      </c>
      <c r="S635" s="49">
        <f t="shared" si="446"/>
        <v>0</v>
      </c>
      <c r="T635" s="49">
        <f t="shared" si="446"/>
        <v>0</v>
      </c>
      <c r="V635" s="53">
        <f t="shared" si="447"/>
        <v>0</v>
      </c>
      <c r="W635" s="53">
        <f t="shared" si="448"/>
        <v>0</v>
      </c>
      <c r="X635" s="53">
        <f t="shared" si="449"/>
        <v>0</v>
      </c>
      <c r="Y635" s="53">
        <f t="shared" si="450"/>
        <v>0</v>
      </c>
      <c r="Z635" s="53">
        <f t="shared" si="451"/>
        <v>0</v>
      </c>
      <c r="AB635" s="53">
        <f t="shared" si="438"/>
        <v>0</v>
      </c>
      <c r="AC635" s="53">
        <f t="shared" si="439"/>
        <v>0</v>
      </c>
      <c r="AD635" s="53">
        <f t="shared" si="440"/>
        <v>0</v>
      </c>
      <c r="AE635" s="53">
        <f t="shared" si="441"/>
        <v>0</v>
      </c>
      <c r="AF635" s="53">
        <f t="shared" si="442"/>
        <v>0</v>
      </c>
    </row>
    <row r="636" spans="2:32">
      <c r="B636" s="43" t="str">
        <f t="shared" si="435"/>
        <v>Asset 82</v>
      </c>
      <c r="F636" s="43" t="str">
        <f t="shared" ref="F636:L636" si="464">F140</f>
        <v>08 Inrichting gebouwen</v>
      </c>
      <c r="G636" s="43">
        <f t="shared" si="464"/>
        <v>1999</v>
      </c>
      <c r="H636" s="48">
        <f t="shared" si="464"/>
        <v>41263.56</v>
      </c>
      <c r="I636" s="43">
        <f t="shared" si="464"/>
        <v>2021</v>
      </c>
      <c r="J636" s="43">
        <f t="shared" si="464"/>
        <v>10</v>
      </c>
      <c r="K636" s="43">
        <f t="shared" si="464"/>
        <v>0</v>
      </c>
      <c r="L636" s="48">
        <f t="shared" si="464"/>
        <v>0</v>
      </c>
      <c r="N636" s="44">
        <f t="shared" si="437"/>
        <v>0</v>
      </c>
      <c r="P636" s="49">
        <f t="shared" si="446"/>
        <v>0</v>
      </c>
      <c r="Q636" s="49">
        <f t="shared" si="446"/>
        <v>0</v>
      </c>
      <c r="R636" s="49">
        <f t="shared" si="446"/>
        <v>0</v>
      </c>
      <c r="S636" s="49">
        <f t="shared" si="446"/>
        <v>0</v>
      </c>
      <c r="T636" s="49">
        <f t="shared" si="446"/>
        <v>0</v>
      </c>
      <c r="V636" s="53">
        <f t="shared" si="447"/>
        <v>0</v>
      </c>
      <c r="W636" s="53">
        <f t="shared" si="448"/>
        <v>0</v>
      </c>
      <c r="X636" s="53">
        <f t="shared" si="449"/>
        <v>0</v>
      </c>
      <c r="Y636" s="53">
        <f t="shared" si="450"/>
        <v>0</v>
      </c>
      <c r="Z636" s="53">
        <f t="shared" si="451"/>
        <v>0</v>
      </c>
      <c r="AB636" s="53">
        <f t="shared" si="438"/>
        <v>0</v>
      </c>
      <c r="AC636" s="53">
        <f t="shared" si="439"/>
        <v>0</v>
      </c>
      <c r="AD636" s="53">
        <f t="shared" si="440"/>
        <v>0</v>
      </c>
      <c r="AE636" s="53">
        <f t="shared" si="441"/>
        <v>0</v>
      </c>
      <c r="AF636" s="53">
        <f t="shared" si="442"/>
        <v>0</v>
      </c>
    </row>
    <row r="637" spans="2:32">
      <c r="B637" s="43" t="str">
        <f t="shared" si="435"/>
        <v>Asset 83</v>
      </c>
      <c r="F637" s="43" t="str">
        <f t="shared" ref="F637:L637" si="465">F141</f>
        <v>09 Bedrijfsinventaris</v>
      </c>
      <c r="G637" s="43">
        <f t="shared" si="465"/>
        <v>2000</v>
      </c>
      <c r="H637" s="48">
        <f t="shared" si="465"/>
        <v>5312.4</v>
      </c>
      <c r="I637" s="43">
        <f t="shared" si="465"/>
        <v>2021</v>
      </c>
      <c r="J637" s="43">
        <f t="shared" si="465"/>
        <v>10</v>
      </c>
      <c r="K637" s="43">
        <f t="shared" si="465"/>
        <v>1</v>
      </c>
      <c r="L637" s="48">
        <f t="shared" si="465"/>
        <v>0</v>
      </c>
      <c r="N637" s="44">
        <f t="shared" si="437"/>
        <v>0</v>
      </c>
      <c r="P637" s="49">
        <f t="shared" si="446"/>
        <v>0</v>
      </c>
      <c r="Q637" s="49">
        <f t="shared" si="446"/>
        <v>0</v>
      </c>
      <c r="R637" s="49">
        <f t="shared" si="446"/>
        <v>0</v>
      </c>
      <c r="S637" s="49">
        <f t="shared" si="446"/>
        <v>0</v>
      </c>
      <c r="T637" s="49">
        <f t="shared" si="446"/>
        <v>0</v>
      </c>
      <c r="V637" s="53">
        <f t="shared" si="447"/>
        <v>0</v>
      </c>
      <c r="W637" s="53">
        <f t="shared" si="448"/>
        <v>0</v>
      </c>
      <c r="X637" s="53">
        <f t="shared" si="449"/>
        <v>0</v>
      </c>
      <c r="Y637" s="53">
        <f t="shared" si="450"/>
        <v>0</v>
      </c>
      <c r="Z637" s="53">
        <f t="shared" si="451"/>
        <v>0</v>
      </c>
      <c r="AB637" s="53">
        <f t="shared" si="438"/>
        <v>0</v>
      </c>
      <c r="AC637" s="53">
        <f t="shared" si="439"/>
        <v>0</v>
      </c>
      <c r="AD637" s="53">
        <f t="shared" si="440"/>
        <v>0</v>
      </c>
      <c r="AE637" s="53">
        <f t="shared" si="441"/>
        <v>0</v>
      </c>
      <c r="AF637" s="53">
        <f t="shared" si="442"/>
        <v>0</v>
      </c>
    </row>
    <row r="638" spans="2:32">
      <c r="B638" s="43" t="str">
        <f t="shared" si="435"/>
        <v>Asset 84</v>
      </c>
      <c r="F638" s="43" t="str">
        <f t="shared" ref="F638:L638" si="466">F142</f>
        <v>37 ICT middelen 1</v>
      </c>
      <c r="G638" s="43">
        <f t="shared" si="466"/>
        <v>2001</v>
      </c>
      <c r="H638" s="48">
        <f t="shared" si="466"/>
        <v>1754908.7700000003</v>
      </c>
      <c r="I638" s="43">
        <f t="shared" si="466"/>
        <v>2021</v>
      </c>
      <c r="J638" s="43">
        <f t="shared" si="466"/>
        <v>5</v>
      </c>
      <c r="K638" s="43">
        <f t="shared" si="466"/>
        <v>1</v>
      </c>
      <c r="L638" s="48">
        <f t="shared" si="466"/>
        <v>0</v>
      </c>
      <c r="N638" s="44">
        <f t="shared" si="437"/>
        <v>0</v>
      </c>
      <c r="P638" s="49">
        <f t="shared" si="446"/>
        <v>0</v>
      </c>
      <c r="Q638" s="49">
        <f t="shared" si="446"/>
        <v>0</v>
      </c>
      <c r="R638" s="49">
        <f t="shared" si="446"/>
        <v>0</v>
      </c>
      <c r="S638" s="49">
        <f t="shared" si="446"/>
        <v>0</v>
      </c>
      <c r="T638" s="49">
        <f t="shared" si="446"/>
        <v>0</v>
      </c>
      <c r="V638" s="53">
        <f t="shared" si="447"/>
        <v>0</v>
      </c>
      <c r="W638" s="53">
        <f t="shared" si="448"/>
        <v>0</v>
      </c>
      <c r="X638" s="53">
        <f t="shared" si="449"/>
        <v>0</v>
      </c>
      <c r="Y638" s="53">
        <f t="shared" si="450"/>
        <v>0</v>
      </c>
      <c r="Z638" s="53">
        <f t="shared" si="451"/>
        <v>0</v>
      </c>
      <c r="AB638" s="53">
        <f t="shared" si="438"/>
        <v>0</v>
      </c>
      <c r="AC638" s="53">
        <f t="shared" si="439"/>
        <v>0</v>
      </c>
      <c r="AD638" s="53">
        <f t="shared" si="440"/>
        <v>0</v>
      </c>
      <c r="AE638" s="53">
        <f t="shared" si="441"/>
        <v>0</v>
      </c>
      <c r="AF638" s="53">
        <f t="shared" si="442"/>
        <v>0</v>
      </c>
    </row>
    <row r="639" spans="2:32">
      <c r="B639" s="43" t="str">
        <f t="shared" si="435"/>
        <v>Asset 85</v>
      </c>
      <c r="F639" s="43" t="str">
        <f t="shared" ref="F639:L639" si="467">F143</f>
        <v>11 Werktuigen</v>
      </c>
      <c r="G639" s="43">
        <f t="shared" si="467"/>
        <v>2000</v>
      </c>
      <c r="H639" s="48">
        <f t="shared" si="467"/>
        <v>86461.709999999992</v>
      </c>
      <c r="I639" s="43">
        <f t="shared" si="467"/>
        <v>2021</v>
      </c>
      <c r="J639" s="43">
        <f t="shared" si="467"/>
        <v>10</v>
      </c>
      <c r="K639" s="43">
        <f t="shared" si="467"/>
        <v>1</v>
      </c>
      <c r="L639" s="48">
        <f t="shared" si="467"/>
        <v>0</v>
      </c>
      <c r="N639" s="44">
        <f t="shared" si="437"/>
        <v>0</v>
      </c>
      <c r="P639" s="49">
        <f t="shared" si="446"/>
        <v>0</v>
      </c>
      <c r="Q639" s="49">
        <f t="shared" si="446"/>
        <v>0</v>
      </c>
      <c r="R639" s="49">
        <f t="shared" si="446"/>
        <v>0</v>
      </c>
      <c r="S639" s="49">
        <f t="shared" si="446"/>
        <v>0</v>
      </c>
      <c r="T639" s="49">
        <f t="shared" si="446"/>
        <v>0</v>
      </c>
      <c r="V639" s="53">
        <f t="shared" si="447"/>
        <v>0</v>
      </c>
      <c r="W639" s="53">
        <f t="shared" si="448"/>
        <v>0</v>
      </c>
      <c r="X639" s="53">
        <f t="shared" si="449"/>
        <v>0</v>
      </c>
      <c r="Y639" s="53">
        <f t="shared" si="450"/>
        <v>0</v>
      </c>
      <c r="Z639" s="53">
        <f t="shared" si="451"/>
        <v>0</v>
      </c>
      <c r="AB639" s="53">
        <f t="shared" si="438"/>
        <v>0</v>
      </c>
      <c r="AC639" s="53">
        <f t="shared" si="439"/>
        <v>0</v>
      </c>
      <c r="AD639" s="53">
        <f t="shared" si="440"/>
        <v>0</v>
      </c>
      <c r="AE639" s="53">
        <f t="shared" si="441"/>
        <v>0</v>
      </c>
      <c r="AF639" s="53">
        <f t="shared" si="442"/>
        <v>0</v>
      </c>
    </row>
    <row r="640" spans="2:32">
      <c r="B640" s="43" t="str">
        <f t="shared" si="435"/>
        <v>Asset 86</v>
      </c>
      <c r="F640" s="43" t="str">
        <f t="shared" ref="F640:L640" si="468">F144</f>
        <v>13 Aanhangwagens</v>
      </c>
      <c r="G640" s="43">
        <f t="shared" si="468"/>
        <v>1998</v>
      </c>
      <c r="H640" s="48">
        <f t="shared" si="468"/>
        <v>3630.24</v>
      </c>
      <c r="I640" s="43">
        <f t="shared" si="468"/>
        <v>2021</v>
      </c>
      <c r="J640" s="43">
        <f t="shared" si="468"/>
        <v>10</v>
      </c>
      <c r="K640" s="43">
        <f t="shared" si="468"/>
        <v>1</v>
      </c>
      <c r="L640" s="48">
        <f t="shared" si="468"/>
        <v>0</v>
      </c>
      <c r="N640" s="44">
        <f t="shared" si="437"/>
        <v>0</v>
      </c>
      <c r="P640" s="49">
        <f t="shared" si="446"/>
        <v>0</v>
      </c>
      <c r="Q640" s="49">
        <f t="shared" si="446"/>
        <v>0</v>
      </c>
      <c r="R640" s="49">
        <f t="shared" si="446"/>
        <v>0</v>
      </c>
      <c r="S640" s="49">
        <f t="shared" si="446"/>
        <v>0</v>
      </c>
      <c r="T640" s="49">
        <f t="shared" si="446"/>
        <v>0</v>
      </c>
      <c r="V640" s="53">
        <f t="shared" si="447"/>
        <v>0</v>
      </c>
      <c r="W640" s="53">
        <f t="shared" si="448"/>
        <v>0</v>
      </c>
      <c r="X640" s="53">
        <f t="shared" si="449"/>
        <v>0</v>
      </c>
      <c r="Y640" s="53">
        <f t="shared" si="450"/>
        <v>0</v>
      </c>
      <c r="Z640" s="53">
        <f t="shared" si="451"/>
        <v>0</v>
      </c>
      <c r="AB640" s="53">
        <f t="shared" si="438"/>
        <v>0</v>
      </c>
      <c r="AC640" s="53">
        <f t="shared" si="439"/>
        <v>0</v>
      </c>
      <c r="AD640" s="53">
        <f t="shared" si="440"/>
        <v>0</v>
      </c>
      <c r="AE640" s="53">
        <f t="shared" si="441"/>
        <v>0</v>
      </c>
      <c r="AF640" s="53">
        <f t="shared" si="442"/>
        <v>0</v>
      </c>
    </row>
    <row r="641" spans="2:32">
      <c r="B641" s="43" t="str">
        <f t="shared" si="435"/>
        <v>Asset 87</v>
      </c>
      <c r="F641" s="43" t="str">
        <f t="shared" ref="F641:L641" si="469">F145</f>
        <v>37 ICT middelen 1</v>
      </c>
      <c r="G641" s="43">
        <f t="shared" si="469"/>
        <v>2000</v>
      </c>
      <c r="H641" s="48">
        <f t="shared" si="469"/>
        <v>63690.75</v>
      </c>
      <c r="I641" s="43">
        <f t="shared" si="469"/>
        <v>2021</v>
      </c>
      <c r="J641" s="43">
        <f t="shared" si="469"/>
        <v>5</v>
      </c>
      <c r="K641" s="43">
        <f t="shared" si="469"/>
        <v>1</v>
      </c>
      <c r="L641" s="48">
        <f t="shared" si="469"/>
        <v>0</v>
      </c>
      <c r="N641" s="44">
        <f t="shared" si="437"/>
        <v>0</v>
      </c>
      <c r="P641" s="49">
        <f t="shared" si="446"/>
        <v>0</v>
      </c>
      <c r="Q641" s="49">
        <f t="shared" si="446"/>
        <v>0</v>
      </c>
      <c r="R641" s="49">
        <f t="shared" si="446"/>
        <v>0</v>
      </c>
      <c r="S641" s="49">
        <f t="shared" si="446"/>
        <v>0</v>
      </c>
      <c r="T641" s="49">
        <f t="shared" si="446"/>
        <v>0</v>
      </c>
      <c r="V641" s="53">
        <f t="shared" si="447"/>
        <v>0</v>
      </c>
      <c r="W641" s="53">
        <f t="shared" si="448"/>
        <v>0</v>
      </c>
      <c r="X641" s="53">
        <f t="shared" si="449"/>
        <v>0</v>
      </c>
      <c r="Y641" s="53">
        <f t="shared" si="450"/>
        <v>0</v>
      </c>
      <c r="Z641" s="53">
        <f t="shared" si="451"/>
        <v>0</v>
      </c>
      <c r="AB641" s="53">
        <f t="shared" si="438"/>
        <v>0</v>
      </c>
      <c r="AC641" s="53">
        <f t="shared" si="439"/>
        <v>0</v>
      </c>
      <c r="AD641" s="53">
        <f t="shared" si="440"/>
        <v>0</v>
      </c>
      <c r="AE641" s="53">
        <f t="shared" si="441"/>
        <v>0</v>
      </c>
      <c r="AF641" s="53">
        <f t="shared" si="442"/>
        <v>0</v>
      </c>
    </row>
    <row r="642" spans="2:32">
      <c r="B642" s="43" t="str">
        <f t="shared" si="435"/>
        <v>Asset 88</v>
      </c>
      <c r="F642" s="43" t="str">
        <f t="shared" ref="F642:L642" si="470">F146</f>
        <v>08 Inrichting gebouwen</v>
      </c>
      <c r="G642" s="43">
        <f t="shared" si="470"/>
        <v>2000</v>
      </c>
      <c r="H642" s="48">
        <f t="shared" si="470"/>
        <v>53314.77</v>
      </c>
      <c r="I642" s="43">
        <f t="shared" si="470"/>
        <v>2021</v>
      </c>
      <c r="J642" s="43">
        <f t="shared" si="470"/>
        <v>10</v>
      </c>
      <c r="K642" s="43">
        <f t="shared" si="470"/>
        <v>0</v>
      </c>
      <c r="L642" s="48">
        <f t="shared" si="470"/>
        <v>0</v>
      </c>
      <c r="N642" s="44">
        <f t="shared" si="437"/>
        <v>0</v>
      </c>
      <c r="P642" s="49">
        <f t="shared" si="446"/>
        <v>0</v>
      </c>
      <c r="Q642" s="49">
        <f t="shared" si="446"/>
        <v>0</v>
      </c>
      <c r="R642" s="49">
        <f t="shared" si="446"/>
        <v>0</v>
      </c>
      <c r="S642" s="49">
        <f t="shared" si="446"/>
        <v>0</v>
      </c>
      <c r="T642" s="49">
        <f t="shared" si="446"/>
        <v>0</v>
      </c>
      <c r="V642" s="53">
        <f t="shared" si="447"/>
        <v>0</v>
      </c>
      <c r="W642" s="53">
        <f t="shared" si="448"/>
        <v>0</v>
      </c>
      <c r="X642" s="53">
        <f t="shared" si="449"/>
        <v>0</v>
      </c>
      <c r="Y642" s="53">
        <f t="shared" si="450"/>
        <v>0</v>
      </c>
      <c r="Z642" s="53">
        <f t="shared" si="451"/>
        <v>0</v>
      </c>
      <c r="AB642" s="53">
        <f t="shared" si="438"/>
        <v>0</v>
      </c>
      <c r="AC642" s="53">
        <f t="shared" si="439"/>
        <v>0</v>
      </c>
      <c r="AD642" s="53">
        <f t="shared" si="440"/>
        <v>0</v>
      </c>
      <c r="AE642" s="53">
        <f t="shared" si="441"/>
        <v>0</v>
      </c>
      <c r="AF642" s="53">
        <f t="shared" si="442"/>
        <v>0</v>
      </c>
    </row>
    <row r="643" spans="2:32">
      <c r="B643" s="43" t="str">
        <f t="shared" si="435"/>
        <v>Asset 89</v>
      </c>
      <c r="F643" s="43" t="str">
        <f t="shared" ref="F643:L643" si="471">F147</f>
        <v>14 Overig rollend materieel</v>
      </c>
      <c r="G643" s="43">
        <f t="shared" si="471"/>
        <v>2000</v>
      </c>
      <c r="H643" s="48">
        <f t="shared" si="471"/>
        <v>36334.86</v>
      </c>
      <c r="I643" s="43">
        <f t="shared" si="471"/>
        <v>2021</v>
      </c>
      <c r="J643" s="43">
        <f t="shared" si="471"/>
        <v>10</v>
      </c>
      <c r="K643" s="43">
        <f t="shared" si="471"/>
        <v>1</v>
      </c>
      <c r="L643" s="48">
        <f t="shared" si="471"/>
        <v>0</v>
      </c>
      <c r="N643" s="44">
        <f t="shared" si="437"/>
        <v>0</v>
      </c>
      <c r="P643" s="49">
        <f t="shared" si="446"/>
        <v>0</v>
      </c>
      <c r="Q643" s="49">
        <f t="shared" si="446"/>
        <v>0</v>
      </c>
      <c r="R643" s="49">
        <f t="shared" si="446"/>
        <v>0</v>
      </c>
      <c r="S643" s="49">
        <f t="shared" si="446"/>
        <v>0</v>
      </c>
      <c r="T643" s="49">
        <f t="shared" si="446"/>
        <v>0</v>
      </c>
      <c r="V643" s="53">
        <f t="shared" si="447"/>
        <v>0</v>
      </c>
      <c r="W643" s="53">
        <f t="shared" si="448"/>
        <v>0</v>
      </c>
      <c r="X643" s="53">
        <f t="shared" si="449"/>
        <v>0</v>
      </c>
      <c r="Y643" s="53">
        <f t="shared" si="450"/>
        <v>0</v>
      </c>
      <c r="Z643" s="53">
        <f t="shared" si="451"/>
        <v>0</v>
      </c>
      <c r="AB643" s="53">
        <f t="shared" si="438"/>
        <v>0</v>
      </c>
      <c r="AC643" s="53">
        <f t="shared" si="439"/>
        <v>0</v>
      </c>
      <c r="AD643" s="53">
        <f t="shared" si="440"/>
        <v>0</v>
      </c>
      <c r="AE643" s="53">
        <f t="shared" si="441"/>
        <v>0</v>
      </c>
      <c r="AF643" s="53">
        <f t="shared" si="442"/>
        <v>0</v>
      </c>
    </row>
    <row r="644" spans="2:32">
      <c r="B644" s="43" t="str">
        <f t="shared" si="435"/>
        <v>Asset 90</v>
      </c>
      <c r="F644" s="43" t="str">
        <f t="shared" ref="F644:L644" si="472">F148</f>
        <v>06 Utiliteitsgebouwen</v>
      </c>
      <c r="G644" s="43">
        <f t="shared" si="472"/>
        <v>2000</v>
      </c>
      <c r="H644" s="48">
        <f t="shared" si="472"/>
        <v>61022.52</v>
      </c>
      <c r="I644" s="43">
        <f t="shared" si="472"/>
        <v>2021</v>
      </c>
      <c r="J644" s="43">
        <f t="shared" si="472"/>
        <v>30</v>
      </c>
      <c r="K644" s="43">
        <f t="shared" si="472"/>
        <v>0</v>
      </c>
      <c r="L644" s="48">
        <f t="shared" si="472"/>
        <v>25541.383007029126</v>
      </c>
      <c r="N644" s="44">
        <f t="shared" si="437"/>
        <v>8.5</v>
      </c>
      <c r="P644" s="49">
        <f t="shared" si="446"/>
        <v>3004.8685890622501</v>
      </c>
      <c r="Q644" s="49">
        <f t="shared" si="446"/>
        <v>3004.8685890622501</v>
      </c>
      <c r="R644" s="49">
        <f t="shared" si="446"/>
        <v>3004.8685890622501</v>
      </c>
      <c r="S644" s="49">
        <f t="shared" si="446"/>
        <v>3004.8685890622501</v>
      </c>
      <c r="T644" s="49">
        <f t="shared" si="446"/>
        <v>3004.8685890622501</v>
      </c>
      <c r="V644" s="53">
        <f t="shared" si="447"/>
        <v>22536.514417966875</v>
      </c>
      <c r="W644" s="53">
        <f t="shared" si="448"/>
        <v>19531.645828904624</v>
      </c>
      <c r="X644" s="53">
        <f t="shared" si="449"/>
        <v>16526.777239842373</v>
      </c>
      <c r="Y644" s="53">
        <f t="shared" si="450"/>
        <v>13521.908650780122</v>
      </c>
      <c r="Z644" s="53">
        <f t="shared" si="451"/>
        <v>10517.040061717871</v>
      </c>
      <c r="AB644" s="53">
        <f t="shared" si="438"/>
        <v>3771.110079273124</v>
      </c>
      <c r="AC644" s="53">
        <f t="shared" si="439"/>
        <v>3649.4129014161026</v>
      </c>
      <c r="AD644" s="53">
        <f t="shared" si="440"/>
        <v>3632.8861241762602</v>
      </c>
      <c r="AE644" s="53">
        <f t="shared" si="441"/>
        <v>3518.7011177918948</v>
      </c>
      <c r="AF644" s="53">
        <f t="shared" si="442"/>
        <v>3404.516111407529</v>
      </c>
    </row>
    <row r="645" spans="2:32">
      <c r="B645" s="43" t="str">
        <f t="shared" si="435"/>
        <v>Asset 91</v>
      </c>
      <c r="F645" s="43" t="str">
        <f t="shared" ref="F645:L645" si="473">F149</f>
        <v>11 Werktuigen</v>
      </c>
      <c r="G645" s="43">
        <f t="shared" si="473"/>
        <v>2001</v>
      </c>
      <c r="H645" s="48">
        <f t="shared" si="473"/>
        <v>11928.48</v>
      </c>
      <c r="I645" s="43">
        <f t="shared" si="473"/>
        <v>2021</v>
      </c>
      <c r="J645" s="43">
        <f t="shared" si="473"/>
        <v>10</v>
      </c>
      <c r="K645" s="43">
        <f t="shared" si="473"/>
        <v>1</v>
      </c>
      <c r="L645" s="48">
        <f t="shared" si="473"/>
        <v>0</v>
      </c>
      <c r="N645" s="44">
        <f t="shared" si="437"/>
        <v>0</v>
      </c>
      <c r="P645" s="49">
        <f t="shared" si="446"/>
        <v>0</v>
      </c>
      <c r="Q645" s="49">
        <f t="shared" si="446"/>
        <v>0</v>
      </c>
      <c r="R645" s="49">
        <f t="shared" si="446"/>
        <v>0</v>
      </c>
      <c r="S645" s="49">
        <f t="shared" si="446"/>
        <v>0</v>
      </c>
      <c r="T645" s="49">
        <f t="shared" si="446"/>
        <v>0</v>
      </c>
      <c r="V645" s="53">
        <f t="shared" si="447"/>
        <v>0</v>
      </c>
      <c r="W645" s="53">
        <f t="shared" si="448"/>
        <v>0</v>
      </c>
      <c r="X645" s="53">
        <f t="shared" si="449"/>
        <v>0</v>
      </c>
      <c r="Y645" s="53">
        <f t="shared" si="450"/>
        <v>0</v>
      </c>
      <c r="Z645" s="53">
        <f t="shared" si="451"/>
        <v>0</v>
      </c>
      <c r="AB645" s="53">
        <f t="shared" si="438"/>
        <v>0</v>
      </c>
      <c r="AC645" s="53">
        <f t="shared" si="439"/>
        <v>0</v>
      </c>
      <c r="AD645" s="53">
        <f t="shared" si="440"/>
        <v>0</v>
      </c>
      <c r="AE645" s="53">
        <f t="shared" si="441"/>
        <v>0</v>
      </c>
      <c r="AF645" s="53">
        <f t="shared" si="442"/>
        <v>0</v>
      </c>
    </row>
    <row r="646" spans="2:32">
      <c r="B646" s="43" t="str">
        <f t="shared" si="435"/>
        <v>Asset 92</v>
      </c>
      <c r="F646" s="43" t="str">
        <f t="shared" ref="F646:L646" si="474">F150</f>
        <v>14 Overig rollend materieel</v>
      </c>
      <c r="G646" s="43">
        <f t="shared" si="474"/>
        <v>2001</v>
      </c>
      <c r="H646" s="48">
        <f t="shared" si="474"/>
        <v>70639.289999999994</v>
      </c>
      <c r="I646" s="43">
        <f t="shared" si="474"/>
        <v>2021</v>
      </c>
      <c r="J646" s="43">
        <f t="shared" si="474"/>
        <v>10</v>
      </c>
      <c r="K646" s="43">
        <f t="shared" si="474"/>
        <v>1</v>
      </c>
      <c r="L646" s="48">
        <f t="shared" si="474"/>
        <v>0</v>
      </c>
      <c r="N646" s="44">
        <f t="shared" si="437"/>
        <v>0</v>
      </c>
      <c r="P646" s="49">
        <f t="shared" si="446"/>
        <v>0</v>
      </c>
      <c r="Q646" s="49">
        <f t="shared" si="446"/>
        <v>0</v>
      </c>
      <c r="R646" s="49">
        <f t="shared" si="446"/>
        <v>0</v>
      </c>
      <c r="S646" s="49">
        <f t="shared" si="446"/>
        <v>0</v>
      </c>
      <c r="T646" s="49">
        <f t="shared" si="446"/>
        <v>0</v>
      </c>
      <c r="V646" s="53">
        <f t="shared" si="447"/>
        <v>0</v>
      </c>
      <c r="W646" s="53">
        <f t="shared" si="448"/>
        <v>0</v>
      </c>
      <c r="X646" s="53">
        <f t="shared" si="449"/>
        <v>0</v>
      </c>
      <c r="Y646" s="53">
        <f t="shared" si="450"/>
        <v>0</v>
      </c>
      <c r="Z646" s="53">
        <f t="shared" si="451"/>
        <v>0</v>
      </c>
      <c r="AB646" s="53">
        <f t="shared" si="438"/>
        <v>0</v>
      </c>
      <c r="AC646" s="53">
        <f t="shared" si="439"/>
        <v>0</v>
      </c>
      <c r="AD646" s="53">
        <f t="shared" si="440"/>
        <v>0</v>
      </c>
      <c r="AE646" s="53">
        <f t="shared" si="441"/>
        <v>0</v>
      </c>
      <c r="AF646" s="53">
        <f t="shared" si="442"/>
        <v>0</v>
      </c>
    </row>
    <row r="647" spans="2:32">
      <c r="B647" s="43" t="str">
        <f t="shared" si="435"/>
        <v>Asset 93</v>
      </c>
      <c r="F647" s="43" t="str">
        <f t="shared" ref="F647:L647" si="475">F151</f>
        <v>09 Bedrijfsinventaris</v>
      </c>
      <c r="G647" s="43">
        <f t="shared" si="475"/>
        <v>2001</v>
      </c>
      <c r="H647" s="48">
        <f t="shared" si="475"/>
        <v>55051.729999999996</v>
      </c>
      <c r="I647" s="43">
        <f t="shared" si="475"/>
        <v>2021</v>
      </c>
      <c r="J647" s="43">
        <f t="shared" si="475"/>
        <v>10</v>
      </c>
      <c r="K647" s="43">
        <f t="shared" si="475"/>
        <v>1</v>
      </c>
      <c r="L647" s="48">
        <f t="shared" si="475"/>
        <v>0</v>
      </c>
      <c r="N647" s="44">
        <f t="shared" si="437"/>
        <v>0</v>
      </c>
      <c r="P647" s="49">
        <f t="shared" si="446"/>
        <v>0</v>
      </c>
      <c r="Q647" s="49">
        <f t="shared" si="446"/>
        <v>0</v>
      </c>
      <c r="R647" s="49">
        <f t="shared" si="446"/>
        <v>0</v>
      </c>
      <c r="S647" s="49">
        <f t="shared" si="446"/>
        <v>0</v>
      </c>
      <c r="T647" s="49">
        <f t="shared" si="446"/>
        <v>0</v>
      </c>
      <c r="V647" s="53">
        <f t="shared" si="447"/>
        <v>0</v>
      </c>
      <c r="W647" s="53">
        <f t="shared" si="448"/>
        <v>0</v>
      </c>
      <c r="X647" s="53">
        <f t="shared" si="449"/>
        <v>0</v>
      </c>
      <c r="Y647" s="53">
        <f t="shared" si="450"/>
        <v>0</v>
      </c>
      <c r="Z647" s="53">
        <f t="shared" si="451"/>
        <v>0</v>
      </c>
      <c r="AB647" s="53">
        <f t="shared" si="438"/>
        <v>0</v>
      </c>
      <c r="AC647" s="53">
        <f t="shared" si="439"/>
        <v>0</v>
      </c>
      <c r="AD647" s="53">
        <f t="shared" si="440"/>
        <v>0</v>
      </c>
      <c r="AE647" s="53">
        <f t="shared" si="441"/>
        <v>0</v>
      </c>
      <c r="AF647" s="53">
        <f t="shared" si="442"/>
        <v>0</v>
      </c>
    </row>
    <row r="648" spans="2:32">
      <c r="B648" s="43" t="str">
        <f t="shared" si="435"/>
        <v>Asset 94</v>
      </c>
      <c r="F648" s="43" t="str">
        <f t="shared" ref="F648:L648" si="476">F152</f>
        <v>10 Gereedschap</v>
      </c>
      <c r="G648" s="43">
        <f t="shared" si="476"/>
        <v>2002</v>
      </c>
      <c r="H648" s="48">
        <f t="shared" si="476"/>
        <v>26546</v>
      </c>
      <c r="I648" s="43">
        <f t="shared" si="476"/>
        <v>2021</v>
      </c>
      <c r="J648" s="43">
        <f t="shared" si="476"/>
        <v>10</v>
      </c>
      <c r="K648" s="43">
        <f t="shared" si="476"/>
        <v>1</v>
      </c>
      <c r="L648" s="48">
        <f t="shared" si="476"/>
        <v>0</v>
      </c>
      <c r="N648" s="44">
        <f t="shared" si="437"/>
        <v>0</v>
      </c>
      <c r="P648" s="49">
        <f t="shared" si="446"/>
        <v>0</v>
      </c>
      <c r="Q648" s="49">
        <f t="shared" si="446"/>
        <v>0</v>
      </c>
      <c r="R648" s="49">
        <f t="shared" si="446"/>
        <v>0</v>
      </c>
      <c r="S648" s="49">
        <f t="shared" si="446"/>
        <v>0</v>
      </c>
      <c r="T648" s="49">
        <f t="shared" si="446"/>
        <v>0</v>
      </c>
      <c r="V648" s="53">
        <f t="shared" si="447"/>
        <v>0</v>
      </c>
      <c r="W648" s="53">
        <f t="shared" si="448"/>
        <v>0</v>
      </c>
      <c r="X648" s="53">
        <f t="shared" si="449"/>
        <v>0</v>
      </c>
      <c r="Y648" s="53">
        <f t="shared" si="450"/>
        <v>0</v>
      </c>
      <c r="Z648" s="53">
        <f t="shared" si="451"/>
        <v>0</v>
      </c>
      <c r="AB648" s="53">
        <f t="shared" si="438"/>
        <v>0</v>
      </c>
      <c r="AC648" s="53">
        <f t="shared" si="439"/>
        <v>0</v>
      </c>
      <c r="AD648" s="53">
        <f t="shared" si="440"/>
        <v>0</v>
      </c>
      <c r="AE648" s="53">
        <f t="shared" si="441"/>
        <v>0</v>
      </c>
      <c r="AF648" s="53">
        <f t="shared" si="442"/>
        <v>0</v>
      </c>
    </row>
    <row r="649" spans="2:32">
      <c r="B649" s="43" t="str">
        <f t="shared" si="435"/>
        <v>Asset 95</v>
      </c>
      <c r="F649" s="43" t="str">
        <f t="shared" ref="F649:L649" si="477">F153</f>
        <v>03 Verremeting</v>
      </c>
      <c r="G649" s="43">
        <f t="shared" si="477"/>
        <v>2001</v>
      </c>
      <c r="H649" s="48">
        <f t="shared" si="477"/>
        <v>16968.61</v>
      </c>
      <c r="I649" s="43">
        <f t="shared" si="477"/>
        <v>2021</v>
      </c>
      <c r="J649" s="43">
        <f t="shared" si="477"/>
        <v>5</v>
      </c>
      <c r="K649" s="43">
        <f t="shared" si="477"/>
        <v>1</v>
      </c>
      <c r="L649" s="48">
        <f t="shared" si="477"/>
        <v>0</v>
      </c>
      <c r="N649" s="44">
        <f t="shared" si="437"/>
        <v>0</v>
      </c>
      <c r="P649" s="49">
        <f t="shared" si="446"/>
        <v>0</v>
      </c>
      <c r="Q649" s="49">
        <f t="shared" si="446"/>
        <v>0</v>
      </c>
      <c r="R649" s="49">
        <f t="shared" si="446"/>
        <v>0</v>
      </c>
      <c r="S649" s="49">
        <f t="shared" si="446"/>
        <v>0</v>
      </c>
      <c r="T649" s="49">
        <f t="shared" si="446"/>
        <v>0</v>
      </c>
      <c r="V649" s="53">
        <f t="shared" si="447"/>
        <v>0</v>
      </c>
      <c r="W649" s="53">
        <f t="shared" si="448"/>
        <v>0</v>
      </c>
      <c r="X649" s="53">
        <f t="shared" si="449"/>
        <v>0</v>
      </c>
      <c r="Y649" s="53">
        <f t="shared" si="450"/>
        <v>0</v>
      </c>
      <c r="Z649" s="53">
        <f t="shared" si="451"/>
        <v>0</v>
      </c>
      <c r="AB649" s="53">
        <f t="shared" si="438"/>
        <v>0</v>
      </c>
      <c r="AC649" s="53">
        <f t="shared" si="439"/>
        <v>0</v>
      </c>
      <c r="AD649" s="53">
        <f t="shared" si="440"/>
        <v>0</v>
      </c>
      <c r="AE649" s="53">
        <f t="shared" si="441"/>
        <v>0</v>
      </c>
      <c r="AF649" s="53">
        <f t="shared" si="442"/>
        <v>0</v>
      </c>
    </row>
    <row r="650" spans="2:32">
      <c r="B650" s="43" t="str">
        <f t="shared" si="435"/>
        <v>Asset 96</v>
      </c>
      <c r="F650" s="43" t="str">
        <f t="shared" ref="F650:L650" si="478">F154</f>
        <v>08 Inrichting gebouwen</v>
      </c>
      <c r="G650" s="43">
        <f t="shared" si="478"/>
        <v>2001</v>
      </c>
      <c r="H650" s="48">
        <f t="shared" si="478"/>
        <v>7752.83</v>
      </c>
      <c r="I650" s="43">
        <f t="shared" si="478"/>
        <v>2021</v>
      </c>
      <c r="J650" s="43">
        <f t="shared" si="478"/>
        <v>10</v>
      </c>
      <c r="K650" s="43">
        <f t="shared" si="478"/>
        <v>0</v>
      </c>
      <c r="L650" s="48">
        <f t="shared" si="478"/>
        <v>0</v>
      </c>
      <c r="N650" s="44">
        <f t="shared" si="437"/>
        <v>0</v>
      </c>
      <c r="P650" s="49">
        <f t="shared" si="446"/>
        <v>0</v>
      </c>
      <c r="Q650" s="49">
        <f t="shared" si="446"/>
        <v>0</v>
      </c>
      <c r="R650" s="49">
        <f t="shared" si="446"/>
        <v>0</v>
      </c>
      <c r="S650" s="49">
        <f t="shared" si="446"/>
        <v>0</v>
      </c>
      <c r="T650" s="49">
        <f t="shared" si="446"/>
        <v>0</v>
      </c>
      <c r="V650" s="53">
        <f t="shared" si="447"/>
        <v>0</v>
      </c>
      <c r="W650" s="53">
        <f t="shared" si="448"/>
        <v>0</v>
      </c>
      <c r="X650" s="53">
        <f t="shared" si="449"/>
        <v>0</v>
      </c>
      <c r="Y650" s="53">
        <f t="shared" si="450"/>
        <v>0</v>
      </c>
      <c r="Z650" s="53">
        <f t="shared" si="451"/>
        <v>0</v>
      </c>
      <c r="AB650" s="53">
        <f t="shared" si="438"/>
        <v>0</v>
      </c>
      <c r="AC650" s="53">
        <f t="shared" si="439"/>
        <v>0</v>
      </c>
      <c r="AD650" s="53">
        <f t="shared" si="440"/>
        <v>0</v>
      </c>
      <c r="AE650" s="53">
        <f t="shared" si="441"/>
        <v>0</v>
      </c>
      <c r="AF650" s="53">
        <f t="shared" si="442"/>
        <v>0</v>
      </c>
    </row>
    <row r="651" spans="2:32">
      <c r="B651" s="43" t="str">
        <f t="shared" si="435"/>
        <v>Asset 97</v>
      </c>
      <c r="F651" s="43" t="str">
        <f t="shared" ref="F651:L651" si="479">F155</f>
        <v>37 ICT middelen 1 (gaschromatografen en comptabele meting)</v>
      </c>
      <c r="G651" s="43">
        <f t="shared" si="479"/>
        <v>2001</v>
      </c>
      <c r="H651" s="48">
        <f t="shared" si="479"/>
        <v>757040.92</v>
      </c>
      <c r="I651" s="43">
        <f t="shared" si="479"/>
        <v>2021</v>
      </c>
      <c r="J651" s="43">
        <f t="shared" si="479"/>
        <v>5</v>
      </c>
      <c r="K651" s="43">
        <f t="shared" si="479"/>
        <v>0</v>
      </c>
      <c r="L651" s="48">
        <f t="shared" si="479"/>
        <v>0</v>
      </c>
      <c r="N651" s="44">
        <f t="shared" si="437"/>
        <v>0</v>
      </c>
      <c r="P651" s="49">
        <f t="shared" si="446"/>
        <v>0</v>
      </c>
      <c r="Q651" s="49">
        <f t="shared" si="446"/>
        <v>0</v>
      </c>
      <c r="R651" s="49">
        <f t="shared" si="446"/>
        <v>0</v>
      </c>
      <c r="S651" s="49">
        <f t="shared" si="446"/>
        <v>0</v>
      </c>
      <c r="T651" s="49">
        <f t="shared" si="446"/>
        <v>0</v>
      </c>
      <c r="V651" s="53">
        <f t="shared" si="447"/>
        <v>0</v>
      </c>
      <c r="W651" s="53">
        <f t="shared" si="448"/>
        <v>0</v>
      </c>
      <c r="X651" s="53">
        <f t="shared" si="449"/>
        <v>0</v>
      </c>
      <c r="Y651" s="53">
        <f t="shared" si="450"/>
        <v>0</v>
      </c>
      <c r="Z651" s="53">
        <f t="shared" si="451"/>
        <v>0</v>
      </c>
      <c r="AB651" s="53">
        <f t="shared" si="438"/>
        <v>0</v>
      </c>
      <c r="AC651" s="53">
        <f t="shared" si="439"/>
        <v>0</v>
      </c>
      <c r="AD651" s="53">
        <f t="shared" si="440"/>
        <v>0</v>
      </c>
      <c r="AE651" s="53">
        <f t="shared" si="441"/>
        <v>0</v>
      </c>
      <c r="AF651" s="53">
        <f t="shared" si="442"/>
        <v>0</v>
      </c>
    </row>
    <row r="652" spans="2:32">
      <c r="B652" s="43" t="str">
        <f t="shared" si="435"/>
        <v>Asset 98</v>
      </c>
      <c r="F652" s="43" t="str">
        <f t="shared" ref="F652:L652" si="480">F156</f>
        <v>13 Aanhangwagens</v>
      </c>
      <c r="G652" s="43">
        <f t="shared" si="480"/>
        <v>2001</v>
      </c>
      <c r="H652" s="48">
        <f t="shared" si="480"/>
        <v>2746.92</v>
      </c>
      <c r="I652" s="43">
        <f t="shared" si="480"/>
        <v>2021</v>
      </c>
      <c r="J652" s="43">
        <f t="shared" si="480"/>
        <v>10</v>
      </c>
      <c r="K652" s="43">
        <f t="shared" si="480"/>
        <v>1</v>
      </c>
      <c r="L652" s="48">
        <f t="shared" si="480"/>
        <v>0</v>
      </c>
      <c r="N652" s="44">
        <f t="shared" si="437"/>
        <v>0</v>
      </c>
      <c r="P652" s="49">
        <f t="shared" si="446"/>
        <v>0</v>
      </c>
      <c r="Q652" s="49">
        <f t="shared" si="446"/>
        <v>0</v>
      </c>
      <c r="R652" s="49">
        <f t="shared" si="446"/>
        <v>0</v>
      </c>
      <c r="S652" s="49">
        <f t="shared" si="446"/>
        <v>0</v>
      </c>
      <c r="T652" s="49">
        <f t="shared" si="446"/>
        <v>0</v>
      </c>
      <c r="V652" s="53">
        <f t="shared" si="447"/>
        <v>0</v>
      </c>
      <c r="W652" s="53">
        <f t="shared" si="448"/>
        <v>0</v>
      </c>
      <c r="X652" s="53">
        <f t="shared" si="449"/>
        <v>0</v>
      </c>
      <c r="Y652" s="53">
        <f t="shared" si="450"/>
        <v>0</v>
      </c>
      <c r="Z652" s="53">
        <f t="shared" si="451"/>
        <v>0</v>
      </c>
      <c r="AB652" s="53">
        <f t="shared" si="438"/>
        <v>0</v>
      </c>
      <c r="AC652" s="53">
        <f t="shared" si="439"/>
        <v>0</v>
      </c>
      <c r="AD652" s="53">
        <f t="shared" si="440"/>
        <v>0</v>
      </c>
      <c r="AE652" s="53">
        <f t="shared" si="441"/>
        <v>0</v>
      </c>
      <c r="AF652" s="53">
        <f t="shared" si="442"/>
        <v>0</v>
      </c>
    </row>
    <row r="653" spans="2:32">
      <c r="B653" s="43" t="str">
        <f t="shared" si="435"/>
        <v>Asset 99</v>
      </c>
      <c r="F653" s="43" t="str">
        <f t="shared" ref="F653:L653" si="481">F157</f>
        <v>11 Werktuigen</v>
      </c>
      <c r="G653" s="43">
        <f t="shared" si="481"/>
        <v>2002</v>
      </c>
      <c r="H653" s="48">
        <f t="shared" si="481"/>
        <v>108571.05</v>
      </c>
      <c r="I653" s="43">
        <f t="shared" si="481"/>
        <v>2021</v>
      </c>
      <c r="J653" s="43">
        <f t="shared" si="481"/>
        <v>10</v>
      </c>
      <c r="K653" s="43">
        <f t="shared" si="481"/>
        <v>1</v>
      </c>
      <c r="L653" s="48">
        <f t="shared" si="481"/>
        <v>0</v>
      </c>
      <c r="N653" s="44">
        <f t="shared" si="437"/>
        <v>0</v>
      </c>
      <c r="P653" s="49">
        <f t="shared" si="446"/>
        <v>0</v>
      </c>
      <c r="Q653" s="49">
        <f t="shared" si="446"/>
        <v>0</v>
      </c>
      <c r="R653" s="49">
        <f t="shared" si="446"/>
        <v>0</v>
      </c>
      <c r="S653" s="49">
        <f t="shared" si="446"/>
        <v>0</v>
      </c>
      <c r="T653" s="49">
        <f t="shared" si="446"/>
        <v>0</v>
      </c>
      <c r="V653" s="53">
        <f t="shared" si="447"/>
        <v>0</v>
      </c>
      <c r="W653" s="53">
        <f t="shared" si="448"/>
        <v>0</v>
      </c>
      <c r="X653" s="53">
        <f t="shared" si="449"/>
        <v>0</v>
      </c>
      <c r="Y653" s="53">
        <f t="shared" si="450"/>
        <v>0</v>
      </c>
      <c r="Z653" s="53">
        <f t="shared" si="451"/>
        <v>0</v>
      </c>
      <c r="AB653" s="53">
        <f t="shared" si="438"/>
        <v>0</v>
      </c>
      <c r="AC653" s="53">
        <f t="shared" si="439"/>
        <v>0</v>
      </c>
      <c r="AD653" s="53">
        <f t="shared" si="440"/>
        <v>0</v>
      </c>
      <c r="AE653" s="53">
        <f t="shared" si="441"/>
        <v>0</v>
      </c>
      <c r="AF653" s="53">
        <f t="shared" si="442"/>
        <v>0</v>
      </c>
    </row>
    <row r="654" spans="2:32">
      <c r="B654" s="43" t="str">
        <f t="shared" si="435"/>
        <v>Asset 100</v>
      </c>
      <c r="F654" s="43" t="str">
        <f t="shared" ref="F654:L654" si="482">F158</f>
        <v>37 ICT middelen 1 (gaschromatografen en comptabele meting)</v>
      </c>
      <c r="G654" s="43">
        <f t="shared" si="482"/>
        <v>2002</v>
      </c>
      <c r="H654" s="48">
        <f t="shared" si="482"/>
        <v>27589.78</v>
      </c>
      <c r="I654" s="43">
        <f t="shared" si="482"/>
        <v>2021</v>
      </c>
      <c r="J654" s="43">
        <f t="shared" si="482"/>
        <v>5</v>
      </c>
      <c r="K654" s="43">
        <f t="shared" si="482"/>
        <v>0</v>
      </c>
      <c r="L654" s="48">
        <f t="shared" si="482"/>
        <v>0</v>
      </c>
      <c r="N654" s="44">
        <f t="shared" si="437"/>
        <v>0</v>
      </c>
      <c r="P654" s="49">
        <f t="shared" si="446"/>
        <v>0</v>
      </c>
      <c r="Q654" s="49">
        <f t="shared" si="446"/>
        <v>0</v>
      </c>
      <c r="R654" s="49">
        <f t="shared" si="446"/>
        <v>0</v>
      </c>
      <c r="S654" s="49">
        <f t="shared" si="446"/>
        <v>0</v>
      </c>
      <c r="T654" s="49">
        <f t="shared" si="446"/>
        <v>0</v>
      </c>
      <c r="V654" s="53">
        <f t="shared" si="447"/>
        <v>0</v>
      </c>
      <c r="W654" s="53">
        <f t="shared" si="448"/>
        <v>0</v>
      </c>
      <c r="X654" s="53">
        <f t="shared" si="449"/>
        <v>0</v>
      </c>
      <c r="Y654" s="53">
        <f t="shared" si="450"/>
        <v>0</v>
      </c>
      <c r="Z654" s="53">
        <f t="shared" si="451"/>
        <v>0</v>
      </c>
      <c r="AB654" s="53">
        <f t="shared" si="438"/>
        <v>0</v>
      </c>
      <c r="AC654" s="53">
        <f t="shared" si="439"/>
        <v>0</v>
      </c>
      <c r="AD654" s="53">
        <f t="shared" si="440"/>
        <v>0</v>
      </c>
      <c r="AE654" s="53">
        <f t="shared" si="441"/>
        <v>0</v>
      </c>
      <c r="AF654" s="53">
        <f t="shared" si="442"/>
        <v>0</v>
      </c>
    </row>
    <row r="655" spans="2:32">
      <c r="B655" s="43" t="str">
        <f t="shared" si="435"/>
        <v>Asset 101</v>
      </c>
      <c r="F655" s="43" t="str">
        <f t="shared" ref="F655:L655" si="483">F159</f>
        <v>14 Overig rollend materieel</v>
      </c>
      <c r="G655" s="43">
        <f t="shared" si="483"/>
        <v>2002</v>
      </c>
      <c r="H655" s="48">
        <f t="shared" si="483"/>
        <v>7905</v>
      </c>
      <c r="I655" s="43">
        <f t="shared" si="483"/>
        <v>2021</v>
      </c>
      <c r="J655" s="43">
        <f t="shared" si="483"/>
        <v>10</v>
      </c>
      <c r="K655" s="43">
        <f t="shared" si="483"/>
        <v>1</v>
      </c>
      <c r="L655" s="48">
        <f t="shared" si="483"/>
        <v>0</v>
      </c>
      <c r="N655" s="44">
        <f t="shared" si="437"/>
        <v>0</v>
      </c>
      <c r="P655" s="49">
        <f t="shared" si="446"/>
        <v>0</v>
      </c>
      <c r="Q655" s="49">
        <f t="shared" si="446"/>
        <v>0</v>
      </c>
      <c r="R655" s="49">
        <f t="shared" si="446"/>
        <v>0</v>
      </c>
      <c r="S655" s="49">
        <f t="shared" si="446"/>
        <v>0</v>
      </c>
      <c r="T655" s="49">
        <f t="shared" si="446"/>
        <v>0</v>
      </c>
      <c r="V655" s="53">
        <f t="shared" si="447"/>
        <v>0</v>
      </c>
      <c r="W655" s="53">
        <f t="shared" si="448"/>
        <v>0</v>
      </c>
      <c r="X655" s="53">
        <f t="shared" si="449"/>
        <v>0</v>
      </c>
      <c r="Y655" s="53">
        <f t="shared" si="450"/>
        <v>0</v>
      </c>
      <c r="Z655" s="53">
        <f t="shared" si="451"/>
        <v>0</v>
      </c>
      <c r="AB655" s="53">
        <f t="shared" si="438"/>
        <v>0</v>
      </c>
      <c r="AC655" s="53">
        <f t="shared" si="439"/>
        <v>0</v>
      </c>
      <c r="AD655" s="53">
        <f t="shared" si="440"/>
        <v>0</v>
      </c>
      <c r="AE655" s="53">
        <f t="shared" si="441"/>
        <v>0</v>
      </c>
      <c r="AF655" s="53">
        <f t="shared" si="442"/>
        <v>0</v>
      </c>
    </row>
    <row r="656" spans="2:32">
      <c r="B656" s="43" t="str">
        <f t="shared" si="435"/>
        <v>Asset 102</v>
      </c>
      <c r="F656" s="43" t="str">
        <f t="shared" ref="F656:L656" si="484">F160</f>
        <v>13 Aanhangwagens</v>
      </c>
      <c r="G656" s="43">
        <f t="shared" si="484"/>
        <v>2002</v>
      </c>
      <c r="H656" s="48">
        <f t="shared" si="484"/>
        <v>1243</v>
      </c>
      <c r="I656" s="43">
        <f t="shared" si="484"/>
        <v>2021</v>
      </c>
      <c r="J656" s="43">
        <f t="shared" si="484"/>
        <v>10</v>
      </c>
      <c r="K656" s="43">
        <f t="shared" si="484"/>
        <v>1</v>
      </c>
      <c r="L656" s="48">
        <f t="shared" si="484"/>
        <v>0</v>
      </c>
      <c r="N656" s="44">
        <f t="shared" si="437"/>
        <v>0</v>
      </c>
      <c r="P656" s="49">
        <f t="shared" si="446"/>
        <v>0</v>
      </c>
      <c r="Q656" s="49">
        <f t="shared" si="446"/>
        <v>0</v>
      </c>
      <c r="R656" s="49">
        <f t="shared" si="446"/>
        <v>0</v>
      </c>
      <c r="S656" s="49">
        <f t="shared" si="446"/>
        <v>0</v>
      </c>
      <c r="T656" s="49">
        <f t="shared" si="446"/>
        <v>0</v>
      </c>
      <c r="V656" s="53">
        <f t="shared" si="447"/>
        <v>0</v>
      </c>
      <c r="W656" s="53">
        <f t="shared" si="448"/>
        <v>0</v>
      </c>
      <c r="X656" s="53">
        <f t="shared" si="449"/>
        <v>0</v>
      </c>
      <c r="Y656" s="53">
        <f t="shared" si="450"/>
        <v>0</v>
      </c>
      <c r="Z656" s="53">
        <f t="shared" si="451"/>
        <v>0</v>
      </c>
      <c r="AB656" s="53">
        <f t="shared" si="438"/>
        <v>0</v>
      </c>
      <c r="AC656" s="53">
        <f t="shared" si="439"/>
        <v>0</v>
      </c>
      <c r="AD656" s="53">
        <f t="shared" si="440"/>
        <v>0</v>
      </c>
      <c r="AE656" s="53">
        <f t="shared" si="441"/>
        <v>0</v>
      </c>
      <c r="AF656" s="53">
        <f t="shared" si="442"/>
        <v>0</v>
      </c>
    </row>
    <row r="657" spans="2:32">
      <c r="B657" s="43" t="str">
        <f t="shared" si="435"/>
        <v>Asset 103</v>
      </c>
      <c r="F657" s="43" t="str">
        <f t="shared" ref="F657:L657" si="485">F161</f>
        <v>06 Utiliteitsgebouwen</v>
      </c>
      <c r="G657" s="43">
        <f t="shared" si="485"/>
        <v>2002</v>
      </c>
      <c r="H657" s="48">
        <f t="shared" si="485"/>
        <v>68637.27</v>
      </c>
      <c r="I657" s="43">
        <f t="shared" si="485"/>
        <v>2021</v>
      </c>
      <c r="J657" s="43">
        <f t="shared" si="485"/>
        <v>30</v>
      </c>
      <c r="K657" s="43">
        <f t="shared" si="485"/>
        <v>0</v>
      </c>
      <c r="L657" s="48">
        <f t="shared" si="485"/>
        <v>33068.469795601901</v>
      </c>
      <c r="N657" s="44">
        <f t="shared" si="437"/>
        <v>10.5</v>
      </c>
      <c r="P657" s="49">
        <f t="shared" si="446"/>
        <v>3149.3780757716095</v>
      </c>
      <c r="Q657" s="49">
        <f t="shared" si="446"/>
        <v>3149.3780757716099</v>
      </c>
      <c r="R657" s="49">
        <f t="shared" si="446"/>
        <v>3149.3780757716099</v>
      </c>
      <c r="S657" s="49">
        <f t="shared" si="446"/>
        <v>3149.3780757716099</v>
      </c>
      <c r="T657" s="49">
        <f t="shared" si="446"/>
        <v>3149.3780757716099</v>
      </c>
      <c r="V657" s="53">
        <f t="shared" si="447"/>
        <v>29919.091719830292</v>
      </c>
      <c r="W657" s="53">
        <f t="shared" si="448"/>
        <v>26769.713644058684</v>
      </c>
      <c r="X657" s="53">
        <f t="shared" si="449"/>
        <v>23620.335568287075</v>
      </c>
      <c r="Y657" s="53">
        <f t="shared" si="450"/>
        <v>20470.957492515467</v>
      </c>
      <c r="Z657" s="53">
        <f t="shared" si="451"/>
        <v>17321.579416743858</v>
      </c>
      <c r="AB657" s="53">
        <f t="shared" si="438"/>
        <v>4166.6271942458397</v>
      </c>
      <c r="AC657" s="53">
        <f t="shared" si="439"/>
        <v>4032.7786260255466</v>
      </c>
      <c r="AD657" s="53">
        <f t="shared" si="440"/>
        <v>4046.9508273665188</v>
      </c>
      <c r="AE657" s="53">
        <f t="shared" si="441"/>
        <v>3927.2744604871978</v>
      </c>
      <c r="AF657" s="53">
        <f t="shared" si="442"/>
        <v>3807.5980936078768</v>
      </c>
    </row>
    <row r="658" spans="2:32">
      <c r="B658" s="43" t="str">
        <f t="shared" si="435"/>
        <v>Asset 104</v>
      </c>
      <c r="F658" s="43" t="str">
        <f t="shared" ref="F658:L658" si="486">F162</f>
        <v>09 Bedrijfsinventaris</v>
      </c>
      <c r="G658" s="43">
        <f t="shared" si="486"/>
        <v>2003</v>
      </c>
      <c r="H658" s="48">
        <f t="shared" si="486"/>
        <v>108222.26</v>
      </c>
      <c r="I658" s="43">
        <f t="shared" si="486"/>
        <v>2021</v>
      </c>
      <c r="J658" s="43">
        <f t="shared" si="486"/>
        <v>10</v>
      </c>
      <c r="K658" s="43">
        <f t="shared" si="486"/>
        <v>1</v>
      </c>
      <c r="L658" s="48">
        <f t="shared" si="486"/>
        <v>0</v>
      </c>
      <c r="N658" s="44">
        <f t="shared" si="437"/>
        <v>0</v>
      </c>
      <c r="P658" s="49">
        <f t="shared" si="446"/>
        <v>0</v>
      </c>
      <c r="Q658" s="49">
        <f t="shared" si="446"/>
        <v>0</v>
      </c>
      <c r="R658" s="49">
        <f t="shared" si="446"/>
        <v>0</v>
      </c>
      <c r="S658" s="49">
        <f t="shared" si="446"/>
        <v>0</v>
      </c>
      <c r="T658" s="49">
        <f t="shared" si="446"/>
        <v>0</v>
      </c>
      <c r="V658" s="53">
        <f t="shared" si="447"/>
        <v>0</v>
      </c>
      <c r="W658" s="53">
        <f t="shared" si="448"/>
        <v>0</v>
      </c>
      <c r="X658" s="53">
        <f t="shared" si="449"/>
        <v>0</v>
      </c>
      <c r="Y658" s="53">
        <f t="shared" si="450"/>
        <v>0</v>
      </c>
      <c r="Z658" s="53">
        <f t="shared" si="451"/>
        <v>0</v>
      </c>
      <c r="AB658" s="53">
        <f t="shared" si="438"/>
        <v>0</v>
      </c>
      <c r="AC658" s="53">
        <f t="shared" si="439"/>
        <v>0</v>
      </c>
      <c r="AD658" s="53">
        <f t="shared" si="440"/>
        <v>0</v>
      </c>
      <c r="AE658" s="53">
        <f t="shared" si="441"/>
        <v>0</v>
      </c>
      <c r="AF658" s="53">
        <f t="shared" si="442"/>
        <v>0</v>
      </c>
    </row>
    <row r="659" spans="2:32">
      <c r="B659" s="43" t="str">
        <f t="shared" si="435"/>
        <v>Asset 105</v>
      </c>
      <c r="F659" s="43" t="str">
        <f t="shared" ref="F659:L659" si="487">F163</f>
        <v>11 Werktuigen</v>
      </c>
      <c r="G659" s="43">
        <f t="shared" si="487"/>
        <v>2003</v>
      </c>
      <c r="H659" s="48">
        <f t="shared" si="487"/>
        <v>135681.9</v>
      </c>
      <c r="I659" s="43">
        <f t="shared" si="487"/>
        <v>2021</v>
      </c>
      <c r="J659" s="43">
        <f t="shared" si="487"/>
        <v>10</v>
      </c>
      <c r="K659" s="43">
        <f t="shared" si="487"/>
        <v>1</v>
      </c>
      <c r="L659" s="48">
        <f t="shared" si="487"/>
        <v>0</v>
      </c>
      <c r="N659" s="44">
        <f t="shared" si="437"/>
        <v>0</v>
      </c>
      <c r="P659" s="49">
        <f t="shared" si="446"/>
        <v>0</v>
      </c>
      <c r="Q659" s="49">
        <f t="shared" si="446"/>
        <v>0</v>
      </c>
      <c r="R659" s="49">
        <f t="shared" si="446"/>
        <v>0</v>
      </c>
      <c r="S659" s="49">
        <f t="shared" si="446"/>
        <v>0</v>
      </c>
      <c r="T659" s="49">
        <f t="shared" si="446"/>
        <v>0</v>
      </c>
      <c r="V659" s="53">
        <f t="shared" si="447"/>
        <v>0</v>
      </c>
      <c r="W659" s="53">
        <f t="shared" si="448"/>
        <v>0</v>
      </c>
      <c r="X659" s="53">
        <f t="shared" si="449"/>
        <v>0</v>
      </c>
      <c r="Y659" s="53">
        <f t="shared" si="450"/>
        <v>0</v>
      </c>
      <c r="Z659" s="53">
        <f t="shared" si="451"/>
        <v>0</v>
      </c>
      <c r="AB659" s="53">
        <f t="shared" si="438"/>
        <v>0</v>
      </c>
      <c r="AC659" s="53">
        <f t="shared" si="439"/>
        <v>0</v>
      </c>
      <c r="AD659" s="53">
        <f t="shared" si="440"/>
        <v>0</v>
      </c>
      <c r="AE659" s="53">
        <f t="shared" si="441"/>
        <v>0</v>
      </c>
      <c r="AF659" s="53">
        <f t="shared" si="442"/>
        <v>0</v>
      </c>
    </row>
    <row r="660" spans="2:32">
      <c r="B660" s="43" t="str">
        <f t="shared" si="435"/>
        <v>Asset 106</v>
      </c>
      <c r="F660" s="43" t="str">
        <f t="shared" ref="F660:L660" si="488">F164</f>
        <v>37 ICT middelen 1</v>
      </c>
      <c r="G660" s="43">
        <f t="shared" si="488"/>
        <v>2003</v>
      </c>
      <c r="H660" s="48">
        <f t="shared" si="488"/>
        <v>869353.66999999993</v>
      </c>
      <c r="I660" s="43">
        <f t="shared" si="488"/>
        <v>2021</v>
      </c>
      <c r="J660" s="43">
        <f t="shared" si="488"/>
        <v>5</v>
      </c>
      <c r="K660" s="43">
        <f t="shared" si="488"/>
        <v>1</v>
      </c>
      <c r="L660" s="48">
        <f t="shared" si="488"/>
        <v>0</v>
      </c>
      <c r="N660" s="44">
        <f t="shared" si="437"/>
        <v>0</v>
      </c>
      <c r="P660" s="49">
        <f t="shared" si="446"/>
        <v>0</v>
      </c>
      <c r="Q660" s="49">
        <f t="shared" si="446"/>
        <v>0</v>
      </c>
      <c r="R660" s="49">
        <f t="shared" si="446"/>
        <v>0</v>
      </c>
      <c r="S660" s="49">
        <f t="shared" si="446"/>
        <v>0</v>
      </c>
      <c r="T660" s="49">
        <f t="shared" si="446"/>
        <v>0</v>
      </c>
      <c r="V660" s="53">
        <f t="shared" si="447"/>
        <v>0</v>
      </c>
      <c r="W660" s="53">
        <f t="shared" si="448"/>
        <v>0</v>
      </c>
      <c r="X660" s="53">
        <f t="shared" si="449"/>
        <v>0</v>
      </c>
      <c r="Y660" s="53">
        <f t="shared" si="450"/>
        <v>0</v>
      </c>
      <c r="Z660" s="53">
        <f t="shared" si="451"/>
        <v>0</v>
      </c>
      <c r="AB660" s="53">
        <f t="shared" si="438"/>
        <v>0</v>
      </c>
      <c r="AC660" s="53">
        <f t="shared" si="439"/>
        <v>0</v>
      </c>
      <c r="AD660" s="53">
        <f t="shared" si="440"/>
        <v>0</v>
      </c>
      <c r="AE660" s="53">
        <f t="shared" si="441"/>
        <v>0</v>
      </c>
      <c r="AF660" s="53">
        <f t="shared" si="442"/>
        <v>0</v>
      </c>
    </row>
    <row r="661" spans="2:32">
      <c r="B661" s="43" t="str">
        <f t="shared" si="435"/>
        <v>Asset 107</v>
      </c>
      <c r="F661" s="43" t="str">
        <f t="shared" ref="F661:L661" si="489">F165</f>
        <v>37 ICT middelen 1 (gaschromatografen en comptabele meting)</v>
      </c>
      <c r="G661" s="43">
        <f t="shared" si="489"/>
        <v>2003</v>
      </c>
      <c r="H661" s="48">
        <f t="shared" si="489"/>
        <v>1210667.97</v>
      </c>
      <c r="I661" s="43">
        <f t="shared" si="489"/>
        <v>2021</v>
      </c>
      <c r="J661" s="43">
        <f t="shared" si="489"/>
        <v>5</v>
      </c>
      <c r="K661" s="43">
        <f t="shared" si="489"/>
        <v>0</v>
      </c>
      <c r="L661" s="48">
        <f t="shared" si="489"/>
        <v>0</v>
      </c>
      <c r="N661" s="44">
        <f t="shared" si="437"/>
        <v>0</v>
      </c>
      <c r="P661" s="49">
        <f t="shared" si="446"/>
        <v>0</v>
      </c>
      <c r="Q661" s="49">
        <f t="shared" si="446"/>
        <v>0</v>
      </c>
      <c r="R661" s="49">
        <f t="shared" si="446"/>
        <v>0</v>
      </c>
      <c r="S661" s="49">
        <f t="shared" si="446"/>
        <v>0</v>
      </c>
      <c r="T661" s="49">
        <f t="shared" si="446"/>
        <v>0</v>
      </c>
      <c r="V661" s="53">
        <f t="shared" si="447"/>
        <v>0</v>
      </c>
      <c r="W661" s="53">
        <f t="shared" si="448"/>
        <v>0</v>
      </c>
      <c r="X661" s="53">
        <f t="shared" si="449"/>
        <v>0</v>
      </c>
      <c r="Y661" s="53">
        <f t="shared" si="450"/>
        <v>0</v>
      </c>
      <c r="Z661" s="53">
        <f t="shared" si="451"/>
        <v>0</v>
      </c>
      <c r="AB661" s="53">
        <f t="shared" si="438"/>
        <v>0</v>
      </c>
      <c r="AC661" s="53">
        <f t="shared" si="439"/>
        <v>0</v>
      </c>
      <c r="AD661" s="53">
        <f t="shared" si="440"/>
        <v>0</v>
      </c>
      <c r="AE661" s="53">
        <f t="shared" si="441"/>
        <v>0</v>
      </c>
      <c r="AF661" s="53">
        <f t="shared" si="442"/>
        <v>0</v>
      </c>
    </row>
    <row r="662" spans="2:32">
      <c r="B662" s="43" t="str">
        <f t="shared" si="435"/>
        <v>Asset 108</v>
      </c>
      <c r="F662" s="43" t="str">
        <f t="shared" ref="F662:L662" si="490">F166</f>
        <v>10 Gereedschap</v>
      </c>
      <c r="G662" s="43">
        <f t="shared" si="490"/>
        <v>2003</v>
      </c>
      <c r="H662" s="48">
        <f t="shared" si="490"/>
        <v>62325</v>
      </c>
      <c r="I662" s="43">
        <f t="shared" si="490"/>
        <v>2021</v>
      </c>
      <c r="J662" s="43">
        <f t="shared" si="490"/>
        <v>10</v>
      </c>
      <c r="K662" s="43">
        <f t="shared" si="490"/>
        <v>1</v>
      </c>
      <c r="L662" s="48">
        <f t="shared" si="490"/>
        <v>0</v>
      </c>
      <c r="N662" s="44">
        <f t="shared" si="437"/>
        <v>0</v>
      </c>
      <c r="P662" s="49">
        <f t="shared" si="446"/>
        <v>0</v>
      </c>
      <c r="Q662" s="49">
        <f t="shared" si="446"/>
        <v>0</v>
      </c>
      <c r="R662" s="49">
        <f t="shared" si="446"/>
        <v>0</v>
      </c>
      <c r="S662" s="49">
        <f t="shared" si="446"/>
        <v>0</v>
      </c>
      <c r="T662" s="49">
        <f t="shared" si="446"/>
        <v>0</v>
      </c>
      <c r="V662" s="53">
        <f t="shared" si="447"/>
        <v>0</v>
      </c>
      <c r="W662" s="53">
        <f t="shared" si="448"/>
        <v>0</v>
      </c>
      <c r="X662" s="53">
        <f t="shared" si="449"/>
        <v>0</v>
      </c>
      <c r="Y662" s="53">
        <f t="shared" si="450"/>
        <v>0</v>
      </c>
      <c r="Z662" s="53">
        <f t="shared" si="451"/>
        <v>0</v>
      </c>
      <c r="AB662" s="53">
        <f t="shared" si="438"/>
        <v>0</v>
      </c>
      <c r="AC662" s="53">
        <f t="shared" si="439"/>
        <v>0</v>
      </c>
      <c r="AD662" s="53">
        <f t="shared" si="440"/>
        <v>0</v>
      </c>
      <c r="AE662" s="53">
        <f t="shared" si="441"/>
        <v>0</v>
      </c>
      <c r="AF662" s="53">
        <f t="shared" si="442"/>
        <v>0</v>
      </c>
    </row>
    <row r="663" spans="2:32">
      <c r="B663" s="43" t="str">
        <f t="shared" si="435"/>
        <v>Asset 109</v>
      </c>
      <c r="F663" s="43" t="str">
        <f t="shared" ref="F663:L663" si="491">F167</f>
        <v>06 Utiliteitsgebouwen</v>
      </c>
      <c r="G663" s="43">
        <f t="shared" si="491"/>
        <v>2003</v>
      </c>
      <c r="H663" s="48">
        <f t="shared" si="491"/>
        <v>206366.74</v>
      </c>
      <c r="I663" s="43">
        <f t="shared" si="491"/>
        <v>2021</v>
      </c>
      <c r="J663" s="43">
        <f t="shared" si="491"/>
        <v>30</v>
      </c>
      <c r="K663" s="43">
        <f t="shared" si="491"/>
        <v>0</v>
      </c>
      <c r="L663" s="48">
        <f t="shared" si="491"/>
        <v>105414.90479883776</v>
      </c>
      <c r="N663" s="44">
        <f t="shared" si="437"/>
        <v>11.5</v>
      </c>
      <c r="P663" s="49">
        <f t="shared" si="446"/>
        <v>9166.5134607685013</v>
      </c>
      <c r="Q663" s="49">
        <f t="shared" si="446"/>
        <v>9166.5134607685013</v>
      </c>
      <c r="R663" s="49">
        <f t="shared" si="446"/>
        <v>9166.5134607685013</v>
      </c>
      <c r="S663" s="49">
        <f t="shared" si="446"/>
        <v>9166.5134607685013</v>
      </c>
      <c r="T663" s="49">
        <f t="shared" si="446"/>
        <v>9166.5134607685013</v>
      </c>
      <c r="V663" s="53">
        <f t="shared" si="447"/>
        <v>96248.391338069254</v>
      </c>
      <c r="W663" s="53">
        <f t="shared" si="448"/>
        <v>87081.877877300751</v>
      </c>
      <c r="X663" s="53">
        <f t="shared" si="449"/>
        <v>77915.364416532248</v>
      </c>
      <c r="Y663" s="53">
        <f t="shared" si="450"/>
        <v>68748.850955763744</v>
      </c>
      <c r="Z663" s="53">
        <f t="shared" si="451"/>
        <v>59582.337494995241</v>
      </c>
      <c r="AB663" s="53">
        <f t="shared" si="438"/>
        <v>12438.958766262856</v>
      </c>
      <c r="AC663" s="53">
        <f t="shared" si="439"/>
        <v>12040.215430719427</v>
      </c>
      <c r="AD663" s="53">
        <f t="shared" si="440"/>
        <v>12127.297308596726</v>
      </c>
      <c r="AE663" s="53">
        <f t="shared" si="441"/>
        <v>11778.969797087524</v>
      </c>
      <c r="AF663" s="53">
        <f t="shared" si="442"/>
        <v>11430.64228557832</v>
      </c>
    </row>
    <row r="664" spans="2:32">
      <c r="B664" s="43" t="str">
        <f t="shared" si="435"/>
        <v>Asset 110</v>
      </c>
      <c r="F664" s="43" t="str">
        <f t="shared" ref="F664:L664" si="492">F168</f>
        <v>13 Aanhangwagens</v>
      </c>
      <c r="G664" s="43">
        <f t="shared" si="492"/>
        <v>2003</v>
      </c>
      <c r="H664" s="48">
        <f t="shared" si="492"/>
        <v>1830.54</v>
      </c>
      <c r="I664" s="43">
        <f t="shared" si="492"/>
        <v>2021</v>
      </c>
      <c r="J664" s="43">
        <f t="shared" si="492"/>
        <v>10</v>
      </c>
      <c r="K664" s="43">
        <f t="shared" si="492"/>
        <v>1</v>
      </c>
      <c r="L664" s="48">
        <f t="shared" si="492"/>
        <v>0</v>
      </c>
      <c r="N664" s="44">
        <f t="shared" si="437"/>
        <v>0</v>
      </c>
      <c r="P664" s="49">
        <f t="shared" si="446"/>
        <v>0</v>
      </c>
      <c r="Q664" s="49">
        <f t="shared" si="446"/>
        <v>0</v>
      </c>
      <c r="R664" s="49">
        <f t="shared" si="446"/>
        <v>0</v>
      </c>
      <c r="S664" s="49">
        <f t="shared" si="446"/>
        <v>0</v>
      </c>
      <c r="T664" s="49">
        <f t="shared" si="446"/>
        <v>0</v>
      </c>
      <c r="V664" s="53">
        <f t="shared" si="447"/>
        <v>0</v>
      </c>
      <c r="W664" s="53">
        <f t="shared" si="448"/>
        <v>0</v>
      </c>
      <c r="X664" s="53">
        <f t="shared" si="449"/>
        <v>0</v>
      </c>
      <c r="Y664" s="53">
        <f t="shared" si="450"/>
        <v>0</v>
      </c>
      <c r="Z664" s="53">
        <f t="shared" si="451"/>
        <v>0</v>
      </c>
      <c r="AB664" s="53">
        <f t="shared" si="438"/>
        <v>0</v>
      </c>
      <c r="AC664" s="53">
        <f t="shared" si="439"/>
        <v>0</v>
      </c>
      <c r="AD664" s="53">
        <f t="shared" si="440"/>
        <v>0</v>
      </c>
      <c r="AE664" s="53">
        <f t="shared" si="441"/>
        <v>0</v>
      </c>
      <c r="AF664" s="53">
        <f t="shared" si="442"/>
        <v>0</v>
      </c>
    </row>
    <row r="665" spans="2:32">
      <c r="B665" s="43" t="str">
        <f t="shared" si="435"/>
        <v>Asset 111</v>
      </c>
      <c r="F665" s="43" t="str">
        <f t="shared" ref="F665:L665" si="493">F169</f>
        <v>37 ICT middelen 1</v>
      </c>
      <c r="G665" s="43">
        <f t="shared" si="493"/>
        <v>2004</v>
      </c>
      <c r="H665" s="48">
        <f t="shared" si="493"/>
        <v>2583848.4300000002</v>
      </c>
      <c r="I665" s="43">
        <f t="shared" si="493"/>
        <v>2021</v>
      </c>
      <c r="J665" s="43">
        <f t="shared" si="493"/>
        <v>5</v>
      </c>
      <c r="K665" s="43">
        <f t="shared" si="493"/>
        <v>1</v>
      </c>
      <c r="L665" s="48">
        <f t="shared" si="493"/>
        <v>0</v>
      </c>
      <c r="N665" s="44">
        <f t="shared" si="437"/>
        <v>0</v>
      </c>
      <c r="P665" s="49">
        <f t="shared" si="446"/>
        <v>0</v>
      </c>
      <c r="Q665" s="49">
        <f t="shared" si="446"/>
        <v>0</v>
      </c>
      <c r="R665" s="49">
        <f t="shared" si="446"/>
        <v>0</v>
      </c>
      <c r="S665" s="49">
        <f t="shared" si="446"/>
        <v>0</v>
      </c>
      <c r="T665" s="49">
        <f t="shared" si="446"/>
        <v>0</v>
      </c>
      <c r="V665" s="53">
        <f t="shared" si="447"/>
        <v>0</v>
      </c>
      <c r="W665" s="53">
        <f t="shared" si="448"/>
        <v>0</v>
      </c>
      <c r="X665" s="53">
        <f t="shared" si="449"/>
        <v>0</v>
      </c>
      <c r="Y665" s="53">
        <f t="shared" si="450"/>
        <v>0</v>
      </c>
      <c r="Z665" s="53">
        <f t="shared" si="451"/>
        <v>0</v>
      </c>
      <c r="AB665" s="53">
        <f t="shared" si="438"/>
        <v>0</v>
      </c>
      <c r="AC665" s="53">
        <f t="shared" si="439"/>
        <v>0</v>
      </c>
      <c r="AD665" s="53">
        <f t="shared" si="440"/>
        <v>0</v>
      </c>
      <c r="AE665" s="53">
        <f t="shared" si="441"/>
        <v>0</v>
      </c>
      <c r="AF665" s="53">
        <f t="shared" si="442"/>
        <v>0</v>
      </c>
    </row>
    <row r="666" spans="2:32">
      <c r="B666" s="43" t="str">
        <f t="shared" si="435"/>
        <v>Asset 112</v>
      </c>
      <c r="F666" s="43" t="str">
        <f t="shared" ref="F666:L666" si="494">F170</f>
        <v>37 ICT middelen 1 (gaschromatografen en comptabele meting)</v>
      </c>
      <c r="G666" s="43">
        <f t="shared" si="494"/>
        <v>2004</v>
      </c>
      <c r="H666" s="48">
        <f t="shared" si="494"/>
        <v>263122.5</v>
      </c>
      <c r="I666" s="43">
        <f t="shared" si="494"/>
        <v>2021</v>
      </c>
      <c r="J666" s="43">
        <f t="shared" si="494"/>
        <v>5</v>
      </c>
      <c r="K666" s="43">
        <f t="shared" si="494"/>
        <v>0</v>
      </c>
      <c r="L666" s="48">
        <f t="shared" si="494"/>
        <v>0</v>
      </c>
      <c r="N666" s="44">
        <f t="shared" si="437"/>
        <v>0</v>
      </c>
      <c r="P666" s="49">
        <f t="shared" si="446"/>
        <v>0</v>
      </c>
      <c r="Q666" s="49">
        <f t="shared" si="446"/>
        <v>0</v>
      </c>
      <c r="R666" s="49">
        <f t="shared" si="446"/>
        <v>0</v>
      </c>
      <c r="S666" s="49">
        <f t="shared" si="446"/>
        <v>0</v>
      </c>
      <c r="T666" s="49">
        <f t="shared" si="446"/>
        <v>0</v>
      </c>
      <c r="V666" s="53">
        <f t="shared" si="447"/>
        <v>0</v>
      </c>
      <c r="W666" s="53">
        <f t="shared" si="448"/>
        <v>0</v>
      </c>
      <c r="X666" s="53">
        <f t="shared" si="449"/>
        <v>0</v>
      </c>
      <c r="Y666" s="53">
        <f t="shared" si="450"/>
        <v>0</v>
      </c>
      <c r="Z666" s="53">
        <f t="shared" si="451"/>
        <v>0</v>
      </c>
      <c r="AB666" s="53">
        <f t="shared" si="438"/>
        <v>0</v>
      </c>
      <c r="AC666" s="53">
        <f t="shared" si="439"/>
        <v>0</v>
      </c>
      <c r="AD666" s="53">
        <f t="shared" si="440"/>
        <v>0</v>
      </c>
      <c r="AE666" s="53">
        <f t="shared" si="441"/>
        <v>0</v>
      </c>
      <c r="AF666" s="53">
        <f t="shared" si="442"/>
        <v>0</v>
      </c>
    </row>
    <row r="667" spans="2:32">
      <c r="B667" s="43" t="str">
        <f t="shared" si="435"/>
        <v>Asset 113</v>
      </c>
      <c r="F667" s="43" t="str">
        <f t="shared" ref="F667:L667" si="495">F171</f>
        <v>09 Bedrijfsinventaris</v>
      </c>
      <c r="G667" s="43">
        <f t="shared" si="495"/>
        <v>2004</v>
      </c>
      <c r="H667" s="48">
        <f t="shared" si="495"/>
        <v>142655</v>
      </c>
      <c r="I667" s="43">
        <f t="shared" si="495"/>
        <v>2021</v>
      </c>
      <c r="J667" s="43">
        <f t="shared" si="495"/>
        <v>10</v>
      </c>
      <c r="K667" s="43">
        <f t="shared" si="495"/>
        <v>1</v>
      </c>
      <c r="L667" s="48">
        <f t="shared" si="495"/>
        <v>0</v>
      </c>
      <c r="N667" s="44">
        <f t="shared" si="437"/>
        <v>0</v>
      </c>
      <c r="P667" s="49">
        <f t="shared" si="446"/>
        <v>0</v>
      </c>
      <c r="Q667" s="49">
        <f t="shared" si="446"/>
        <v>0</v>
      </c>
      <c r="R667" s="49">
        <f t="shared" si="446"/>
        <v>0</v>
      </c>
      <c r="S667" s="49">
        <f t="shared" si="446"/>
        <v>0</v>
      </c>
      <c r="T667" s="49">
        <f t="shared" si="446"/>
        <v>0</v>
      </c>
      <c r="V667" s="53">
        <f t="shared" si="447"/>
        <v>0</v>
      </c>
      <c r="W667" s="53">
        <f t="shared" si="448"/>
        <v>0</v>
      </c>
      <c r="X667" s="53">
        <f t="shared" si="449"/>
        <v>0</v>
      </c>
      <c r="Y667" s="53">
        <f t="shared" si="450"/>
        <v>0</v>
      </c>
      <c r="Z667" s="53">
        <f t="shared" si="451"/>
        <v>0</v>
      </c>
      <c r="AB667" s="53">
        <f t="shared" si="438"/>
        <v>0</v>
      </c>
      <c r="AC667" s="53">
        <f t="shared" si="439"/>
        <v>0</v>
      </c>
      <c r="AD667" s="53">
        <f t="shared" si="440"/>
        <v>0</v>
      </c>
      <c r="AE667" s="53">
        <f t="shared" si="441"/>
        <v>0</v>
      </c>
      <c r="AF667" s="53">
        <f t="shared" si="442"/>
        <v>0</v>
      </c>
    </row>
    <row r="668" spans="2:32">
      <c r="B668" s="43" t="str">
        <f t="shared" si="435"/>
        <v>Asset 114</v>
      </c>
      <c r="F668" s="43" t="str">
        <f t="shared" ref="F668:L668" si="496">F172</f>
        <v>11 Werktuigen</v>
      </c>
      <c r="G668" s="43">
        <f t="shared" si="496"/>
        <v>2004</v>
      </c>
      <c r="H668" s="48">
        <f t="shared" si="496"/>
        <v>77020.09</v>
      </c>
      <c r="I668" s="43">
        <f t="shared" si="496"/>
        <v>2021</v>
      </c>
      <c r="J668" s="43">
        <f t="shared" si="496"/>
        <v>10</v>
      </c>
      <c r="K668" s="43">
        <f t="shared" si="496"/>
        <v>1</v>
      </c>
      <c r="L668" s="48">
        <f t="shared" si="496"/>
        <v>0</v>
      </c>
      <c r="N668" s="44">
        <f t="shared" si="437"/>
        <v>0</v>
      </c>
      <c r="P668" s="49">
        <f t="shared" si="446"/>
        <v>0</v>
      </c>
      <c r="Q668" s="49">
        <f t="shared" si="446"/>
        <v>0</v>
      </c>
      <c r="R668" s="49">
        <f t="shared" si="446"/>
        <v>0</v>
      </c>
      <c r="S668" s="49">
        <f t="shared" si="446"/>
        <v>0</v>
      </c>
      <c r="T668" s="49">
        <f t="shared" si="446"/>
        <v>0</v>
      </c>
      <c r="V668" s="53">
        <f t="shared" si="447"/>
        <v>0</v>
      </c>
      <c r="W668" s="53">
        <f t="shared" si="448"/>
        <v>0</v>
      </c>
      <c r="X668" s="53">
        <f t="shared" si="449"/>
        <v>0</v>
      </c>
      <c r="Y668" s="53">
        <f t="shared" si="450"/>
        <v>0</v>
      </c>
      <c r="Z668" s="53">
        <f t="shared" si="451"/>
        <v>0</v>
      </c>
      <c r="AB668" s="53">
        <f t="shared" si="438"/>
        <v>0</v>
      </c>
      <c r="AC668" s="53">
        <f t="shared" si="439"/>
        <v>0</v>
      </c>
      <c r="AD668" s="53">
        <f t="shared" si="440"/>
        <v>0</v>
      </c>
      <c r="AE668" s="53">
        <f t="shared" si="441"/>
        <v>0</v>
      </c>
      <c r="AF668" s="53">
        <f t="shared" si="442"/>
        <v>0</v>
      </c>
    </row>
    <row r="669" spans="2:32">
      <c r="B669" s="43" t="str">
        <f t="shared" si="435"/>
        <v>Asset 115</v>
      </c>
      <c r="F669" s="43" t="str">
        <f t="shared" ref="F669:L669" si="497">F173</f>
        <v>14 Overig rollend materieel</v>
      </c>
      <c r="G669" s="43">
        <f t="shared" si="497"/>
        <v>2004</v>
      </c>
      <c r="H669" s="48">
        <f t="shared" si="497"/>
        <v>195332.07</v>
      </c>
      <c r="I669" s="43">
        <f t="shared" si="497"/>
        <v>2021</v>
      </c>
      <c r="J669" s="43">
        <f t="shared" si="497"/>
        <v>10</v>
      </c>
      <c r="K669" s="43">
        <f t="shared" si="497"/>
        <v>1</v>
      </c>
      <c r="L669" s="48">
        <f t="shared" si="497"/>
        <v>0</v>
      </c>
      <c r="N669" s="44">
        <f t="shared" si="437"/>
        <v>0</v>
      </c>
      <c r="P669" s="49">
        <f t="shared" si="446"/>
        <v>0</v>
      </c>
      <c r="Q669" s="49">
        <f t="shared" si="446"/>
        <v>0</v>
      </c>
      <c r="R669" s="49">
        <f t="shared" si="446"/>
        <v>0</v>
      </c>
      <c r="S669" s="49">
        <f t="shared" si="446"/>
        <v>0</v>
      </c>
      <c r="T669" s="49">
        <f t="shared" si="446"/>
        <v>0</v>
      </c>
      <c r="V669" s="53">
        <f t="shared" si="447"/>
        <v>0</v>
      </c>
      <c r="W669" s="53">
        <f t="shared" si="448"/>
        <v>0</v>
      </c>
      <c r="X669" s="53">
        <f t="shared" si="449"/>
        <v>0</v>
      </c>
      <c r="Y669" s="53">
        <f t="shared" si="450"/>
        <v>0</v>
      </c>
      <c r="Z669" s="53">
        <f t="shared" si="451"/>
        <v>0</v>
      </c>
      <c r="AB669" s="53">
        <f t="shared" si="438"/>
        <v>0</v>
      </c>
      <c r="AC669" s="53">
        <f t="shared" si="439"/>
        <v>0</v>
      </c>
      <c r="AD669" s="53">
        <f t="shared" si="440"/>
        <v>0</v>
      </c>
      <c r="AE669" s="53">
        <f t="shared" si="441"/>
        <v>0</v>
      </c>
      <c r="AF669" s="53">
        <f t="shared" si="442"/>
        <v>0</v>
      </c>
    </row>
    <row r="670" spans="2:32">
      <c r="B670" s="43" t="str">
        <f t="shared" si="435"/>
        <v>Asset 116</v>
      </c>
      <c r="F670" s="43" t="str">
        <f t="shared" ref="F670:L670" si="498">F174</f>
        <v>13 Aanhangwagens</v>
      </c>
      <c r="G670" s="43">
        <f t="shared" si="498"/>
        <v>2004</v>
      </c>
      <c r="H670" s="48">
        <f t="shared" si="498"/>
        <v>1265</v>
      </c>
      <c r="I670" s="43">
        <f t="shared" si="498"/>
        <v>2021</v>
      </c>
      <c r="J670" s="43">
        <f t="shared" si="498"/>
        <v>10</v>
      </c>
      <c r="K670" s="43">
        <f t="shared" si="498"/>
        <v>1</v>
      </c>
      <c r="L670" s="48">
        <f t="shared" si="498"/>
        <v>0</v>
      </c>
      <c r="N670" s="44">
        <f t="shared" si="437"/>
        <v>0</v>
      </c>
      <c r="P670" s="49">
        <f t="shared" si="446"/>
        <v>0</v>
      </c>
      <c r="Q670" s="49">
        <f t="shared" si="446"/>
        <v>0</v>
      </c>
      <c r="R670" s="49">
        <f t="shared" si="446"/>
        <v>0</v>
      </c>
      <c r="S670" s="49">
        <f t="shared" si="446"/>
        <v>0</v>
      </c>
      <c r="T670" s="49">
        <f t="shared" si="446"/>
        <v>0</v>
      </c>
      <c r="V670" s="53">
        <f t="shared" si="447"/>
        <v>0</v>
      </c>
      <c r="W670" s="53">
        <f t="shared" si="448"/>
        <v>0</v>
      </c>
      <c r="X670" s="53">
        <f t="shared" si="449"/>
        <v>0</v>
      </c>
      <c r="Y670" s="53">
        <f t="shared" si="450"/>
        <v>0</v>
      </c>
      <c r="Z670" s="53">
        <f t="shared" si="451"/>
        <v>0</v>
      </c>
      <c r="AB670" s="53">
        <f t="shared" si="438"/>
        <v>0</v>
      </c>
      <c r="AC670" s="53">
        <f t="shared" si="439"/>
        <v>0</v>
      </c>
      <c r="AD670" s="53">
        <f t="shared" si="440"/>
        <v>0</v>
      </c>
      <c r="AE670" s="53">
        <f t="shared" si="441"/>
        <v>0</v>
      </c>
      <c r="AF670" s="53">
        <f t="shared" si="442"/>
        <v>0</v>
      </c>
    </row>
    <row r="671" spans="2:32">
      <c r="B671" s="43" t="str">
        <f t="shared" si="435"/>
        <v>Asset 117</v>
      </c>
      <c r="F671" s="43" t="str">
        <f t="shared" ref="F671:L671" si="499">F175</f>
        <v>08 Inrichting gebouwen</v>
      </c>
      <c r="G671" s="43">
        <f t="shared" si="499"/>
        <v>2004</v>
      </c>
      <c r="H671" s="48">
        <f t="shared" si="499"/>
        <v>62865.23</v>
      </c>
      <c r="I671" s="43">
        <f t="shared" si="499"/>
        <v>2021</v>
      </c>
      <c r="J671" s="43">
        <f t="shared" si="499"/>
        <v>10</v>
      </c>
      <c r="K671" s="43">
        <f t="shared" si="499"/>
        <v>0</v>
      </c>
      <c r="L671" s="48">
        <f t="shared" si="499"/>
        <v>0</v>
      </c>
      <c r="N671" s="44">
        <f t="shared" si="437"/>
        <v>0</v>
      </c>
      <c r="P671" s="49">
        <f t="shared" si="446"/>
        <v>0</v>
      </c>
      <c r="Q671" s="49">
        <f t="shared" si="446"/>
        <v>0</v>
      </c>
      <c r="R671" s="49">
        <f t="shared" si="446"/>
        <v>0</v>
      </c>
      <c r="S671" s="49">
        <f t="shared" si="446"/>
        <v>0</v>
      </c>
      <c r="T671" s="49">
        <f t="shared" si="446"/>
        <v>0</v>
      </c>
      <c r="V671" s="53">
        <f t="shared" si="447"/>
        <v>0</v>
      </c>
      <c r="W671" s="53">
        <f t="shared" si="448"/>
        <v>0</v>
      </c>
      <c r="X671" s="53">
        <f t="shared" si="449"/>
        <v>0</v>
      </c>
      <c r="Y671" s="53">
        <f t="shared" si="450"/>
        <v>0</v>
      </c>
      <c r="Z671" s="53">
        <f t="shared" si="451"/>
        <v>0</v>
      </c>
      <c r="AB671" s="53">
        <f t="shared" si="438"/>
        <v>0</v>
      </c>
      <c r="AC671" s="53">
        <f t="shared" si="439"/>
        <v>0</v>
      </c>
      <c r="AD671" s="53">
        <f t="shared" si="440"/>
        <v>0</v>
      </c>
      <c r="AE671" s="53">
        <f t="shared" si="441"/>
        <v>0</v>
      </c>
      <c r="AF671" s="53">
        <f t="shared" si="442"/>
        <v>0</v>
      </c>
    </row>
    <row r="672" spans="2:32">
      <c r="B672" s="43" t="str">
        <f t="shared" si="435"/>
        <v>Asset 118</v>
      </c>
      <c r="F672" s="43" t="str">
        <f t="shared" ref="F672:L672" si="500">F176</f>
        <v>12 Motorvoertuigen</v>
      </c>
      <c r="G672" s="43">
        <f t="shared" si="500"/>
        <v>2004</v>
      </c>
      <c r="H672" s="48">
        <f t="shared" si="500"/>
        <v>47369.03</v>
      </c>
      <c r="I672" s="43">
        <f t="shared" si="500"/>
        <v>2021</v>
      </c>
      <c r="J672" s="43">
        <f t="shared" si="500"/>
        <v>10</v>
      </c>
      <c r="K672" s="43">
        <f t="shared" si="500"/>
        <v>1</v>
      </c>
      <c r="L672" s="48">
        <f t="shared" si="500"/>
        <v>0</v>
      </c>
      <c r="N672" s="44">
        <f t="shared" si="437"/>
        <v>0</v>
      </c>
      <c r="P672" s="49">
        <f t="shared" si="446"/>
        <v>0</v>
      </c>
      <c r="Q672" s="49">
        <f t="shared" si="446"/>
        <v>0</v>
      </c>
      <c r="R672" s="49">
        <f t="shared" si="446"/>
        <v>0</v>
      </c>
      <c r="S672" s="49">
        <f t="shared" si="446"/>
        <v>0</v>
      </c>
      <c r="T672" s="49">
        <f t="shared" si="446"/>
        <v>0</v>
      </c>
      <c r="V672" s="53">
        <f t="shared" si="447"/>
        <v>0</v>
      </c>
      <c r="W672" s="53">
        <f t="shared" si="448"/>
        <v>0</v>
      </c>
      <c r="X672" s="53">
        <f t="shared" si="449"/>
        <v>0</v>
      </c>
      <c r="Y672" s="53">
        <f t="shared" si="450"/>
        <v>0</v>
      </c>
      <c r="Z672" s="53">
        <f t="shared" si="451"/>
        <v>0</v>
      </c>
      <c r="AB672" s="53">
        <f t="shared" si="438"/>
        <v>0</v>
      </c>
      <c r="AC672" s="53">
        <f t="shared" si="439"/>
        <v>0</v>
      </c>
      <c r="AD672" s="53">
        <f t="shared" si="440"/>
        <v>0</v>
      </c>
      <c r="AE672" s="53">
        <f t="shared" si="441"/>
        <v>0</v>
      </c>
      <c r="AF672" s="53">
        <f t="shared" si="442"/>
        <v>0</v>
      </c>
    </row>
    <row r="673" spans="2:32">
      <c r="B673" s="43" t="str">
        <f t="shared" si="435"/>
        <v>Asset 119</v>
      </c>
      <c r="F673" s="43" t="str">
        <f t="shared" ref="F673:L673" si="501">F177</f>
        <v>06 Utiliteitsgebouwen</v>
      </c>
      <c r="G673" s="43">
        <f t="shared" si="501"/>
        <v>2005</v>
      </c>
      <c r="H673" s="48">
        <f t="shared" si="501"/>
        <v>13716.41</v>
      </c>
      <c r="I673" s="43">
        <f t="shared" si="501"/>
        <v>2021</v>
      </c>
      <c r="J673" s="43">
        <f t="shared" si="501"/>
        <v>30</v>
      </c>
      <c r="K673" s="43">
        <f t="shared" si="501"/>
        <v>0</v>
      </c>
      <c r="L673" s="48">
        <f t="shared" si="501"/>
        <v>7968.2289834864932</v>
      </c>
      <c r="N673" s="44">
        <f t="shared" si="437"/>
        <v>13.5</v>
      </c>
      <c r="P673" s="49">
        <f t="shared" si="446"/>
        <v>590.23918396196245</v>
      </c>
      <c r="Q673" s="49">
        <f t="shared" si="446"/>
        <v>590.23918396196245</v>
      </c>
      <c r="R673" s="49">
        <f t="shared" si="446"/>
        <v>590.23918396196245</v>
      </c>
      <c r="S673" s="49">
        <f t="shared" si="446"/>
        <v>590.23918396196245</v>
      </c>
      <c r="T673" s="49">
        <f t="shared" si="446"/>
        <v>590.23918396196245</v>
      </c>
      <c r="V673" s="53">
        <f t="shared" si="447"/>
        <v>7377.989799524531</v>
      </c>
      <c r="W673" s="53">
        <f t="shared" si="448"/>
        <v>6787.7506155625688</v>
      </c>
      <c r="X673" s="53">
        <f t="shared" si="449"/>
        <v>6197.5114316006066</v>
      </c>
      <c r="Y673" s="53">
        <f t="shared" si="450"/>
        <v>5607.2722476386443</v>
      </c>
      <c r="Z673" s="53">
        <f t="shared" si="451"/>
        <v>5017.0330636766821</v>
      </c>
      <c r="AB673" s="53">
        <f t="shared" si="438"/>
        <v>841.09083714579651</v>
      </c>
      <c r="AC673" s="53">
        <f t="shared" si="439"/>
        <v>814.23495427552723</v>
      </c>
      <c r="AD673" s="53">
        <f t="shared" si="440"/>
        <v>825.74461836278556</v>
      </c>
      <c r="AE673" s="53">
        <f t="shared" si="441"/>
        <v>803.31552937223091</v>
      </c>
      <c r="AF673" s="53">
        <f t="shared" si="442"/>
        <v>780.88644038167638</v>
      </c>
    </row>
    <row r="674" spans="2:32">
      <c r="B674" s="43" t="str">
        <f t="shared" si="435"/>
        <v>Asset 120</v>
      </c>
      <c r="F674" s="43" t="str">
        <f t="shared" ref="F674:L674" si="502">F178</f>
        <v>13 Aanhangwagens</v>
      </c>
      <c r="G674" s="43">
        <f t="shared" si="502"/>
        <v>2005</v>
      </c>
      <c r="H674" s="48">
        <f t="shared" si="502"/>
        <v>5690.5</v>
      </c>
      <c r="I674" s="43">
        <f t="shared" si="502"/>
        <v>2021</v>
      </c>
      <c r="J674" s="43">
        <f t="shared" si="502"/>
        <v>10</v>
      </c>
      <c r="K674" s="43">
        <f t="shared" si="502"/>
        <v>1</v>
      </c>
      <c r="L674" s="48">
        <f t="shared" si="502"/>
        <v>0</v>
      </c>
      <c r="N674" s="44">
        <f t="shared" si="437"/>
        <v>0</v>
      </c>
      <c r="P674" s="49">
        <f t="shared" ref="P674:T724" si="503">IF(P$553&lt;=$G674+$J674,VDB($L674,0,$N674,P$553-2022,MIN(P$553-2021,$N674),1),0)</f>
        <v>0</v>
      </c>
      <c r="Q674" s="49">
        <f t="shared" si="503"/>
        <v>0</v>
      </c>
      <c r="R674" s="49">
        <f t="shared" si="503"/>
        <v>0</v>
      </c>
      <c r="S674" s="49">
        <f t="shared" si="503"/>
        <v>0</v>
      </c>
      <c r="T674" s="49">
        <f t="shared" si="503"/>
        <v>0</v>
      </c>
      <c r="V674" s="53">
        <f t="shared" si="447"/>
        <v>0</v>
      </c>
      <c r="W674" s="53">
        <f t="shared" si="448"/>
        <v>0</v>
      </c>
      <c r="X674" s="53">
        <f t="shared" si="449"/>
        <v>0</v>
      </c>
      <c r="Y674" s="53">
        <f t="shared" si="450"/>
        <v>0</v>
      </c>
      <c r="Z674" s="53">
        <f t="shared" si="451"/>
        <v>0</v>
      </c>
      <c r="AB674" s="53">
        <f t="shared" si="438"/>
        <v>0</v>
      </c>
      <c r="AC674" s="53">
        <f t="shared" si="439"/>
        <v>0</v>
      </c>
      <c r="AD674" s="53">
        <f t="shared" si="440"/>
        <v>0</v>
      </c>
      <c r="AE674" s="53">
        <f t="shared" si="441"/>
        <v>0</v>
      </c>
      <c r="AF674" s="53">
        <f t="shared" si="442"/>
        <v>0</v>
      </c>
    </row>
    <row r="675" spans="2:32">
      <c r="B675" s="43" t="str">
        <f t="shared" si="435"/>
        <v>Asset 121</v>
      </c>
      <c r="F675" s="43" t="str">
        <f t="shared" ref="F675:L675" si="504">F179</f>
        <v>08 Inrichting gebouwen</v>
      </c>
      <c r="G675" s="43">
        <f t="shared" si="504"/>
        <v>2005</v>
      </c>
      <c r="H675" s="48">
        <f t="shared" si="504"/>
        <v>149702.98000000001</v>
      </c>
      <c r="I675" s="43">
        <f t="shared" si="504"/>
        <v>2021</v>
      </c>
      <c r="J675" s="43">
        <f t="shared" si="504"/>
        <v>10</v>
      </c>
      <c r="K675" s="43">
        <f t="shared" si="504"/>
        <v>0</v>
      </c>
      <c r="L675" s="48">
        <f t="shared" si="504"/>
        <v>0</v>
      </c>
      <c r="N675" s="44">
        <f t="shared" si="437"/>
        <v>0</v>
      </c>
      <c r="P675" s="49">
        <f t="shared" si="503"/>
        <v>0</v>
      </c>
      <c r="Q675" s="49">
        <f t="shared" si="503"/>
        <v>0</v>
      </c>
      <c r="R675" s="49">
        <f t="shared" si="503"/>
        <v>0</v>
      </c>
      <c r="S675" s="49">
        <f t="shared" si="503"/>
        <v>0</v>
      </c>
      <c r="T675" s="49">
        <f t="shared" si="503"/>
        <v>0</v>
      </c>
      <c r="V675" s="53">
        <f t="shared" si="447"/>
        <v>0</v>
      </c>
      <c r="W675" s="53">
        <f t="shared" si="448"/>
        <v>0</v>
      </c>
      <c r="X675" s="53">
        <f t="shared" si="449"/>
        <v>0</v>
      </c>
      <c r="Y675" s="53">
        <f t="shared" si="450"/>
        <v>0</v>
      </c>
      <c r="Z675" s="53">
        <f t="shared" si="451"/>
        <v>0</v>
      </c>
      <c r="AB675" s="53">
        <f t="shared" si="438"/>
        <v>0</v>
      </c>
      <c r="AC675" s="53">
        <f t="shared" si="439"/>
        <v>0</v>
      </c>
      <c r="AD675" s="53">
        <f t="shared" si="440"/>
        <v>0</v>
      </c>
      <c r="AE675" s="53">
        <f t="shared" si="441"/>
        <v>0</v>
      </c>
      <c r="AF675" s="53">
        <f t="shared" si="442"/>
        <v>0</v>
      </c>
    </row>
    <row r="676" spans="2:32">
      <c r="B676" s="43" t="str">
        <f t="shared" si="435"/>
        <v>Asset 122</v>
      </c>
      <c r="F676" s="43" t="str">
        <f t="shared" ref="F676:L676" si="505">F180</f>
        <v>12 Motorvoertuigen</v>
      </c>
      <c r="G676" s="43">
        <f t="shared" si="505"/>
        <v>2005</v>
      </c>
      <c r="H676" s="48">
        <f t="shared" si="505"/>
        <v>144500</v>
      </c>
      <c r="I676" s="43">
        <f t="shared" si="505"/>
        <v>2021</v>
      </c>
      <c r="J676" s="43">
        <f t="shared" si="505"/>
        <v>10</v>
      </c>
      <c r="K676" s="43">
        <f t="shared" si="505"/>
        <v>1</v>
      </c>
      <c r="L676" s="48">
        <f t="shared" si="505"/>
        <v>0</v>
      </c>
      <c r="N676" s="44">
        <f t="shared" si="437"/>
        <v>0</v>
      </c>
      <c r="P676" s="49">
        <f t="shared" si="503"/>
        <v>0</v>
      </c>
      <c r="Q676" s="49">
        <f t="shared" si="503"/>
        <v>0</v>
      </c>
      <c r="R676" s="49">
        <f t="shared" si="503"/>
        <v>0</v>
      </c>
      <c r="S676" s="49">
        <f t="shared" si="503"/>
        <v>0</v>
      </c>
      <c r="T676" s="49">
        <f t="shared" si="503"/>
        <v>0</v>
      </c>
      <c r="V676" s="53">
        <f t="shared" si="447"/>
        <v>0</v>
      </c>
      <c r="W676" s="53">
        <f t="shared" si="448"/>
        <v>0</v>
      </c>
      <c r="X676" s="53">
        <f t="shared" si="449"/>
        <v>0</v>
      </c>
      <c r="Y676" s="53">
        <f t="shared" si="450"/>
        <v>0</v>
      </c>
      <c r="Z676" s="53">
        <f t="shared" si="451"/>
        <v>0</v>
      </c>
      <c r="AB676" s="53">
        <f t="shared" si="438"/>
        <v>0</v>
      </c>
      <c r="AC676" s="53">
        <f t="shared" si="439"/>
        <v>0</v>
      </c>
      <c r="AD676" s="53">
        <f t="shared" si="440"/>
        <v>0</v>
      </c>
      <c r="AE676" s="53">
        <f t="shared" si="441"/>
        <v>0</v>
      </c>
      <c r="AF676" s="53">
        <f t="shared" si="442"/>
        <v>0</v>
      </c>
    </row>
    <row r="677" spans="2:32">
      <c r="B677" s="43" t="str">
        <f t="shared" si="435"/>
        <v>Asset 123</v>
      </c>
      <c r="F677" s="43" t="str">
        <f t="shared" ref="F677:L677" si="506">F181</f>
        <v>09 Bedrijfsinventaris</v>
      </c>
      <c r="G677" s="43">
        <f t="shared" si="506"/>
        <v>2005</v>
      </c>
      <c r="H677" s="48">
        <f t="shared" si="506"/>
        <v>22500</v>
      </c>
      <c r="I677" s="43">
        <f t="shared" si="506"/>
        <v>2021</v>
      </c>
      <c r="J677" s="43">
        <f t="shared" si="506"/>
        <v>10</v>
      </c>
      <c r="K677" s="43">
        <f t="shared" si="506"/>
        <v>1</v>
      </c>
      <c r="L677" s="48">
        <f t="shared" si="506"/>
        <v>0</v>
      </c>
      <c r="N677" s="44">
        <f t="shared" si="437"/>
        <v>0</v>
      </c>
      <c r="P677" s="49">
        <f t="shared" si="503"/>
        <v>0</v>
      </c>
      <c r="Q677" s="49">
        <f t="shared" si="503"/>
        <v>0</v>
      </c>
      <c r="R677" s="49">
        <f t="shared" si="503"/>
        <v>0</v>
      </c>
      <c r="S677" s="49">
        <f t="shared" si="503"/>
        <v>0</v>
      </c>
      <c r="T677" s="49">
        <f t="shared" si="503"/>
        <v>0</v>
      </c>
      <c r="V677" s="53">
        <f t="shared" si="447"/>
        <v>0</v>
      </c>
      <c r="W677" s="53">
        <f t="shared" si="448"/>
        <v>0</v>
      </c>
      <c r="X677" s="53">
        <f t="shared" si="449"/>
        <v>0</v>
      </c>
      <c r="Y677" s="53">
        <f t="shared" si="450"/>
        <v>0</v>
      </c>
      <c r="Z677" s="53">
        <f t="shared" si="451"/>
        <v>0</v>
      </c>
      <c r="AB677" s="53">
        <f t="shared" si="438"/>
        <v>0</v>
      </c>
      <c r="AC677" s="53">
        <f t="shared" si="439"/>
        <v>0</v>
      </c>
      <c r="AD677" s="53">
        <f t="shared" si="440"/>
        <v>0</v>
      </c>
      <c r="AE677" s="53">
        <f t="shared" si="441"/>
        <v>0</v>
      </c>
      <c r="AF677" s="53">
        <f t="shared" si="442"/>
        <v>0</v>
      </c>
    </row>
    <row r="678" spans="2:32">
      <c r="B678" s="43" t="str">
        <f t="shared" si="435"/>
        <v>Asset 124</v>
      </c>
      <c r="F678" s="43" t="str">
        <f t="shared" ref="F678:L678" si="507">F182</f>
        <v>14 Overig rollend materieel</v>
      </c>
      <c r="G678" s="43">
        <f t="shared" si="507"/>
        <v>2006</v>
      </c>
      <c r="H678" s="48">
        <f t="shared" si="507"/>
        <v>23374</v>
      </c>
      <c r="I678" s="43">
        <f t="shared" si="507"/>
        <v>2021</v>
      </c>
      <c r="J678" s="43">
        <f t="shared" si="507"/>
        <v>10</v>
      </c>
      <c r="K678" s="43">
        <f t="shared" si="507"/>
        <v>1</v>
      </c>
      <c r="L678" s="48">
        <f t="shared" si="507"/>
        <v>0</v>
      </c>
      <c r="N678" s="44">
        <f t="shared" si="437"/>
        <v>0</v>
      </c>
      <c r="P678" s="49">
        <f t="shared" si="503"/>
        <v>0</v>
      </c>
      <c r="Q678" s="49">
        <f t="shared" si="503"/>
        <v>0</v>
      </c>
      <c r="R678" s="49">
        <f t="shared" si="503"/>
        <v>0</v>
      </c>
      <c r="S678" s="49">
        <f t="shared" si="503"/>
        <v>0</v>
      </c>
      <c r="T678" s="49">
        <f t="shared" si="503"/>
        <v>0</v>
      </c>
      <c r="V678" s="53">
        <f t="shared" si="447"/>
        <v>0</v>
      </c>
      <c r="W678" s="53">
        <f t="shared" si="448"/>
        <v>0</v>
      </c>
      <c r="X678" s="53">
        <f t="shared" si="449"/>
        <v>0</v>
      </c>
      <c r="Y678" s="53">
        <f t="shared" si="450"/>
        <v>0</v>
      </c>
      <c r="Z678" s="53">
        <f t="shared" si="451"/>
        <v>0</v>
      </c>
      <c r="AB678" s="53">
        <f t="shared" si="438"/>
        <v>0</v>
      </c>
      <c r="AC678" s="53">
        <f t="shared" si="439"/>
        <v>0</v>
      </c>
      <c r="AD678" s="53">
        <f t="shared" si="440"/>
        <v>0</v>
      </c>
      <c r="AE678" s="53">
        <f t="shared" si="441"/>
        <v>0</v>
      </c>
      <c r="AF678" s="53">
        <f t="shared" si="442"/>
        <v>0</v>
      </c>
    </row>
    <row r="679" spans="2:32">
      <c r="B679" s="43" t="str">
        <f t="shared" si="435"/>
        <v>Asset 125</v>
      </c>
      <c r="F679" s="43" t="str">
        <f t="shared" ref="F679:L679" si="508">F183</f>
        <v>06 Utiliteitsgebouwen</v>
      </c>
      <c r="G679" s="43">
        <f t="shared" si="508"/>
        <v>2006</v>
      </c>
      <c r="H679" s="48">
        <f t="shared" si="508"/>
        <v>216791.4</v>
      </c>
      <c r="I679" s="43">
        <f t="shared" si="508"/>
        <v>2021</v>
      </c>
      <c r="J679" s="43">
        <f t="shared" si="508"/>
        <v>30</v>
      </c>
      <c r="K679" s="43">
        <f t="shared" si="508"/>
        <v>0</v>
      </c>
      <c r="L679" s="48">
        <f t="shared" si="508"/>
        <v>132877.0119526372</v>
      </c>
      <c r="N679" s="44">
        <f t="shared" si="437"/>
        <v>14.5</v>
      </c>
      <c r="P679" s="49">
        <f t="shared" si="503"/>
        <v>9163.9318588025653</v>
      </c>
      <c r="Q679" s="49">
        <f t="shared" si="503"/>
        <v>9163.9318588025653</v>
      </c>
      <c r="R679" s="49">
        <f t="shared" si="503"/>
        <v>9163.9318588025653</v>
      </c>
      <c r="S679" s="49">
        <f t="shared" si="503"/>
        <v>9163.9318588025653</v>
      </c>
      <c r="T679" s="49">
        <f t="shared" si="503"/>
        <v>9163.9318588025653</v>
      </c>
      <c r="V679" s="53">
        <f t="shared" si="447"/>
        <v>123713.08009383464</v>
      </c>
      <c r="W679" s="53">
        <f t="shared" si="448"/>
        <v>114549.14823503207</v>
      </c>
      <c r="X679" s="53">
        <f t="shared" si="449"/>
        <v>105385.21637622951</v>
      </c>
      <c r="Y679" s="53">
        <f t="shared" si="450"/>
        <v>96221.284517426946</v>
      </c>
      <c r="Z679" s="53">
        <f t="shared" si="451"/>
        <v>87057.352658624382</v>
      </c>
      <c r="AB679" s="53">
        <f t="shared" si="438"/>
        <v>13370.176581992942</v>
      </c>
      <c r="AC679" s="53">
        <f t="shared" si="439"/>
        <v>12944.053750558624</v>
      </c>
      <c r="AD679" s="53">
        <f t="shared" si="440"/>
        <v>13168.570081099286</v>
      </c>
      <c r="AE679" s="53">
        <f t="shared" si="441"/>
        <v>12820.34067046479</v>
      </c>
      <c r="AF679" s="53">
        <f t="shared" si="442"/>
        <v>12472.111259830292</v>
      </c>
    </row>
    <row r="680" spans="2:32">
      <c r="B680" s="43" t="str">
        <f t="shared" si="435"/>
        <v>Asset 126</v>
      </c>
      <c r="F680" s="43" t="str">
        <f t="shared" ref="F680:L680" si="509">F184</f>
        <v>11 Werktuigen</v>
      </c>
      <c r="G680" s="43">
        <f t="shared" si="509"/>
        <v>2006</v>
      </c>
      <c r="H680" s="48">
        <f t="shared" si="509"/>
        <v>39984.959999999999</v>
      </c>
      <c r="I680" s="43">
        <f t="shared" si="509"/>
        <v>2021</v>
      </c>
      <c r="J680" s="43">
        <f t="shared" si="509"/>
        <v>10</v>
      </c>
      <c r="K680" s="43">
        <f t="shared" si="509"/>
        <v>1</v>
      </c>
      <c r="L680" s="48">
        <f t="shared" si="509"/>
        <v>0</v>
      </c>
      <c r="N680" s="44">
        <f t="shared" si="437"/>
        <v>0</v>
      </c>
      <c r="P680" s="49">
        <f t="shared" si="503"/>
        <v>0</v>
      </c>
      <c r="Q680" s="49">
        <f t="shared" si="503"/>
        <v>0</v>
      </c>
      <c r="R680" s="49">
        <f t="shared" si="503"/>
        <v>0</v>
      </c>
      <c r="S680" s="49">
        <f t="shared" si="503"/>
        <v>0</v>
      </c>
      <c r="T680" s="49">
        <f t="shared" si="503"/>
        <v>0</v>
      </c>
      <c r="V680" s="53">
        <f t="shared" si="447"/>
        <v>0</v>
      </c>
      <c r="W680" s="53">
        <f t="shared" si="448"/>
        <v>0</v>
      </c>
      <c r="X680" s="53">
        <f t="shared" si="449"/>
        <v>0</v>
      </c>
      <c r="Y680" s="53">
        <f t="shared" si="450"/>
        <v>0</v>
      </c>
      <c r="Z680" s="53">
        <f t="shared" si="451"/>
        <v>0</v>
      </c>
      <c r="AB680" s="53">
        <f t="shared" si="438"/>
        <v>0</v>
      </c>
      <c r="AC680" s="53">
        <f t="shared" si="439"/>
        <v>0</v>
      </c>
      <c r="AD680" s="53">
        <f t="shared" si="440"/>
        <v>0</v>
      </c>
      <c r="AE680" s="53">
        <f t="shared" si="441"/>
        <v>0</v>
      </c>
      <c r="AF680" s="53">
        <f t="shared" si="442"/>
        <v>0</v>
      </c>
    </row>
    <row r="681" spans="2:32">
      <c r="B681" s="43" t="str">
        <f t="shared" si="435"/>
        <v>Asset 127</v>
      </c>
      <c r="F681" s="43" t="str">
        <f t="shared" ref="F681:L681" si="510">F185</f>
        <v>06 Utiliteitsgebouwen</v>
      </c>
      <c r="G681" s="43">
        <f t="shared" si="510"/>
        <v>2007</v>
      </c>
      <c r="H681" s="48">
        <f t="shared" si="510"/>
        <v>25858.771191949236</v>
      </c>
      <c r="I681" s="43">
        <f t="shared" si="510"/>
        <v>2021</v>
      </c>
      <c r="J681" s="43">
        <f t="shared" si="510"/>
        <v>30</v>
      </c>
      <c r="K681" s="43">
        <f t="shared" si="510"/>
        <v>0</v>
      </c>
      <c r="L681" s="48">
        <f t="shared" si="510"/>
        <v>16708.652536273155</v>
      </c>
      <c r="N681" s="44">
        <f t="shared" si="437"/>
        <v>15.5</v>
      </c>
      <c r="P681" s="49">
        <f t="shared" si="503"/>
        <v>1077.977582985365</v>
      </c>
      <c r="Q681" s="49">
        <f t="shared" si="503"/>
        <v>1077.977582985365</v>
      </c>
      <c r="R681" s="49">
        <f t="shared" si="503"/>
        <v>1077.977582985365</v>
      </c>
      <c r="S681" s="49">
        <f t="shared" si="503"/>
        <v>1077.977582985365</v>
      </c>
      <c r="T681" s="49">
        <f t="shared" si="503"/>
        <v>1077.977582985365</v>
      </c>
      <c r="V681" s="53">
        <f t="shared" si="447"/>
        <v>15630.674953287791</v>
      </c>
      <c r="W681" s="53">
        <f t="shared" si="448"/>
        <v>14552.697370302427</v>
      </c>
      <c r="X681" s="53">
        <f t="shared" si="449"/>
        <v>13474.719787317063</v>
      </c>
      <c r="Y681" s="53">
        <f t="shared" si="450"/>
        <v>12396.742204331698</v>
      </c>
      <c r="Z681" s="53">
        <f t="shared" si="451"/>
        <v>11318.764621346334</v>
      </c>
      <c r="AB681" s="53">
        <f t="shared" si="438"/>
        <v>1609.4205313971499</v>
      </c>
      <c r="AC681" s="53">
        <f t="shared" si="439"/>
        <v>1558.216596205345</v>
      </c>
      <c r="AD681" s="53">
        <f t="shared" si="440"/>
        <v>1590.0169349034134</v>
      </c>
      <c r="AE681" s="53">
        <f t="shared" si="441"/>
        <v>1549.0537867499695</v>
      </c>
      <c r="AF681" s="53">
        <f t="shared" si="442"/>
        <v>1508.0906385965257</v>
      </c>
    </row>
    <row r="682" spans="2:32">
      <c r="B682" s="43" t="str">
        <f t="shared" si="435"/>
        <v>Asset 128</v>
      </c>
      <c r="F682" s="43" t="str">
        <f t="shared" ref="F682:L682" si="511">F186</f>
        <v>11 Werktuigen</v>
      </c>
      <c r="G682" s="43">
        <f t="shared" si="511"/>
        <v>2007</v>
      </c>
      <c r="H682" s="48">
        <f t="shared" si="511"/>
        <v>1088351.8199999998</v>
      </c>
      <c r="I682" s="43">
        <f t="shared" si="511"/>
        <v>2021</v>
      </c>
      <c r="J682" s="43">
        <f t="shared" si="511"/>
        <v>10</v>
      </c>
      <c r="K682" s="43">
        <f t="shared" si="511"/>
        <v>1</v>
      </c>
      <c r="L682" s="48">
        <f t="shared" si="511"/>
        <v>0</v>
      </c>
      <c r="N682" s="44">
        <f t="shared" si="437"/>
        <v>0</v>
      </c>
      <c r="P682" s="49">
        <f t="shared" si="503"/>
        <v>0</v>
      </c>
      <c r="Q682" s="49">
        <f t="shared" si="503"/>
        <v>0</v>
      </c>
      <c r="R682" s="49">
        <f t="shared" si="503"/>
        <v>0</v>
      </c>
      <c r="S682" s="49">
        <f t="shared" si="503"/>
        <v>0</v>
      </c>
      <c r="T682" s="49">
        <f t="shared" si="503"/>
        <v>0</v>
      </c>
      <c r="V682" s="53">
        <f t="shared" si="447"/>
        <v>0</v>
      </c>
      <c r="W682" s="53">
        <f t="shared" si="448"/>
        <v>0</v>
      </c>
      <c r="X682" s="53">
        <f t="shared" si="449"/>
        <v>0</v>
      </c>
      <c r="Y682" s="53">
        <f t="shared" si="450"/>
        <v>0</v>
      </c>
      <c r="Z682" s="53">
        <f t="shared" si="451"/>
        <v>0</v>
      </c>
      <c r="AB682" s="53">
        <f t="shared" si="438"/>
        <v>0</v>
      </c>
      <c r="AC682" s="53">
        <f t="shared" si="439"/>
        <v>0</v>
      </c>
      <c r="AD682" s="53">
        <f t="shared" si="440"/>
        <v>0</v>
      </c>
      <c r="AE682" s="53">
        <f t="shared" si="441"/>
        <v>0</v>
      </c>
      <c r="AF682" s="53">
        <f t="shared" si="442"/>
        <v>0</v>
      </c>
    </row>
    <row r="683" spans="2:32">
      <c r="B683" s="43" t="str">
        <f t="shared" si="435"/>
        <v>Asset 129</v>
      </c>
      <c r="F683" s="43" t="str">
        <f t="shared" ref="F683:L683" si="512">F187</f>
        <v>14 Overig rollend materieel</v>
      </c>
      <c r="G683" s="43">
        <f t="shared" si="512"/>
        <v>2007</v>
      </c>
      <c r="H683" s="48">
        <f t="shared" si="512"/>
        <v>661943.85</v>
      </c>
      <c r="I683" s="43">
        <f t="shared" si="512"/>
        <v>2021</v>
      </c>
      <c r="J683" s="43">
        <f t="shared" si="512"/>
        <v>10</v>
      </c>
      <c r="K683" s="43">
        <f t="shared" si="512"/>
        <v>1</v>
      </c>
      <c r="L683" s="48">
        <f t="shared" si="512"/>
        <v>0</v>
      </c>
      <c r="N683" s="44">
        <f t="shared" si="437"/>
        <v>0</v>
      </c>
      <c r="P683" s="49">
        <f t="shared" si="503"/>
        <v>0</v>
      </c>
      <c r="Q683" s="49">
        <f t="shared" si="503"/>
        <v>0</v>
      </c>
      <c r="R683" s="49">
        <f t="shared" si="503"/>
        <v>0</v>
      </c>
      <c r="S683" s="49">
        <f t="shared" si="503"/>
        <v>0</v>
      </c>
      <c r="T683" s="49">
        <f t="shared" si="503"/>
        <v>0</v>
      </c>
      <c r="V683" s="53">
        <f t="shared" si="447"/>
        <v>0</v>
      </c>
      <c r="W683" s="53">
        <f t="shared" si="448"/>
        <v>0</v>
      </c>
      <c r="X683" s="53">
        <f t="shared" si="449"/>
        <v>0</v>
      </c>
      <c r="Y683" s="53">
        <f t="shared" si="450"/>
        <v>0</v>
      </c>
      <c r="Z683" s="53">
        <f t="shared" si="451"/>
        <v>0</v>
      </c>
      <c r="AB683" s="53">
        <f t="shared" si="438"/>
        <v>0</v>
      </c>
      <c r="AC683" s="53">
        <f t="shared" si="439"/>
        <v>0</v>
      </c>
      <c r="AD683" s="53">
        <f t="shared" si="440"/>
        <v>0</v>
      </c>
      <c r="AE683" s="53">
        <f t="shared" si="441"/>
        <v>0</v>
      </c>
      <c r="AF683" s="53">
        <f t="shared" si="442"/>
        <v>0</v>
      </c>
    </row>
    <row r="684" spans="2:32">
      <c r="B684" s="43" t="str">
        <f t="shared" ref="B684:B747" si="513">B188</f>
        <v>Asset 130</v>
      </c>
      <c r="F684" s="43" t="str">
        <f t="shared" ref="F684:L684" si="514">F188</f>
        <v>12 Motorvoertuigen</v>
      </c>
      <c r="G684" s="43">
        <f t="shared" si="514"/>
        <v>2007</v>
      </c>
      <c r="H684" s="48">
        <f t="shared" si="514"/>
        <v>154091.65000000002</v>
      </c>
      <c r="I684" s="43">
        <f t="shared" si="514"/>
        <v>2021</v>
      </c>
      <c r="J684" s="43">
        <f t="shared" si="514"/>
        <v>10</v>
      </c>
      <c r="K684" s="43">
        <f t="shared" si="514"/>
        <v>1</v>
      </c>
      <c r="L684" s="48">
        <f t="shared" si="514"/>
        <v>0</v>
      </c>
      <c r="N684" s="44">
        <f t="shared" ref="N684:N747" si="515">MAX(0,IF(G684&lt;=2021, J684-2021+G684-0.5,J684))</f>
        <v>0</v>
      </c>
      <c r="P684" s="49">
        <f t="shared" si="503"/>
        <v>0</v>
      </c>
      <c r="Q684" s="49">
        <f t="shared" si="503"/>
        <v>0</v>
      </c>
      <c r="R684" s="49">
        <f t="shared" si="503"/>
        <v>0</v>
      </c>
      <c r="S684" s="49">
        <f t="shared" si="503"/>
        <v>0</v>
      </c>
      <c r="T684" s="49">
        <f t="shared" si="503"/>
        <v>0</v>
      </c>
      <c r="V684" s="53">
        <f t="shared" si="447"/>
        <v>0</v>
      </c>
      <c r="W684" s="53">
        <f t="shared" si="448"/>
        <v>0</v>
      </c>
      <c r="X684" s="53">
        <f t="shared" si="449"/>
        <v>0</v>
      </c>
      <c r="Y684" s="53">
        <f t="shared" si="450"/>
        <v>0</v>
      </c>
      <c r="Z684" s="53">
        <f t="shared" si="451"/>
        <v>0</v>
      </c>
      <c r="AB684" s="53">
        <f t="shared" ref="AB684:AB747" si="516">(P684+V684*I$16)*IF($K684=1,$F$19,1)</f>
        <v>0</v>
      </c>
      <c r="AC684" s="53">
        <f t="shared" ref="AC684:AC747" si="517">(Q684+W684*J$16)*IF($K684=1,$F$19,1)</f>
        <v>0</v>
      </c>
      <c r="AD684" s="53">
        <f t="shared" ref="AD684:AD747" si="518">(R684+X684*K$16)*IF($K684=1,$F$19,1)</f>
        <v>0</v>
      </c>
      <c r="AE684" s="53">
        <f t="shared" ref="AE684:AE747" si="519">(S684+Y684*L$16)*IF($K684=1,$F$19,1)</f>
        <v>0</v>
      </c>
      <c r="AF684" s="53">
        <f t="shared" ref="AF684:AF747" si="520">(T684+Z684*M$16)*IF($K684=1,$F$19,1)</f>
        <v>0</v>
      </c>
    </row>
    <row r="685" spans="2:32">
      <c r="B685" s="43" t="str">
        <f t="shared" si="513"/>
        <v>Asset 131</v>
      </c>
      <c r="F685" s="43" t="str">
        <f t="shared" ref="F685:L685" si="521">F189</f>
        <v>05 Wegen en terreinvoorzieningen</v>
      </c>
      <c r="G685" s="43">
        <f t="shared" si="521"/>
        <v>2007</v>
      </c>
      <c r="H685" s="48">
        <f t="shared" si="521"/>
        <v>79744.08</v>
      </c>
      <c r="I685" s="43">
        <f t="shared" si="521"/>
        <v>2021</v>
      </c>
      <c r="J685" s="43">
        <f t="shared" si="521"/>
        <v>10</v>
      </c>
      <c r="K685" s="43">
        <f t="shared" si="521"/>
        <v>0</v>
      </c>
      <c r="L685" s="48">
        <f t="shared" si="521"/>
        <v>0</v>
      </c>
      <c r="N685" s="44">
        <f t="shared" si="515"/>
        <v>0</v>
      </c>
      <c r="P685" s="49">
        <f t="shared" si="503"/>
        <v>0</v>
      </c>
      <c r="Q685" s="49">
        <f t="shared" si="503"/>
        <v>0</v>
      </c>
      <c r="R685" s="49">
        <f t="shared" si="503"/>
        <v>0</v>
      </c>
      <c r="S685" s="49">
        <f t="shared" si="503"/>
        <v>0</v>
      </c>
      <c r="T685" s="49">
        <f t="shared" si="503"/>
        <v>0</v>
      </c>
      <c r="V685" s="53">
        <f t="shared" si="447"/>
        <v>0</v>
      </c>
      <c r="W685" s="53">
        <f t="shared" si="448"/>
        <v>0</v>
      </c>
      <c r="X685" s="53">
        <f t="shared" si="449"/>
        <v>0</v>
      </c>
      <c r="Y685" s="53">
        <f t="shared" si="450"/>
        <v>0</v>
      </c>
      <c r="Z685" s="53">
        <f t="shared" si="451"/>
        <v>0</v>
      </c>
      <c r="AB685" s="53">
        <f t="shared" si="516"/>
        <v>0</v>
      </c>
      <c r="AC685" s="53">
        <f t="shared" si="517"/>
        <v>0</v>
      </c>
      <c r="AD685" s="53">
        <f t="shared" si="518"/>
        <v>0</v>
      </c>
      <c r="AE685" s="53">
        <f t="shared" si="519"/>
        <v>0</v>
      </c>
      <c r="AF685" s="53">
        <f t="shared" si="520"/>
        <v>0</v>
      </c>
    </row>
    <row r="686" spans="2:32">
      <c r="B686" s="43" t="str">
        <f t="shared" si="513"/>
        <v>Asset 132</v>
      </c>
      <c r="F686" s="43" t="str">
        <f t="shared" ref="F686:L686" si="522">F190</f>
        <v>20 Kantoorgebouwen</v>
      </c>
      <c r="G686" s="43">
        <f t="shared" si="522"/>
        <v>2008</v>
      </c>
      <c r="H686" s="48">
        <f t="shared" si="522"/>
        <v>4978200.5000000009</v>
      </c>
      <c r="I686" s="43">
        <f t="shared" si="522"/>
        <v>2021</v>
      </c>
      <c r="J686" s="43">
        <f t="shared" si="522"/>
        <v>30</v>
      </c>
      <c r="K686" s="43">
        <f t="shared" si="522"/>
        <v>0</v>
      </c>
      <c r="L686" s="48">
        <f t="shared" si="522"/>
        <v>3386936.2239016104</v>
      </c>
      <c r="N686" s="44">
        <f t="shared" si="515"/>
        <v>16.5</v>
      </c>
      <c r="P686" s="49">
        <f t="shared" si="503"/>
        <v>205268.86205464305</v>
      </c>
      <c r="Q686" s="49">
        <f t="shared" si="503"/>
        <v>205268.86205464305</v>
      </c>
      <c r="R686" s="49">
        <f t="shared" si="503"/>
        <v>205268.86205464305</v>
      </c>
      <c r="S686" s="49">
        <f t="shared" si="503"/>
        <v>205268.86205464305</v>
      </c>
      <c r="T686" s="49">
        <f t="shared" si="503"/>
        <v>205268.86205464305</v>
      </c>
      <c r="V686" s="53">
        <f t="shared" si="447"/>
        <v>3181667.3618469671</v>
      </c>
      <c r="W686" s="53">
        <f t="shared" si="448"/>
        <v>2976398.4997923239</v>
      </c>
      <c r="X686" s="53">
        <f t="shared" si="449"/>
        <v>2771129.6377376807</v>
      </c>
      <c r="Y686" s="53">
        <f t="shared" si="450"/>
        <v>2565860.7756830375</v>
      </c>
      <c r="Z686" s="53">
        <f t="shared" si="451"/>
        <v>2360591.9136283942</v>
      </c>
      <c r="AB686" s="53">
        <f t="shared" si="516"/>
        <v>313445.55235743994</v>
      </c>
      <c r="AC686" s="53">
        <f t="shared" si="517"/>
        <v>303490.01254778972</v>
      </c>
      <c r="AD686" s="53">
        <f t="shared" si="518"/>
        <v>310571.7882886749</v>
      </c>
      <c r="AE686" s="53">
        <f t="shared" si="519"/>
        <v>302771.57153059845</v>
      </c>
      <c r="AF686" s="53">
        <f t="shared" si="520"/>
        <v>294971.354772522</v>
      </c>
    </row>
    <row r="687" spans="2:32">
      <c r="B687" s="43" t="str">
        <f t="shared" si="513"/>
        <v>Asset 133</v>
      </c>
      <c r="F687" s="43" t="str">
        <f t="shared" ref="F687:L687" si="523">F191</f>
        <v>06 Utiliteitsgebouwen</v>
      </c>
      <c r="G687" s="43">
        <f t="shared" si="523"/>
        <v>2008</v>
      </c>
      <c r="H687" s="48">
        <f t="shared" si="523"/>
        <v>233293.04544821067</v>
      </c>
      <c r="I687" s="43">
        <f t="shared" si="523"/>
        <v>2021</v>
      </c>
      <c r="J687" s="43">
        <f t="shared" si="523"/>
        <v>30</v>
      </c>
      <c r="K687" s="43">
        <f t="shared" si="523"/>
        <v>0</v>
      </c>
      <c r="L687" s="48">
        <f t="shared" si="523"/>
        <v>158721.74421517763</v>
      </c>
      <c r="N687" s="44">
        <f t="shared" si="515"/>
        <v>16.5</v>
      </c>
      <c r="P687" s="49">
        <f t="shared" si="503"/>
        <v>9619.4996494047045</v>
      </c>
      <c r="Q687" s="49">
        <f t="shared" si="503"/>
        <v>9619.4996494047064</v>
      </c>
      <c r="R687" s="49">
        <f t="shared" si="503"/>
        <v>9619.4996494047064</v>
      </c>
      <c r="S687" s="49">
        <f t="shared" si="503"/>
        <v>9619.4996494047064</v>
      </c>
      <c r="T687" s="49">
        <f t="shared" si="503"/>
        <v>9619.4996494047064</v>
      </c>
      <c r="V687" s="53">
        <f t="shared" ref="V687:V750" si="524">IF(OR(V$553&lt;=$G687+$J687,$J687=0),IF(U687=0,$L687,U687)-P687,0)</f>
        <v>149102.24456577294</v>
      </c>
      <c r="W687" s="53">
        <f t="shared" ref="W687:W750" si="525">IF(OR(W$553&lt;=$G687+$J687,$J687=0),IF(V687=0,$L687,V687)-Q687,0)</f>
        <v>139482.74491636825</v>
      </c>
      <c r="X687" s="53">
        <f t="shared" ref="X687:X750" si="526">IF(OR(X$553&lt;=$G687+$J687,$J687=0),IF(W687=0,$L687,W687)-R687,0)</f>
        <v>129863.24526696354</v>
      </c>
      <c r="Y687" s="53">
        <f t="shared" ref="Y687:Y750" si="527">IF(OR(Y$553&lt;=$G687+$J687,$J687=0),IF(X687=0,$L687,X687)-S687,0)</f>
        <v>120243.74561755883</v>
      </c>
      <c r="Z687" s="53">
        <f t="shared" ref="Z687:Z750" si="528">IF(OR(Z$553&lt;=$G687+$J687,$J687=0),IF(Y687=0,$L687,Y687)-T687,0)</f>
        <v>110624.24596815412</v>
      </c>
      <c r="AB687" s="53">
        <f>(P687+V687*I$16)*IF($K687=1,$F$19,1)</f>
        <v>14688.975964640984</v>
      </c>
      <c r="AC687" s="53">
        <f t="shared" si="517"/>
        <v>14222.430231644859</v>
      </c>
      <c r="AD687" s="53">
        <f t="shared" si="518"/>
        <v>14554.302969549321</v>
      </c>
      <c r="AE687" s="53">
        <f t="shared" si="519"/>
        <v>14188.761982871942</v>
      </c>
      <c r="AF687" s="53">
        <f t="shared" si="520"/>
        <v>13823.220996194563</v>
      </c>
    </row>
    <row r="688" spans="2:32">
      <c r="B688" s="43" t="str">
        <f t="shared" si="513"/>
        <v>Asset 134</v>
      </c>
      <c r="F688" s="43" t="str">
        <f t="shared" ref="F688:L688" si="529">F192</f>
        <v>10 Gereedschap</v>
      </c>
      <c r="G688" s="43">
        <f t="shared" si="529"/>
        <v>2008</v>
      </c>
      <c r="H688" s="48">
        <f t="shared" si="529"/>
        <v>178157.88</v>
      </c>
      <c r="I688" s="43">
        <f t="shared" si="529"/>
        <v>2021</v>
      </c>
      <c r="J688" s="43">
        <f t="shared" si="529"/>
        <v>10</v>
      </c>
      <c r="K688" s="43">
        <f t="shared" si="529"/>
        <v>1</v>
      </c>
      <c r="L688" s="48">
        <f t="shared" si="529"/>
        <v>0</v>
      </c>
      <c r="N688" s="44">
        <f t="shared" si="515"/>
        <v>0</v>
      </c>
      <c r="P688" s="49">
        <f t="shared" si="503"/>
        <v>0</v>
      </c>
      <c r="Q688" s="49">
        <f t="shared" si="503"/>
        <v>0</v>
      </c>
      <c r="R688" s="49">
        <f t="shared" si="503"/>
        <v>0</v>
      </c>
      <c r="S688" s="49">
        <f t="shared" si="503"/>
        <v>0</v>
      </c>
      <c r="T688" s="49">
        <f t="shared" si="503"/>
        <v>0</v>
      </c>
      <c r="V688" s="53">
        <f t="shared" si="524"/>
        <v>0</v>
      </c>
      <c r="W688" s="53">
        <f t="shared" si="525"/>
        <v>0</v>
      </c>
      <c r="X688" s="53">
        <f t="shared" si="526"/>
        <v>0</v>
      </c>
      <c r="Y688" s="53">
        <f t="shared" si="527"/>
        <v>0</v>
      </c>
      <c r="Z688" s="53">
        <f t="shared" si="528"/>
        <v>0</v>
      </c>
      <c r="AB688" s="53">
        <f t="shared" si="516"/>
        <v>0</v>
      </c>
      <c r="AC688" s="53">
        <f t="shared" si="517"/>
        <v>0</v>
      </c>
      <c r="AD688" s="53">
        <f t="shared" si="518"/>
        <v>0</v>
      </c>
      <c r="AE688" s="53">
        <f t="shared" si="519"/>
        <v>0</v>
      </c>
      <c r="AF688" s="53">
        <f t="shared" si="520"/>
        <v>0</v>
      </c>
    </row>
    <row r="689" spans="2:32">
      <c r="B689" s="43" t="str">
        <f t="shared" si="513"/>
        <v>Asset 135</v>
      </c>
      <c r="F689" s="43" t="str">
        <f t="shared" ref="F689:L689" si="530">F193</f>
        <v>14 Overig rollend materieel</v>
      </c>
      <c r="G689" s="43">
        <f t="shared" si="530"/>
        <v>2008</v>
      </c>
      <c r="H689" s="48">
        <f t="shared" si="530"/>
        <v>1299449.8500000001</v>
      </c>
      <c r="I689" s="43">
        <f t="shared" si="530"/>
        <v>2021</v>
      </c>
      <c r="J689" s="43">
        <f t="shared" si="530"/>
        <v>10</v>
      </c>
      <c r="K689" s="43">
        <f t="shared" si="530"/>
        <v>1</v>
      </c>
      <c r="L689" s="48">
        <f t="shared" si="530"/>
        <v>0</v>
      </c>
      <c r="N689" s="44">
        <f t="shared" si="515"/>
        <v>0</v>
      </c>
      <c r="P689" s="49">
        <f t="shared" si="503"/>
        <v>0</v>
      </c>
      <c r="Q689" s="49">
        <f t="shared" si="503"/>
        <v>0</v>
      </c>
      <c r="R689" s="49">
        <f t="shared" si="503"/>
        <v>0</v>
      </c>
      <c r="S689" s="49">
        <f t="shared" si="503"/>
        <v>0</v>
      </c>
      <c r="T689" s="49">
        <f t="shared" si="503"/>
        <v>0</v>
      </c>
      <c r="V689" s="53">
        <f t="shared" si="524"/>
        <v>0</v>
      </c>
      <c r="W689" s="53">
        <f t="shared" si="525"/>
        <v>0</v>
      </c>
      <c r="X689" s="53">
        <f t="shared" si="526"/>
        <v>0</v>
      </c>
      <c r="Y689" s="53">
        <f t="shared" si="527"/>
        <v>0</v>
      </c>
      <c r="Z689" s="53">
        <f t="shared" si="528"/>
        <v>0</v>
      </c>
      <c r="AB689" s="53">
        <f t="shared" si="516"/>
        <v>0</v>
      </c>
      <c r="AC689" s="53">
        <f t="shared" si="517"/>
        <v>0</v>
      </c>
      <c r="AD689" s="53">
        <f t="shared" si="518"/>
        <v>0</v>
      </c>
      <c r="AE689" s="53">
        <f t="shared" si="519"/>
        <v>0</v>
      </c>
      <c r="AF689" s="53">
        <f t="shared" si="520"/>
        <v>0</v>
      </c>
    </row>
    <row r="690" spans="2:32">
      <c r="B690" s="43" t="str">
        <f t="shared" si="513"/>
        <v>Asset 136</v>
      </c>
      <c r="F690" s="43" t="str">
        <f t="shared" ref="F690:L690" si="531">F194</f>
        <v>37 ICT middelen 1 (gaschromatografen en comptabele meting)</v>
      </c>
      <c r="G690" s="43">
        <f t="shared" si="531"/>
        <v>2008</v>
      </c>
      <c r="H690" s="48">
        <f t="shared" si="531"/>
        <v>8310.1200000000008</v>
      </c>
      <c r="I690" s="43">
        <f t="shared" si="531"/>
        <v>2021</v>
      </c>
      <c r="J690" s="43">
        <f t="shared" si="531"/>
        <v>5</v>
      </c>
      <c r="K690" s="43">
        <f t="shared" si="531"/>
        <v>0</v>
      </c>
      <c r="L690" s="48">
        <f t="shared" si="531"/>
        <v>0</v>
      </c>
      <c r="N690" s="44">
        <f t="shared" si="515"/>
        <v>0</v>
      </c>
      <c r="P690" s="49">
        <f t="shared" si="503"/>
        <v>0</v>
      </c>
      <c r="Q690" s="49">
        <f t="shared" si="503"/>
        <v>0</v>
      </c>
      <c r="R690" s="49">
        <f t="shared" si="503"/>
        <v>0</v>
      </c>
      <c r="S690" s="49">
        <f t="shared" si="503"/>
        <v>0</v>
      </c>
      <c r="T690" s="49">
        <f t="shared" si="503"/>
        <v>0</v>
      </c>
      <c r="V690" s="53">
        <f t="shared" si="524"/>
        <v>0</v>
      </c>
      <c r="W690" s="53">
        <f t="shared" si="525"/>
        <v>0</v>
      </c>
      <c r="X690" s="53">
        <f t="shared" si="526"/>
        <v>0</v>
      </c>
      <c r="Y690" s="53">
        <f t="shared" si="527"/>
        <v>0</v>
      </c>
      <c r="Z690" s="53">
        <f t="shared" si="528"/>
        <v>0</v>
      </c>
      <c r="AB690" s="53">
        <f t="shared" si="516"/>
        <v>0</v>
      </c>
      <c r="AC690" s="53">
        <f t="shared" si="517"/>
        <v>0</v>
      </c>
      <c r="AD690" s="53">
        <f t="shared" si="518"/>
        <v>0</v>
      </c>
      <c r="AE690" s="53">
        <f t="shared" si="519"/>
        <v>0</v>
      </c>
      <c r="AF690" s="53">
        <f t="shared" si="520"/>
        <v>0</v>
      </c>
    </row>
    <row r="691" spans="2:32">
      <c r="B691" s="43" t="str">
        <f t="shared" si="513"/>
        <v>Asset 137</v>
      </c>
      <c r="F691" s="43" t="str">
        <f t="shared" ref="F691:L691" si="532">F195</f>
        <v>11 Werktuigen</v>
      </c>
      <c r="G691" s="43">
        <f t="shared" si="532"/>
        <v>2008</v>
      </c>
      <c r="H691" s="48">
        <f t="shared" si="532"/>
        <v>427546.18</v>
      </c>
      <c r="I691" s="43">
        <f t="shared" si="532"/>
        <v>2021</v>
      </c>
      <c r="J691" s="43">
        <f t="shared" si="532"/>
        <v>10</v>
      </c>
      <c r="K691" s="43">
        <f t="shared" si="532"/>
        <v>1</v>
      </c>
      <c r="L691" s="48">
        <f t="shared" si="532"/>
        <v>0</v>
      </c>
      <c r="N691" s="44">
        <f t="shared" si="515"/>
        <v>0</v>
      </c>
      <c r="P691" s="49">
        <f t="shared" si="503"/>
        <v>0</v>
      </c>
      <c r="Q691" s="49">
        <f t="shared" si="503"/>
        <v>0</v>
      </c>
      <c r="R691" s="49">
        <f t="shared" si="503"/>
        <v>0</v>
      </c>
      <c r="S691" s="49">
        <f t="shared" si="503"/>
        <v>0</v>
      </c>
      <c r="T691" s="49">
        <f t="shared" si="503"/>
        <v>0</v>
      </c>
      <c r="V691" s="53">
        <f t="shared" si="524"/>
        <v>0</v>
      </c>
      <c r="W691" s="53">
        <f t="shared" si="525"/>
        <v>0</v>
      </c>
      <c r="X691" s="53">
        <f t="shared" si="526"/>
        <v>0</v>
      </c>
      <c r="Y691" s="53">
        <f t="shared" si="527"/>
        <v>0</v>
      </c>
      <c r="Z691" s="53">
        <f t="shared" si="528"/>
        <v>0</v>
      </c>
      <c r="AB691" s="53">
        <f t="shared" si="516"/>
        <v>0</v>
      </c>
      <c r="AC691" s="53">
        <f t="shared" si="517"/>
        <v>0</v>
      </c>
      <c r="AD691" s="53">
        <f t="shared" si="518"/>
        <v>0</v>
      </c>
      <c r="AE691" s="53">
        <f t="shared" si="519"/>
        <v>0</v>
      </c>
      <c r="AF691" s="53">
        <f t="shared" si="520"/>
        <v>0</v>
      </c>
    </row>
    <row r="692" spans="2:32">
      <c r="B692" s="43" t="str">
        <f t="shared" si="513"/>
        <v>Asset 138</v>
      </c>
      <c r="F692" s="43" t="str">
        <f t="shared" ref="F692:L692" si="533">F196</f>
        <v>08 Inrichting gebouwen</v>
      </c>
      <c r="G692" s="43">
        <f t="shared" si="533"/>
        <v>2008</v>
      </c>
      <c r="H692" s="48">
        <f t="shared" si="533"/>
        <v>1194171.3899999999</v>
      </c>
      <c r="I692" s="43">
        <f t="shared" si="533"/>
        <v>2021</v>
      </c>
      <c r="J692" s="43">
        <f t="shared" si="533"/>
        <v>10</v>
      </c>
      <c r="K692" s="43">
        <f t="shared" si="533"/>
        <v>0</v>
      </c>
      <c r="L692" s="48">
        <f t="shared" si="533"/>
        <v>0</v>
      </c>
      <c r="N692" s="44">
        <f t="shared" si="515"/>
        <v>0</v>
      </c>
      <c r="P692" s="49">
        <f t="shared" si="503"/>
        <v>0</v>
      </c>
      <c r="Q692" s="49">
        <f t="shared" si="503"/>
        <v>0</v>
      </c>
      <c r="R692" s="49">
        <f t="shared" si="503"/>
        <v>0</v>
      </c>
      <c r="S692" s="49">
        <f t="shared" si="503"/>
        <v>0</v>
      </c>
      <c r="T692" s="49">
        <f t="shared" si="503"/>
        <v>0</v>
      </c>
      <c r="V692" s="53">
        <f t="shared" si="524"/>
        <v>0</v>
      </c>
      <c r="W692" s="53">
        <f t="shared" si="525"/>
        <v>0</v>
      </c>
      <c r="X692" s="53">
        <f t="shared" si="526"/>
        <v>0</v>
      </c>
      <c r="Y692" s="53">
        <f t="shared" si="527"/>
        <v>0</v>
      </c>
      <c r="Z692" s="53">
        <f t="shared" si="528"/>
        <v>0</v>
      </c>
      <c r="AB692" s="53">
        <f t="shared" si="516"/>
        <v>0</v>
      </c>
      <c r="AC692" s="53">
        <f t="shared" si="517"/>
        <v>0</v>
      </c>
      <c r="AD692" s="53">
        <f t="shared" si="518"/>
        <v>0</v>
      </c>
      <c r="AE692" s="53">
        <f t="shared" si="519"/>
        <v>0</v>
      </c>
      <c r="AF692" s="53">
        <f t="shared" si="520"/>
        <v>0</v>
      </c>
    </row>
    <row r="693" spans="2:32">
      <c r="B693" s="43" t="str">
        <f t="shared" si="513"/>
        <v>Asset 139</v>
      </c>
      <c r="F693" s="43" t="str">
        <f t="shared" ref="F693:L693" si="534">F197</f>
        <v>08 Inrichting gebouwen</v>
      </c>
      <c r="G693" s="43">
        <f t="shared" si="534"/>
        <v>2009</v>
      </c>
      <c r="H693" s="48">
        <f t="shared" si="534"/>
        <v>124506.82</v>
      </c>
      <c r="I693" s="43">
        <f t="shared" si="534"/>
        <v>2021</v>
      </c>
      <c r="J693" s="43">
        <f t="shared" si="534"/>
        <v>10</v>
      </c>
      <c r="K693" s="43">
        <f t="shared" si="534"/>
        <v>0</v>
      </c>
      <c r="L693" s="48">
        <f t="shared" si="534"/>
        <v>0</v>
      </c>
      <c r="N693" s="44">
        <f t="shared" si="515"/>
        <v>0</v>
      </c>
      <c r="P693" s="49">
        <f t="shared" si="503"/>
        <v>0</v>
      </c>
      <c r="Q693" s="49">
        <f t="shared" si="503"/>
        <v>0</v>
      </c>
      <c r="R693" s="49">
        <f t="shared" si="503"/>
        <v>0</v>
      </c>
      <c r="S693" s="49">
        <f t="shared" si="503"/>
        <v>0</v>
      </c>
      <c r="T693" s="49">
        <f t="shared" si="503"/>
        <v>0</v>
      </c>
      <c r="V693" s="53">
        <f t="shared" si="524"/>
        <v>0</v>
      </c>
      <c r="W693" s="53">
        <f t="shared" si="525"/>
        <v>0</v>
      </c>
      <c r="X693" s="53">
        <f t="shared" si="526"/>
        <v>0</v>
      </c>
      <c r="Y693" s="53">
        <f t="shared" si="527"/>
        <v>0</v>
      </c>
      <c r="Z693" s="53">
        <f t="shared" si="528"/>
        <v>0</v>
      </c>
      <c r="AB693" s="53">
        <f t="shared" si="516"/>
        <v>0</v>
      </c>
      <c r="AC693" s="53">
        <f t="shared" si="517"/>
        <v>0</v>
      </c>
      <c r="AD693" s="53">
        <f t="shared" si="518"/>
        <v>0</v>
      </c>
      <c r="AE693" s="53">
        <f t="shared" si="519"/>
        <v>0</v>
      </c>
      <c r="AF693" s="53">
        <f t="shared" si="520"/>
        <v>0</v>
      </c>
    </row>
    <row r="694" spans="2:32">
      <c r="B694" s="43" t="str">
        <f t="shared" si="513"/>
        <v>Asset 140</v>
      </c>
      <c r="F694" s="43" t="str">
        <f t="shared" ref="F694:L694" si="535">F198</f>
        <v>14 Overig rollend materieel</v>
      </c>
      <c r="G694" s="43">
        <f t="shared" si="535"/>
        <v>2009</v>
      </c>
      <c r="H694" s="48">
        <f t="shared" si="535"/>
        <v>285378.59999999998</v>
      </c>
      <c r="I694" s="43">
        <f t="shared" si="535"/>
        <v>2021</v>
      </c>
      <c r="J694" s="43">
        <f t="shared" si="535"/>
        <v>10</v>
      </c>
      <c r="K694" s="43">
        <f t="shared" si="535"/>
        <v>1</v>
      </c>
      <c r="L694" s="48">
        <f t="shared" si="535"/>
        <v>0</v>
      </c>
      <c r="N694" s="44">
        <f t="shared" si="515"/>
        <v>0</v>
      </c>
      <c r="P694" s="49">
        <f t="shared" si="503"/>
        <v>0</v>
      </c>
      <c r="Q694" s="49">
        <f t="shared" si="503"/>
        <v>0</v>
      </c>
      <c r="R694" s="49">
        <f t="shared" si="503"/>
        <v>0</v>
      </c>
      <c r="S694" s="49">
        <f t="shared" si="503"/>
        <v>0</v>
      </c>
      <c r="T694" s="49">
        <f t="shared" si="503"/>
        <v>0</v>
      </c>
      <c r="V694" s="53">
        <f t="shared" si="524"/>
        <v>0</v>
      </c>
      <c r="W694" s="53">
        <f t="shared" si="525"/>
        <v>0</v>
      </c>
      <c r="X694" s="53">
        <f t="shared" si="526"/>
        <v>0</v>
      </c>
      <c r="Y694" s="53">
        <f t="shared" si="527"/>
        <v>0</v>
      </c>
      <c r="Z694" s="53">
        <f t="shared" si="528"/>
        <v>0</v>
      </c>
      <c r="AB694" s="53">
        <f t="shared" si="516"/>
        <v>0</v>
      </c>
      <c r="AC694" s="53">
        <f t="shared" si="517"/>
        <v>0</v>
      </c>
      <c r="AD694" s="53">
        <f t="shared" si="518"/>
        <v>0</v>
      </c>
      <c r="AE694" s="53">
        <f t="shared" si="519"/>
        <v>0</v>
      </c>
      <c r="AF694" s="53">
        <f t="shared" si="520"/>
        <v>0</v>
      </c>
    </row>
    <row r="695" spans="2:32">
      <c r="B695" s="43" t="str">
        <f t="shared" si="513"/>
        <v>Asset 141</v>
      </c>
      <c r="F695" s="43" t="str">
        <f t="shared" ref="F695:L695" si="536">F199</f>
        <v>06 Utiliteitsgebouwen</v>
      </c>
      <c r="G695" s="43">
        <f t="shared" si="536"/>
        <v>2009</v>
      </c>
      <c r="H695" s="48">
        <f t="shared" si="536"/>
        <v>35389.120000000003</v>
      </c>
      <c r="I695" s="43">
        <f t="shared" si="536"/>
        <v>2021</v>
      </c>
      <c r="J695" s="43">
        <f t="shared" si="536"/>
        <v>30</v>
      </c>
      <c r="K695" s="43">
        <f t="shared" si="536"/>
        <v>0</v>
      </c>
      <c r="L695" s="48">
        <f t="shared" si="536"/>
        <v>24744.506996892218</v>
      </c>
      <c r="N695" s="44">
        <f t="shared" si="515"/>
        <v>17.5</v>
      </c>
      <c r="P695" s="49">
        <f t="shared" si="503"/>
        <v>1413.971828393841</v>
      </c>
      <c r="Q695" s="49">
        <f t="shared" si="503"/>
        <v>1413.971828393841</v>
      </c>
      <c r="R695" s="49">
        <f t="shared" si="503"/>
        <v>1413.971828393841</v>
      </c>
      <c r="S695" s="49">
        <f t="shared" si="503"/>
        <v>1413.971828393841</v>
      </c>
      <c r="T695" s="49">
        <f t="shared" si="503"/>
        <v>1413.971828393841</v>
      </c>
      <c r="V695" s="53">
        <f t="shared" si="524"/>
        <v>23330.535168498376</v>
      </c>
      <c r="W695" s="53">
        <f t="shared" si="525"/>
        <v>21916.563340104534</v>
      </c>
      <c r="X695" s="53">
        <f t="shared" si="526"/>
        <v>20502.591511710692</v>
      </c>
      <c r="Y695" s="53">
        <f t="shared" si="527"/>
        <v>19088.619683316851</v>
      </c>
      <c r="Z695" s="53">
        <f t="shared" si="528"/>
        <v>17674.647854923009</v>
      </c>
      <c r="AB695" s="53">
        <f t="shared" si="516"/>
        <v>2207.2100241227859</v>
      </c>
      <c r="AC695" s="53">
        <f t="shared" si="517"/>
        <v>2137.2184186172908</v>
      </c>
      <c r="AD695" s="53">
        <f t="shared" si="518"/>
        <v>2193.0703058388472</v>
      </c>
      <c r="AE695" s="53">
        <f t="shared" si="519"/>
        <v>2139.3393763598815</v>
      </c>
      <c r="AF695" s="53">
        <f t="shared" si="520"/>
        <v>2085.6084468809154</v>
      </c>
    </row>
    <row r="696" spans="2:32">
      <c r="B696" s="43" t="str">
        <f t="shared" si="513"/>
        <v>Asset 142</v>
      </c>
      <c r="F696" s="43" t="str">
        <f t="shared" ref="F696:L696" si="537">F200</f>
        <v>09 Bedrijfsinventaris</v>
      </c>
      <c r="G696" s="43">
        <f t="shared" si="537"/>
        <v>2009</v>
      </c>
      <c r="H696" s="48">
        <f t="shared" si="537"/>
        <v>537011.27</v>
      </c>
      <c r="I696" s="43">
        <f t="shared" si="537"/>
        <v>2021</v>
      </c>
      <c r="J696" s="43">
        <f t="shared" si="537"/>
        <v>10</v>
      </c>
      <c r="K696" s="43">
        <f t="shared" si="537"/>
        <v>1</v>
      </c>
      <c r="L696" s="48">
        <f t="shared" si="537"/>
        <v>0</v>
      </c>
      <c r="N696" s="44">
        <f t="shared" si="515"/>
        <v>0</v>
      </c>
      <c r="P696" s="49">
        <f t="shared" si="503"/>
        <v>0</v>
      </c>
      <c r="Q696" s="49">
        <f t="shared" si="503"/>
        <v>0</v>
      </c>
      <c r="R696" s="49">
        <f t="shared" si="503"/>
        <v>0</v>
      </c>
      <c r="S696" s="49">
        <f t="shared" si="503"/>
        <v>0</v>
      </c>
      <c r="T696" s="49">
        <f t="shared" si="503"/>
        <v>0</v>
      </c>
      <c r="V696" s="53">
        <f t="shared" si="524"/>
        <v>0</v>
      </c>
      <c r="W696" s="53">
        <f t="shared" si="525"/>
        <v>0</v>
      </c>
      <c r="X696" s="53">
        <f t="shared" si="526"/>
        <v>0</v>
      </c>
      <c r="Y696" s="53">
        <f t="shared" si="527"/>
        <v>0</v>
      </c>
      <c r="Z696" s="53">
        <f t="shared" si="528"/>
        <v>0</v>
      </c>
      <c r="AB696" s="53">
        <f t="shared" si="516"/>
        <v>0</v>
      </c>
      <c r="AC696" s="53">
        <f t="shared" si="517"/>
        <v>0</v>
      </c>
      <c r="AD696" s="53">
        <f t="shared" si="518"/>
        <v>0</v>
      </c>
      <c r="AE696" s="53">
        <f t="shared" si="519"/>
        <v>0</v>
      </c>
      <c r="AF696" s="53">
        <f t="shared" si="520"/>
        <v>0</v>
      </c>
    </row>
    <row r="697" spans="2:32">
      <c r="B697" s="43" t="str">
        <f t="shared" si="513"/>
        <v>Asset 143</v>
      </c>
      <c r="F697" s="43" t="str">
        <f t="shared" ref="F697:L697" si="538">F201</f>
        <v>20 Kantoorgebouwen</v>
      </c>
      <c r="G697" s="43">
        <f t="shared" si="538"/>
        <v>2009</v>
      </c>
      <c r="H697" s="48">
        <f t="shared" si="538"/>
        <v>2416053.9300000006</v>
      </c>
      <c r="I697" s="43">
        <f t="shared" si="538"/>
        <v>2021</v>
      </c>
      <c r="J697" s="43">
        <f t="shared" si="538"/>
        <v>30</v>
      </c>
      <c r="K697" s="43">
        <f t="shared" si="538"/>
        <v>0</v>
      </c>
      <c r="L697" s="48">
        <f t="shared" si="538"/>
        <v>1689334.5575067692</v>
      </c>
      <c r="N697" s="44">
        <f t="shared" si="515"/>
        <v>17.5</v>
      </c>
      <c r="P697" s="49">
        <f t="shared" si="503"/>
        <v>96533.403286101093</v>
      </c>
      <c r="Q697" s="49">
        <f t="shared" si="503"/>
        <v>96533.403286101093</v>
      </c>
      <c r="R697" s="49">
        <f t="shared" si="503"/>
        <v>96533.403286101093</v>
      </c>
      <c r="S697" s="49">
        <f t="shared" si="503"/>
        <v>96533.403286101093</v>
      </c>
      <c r="T697" s="49">
        <f t="shared" si="503"/>
        <v>96533.403286101093</v>
      </c>
      <c r="V697" s="53">
        <f t="shared" si="524"/>
        <v>1592801.1542206681</v>
      </c>
      <c r="W697" s="53">
        <f t="shared" si="525"/>
        <v>1496267.7509345671</v>
      </c>
      <c r="X697" s="53">
        <f t="shared" si="526"/>
        <v>1399734.347648466</v>
      </c>
      <c r="Y697" s="53">
        <f t="shared" si="527"/>
        <v>1303200.9443623649</v>
      </c>
      <c r="Z697" s="53">
        <f t="shared" si="528"/>
        <v>1206667.5410762639</v>
      </c>
      <c r="AB697" s="53">
        <f t="shared" si="516"/>
        <v>150688.64252960382</v>
      </c>
      <c r="AC697" s="53">
        <f t="shared" si="517"/>
        <v>145910.23906694181</v>
      </c>
      <c r="AD697" s="53">
        <f t="shared" si="518"/>
        <v>149723.3084967428</v>
      </c>
      <c r="AE697" s="53">
        <f t="shared" si="519"/>
        <v>146055.03917187097</v>
      </c>
      <c r="AF697" s="53">
        <f t="shared" si="520"/>
        <v>142386.76984699912</v>
      </c>
    </row>
    <row r="698" spans="2:32">
      <c r="B698" s="43" t="str">
        <f t="shared" si="513"/>
        <v>Asset 144</v>
      </c>
      <c r="F698" s="43" t="str">
        <f t="shared" ref="F698:L698" si="539">F202</f>
        <v>05 Wegen en terreinvoorzieningen</v>
      </c>
      <c r="G698" s="43">
        <f t="shared" si="539"/>
        <v>2009</v>
      </c>
      <c r="H698" s="48">
        <f t="shared" si="539"/>
        <v>97690.9</v>
      </c>
      <c r="I698" s="43">
        <f t="shared" si="539"/>
        <v>2021</v>
      </c>
      <c r="J698" s="43">
        <f t="shared" si="539"/>
        <v>10</v>
      </c>
      <c r="K698" s="43">
        <f t="shared" si="539"/>
        <v>0</v>
      </c>
      <c r="L698" s="48">
        <f t="shared" si="539"/>
        <v>0</v>
      </c>
      <c r="N698" s="44">
        <f t="shared" si="515"/>
        <v>0</v>
      </c>
      <c r="P698" s="49">
        <f t="shared" si="503"/>
        <v>0</v>
      </c>
      <c r="Q698" s="49">
        <f t="shared" si="503"/>
        <v>0</v>
      </c>
      <c r="R698" s="49">
        <f t="shared" si="503"/>
        <v>0</v>
      </c>
      <c r="S698" s="49">
        <f t="shared" si="503"/>
        <v>0</v>
      </c>
      <c r="T698" s="49">
        <f t="shared" si="503"/>
        <v>0</v>
      </c>
      <c r="V698" s="53">
        <f t="shared" si="524"/>
        <v>0</v>
      </c>
      <c r="W698" s="53">
        <f t="shared" si="525"/>
        <v>0</v>
      </c>
      <c r="X698" s="53">
        <f t="shared" si="526"/>
        <v>0</v>
      </c>
      <c r="Y698" s="53">
        <f t="shared" si="527"/>
        <v>0</v>
      </c>
      <c r="Z698" s="53">
        <f t="shared" si="528"/>
        <v>0</v>
      </c>
      <c r="AB698" s="53">
        <f t="shared" si="516"/>
        <v>0</v>
      </c>
      <c r="AC698" s="53">
        <f t="shared" si="517"/>
        <v>0</v>
      </c>
      <c r="AD698" s="53">
        <f t="shared" si="518"/>
        <v>0</v>
      </c>
      <c r="AE698" s="53">
        <f t="shared" si="519"/>
        <v>0</v>
      </c>
      <c r="AF698" s="53">
        <f t="shared" si="520"/>
        <v>0</v>
      </c>
    </row>
    <row r="699" spans="2:32">
      <c r="B699" s="43" t="str">
        <f t="shared" si="513"/>
        <v>Asset 145</v>
      </c>
      <c r="F699" s="43" t="str">
        <f t="shared" ref="F699:L699" si="540">F203</f>
        <v>13 Aanhangwagens</v>
      </c>
      <c r="G699" s="43">
        <f t="shared" si="540"/>
        <v>2009</v>
      </c>
      <c r="H699" s="48">
        <f t="shared" si="540"/>
        <v>655669.05999999994</v>
      </c>
      <c r="I699" s="43">
        <f t="shared" si="540"/>
        <v>2021</v>
      </c>
      <c r="J699" s="43">
        <f t="shared" si="540"/>
        <v>10</v>
      </c>
      <c r="K699" s="43">
        <f t="shared" si="540"/>
        <v>1</v>
      </c>
      <c r="L699" s="48">
        <f t="shared" si="540"/>
        <v>0</v>
      </c>
      <c r="N699" s="44">
        <f t="shared" si="515"/>
        <v>0</v>
      </c>
      <c r="P699" s="49">
        <f t="shared" si="503"/>
        <v>0</v>
      </c>
      <c r="Q699" s="49">
        <f t="shared" si="503"/>
        <v>0</v>
      </c>
      <c r="R699" s="49">
        <f t="shared" si="503"/>
        <v>0</v>
      </c>
      <c r="S699" s="49">
        <f t="shared" si="503"/>
        <v>0</v>
      </c>
      <c r="T699" s="49">
        <f t="shared" si="503"/>
        <v>0</v>
      </c>
      <c r="V699" s="53">
        <f t="shared" si="524"/>
        <v>0</v>
      </c>
      <c r="W699" s="53">
        <f t="shared" si="525"/>
        <v>0</v>
      </c>
      <c r="X699" s="53">
        <f t="shared" si="526"/>
        <v>0</v>
      </c>
      <c r="Y699" s="53">
        <f t="shared" si="527"/>
        <v>0</v>
      </c>
      <c r="Z699" s="53">
        <f t="shared" si="528"/>
        <v>0</v>
      </c>
      <c r="AB699" s="53">
        <f t="shared" si="516"/>
        <v>0</v>
      </c>
      <c r="AC699" s="53">
        <f t="shared" si="517"/>
        <v>0</v>
      </c>
      <c r="AD699" s="53">
        <f t="shared" si="518"/>
        <v>0</v>
      </c>
      <c r="AE699" s="53">
        <f t="shared" si="519"/>
        <v>0</v>
      </c>
      <c r="AF699" s="53">
        <f t="shared" si="520"/>
        <v>0</v>
      </c>
    </row>
    <row r="700" spans="2:32">
      <c r="B700" s="43" t="str">
        <f t="shared" si="513"/>
        <v>Asset 146</v>
      </c>
      <c r="F700" s="43" t="str">
        <f t="shared" ref="F700:L700" si="541">F204</f>
        <v>11 Werktuigen</v>
      </c>
      <c r="G700" s="43">
        <f t="shared" si="541"/>
        <v>2010</v>
      </c>
      <c r="H700" s="48">
        <f t="shared" si="541"/>
        <v>453194.78213502961</v>
      </c>
      <c r="I700" s="43">
        <f t="shared" si="541"/>
        <v>2021</v>
      </c>
      <c r="J700" s="43">
        <f t="shared" si="541"/>
        <v>10</v>
      </c>
      <c r="K700" s="43">
        <f t="shared" si="541"/>
        <v>1</v>
      </c>
      <c r="L700" s="48">
        <f t="shared" si="541"/>
        <v>0</v>
      </c>
      <c r="N700" s="44">
        <f t="shared" si="515"/>
        <v>0</v>
      </c>
      <c r="P700" s="49">
        <f t="shared" si="503"/>
        <v>0</v>
      </c>
      <c r="Q700" s="49">
        <f t="shared" si="503"/>
        <v>0</v>
      </c>
      <c r="R700" s="49">
        <f t="shared" si="503"/>
        <v>0</v>
      </c>
      <c r="S700" s="49">
        <f t="shared" si="503"/>
        <v>0</v>
      </c>
      <c r="T700" s="49">
        <f t="shared" si="503"/>
        <v>0</v>
      </c>
      <c r="V700" s="53">
        <f t="shared" si="524"/>
        <v>0</v>
      </c>
      <c r="W700" s="53">
        <f t="shared" si="525"/>
        <v>0</v>
      </c>
      <c r="X700" s="53">
        <f t="shared" si="526"/>
        <v>0</v>
      </c>
      <c r="Y700" s="53">
        <f t="shared" si="527"/>
        <v>0</v>
      </c>
      <c r="Z700" s="53">
        <f t="shared" si="528"/>
        <v>0</v>
      </c>
      <c r="AB700" s="53">
        <f t="shared" si="516"/>
        <v>0</v>
      </c>
      <c r="AC700" s="53">
        <f t="shared" si="517"/>
        <v>0</v>
      </c>
      <c r="AD700" s="53">
        <f t="shared" si="518"/>
        <v>0</v>
      </c>
      <c r="AE700" s="53">
        <f t="shared" si="519"/>
        <v>0</v>
      </c>
      <c r="AF700" s="53">
        <f t="shared" si="520"/>
        <v>0</v>
      </c>
    </row>
    <row r="701" spans="2:32">
      <c r="B701" s="43" t="str">
        <f t="shared" si="513"/>
        <v>Asset 147</v>
      </c>
      <c r="F701" s="43" t="str">
        <f t="shared" ref="F701:L701" si="542">F205</f>
        <v>14 Overig rollend materieel</v>
      </c>
      <c r="G701" s="43">
        <f t="shared" si="542"/>
        <v>2010</v>
      </c>
      <c r="H701" s="48">
        <f t="shared" si="542"/>
        <v>179634.02000000002</v>
      </c>
      <c r="I701" s="43">
        <f t="shared" si="542"/>
        <v>2021</v>
      </c>
      <c r="J701" s="43">
        <f t="shared" si="542"/>
        <v>10</v>
      </c>
      <c r="K701" s="43">
        <f t="shared" si="542"/>
        <v>1</v>
      </c>
      <c r="L701" s="48">
        <f t="shared" si="542"/>
        <v>0</v>
      </c>
      <c r="N701" s="44">
        <f t="shared" si="515"/>
        <v>0</v>
      </c>
      <c r="P701" s="49">
        <f t="shared" si="503"/>
        <v>0</v>
      </c>
      <c r="Q701" s="49">
        <f t="shared" si="503"/>
        <v>0</v>
      </c>
      <c r="R701" s="49">
        <f t="shared" si="503"/>
        <v>0</v>
      </c>
      <c r="S701" s="49">
        <f t="shared" si="503"/>
        <v>0</v>
      </c>
      <c r="T701" s="49">
        <f t="shared" si="503"/>
        <v>0</v>
      </c>
      <c r="V701" s="53">
        <f t="shared" si="524"/>
        <v>0</v>
      </c>
      <c r="W701" s="53">
        <f t="shared" si="525"/>
        <v>0</v>
      </c>
      <c r="X701" s="53">
        <f t="shared" si="526"/>
        <v>0</v>
      </c>
      <c r="Y701" s="53">
        <f t="shared" si="527"/>
        <v>0</v>
      </c>
      <c r="Z701" s="53">
        <f t="shared" si="528"/>
        <v>0</v>
      </c>
      <c r="AB701" s="53">
        <f t="shared" si="516"/>
        <v>0</v>
      </c>
      <c r="AC701" s="53">
        <f t="shared" si="517"/>
        <v>0</v>
      </c>
      <c r="AD701" s="53">
        <f t="shared" si="518"/>
        <v>0</v>
      </c>
      <c r="AE701" s="53">
        <f t="shared" si="519"/>
        <v>0</v>
      </c>
      <c r="AF701" s="53">
        <f t="shared" si="520"/>
        <v>0</v>
      </c>
    </row>
    <row r="702" spans="2:32">
      <c r="B702" s="43" t="str">
        <f t="shared" si="513"/>
        <v>Asset 148</v>
      </c>
      <c r="F702" s="43" t="str">
        <f t="shared" ref="F702:L702" si="543">F206</f>
        <v>12 Motorvoertuigen</v>
      </c>
      <c r="G702" s="43">
        <f t="shared" si="543"/>
        <v>2011</v>
      </c>
      <c r="H702" s="48">
        <f t="shared" si="543"/>
        <v>293470.62269139342</v>
      </c>
      <c r="I702" s="43">
        <f t="shared" si="543"/>
        <v>2021</v>
      </c>
      <c r="J702" s="43">
        <f t="shared" si="543"/>
        <v>10</v>
      </c>
      <c r="K702" s="43">
        <f t="shared" si="543"/>
        <v>1</v>
      </c>
      <c r="L702" s="48">
        <f t="shared" si="543"/>
        <v>0</v>
      </c>
      <c r="N702" s="44">
        <f t="shared" si="515"/>
        <v>0</v>
      </c>
      <c r="P702" s="49">
        <f t="shared" si="503"/>
        <v>0</v>
      </c>
      <c r="Q702" s="49">
        <f t="shared" si="503"/>
        <v>0</v>
      </c>
      <c r="R702" s="49">
        <f t="shared" si="503"/>
        <v>0</v>
      </c>
      <c r="S702" s="49">
        <f t="shared" si="503"/>
        <v>0</v>
      </c>
      <c r="T702" s="49">
        <f t="shared" si="503"/>
        <v>0</v>
      </c>
      <c r="V702" s="53">
        <f t="shared" si="524"/>
        <v>0</v>
      </c>
      <c r="W702" s="53">
        <f t="shared" si="525"/>
        <v>0</v>
      </c>
      <c r="X702" s="53">
        <f t="shared" si="526"/>
        <v>0</v>
      </c>
      <c r="Y702" s="53">
        <f t="shared" si="527"/>
        <v>0</v>
      </c>
      <c r="Z702" s="53">
        <f t="shared" si="528"/>
        <v>0</v>
      </c>
      <c r="AB702" s="53">
        <f t="shared" si="516"/>
        <v>0</v>
      </c>
      <c r="AC702" s="53">
        <f t="shared" si="517"/>
        <v>0</v>
      </c>
      <c r="AD702" s="53">
        <f t="shared" si="518"/>
        <v>0</v>
      </c>
      <c r="AE702" s="53">
        <f t="shared" si="519"/>
        <v>0</v>
      </c>
      <c r="AF702" s="53">
        <f t="shared" si="520"/>
        <v>0</v>
      </c>
    </row>
    <row r="703" spans="2:32">
      <c r="B703" s="43" t="str">
        <f t="shared" si="513"/>
        <v>Asset 149</v>
      </c>
      <c r="F703" s="43" t="str">
        <f t="shared" ref="F703:L703" si="544">F207</f>
        <v>08 Inrichting gebouwen</v>
      </c>
      <c r="G703" s="43">
        <f t="shared" si="544"/>
        <v>2011</v>
      </c>
      <c r="H703" s="48">
        <f t="shared" si="544"/>
        <v>309147.61872011481</v>
      </c>
      <c r="I703" s="43">
        <f t="shared" si="544"/>
        <v>2021</v>
      </c>
      <c r="J703" s="43">
        <f t="shared" si="544"/>
        <v>10</v>
      </c>
      <c r="K703" s="43">
        <f t="shared" si="544"/>
        <v>0</v>
      </c>
      <c r="L703" s="48">
        <f t="shared" si="544"/>
        <v>0</v>
      </c>
      <c r="N703" s="44">
        <f t="shared" si="515"/>
        <v>0</v>
      </c>
      <c r="P703" s="49">
        <f t="shared" si="503"/>
        <v>0</v>
      </c>
      <c r="Q703" s="49">
        <f t="shared" si="503"/>
        <v>0</v>
      </c>
      <c r="R703" s="49">
        <f t="shared" si="503"/>
        <v>0</v>
      </c>
      <c r="S703" s="49">
        <f t="shared" si="503"/>
        <v>0</v>
      </c>
      <c r="T703" s="49">
        <f t="shared" si="503"/>
        <v>0</v>
      </c>
      <c r="V703" s="53">
        <f t="shared" si="524"/>
        <v>0</v>
      </c>
      <c r="W703" s="53">
        <f t="shared" si="525"/>
        <v>0</v>
      </c>
      <c r="X703" s="53">
        <f t="shared" si="526"/>
        <v>0</v>
      </c>
      <c r="Y703" s="53">
        <f t="shared" si="527"/>
        <v>0</v>
      </c>
      <c r="Z703" s="53">
        <f t="shared" si="528"/>
        <v>0</v>
      </c>
      <c r="AB703" s="53">
        <f t="shared" si="516"/>
        <v>0</v>
      </c>
      <c r="AC703" s="53">
        <f t="shared" si="517"/>
        <v>0</v>
      </c>
      <c r="AD703" s="53">
        <f t="shared" si="518"/>
        <v>0</v>
      </c>
      <c r="AE703" s="53">
        <f t="shared" si="519"/>
        <v>0</v>
      </c>
      <c r="AF703" s="53">
        <f t="shared" si="520"/>
        <v>0</v>
      </c>
    </row>
    <row r="704" spans="2:32">
      <c r="B704" s="43" t="str">
        <f t="shared" si="513"/>
        <v>Asset 150</v>
      </c>
      <c r="F704" s="43" t="str">
        <f t="shared" ref="F704:L704" si="545">F208</f>
        <v>38 ICT middelen 2</v>
      </c>
      <c r="G704" s="43">
        <f t="shared" si="545"/>
        <v>2011</v>
      </c>
      <c r="H704" s="48">
        <f t="shared" si="545"/>
        <v>24343500.983545668</v>
      </c>
      <c r="I704" s="43">
        <f t="shared" si="545"/>
        <v>2021</v>
      </c>
      <c r="J704" s="43">
        <f t="shared" si="545"/>
        <v>10</v>
      </c>
      <c r="K704" s="43">
        <f t="shared" si="545"/>
        <v>1</v>
      </c>
      <c r="L704" s="48">
        <f t="shared" si="545"/>
        <v>0</v>
      </c>
      <c r="N704" s="44">
        <f t="shared" si="515"/>
        <v>0</v>
      </c>
      <c r="P704" s="49">
        <f t="shared" si="503"/>
        <v>0</v>
      </c>
      <c r="Q704" s="49">
        <f t="shared" si="503"/>
        <v>0</v>
      </c>
      <c r="R704" s="49">
        <f t="shared" si="503"/>
        <v>0</v>
      </c>
      <c r="S704" s="49">
        <f t="shared" si="503"/>
        <v>0</v>
      </c>
      <c r="T704" s="49">
        <f t="shared" si="503"/>
        <v>0</v>
      </c>
      <c r="V704" s="53">
        <f t="shared" si="524"/>
        <v>0</v>
      </c>
      <c r="W704" s="53">
        <f t="shared" si="525"/>
        <v>0</v>
      </c>
      <c r="X704" s="53">
        <f t="shared" si="526"/>
        <v>0</v>
      </c>
      <c r="Y704" s="53">
        <f t="shared" si="527"/>
        <v>0</v>
      </c>
      <c r="Z704" s="53">
        <f t="shared" si="528"/>
        <v>0</v>
      </c>
      <c r="AB704" s="53">
        <f t="shared" si="516"/>
        <v>0</v>
      </c>
      <c r="AC704" s="53">
        <f t="shared" si="517"/>
        <v>0</v>
      </c>
      <c r="AD704" s="53">
        <f t="shared" si="518"/>
        <v>0</v>
      </c>
      <c r="AE704" s="53">
        <f t="shared" si="519"/>
        <v>0</v>
      </c>
      <c r="AF704" s="53">
        <f t="shared" si="520"/>
        <v>0</v>
      </c>
    </row>
    <row r="705" spans="2:32">
      <c r="B705" s="43" t="str">
        <f t="shared" si="513"/>
        <v>Asset 151</v>
      </c>
      <c r="F705" s="43" t="str">
        <f t="shared" ref="F705:L705" si="546">F209</f>
        <v>11 Werktuigen</v>
      </c>
      <c r="G705" s="43">
        <f t="shared" si="546"/>
        <v>2011</v>
      </c>
      <c r="H705" s="48">
        <f t="shared" si="546"/>
        <v>345005.47060998465</v>
      </c>
      <c r="I705" s="43">
        <f t="shared" si="546"/>
        <v>2021</v>
      </c>
      <c r="J705" s="43">
        <f t="shared" si="546"/>
        <v>10</v>
      </c>
      <c r="K705" s="43">
        <f t="shared" si="546"/>
        <v>1</v>
      </c>
      <c r="L705" s="48">
        <f t="shared" si="546"/>
        <v>0</v>
      </c>
      <c r="N705" s="44">
        <f t="shared" si="515"/>
        <v>0</v>
      </c>
      <c r="P705" s="49">
        <f t="shared" si="503"/>
        <v>0</v>
      </c>
      <c r="Q705" s="49">
        <f t="shared" si="503"/>
        <v>0</v>
      </c>
      <c r="R705" s="49">
        <f t="shared" si="503"/>
        <v>0</v>
      </c>
      <c r="S705" s="49">
        <f t="shared" si="503"/>
        <v>0</v>
      </c>
      <c r="T705" s="49">
        <f t="shared" si="503"/>
        <v>0</v>
      </c>
      <c r="V705" s="53">
        <f t="shared" si="524"/>
        <v>0</v>
      </c>
      <c r="W705" s="53">
        <f t="shared" si="525"/>
        <v>0</v>
      </c>
      <c r="X705" s="53">
        <f t="shared" si="526"/>
        <v>0</v>
      </c>
      <c r="Y705" s="53">
        <f t="shared" si="527"/>
        <v>0</v>
      </c>
      <c r="Z705" s="53">
        <f t="shared" si="528"/>
        <v>0</v>
      </c>
      <c r="AB705" s="53">
        <f t="shared" si="516"/>
        <v>0</v>
      </c>
      <c r="AC705" s="53">
        <f t="shared" si="517"/>
        <v>0</v>
      </c>
      <c r="AD705" s="53">
        <f t="shared" si="518"/>
        <v>0</v>
      </c>
      <c r="AE705" s="53">
        <f t="shared" si="519"/>
        <v>0</v>
      </c>
      <c r="AF705" s="53">
        <f t="shared" si="520"/>
        <v>0</v>
      </c>
    </row>
    <row r="706" spans="2:32">
      <c r="B706" s="43" t="str">
        <f t="shared" si="513"/>
        <v>Asset 152</v>
      </c>
      <c r="F706" s="43" t="str">
        <f t="shared" ref="F706:L706" si="547">F210</f>
        <v>13 Aanhangwagens</v>
      </c>
      <c r="G706" s="43">
        <f t="shared" si="547"/>
        <v>2011</v>
      </c>
      <c r="H706" s="48">
        <f t="shared" si="547"/>
        <v>10931.96</v>
      </c>
      <c r="I706" s="43">
        <f t="shared" si="547"/>
        <v>2021</v>
      </c>
      <c r="J706" s="43">
        <f t="shared" si="547"/>
        <v>10</v>
      </c>
      <c r="K706" s="43">
        <f t="shared" si="547"/>
        <v>1</v>
      </c>
      <c r="L706" s="48">
        <f t="shared" si="547"/>
        <v>0</v>
      </c>
      <c r="N706" s="44">
        <f t="shared" si="515"/>
        <v>0</v>
      </c>
      <c r="P706" s="49">
        <f t="shared" si="503"/>
        <v>0</v>
      </c>
      <c r="Q706" s="49">
        <f t="shared" si="503"/>
        <v>0</v>
      </c>
      <c r="R706" s="49">
        <f t="shared" si="503"/>
        <v>0</v>
      </c>
      <c r="S706" s="49">
        <f t="shared" si="503"/>
        <v>0</v>
      </c>
      <c r="T706" s="49">
        <f t="shared" si="503"/>
        <v>0</v>
      </c>
      <c r="V706" s="53">
        <f t="shared" si="524"/>
        <v>0</v>
      </c>
      <c r="W706" s="53">
        <f t="shared" si="525"/>
        <v>0</v>
      </c>
      <c r="X706" s="53">
        <f t="shared" si="526"/>
        <v>0</v>
      </c>
      <c r="Y706" s="53">
        <f t="shared" si="527"/>
        <v>0</v>
      </c>
      <c r="Z706" s="53">
        <f t="shared" si="528"/>
        <v>0</v>
      </c>
      <c r="AB706" s="53">
        <f t="shared" si="516"/>
        <v>0</v>
      </c>
      <c r="AC706" s="53">
        <f t="shared" si="517"/>
        <v>0</v>
      </c>
      <c r="AD706" s="53">
        <f t="shared" si="518"/>
        <v>0</v>
      </c>
      <c r="AE706" s="53">
        <f t="shared" si="519"/>
        <v>0</v>
      </c>
      <c r="AF706" s="53">
        <f t="shared" si="520"/>
        <v>0</v>
      </c>
    </row>
    <row r="707" spans="2:32">
      <c r="B707" s="43" t="str">
        <f t="shared" si="513"/>
        <v>Asset 153</v>
      </c>
      <c r="F707" s="43" t="str">
        <f t="shared" ref="F707:L707" si="548">F211</f>
        <v>37 ICT middelen 1 (transparency)</v>
      </c>
      <c r="G707" s="43">
        <f t="shared" si="548"/>
        <v>2012</v>
      </c>
      <c r="H707" s="48">
        <f t="shared" si="548"/>
        <v>817297.73457401327</v>
      </c>
      <c r="I707" s="43">
        <f t="shared" si="548"/>
        <v>2021</v>
      </c>
      <c r="J707" s="43">
        <f t="shared" si="548"/>
        <v>5</v>
      </c>
      <c r="K707" s="43">
        <f t="shared" si="548"/>
        <v>0</v>
      </c>
      <c r="L707" s="48">
        <f t="shared" si="548"/>
        <v>0</v>
      </c>
      <c r="N707" s="44">
        <f t="shared" si="515"/>
        <v>0</v>
      </c>
      <c r="P707" s="49">
        <f t="shared" si="503"/>
        <v>0</v>
      </c>
      <c r="Q707" s="49">
        <f t="shared" si="503"/>
        <v>0</v>
      </c>
      <c r="R707" s="49">
        <f t="shared" si="503"/>
        <v>0</v>
      </c>
      <c r="S707" s="49">
        <f t="shared" si="503"/>
        <v>0</v>
      </c>
      <c r="T707" s="49">
        <f t="shared" si="503"/>
        <v>0</v>
      </c>
      <c r="V707" s="53">
        <f t="shared" si="524"/>
        <v>0</v>
      </c>
      <c r="W707" s="53">
        <f t="shared" si="525"/>
        <v>0</v>
      </c>
      <c r="X707" s="53">
        <f t="shared" si="526"/>
        <v>0</v>
      </c>
      <c r="Y707" s="53">
        <f t="shared" si="527"/>
        <v>0</v>
      </c>
      <c r="Z707" s="53">
        <f t="shared" si="528"/>
        <v>0</v>
      </c>
      <c r="AB707" s="53">
        <f t="shared" si="516"/>
        <v>0</v>
      </c>
      <c r="AC707" s="53">
        <f t="shared" si="517"/>
        <v>0</v>
      </c>
      <c r="AD707" s="53">
        <f t="shared" si="518"/>
        <v>0</v>
      </c>
      <c r="AE707" s="53">
        <f t="shared" si="519"/>
        <v>0</v>
      </c>
      <c r="AF707" s="53">
        <f t="shared" si="520"/>
        <v>0</v>
      </c>
    </row>
    <row r="708" spans="2:32">
      <c r="B708" s="43" t="str">
        <f t="shared" si="513"/>
        <v>Asset 154</v>
      </c>
      <c r="F708" s="43" t="str">
        <f t="shared" ref="F708:L708" si="549">F212</f>
        <v>11 Werktuigen</v>
      </c>
      <c r="G708" s="43">
        <f t="shared" si="549"/>
        <v>2012</v>
      </c>
      <c r="H708" s="48">
        <f t="shared" si="549"/>
        <v>237528.30775638262</v>
      </c>
      <c r="I708" s="43">
        <f t="shared" si="549"/>
        <v>2021</v>
      </c>
      <c r="J708" s="43">
        <f t="shared" si="549"/>
        <v>10</v>
      </c>
      <c r="K708" s="43">
        <f t="shared" si="549"/>
        <v>1</v>
      </c>
      <c r="L708" s="48">
        <f t="shared" si="549"/>
        <v>13628.978016883706</v>
      </c>
      <c r="N708" s="44">
        <f t="shared" si="515"/>
        <v>0.5</v>
      </c>
      <c r="P708" s="49">
        <f t="shared" si="503"/>
        <v>13628.978016883706</v>
      </c>
      <c r="Q708" s="49">
        <f t="shared" si="503"/>
        <v>0</v>
      </c>
      <c r="R708" s="49">
        <f t="shared" si="503"/>
        <v>0</v>
      </c>
      <c r="S708" s="49">
        <f t="shared" si="503"/>
        <v>0</v>
      </c>
      <c r="T708" s="49">
        <f t="shared" si="503"/>
        <v>0</v>
      </c>
      <c r="V708" s="53">
        <f t="shared" si="524"/>
        <v>0</v>
      </c>
      <c r="W708" s="53">
        <f t="shared" si="525"/>
        <v>0</v>
      </c>
      <c r="X708" s="53">
        <f t="shared" si="526"/>
        <v>0</v>
      </c>
      <c r="Y708" s="53">
        <f t="shared" si="527"/>
        <v>0</v>
      </c>
      <c r="Z708" s="53">
        <f t="shared" si="528"/>
        <v>0</v>
      </c>
      <c r="AB708" s="53">
        <f t="shared" si="516"/>
        <v>13628.978016883706</v>
      </c>
      <c r="AC708" s="53">
        <f t="shared" si="517"/>
        <v>0</v>
      </c>
      <c r="AD708" s="53">
        <f t="shared" si="518"/>
        <v>0</v>
      </c>
      <c r="AE708" s="53">
        <f t="shared" si="519"/>
        <v>0</v>
      </c>
      <c r="AF708" s="53">
        <f t="shared" si="520"/>
        <v>0</v>
      </c>
    </row>
    <row r="709" spans="2:32">
      <c r="B709" s="43" t="str">
        <f t="shared" si="513"/>
        <v>Asset 155</v>
      </c>
      <c r="F709" s="43" t="str">
        <f t="shared" ref="F709:L709" si="550">F213</f>
        <v>13 Aanhangwagens</v>
      </c>
      <c r="G709" s="43">
        <f t="shared" si="550"/>
        <v>2012</v>
      </c>
      <c r="H709" s="48">
        <f t="shared" si="550"/>
        <v>20000</v>
      </c>
      <c r="I709" s="43">
        <f t="shared" si="550"/>
        <v>2021</v>
      </c>
      <c r="J709" s="43">
        <f t="shared" si="550"/>
        <v>10</v>
      </c>
      <c r="K709" s="43">
        <f t="shared" si="550"/>
        <v>1</v>
      </c>
      <c r="L709" s="48">
        <f t="shared" si="550"/>
        <v>1147.5666328463135</v>
      </c>
      <c r="N709" s="44">
        <f t="shared" si="515"/>
        <v>0.5</v>
      </c>
      <c r="P709" s="49">
        <f t="shared" si="503"/>
        <v>1147.5666328463135</v>
      </c>
      <c r="Q709" s="49">
        <f t="shared" si="503"/>
        <v>0</v>
      </c>
      <c r="R709" s="49">
        <f t="shared" si="503"/>
        <v>0</v>
      </c>
      <c r="S709" s="49">
        <f t="shared" si="503"/>
        <v>0</v>
      </c>
      <c r="T709" s="49">
        <f t="shared" si="503"/>
        <v>0</v>
      </c>
      <c r="V709" s="53">
        <f t="shared" si="524"/>
        <v>0</v>
      </c>
      <c r="W709" s="53">
        <f t="shared" si="525"/>
        <v>0</v>
      </c>
      <c r="X709" s="53">
        <f t="shared" si="526"/>
        <v>0</v>
      </c>
      <c r="Y709" s="53">
        <f t="shared" si="527"/>
        <v>0</v>
      </c>
      <c r="Z709" s="53">
        <f t="shared" si="528"/>
        <v>0</v>
      </c>
      <c r="AB709" s="53">
        <f t="shared" si="516"/>
        <v>1147.5666328463135</v>
      </c>
      <c r="AC709" s="53">
        <f t="shared" si="517"/>
        <v>0</v>
      </c>
      <c r="AD709" s="53">
        <f t="shared" si="518"/>
        <v>0</v>
      </c>
      <c r="AE709" s="53">
        <f t="shared" si="519"/>
        <v>0</v>
      </c>
      <c r="AF709" s="53">
        <f t="shared" si="520"/>
        <v>0</v>
      </c>
    </row>
    <row r="710" spans="2:32">
      <c r="B710" s="43" t="str">
        <f t="shared" si="513"/>
        <v>Asset 156</v>
      </c>
      <c r="F710" s="43" t="str">
        <f t="shared" ref="F710:L710" si="551">F214</f>
        <v>20 Kantoorgebouwen</v>
      </c>
      <c r="G710" s="43">
        <f t="shared" si="551"/>
        <v>2012</v>
      </c>
      <c r="H710" s="48">
        <f t="shared" si="551"/>
        <v>701380.67501665035</v>
      </c>
      <c r="I710" s="43">
        <f t="shared" si="551"/>
        <v>2021</v>
      </c>
      <c r="J710" s="43">
        <f t="shared" si="551"/>
        <v>30</v>
      </c>
      <c r="K710" s="43">
        <f t="shared" si="551"/>
        <v>0</v>
      </c>
      <c r="L710" s="48">
        <f t="shared" si="551"/>
        <v>550002.05737442558</v>
      </c>
      <c r="N710" s="44">
        <f t="shared" si="515"/>
        <v>20.5</v>
      </c>
      <c r="P710" s="49">
        <f t="shared" si="503"/>
        <v>26829.368652411005</v>
      </c>
      <c r="Q710" s="49">
        <f t="shared" si="503"/>
        <v>26829.368652411005</v>
      </c>
      <c r="R710" s="49">
        <f t="shared" si="503"/>
        <v>26829.368652411005</v>
      </c>
      <c r="S710" s="49">
        <f t="shared" si="503"/>
        <v>26829.368652411005</v>
      </c>
      <c r="T710" s="49">
        <f t="shared" si="503"/>
        <v>26829.368652411005</v>
      </c>
      <c r="V710" s="53">
        <f t="shared" si="524"/>
        <v>523172.6887220146</v>
      </c>
      <c r="W710" s="53">
        <f t="shared" si="525"/>
        <v>496343.32006960362</v>
      </c>
      <c r="X710" s="53">
        <f t="shared" si="526"/>
        <v>469513.95141719264</v>
      </c>
      <c r="Y710" s="53">
        <f t="shared" si="527"/>
        <v>442684.58276478166</v>
      </c>
      <c r="Z710" s="53">
        <f t="shared" si="528"/>
        <v>415855.21411237068</v>
      </c>
      <c r="AB710" s="53">
        <f t="shared" si="516"/>
        <v>44617.240068959502</v>
      </c>
      <c r="AC710" s="53">
        <f t="shared" si="517"/>
        <v>43208.698214707925</v>
      </c>
      <c r="AD710" s="53">
        <f t="shared" si="518"/>
        <v>44670.898806264326</v>
      </c>
      <c r="AE710" s="53">
        <f t="shared" si="519"/>
        <v>43651.382797472703</v>
      </c>
      <c r="AF710" s="53">
        <f t="shared" si="520"/>
        <v>42631.866788681087</v>
      </c>
    </row>
    <row r="711" spans="2:32">
      <c r="B711" s="43" t="str">
        <f t="shared" si="513"/>
        <v>Asset 157</v>
      </c>
      <c r="F711" s="43" t="str">
        <f t="shared" ref="F711:L711" si="552">F215</f>
        <v>10 Gereedschap</v>
      </c>
      <c r="G711" s="43">
        <f t="shared" si="552"/>
        <v>2012</v>
      </c>
      <c r="H711" s="48">
        <f t="shared" si="552"/>
        <v>102288.01000000001</v>
      </c>
      <c r="I711" s="43">
        <f t="shared" si="552"/>
        <v>2021</v>
      </c>
      <c r="J711" s="43">
        <f t="shared" si="552"/>
        <v>10</v>
      </c>
      <c r="K711" s="43">
        <f t="shared" si="552"/>
        <v>1</v>
      </c>
      <c r="L711" s="48">
        <f t="shared" si="552"/>
        <v>5869.1153608124732</v>
      </c>
      <c r="N711" s="44">
        <f t="shared" si="515"/>
        <v>0.5</v>
      </c>
      <c r="P711" s="49">
        <f t="shared" si="503"/>
        <v>5869.1153608124732</v>
      </c>
      <c r="Q711" s="49">
        <f t="shared" si="503"/>
        <v>0</v>
      </c>
      <c r="R711" s="49">
        <f t="shared" si="503"/>
        <v>0</v>
      </c>
      <c r="S711" s="49">
        <f t="shared" si="503"/>
        <v>0</v>
      </c>
      <c r="T711" s="49">
        <f t="shared" si="503"/>
        <v>0</v>
      </c>
      <c r="V711" s="53">
        <f t="shared" si="524"/>
        <v>0</v>
      </c>
      <c r="W711" s="53">
        <f t="shared" si="525"/>
        <v>0</v>
      </c>
      <c r="X711" s="53">
        <f t="shared" si="526"/>
        <v>0</v>
      </c>
      <c r="Y711" s="53">
        <f t="shared" si="527"/>
        <v>0</v>
      </c>
      <c r="Z711" s="53">
        <f t="shared" si="528"/>
        <v>0</v>
      </c>
      <c r="AB711" s="53">
        <f t="shared" si="516"/>
        <v>5869.1153608124732</v>
      </c>
      <c r="AC711" s="53">
        <f t="shared" si="517"/>
        <v>0</v>
      </c>
      <c r="AD711" s="53">
        <f t="shared" si="518"/>
        <v>0</v>
      </c>
      <c r="AE711" s="53">
        <f t="shared" si="519"/>
        <v>0</v>
      </c>
      <c r="AF711" s="53">
        <f t="shared" si="520"/>
        <v>0</v>
      </c>
    </row>
    <row r="712" spans="2:32">
      <c r="B712" s="43" t="str">
        <f t="shared" si="513"/>
        <v>Asset 158</v>
      </c>
      <c r="F712" s="43" t="str">
        <f t="shared" ref="F712:L712" si="553">F216</f>
        <v>09 Bedrijfsinventaris</v>
      </c>
      <c r="G712" s="43">
        <f t="shared" si="553"/>
        <v>2012</v>
      </c>
      <c r="H712" s="48">
        <f t="shared" si="553"/>
        <v>321753.96830222307</v>
      </c>
      <c r="I712" s="43">
        <f t="shared" si="553"/>
        <v>2021</v>
      </c>
      <c r="J712" s="43">
        <f t="shared" si="553"/>
        <v>10</v>
      </c>
      <c r="K712" s="43">
        <f t="shared" si="553"/>
        <v>1</v>
      </c>
      <c r="L712" s="48">
        <f t="shared" si="553"/>
        <v>18461.705900476001</v>
      </c>
      <c r="N712" s="44">
        <f t="shared" si="515"/>
        <v>0.5</v>
      </c>
      <c r="P712" s="49">
        <f t="shared" si="503"/>
        <v>18461.705900476001</v>
      </c>
      <c r="Q712" s="49">
        <f t="shared" si="503"/>
        <v>0</v>
      </c>
      <c r="R712" s="49">
        <f t="shared" si="503"/>
        <v>0</v>
      </c>
      <c r="S712" s="49">
        <f t="shared" si="503"/>
        <v>0</v>
      </c>
      <c r="T712" s="49">
        <f t="shared" si="503"/>
        <v>0</v>
      </c>
      <c r="V712" s="53">
        <f t="shared" si="524"/>
        <v>0</v>
      </c>
      <c r="W712" s="53">
        <f t="shared" si="525"/>
        <v>0</v>
      </c>
      <c r="X712" s="53">
        <f t="shared" si="526"/>
        <v>0</v>
      </c>
      <c r="Y712" s="53">
        <f t="shared" si="527"/>
        <v>0</v>
      </c>
      <c r="Z712" s="53">
        <f t="shared" si="528"/>
        <v>0</v>
      </c>
      <c r="AB712" s="53">
        <f t="shared" si="516"/>
        <v>18461.705900476001</v>
      </c>
      <c r="AC712" s="53">
        <f t="shared" si="517"/>
        <v>0</v>
      </c>
      <c r="AD712" s="53">
        <f t="shared" si="518"/>
        <v>0</v>
      </c>
      <c r="AE712" s="53">
        <f t="shared" si="519"/>
        <v>0</v>
      </c>
      <c r="AF712" s="53">
        <f t="shared" si="520"/>
        <v>0</v>
      </c>
    </row>
    <row r="713" spans="2:32">
      <c r="B713" s="43" t="str">
        <f t="shared" si="513"/>
        <v>Asset 159</v>
      </c>
      <c r="F713" s="43" t="str">
        <f t="shared" ref="F713:L713" si="554">F217</f>
        <v>14 Overig rollend materieel</v>
      </c>
      <c r="G713" s="43">
        <f t="shared" si="554"/>
        <v>2012</v>
      </c>
      <c r="H713" s="48">
        <f t="shared" si="554"/>
        <v>341738.83030935976</v>
      </c>
      <c r="I713" s="43">
        <f t="shared" si="554"/>
        <v>2021</v>
      </c>
      <c r="J713" s="43">
        <f t="shared" si="554"/>
        <v>10</v>
      </c>
      <c r="K713" s="43">
        <f t="shared" si="554"/>
        <v>1</v>
      </c>
      <c r="L713" s="48">
        <f t="shared" si="554"/>
        <v>19608.403940547396</v>
      </c>
      <c r="N713" s="44">
        <f t="shared" si="515"/>
        <v>0.5</v>
      </c>
      <c r="P713" s="49">
        <f t="shared" si="503"/>
        <v>19608.403940547396</v>
      </c>
      <c r="Q713" s="49">
        <f t="shared" si="503"/>
        <v>0</v>
      </c>
      <c r="R713" s="49">
        <f t="shared" si="503"/>
        <v>0</v>
      </c>
      <c r="S713" s="49">
        <f t="shared" si="503"/>
        <v>0</v>
      </c>
      <c r="T713" s="49">
        <f t="shared" si="503"/>
        <v>0</v>
      </c>
      <c r="V713" s="53">
        <f t="shared" si="524"/>
        <v>0</v>
      </c>
      <c r="W713" s="53">
        <f t="shared" si="525"/>
        <v>0</v>
      </c>
      <c r="X713" s="53">
        <f t="shared" si="526"/>
        <v>0</v>
      </c>
      <c r="Y713" s="53">
        <f t="shared" si="527"/>
        <v>0</v>
      </c>
      <c r="Z713" s="53">
        <f t="shared" si="528"/>
        <v>0</v>
      </c>
      <c r="AB713" s="53">
        <f t="shared" si="516"/>
        <v>19608.403940547396</v>
      </c>
      <c r="AC713" s="53">
        <f t="shared" si="517"/>
        <v>0</v>
      </c>
      <c r="AD713" s="53">
        <f t="shared" si="518"/>
        <v>0</v>
      </c>
      <c r="AE713" s="53">
        <f t="shared" si="519"/>
        <v>0</v>
      </c>
      <c r="AF713" s="53">
        <f t="shared" si="520"/>
        <v>0</v>
      </c>
    </row>
    <row r="714" spans="2:32">
      <c r="B714" s="43" t="str">
        <f t="shared" si="513"/>
        <v>Asset 160</v>
      </c>
      <c r="F714" s="43" t="str">
        <f t="shared" ref="F714:L714" si="555">F218</f>
        <v>08 Inrichting gebouwen</v>
      </c>
      <c r="G714" s="43">
        <f t="shared" si="555"/>
        <v>2012</v>
      </c>
      <c r="H714" s="48">
        <f t="shared" si="555"/>
        <v>737114.28212566266</v>
      </c>
      <c r="I714" s="43">
        <f t="shared" si="555"/>
        <v>2021</v>
      </c>
      <c r="J714" s="43">
        <f t="shared" si="555"/>
        <v>10</v>
      </c>
      <c r="K714" s="43">
        <f t="shared" si="555"/>
        <v>0</v>
      </c>
      <c r="L714" s="48">
        <f t="shared" si="555"/>
        <v>42294.387738093574</v>
      </c>
      <c r="N714" s="44">
        <f t="shared" si="515"/>
        <v>0.5</v>
      </c>
      <c r="P714" s="49">
        <f t="shared" si="503"/>
        <v>42294.387738093574</v>
      </c>
      <c r="Q714" s="49">
        <f t="shared" si="503"/>
        <v>0</v>
      </c>
      <c r="R714" s="49">
        <f t="shared" si="503"/>
        <v>0</v>
      </c>
      <c r="S714" s="49">
        <f t="shared" si="503"/>
        <v>0</v>
      </c>
      <c r="T714" s="49">
        <f t="shared" si="503"/>
        <v>0</v>
      </c>
      <c r="V714" s="53">
        <f t="shared" si="524"/>
        <v>0</v>
      </c>
      <c r="W714" s="53">
        <f t="shared" si="525"/>
        <v>0</v>
      </c>
      <c r="X714" s="53">
        <f t="shared" si="526"/>
        <v>0</v>
      </c>
      <c r="Y714" s="53">
        <f t="shared" si="527"/>
        <v>0</v>
      </c>
      <c r="Z714" s="53">
        <f t="shared" si="528"/>
        <v>0</v>
      </c>
      <c r="AB714" s="53">
        <f t="shared" si="516"/>
        <v>42294.387738093574</v>
      </c>
      <c r="AC714" s="53">
        <f t="shared" si="517"/>
        <v>0</v>
      </c>
      <c r="AD714" s="53">
        <f t="shared" si="518"/>
        <v>0</v>
      </c>
      <c r="AE714" s="53">
        <f t="shared" si="519"/>
        <v>0</v>
      </c>
      <c r="AF714" s="53">
        <f t="shared" si="520"/>
        <v>0</v>
      </c>
    </row>
    <row r="715" spans="2:32">
      <c r="B715" s="43" t="str">
        <f t="shared" si="513"/>
        <v>Asset 161</v>
      </c>
      <c r="F715" s="43" t="str">
        <f t="shared" ref="F715:L715" si="556">F219</f>
        <v>11 Werktuigen</v>
      </c>
      <c r="G715" s="43">
        <f t="shared" si="556"/>
        <v>2013</v>
      </c>
      <c r="H715" s="48">
        <f t="shared" si="556"/>
        <v>5005059.40396435</v>
      </c>
      <c r="I715" s="43">
        <f t="shared" si="556"/>
        <v>2021</v>
      </c>
      <c r="J715" s="43">
        <f t="shared" si="556"/>
        <v>10</v>
      </c>
      <c r="K715" s="43">
        <f t="shared" si="556"/>
        <v>1</v>
      </c>
      <c r="L715" s="48">
        <f t="shared" si="556"/>
        <v>842175.83099752699</v>
      </c>
      <c r="N715" s="44">
        <f t="shared" si="515"/>
        <v>1.5</v>
      </c>
      <c r="P715" s="49">
        <f t="shared" si="503"/>
        <v>561450.55399835133</v>
      </c>
      <c r="Q715" s="49">
        <f t="shared" si="503"/>
        <v>280725.27699917566</v>
      </c>
      <c r="R715" s="49">
        <f t="shared" si="503"/>
        <v>0</v>
      </c>
      <c r="S715" s="49">
        <f t="shared" si="503"/>
        <v>0</v>
      </c>
      <c r="T715" s="49">
        <f t="shared" si="503"/>
        <v>0</v>
      </c>
      <c r="V715" s="53">
        <f t="shared" si="524"/>
        <v>280725.27699917566</v>
      </c>
      <c r="W715" s="53">
        <f t="shared" si="525"/>
        <v>0</v>
      </c>
      <c r="X715" s="53">
        <f t="shared" si="526"/>
        <v>0</v>
      </c>
      <c r="Y715" s="53">
        <f t="shared" si="527"/>
        <v>0</v>
      </c>
      <c r="Z715" s="53">
        <f t="shared" si="528"/>
        <v>0</v>
      </c>
      <c r="AB715" s="53">
        <f t="shared" si="516"/>
        <v>570995.2134163233</v>
      </c>
      <c r="AC715" s="53">
        <f t="shared" si="517"/>
        <v>280725.27699917566</v>
      </c>
      <c r="AD715" s="53">
        <f t="shared" si="518"/>
        <v>0</v>
      </c>
      <c r="AE715" s="53">
        <f t="shared" si="519"/>
        <v>0</v>
      </c>
      <c r="AF715" s="53">
        <f t="shared" si="520"/>
        <v>0</v>
      </c>
    </row>
    <row r="716" spans="2:32">
      <c r="B716" s="43" t="str">
        <f t="shared" si="513"/>
        <v>Asset 162</v>
      </c>
      <c r="F716" s="43" t="str">
        <f t="shared" ref="F716:L716" si="557">F220</f>
        <v>20 Kantoorgebouwen</v>
      </c>
      <c r="G716" s="43">
        <f t="shared" si="557"/>
        <v>2013</v>
      </c>
      <c r="H716" s="48">
        <f t="shared" si="557"/>
        <v>1237826.9064472313</v>
      </c>
      <c r="I716" s="43">
        <f t="shared" si="557"/>
        <v>2021</v>
      </c>
      <c r="J716" s="43">
        <f t="shared" si="557"/>
        <v>30</v>
      </c>
      <c r="K716" s="43">
        <f t="shared" si="557"/>
        <v>0</v>
      </c>
      <c r="L716" s="48">
        <f t="shared" si="557"/>
        <v>995129.04477620148</v>
      </c>
      <c r="N716" s="44">
        <f t="shared" si="515"/>
        <v>21.5</v>
      </c>
      <c r="P716" s="49">
        <f t="shared" si="503"/>
        <v>46285.07185005588</v>
      </c>
      <c r="Q716" s="49">
        <f t="shared" si="503"/>
        <v>46285.071850055887</v>
      </c>
      <c r="R716" s="49">
        <f t="shared" si="503"/>
        <v>46285.071850055887</v>
      </c>
      <c r="S716" s="49">
        <f t="shared" si="503"/>
        <v>46285.071850055887</v>
      </c>
      <c r="T716" s="49">
        <f t="shared" si="503"/>
        <v>46285.071850055887</v>
      </c>
      <c r="V716" s="53">
        <f t="shared" si="524"/>
        <v>948843.97292614565</v>
      </c>
      <c r="W716" s="53">
        <f t="shared" si="525"/>
        <v>902558.90107608982</v>
      </c>
      <c r="X716" s="53">
        <f t="shared" si="526"/>
        <v>856273.82922603399</v>
      </c>
      <c r="Y716" s="53">
        <f t="shared" si="527"/>
        <v>809988.75737597817</v>
      </c>
      <c r="Z716" s="53">
        <f t="shared" si="528"/>
        <v>763703.68552592234</v>
      </c>
      <c r="AB716" s="53">
        <f t="shared" si="516"/>
        <v>78545.766929544829</v>
      </c>
      <c r="AC716" s="53">
        <f t="shared" si="517"/>
        <v>76069.515585566856</v>
      </c>
      <c r="AD716" s="53">
        <f t="shared" si="518"/>
        <v>78823.477360645178</v>
      </c>
      <c r="AE716" s="53">
        <f t="shared" si="519"/>
        <v>77064.644630343057</v>
      </c>
      <c r="AF716" s="53">
        <f t="shared" si="520"/>
        <v>75305.811900040935</v>
      </c>
    </row>
    <row r="717" spans="2:32">
      <c r="B717" s="43" t="str">
        <f t="shared" si="513"/>
        <v>Asset 163</v>
      </c>
      <c r="F717" s="43" t="str">
        <f t="shared" ref="F717:L717" si="558">F221</f>
        <v>09 Bedrijfsinventaris</v>
      </c>
      <c r="G717" s="43">
        <f t="shared" si="558"/>
        <v>2013</v>
      </c>
      <c r="H717" s="48">
        <f t="shared" si="558"/>
        <v>292655.61609467439</v>
      </c>
      <c r="I717" s="43">
        <f t="shared" si="558"/>
        <v>2021</v>
      </c>
      <c r="J717" s="43">
        <f t="shared" si="558"/>
        <v>10</v>
      </c>
      <c r="K717" s="43">
        <f t="shared" si="558"/>
        <v>1</v>
      </c>
      <c r="L717" s="48">
        <f t="shared" si="558"/>
        <v>49243.668613684422</v>
      </c>
      <c r="N717" s="44">
        <f t="shared" si="515"/>
        <v>1.5</v>
      </c>
      <c r="P717" s="49">
        <f t="shared" si="503"/>
        <v>32829.11240912295</v>
      </c>
      <c r="Q717" s="49">
        <f t="shared" si="503"/>
        <v>16414.556204561475</v>
      </c>
      <c r="R717" s="49">
        <f t="shared" si="503"/>
        <v>0</v>
      </c>
      <c r="S717" s="49">
        <f t="shared" si="503"/>
        <v>0</v>
      </c>
      <c r="T717" s="49">
        <f t="shared" si="503"/>
        <v>0</v>
      </c>
      <c r="V717" s="53">
        <f t="shared" si="524"/>
        <v>16414.556204561472</v>
      </c>
      <c r="W717" s="53">
        <f t="shared" si="525"/>
        <v>-3.637978807091713E-12</v>
      </c>
      <c r="X717" s="53">
        <f t="shared" si="526"/>
        <v>0</v>
      </c>
      <c r="Y717" s="53">
        <f t="shared" si="527"/>
        <v>0</v>
      </c>
      <c r="Z717" s="53">
        <f t="shared" si="528"/>
        <v>0</v>
      </c>
      <c r="AB717" s="53">
        <f t="shared" si="516"/>
        <v>33387.207320078043</v>
      </c>
      <c r="AC717" s="53">
        <f t="shared" si="517"/>
        <v>16414.556204561475</v>
      </c>
      <c r="AD717" s="53">
        <f t="shared" si="518"/>
        <v>0</v>
      </c>
      <c r="AE717" s="53">
        <f t="shared" si="519"/>
        <v>0</v>
      </c>
      <c r="AF717" s="53">
        <f t="shared" si="520"/>
        <v>0</v>
      </c>
    </row>
    <row r="718" spans="2:32">
      <c r="B718" s="43" t="str">
        <f t="shared" si="513"/>
        <v>Asset 164</v>
      </c>
      <c r="F718" s="43" t="str">
        <f t="shared" ref="F718:L718" si="559">F222</f>
        <v>20 Kantoorgebouwen</v>
      </c>
      <c r="G718" s="43">
        <f t="shared" si="559"/>
        <v>2014</v>
      </c>
      <c r="H718" s="48">
        <f t="shared" si="559"/>
        <v>4973944.9463818558</v>
      </c>
      <c r="I718" s="43">
        <f t="shared" si="559"/>
        <v>2021</v>
      </c>
      <c r="J718" s="43">
        <f t="shared" si="559"/>
        <v>30</v>
      </c>
      <c r="K718" s="43">
        <f t="shared" si="559"/>
        <v>0</v>
      </c>
      <c r="L718" s="48">
        <f t="shared" si="559"/>
        <v>4070721.5945336674</v>
      </c>
      <c r="N718" s="44">
        <f t="shared" si="515"/>
        <v>22.5</v>
      </c>
      <c r="P718" s="49">
        <f t="shared" si="503"/>
        <v>180920.9597570519</v>
      </c>
      <c r="Q718" s="49">
        <f t="shared" si="503"/>
        <v>180920.9597570519</v>
      </c>
      <c r="R718" s="49">
        <f t="shared" si="503"/>
        <v>180920.9597570519</v>
      </c>
      <c r="S718" s="49">
        <f t="shared" si="503"/>
        <v>180920.9597570519</v>
      </c>
      <c r="T718" s="49">
        <f t="shared" si="503"/>
        <v>180920.9597570519</v>
      </c>
      <c r="V718" s="53">
        <f t="shared" si="524"/>
        <v>3889800.6347766155</v>
      </c>
      <c r="W718" s="53">
        <f t="shared" si="525"/>
        <v>3708879.6750195636</v>
      </c>
      <c r="X718" s="53">
        <f t="shared" si="526"/>
        <v>3527958.7152625117</v>
      </c>
      <c r="Y718" s="53">
        <f t="shared" si="527"/>
        <v>3347037.7555054598</v>
      </c>
      <c r="Z718" s="53">
        <f t="shared" si="528"/>
        <v>3166116.795748408</v>
      </c>
      <c r="AB718" s="53">
        <f t="shared" si="516"/>
        <v>313174.18133945682</v>
      </c>
      <c r="AC718" s="53">
        <f t="shared" si="517"/>
        <v>303313.98903269751</v>
      </c>
      <c r="AD718" s="53">
        <f t="shared" si="518"/>
        <v>314983.39093702735</v>
      </c>
      <c r="AE718" s="53">
        <f t="shared" si="519"/>
        <v>308108.3944662594</v>
      </c>
      <c r="AF718" s="53">
        <f t="shared" si="520"/>
        <v>301233.3979954914</v>
      </c>
    </row>
    <row r="719" spans="2:32">
      <c r="B719" s="43" t="str">
        <f t="shared" si="513"/>
        <v>Asset 165</v>
      </c>
      <c r="F719" s="43" t="str">
        <f t="shared" ref="F719:L719" si="560">F223</f>
        <v>09 Bedrijfsinventaris</v>
      </c>
      <c r="G719" s="43">
        <f t="shared" si="560"/>
        <v>2014</v>
      </c>
      <c r="H719" s="48">
        <f t="shared" si="560"/>
        <v>332895.6529706032</v>
      </c>
      <c r="I719" s="43">
        <f t="shared" si="560"/>
        <v>2021</v>
      </c>
      <c r="J719" s="43">
        <f t="shared" si="560"/>
        <v>10</v>
      </c>
      <c r="K719" s="43">
        <f t="shared" si="560"/>
        <v>1</v>
      </c>
      <c r="L719" s="48">
        <f t="shared" si="560"/>
        <v>90814.939173486709</v>
      </c>
      <c r="N719" s="44">
        <f t="shared" si="515"/>
        <v>2.5</v>
      </c>
      <c r="P719" s="49">
        <f t="shared" si="503"/>
        <v>36325.975669394684</v>
      </c>
      <c r="Q719" s="49">
        <f t="shared" si="503"/>
        <v>36325.975669394684</v>
      </c>
      <c r="R719" s="49">
        <f t="shared" si="503"/>
        <v>18162.987834697342</v>
      </c>
      <c r="S719" s="49">
        <f t="shared" si="503"/>
        <v>0</v>
      </c>
      <c r="T719" s="49">
        <f t="shared" si="503"/>
        <v>0</v>
      </c>
      <c r="V719" s="53">
        <f t="shared" si="524"/>
        <v>54488.963504092026</v>
      </c>
      <c r="W719" s="53">
        <f t="shared" si="525"/>
        <v>18162.987834697342</v>
      </c>
      <c r="X719" s="53">
        <f t="shared" si="526"/>
        <v>0</v>
      </c>
      <c r="Y719" s="53">
        <f t="shared" si="527"/>
        <v>0</v>
      </c>
      <c r="Z719" s="53">
        <f t="shared" si="528"/>
        <v>0</v>
      </c>
      <c r="AB719" s="53">
        <f t="shared" si="516"/>
        <v>38178.600428533813</v>
      </c>
      <c r="AC719" s="53">
        <f t="shared" si="517"/>
        <v>36925.3542679397</v>
      </c>
      <c r="AD719" s="53">
        <f t="shared" si="518"/>
        <v>18162.987834697342</v>
      </c>
      <c r="AE719" s="53">
        <f t="shared" si="519"/>
        <v>0</v>
      </c>
      <c r="AF719" s="53">
        <f t="shared" si="520"/>
        <v>0</v>
      </c>
    </row>
    <row r="720" spans="2:32">
      <c r="B720" s="43" t="str">
        <f t="shared" si="513"/>
        <v>Asset 166</v>
      </c>
      <c r="F720" s="43" t="str">
        <f t="shared" ref="F720:L720" si="561">F224</f>
        <v>10 Gereedschap</v>
      </c>
      <c r="G720" s="43">
        <f t="shared" si="561"/>
        <v>2014</v>
      </c>
      <c r="H720" s="48">
        <f t="shared" si="561"/>
        <v>294123.8734031191</v>
      </c>
      <c r="I720" s="43">
        <f t="shared" si="561"/>
        <v>2021</v>
      </c>
      <c r="J720" s="43">
        <f t="shared" si="561"/>
        <v>10</v>
      </c>
      <c r="K720" s="43">
        <f t="shared" si="561"/>
        <v>1</v>
      </c>
      <c r="L720" s="48">
        <f t="shared" si="561"/>
        <v>80237.880651848885</v>
      </c>
      <c r="N720" s="44">
        <f t="shared" si="515"/>
        <v>2.5</v>
      </c>
      <c r="P720" s="49">
        <f t="shared" si="503"/>
        <v>32095.152260739556</v>
      </c>
      <c r="Q720" s="49">
        <f t="shared" si="503"/>
        <v>32095.152260739549</v>
      </c>
      <c r="R720" s="49">
        <f t="shared" si="503"/>
        <v>16047.576130369775</v>
      </c>
      <c r="S720" s="49">
        <f t="shared" si="503"/>
        <v>0</v>
      </c>
      <c r="T720" s="49">
        <f t="shared" si="503"/>
        <v>0</v>
      </c>
      <c r="V720" s="53">
        <f t="shared" si="524"/>
        <v>48142.728391109325</v>
      </c>
      <c r="W720" s="53">
        <f t="shared" si="525"/>
        <v>16047.576130369776</v>
      </c>
      <c r="X720" s="53">
        <f t="shared" si="526"/>
        <v>1.8189894035458565E-12</v>
      </c>
      <c r="Y720" s="53">
        <f t="shared" si="527"/>
        <v>0</v>
      </c>
      <c r="Z720" s="53">
        <f t="shared" si="528"/>
        <v>0</v>
      </c>
      <c r="AB720" s="53">
        <f t="shared" si="516"/>
        <v>33732.005026037274</v>
      </c>
      <c r="AC720" s="53">
        <f t="shared" si="517"/>
        <v>32624.722273041752</v>
      </c>
      <c r="AD720" s="53">
        <f t="shared" si="518"/>
        <v>16047.576130369775</v>
      </c>
      <c r="AE720" s="53">
        <f t="shared" si="519"/>
        <v>0</v>
      </c>
      <c r="AF720" s="53">
        <f t="shared" si="520"/>
        <v>0</v>
      </c>
    </row>
    <row r="721" spans="2:32">
      <c r="B721" s="43" t="str">
        <f t="shared" si="513"/>
        <v>Asset 167</v>
      </c>
      <c r="F721" s="43" t="str">
        <f t="shared" ref="F721:L721" si="562">F225</f>
        <v>13 Aanhangwagens</v>
      </c>
      <c r="G721" s="43">
        <f t="shared" si="562"/>
        <v>2014</v>
      </c>
      <c r="H721" s="48">
        <f t="shared" si="562"/>
        <v>24919.261718386999</v>
      </c>
      <c r="I721" s="43">
        <f t="shared" si="562"/>
        <v>2021</v>
      </c>
      <c r="J721" s="43">
        <f t="shared" si="562"/>
        <v>10</v>
      </c>
      <c r="K721" s="43">
        <f t="shared" si="562"/>
        <v>1</v>
      </c>
      <c r="L721" s="48">
        <f t="shared" si="562"/>
        <v>6798.0498303573586</v>
      </c>
      <c r="N721" s="44">
        <f t="shared" si="515"/>
        <v>2.5</v>
      </c>
      <c r="P721" s="49">
        <f t="shared" si="503"/>
        <v>2719.2199321429434</v>
      </c>
      <c r="Q721" s="49">
        <f t="shared" si="503"/>
        <v>2719.2199321429434</v>
      </c>
      <c r="R721" s="49">
        <f t="shared" si="503"/>
        <v>1359.6099660714717</v>
      </c>
      <c r="S721" s="49">
        <f t="shared" si="503"/>
        <v>0</v>
      </c>
      <c r="T721" s="49">
        <f t="shared" si="503"/>
        <v>0</v>
      </c>
      <c r="V721" s="53">
        <f t="shared" si="524"/>
        <v>4078.8298982144152</v>
      </c>
      <c r="W721" s="53">
        <f t="shared" si="525"/>
        <v>1359.6099660714717</v>
      </c>
      <c r="X721" s="53">
        <f t="shared" si="526"/>
        <v>0</v>
      </c>
      <c r="Y721" s="53">
        <f t="shared" si="527"/>
        <v>0</v>
      </c>
      <c r="Z721" s="53">
        <f t="shared" si="528"/>
        <v>0</v>
      </c>
      <c r="AB721" s="53">
        <f t="shared" si="516"/>
        <v>2857.9001486822335</v>
      </c>
      <c r="AC721" s="53">
        <f t="shared" si="517"/>
        <v>2764.0870610233019</v>
      </c>
      <c r="AD721" s="53">
        <f t="shared" si="518"/>
        <v>1359.6099660714717</v>
      </c>
      <c r="AE721" s="53">
        <f t="shared" si="519"/>
        <v>0</v>
      </c>
      <c r="AF721" s="53">
        <f t="shared" si="520"/>
        <v>0</v>
      </c>
    </row>
    <row r="722" spans="2:32">
      <c r="B722" s="43" t="str">
        <f t="shared" si="513"/>
        <v>Asset 168</v>
      </c>
      <c r="F722" s="43" t="str">
        <f t="shared" ref="F722:L722" si="563">F226</f>
        <v>11 Werktuigen</v>
      </c>
      <c r="G722" s="43">
        <f t="shared" si="563"/>
        <v>2014</v>
      </c>
      <c r="H722" s="48">
        <f t="shared" si="563"/>
        <v>264974.99557180319</v>
      </c>
      <c r="I722" s="43">
        <f t="shared" si="563"/>
        <v>2021</v>
      </c>
      <c r="J722" s="43">
        <f t="shared" si="563"/>
        <v>10</v>
      </c>
      <c r="K722" s="43">
        <f t="shared" si="563"/>
        <v>1</v>
      </c>
      <c r="L722" s="48">
        <f t="shared" si="563"/>
        <v>72285.978776277945</v>
      </c>
      <c r="N722" s="44">
        <f t="shared" si="515"/>
        <v>2.5</v>
      </c>
      <c r="P722" s="49">
        <f t="shared" si="503"/>
        <v>28914.391510511181</v>
      </c>
      <c r="Q722" s="49">
        <f t="shared" si="503"/>
        <v>28914.391510511177</v>
      </c>
      <c r="R722" s="49">
        <f t="shared" si="503"/>
        <v>14457.195755255589</v>
      </c>
      <c r="S722" s="49">
        <f t="shared" si="503"/>
        <v>0</v>
      </c>
      <c r="T722" s="49">
        <f t="shared" si="503"/>
        <v>0</v>
      </c>
      <c r="V722" s="53">
        <f t="shared" si="524"/>
        <v>43371.587265766764</v>
      </c>
      <c r="W722" s="53">
        <f t="shared" si="525"/>
        <v>14457.195755255587</v>
      </c>
      <c r="X722" s="53">
        <f t="shared" si="526"/>
        <v>-1.8189894035458565E-12</v>
      </c>
      <c r="Y722" s="53">
        <f t="shared" si="527"/>
        <v>0</v>
      </c>
      <c r="Z722" s="53">
        <f t="shared" si="528"/>
        <v>0</v>
      </c>
      <c r="AB722" s="53">
        <f t="shared" si="516"/>
        <v>30389.025477547249</v>
      </c>
      <c r="AC722" s="53">
        <f t="shared" si="517"/>
        <v>29391.478970434611</v>
      </c>
      <c r="AD722" s="53">
        <f t="shared" si="518"/>
        <v>14457.195755255589</v>
      </c>
      <c r="AE722" s="53">
        <f t="shared" si="519"/>
        <v>0</v>
      </c>
      <c r="AF722" s="53">
        <f t="shared" si="520"/>
        <v>0</v>
      </c>
    </row>
    <row r="723" spans="2:32">
      <c r="B723" s="43" t="str">
        <f t="shared" si="513"/>
        <v>Asset 169</v>
      </c>
      <c r="F723" s="43" t="str">
        <f t="shared" ref="F723:L723" si="564">F227</f>
        <v>08 Inrichting gebouwen</v>
      </c>
      <c r="G723" s="43">
        <f t="shared" si="564"/>
        <v>2014</v>
      </c>
      <c r="H723" s="48">
        <f t="shared" si="564"/>
        <v>724167.86511950963</v>
      </c>
      <c r="I723" s="43">
        <f t="shared" si="564"/>
        <v>2021</v>
      </c>
      <c r="J723" s="43">
        <f t="shared" si="564"/>
        <v>10</v>
      </c>
      <c r="K723" s="43">
        <f t="shared" si="564"/>
        <v>0</v>
      </c>
      <c r="L723" s="48">
        <f t="shared" si="564"/>
        <v>197555.1799351057</v>
      </c>
      <c r="N723" s="44">
        <f t="shared" si="515"/>
        <v>2.5</v>
      </c>
      <c r="P723" s="49">
        <f t="shared" si="503"/>
        <v>79022.071974042279</v>
      </c>
      <c r="Q723" s="49">
        <f t="shared" si="503"/>
        <v>79022.071974042279</v>
      </c>
      <c r="R723" s="49">
        <f t="shared" si="503"/>
        <v>39511.03598702114</v>
      </c>
      <c r="S723" s="49">
        <f t="shared" si="503"/>
        <v>0</v>
      </c>
      <c r="T723" s="49">
        <f t="shared" si="503"/>
        <v>0</v>
      </c>
      <c r="V723" s="53">
        <f t="shared" si="524"/>
        <v>118533.10796106342</v>
      </c>
      <c r="W723" s="53">
        <f t="shared" si="525"/>
        <v>39511.03598702114</v>
      </c>
      <c r="X723" s="53">
        <f t="shared" si="526"/>
        <v>0</v>
      </c>
      <c r="Y723" s="53">
        <f t="shared" si="527"/>
        <v>0</v>
      </c>
      <c r="Z723" s="53">
        <f t="shared" si="528"/>
        <v>0</v>
      </c>
      <c r="AB723" s="53">
        <f t="shared" si="516"/>
        <v>83052.197644718442</v>
      </c>
      <c r="AC723" s="53">
        <f t="shared" si="517"/>
        <v>80325.936161613979</v>
      </c>
      <c r="AD723" s="53">
        <f t="shared" si="518"/>
        <v>39511.03598702114</v>
      </c>
      <c r="AE723" s="53">
        <f t="shared" si="519"/>
        <v>0</v>
      </c>
      <c r="AF723" s="53">
        <f t="shared" si="520"/>
        <v>0</v>
      </c>
    </row>
    <row r="724" spans="2:32">
      <c r="B724" s="43" t="str">
        <f t="shared" si="513"/>
        <v>Asset 170</v>
      </c>
      <c r="F724" s="43" t="str">
        <f t="shared" ref="F724:L724" si="565">F228</f>
        <v>14 Overig rollend materieel (odorisatie)</v>
      </c>
      <c r="G724" s="43">
        <f t="shared" si="565"/>
        <v>2014</v>
      </c>
      <c r="H724" s="48">
        <f t="shared" si="565"/>
        <v>1415.9999999999968</v>
      </c>
      <c r="I724" s="43">
        <f t="shared" si="565"/>
        <v>2021</v>
      </c>
      <c r="J724" s="43">
        <f t="shared" si="565"/>
        <v>10</v>
      </c>
      <c r="K724" s="43">
        <f t="shared" si="565"/>
        <v>0</v>
      </c>
      <c r="L724" s="48">
        <f t="shared" si="565"/>
        <v>386.28907503641284</v>
      </c>
      <c r="N724" s="44">
        <f t="shared" si="515"/>
        <v>2.5</v>
      </c>
      <c r="P724" s="49">
        <f t="shared" si="503"/>
        <v>154.51563001456515</v>
      </c>
      <c r="Q724" s="49">
        <f t="shared" si="503"/>
        <v>154.51563001456512</v>
      </c>
      <c r="R724" s="49">
        <f t="shared" si="503"/>
        <v>77.257815007282559</v>
      </c>
      <c r="S724" s="49">
        <f t="shared" si="503"/>
        <v>0</v>
      </c>
      <c r="T724" s="49">
        <f t="shared" si="503"/>
        <v>0</v>
      </c>
      <c r="V724" s="53">
        <f t="shared" si="524"/>
        <v>231.77344502184769</v>
      </c>
      <c r="W724" s="53">
        <f t="shared" si="525"/>
        <v>77.257815007282574</v>
      </c>
      <c r="X724" s="53">
        <f t="shared" si="526"/>
        <v>1.4210854715202004E-14</v>
      </c>
      <c r="Y724" s="53">
        <f t="shared" si="527"/>
        <v>0</v>
      </c>
      <c r="Z724" s="53">
        <f t="shared" si="528"/>
        <v>0</v>
      </c>
      <c r="AB724" s="53">
        <f t="shared" si="516"/>
        <v>162.39592714530798</v>
      </c>
      <c r="AC724" s="53">
        <f t="shared" si="517"/>
        <v>157.06513790980546</v>
      </c>
      <c r="AD724" s="53">
        <f t="shared" si="518"/>
        <v>77.257815007282559</v>
      </c>
      <c r="AE724" s="53">
        <f t="shared" si="519"/>
        <v>0</v>
      </c>
      <c r="AF724" s="53">
        <f t="shared" si="520"/>
        <v>0</v>
      </c>
    </row>
    <row r="725" spans="2:32">
      <c r="B725" s="43" t="str">
        <f t="shared" si="513"/>
        <v>Asset 171</v>
      </c>
      <c r="F725" s="43" t="str">
        <f t="shared" ref="F725:L725" si="566">F229</f>
        <v>14 Overig rollend materieel (odorisatie)</v>
      </c>
      <c r="G725" s="43">
        <f t="shared" si="566"/>
        <v>2015</v>
      </c>
      <c r="H725" s="48">
        <f t="shared" si="566"/>
        <v>43315.304046858677</v>
      </c>
      <c r="I725" s="43">
        <f t="shared" si="566"/>
        <v>2021</v>
      </c>
      <c r="J725" s="43">
        <f t="shared" si="566"/>
        <v>10</v>
      </c>
      <c r="K725" s="43">
        <f t="shared" si="566"/>
        <v>0</v>
      </c>
      <c r="L725" s="48">
        <f t="shared" si="566"/>
        <v>16379.370300704035</v>
      </c>
      <c r="N725" s="44">
        <f t="shared" si="515"/>
        <v>3.5</v>
      </c>
      <c r="P725" s="49">
        <f t="shared" ref="P725:T758" si="567">IF(P$553&lt;=$G725+$J725,VDB($L725,0,$N725,P$553-2022,MIN(P$553-2021,$N725),1),0)</f>
        <v>4679.8200859154385</v>
      </c>
      <c r="Q725" s="49">
        <f t="shared" si="567"/>
        <v>4679.8200859154385</v>
      </c>
      <c r="R725" s="49">
        <f t="shared" si="567"/>
        <v>4679.8200859154385</v>
      </c>
      <c r="S725" s="49">
        <f t="shared" si="567"/>
        <v>2339.9100429577193</v>
      </c>
      <c r="T725" s="49">
        <f t="shared" si="567"/>
        <v>0</v>
      </c>
      <c r="V725" s="53">
        <f t="shared" si="524"/>
        <v>11699.550214788596</v>
      </c>
      <c r="W725" s="53">
        <f t="shared" si="525"/>
        <v>7019.7301288731578</v>
      </c>
      <c r="X725" s="53">
        <f t="shared" si="526"/>
        <v>2339.9100429577193</v>
      </c>
      <c r="Y725" s="53">
        <f t="shared" si="527"/>
        <v>0</v>
      </c>
      <c r="Z725" s="53">
        <f t="shared" si="528"/>
        <v>0</v>
      </c>
      <c r="AB725" s="53">
        <f t="shared" si="516"/>
        <v>5077.604793218251</v>
      </c>
      <c r="AC725" s="53">
        <f t="shared" si="517"/>
        <v>4911.4711801682524</v>
      </c>
      <c r="AD725" s="53">
        <f t="shared" si="518"/>
        <v>4768.7366675478315</v>
      </c>
      <c r="AE725" s="53">
        <f t="shared" si="519"/>
        <v>2339.9100429577193</v>
      </c>
      <c r="AF725" s="53">
        <f t="shared" si="520"/>
        <v>0</v>
      </c>
    </row>
    <row r="726" spans="2:32">
      <c r="B726" s="43" t="str">
        <f t="shared" si="513"/>
        <v>Asset 172</v>
      </c>
      <c r="F726" s="43" t="str">
        <f t="shared" ref="F726:L726" si="568">F230</f>
        <v>13 Aanhangwagens</v>
      </c>
      <c r="G726" s="43">
        <f t="shared" si="568"/>
        <v>2015</v>
      </c>
      <c r="H726" s="48">
        <f t="shared" si="568"/>
        <v>78424.550748692549</v>
      </c>
      <c r="I726" s="43">
        <f t="shared" si="568"/>
        <v>2021</v>
      </c>
      <c r="J726" s="43">
        <f t="shared" si="568"/>
        <v>10</v>
      </c>
      <c r="K726" s="43">
        <f t="shared" si="568"/>
        <v>1</v>
      </c>
      <c r="L726" s="48">
        <f t="shared" si="568"/>
        <v>29655.679110310892</v>
      </c>
      <c r="N726" s="44">
        <f t="shared" si="515"/>
        <v>3.5</v>
      </c>
      <c r="P726" s="49">
        <f t="shared" si="567"/>
        <v>8473.051174374541</v>
      </c>
      <c r="Q726" s="49">
        <f t="shared" si="567"/>
        <v>8473.051174374541</v>
      </c>
      <c r="R726" s="49">
        <f t="shared" si="567"/>
        <v>8473.051174374541</v>
      </c>
      <c r="S726" s="49">
        <f t="shared" si="567"/>
        <v>4236.5255871872705</v>
      </c>
      <c r="T726" s="49">
        <f t="shared" si="567"/>
        <v>0</v>
      </c>
      <c r="V726" s="53">
        <f t="shared" si="524"/>
        <v>21182.627935936351</v>
      </c>
      <c r="W726" s="53">
        <f t="shared" si="525"/>
        <v>12709.57676156181</v>
      </c>
      <c r="X726" s="53">
        <f t="shared" si="526"/>
        <v>4236.5255871872687</v>
      </c>
      <c r="Y726" s="53">
        <f t="shared" si="527"/>
        <v>-1.8189894035458565E-12</v>
      </c>
      <c r="Z726" s="53">
        <f t="shared" si="528"/>
        <v>0</v>
      </c>
      <c r="AB726" s="53">
        <f t="shared" si="516"/>
        <v>9193.2605241963774</v>
      </c>
      <c r="AC726" s="53">
        <f t="shared" si="517"/>
        <v>8892.4672075060807</v>
      </c>
      <c r="AD726" s="53">
        <f t="shared" si="518"/>
        <v>8634.0391466876572</v>
      </c>
      <c r="AE726" s="53">
        <f t="shared" si="519"/>
        <v>4236.5255871872705</v>
      </c>
      <c r="AF726" s="53">
        <f t="shared" si="520"/>
        <v>0</v>
      </c>
    </row>
    <row r="727" spans="2:32">
      <c r="B727" s="43" t="str">
        <f t="shared" si="513"/>
        <v>Asset 173</v>
      </c>
      <c r="F727" s="43" t="str">
        <f t="shared" ref="F727:L727" si="569">F231</f>
        <v>11 Werktuigen</v>
      </c>
      <c r="G727" s="43">
        <f t="shared" si="569"/>
        <v>2015</v>
      </c>
      <c r="H727" s="48">
        <f t="shared" si="569"/>
        <v>481116.61247078225</v>
      </c>
      <c r="I727" s="43">
        <f t="shared" si="569"/>
        <v>2021</v>
      </c>
      <c r="J727" s="43">
        <f t="shared" si="569"/>
        <v>10</v>
      </c>
      <c r="K727" s="43">
        <f t="shared" si="569"/>
        <v>1</v>
      </c>
      <c r="L727" s="48">
        <f t="shared" si="569"/>
        <v>181930.78236168518</v>
      </c>
      <c r="N727" s="44">
        <f t="shared" si="515"/>
        <v>3.5</v>
      </c>
      <c r="P727" s="49">
        <f t="shared" si="567"/>
        <v>51980.223531910051</v>
      </c>
      <c r="Q727" s="49">
        <f t="shared" si="567"/>
        <v>51980.223531910058</v>
      </c>
      <c r="R727" s="49">
        <f t="shared" si="567"/>
        <v>51980.223531910058</v>
      </c>
      <c r="S727" s="49">
        <f t="shared" si="567"/>
        <v>25990.111765955029</v>
      </c>
      <c r="T727" s="49">
        <f t="shared" si="567"/>
        <v>0</v>
      </c>
      <c r="V727" s="53">
        <f t="shared" si="524"/>
        <v>129950.55882977514</v>
      </c>
      <c r="W727" s="53">
        <f t="shared" si="525"/>
        <v>77970.33529786508</v>
      </c>
      <c r="X727" s="53">
        <f t="shared" si="526"/>
        <v>25990.111765955022</v>
      </c>
      <c r="Y727" s="53">
        <f t="shared" si="527"/>
        <v>-7.2759576141834259E-12</v>
      </c>
      <c r="Z727" s="53">
        <f t="shared" si="528"/>
        <v>0</v>
      </c>
      <c r="AB727" s="53">
        <f t="shared" si="516"/>
        <v>56398.542532122403</v>
      </c>
      <c r="AC727" s="53">
        <f t="shared" si="517"/>
        <v>54553.244596739605</v>
      </c>
      <c r="AD727" s="53">
        <f t="shared" si="518"/>
        <v>52967.847779016352</v>
      </c>
      <c r="AE727" s="53">
        <f t="shared" si="519"/>
        <v>25990.111765955029</v>
      </c>
      <c r="AF727" s="53">
        <f t="shared" si="520"/>
        <v>0</v>
      </c>
    </row>
    <row r="728" spans="2:32">
      <c r="B728" s="43" t="str">
        <f t="shared" si="513"/>
        <v>Asset 174</v>
      </c>
      <c r="F728" s="43" t="str">
        <f t="shared" ref="F728:L728" si="570">F232</f>
        <v>39 ICT middelen 3</v>
      </c>
      <c r="G728" s="43">
        <f t="shared" si="570"/>
        <v>2015</v>
      </c>
      <c r="H728" s="48">
        <f t="shared" si="570"/>
        <v>13785822.782425826</v>
      </c>
      <c r="I728" s="43">
        <f t="shared" si="570"/>
        <v>2021</v>
      </c>
      <c r="J728" s="43">
        <f t="shared" si="570"/>
        <v>15</v>
      </c>
      <c r="K728" s="43">
        <f t="shared" si="570"/>
        <v>1</v>
      </c>
      <c r="L728" s="48">
        <f t="shared" si="570"/>
        <v>8440110.7970265597</v>
      </c>
      <c r="N728" s="44">
        <f t="shared" si="515"/>
        <v>8.5</v>
      </c>
      <c r="P728" s="49">
        <f t="shared" si="567"/>
        <v>992954.21141488943</v>
      </c>
      <c r="Q728" s="49">
        <f t="shared" si="567"/>
        <v>992954.21141488943</v>
      </c>
      <c r="R728" s="49">
        <f t="shared" si="567"/>
        <v>992954.21141488943</v>
      </c>
      <c r="S728" s="49">
        <f t="shared" si="567"/>
        <v>992954.21141488943</v>
      </c>
      <c r="T728" s="49">
        <f t="shared" si="567"/>
        <v>992954.21141488943</v>
      </c>
      <c r="V728" s="53">
        <f t="shared" si="524"/>
        <v>7447156.5856116703</v>
      </c>
      <c r="W728" s="53">
        <f t="shared" si="525"/>
        <v>6454202.3741967808</v>
      </c>
      <c r="X728" s="53">
        <f t="shared" si="526"/>
        <v>5461248.1627818914</v>
      </c>
      <c r="Y728" s="53">
        <f t="shared" si="527"/>
        <v>4468293.951367002</v>
      </c>
      <c r="Z728" s="53">
        <f t="shared" si="528"/>
        <v>3475339.7399521125</v>
      </c>
      <c r="AB728" s="53">
        <f t="shared" si="516"/>
        <v>1246157.5353256862</v>
      </c>
      <c r="AC728" s="53">
        <f t="shared" si="517"/>
        <v>1205942.8897633832</v>
      </c>
      <c r="AD728" s="53">
        <f t="shared" si="518"/>
        <v>1200481.6416006014</v>
      </c>
      <c r="AE728" s="53">
        <f t="shared" si="519"/>
        <v>1162749.3815668356</v>
      </c>
      <c r="AF728" s="53">
        <f t="shared" si="520"/>
        <v>1125017.1215330698</v>
      </c>
    </row>
    <row r="729" spans="2:32">
      <c r="B729" s="43" t="str">
        <f t="shared" si="513"/>
        <v>Asset 175</v>
      </c>
      <c r="F729" s="43" t="str">
        <f t="shared" ref="F729:L729" si="571">F233</f>
        <v>12 Motorvoertuigen</v>
      </c>
      <c r="G729" s="43">
        <f t="shared" si="571"/>
        <v>2015</v>
      </c>
      <c r="H729" s="48">
        <f t="shared" si="571"/>
        <v>43877.173224174046</v>
      </c>
      <c r="I729" s="43">
        <f t="shared" si="571"/>
        <v>2021</v>
      </c>
      <c r="J729" s="43">
        <f t="shared" si="571"/>
        <v>10</v>
      </c>
      <c r="K729" s="43">
        <f t="shared" si="571"/>
        <v>1</v>
      </c>
      <c r="L729" s="48">
        <f t="shared" si="571"/>
        <v>16591.837083941773</v>
      </c>
      <c r="N729" s="44">
        <f t="shared" si="515"/>
        <v>3.5</v>
      </c>
      <c r="P729" s="49">
        <f t="shared" si="567"/>
        <v>4740.5248811262209</v>
      </c>
      <c r="Q729" s="49">
        <f t="shared" si="567"/>
        <v>4740.5248811262209</v>
      </c>
      <c r="R729" s="49">
        <f t="shared" si="567"/>
        <v>4740.5248811262209</v>
      </c>
      <c r="S729" s="49">
        <f t="shared" si="567"/>
        <v>2370.2624405631104</v>
      </c>
      <c r="T729" s="49">
        <f t="shared" si="567"/>
        <v>0</v>
      </c>
      <c r="V729" s="53">
        <f t="shared" si="524"/>
        <v>11851.312202815552</v>
      </c>
      <c r="W729" s="53">
        <f t="shared" si="525"/>
        <v>7110.7873216893313</v>
      </c>
      <c r="X729" s="53">
        <f t="shared" si="526"/>
        <v>2370.2624405631104</v>
      </c>
      <c r="Y729" s="53">
        <f t="shared" si="527"/>
        <v>0</v>
      </c>
      <c r="Z729" s="53">
        <f t="shared" si="528"/>
        <v>0</v>
      </c>
      <c r="AB729" s="53">
        <f t="shared" si="516"/>
        <v>5143.4694960219495</v>
      </c>
      <c r="AC729" s="53">
        <f t="shared" si="517"/>
        <v>4975.1808627419687</v>
      </c>
      <c r="AD729" s="53">
        <f t="shared" si="518"/>
        <v>4830.5948538676193</v>
      </c>
      <c r="AE729" s="53">
        <f t="shared" si="519"/>
        <v>2370.2624405631104</v>
      </c>
      <c r="AF729" s="53">
        <f t="shared" si="520"/>
        <v>0</v>
      </c>
    </row>
    <row r="730" spans="2:32">
      <c r="B730" s="43" t="str">
        <f t="shared" si="513"/>
        <v>Asset 176</v>
      </c>
      <c r="F730" s="43" t="str">
        <f t="shared" ref="F730:L730" si="572">F234</f>
        <v>09 Bedrijfsinventaris</v>
      </c>
      <c r="G730" s="43">
        <f t="shared" si="572"/>
        <v>2015</v>
      </c>
      <c r="H730" s="48">
        <f t="shared" si="572"/>
        <v>153470.91831934603</v>
      </c>
      <c r="I730" s="43">
        <f t="shared" si="572"/>
        <v>2021</v>
      </c>
      <c r="J730" s="43">
        <f t="shared" si="572"/>
        <v>10</v>
      </c>
      <c r="K730" s="43">
        <f t="shared" si="572"/>
        <v>1</v>
      </c>
      <c r="L730" s="48">
        <f t="shared" si="572"/>
        <v>58033.922579009974</v>
      </c>
      <c r="N730" s="44">
        <f t="shared" si="515"/>
        <v>3.5</v>
      </c>
      <c r="P730" s="49">
        <f t="shared" si="567"/>
        <v>16581.120736859993</v>
      </c>
      <c r="Q730" s="49">
        <f t="shared" si="567"/>
        <v>16581.120736859993</v>
      </c>
      <c r="R730" s="49">
        <f t="shared" si="567"/>
        <v>16581.120736859993</v>
      </c>
      <c r="S730" s="49">
        <f t="shared" si="567"/>
        <v>8290.5603684299967</v>
      </c>
      <c r="T730" s="49">
        <f t="shared" si="567"/>
        <v>0</v>
      </c>
      <c r="V730" s="53">
        <f t="shared" si="524"/>
        <v>41452.80184214998</v>
      </c>
      <c r="W730" s="53">
        <f t="shared" si="525"/>
        <v>24871.681105289987</v>
      </c>
      <c r="X730" s="53">
        <f t="shared" si="526"/>
        <v>8290.5603684299931</v>
      </c>
      <c r="Y730" s="53">
        <f t="shared" si="527"/>
        <v>-3.637978807091713E-12</v>
      </c>
      <c r="Z730" s="53">
        <f t="shared" si="528"/>
        <v>0</v>
      </c>
      <c r="AB730" s="53">
        <f t="shared" si="516"/>
        <v>17990.515999493095</v>
      </c>
      <c r="AC730" s="53">
        <f t="shared" si="517"/>
        <v>17401.886213334565</v>
      </c>
      <c r="AD730" s="53">
        <f t="shared" si="518"/>
        <v>16896.162030860334</v>
      </c>
      <c r="AE730" s="53">
        <f t="shared" si="519"/>
        <v>8290.5603684299967</v>
      </c>
      <c r="AF730" s="53">
        <f t="shared" si="520"/>
        <v>0</v>
      </c>
    </row>
    <row r="731" spans="2:32">
      <c r="B731" s="43" t="str">
        <f t="shared" si="513"/>
        <v>Asset 177</v>
      </c>
      <c r="F731" s="43" t="str">
        <f t="shared" ref="F731:L731" si="573">F235</f>
        <v>20 Kantoorgebouwen</v>
      </c>
      <c r="G731" s="43">
        <f t="shared" si="573"/>
        <v>2015</v>
      </c>
      <c r="H731" s="48">
        <f t="shared" si="573"/>
        <v>2375369.7957282378</v>
      </c>
      <c r="I731" s="43">
        <f t="shared" si="573"/>
        <v>2021</v>
      </c>
      <c r="J731" s="43">
        <f t="shared" si="573"/>
        <v>30</v>
      </c>
      <c r="K731" s="43">
        <f t="shared" si="573"/>
        <v>0</v>
      </c>
      <c r="L731" s="48">
        <f t="shared" si="573"/>
        <v>2010322.0086927759</v>
      </c>
      <c r="N731" s="44">
        <f t="shared" si="515"/>
        <v>23.5</v>
      </c>
      <c r="P731" s="49">
        <f t="shared" si="567"/>
        <v>85545.61739118195</v>
      </c>
      <c r="Q731" s="49">
        <f t="shared" si="567"/>
        <v>85545.61739118195</v>
      </c>
      <c r="R731" s="49">
        <f t="shared" si="567"/>
        <v>85545.61739118195</v>
      </c>
      <c r="S731" s="49">
        <f t="shared" si="567"/>
        <v>85545.61739118195</v>
      </c>
      <c r="T731" s="49">
        <f t="shared" si="567"/>
        <v>85545.61739118195</v>
      </c>
      <c r="V731" s="53">
        <f t="shared" si="524"/>
        <v>1924776.391301594</v>
      </c>
      <c r="W731" s="53">
        <f t="shared" si="525"/>
        <v>1839230.7739104121</v>
      </c>
      <c r="X731" s="53">
        <f t="shared" si="526"/>
        <v>1753685.1565192302</v>
      </c>
      <c r="Y731" s="53">
        <f t="shared" si="527"/>
        <v>1668139.5391280483</v>
      </c>
      <c r="Z731" s="53">
        <f t="shared" si="528"/>
        <v>1582593.9217368665</v>
      </c>
      <c r="AB731" s="53">
        <f t="shared" si="516"/>
        <v>150988.01469543614</v>
      </c>
      <c r="AC731" s="53">
        <f t="shared" si="517"/>
        <v>146240.23293022555</v>
      </c>
      <c r="AD731" s="53">
        <f t="shared" si="518"/>
        <v>152185.6533389127</v>
      </c>
      <c r="AE731" s="53">
        <f t="shared" si="519"/>
        <v>148934.91987804777</v>
      </c>
      <c r="AF731" s="53">
        <f t="shared" si="520"/>
        <v>145684.18641718288</v>
      </c>
    </row>
    <row r="732" spans="2:32">
      <c r="B732" s="43" t="str">
        <f t="shared" si="513"/>
        <v>Asset 178</v>
      </c>
      <c r="F732" s="43" t="str">
        <f t="shared" ref="F732:L732" si="574">F236</f>
        <v>06 Utiliteitsgebouwen</v>
      </c>
      <c r="G732" s="43">
        <f t="shared" si="574"/>
        <v>2015</v>
      </c>
      <c r="H732" s="48">
        <f t="shared" si="574"/>
        <v>516544.29057147249</v>
      </c>
      <c r="I732" s="43">
        <f t="shared" si="574"/>
        <v>2021</v>
      </c>
      <c r="J732" s="43">
        <f t="shared" si="574"/>
        <v>30</v>
      </c>
      <c r="K732" s="43">
        <f t="shared" si="574"/>
        <v>0</v>
      </c>
      <c r="L732" s="48">
        <f t="shared" si="574"/>
        <v>437161.55592610373</v>
      </c>
      <c r="N732" s="44">
        <f t="shared" si="515"/>
        <v>23.5</v>
      </c>
      <c r="P732" s="49">
        <f t="shared" si="567"/>
        <v>18602.619401110798</v>
      </c>
      <c r="Q732" s="49">
        <f t="shared" si="567"/>
        <v>18602.619401110798</v>
      </c>
      <c r="R732" s="49">
        <f t="shared" si="567"/>
        <v>18602.619401110798</v>
      </c>
      <c r="S732" s="49">
        <f t="shared" si="567"/>
        <v>18602.619401110798</v>
      </c>
      <c r="T732" s="49">
        <f t="shared" si="567"/>
        <v>18602.619401110798</v>
      </c>
      <c r="V732" s="53">
        <f t="shared" si="524"/>
        <v>418558.93652499293</v>
      </c>
      <c r="W732" s="53">
        <f t="shared" si="525"/>
        <v>399956.31712388212</v>
      </c>
      <c r="X732" s="53">
        <f t="shared" si="526"/>
        <v>381353.69772277132</v>
      </c>
      <c r="Y732" s="53">
        <f t="shared" si="527"/>
        <v>362751.07832166052</v>
      </c>
      <c r="Z732" s="53">
        <f t="shared" si="528"/>
        <v>344148.45892054972</v>
      </c>
      <c r="AB732" s="53">
        <f t="shared" si="516"/>
        <v>32833.623242960559</v>
      </c>
      <c r="AC732" s="53">
        <f t="shared" si="517"/>
        <v>31801.177866198908</v>
      </c>
      <c r="AD732" s="53">
        <f t="shared" si="518"/>
        <v>33094.059914576108</v>
      </c>
      <c r="AE732" s="53">
        <f t="shared" si="519"/>
        <v>32387.160377333897</v>
      </c>
      <c r="AF732" s="53">
        <f t="shared" si="520"/>
        <v>31680.260840091687</v>
      </c>
    </row>
    <row r="733" spans="2:32">
      <c r="B733" s="43" t="str">
        <f t="shared" si="513"/>
        <v>Asset 179</v>
      </c>
      <c r="F733" s="43" t="str">
        <f t="shared" ref="F733:L733" si="575">F237</f>
        <v>08 Inrichting gebouwen</v>
      </c>
      <c r="G733" s="43">
        <f t="shared" si="575"/>
        <v>2015</v>
      </c>
      <c r="H733" s="48">
        <f t="shared" si="575"/>
        <v>406758.82739129546</v>
      </c>
      <c r="I733" s="43">
        <f t="shared" si="575"/>
        <v>2021</v>
      </c>
      <c r="J733" s="43">
        <f t="shared" si="575"/>
        <v>10</v>
      </c>
      <c r="K733" s="43">
        <f t="shared" si="575"/>
        <v>0</v>
      </c>
      <c r="L733" s="48">
        <f t="shared" si="575"/>
        <v>153812.9214033616</v>
      </c>
      <c r="N733" s="44">
        <f t="shared" si="515"/>
        <v>3.5</v>
      </c>
      <c r="P733" s="49">
        <f t="shared" si="567"/>
        <v>43946.548972389028</v>
      </c>
      <c r="Q733" s="49">
        <f t="shared" si="567"/>
        <v>43946.548972389035</v>
      </c>
      <c r="R733" s="49">
        <f t="shared" si="567"/>
        <v>43946.548972389035</v>
      </c>
      <c r="S733" s="49">
        <f t="shared" si="567"/>
        <v>21973.274486194518</v>
      </c>
      <c r="T733" s="49">
        <f t="shared" si="567"/>
        <v>0</v>
      </c>
      <c r="V733" s="53">
        <f t="shared" si="524"/>
        <v>109866.37243097258</v>
      </c>
      <c r="W733" s="53">
        <f t="shared" si="525"/>
        <v>65919.823458583545</v>
      </c>
      <c r="X733" s="53">
        <f t="shared" si="526"/>
        <v>21973.27448619451</v>
      </c>
      <c r="Y733" s="53">
        <f t="shared" si="527"/>
        <v>-7.2759576141834259E-12</v>
      </c>
      <c r="Z733" s="53">
        <f t="shared" si="528"/>
        <v>0</v>
      </c>
      <c r="AB733" s="53">
        <f t="shared" si="516"/>
        <v>47682.005635042093</v>
      </c>
      <c r="AC733" s="53">
        <f t="shared" si="517"/>
        <v>46121.903146522294</v>
      </c>
      <c r="AD733" s="53">
        <f t="shared" si="518"/>
        <v>44781.533402864428</v>
      </c>
      <c r="AE733" s="53">
        <f t="shared" si="519"/>
        <v>21973.274486194518</v>
      </c>
      <c r="AF733" s="53">
        <f t="shared" si="520"/>
        <v>0</v>
      </c>
    </row>
    <row r="734" spans="2:32">
      <c r="B734" s="43" t="str">
        <f t="shared" si="513"/>
        <v>Asset 180</v>
      </c>
      <c r="F734" s="43" t="str">
        <f t="shared" ref="F734:L734" si="576">F238</f>
        <v>20 Kantoorgebouwen</v>
      </c>
      <c r="G734" s="43">
        <f t="shared" si="576"/>
        <v>2016</v>
      </c>
      <c r="H734" s="48">
        <f t="shared" si="576"/>
        <v>229380.26938547671</v>
      </c>
      <c r="I734" s="43">
        <f t="shared" si="576"/>
        <v>2021</v>
      </c>
      <c r="J734" s="43">
        <f t="shared" si="576"/>
        <v>30</v>
      </c>
      <c r="K734" s="43">
        <f t="shared" si="576"/>
        <v>0</v>
      </c>
      <c r="L734" s="48">
        <f t="shared" si="576"/>
        <v>200783.5579674957</v>
      </c>
      <c r="N734" s="44">
        <f t="shared" si="515"/>
        <v>24.5</v>
      </c>
      <c r="P734" s="49">
        <f t="shared" si="567"/>
        <v>8195.2472639794159</v>
      </c>
      <c r="Q734" s="49">
        <f t="shared" si="567"/>
        <v>8195.2472639794159</v>
      </c>
      <c r="R734" s="49">
        <f t="shared" si="567"/>
        <v>8195.2472639794159</v>
      </c>
      <c r="S734" s="49">
        <f t="shared" si="567"/>
        <v>8195.2472639794159</v>
      </c>
      <c r="T734" s="49">
        <f t="shared" si="567"/>
        <v>8195.2472639794159</v>
      </c>
      <c r="V734" s="53">
        <f t="shared" si="524"/>
        <v>192588.31070351627</v>
      </c>
      <c r="W734" s="53">
        <f t="shared" si="525"/>
        <v>184393.06343953684</v>
      </c>
      <c r="X734" s="53">
        <f t="shared" si="526"/>
        <v>176197.81617555741</v>
      </c>
      <c r="Y734" s="53">
        <f t="shared" si="527"/>
        <v>168002.56891157798</v>
      </c>
      <c r="Z734" s="53">
        <f t="shared" si="528"/>
        <v>159807.32164759855</v>
      </c>
      <c r="AB734" s="53">
        <f t="shared" si="516"/>
        <v>14743.24982789897</v>
      </c>
      <c r="AC734" s="53">
        <f t="shared" si="517"/>
        <v>14280.218357484133</v>
      </c>
      <c r="AD734" s="53">
        <f t="shared" si="518"/>
        <v>14890.764278650597</v>
      </c>
      <c r="AE734" s="53">
        <f t="shared" si="519"/>
        <v>14579.344882619378</v>
      </c>
      <c r="AF734" s="53">
        <f t="shared" si="520"/>
        <v>14267.925486588161</v>
      </c>
    </row>
    <row r="735" spans="2:32">
      <c r="B735" s="43" t="str">
        <f t="shared" si="513"/>
        <v>Asset 181</v>
      </c>
      <c r="F735" s="43" t="str">
        <f t="shared" ref="F735:L735" si="577">F239</f>
        <v>39 ICT middelen 3</v>
      </c>
      <c r="G735" s="43">
        <f t="shared" si="577"/>
        <v>2016</v>
      </c>
      <c r="H735" s="48">
        <f t="shared" si="577"/>
        <v>529286.5107518764</v>
      </c>
      <c r="I735" s="43">
        <f t="shared" si="577"/>
        <v>2021</v>
      </c>
      <c r="J735" s="43">
        <f t="shared" si="577"/>
        <v>15</v>
      </c>
      <c r="K735" s="43">
        <f t="shared" si="577"/>
        <v>1</v>
      </c>
      <c r="L735" s="48">
        <f t="shared" si="577"/>
        <v>359294.38470756344</v>
      </c>
      <c r="N735" s="44">
        <f t="shared" si="515"/>
        <v>9.5</v>
      </c>
      <c r="P735" s="49">
        <f t="shared" si="567"/>
        <v>37820.461548164574</v>
      </c>
      <c r="Q735" s="49">
        <f t="shared" si="567"/>
        <v>37820.461548164567</v>
      </c>
      <c r="R735" s="49">
        <f t="shared" si="567"/>
        <v>37820.461548164567</v>
      </c>
      <c r="S735" s="49">
        <f t="shared" si="567"/>
        <v>37820.461548164567</v>
      </c>
      <c r="T735" s="49">
        <f t="shared" si="567"/>
        <v>37820.461548164567</v>
      </c>
      <c r="V735" s="53">
        <f t="shared" si="524"/>
        <v>321473.92315939884</v>
      </c>
      <c r="W735" s="53">
        <f t="shared" si="525"/>
        <v>283653.46161123429</v>
      </c>
      <c r="X735" s="53">
        <f t="shared" si="526"/>
        <v>245833.00006306972</v>
      </c>
      <c r="Y735" s="53">
        <f t="shared" si="527"/>
        <v>208012.53851490514</v>
      </c>
      <c r="Z735" s="53">
        <f t="shared" si="528"/>
        <v>170192.07696674057</v>
      </c>
      <c r="AB735" s="53">
        <f t="shared" si="516"/>
        <v>48750.57493558414</v>
      </c>
      <c r="AC735" s="53">
        <f t="shared" si="517"/>
        <v>47181.025781335295</v>
      </c>
      <c r="AD735" s="53">
        <f t="shared" si="518"/>
        <v>47162.115550561211</v>
      </c>
      <c r="AE735" s="53">
        <f t="shared" si="519"/>
        <v>45724.938011730963</v>
      </c>
      <c r="AF735" s="53">
        <f t="shared" si="520"/>
        <v>44287.760472900707</v>
      </c>
    </row>
    <row r="736" spans="2:32">
      <c r="B736" s="43" t="str">
        <f t="shared" si="513"/>
        <v>Asset 182</v>
      </c>
      <c r="F736" s="43" t="str">
        <f t="shared" ref="F736:L736" si="578">F240</f>
        <v>12 Motorvoertuigen</v>
      </c>
      <c r="G736" s="43">
        <f t="shared" si="578"/>
        <v>2016</v>
      </c>
      <c r="H736" s="48">
        <f t="shared" si="578"/>
        <v>28567.827468907908</v>
      </c>
      <c r="I736" s="43">
        <f t="shared" si="578"/>
        <v>2021</v>
      </c>
      <c r="J736" s="43">
        <f t="shared" si="578"/>
        <v>10</v>
      </c>
      <c r="K736" s="43">
        <f t="shared" si="578"/>
        <v>1</v>
      </c>
      <c r="L736" s="48">
        <f t="shared" si="578"/>
        <v>13778.977338155324</v>
      </c>
      <c r="N736" s="44">
        <f t="shared" si="515"/>
        <v>4.5</v>
      </c>
      <c r="P736" s="49">
        <f t="shared" si="567"/>
        <v>3061.9949640345167</v>
      </c>
      <c r="Q736" s="49">
        <f t="shared" si="567"/>
        <v>3061.9949640345167</v>
      </c>
      <c r="R736" s="49">
        <f t="shared" si="567"/>
        <v>3061.9949640345167</v>
      </c>
      <c r="S736" s="49">
        <f t="shared" si="567"/>
        <v>3061.9949640345167</v>
      </c>
      <c r="T736" s="49">
        <f t="shared" si="567"/>
        <v>1530.9974820172583</v>
      </c>
      <c r="V736" s="53">
        <f t="shared" si="524"/>
        <v>10716.982374120807</v>
      </c>
      <c r="W736" s="53">
        <f t="shared" si="525"/>
        <v>7654.9874100862908</v>
      </c>
      <c r="X736" s="53">
        <f t="shared" si="526"/>
        <v>4592.9924460517741</v>
      </c>
      <c r="Y736" s="53">
        <f t="shared" si="527"/>
        <v>1530.9974820172574</v>
      </c>
      <c r="Z736" s="53">
        <f t="shared" si="528"/>
        <v>-9.0949470177292824E-13</v>
      </c>
      <c r="AB736" s="53">
        <f t="shared" si="516"/>
        <v>3426.372364754624</v>
      </c>
      <c r="AC736" s="53">
        <f t="shared" si="517"/>
        <v>3314.6095485673641</v>
      </c>
      <c r="AD736" s="53">
        <f t="shared" si="518"/>
        <v>3236.5286769844843</v>
      </c>
      <c r="AE736" s="53">
        <f t="shared" si="519"/>
        <v>3120.1728683511724</v>
      </c>
      <c r="AF736" s="53">
        <f t="shared" si="520"/>
        <v>1530.9974820172583</v>
      </c>
    </row>
    <row r="737" spans="2:32">
      <c r="B737" s="43" t="str">
        <f t="shared" si="513"/>
        <v>Asset 183</v>
      </c>
      <c r="F737" s="43" t="str">
        <f t="shared" ref="F737:L737" si="579">F241</f>
        <v>06 Utiliteitsgebouwen</v>
      </c>
      <c r="G737" s="43">
        <f t="shared" si="579"/>
        <v>2016</v>
      </c>
      <c r="H737" s="48">
        <f t="shared" si="579"/>
        <v>69569.550579382194</v>
      </c>
      <c r="I737" s="43">
        <f t="shared" si="579"/>
        <v>2021</v>
      </c>
      <c r="J737" s="43">
        <f t="shared" si="579"/>
        <v>30</v>
      </c>
      <c r="K737" s="43">
        <f t="shared" si="579"/>
        <v>0</v>
      </c>
      <c r="L737" s="48">
        <f t="shared" si="579"/>
        <v>60896.353156050573</v>
      </c>
      <c r="N737" s="44">
        <f t="shared" si="515"/>
        <v>24.5</v>
      </c>
      <c r="P737" s="49">
        <f t="shared" si="567"/>
        <v>2485.5654349408396</v>
      </c>
      <c r="Q737" s="49">
        <f t="shared" si="567"/>
        <v>2485.5654349408401</v>
      </c>
      <c r="R737" s="49">
        <f t="shared" si="567"/>
        <v>2485.5654349408401</v>
      </c>
      <c r="S737" s="49">
        <f t="shared" si="567"/>
        <v>2485.5654349408401</v>
      </c>
      <c r="T737" s="49">
        <f t="shared" si="567"/>
        <v>2485.5654349408401</v>
      </c>
      <c r="V737" s="53">
        <f t="shared" si="524"/>
        <v>58410.787721109737</v>
      </c>
      <c r="W737" s="53">
        <f t="shared" si="525"/>
        <v>55925.222286168893</v>
      </c>
      <c r="X737" s="53">
        <f t="shared" si="526"/>
        <v>53439.65685122805</v>
      </c>
      <c r="Y737" s="53">
        <f t="shared" si="527"/>
        <v>50954.091416287207</v>
      </c>
      <c r="Z737" s="53">
        <f t="shared" si="528"/>
        <v>48468.525981346364</v>
      </c>
      <c r="AB737" s="53">
        <f t="shared" si="516"/>
        <v>4471.5322174585708</v>
      </c>
      <c r="AC737" s="53">
        <f t="shared" si="517"/>
        <v>4331.0977703844137</v>
      </c>
      <c r="AD737" s="53">
        <f t="shared" si="518"/>
        <v>4516.2723952875058</v>
      </c>
      <c r="AE737" s="53">
        <f t="shared" si="519"/>
        <v>4421.8209087597534</v>
      </c>
      <c r="AF737" s="53">
        <f t="shared" si="520"/>
        <v>4327.3694222320019</v>
      </c>
    </row>
    <row r="738" spans="2:32">
      <c r="B738" s="43" t="str">
        <f t="shared" si="513"/>
        <v>Asset 184</v>
      </c>
      <c r="F738" s="43" t="str">
        <f t="shared" ref="F738:L738" si="580">F242</f>
        <v>09 Bedrijfsinventaris</v>
      </c>
      <c r="G738" s="43">
        <f t="shared" si="580"/>
        <v>2016</v>
      </c>
      <c r="H738" s="48">
        <f t="shared" si="580"/>
        <v>285684.31746031862</v>
      </c>
      <c r="I738" s="43">
        <f t="shared" si="580"/>
        <v>2021</v>
      </c>
      <c r="J738" s="43">
        <f t="shared" si="580"/>
        <v>10</v>
      </c>
      <c r="K738" s="43">
        <f t="shared" si="580"/>
        <v>1</v>
      </c>
      <c r="L738" s="48">
        <f t="shared" si="580"/>
        <v>137792.68796118168</v>
      </c>
      <c r="N738" s="44">
        <f t="shared" si="515"/>
        <v>4.5</v>
      </c>
      <c r="P738" s="49">
        <f t="shared" si="567"/>
        <v>30620.59732470704</v>
      </c>
      <c r="Q738" s="49">
        <f t="shared" si="567"/>
        <v>30620.597324707043</v>
      </c>
      <c r="R738" s="49">
        <f t="shared" si="567"/>
        <v>30620.597324707043</v>
      </c>
      <c r="S738" s="49">
        <f t="shared" si="567"/>
        <v>30620.597324707043</v>
      </c>
      <c r="T738" s="49">
        <f t="shared" si="567"/>
        <v>15310.298662353522</v>
      </c>
      <c r="V738" s="53">
        <f t="shared" si="524"/>
        <v>107172.09063647465</v>
      </c>
      <c r="W738" s="53">
        <f t="shared" si="525"/>
        <v>76551.493311767612</v>
      </c>
      <c r="X738" s="53">
        <f t="shared" si="526"/>
        <v>45930.895987060569</v>
      </c>
      <c r="Y738" s="53">
        <f t="shared" si="527"/>
        <v>15310.298662353525</v>
      </c>
      <c r="Z738" s="53">
        <f t="shared" si="528"/>
        <v>3.637978807091713E-12</v>
      </c>
      <c r="AB738" s="53">
        <f t="shared" si="516"/>
        <v>34264.448406347175</v>
      </c>
      <c r="AC738" s="53">
        <f t="shared" si="517"/>
        <v>33146.796603995375</v>
      </c>
      <c r="AD738" s="53">
        <f t="shared" si="518"/>
        <v>32365.971372215346</v>
      </c>
      <c r="AE738" s="53">
        <f t="shared" si="519"/>
        <v>31202.388673876478</v>
      </c>
      <c r="AF738" s="53">
        <f t="shared" si="520"/>
        <v>15310.298662353522</v>
      </c>
    </row>
    <row r="739" spans="2:32">
      <c r="B739" s="43" t="str">
        <f t="shared" si="513"/>
        <v>Asset 185</v>
      </c>
      <c r="F739" s="43" t="str">
        <f t="shared" ref="F739:L739" si="581">F243</f>
        <v>08 Inrichting gebouwen</v>
      </c>
      <c r="G739" s="43">
        <f t="shared" si="581"/>
        <v>2016</v>
      </c>
      <c r="H739" s="48">
        <f t="shared" si="581"/>
        <v>23169.006741347624</v>
      </c>
      <c r="I739" s="43">
        <f t="shared" si="581"/>
        <v>2021</v>
      </c>
      <c r="J739" s="43">
        <f t="shared" si="581"/>
        <v>10</v>
      </c>
      <c r="K739" s="43">
        <f t="shared" si="581"/>
        <v>0</v>
      </c>
      <c r="L739" s="48">
        <f t="shared" si="581"/>
        <v>11174.991139387506</v>
      </c>
      <c r="N739" s="44">
        <f t="shared" si="515"/>
        <v>4.5</v>
      </c>
      <c r="P739" s="49">
        <f t="shared" si="567"/>
        <v>2483.3313643083347</v>
      </c>
      <c r="Q739" s="49">
        <f t="shared" si="567"/>
        <v>2483.3313643083347</v>
      </c>
      <c r="R739" s="49">
        <f t="shared" si="567"/>
        <v>2483.3313643083347</v>
      </c>
      <c r="S739" s="49">
        <f t="shared" si="567"/>
        <v>2483.3313643083347</v>
      </c>
      <c r="T739" s="49">
        <f t="shared" si="567"/>
        <v>1241.6656821541674</v>
      </c>
      <c r="V739" s="53">
        <f t="shared" si="524"/>
        <v>8691.6597750791716</v>
      </c>
      <c r="W739" s="53">
        <f t="shared" si="525"/>
        <v>6208.3284107708369</v>
      </c>
      <c r="X739" s="53">
        <f t="shared" si="526"/>
        <v>3724.9970464625021</v>
      </c>
      <c r="Y739" s="53">
        <f t="shared" si="527"/>
        <v>1241.6656821541674</v>
      </c>
      <c r="Z739" s="53">
        <f t="shared" si="528"/>
        <v>0</v>
      </c>
      <c r="AB739" s="53">
        <f t="shared" si="516"/>
        <v>2778.8477966610267</v>
      </c>
      <c r="AC739" s="53">
        <f t="shared" si="517"/>
        <v>2688.2062018637725</v>
      </c>
      <c r="AD739" s="53">
        <f t="shared" si="518"/>
        <v>2624.8812520739098</v>
      </c>
      <c r="AE739" s="53">
        <f t="shared" si="519"/>
        <v>2530.5146602301929</v>
      </c>
      <c r="AF739" s="53">
        <f t="shared" si="520"/>
        <v>1241.6656821541674</v>
      </c>
    </row>
    <row r="740" spans="2:32">
      <c r="B740" s="43" t="str">
        <f t="shared" si="513"/>
        <v>Asset 186</v>
      </c>
      <c r="F740" s="43" t="str">
        <f t="shared" ref="F740:L740" si="582">F244</f>
        <v>11 Werktuigen (KC)</v>
      </c>
      <c r="G740" s="43">
        <f t="shared" si="582"/>
        <v>2017</v>
      </c>
      <c r="H740" s="48">
        <f t="shared" si="582"/>
        <v>42505.139899436123</v>
      </c>
      <c r="I740" s="43">
        <f t="shared" si="582"/>
        <v>2021</v>
      </c>
      <c r="J740" s="43">
        <f t="shared" si="582"/>
        <v>10</v>
      </c>
      <c r="K740" s="43">
        <f t="shared" si="582"/>
        <v>0</v>
      </c>
      <c r="L740" s="48">
        <f t="shared" si="582"/>
        <v>25007.119857240814</v>
      </c>
      <c r="N740" s="44">
        <f t="shared" si="515"/>
        <v>5.5</v>
      </c>
      <c r="P740" s="49">
        <f t="shared" si="567"/>
        <v>4546.7490649528754</v>
      </c>
      <c r="Q740" s="49">
        <f t="shared" si="567"/>
        <v>4546.7490649528754</v>
      </c>
      <c r="R740" s="49">
        <f t="shared" si="567"/>
        <v>4546.7490649528754</v>
      </c>
      <c r="S740" s="49">
        <f t="shared" si="567"/>
        <v>4546.7490649528754</v>
      </c>
      <c r="T740" s="49">
        <f t="shared" si="567"/>
        <v>4546.7490649528754</v>
      </c>
      <c r="V740" s="53">
        <f t="shared" si="524"/>
        <v>20460.37079228794</v>
      </c>
      <c r="W740" s="53">
        <f t="shared" si="525"/>
        <v>15913.621727335065</v>
      </c>
      <c r="X740" s="53">
        <f t="shared" si="526"/>
        <v>11366.872662382189</v>
      </c>
      <c r="Y740" s="53">
        <f t="shared" si="527"/>
        <v>6820.123597429314</v>
      </c>
      <c r="Z740" s="53">
        <f t="shared" si="528"/>
        <v>2273.3745324764386</v>
      </c>
      <c r="AB740" s="53">
        <f t="shared" si="516"/>
        <v>5242.4016718906651</v>
      </c>
      <c r="AC740" s="53">
        <f t="shared" si="517"/>
        <v>5071.8985819549325</v>
      </c>
      <c r="AD740" s="53">
        <f t="shared" si="518"/>
        <v>4978.690226123399</v>
      </c>
      <c r="AE740" s="53">
        <f t="shared" si="519"/>
        <v>4805.9137616551889</v>
      </c>
      <c r="AF740" s="53">
        <f t="shared" si="520"/>
        <v>4633.1372971869805</v>
      </c>
    </row>
    <row r="741" spans="2:32">
      <c r="B741" s="43" t="str">
        <f t="shared" si="513"/>
        <v>Asset 187</v>
      </c>
      <c r="F741" s="43" t="str">
        <f t="shared" ref="F741:L741" si="583">F245</f>
        <v>10 Gereedschap</v>
      </c>
      <c r="G741" s="43">
        <f t="shared" si="583"/>
        <v>2017</v>
      </c>
      <c r="H741" s="48">
        <f t="shared" si="583"/>
        <v>283180.78041617683</v>
      </c>
      <c r="I741" s="43">
        <f t="shared" si="583"/>
        <v>2021</v>
      </c>
      <c r="J741" s="43">
        <f t="shared" si="583"/>
        <v>10</v>
      </c>
      <c r="K741" s="43">
        <f t="shared" si="583"/>
        <v>1</v>
      </c>
      <c r="L741" s="48">
        <f t="shared" si="583"/>
        <v>166604.2208986652</v>
      </c>
      <c r="N741" s="44">
        <f t="shared" si="515"/>
        <v>5.5</v>
      </c>
      <c r="P741" s="49">
        <f t="shared" si="567"/>
        <v>30291.676527030038</v>
      </c>
      <c r="Q741" s="49">
        <f t="shared" si="567"/>
        <v>30291.676527030035</v>
      </c>
      <c r="R741" s="49">
        <f t="shared" si="567"/>
        <v>30291.676527030035</v>
      </c>
      <c r="S741" s="49">
        <f t="shared" si="567"/>
        <v>30291.676527030035</v>
      </c>
      <c r="T741" s="49">
        <f t="shared" si="567"/>
        <v>30291.676527030035</v>
      </c>
      <c r="V741" s="53">
        <f t="shared" si="524"/>
        <v>136312.54437163516</v>
      </c>
      <c r="W741" s="53">
        <f t="shared" si="525"/>
        <v>106020.86784460512</v>
      </c>
      <c r="X741" s="53">
        <f t="shared" si="526"/>
        <v>75729.191317575081</v>
      </c>
      <c r="Y741" s="53">
        <f t="shared" si="527"/>
        <v>45437.514790545043</v>
      </c>
      <c r="Z741" s="53">
        <f t="shared" si="528"/>
        <v>15145.838263515008</v>
      </c>
      <c r="AB741" s="53">
        <f t="shared" si="516"/>
        <v>34926.303035665638</v>
      </c>
      <c r="AC741" s="53">
        <f t="shared" si="517"/>
        <v>33790.365165902003</v>
      </c>
      <c r="AD741" s="53">
        <f t="shared" si="518"/>
        <v>33169.385797097886</v>
      </c>
      <c r="AE741" s="53">
        <f t="shared" si="519"/>
        <v>32018.302089070745</v>
      </c>
      <c r="AF741" s="53">
        <f t="shared" si="520"/>
        <v>30867.218381043604</v>
      </c>
    </row>
    <row r="742" spans="2:32">
      <c r="B742" s="43" t="str">
        <f t="shared" si="513"/>
        <v>Asset 188</v>
      </c>
      <c r="F742" s="43" t="str">
        <f t="shared" ref="F742:L742" si="584">F246</f>
        <v>10 Gereedschap</v>
      </c>
      <c r="G742" s="43">
        <f t="shared" si="584"/>
        <v>2016</v>
      </c>
      <c r="H742" s="48">
        <f t="shared" si="584"/>
        <v>59355.750635093973</v>
      </c>
      <c r="I742" s="43">
        <f t="shared" si="584"/>
        <v>2021</v>
      </c>
      <c r="J742" s="43">
        <f t="shared" si="584"/>
        <v>10</v>
      </c>
      <c r="K742" s="43">
        <f t="shared" si="584"/>
        <v>1</v>
      </c>
      <c r="L742" s="48">
        <f t="shared" si="584"/>
        <v>28628.76232994219</v>
      </c>
      <c r="N742" s="44">
        <f t="shared" si="515"/>
        <v>4.5</v>
      </c>
      <c r="P742" s="49">
        <f t="shared" si="567"/>
        <v>6361.9471844315976</v>
      </c>
      <c r="Q742" s="49">
        <f t="shared" si="567"/>
        <v>6361.9471844315976</v>
      </c>
      <c r="R742" s="49">
        <f t="shared" si="567"/>
        <v>6361.9471844315976</v>
      </c>
      <c r="S742" s="49">
        <f t="shared" si="567"/>
        <v>6361.9471844315976</v>
      </c>
      <c r="T742" s="49">
        <f t="shared" si="567"/>
        <v>3180.9735922157988</v>
      </c>
      <c r="V742" s="53">
        <f t="shared" si="524"/>
        <v>22266.815145510591</v>
      </c>
      <c r="W742" s="53">
        <f t="shared" si="525"/>
        <v>15904.867961078993</v>
      </c>
      <c r="X742" s="53">
        <f t="shared" si="526"/>
        <v>9542.9207766473955</v>
      </c>
      <c r="Y742" s="53">
        <f t="shared" si="527"/>
        <v>3180.9735922157979</v>
      </c>
      <c r="Z742" s="53">
        <f t="shared" si="528"/>
        <v>-9.0949470177292824E-13</v>
      </c>
      <c r="AB742" s="53">
        <f t="shared" si="516"/>
        <v>7119.0188993789579</v>
      </c>
      <c r="AC742" s="53">
        <f t="shared" si="517"/>
        <v>6886.8078271472041</v>
      </c>
      <c r="AD742" s="53">
        <f t="shared" si="518"/>
        <v>6724.5781739441991</v>
      </c>
      <c r="AE742" s="53">
        <f t="shared" si="519"/>
        <v>6482.8241809357978</v>
      </c>
      <c r="AF742" s="53">
        <f t="shared" si="520"/>
        <v>3180.9735922157988</v>
      </c>
    </row>
    <row r="743" spans="2:32">
      <c r="B743" s="43" t="str">
        <f t="shared" si="513"/>
        <v>Asset 189</v>
      </c>
      <c r="F743" s="43" t="str">
        <f t="shared" ref="F743:L743" si="585">F247</f>
        <v>20 Kantoorgebouwen</v>
      </c>
      <c r="G743" s="43">
        <f t="shared" si="585"/>
        <v>2017</v>
      </c>
      <c r="H743" s="48">
        <f t="shared" si="585"/>
        <v>1235103.6006231268</v>
      </c>
      <c r="I743" s="43">
        <f t="shared" si="585"/>
        <v>2021</v>
      </c>
      <c r="J743" s="43">
        <f t="shared" si="585"/>
        <v>30</v>
      </c>
      <c r="K743" s="43">
        <f t="shared" si="585"/>
        <v>0</v>
      </c>
      <c r="L743" s="48">
        <f t="shared" si="585"/>
        <v>1123005.4133120223</v>
      </c>
      <c r="N743" s="44">
        <f t="shared" si="515"/>
        <v>25.5</v>
      </c>
      <c r="P743" s="49">
        <f t="shared" si="567"/>
        <v>44039.427973020487</v>
      </c>
      <c r="Q743" s="49">
        <f t="shared" si="567"/>
        <v>44039.427973020487</v>
      </c>
      <c r="R743" s="49">
        <f t="shared" si="567"/>
        <v>44039.427973020487</v>
      </c>
      <c r="S743" s="49">
        <f t="shared" si="567"/>
        <v>44039.427973020487</v>
      </c>
      <c r="T743" s="49">
        <f t="shared" si="567"/>
        <v>44039.427973020487</v>
      </c>
      <c r="V743" s="53">
        <f t="shared" si="524"/>
        <v>1078965.9853390018</v>
      </c>
      <c r="W743" s="53">
        <f t="shared" si="525"/>
        <v>1034926.5573659813</v>
      </c>
      <c r="X743" s="53">
        <f t="shared" si="526"/>
        <v>990887.12939296081</v>
      </c>
      <c r="Y743" s="53">
        <f t="shared" si="527"/>
        <v>946847.70141994033</v>
      </c>
      <c r="Z743" s="53">
        <f t="shared" si="528"/>
        <v>902808.27344691986</v>
      </c>
      <c r="AB743" s="53">
        <f t="shared" si="516"/>
        <v>80724.271474546549</v>
      </c>
      <c r="AC743" s="53">
        <f t="shared" si="517"/>
        <v>78192.00436609787</v>
      </c>
      <c r="AD743" s="53">
        <f t="shared" si="518"/>
        <v>81693.138889952999</v>
      </c>
      <c r="AE743" s="53">
        <f t="shared" si="519"/>
        <v>80019.640626978216</v>
      </c>
      <c r="AF743" s="53">
        <f t="shared" si="520"/>
        <v>78346.142364003434</v>
      </c>
    </row>
    <row r="744" spans="2:32">
      <c r="B744" s="43" t="str">
        <f t="shared" si="513"/>
        <v>Asset 190</v>
      </c>
      <c r="F744" s="43" t="str">
        <f t="shared" ref="F744:L744" si="586">F248</f>
        <v>13 Aanhangwagens</v>
      </c>
      <c r="G744" s="43">
        <f t="shared" si="586"/>
        <v>2017</v>
      </c>
      <c r="H744" s="48">
        <f t="shared" si="586"/>
        <v>251242.94461834809</v>
      </c>
      <c r="I744" s="43">
        <f t="shared" si="586"/>
        <v>2021</v>
      </c>
      <c r="J744" s="43">
        <f t="shared" si="586"/>
        <v>10</v>
      </c>
      <c r="K744" s="43">
        <f t="shared" si="586"/>
        <v>1</v>
      </c>
      <c r="L744" s="48">
        <f t="shared" si="586"/>
        <v>147814.18069019204</v>
      </c>
      <c r="N744" s="44">
        <f t="shared" si="515"/>
        <v>5.5</v>
      </c>
      <c r="P744" s="49">
        <f t="shared" si="567"/>
        <v>26875.305580034918</v>
      </c>
      <c r="Q744" s="49">
        <f t="shared" si="567"/>
        <v>26875.305580034918</v>
      </c>
      <c r="R744" s="49">
        <f t="shared" si="567"/>
        <v>26875.305580034918</v>
      </c>
      <c r="S744" s="49">
        <f t="shared" si="567"/>
        <v>26875.305580034918</v>
      </c>
      <c r="T744" s="49">
        <f t="shared" si="567"/>
        <v>26875.305580034918</v>
      </c>
      <c r="V744" s="53">
        <f t="shared" si="524"/>
        <v>120938.87511015713</v>
      </c>
      <c r="W744" s="53">
        <f t="shared" si="525"/>
        <v>94063.569530122215</v>
      </c>
      <c r="X744" s="53">
        <f t="shared" si="526"/>
        <v>67188.263950087305</v>
      </c>
      <c r="Y744" s="53">
        <f t="shared" si="527"/>
        <v>40312.958370052387</v>
      </c>
      <c r="Z744" s="53">
        <f t="shared" si="528"/>
        <v>13437.65279001747</v>
      </c>
      <c r="AB744" s="53">
        <f t="shared" si="516"/>
        <v>30987.227333780262</v>
      </c>
      <c r="AC744" s="53">
        <f t="shared" si="517"/>
        <v>29979.403374528949</v>
      </c>
      <c r="AD744" s="53">
        <f t="shared" si="518"/>
        <v>29428.459610138234</v>
      </c>
      <c r="AE744" s="53">
        <f t="shared" si="519"/>
        <v>28407.197998096908</v>
      </c>
      <c r="AF744" s="53">
        <f t="shared" si="520"/>
        <v>27385.936386055582</v>
      </c>
    </row>
    <row r="745" spans="2:32">
      <c r="B745" s="43" t="str">
        <f t="shared" si="513"/>
        <v>Asset 191</v>
      </c>
      <c r="F745" s="43" t="str">
        <f t="shared" ref="F745:L745" si="587">F249</f>
        <v>12 Motorvoertuigen</v>
      </c>
      <c r="G745" s="43">
        <f t="shared" si="587"/>
        <v>2017</v>
      </c>
      <c r="H745" s="48">
        <f t="shared" si="587"/>
        <v>342149.84909853589</v>
      </c>
      <c r="I745" s="43">
        <f t="shared" si="587"/>
        <v>2021</v>
      </c>
      <c r="J745" s="43">
        <f t="shared" si="587"/>
        <v>10</v>
      </c>
      <c r="K745" s="43">
        <f t="shared" si="587"/>
        <v>1</v>
      </c>
      <c r="L745" s="48">
        <f t="shared" si="587"/>
        <v>201297.59143922853</v>
      </c>
      <c r="N745" s="44">
        <f t="shared" si="515"/>
        <v>5.5</v>
      </c>
      <c r="P745" s="49">
        <f t="shared" si="567"/>
        <v>36599.562079859737</v>
      </c>
      <c r="Q745" s="49">
        <f t="shared" si="567"/>
        <v>36599.56207985973</v>
      </c>
      <c r="R745" s="49">
        <f t="shared" si="567"/>
        <v>36599.56207985973</v>
      </c>
      <c r="S745" s="49">
        <f t="shared" si="567"/>
        <v>36599.56207985973</v>
      </c>
      <c r="T745" s="49">
        <f t="shared" si="567"/>
        <v>36599.56207985973</v>
      </c>
      <c r="V745" s="53">
        <f t="shared" si="524"/>
        <v>164698.02935936878</v>
      </c>
      <c r="W745" s="53">
        <f t="shared" si="525"/>
        <v>128098.46727950906</v>
      </c>
      <c r="X745" s="53">
        <f t="shared" si="526"/>
        <v>91498.905199649336</v>
      </c>
      <c r="Y745" s="53">
        <f t="shared" si="527"/>
        <v>54899.343119789606</v>
      </c>
      <c r="Z745" s="53">
        <f t="shared" si="528"/>
        <v>18299.781039929876</v>
      </c>
      <c r="AB745" s="53">
        <f t="shared" si="516"/>
        <v>42199.295078078278</v>
      </c>
      <c r="AC745" s="53">
        <f t="shared" si="517"/>
        <v>40826.811500083531</v>
      </c>
      <c r="AD745" s="53">
        <f t="shared" si="518"/>
        <v>40076.520477446407</v>
      </c>
      <c r="AE745" s="53">
        <f t="shared" si="519"/>
        <v>38685.737118411736</v>
      </c>
      <c r="AF745" s="53">
        <f t="shared" si="520"/>
        <v>37294.953759377066</v>
      </c>
    </row>
    <row r="746" spans="2:32">
      <c r="B746" s="43" t="str">
        <f t="shared" si="513"/>
        <v>Asset 192</v>
      </c>
      <c r="F746" s="43" t="str">
        <f t="shared" ref="F746:L746" si="588">F250</f>
        <v>10 Gereedschap (gaschromatografen en comptabele meters)</v>
      </c>
      <c r="G746" s="43">
        <f t="shared" si="588"/>
        <v>2017</v>
      </c>
      <c r="H746" s="48">
        <f t="shared" si="588"/>
        <v>492613.45921199484</v>
      </c>
      <c r="I746" s="43">
        <f t="shared" si="588"/>
        <v>2021</v>
      </c>
      <c r="J746" s="43">
        <f t="shared" si="588"/>
        <v>10</v>
      </c>
      <c r="K746" s="43">
        <f t="shared" si="588"/>
        <v>0</v>
      </c>
      <c r="L746" s="48">
        <f t="shared" si="588"/>
        <v>289820.09815635922</v>
      </c>
      <c r="N746" s="44">
        <f t="shared" si="515"/>
        <v>5.5</v>
      </c>
      <c r="P746" s="49">
        <f t="shared" si="567"/>
        <v>52694.563301156224</v>
      </c>
      <c r="Q746" s="49">
        <f t="shared" si="567"/>
        <v>52694.563301156224</v>
      </c>
      <c r="R746" s="49">
        <f t="shared" si="567"/>
        <v>52694.563301156224</v>
      </c>
      <c r="S746" s="49">
        <f t="shared" si="567"/>
        <v>52694.563301156224</v>
      </c>
      <c r="T746" s="49">
        <f t="shared" si="567"/>
        <v>52694.563301156224</v>
      </c>
      <c r="V746" s="53">
        <f t="shared" si="524"/>
        <v>237125.534855203</v>
      </c>
      <c r="W746" s="53">
        <f t="shared" si="525"/>
        <v>184430.97155404679</v>
      </c>
      <c r="X746" s="53">
        <f t="shared" si="526"/>
        <v>131736.40825289057</v>
      </c>
      <c r="Y746" s="53">
        <f t="shared" si="527"/>
        <v>79041.844951734354</v>
      </c>
      <c r="Z746" s="53">
        <f t="shared" si="528"/>
        <v>26347.28165057813</v>
      </c>
      <c r="AB746" s="53">
        <f t="shared" si="516"/>
        <v>60756.831486233124</v>
      </c>
      <c r="AC746" s="53">
        <f t="shared" si="517"/>
        <v>58780.785362439769</v>
      </c>
      <c r="AD746" s="53">
        <f t="shared" si="518"/>
        <v>57700.546814766065</v>
      </c>
      <c r="AE746" s="53">
        <f t="shared" si="519"/>
        <v>55698.153409322127</v>
      </c>
      <c r="AF746" s="53">
        <f t="shared" si="520"/>
        <v>53695.760003878197</v>
      </c>
    </row>
    <row r="747" spans="2:32">
      <c r="B747" s="43" t="str">
        <f t="shared" si="513"/>
        <v>Asset 193</v>
      </c>
      <c r="F747" s="43" t="str">
        <f t="shared" ref="F747:L747" si="589">F251</f>
        <v>11 Werktuigen</v>
      </c>
      <c r="G747" s="43">
        <f t="shared" si="589"/>
        <v>2017</v>
      </c>
      <c r="H747" s="48">
        <f t="shared" si="589"/>
        <v>2185364.6124668787</v>
      </c>
      <c r="I747" s="43">
        <f t="shared" si="589"/>
        <v>2021</v>
      </c>
      <c r="J747" s="43">
        <f t="shared" si="589"/>
        <v>10</v>
      </c>
      <c r="K747" s="43">
        <f t="shared" si="589"/>
        <v>1</v>
      </c>
      <c r="L747" s="48">
        <f t="shared" si="589"/>
        <v>1285719.20772473</v>
      </c>
      <c r="N747" s="44">
        <f t="shared" si="515"/>
        <v>5.5</v>
      </c>
      <c r="P747" s="49">
        <f t="shared" si="567"/>
        <v>233767.12867722363</v>
      </c>
      <c r="Q747" s="49">
        <f t="shared" si="567"/>
        <v>233767.12867722366</v>
      </c>
      <c r="R747" s="49">
        <f t="shared" si="567"/>
        <v>233767.12867722366</v>
      </c>
      <c r="S747" s="49">
        <f t="shared" si="567"/>
        <v>233767.12867722366</v>
      </c>
      <c r="T747" s="49">
        <f t="shared" si="567"/>
        <v>233767.12867722366</v>
      </c>
      <c r="V747" s="53">
        <f t="shared" si="524"/>
        <v>1051952.0790475064</v>
      </c>
      <c r="W747" s="53">
        <f t="shared" si="525"/>
        <v>818184.95037028275</v>
      </c>
      <c r="X747" s="53">
        <f t="shared" si="526"/>
        <v>584417.82169305906</v>
      </c>
      <c r="Y747" s="53">
        <f t="shared" si="527"/>
        <v>350650.69301583536</v>
      </c>
      <c r="Z747" s="53">
        <f t="shared" si="528"/>
        <v>116883.5643386117</v>
      </c>
      <c r="AB747" s="53">
        <f t="shared" si="516"/>
        <v>269533.49936483888</v>
      </c>
      <c r="AC747" s="53">
        <f t="shared" si="517"/>
        <v>260767.23203944298</v>
      </c>
      <c r="AD747" s="53">
        <f t="shared" si="518"/>
        <v>255975.0059015599</v>
      </c>
      <c r="AE747" s="53">
        <f t="shared" si="519"/>
        <v>247091.85501182542</v>
      </c>
      <c r="AF747" s="53">
        <f t="shared" si="520"/>
        <v>238208.70412209092</v>
      </c>
    </row>
    <row r="748" spans="2:32">
      <c r="B748" s="43" t="str">
        <f t="shared" ref="B748:B796" si="590">B252</f>
        <v>Asset 194</v>
      </c>
      <c r="F748" s="43" t="str">
        <f t="shared" ref="F748:L748" si="591">F252</f>
        <v>14 Overig rollend materieel</v>
      </c>
      <c r="G748" s="43">
        <f t="shared" si="591"/>
        <v>2017</v>
      </c>
      <c r="H748" s="48">
        <f t="shared" si="591"/>
        <v>68624.022512808762</v>
      </c>
      <c r="I748" s="43">
        <f t="shared" si="591"/>
        <v>2021</v>
      </c>
      <c r="J748" s="43">
        <f t="shared" si="591"/>
        <v>10</v>
      </c>
      <c r="K748" s="43">
        <f t="shared" si="591"/>
        <v>1</v>
      </c>
      <c r="L748" s="48">
        <f t="shared" si="591"/>
        <v>40373.685632465487</v>
      </c>
      <c r="N748" s="44">
        <f t="shared" ref="N748:N797" si="592">MAX(0,IF(G748&lt;=2021, J748-2021+G748-0.5,J748))</f>
        <v>5.5</v>
      </c>
      <c r="P748" s="49">
        <f t="shared" si="567"/>
        <v>7340.6701149937253</v>
      </c>
      <c r="Q748" s="49">
        <f t="shared" si="567"/>
        <v>7340.6701149937253</v>
      </c>
      <c r="R748" s="49">
        <f t="shared" si="567"/>
        <v>7340.6701149937253</v>
      </c>
      <c r="S748" s="49">
        <f t="shared" si="567"/>
        <v>7340.6701149937253</v>
      </c>
      <c r="T748" s="49">
        <f t="shared" si="567"/>
        <v>7340.6701149937253</v>
      </c>
      <c r="V748" s="53">
        <f t="shared" si="524"/>
        <v>33033.015517471766</v>
      </c>
      <c r="W748" s="53">
        <f t="shared" si="525"/>
        <v>25692.34540247804</v>
      </c>
      <c r="X748" s="53">
        <f t="shared" si="526"/>
        <v>18351.675287484315</v>
      </c>
      <c r="Y748" s="53">
        <f t="shared" si="527"/>
        <v>11011.00517249059</v>
      </c>
      <c r="Z748" s="53">
        <f t="shared" si="528"/>
        <v>3670.3350574968645</v>
      </c>
      <c r="AB748" s="53">
        <f t="shared" ref="AB748:AB797" si="593">(P748+V748*I$16)*IF($K748=1,$F$19,1)</f>
        <v>8463.7926425877649</v>
      </c>
      <c r="AC748" s="53">
        <f t="shared" ref="AC748:AC797" si="594">(Q748+W748*J$16)*IF($K748=1,$F$19,1)</f>
        <v>8188.5175132755003</v>
      </c>
      <c r="AD748" s="53">
        <f t="shared" ref="AD748:AD797" si="595">(R748+X748*K$16)*IF($K748=1,$F$19,1)</f>
        <v>8038.0337759181293</v>
      </c>
      <c r="AE748" s="53">
        <f t="shared" ref="AE748:AE797" si="596">(S748+Y748*L$16)*IF($K748=1,$F$19,1)</f>
        <v>7759.0883115483675</v>
      </c>
      <c r="AF748" s="53">
        <f t="shared" ref="AF748:AF797" si="597">(T748+Z748*M$16)*IF($K748=1,$F$19,1)</f>
        <v>7480.1428471786057</v>
      </c>
    </row>
    <row r="749" spans="2:32">
      <c r="B749" s="43" t="str">
        <f t="shared" si="590"/>
        <v>Asset 195</v>
      </c>
      <c r="F749" s="43" t="str">
        <f t="shared" ref="F749:L749" si="598">F253</f>
        <v>09 Bedrijfsinventaris</v>
      </c>
      <c r="G749" s="43">
        <f t="shared" si="598"/>
        <v>2017</v>
      </c>
      <c r="H749" s="48">
        <f t="shared" si="598"/>
        <v>75086.588886849713</v>
      </c>
      <c r="I749" s="43">
        <f t="shared" si="598"/>
        <v>2021</v>
      </c>
      <c r="J749" s="43">
        <f t="shared" si="598"/>
        <v>10</v>
      </c>
      <c r="K749" s="43">
        <f t="shared" si="598"/>
        <v>1</v>
      </c>
      <c r="L749" s="48">
        <f t="shared" si="598"/>
        <v>44175.81808711389</v>
      </c>
      <c r="N749" s="44">
        <f t="shared" si="592"/>
        <v>5.5</v>
      </c>
      <c r="P749" s="49">
        <f t="shared" si="567"/>
        <v>8031.9669249297986</v>
      </c>
      <c r="Q749" s="49">
        <f t="shared" si="567"/>
        <v>8031.9669249297976</v>
      </c>
      <c r="R749" s="49">
        <f t="shared" si="567"/>
        <v>8031.9669249297976</v>
      </c>
      <c r="S749" s="49">
        <f t="shared" si="567"/>
        <v>8031.9669249297976</v>
      </c>
      <c r="T749" s="49">
        <f t="shared" si="567"/>
        <v>8031.9669249297976</v>
      </c>
      <c r="V749" s="53">
        <f t="shared" si="524"/>
        <v>36143.851162184088</v>
      </c>
      <c r="W749" s="53">
        <f t="shared" si="525"/>
        <v>28111.884237254289</v>
      </c>
      <c r="X749" s="53">
        <f t="shared" si="526"/>
        <v>20079.917312324491</v>
      </c>
      <c r="Y749" s="53">
        <f t="shared" si="527"/>
        <v>12047.950387394692</v>
      </c>
      <c r="Z749" s="53">
        <f t="shared" si="528"/>
        <v>4015.9834624648947</v>
      </c>
      <c r="AB749" s="53">
        <f t="shared" si="593"/>
        <v>9260.8578644440568</v>
      </c>
      <c r="AC749" s="53">
        <f t="shared" si="594"/>
        <v>8959.6591047591901</v>
      </c>
      <c r="AD749" s="53">
        <f t="shared" si="595"/>
        <v>8795.0037827981287</v>
      </c>
      <c r="AE749" s="53">
        <f t="shared" si="596"/>
        <v>8489.7890396507955</v>
      </c>
      <c r="AF749" s="53">
        <f t="shared" si="597"/>
        <v>8184.5742965034633</v>
      </c>
    </row>
    <row r="750" spans="2:32">
      <c r="B750" s="43" t="str">
        <f t="shared" si="590"/>
        <v>Asset 196</v>
      </c>
      <c r="F750" s="43" t="str">
        <f t="shared" ref="F750:L750" si="599">F254</f>
        <v>08 Inrichting gebouwen</v>
      </c>
      <c r="G750" s="43">
        <f t="shared" si="599"/>
        <v>2017</v>
      </c>
      <c r="H750" s="48">
        <f t="shared" si="599"/>
        <v>894081.48176313401</v>
      </c>
      <c r="I750" s="43">
        <f t="shared" si="599"/>
        <v>2021</v>
      </c>
      <c r="J750" s="43">
        <f t="shared" si="599"/>
        <v>10</v>
      </c>
      <c r="K750" s="43">
        <f t="shared" si="599"/>
        <v>0</v>
      </c>
      <c r="L750" s="48">
        <f t="shared" si="599"/>
        <v>526016.44952794898</v>
      </c>
      <c r="N750" s="44">
        <f t="shared" si="592"/>
        <v>5.5</v>
      </c>
      <c r="P750" s="49">
        <f t="shared" si="567"/>
        <v>95639.354459627095</v>
      </c>
      <c r="Q750" s="49">
        <f t="shared" si="567"/>
        <v>95639.354459627095</v>
      </c>
      <c r="R750" s="49">
        <f t="shared" si="567"/>
        <v>95639.354459627095</v>
      </c>
      <c r="S750" s="49">
        <f t="shared" si="567"/>
        <v>95639.354459627095</v>
      </c>
      <c r="T750" s="49">
        <f t="shared" si="567"/>
        <v>95639.354459627095</v>
      </c>
      <c r="V750" s="53">
        <f t="shared" si="524"/>
        <v>430377.09506832191</v>
      </c>
      <c r="W750" s="53">
        <f t="shared" si="525"/>
        <v>334737.74060869485</v>
      </c>
      <c r="X750" s="53">
        <f t="shared" si="526"/>
        <v>239098.38614906775</v>
      </c>
      <c r="Y750" s="53">
        <f t="shared" si="527"/>
        <v>143459.03168944066</v>
      </c>
      <c r="Z750" s="53">
        <f t="shared" si="528"/>
        <v>47819.677229813562</v>
      </c>
      <c r="AB750" s="53">
        <f t="shared" si="593"/>
        <v>110272.17569195005</v>
      </c>
      <c r="AC750" s="53">
        <f t="shared" si="594"/>
        <v>106685.69989971403</v>
      </c>
      <c r="AD750" s="53">
        <f t="shared" si="595"/>
        <v>104725.09313329167</v>
      </c>
      <c r="AE750" s="53">
        <f t="shared" si="596"/>
        <v>101090.79766382584</v>
      </c>
      <c r="AF750" s="53">
        <f t="shared" si="597"/>
        <v>97456.502194360015</v>
      </c>
    </row>
    <row r="751" spans="2:32">
      <c r="B751" s="43" t="str">
        <f t="shared" si="590"/>
        <v>Asset 197</v>
      </c>
      <c r="F751" s="43" t="str">
        <f t="shared" ref="F751:L751" si="600">F255</f>
        <v>09 Bedrijfsinventaris</v>
      </c>
      <c r="G751" s="43">
        <f t="shared" si="600"/>
        <v>2018</v>
      </c>
      <c r="H751" s="48">
        <f t="shared" si="600"/>
        <v>490885.08786120504</v>
      </c>
      <c r="I751" s="43">
        <f t="shared" si="600"/>
        <v>2021</v>
      </c>
      <c r="J751" s="43">
        <f t="shared" si="600"/>
        <v>10</v>
      </c>
      <c r="K751" s="43">
        <f t="shared" si="600"/>
        <v>1</v>
      </c>
      <c r="L751" s="48">
        <f t="shared" si="600"/>
        <v>336600.51580018562</v>
      </c>
      <c r="N751" s="44">
        <f t="shared" si="592"/>
        <v>6.5</v>
      </c>
      <c r="P751" s="49">
        <f t="shared" si="567"/>
        <v>51784.6947384901</v>
      </c>
      <c r="Q751" s="49">
        <f t="shared" si="567"/>
        <v>51784.694738490092</v>
      </c>
      <c r="R751" s="49">
        <f t="shared" si="567"/>
        <v>51784.694738490092</v>
      </c>
      <c r="S751" s="49">
        <f t="shared" si="567"/>
        <v>51784.694738490092</v>
      </c>
      <c r="T751" s="49">
        <f t="shared" si="567"/>
        <v>51784.694738490092</v>
      </c>
      <c r="V751" s="53">
        <f t="shared" ref="V751:V758" si="601">IF(OR(V$553&lt;=$G751+$J751,$J751=0),IF(U751=0,$L751,U751)-P751,0)</f>
        <v>284815.82106169552</v>
      </c>
      <c r="W751" s="53">
        <f t="shared" ref="W751:W758" si="602">IF(OR(W$553&lt;=$G751+$J751,$J751=0),IF(V751=0,$L751,V751)-Q751,0)</f>
        <v>233031.12632320542</v>
      </c>
      <c r="X751" s="53">
        <f t="shared" ref="X751:X758" si="603">IF(OR(X$553&lt;=$G751+$J751,$J751=0),IF(W751=0,$L751,W751)-R751,0)</f>
        <v>181246.43158471532</v>
      </c>
      <c r="Y751" s="53">
        <f t="shared" ref="Y751:Y758" si="604">IF(OR(Y$553&lt;=$G751+$J751,$J751=0),IF(X751=0,$L751,X751)-S751,0)</f>
        <v>129461.73684622522</v>
      </c>
      <c r="Z751" s="53">
        <f t="shared" ref="Z751:Z758" si="605">IF(OR(Z$553&lt;=$G751+$J751,$J751=0),IF(Y751=0,$L751,Y751)-T751,0)</f>
        <v>77677.04210773512</v>
      </c>
      <c r="AB751" s="53">
        <f t="shared" si="593"/>
        <v>61468.432654587748</v>
      </c>
      <c r="AC751" s="53">
        <f t="shared" si="594"/>
        <v>59474.721907155872</v>
      </c>
      <c r="AD751" s="53">
        <f t="shared" si="595"/>
        <v>58672.059138709272</v>
      </c>
      <c r="AE751" s="53">
        <f t="shared" si="596"/>
        <v>56704.240738646651</v>
      </c>
      <c r="AF751" s="53">
        <f t="shared" si="597"/>
        <v>54736.422338584031</v>
      </c>
    </row>
    <row r="752" spans="2:32">
      <c r="B752" s="43" t="str">
        <f t="shared" si="590"/>
        <v>Asset 198</v>
      </c>
      <c r="F752" s="43" t="str">
        <f t="shared" ref="F752:L752" si="606">F256</f>
        <v>08 Inrichting gebouwen</v>
      </c>
      <c r="G752" s="43">
        <f t="shared" si="606"/>
        <v>2018</v>
      </c>
      <c r="H752" s="48">
        <f t="shared" si="606"/>
        <v>533703.76265516167</v>
      </c>
      <c r="I752" s="43">
        <f t="shared" si="606"/>
        <v>2021</v>
      </c>
      <c r="J752" s="43">
        <f t="shared" si="606"/>
        <v>10</v>
      </c>
      <c r="K752" s="43">
        <f t="shared" si="606"/>
        <v>0</v>
      </c>
      <c r="L752" s="48">
        <f t="shared" si="606"/>
        <v>365961.33440708811</v>
      </c>
      <c r="N752" s="44">
        <f t="shared" si="592"/>
        <v>6.5</v>
      </c>
      <c r="P752" s="49">
        <f t="shared" si="567"/>
        <v>56301.743754936637</v>
      </c>
      <c r="Q752" s="49">
        <f t="shared" si="567"/>
        <v>56301.743754936637</v>
      </c>
      <c r="R752" s="49">
        <f t="shared" si="567"/>
        <v>56301.743754936637</v>
      </c>
      <c r="S752" s="49">
        <f t="shared" si="567"/>
        <v>56301.743754936637</v>
      </c>
      <c r="T752" s="49">
        <f t="shared" si="567"/>
        <v>56301.743754936637</v>
      </c>
      <c r="V752" s="53">
        <f t="shared" si="601"/>
        <v>309659.5906521515</v>
      </c>
      <c r="W752" s="53">
        <f t="shared" si="602"/>
        <v>253357.84689721485</v>
      </c>
      <c r="X752" s="53">
        <f t="shared" si="603"/>
        <v>197056.10314227821</v>
      </c>
      <c r="Y752" s="53">
        <f t="shared" si="604"/>
        <v>140754.35938734157</v>
      </c>
      <c r="Z752" s="53">
        <f t="shared" si="605"/>
        <v>84452.615632404923</v>
      </c>
      <c r="AB752" s="53">
        <f t="shared" si="593"/>
        <v>66830.169837109788</v>
      </c>
      <c r="AC752" s="53">
        <f t="shared" si="594"/>
        <v>64662.55270254473</v>
      </c>
      <c r="AD752" s="53">
        <f t="shared" si="595"/>
        <v>63789.87567434321</v>
      </c>
      <c r="AE752" s="53">
        <f t="shared" si="596"/>
        <v>61650.409411655615</v>
      </c>
      <c r="AF752" s="53">
        <f t="shared" si="597"/>
        <v>59510.943148968021</v>
      </c>
    </row>
    <row r="753" spans="2:32">
      <c r="B753" s="43" t="str">
        <f t="shared" si="590"/>
        <v>Asset 199</v>
      </c>
      <c r="F753" s="43" t="str">
        <f t="shared" ref="F753:L753" si="607">F257</f>
        <v>11 Werktuigen</v>
      </c>
      <c r="G753" s="43">
        <f t="shared" si="607"/>
        <v>2018</v>
      </c>
      <c r="H753" s="48">
        <f t="shared" si="607"/>
        <v>2619455.826851733</v>
      </c>
      <c r="I753" s="43">
        <f t="shared" si="607"/>
        <v>2021</v>
      </c>
      <c r="J753" s="43">
        <f t="shared" si="607"/>
        <v>10</v>
      </c>
      <c r="K753" s="43">
        <f t="shared" si="607"/>
        <v>1</v>
      </c>
      <c r="L753" s="48">
        <f t="shared" si="607"/>
        <v>1796164.1211708463</v>
      </c>
      <c r="N753" s="44">
        <f t="shared" si="592"/>
        <v>6.5</v>
      </c>
      <c r="P753" s="49">
        <f t="shared" si="567"/>
        <v>276332.94171859173</v>
      </c>
      <c r="Q753" s="49">
        <f t="shared" si="567"/>
        <v>276332.94171859173</v>
      </c>
      <c r="R753" s="49">
        <f t="shared" si="567"/>
        <v>276332.94171859173</v>
      </c>
      <c r="S753" s="49">
        <f t="shared" si="567"/>
        <v>276332.94171859173</v>
      </c>
      <c r="T753" s="49">
        <f t="shared" si="567"/>
        <v>276332.94171859173</v>
      </c>
      <c r="V753" s="53">
        <f t="shared" si="601"/>
        <v>1519831.1794522544</v>
      </c>
      <c r="W753" s="53">
        <f t="shared" si="602"/>
        <v>1243498.2377336626</v>
      </c>
      <c r="X753" s="53">
        <f t="shared" si="603"/>
        <v>967165.29601507087</v>
      </c>
      <c r="Y753" s="53">
        <f t="shared" si="604"/>
        <v>690832.35429647914</v>
      </c>
      <c r="Z753" s="53">
        <f t="shared" si="605"/>
        <v>414499.41257788741</v>
      </c>
      <c r="AB753" s="53">
        <f t="shared" si="593"/>
        <v>328007.20181996841</v>
      </c>
      <c r="AC753" s="53">
        <f t="shared" si="594"/>
        <v>317368.38356380258</v>
      </c>
      <c r="AD753" s="53">
        <f t="shared" si="595"/>
        <v>313085.22296716442</v>
      </c>
      <c r="AE753" s="53">
        <f t="shared" si="596"/>
        <v>302584.57118185796</v>
      </c>
      <c r="AF753" s="53">
        <f t="shared" si="597"/>
        <v>292083.91939655144</v>
      </c>
    </row>
    <row r="754" spans="2:32">
      <c r="B754" s="43" t="str">
        <f t="shared" si="590"/>
        <v>Asset 200</v>
      </c>
      <c r="F754" s="43" t="str">
        <f t="shared" ref="F754:L754" si="608">F258</f>
        <v>10 Gereedschap</v>
      </c>
      <c r="G754" s="43">
        <f t="shared" si="608"/>
        <v>2018</v>
      </c>
      <c r="H754" s="48">
        <f t="shared" si="608"/>
        <v>252164.79428194632</v>
      </c>
      <c r="I754" s="43">
        <f t="shared" si="608"/>
        <v>2021</v>
      </c>
      <c r="J754" s="43">
        <f t="shared" si="608"/>
        <v>10</v>
      </c>
      <c r="K754" s="43">
        <f t="shared" si="608"/>
        <v>1</v>
      </c>
      <c r="L754" s="48">
        <f t="shared" si="608"/>
        <v>172909.7133338665</v>
      </c>
      <c r="N754" s="44">
        <f t="shared" si="592"/>
        <v>6.5</v>
      </c>
      <c r="P754" s="49">
        <f t="shared" si="567"/>
        <v>26601.494359056385</v>
      </c>
      <c r="Q754" s="49">
        <f t="shared" si="567"/>
        <v>26601.494359056385</v>
      </c>
      <c r="R754" s="49">
        <f t="shared" si="567"/>
        <v>26601.494359056385</v>
      </c>
      <c r="S754" s="49">
        <f t="shared" si="567"/>
        <v>26601.494359056385</v>
      </c>
      <c r="T754" s="49">
        <f t="shared" si="567"/>
        <v>26601.494359056385</v>
      </c>
      <c r="V754" s="53">
        <f t="shared" si="601"/>
        <v>146308.21897481012</v>
      </c>
      <c r="W754" s="53">
        <f t="shared" si="602"/>
        <v>119706.72461575374</v>
      </c>
      <c r="X754" s="53">
        <f t="shared" si="603"/>
        <v>93105.230256697367</v>
      </c>
      <c r="Y754" s="53">
        <f t="shared" si="604"/>
        <v>66503.735897640989</v>
      </c>
      <c r="Z754" s="53">
        <f t="shared" si="605"/>
        <v>39902.241538584603</v>
      </c>
      <c r="AB754" s="53">
        <f t="shared" si="593"/>
        <v>31575.97380419993</v>
      </c>
      <c r="AC754" s="53">
        <f t="shared" si="594"/>
        <v>30551.816271376258</v>
      </c>
      <c r="AD754" s="53">
        <f t="shared" si="595"/>
        <v>30139.493108810886</v>
      </c>
      <c r="AE754" s="53">
        <f t="shared" si="596"/>
        <v>29128.636323166742</v>
      </c>
      <c r="AF754" s="53">
        <f t="shared" si="597"/>
        <v>28117.779537522601</v>
      </c>
    </row>
    <row r="755" spans="2:32">
      <c r="B755" s="43" t="str">
        <f t="shared" si="590"/>
        <v>Asset 201</v>
      </c>
      <c r="F755" s="43" t="str">
        <f t="shared" ref="F755:L755" si="609">F259</f>
        <v>11 Werktuigen (KC)</v>
      </c>
      <c r="G755" s="43">
        <f t="shared" si="609"/>
        <v>2018</v>
      </c>
      <c r="H755" s="48">
        <f t="shared" si="609"/>
        <v>13021546.318391869</v>
      </c>
      <c r="I755" s="43">
        <f t="shared" si="609"/>
        <v>2021</v>
      </c>
      <c r="J755" s="43">
        <f t="shared" si="609"/>
        <v>10</v>
      </c>
      <c r="K755" s="43">
        <f t="shared" si="609"/>
        <v>0</v>
      </c>
      <c r="L755" s="48">
        <f t="shared" si="609"/>
        <v>8928890.519742161</v>
      </c>
      <c r="N755" s="44">
        <f t="shared" si="592"/>
        <v>6.5</v>
      </c>
      <c r="P755" s="49">
        <f t="shared" si="567"/>
        <v>1373675.4645757172</v>
      </c>
      <c r="Q755" s="49">
        <f t="shared" si="567"/>
        <v>1373675.464575717</v>
      </c>
      <c r="R755" s="49">
        <f t="shared" si="567"/>
        <v>1373675.464575717</v>
      </c>
      <c r="S755" s="49">
        <f t="shared" si="567"/>
        <v>1373675.464575717</v>
      </c>
      <c r="T755" s="49">
        <f t="shared" si="567"/>
        <v>1373675.464575717</v>
      </c>
      <c r="V755" s="53">
        <f t="shared" si="601"/>
        <v>7555215.0551664438</v>
      </c>
      <c r="W755" s="53">
        <f t="shared" si="602"/>
        <v>6181539.5905907266</v>
      </c>
      <c r="X755" s="53">
        <f t="shared" si="603"/>
        <v>4807864.1260150094</v>
      </c>
      <c r="Y755" s="53">
        <f t="shared" si="604"/>
        <v>3434188.6614392921</v>
      </c>
      <c r="Z755" s="53">
        <f t="shared" si="605"/>
        <v>2060513.1968635751</v>
      </c>
      <c r="AB755" s="53">
        <f t="shared" si="593"/>
        <v>1630552.7764513763</v>
      </c>
      <c r="AC755" s="53">
        <f t="shared" si="594"/>
        <v>1577666.2710652109</v>
      </c>
      <c r="AD755" s="53">
        <f t="shared" si="595"/>
        <v>1556374.3013642873</v>
      </c>
      <c r="AE755" s="53">
        <f t="shared" si="596"/>
        <v>1504174.63371041</v>
      </c>
      <c r="AF755" s="53">
        <f t="shared" si="597"/>
        <v>1451974.9660565329</v>
      </c>
    </row>
    <row r="756" spans="2:32">
      <c r="B756" s="43" t="str">
        <f t="shared" si="590"/>
        <v>Asset 202</v>
      </c>
      <c r="F756" s="43" t="str">
        <f t="shared" ref="F756:L756" si="610">F260</f>
        <v>20 Kantoorgebouwen</v>
      </c>
      <c r="G756" s="43">
        <f t="shared" si="610"/>
        <v>2018</v>
      </c>
      <c r="H756" s="48">
        <f t="shared" si="610"/>
        <v>5158473.573657441</v>
      </c>
      <c r="I756" s="43">
        <f t="shared" si="610"/>
        <v>2021</v>
      </c>
      <c r="J756" s="43">
        <f t="shared" si="610"/>
        <v>30</v>
      </c>
      <c r="K756" s="43">
        <f t="shared" si="610"/>
        <v>0</v>
      </c>
      <c r="L756" s="48">
        <f t="shared" si="610"/>
        <v>4806925.7125234623</v>
      </c>
      <c r="N756" s="44">
        <f t="shared" si="592"/>
        <v>26.5</v>
      </c>
      <c r="P756" s="49">
        <f t="shared" si="567"/>
        <v>181393.4231140929</v>
      </c>
      <c r="Q756" s="49">
        <f t="shared" si="567"/>
        <v>181393.4231140929</v>
      </c>
      <c r="R756" s="49">
        <f t="shared" si="567"/>
        <v>181393.4231140929</v>
      </c>
      <c r="S756" s="49">
        <f t="shared" si="567"/>
        <v>181393.4231140929</v>
      </c>
      <c r="T756" s="49">
        <f t="shared" si="567"/>
        <v>181393.4231140929</v>
      </c>
      <c r="V756" s="53">
        <f t="shared" si="601"/>
        <v>4625532.2894093692</v>
      </c>
      <c r="W756" s="53">
        <f t="shared" si="602"/>
        <v>4444138.8662952762</v>
      </c>
      <c r="X756" s="53">
        <f t="shared" si="603"/>
        <v>4262745.4431811832</v>
      </c>
      <c r="Y756" s="53">
        <f t="shared" si="604"/>
        <v>4081352.0200670902</v>
      </c>
      <c r="Z756" s="53">
        <f t="shared" si="605"/>
        <v>3899958.5969529971</v>
      </c>
      <c r="AB756" s="53">
        <f t="shared" si="593"/>
        <v>338661.52095401147</v>
      </c>
      <c r="AC756" s="53">
        <f t="shared" si="594"/>
        <v>328050.00570183701</v>
      </c>
      <c r="AD756" s="53">
        <f t="shared" si="595"/>
        <v>343377.74995497789</v>
      </c>
      <c r="AE756" s="53">
        <f t="shared" si="596"/>
        <v>336484.7998766423</v>
      </c>
      <c r="AF756" s="53">
        <f t="shared" si="597"/>
        <v>329591.84979830682</v>
      </c>
    </row>
    <row r="757" spans="2:32">
      <c r="B757" s="43" t="str">
        <f t="shared" si="590"/>
        <v>Asset 203</v>
      </c>
      <c r="F757" s="43" t="str">
        <f t="shared" ref="F757:L757" si="611">F261</f>
        <v>39 ICT middelen 3 (KC)</v>
      </c>
      <c r="G757" s="43">
        <f t="shared" si="611"/>
        <v>2018</v>
      </c>
      <c r="H757" s="48">
        <f t="shared" si="611"/>
        <v>21147142.000000007</v>
      </c>
      <c r="I757" s="43">
        <f t="shared" si="611"/>
        <v>2021</v>
      </c>
      <c r="J757" s="43">
        <f t="shared" si="611"/>
        <v>15</v>
      </c>
      <c r="K757" s="43">
        <f t="shared" si="611"/>
        <v>0</v>
      </c>
      <c r="L757" s="48">
        <f t="shared" si="611"/>
        <v>17103297.263965867</v>
      </c>
      <c r="N757" s="44">
        <f t="shared" si="592"/>
        <v>11.5</v>
      </c>
      <c r="P757" s="49">
        <f t="shared" si="567"/>
        <v>1487243.240344858</v>
      </c>
      <c r="Q757" s="49">
        <f t="shared" si="567"/>
        <v>1487243.240344858</v>
      </c>
      <c r="R757" s="49">
        <f t="shared" si="567"/>
        <v>1487243.240344858</v>
      </c>
      <c r="S757" s="49">
        <f t="shared" si="567"/>
        <v>1487243.240344858</v>
      </c>
      <c r="T757" s="49">
        <f t="shared" si="567"/>
        <v>1487243.240344858</v>
      </c>
      <c r="V757" s="53">
        <f t="shared" si="601"/>
        <v>15616054.02362101</v>
      </c>
      <c r="W757" s="53">
        <f t="shared" si="602"/>
        <v>14128810.783276152</v>
      </c>
      <c r="X757" s="53">
        <f t="shared" si="603"/>
        <v>12641567.542931294</v>
      </c>
      <c r="Y757" s="53">
        <f t="shared" si="604"/>
        <v>11154324.302586436</v>
      </c>
      <c r="Z757" s="53">
        <f t="shared" si="605"/>
        <v>9667081.0622415785</v>
      </c>
      <c r="AB757" s="53">
        <f t="shared" si="593"/>
        <v>2018189.0771479723</v>
      </c>
      <c r="AC757" s="53">
        <f t="shared" si="594"/>
        <v>1953493.996192971</v>
      </c>
      <c r="AD757" s="53">
        <f t="shared" si="595"/>
        <v>1967622.8069762471</v>
      </c>
      <c r="AE757" s="53">
        <f t="shared" si="596"/>
        <v>1911107.5638431427</v>
      </c>
      <c r="AF757" s="53">
        <f t="shared" si="597"/>
        <v>1854592.3207100381</v>
      </c>
    </row>
    <row r="758" spans="2:32">
      <c r="B758" s="43" t="str">
        <f t="shared" si="590"/>
        <v>Asset 204</v>
      </c>
      <c r="F758" s="43" t="str">
        <f t="shared" ref="F758:L758" si="612">F262</f>
        <v>37 ICT middelen 1 (KC)</v>
      </c>
      <c r="G758" s="43">
        <f t="shared" si="612"/>
        <v>2018</v>
      </c>
      <c r="H758" s="48">
        <f t="shared" si="612"/>
        <v>1669649.9999999995</v>
      </c>
      <c r="I758" s="43">
        <f t="shared" si="612"/>
        <v>2021</v>
      </c>
      <c r="J758" s="43">
        <f t="shared" si="612"/>
        <v>5</v>
      </c>
      <c r="K758" s="43">
        <f t="shared" si="612"/>
        <v>0</v>
      </c>
      <c r="L758" s="48">
        <f t="shared" si="612"/>
        <v>528406.65386783984</v>
      </c>
      <c r="N758" s="44">
        <f t="shared" si="592"/>
        <v>1.5</v>
      </c>
      <c r="P758" s="49">
        <f t="shared" si="567"/>
        <v>352271.10257855989</v>
      </c>
      <c r="Q758" s="49">
        <f t="shared" si="567"/>
        <v>176135.55128927995</v>
      </c>
      <c r="R758" s="49">
        <f t="shared" si="567"/>
        <v>0</v>
      </c>
      <c r="S758" s="49">
        <f t="shared" si="567"/>
        <v>0</v>
      </c>
      <c r="T758" s="49">
        <f t="shared" si="567"/>
        <v>0</v>
      </c>
      <c r="V758" s="53">
        <f t="shared" si="601"/>
        <v>176135.55128927995</v>
      </c>
      <c r="W758" s="53">
        <f t="shared" si="602"/>
        <v>0</v>
      </c>
      <c r="X758" s="53">
        <f t="shared" si="603"/>
        <v>0</v>
      </c>
      <c r="Y758" s="53">
        <f t="shared" si="604"/>
        <v>0</v>
      </c>
      <c r="Z758" s="53">
        <f t="shared" si="605"/>
        <v>0</v>
      </c>
      <c r="AB758" s="53">
        <f t="shared" si="593"/>
        <v>358259.71132239542</v>
      </c>
      <c r="AC758" s="53">
        <f t="shared" si="594"/>
        <v>176135.55128927995</v>
      </c>
      <c r="AD758" s="53">
        <f t="shared" si="595"/>
        <v>0</v>
      </c>
      <c r="AE758" s="53">
        <f t="shared" si="596"/>
        <v>0</v>
      </c>
      <c r="AF758" s="53">
        <f t="shared" si="597"/>
        <v>0</v>
      </c>
    </row>
    <row r="759" spans="2:32">
      <c r="B759" s="43" t="str">
        <f t="shared" si="590"/>
        <v>Asset 205</v>
      </c>
      <c r="F759" s="43" t="str">
        <f t="shared" ref="F759:L759" si="613">F263</f>
        <v>05 Wegen en terreinvoorzieningen</v>
      </c>
      <c r="G759" s="43">
        <f t="shared" si="613"/>
        <v>2017</v>
      </c>
      <c r="H759" s="48">
        <f t="shared" si="613"/>
        <v>41129.587663444909</v>
      </c>
      <c r="I759" s="43">
        <f t="shared" si="613"/>
        <v>2021</v>
      </c>
      <c r="J759" s="43">
        <f t="shared" si="613"/>
        <v>10</v>
      </c>
      <c r="K759" s="43">
        <f t="shared" si="613"/>
        <v>0</v>
      </c>
      <c r="L759" s="48">
        <f t="shared" si="613"/>
        <v>24197.83891576614</v>
      </c>
      <c r="N759" s="44">
        <f t="shared" si="592"/>
        <v>5.5</v>
      </c>
      <c r="P759" s="49">
        <f t="shared" ref="P759:T797" si="614">IF(P$553&lt;=$G759+$J759,VDB($L759,0,$N759,P$553-2022,MIN(P$553-2021,$N759),1),0)</f>
        <v>4399.6070755938435</v>
      </c>
      <c r="Q759" s="49">
        <f t="shared" si="614"/>
        <v>4399.6070755938435</v>
      </c>
      <c r="R759" s="49">
        <f t="shared" si="614"/>
        <v>4399.6070755938435</v>
      </c>
      <c r="S759" s="49">
        <f t="shared" si="614"/>
        <v>4399.6070755938435</v>
      </c>
      <c r="T759" s="49">
        <f t="shared" si="614"/>
        <v>4399.6070755938435</v>
      </c>
      <c r="V759" s="53">
        <f t="shared" ref="V759:V797" si="615">IF(OR(V$553&lt;=$G759+$J759,$J759=0),IF(U759=0,$L759,U759)-P759,0)</f>
        <v>19798.231840172295</v>
      </c>
      <c r="W759" s="53">
        <f t="shared" ref="W759:W797" si="616">IF(OR(W$553&lt;=$G759+$J759,$J759=0),IF(V759=0,$L759,V759)-Q759,0)</f>
        <v>15398.624764578452</v>
      </c>
      <c r="X759" s="53">
        <f t="shared" ref="X759:X797" si="617">IF(OR(X$553&lt;=$G759+$J759,$J759=0),IF(W759=0,$L759,W759)-R759,0)</f>
        <v>10999.017688984608</v>
      </c>
      <c r="Y759" s="53">
        <f t="shared" ref="Y759:Y797" si="618">IF(OR(Y$553&lt;=$G759+$J759,$J759=0),IF(X759=0,$L759,X759)-S759,0)</f>
        <v>6599.4106133907644</v>
      </c>
      <c r="Z759" s="53">
        <f t="shared" ref="Z759:Z797" si="619">IF(OR(Z$553&lt;=$G759+$J759,$J759=0),IF(Y759=0,$L759,Y759)-T759,0)</f>
        <v>2199.8035377969209</v>
      </c>
      <c r="AB759" s="53">
        <f t="shared" si="593"/>
        <v>5072.7469581597015</v>
      </c>
      <c r="AC759" s="53">
        <f t="shared" si="594"/>
        <v>4907.7616928249327</v>
      </c>
      <c r="AD759" s="53">
        <f t="shared" si="595"/>
        <v>4817.5697477752583</v>
      </c>
      <c r="AE759" s="53">
        <f t="shared" si="596"/>
        <v>4650.3846789026929</v>
      </c>
      <c r="AF759" s="53">
        <f t="shared" si="597"/>
        <v>4483.1996100301267</v>
      </c>
    </row>
    <row r="760" spans="2:32">
      <c r="B760" s="43" t="str">
        <f t="shared" si="590"/>
        <v>Asset 206</v>
      </c>
      <c r="F760" s="43" t="str">
        <f t="shared" ref="F760:L760" si="620">F264</f>
        <v>06 Utiliteitsgebouwen</v>
      </c>
      <c r="G760" s="43">
        <f t="shared" si="620"/>
        <v>2018</v>
      </c>
      <c r="H760" s="48">
        <f t="shared" si="620"/>
        <v>1769813.2968497979</v>
      </c>
      <c r="I760" s="43">
        <f t="shared" si="620"/>
        <v>2021</v>
      </c>
      <c r="J760" s="43">
        <f t="shared" si="620"/>
        <v>30</v>
      </c>
      <c r="K760" s="43">
        <f t="shared" si="620"/>
        <v>0</v>
      </c>
      <c r="L760" s="48">
        <f t="shared" si="620"/>
        <v>1649201.2455850111</v>
      </c>
      <c r="N760" s="44">
        <f t="shared" si="592"/>
        <v>26.5</v>
      </c>
      <c r="P760" s="49">
        <f t="shared" si="614"/>
        <v>62234.00926735891</v>
      </c>
      <c r="Q760" s="49">
        <f t="shared" si="614"/>
        <v>62234.00926735891</v>
      </c>
      <c r="R760" s="49">
        <f t="shared" si="614"/>
        <v>62234.00926735891</v>
      </c>
      <c r="S760" s="49">
        <f t="shared" si="614"/>
        <v>62234.00926735891</v>
      </c>
      <c r="T760" s="49">
        <f t="shared" si="614"/>
        <v>62234.00926735891</v>
      </c>
      <c r="V760" s="53">
        <f t="shared" si="615"/>
        <v>1586967.2363176523</v>
      </c>
      <c r="W760" s="53">
        <f t="shared" si="616"/>
        <v>1524733.2270502935</v>
      </c>
      <c r="X760" s="53">
        <f t="shared" si="617"/>
        <v>1462499.2177829347</v>
      </c>
      <c r="Y760" s="53">
        <f t="shared" si="618"/>
        <v>1400265.2085155759</v>
      </c>
      <c r="Z760" s="53">
        <f t="shared" si="619"/>
        <v>1338031.199248217</v>
      </c>
      <c r="AB760" s="53">
        <f t="shared" si="593"/>
        <v>116190.8953021591</v>
      </c>
      <c r="AC760" s="53">
        <f t="shared" si="594"/>
        <v>112550.20576001859</v>
      </c>
      <c r="AD760" s="53">
        <f t="shared" si="595"/>
        <v>117808.97954311043</v>
      </c>
      <c r="AE760" s="53">
        <f t="shared" si="596"/>
        <v>115444.08719095078</v>
      </c>
      <c r="AF760" s="53">
        <f t="shared" si="597"/>
        <v>113079.19483879115</v>
      </c>
    </row>
    <row r="761" spans="2:32">
      <c r="B761" s="43" t="str">
        <f t="shared" si="590"/>
        <v>Asset 207</v>
      </c>
      <c r="F761" s="43" t="str">
        <f t="shared" ref="F761:L761" si="621">F265</f>
        <v>14 Overig rollend materieel</v>
      </c>
      <c r="G761" s="43">
        <f t="shared" si="621"/>
        <v>2018</v>
      </c>
      <c r="H761" s="48">
        <f t="shared" si="621"/>
        <v>20291.448993786991</v>
      </c>
      <c r="I761" s="43">
        <f t="shared" si="621"/>
        <v>2021</v>
      </c>
      <c r="J761" s="43">
        <f t="shared" si="621"/>
        <v>10</v>
      </c>
      <c r="K761" s="43">
        <f t="shared" si="621"/>
        <v>1</v>
      </c>
      <c r="L761" s="48">
        <f t="shared" si="621"/>
        <v>13913.871833835448</v>
      </c>
      <c r="N761" s="44">
        <f t="shared" si="592"/>
        <v>6.5</v>
      </c>
      <c r="P761" s="49">
        <f t="shared" si="614"/>
        <v>2140.5956667439154</v>
      </c>
      <c r="Q761" s="49">
        <f t="shared" si="614"/>
        <v>2140.595666743915</v>
      </c>
      <c r="R761" s="49">
        <f t="shared" si="614"/>
        <v>2140.595666743915</v>
      </c>
      <c r="S761" s="49">
        <f t="shared" si="614"/>
        <v>2140.595666743915</v>
      </c>
      <c r="T761" s="49">
        <f t="shared" si="614"/>
        <v>2140.595666743915</v>
      </c>
      <c r="V761" s="53">
        <f t="shared" si="615"/>
        <v>11773.276167091533</v>
      </c>
      <c r="W761" s="53">
        <f t="shared" si="616"/>
        <v>9632.6805003476184</v>
      </c>
      <c r="X761" s="53">
        <f t="shared" si="617"/>
        <v>7492.0848336037034</v>
      </c>
      <c r="Y761" s="53">
        <f t="shared" si="618"/>
        <v>5351.4891668597884</v>
      </c>
      <c r="Z761" s="53">
        <f t="shared" si="619"/>
        <v>3210.8935001158734</v>
      </c>
      <c r="AB761" s="53">
        <f t="shared" si="593"/>
        <v>2540.8870564250274</v>
      </c>
      <c r="AC761" s="53">
        <f t="shared" si="594"/>
        <v>2458.4741232553865</v>
      </c>
      <c r="AD761" s="53">
        <f t="shared" si="595"/>
        <v>2425.2948904208556</v>
      </c>
      <c r="AE761" s="53">
        <f t="shared" si="596"/>
        <v>2343.9522550845868</v>
      </c>
      <c r="AF761" s="53">
        <f t="shared" si="597"/>
        <v>2262.609619748318</v>
      </c>
    </row>
    <row r="762" spans="2:32">
      <c r="B762" s="43" t="str">
        <f t="shared" si="590"/>
        <v>Asset 208</v>
      </c>
      <c r="F762" s="43" t="str">
        <f t="shared" ref="F762:L762" si="622">F266</f>
        <v>10 Gereedschap (odorisatie)</v>
      </c>
      <c r="G762" s="43">
        <f t="shared" si="622"/>
        <v>2018</v>
      </c>
      <c r="H762" s="48">
        <f t="shared" si="622"/>
        <v>59796.38767845487</v>
      </c>
      <c r="I762" s="43">
        <f t="shared" si="622"/>
        <v>2021</v>
      </c>
      <c r="J762" s="43">
        <f t="shared" si="622"/>
        <v>10</v>
      </c>
      <c r="K762" s="43">
        <f t="shared" si="622"/>
        <v>0</v>
      </c>
      <c r="L762" s="48">
        <f t="shared" si="622"/>
        <v>41002.457465659885</v>
      </c>
      <c r="N762" s="44">
        <f t="shared" si="592"/>
        <v>6.5</v>
      </c>
      <c r="P762" s="49">
        <f t="shared" si="614"/>
        <v>6308.07037933229</v>
      </c>
      <c r="Q762" s="49">
        <f t="shared" si="614"/>
        <v>6308.07037933229</v>
      </c>
      <c r="R762" s="49">
        <f t="shared" si="614"/>
        <v>6308.07037933229</v>
      </c>
      <c r="S762" s="49">
        <f t="shared" si="614"/>
        <v>6308.07037933229</v>
      </c>
      <c r="T762" s="49">
        <f t="shared" si="614"/>
        <v>6308.07037933229</v>
      </c>
      <c r="V762" s="53">
        <f t="shared" si="615"/>
        <v>34694.387086327595</v>
      </c>
      <c r="W762" s="53">
        <f t="shared" si="616"/>
        <v>28386.316706995305</v>
      </c>
      <c r="X762" s="53">
        <f t="shared" si="617"/>
        <v>22078.246327663015</v>
      </c>
      <c r="Y762" s="53">
        <f t="shared" si="618"/>
        <v>15770.175948330725</v>
      </c>
      <c r="Z762" s="53">
        <f t="shared" si="619"/>
        <v>9462.105568998435</v>
      </c>
      <c r="AB762" s="53">
        <f t="shared" si="593"/>
        <v>7487.6795402674288</v>
      </c>
      <c r="AC762" s="53">
        <f t="shared" si="594"/>
        <v>7244.8188306631355</v>
      </c>
      <c r="AD762" s="53">
        <f t="shared" si="595"/>
        <v>7147.0437397834849</v>
      </c>
      <c r="AE762" s="53">
        <f t="shared" si="596"/>
        <v>6907.337065368858</v>
      </c>
      <c r="AF762" s="53">
        <f t="shared" si="597"/>
        <v>6667.6303909542303</v>
      </c>
    </row>
    <row r="763" spans="2:32">
      <c r="B763" s="43" t="str">
        <f t="shared" si="590"/>
        <v>Asset 209</v>
      </c>
      <c r="F763" s="43" t="str">
        <f t="shared" ref="F763:L763" si="623">F267</f>
        <v>05 Wegen en terreinvoorzieningen</v>
      </c>
      <c r="G763" s="43">
        <f t="shared" si="623"/>
        <v>2018</v>
      </c>
      <c r="H763" s="48">
        <f t="shared" si="623"/>
        <v>70537.619152208252</v>
      </c>
      <c r="I763" s="43">
        <f t="shared" si="623"/>
        <v>2021</v>
      </c>
      <c r="J763" s="43">
        <f t="shared" si="623"/>
        <v>10</v>
      </c>
      <c r="K763" s="43">
        <f t="shared" si="623"/>
        <v>0</v>
      </c>
      <c r="L763" s="48">
        <f t="shared" si="623"/>
        <v>48367.733257897518</v>
      </c>
      <c r="N763" s="44">
        <f t="shared" si="592"/>
        <v>6.5</v>
      </c>
      <c r="P763" s="49">
        <f t="shared" si="614"/>
        <v>7441.1897319842337</v>
      </c>
      <c r="Q763" s="49">
        <f t="shared" si="614"/>
        <v>7441.1897319842337</v>
      </c>
      <c r="R763" s="49">
        <f t="shared" si="614"/>
        <v>7441.1897319842337</v>
      </c>
      <c r="S763" s="49">
        <f t="shared" si="614"/>
        <v>7441.1897319842337</v>
      </c>
      <c r="T763" s="49">
        <f t="shared" si="614"/>
        <v>7441.1897319842337</v>
      </c>
      <c r="V763" s="53">
        <f t="shared" si="615"/>
        <v>40926.543525913286</v>
      </c>
      <c r="W763" s="53">
        <f t="shared" si="616"/>
        <v>33485.353793929055</v>
      </c>
      <c r="X763" s="53">
        <f t="shared" si="617"/>
        <v>26044.164061944823</v>
      </c>
      <c r="Y763" s="53">
        <f t="shared" si="618"/>
        <v>18602.974329960591</v>
      </c>
      <c r="Z763" s="53">
        <f t="shared" si="619"/>
        <v>11161.784597976357</v>
      </c>
      <c r="AB763" s="53">
        <f t="shared" si="593"/>
        <v>8832.6922118652856</v>
      </c>
      <c r="AC763" s="53">
        <f t="shared" si="594"/>
        <v>8546.2064071838922</v>
      </c>
      <c r="AD763" s="53">
        <f t="shared" si="595"/>
        <v>8430.8679663381372</v>
      </c>
      <c r="AE763" s="53">
        <f t="shared" si="596"/>
        <v>8148.1027565227359</v>
      </c>
      <c r="AF763" s="53">
        <f t="shared" si="597"/>
        <v>7865.3375467073356</v>
      </c>
    </row>
    <row r="764" spans="2:32">
      <c r="B764" s="43" t="str">
        <f t="shared" si="590"/>
        <v>Asset 210</v>
      </c>
      <c r="F764" s="43" t="str">
        <f t="shared" ref="F764:L764" si="624">F268</f>
        <v>37 ICT middelen 1 (balancering)</v>
      </c>
      <c r="G764" s="43">
        <f t="shared" si="624"/>
        <v>2018</v>
      </c>
      <c r="H764" s="48">
        <f t="shared" si="624"/>
        <v>1033593</v>
      </c>
      <c r="I764" s="43">
        <f t="shared" si="624"/>
        <v>2021</v>
      </c>
      <c r="J764" s="43">
        <f t="shared" si="624"/>
        <v>5</v>
      </c>
      <c r="K764" s="43">
        <f t="shared" si="624"/>
        <v>0</v>
      </c>
      <c r="L764" s="48">
        <f t="shared" si="624"/>
        <v>327108.92617687664</v>
      </c>
      <c r="N764" s="44">
        <f t="shared" si="592"/>
        <v>1.5</v>
      </c>
      <c r="P764" s="49">
        <f t="shared" si="614"/>
        <v>218072.61745125111</v>
      </c>
      <c r="Q764" s="49">
        <f t="shared" si="614"/>
        <v>109036.30872562555</v>
      </c>
      <c r="R764" s="49">
        <f t="shared" si="614"/>
        <v>0</v>
      </c>
      <c r="S764" s="49">
        <f t="shared" si="614"/>
        <v>0</v>
      </c>
      <c r="T764" s="49">
        <f t="shared" si="614"/>
        <v>0</v>
      </c>
      <c r="V764" s="53">
        <f t="shared" si="615"/>
        <v>109036.30872562554</v>
      </c>
      <c r="W764" s="53">
        <f t="shared" si="616"/>
        <v>-1.4551915228366852E-11</v>
      </c>
      <c r="X764" s="53">
        <f t="shared" si="617"/>
        <v>0</v>
      </c>
      <c r="Y764" s="53">
        <f t="shared" si="618"/>
        <v>0</v>
      </c>
      <c r="Z764" s="53">
        <f t="shared" si="619"/>
        <v>0</v>
      </c>
      <c r="AB764" s="53">
        <f t="shared" si="593"/>
        <v>221779.85194792238</v>
      </c>
      <c r="AC764" s="53">
        <f t="shared" si="594"/>
        <v>109036.30872562555</v>
      </c>
      <c r="AD764" s="53">
        <f t="shared" si="595"/>
        <v>0</v>
      </c>
      <c r="AE764" s="53">
        <f t="shared" si="596"/>
        <v>0</v>
      </c>
      <c r="AF764" s="53">
        <f t="shared" si="597"/>
        <v>0</v>
      </c>
    </row>
    <row r="765" spans="2:32">
      <c r="B765" s="43" t="str">
        <f t="shared" si="590"/>
        <v>Asset 211</v>
      </c>
      <c r="F765" s="43" t="str">
        <f t="shared" ref="F765:L765" si="625">F269</f>
        <v>37 ICT middelen 1</v>
      </c>
      <c r="G765" s="43">
        <f t="shared" si="625"/>
        <v>2019</v>
      </c>
      <c r="H765" s="48">
        <f t="shared" si="625"/>
        <v>7023542.7917365544</v>
      </c>
      <c r="I765" s="43">
        <f t="shared" si="625"/>
        <v>2021</v>
      </c>
      <c r="J765" s="43">
        <f t="shared" si="625"/>
        <v>5</v>
      </c>
      <c r="K765" s="43">
        <f t="shared" si="625"/>
        <v>1</v>
      </c>
      <c r="L765" s="48">
        <f t="shared" si="625"/>
        <v>3660726.6913954271</v>
      </c>
      <c r="N765" s="44">
        <f t="shared" si="592"/>
        <v>2.5</v>
      </c>
      <c r="P765" s="49">
        <f t="shared" si="614"/>
        <v>1464290.6765581709</v>
      </c>
      <c r="Q765" s="49">
        <f t="shared" si="614"/>
        <v>1464290.6765581707</v>
      </c>
      <c r="R765" s="49">
        <f t="shared" si="614"/>
        <v>732145.33827908535</v>
      </c>
      <c r="S765" s="49">
        <f t="shared" si="614"/>
        <v>0</v>
      </c>
      <c r="T765" s="49">
        <f t="shared" si="614"/>
        <v>0</v>
      </c>
      <c r="V765" s="53">
        <f t="shared" si="615"/>
        <v>2196436.0148372562</v>
      </c>
      <c r="W765" s="53">
        <f t="shared" si="616"/>
        <v>732145.33827908547</v>
      </c>
      <c r="X765" s="53">
        <f t="shared" si="617"/>
        <v>1.1641532182693481E-10</v>
      </c>
      <c r="Y765" s="53">
        <f t="shared" si="618"/>
        <v>0</v>
      </c>
      <c r="Z765" s="53">
        <f t="shared" si="619"/>
        <v>0</v>
      </c>
      <c r="AB765" s="53">
        <f t="shared" si="593"/>
        <v>1538969.5010626377</v>
      </c>
      <c r="AC765" s="53">
        <f t="shared" si="594"/>
        <v>1488451.4727213804</v>
      </c>
      <c r="AD765" s="53">
        <f t="shared" si="595"/>
        <v>732145.33827908535</v>
      </c>
      <c r="AE765" s="53">
        <f t="shared" si="596"/>
        <v>0</v>
      </c>
      <c r="AF765" s="53">
        <f t="shared" si="597"/>
        <v>0</v>
      </c>
    </row>
    <row r="766" spans="2:32">
      <c r="B766" s="43" t="str">
        <f t="shared" si="590"/>
        <v>Asset 212</v>
      </c>
      <c r="F766" s="43" t="str">
        <f t="shared" ref="F766:L766" si="626">F270</f>
        <v>14 Overig rollend materieel</v>
      </c>
      <c r="G766" s="43">
        <f t="shared" si="626"/>
        <v>2019</v>
      </c>
      <c r="H766" s="48">
        <f t="shared" si="626"/>
        <v>857388.09237261105</v>
      </c>
      <c r="I766" s="43">
        <f t="shared" si="626"/>
        <v>2021</v>
      </c>
      <c r="J766" s="43">
        <f t="shared" si="626"/>
        <v>10</v>
      </c>
      <c r="K766" s="43">
        <f t="shared" si="626"/>
        <v>1</v>
      </c>
      <c r="L766" s="48">
        <f t="shared" si="626"/>
        <v>670316.29927401594</v>
      </c>
      <c r="N766" s="44">
        <f t="shared" si="592"/>
        <v>7.5</v>
      </c>
      <c r="P766" s="49">
        <f t="shared" si="614"/>
        <v>89375.506569868798</v>
      </c>
      <c r="Q766" s="49">
        <f t="shared" si="614"/>
        <v>89375.506569868798</v>
      </c>
      <c r="R766" s="49">
        <f t="shared" si="614"/>
        <v>89375.506569868798</v>
      </c>
      <c r="S766" s="49">
        <f t="shared" si="614"/>
        <v>89375.506569868798</v>
      </c>
      <c r="T766" s="49">
        <f t="shared" si="614"/>
        <v>89375.506569868798</v>
      </c>
      <c r="V766" s="53">
        <f t="shared" si="615"/>
        <v>580940.79270414717</v>
      </c>
      <c r="W766" s="53">
        <f t="shared" si="616"/>
        <v>491565.2861342784</v>
      </c>
      <c r="X766" s="53">
        <f t="shared" si="617"/>
        <v>402189.77956440963</v>
      </c>
      <c r="Y766" s="53">
        <f t="shared" si="618"/>
        <v>312814.27299454086</v>
      </c>
      <c r="Z766" s="53">
        <f t="shared" si="619"/>
        <v>223438.76642467207</v>
      </c>
      <c r="AB766" s="53">
        <f t="shared" si="593"/>
        <v>109127.49352180981</v>
      </c>
      <c r="AC766" s="53">
        <f t="shared" si="594"/>
        <v>105597.16101229998</v>
      </c>
      <c r="AD766" s="53">
        <f t="shared" si="595"/>
        <v>104658.71819331637</v>
      </c>
      <c r="AE766" s="53">
        <f t="shared" si="596"/>
        <v>101262.44894366135</v>
      </c>
      <c r="AF766" s="53">
        <f t="shared" si="597"/>
        <v>97866.179694006336</v>
      </c>
    </row>
    <row r="767" spans="2:32">
      <c r="B767" s="43" t="str">
        <f t="shared" si="590"/>
        <v>Asset 213</v>
      </c>
      <c r="F767" s="43" t="str">
        <f t="shared" ref="F767:L767" si="627">F271</f>
        <v>08 Inrichting gebouwen</v>
      </c>
      <c r="G767" s="43">
        <f t="shared" si="627"/>
        <v>2019</v>
      </c>
      <c r="H767" s="48">
        <f t="shared" si="627"/>
        <v>460067.29247706069</v>
      </c>
      <c r="I767" s="43">
        <f t="shared" si="627"/>
        <v>2021</v>
      </c>
      <c r="J767" s="43">
        <f t="shared" si="627"/>
        <v>10</v>
      </c>
      <c r="K767" s="43">
        <f t="shared" si="627"/>
        <v>0</v>
      </c>
      <c r="L767" s="48">
        <f t="shared" si="627"/>
        <v>359686.13006607577</v>
      </c>
      <c r="N767" s="44">
        <f t="shared" si="592"/>
        <v>7.5</v>
      </c>
      <c r="P767" s="49">
        <f t="shared" si="614"/>
        <v>47958.150675476769</v>
      </c>
      <c r="Q767" s="49">
        <f t="shared" si="614"/>
        <v>47958.150675476769</v>
      </c>
      <c r="R767" s="49">
        <f t="shared" si="614"/>
        <v>47958.150675476769</v>
      </c>
      <c r="S767" s="49">
        <f t="shared" si="614"/>
        <v>47958.150675476769</v>
      </c>
      <c r="T767" s="49">
        <f t="shared" si="614"/>
        <v>47958.150675476769</v>
      </c>
      <c r="V767" s="53">
        <f t="shared" si="615"/>
        <v>311727.97939059901</v>
      </c>
      <c r="W767" s="53">
        <f t="shared" si="616"/>
        <v>263769.82871512225</v>
      </c>
      <c r="X767" s="53">
        <f t="shared" si="617"/>
        <v>215811.67803964549</v>
      </c>
      <c r="Y767" s="53">
        <f t="shared" si="618"/>
        <v>167853.52736416872</v>
      </c>
      <c r="Z767" s="53">
        <f t="shared" si="619"/>
        <v>119895.37668869196</v>
      </c>
      <c r="AB767" s="53">
        <f t="shared" si="593"/>
        <v>58556.901974757136</v>
      </c>
      <c r="AC767" s="53">
        <f t="shared" si="594"/>
        <v>56662.555023075802</v>
      </c>
      <c r="AD767" s="53">
        <f t="shared" si="595"/>
        <v>56158.994440983297</v>
      </c>
      <c r="AE767" s="53">
        <f t="shared" si="596"/>
        <v>54336.584715315177</v>
      </c>
      <c r="AF767" s="53">
        <f t="shared" si="597"/>
        <v>52514.174989647065</v>
      </c>
    </row>
    <row r="768" spans="2:32">
      <c r="B768" s="43" t="str">
        <f t="shared" si="590"/>
        <v>Asset 214</v>
      </c>
      <c r="F768" s="43" t="str">
        <f t="shared" ref="F768:L768" si="628">F272</f>
        <v>37 ICT middelen 1 (KC)</v>
      </c>
      <c r="G768" s="43">
        <f t="shared" si="628"/>
        <v>2019</v>
      </c>
      <c r="H768" s="48">
        <f t="shared" si="628"/>
        <v>119060</v>
      </c>
      <c r="I768" s="43">
        <f t="shared" si="628"/>
        <v>2021</v>
      </c>
      <c r="J768" s="43">
        <f t="shared" si="628"/>
        <v>5</v>
      </c>
      <c r="K768" s="43">
        <f t="shared" si="628"/>
        <v>0</v>
      </c>
      <c r="L768" s="48">
        <f t="shared" si="628"/>
        <v>62055.024479999985</v>
      </c>
      <c r="N768" s="44">
        <f t="shared" si="592"/>
        <v>2.5</v>
      </c>
      <c r="P768" s="49">
        <f t="shared" si="614"/>
        <v>24822.009791999997</v>
      </c>
      <c r="Q768" s="49">
        <f t="shared" si="614"/>
        <v>24822.009791999993</v>
      </c>
      <c r="R768" s="49">
        <f t="shared" si="614"/>
        <v>12411.004895999997</v>
      </c>
      <c r="S768" s="49">
        <f t="shared" si="614"/>
        <v>0</v>
      </c>
      <c r="T768" s="49">
        <f t="shared" si="614"/>
        <v>0</v>
      </c>
      <c r="V768" s="53">
        <f t="shared" si="615"/>
        <v>37233.014687999988</v>
      </c>
      <c r="W768" s="53">
        <f t="shared" si="616"/>
        <v>12411.004895999995</v>
      </c>
      <c r="X768" s="53">
        <f t="shared" si="617"/>
        <v>-1.8189894035458565E-12</v>
      </c>
      <c r="Y768" s="53">
        <f t="shared" si="618"/>
        <v>0</v>
      </c>
      <c r="Z768" s="53">
        <f t="shared" si="619"/>
        <v>0</v>
      </c>
      <c r="AB768" s="53">
        <f t="shared" si="593"/>
        <v>26087.932291391997</v>
      </c>
      <c r="AC768" s="53">
        <f t="shared" si="594"/>
        <v>25231.572953567993</v>
      </c>
      <c r="AD768" s="53">
        <f t="shared" si="595"/>
        <v>12411.004895999997</v>
      </c>
      <c r="AE768" s="53">
        <f t="shared" si="596"/>
        <v>0</v>
      </c>
      <c r="AF768" s="53">
        <f t="shared" si="597"/>
        <v>0</v>
      </c>
    </row>
    <row r="769" spans="2:32">
      <c r="B769" s="43" t="str">
        <f t="shared" si="590"/>
        <v>Asset 215</v>
      </c>
      <c r="F769" s="43" t="str">
        <f t="shared" ref="F769:L769" si="629">F273</f>
        <v>11 Werktuigen</v>
      </c>
      <c r="G769" s="43">
        <f t="shared" si="629"/>
        <v>2019</v>
      </c>
      <c r="H769" s="48">
        <f t="shared" si="629"/>
        <v>288666.6970011855</v>
      </c>
      <c r="I769" s="43">
        <f t="shared" si="629"/>
        <v>2021</v>
      </c>
      <c r="J769" s="43">
        <f t="shared" si="629"/>
        <v>10</v>
      </c>
      <c r="K769" s="43">
        <f t="shared" si="629"/>
        <v>1</v>
      </c>
      <c r="L769" s="48">
        <f t="shared" si="629"/>
        <v>225683.08771589081</v>
      </c>
      <c r="N769" s="44">
        <f t="shared" si="592"/>
        <v>7.5</v>
      </c>
      <c r="P769" s="49">
        <f t="shared" si="614"/>
        <v>30091.078362118777</v>
      </c>
      <c r="Q769" s="49">
        <f t="shared" si="614"/>
        <v>30091.078362118777</v>
      </c>
      <c r="R769" s="49">
        <f t="shared" si="614"/>
        <v>30091.078362118777</v>
      </c>
      <c r="S769" s="49">
        <f t="shared" si="614"/>
        <v>30091.078362118777</v>
      </c>
      <c r="T769" s="49">
        <f t="shared" si="614"/>
        <v>30091.078362118777</v>
      </c>
      <c r="V769" s="53">
        <f t="shared" si="615"/>
        <v>195592.00935377204</v>
      </c>
      <c r="W769" s="53">
        <f t="shared" si="616"/>
        <v>165500.93099165327</v>
      </c>
      <c r="X769" s="53">
        <f t="shared" si="617"/>
        <v>135409.85262953449</v>
      </c>
      <c r="Y769" s="53">
        <f t="shared" si="618"/>
        <v>105318.77426741572</v>
      </c>
      <c r="Z769" s="53">
        <f t="shared" si="619"/>
        <v>75227.695905296947</v>
      </c>
      <c r="AB769" s="53">
        <f t="shared" si="593"/>
        <v>36741.206680147028</v>
      </c>
      <c r="AC769" s="53">
        <f t="shared" si="594"/>
        <v>35552.609084843338</v>
      </c>
      <c r="AD769" s="53">
        <f t="shared" si="595"/>
        <v>35236.652762041085</v>
      </c>
      <c r="AE769" s="53">
        <f t="shared" si="596"/>
        <v>34093.191784280571</v>
      </c>
      <c r="AF769" s="53">
        <f t="shared" si="597"/>
        <v>32949.730806520063</v>
      </c>
    </row>
    <row r="770" spans="2:32">
      <c r="B770" s="43" t="str">
        <f t="shared" si="590"/>
        <v>Asset 216</v>
      </c>
      <c r="F770" s="43" t="str">
        <f t="shared" ref="F770:L770" si="630">F274</f>
        <v>20 Kantoorgebouwen</v>
      </c>
      <c r="G770" s="43">
        <f t="shared" si="630"/>
        <v>2019</v>
      </c>
      <c r="H770" s="48">
        <f t="shared" si="630"/>
        <v>1170372.8470650064</v>
      </c>
      <c r="I770" s="43">
        <f t="shared" si="630"/>
        <v>2021</v>
      </c>
      <c r="J770" s="43">
        <f t="shared" si="630"/>
        <v>30</v>
      </c>
      <c r="K770" s="43">
        <f t="shared" si="630"/>
        <v>0</v>
      </c>
      <c r="L770" s="48">
        <f t="shared" si="630"/>
        <v>1118347.433267273</v>
      </c>
      <c r="N770" s="44">
        <f t="shared" si="592"/>
        <v>27.5</v>
      </c>
      <c r="P770" s="49">
        <f t="shared" si="614"/>
        <v>40667.179391537204</v>
      </c>
      <c r="Q770" s="49">
        <f t="shared" si="614"/>
        <v>40667.179391537204</v>
      </c>
      <c r="R770" s="49">
        <f t="shared" si="614"/>
        <v>40667.179391537204</v>
      </c>
      <c r="S770" s="49">
        <f t="shared" si="614"/>
        <v>40667.179391537204</v>
      </c>
      <c r="T770" s="49">
        <f t="shared" si="614"/>
        <v>40667.179391537204</v>
      </c>
      <c r="V770" s="53">
        <f t="shared" si="615"/>
        <v>1077680.2538757359</v>
      </c>
      <c r="W770" s="53">
        <f t="shared" si="616"/>
        <v>1037013.0744841987</v>
      </c>
      <c r="X770" s="53">
        <f t="shared" si="617"/>
        <v>996345.89509266149</v>
      </c>
      <c r="Y770" s="53">
        <f t="shared" si="618"/>
        <v>955678.71570112428</v>
      </c>
      <c r="Z770" s="53">
        <f t="shared" si="619"/>
        <v>915011.53630958707</v>
      </c>
      <c r="AB770" s="53">
        <f t="shared" si="593"/>
        <v>77308.308023312231</v>
      </c>
      <c r="AC770" s="53">
        <f t="shared" si="594"/>
        <v>74888.610849515768</v>
      </c>
      <c r="AD770" s="53">
        <f t="shared" si="595"/>
        <v>78528.323405058341</v>
      </c>
      <c r="AE770" s="53">
        <f t="shared" si="596"/>
        <v>76982.970588179916</v>
      </c>
      <c r="AF770" s="53">
        <f t="shared" si="597"/>
        <v>75437.617771301506</v>
      </c>
    </row>
    <row r="771" spans="2:32">
      <c r="B771" s="43" t="str">
        <f t="shared" si="590"/>
        <v>Asset 217</v>
      </c>
      <c r="F771" s="43" t="str">
        <f t="shared" ref="F771:L771" si="631">F275</f>
        <v>37 ICT middelen 1 (balancering)</v>
      </c>
      <c r="G771" s="43">
        <f t="shared" si="631"/>
        <v>2019</v>
      </c>
      <c r="H771" s="48">
        <f t="shared" si="631"/>
        <v>73704</v>
      </c>
      <c r="I771" s="43">
        <f t="shared" si="631"/>
        <v>2021</v>
      </c>
      <c r="J771" s="43">
        <f t="shared" si="631"/>
        <v>5</v>
      </c>
      <c r="K771" s="43">
        <f t="shared" si="631"/>
        <v>0</v>
      </c>
      <c r="L771" s="48">
        <f t="shared" si="631"/>
        <v>38415.114431999995</v>
      </c>
      <c r="N771" s="44">
        <f t="shared" si="592"/>
        <v>2.5</v>
      </c>
      <c r="P771" s="49">
        <f t="shared" si="614"/>
        <v>15366.045772799998</v>
      </c>
      <c r="Q771" s="49">
        <f t="shared" si="614"/>
        <v>15366.045772799998</v>
      </c>
      <c r="R771" s="49">
        <f t="shared" si="614"/>
        <v>7683.0228863999992</v>
      </c>
      <c r="S771" s="49">
        <f t="shared" si="614"/>
        <v>0</v>
      </c>
      <c r="T771" s="49">
        <f t="shared" si="614"/>
        <v>0</v>
      </c>
      <c r="V771" s="53">
        <f t="shared" si="615"/>
        <v>23049.068659199998</v>
      </c>
      <c r="W771" s="53">
        <f t="shared" si="616"/>
        <v>7683.0228864000001</v>
      </c>
      <c r="X771" s="53">
        <f t="shared" si="617"/>
        <v>9.0949470177292824E-13</v>
      </c>
      <c r="Y771" s="53">
        <f t="shared" si="618"/>
        <v>0</v>
      </c>
      <c r="Z771" s="53">
        <f t="shared" si="619"/>
        <v>0</v>
      </c>
      <c r="AB771" s="53">
        <f t="shared" si="593"/>
        <v>16149.714107212798</v>
      </c>
      <c r="AC771" s="53">
        <f t="shared" si="594"/>
        <v>15619.585528051199</v>
      </c>
      <c r="AD771" s="53">
        <f t="shared" si="595"/>
        <v>7683.0228863999992</v>
      </c>
      <c r="AE771" s="53">
        <f t="shared" si="596"/>
        <v>0</v>
      </c>
      <c r="AF771" s="53">
        <f t="shared" si="597"/>
        <v>0</v>
      </c>
    </row>
    <row r="772" spans="2:32">
      <c r="B772" s="43" t="str">
        <f t="shared" si="590"/>
        <v>Asset 218</v>
      </c>
      <c r="F772" s="43" t="str">
        <f t="shared" ref="F772:L772" si="632">F276</f>
        <v>37 ICT middelen 1 (gaschromatografen en comptabele meting)</v>
      </c>
      <c r="G772" s="43">
        <f t="shared" si="632"/>
        <v>2019</v>
      </c>
      <c r="H772" s="48">
        <f t="shared" si="632"/>
        <v>138775.45971332947</v>
      </c>
      <c r="I772" s="43">
        <f t="shared" si="632"/>
        <v>2021</v>
      </c>
      <c r="J772" s="43">
        <f t="shared" si="632"/>
        <v>5</v>
      </c>
      <c r="K772" s="43">
        <f t="shared" si="632"/>
        <v>0</v>
      </c>
      <c r="L772" s="48">
        <f t="shared" si="632"/>
        <v>72330.879806265031</v>
      </c>
      <c r="N772" s="44">
        <f t="shared" si="592"/>
        <v>2.5</v>
      </c>
      <c r="P772" s="49">
        <f t="shared" si="614"/>
        <v>28932.351922506015</v>
      </c>
      <c r="Q772" s="49">
        <f t="shared" si="614"/>
        <v>28932.351922506012</v>
      </c>
      <c r="R772" s="49">
        <f t="shared" si="614"/>
        <v>14466.175961253006</v>
      </c>
      <c r="S772" s="49">
        <f t="shared" si="614"/>
        <v>0</v>
      </c>
      <c r="T772" s="49">
        <f t="shared" si="614"/>
        <v>0</v>
      </c>
      <c r="V772" s="53">
        <f t="shared" si="615"/>
        <v>43398.527883759016</v>
      </c>
      <c r="W772" s="53">
        <f t="shared" si="616"/>
        <v>14466.175961253004</v>
      </c>
      <c r="X772" s="53">
        <f t="shared" si="617"/>
        <v>-1.8189894035458565E-12</v>
      </c>
      <c r="Y772" s="53">
        <f t="shared" si="618"/>
        <v>0</v>
      </c>
      <c r="Z772" s="53">
        <f t="shared" si="619"/>
        <v>0</v>
      </c>
      <c r="AB772" s="53">
        <f t="shared" si="593"/>
        <v>30407.901870553822</v>
      </c>
      <c r="AC772" s="53">
        <f t="shared" si="594"/>
        <v>29409.735729227359</v>
      </c>
      <c r="AD772" s="53">
        <f t="shared" si="595"/>
        <v>14466.175961253006</v>
      </c>
      <c r="AE772" s="53">
        <f t="shared" si="596"/>
        <v>0</v>
      </c>
      <c r="AF772" s="53">
        <f t="shared" si="597"/>
        <v>0</v>
      </c>
    </row>
    <row r="773" spans="2:32">
      <c r="B773" s="43" t="str">
        <f t="shared" si="590"/>
        <v>Asset 219</v>
      </c>
      <c r="F773" s="43" t="str">
        <f t="shared" ref="F773:L773" si="633">F277</f>
        <v>10 Gereedschap</v>
      </c>
      <c r="G773" s="43">
        <f t="shared" si="633"/>
        <v>2019</v>
      </c>
      <c r="H773" s="48">
        <f t="shared" si="633"/>
        <v>142771.1801450084</v>
      </c>
      <c r="I773" s="43">
        <f t="shared" si="633"/>
        <v>2021</v>
      </c>
      <c r="J773" s="43">
        <f t="shared" si="633"/>
        <v>10</v>
      </c>
      <c r="K773" s="43">
        <f t="shared" si="633"/>
        <v>1</v>
      </c>
      <c r="L773" s="48">
        <f t="shared" si="633"/>
        <v>111620.22189152931</v>
      </c>
      <c r="N773" s="44">
        <f t="shared" si="592"/>
        <v>7.5</v>
      </c>
      <c r="P773" s="49">
        <f t="shared" si="614"/>
        <v>14882.696252203907</v>
      </c>
      <c r="Q773" s="49">
        <f t="shared" si="614"/>
        <v>14882.696252203907</v>
      </c>
      <c r="R773" s="49">
        <f t="shared" si="614"/>
        <v>14882.696252203907</v>
      </c>
      <c r="S773" s="49">
        <f t="shared" si="614"/>
        <v>14882.696252203907</v>
      </c>
      <c r="T773" s="49">
        <f t="shared" si="614"/>
        <v>14882.696252203907</v>
      </c>
      <c r="V773" s="53">
        <f t="shared" si="615"/>
        <v>96737.525639325395</v>
      </c>
      <c r="W773" s="53">
        <f t="shared" si="616"/>
        <v>81854.829387121485</v>
      </c>
      <c r="X773" s="53">
        <f t="shared" si="617"/>
        <v>66972.133134917574</v>
      </c>
      <c r="Y773" s="53">
        <f t="shared" si="618"/>
        <v>52089.436882713664</v>
      </c>
      <c r="Z773" s="53">
        <f t="shared" si="619"/>
        <v>37206.740630509754</v>
      </c>
      <c r="AB773" s="53">
        <f t="shared" si="593"/>
        <v>18171.772123940969</v>
      </c>
      <c r="AC773" s="53">
        <f t="shared" si="594"/>
        <v>17583.905621978916</v>
      </c>
      <c r="AD773" s="53">
        <f t="shared" si="595"/>
        <v>17427.637311330775</v>
      </c>
      <c r="AE773" s="53">
        <f t="shared" si="596"/>
        <v>16862.094853747025</v>
      </c>
      <c r="AF773" s="53">
        <f t="shared" si="597"/>
        <v>16296.552396163277</v>
      </c>
    </row>
    <row r="774" spans="2:32">
      <c r="B774" s="43" t="str">
        <f t="shared" si="590"/>
        <v>Asset 220</v>
      </c>
      <c r="F774" s="43" t="str">
        <f t="shared" ref="F774:L774" si="634">F278</f>
        <v>39 ICT middelen 3</v>
      </c>
      <c r="G774" s="43">
        <f t="shared" si="634"/>
        <v>2018</v>
      </c>
      <c r="H774" s="48">
        <f t="shared" si="634"/>
        <v>66462443.599999994</v>
      </c>
      <c r="I774" s="43">
        <f t="shared" si="634"/>
        <v>2021</v>
      </c>
      <c r="J774" s="43">
        <f t="shared" si="634"/>
        <v>15</v>
      </c>
      <c r="K774" s="43">
        <f t="shared" si="634"/>
        <v>1</v>
      </c>
      <c r="L774" s="48">
        <f t="shared" si="634"/>
        <v>53753217.800323352</v>
      </c>
      <c r="N774" s="44">
        <f t="shared" si="592"/>
        <v>11.5</v>
      </c>
      <c r="P774" s="49">
        <f t="shared" si="614"/>
        <v>4674192.8522020308</v>
      </c>
      <c r="Q774" s="49">
        <f t="shared" si="614"/>
        <v>4674192.8522020308</v>
      </c>
      <c r="R774" s="49">
        <f t="shared" si="614"/>
        <v>4674192.8522020308</v>
      </c>
      <c r="S774" s="49">
        <f t="shared" si="614"/>
        <v>4674192.8522020308</v>
      </c>
      <c r="T774" s="49">
        <f t="shared" si="614"/>
        <v>4674192.8522020308</v>
      </c>
      <c r="V774" s="53">
        <f t="shared" si="615"/>
        <v>49079024.948121324</v>
      </c>
      <c r="W774" s="53">
        <f t="shared" si="616"/>
        <v>44404832.095919296</v>
      </c>
      <c r="X774" s="53">
        <f t="shared" si="617"/>
        <v>39730639.243717268</v>
      </c>
      <c r="Y774" s="53">
        <f t="shared" si="618"/>
        <v>35056446.39151524</v>
      </c>
      <c r="Z774" s="53">
        <f t="shared" si="619"/>
        <v>30382253.539313208</v>
      </c>
      <c r="AB774" s="53">
        <f t="shared" si="593"/>
        <v>6342879.7004381558</v>
      </c>
      <c r="AC774" s="53">
        <f t="shared" si="594"/>
        <v>6139552.3113673674</v>
      </c>
      <c r="AD774" s="53">
        <f t="shared" si="595"/>
        <v>6183957.1434632875</v>
      </c>
      <c r="AE774" s="53">
        <f t="shared" si="596"/>
        <v>6006337.8150796099</v>
      </c>
      <c r="AF774" s="53">
        <f t="shared" si="597"/>
        <v>5828718.4866959322</v>
      </c>
    </row>
    <row r="775" spans="2:32">
      <c r="B775" s="43" t="str">
        <f t="shared" si="590"/>
        <v>Asset 221</v>
      </c>
      <c r="F775" s="43" t="str">
        <f t="shared" ref="F775:L775" si="635">F279</f>
        <v>39 ICT middelen 3 (balancering)</v>
      </c>
      <c r="G775" s="43">
        <f t="shared" si="635"/>
        <v>2018</v>
      </c>
      <c r="H775" s="48">
        <f t="shared" si="635"/>
        <v>13091088</v>
      </c>
      <c r="I775" s="43">
        <f t="shared" si="635"/>
        <v>2021</v>
      </c>
      <c r="J775" s="43">
        <f t="shared" si="635"/>
        <v>15</v>
      </c>
      <c r="K775" s="43">
        <f t="shared" si="635"/>
        <v>0</v>
      </c>
      <c r="L775" s="48">
        <f t="shared" si="635"/>
        <v>10587755.526147995</v>
      </c>
      <c r="N775" s="44">
        <f t="shared" si="592"/>
        <v>11.5</v>
      </c>
      <c r="P775" s="49">
        <f t="shared" si="614"/>
        <v>920674.39357808651</v>
      </c>
      <c r="Q775" s="49">
        <f t="shared" si="614"/>
        <v>920674.39357808663</v>
      </c>
      <c r="R775" s="49">
        <f t="shared" si="614"/>
        <v>920674.39357808663</v>
      </c>
      <c r="S775" s="49">
        <f t="shared" si="614"/>
        <v>920674.39357808663</v>
      </c>
      <c r="T775" s="49">
        <f t="shared" si="614"/>
        <v>920674.39357808663</v>
      </c>
      <c r="V775" s="53">
        <f t="shared" si="615"/>
        <v>9667081.1325699091</v>
      </c>
      <c r="W775" s="53">
        <f t="shared" si="616"/>
        <v>8746406.738991823</v>
      </c>
      <c r="X775" s="53">
        <f t="shared" si="617"/>
        <v>7825732.3454137361</v>
      </c>
      <c r="Y775" s="53">
        <f t="shared" si="618"/>
        <v>6905057.9518356491</v>
      </c>
      <c r="Z775" s="53">
        <f t="shared" si="619"/>
        <v>5984383.5582575621</v>
      </c>
      <c r="AB775" s="53">
        <f t="shared" si="593"/>
        <v>1249355.1520854635</v>
      </c>
      <c r="AC775" s="53">
        <f t="shared" si="594"/>
        <v>1209305.8159648168</v>
      </c>
      <c r="AD775" s="53">
        <f t="shared" si="595"/>
        <v>1218052.2227038085</v>
      </c>
      <c r="AE775" s="53">
        <f t="shared" si="596"/>
        <v>1183066.5957478413</v>
      </c>
      <c r="AF775" s="53">
        <f t="shared" si="597"/>
        <v>1148080.9687918739</v>
      </c>
    </row>
    <row r="776" spans="2:32">
      <c r="B776" s="43" t="str">
        <f t="shared" si="590"/>
        <v>Asset 222</v>
      </c>
      <c r="F776" s="43" t="str">
        <f t="shared" ref="F776:L776" si="636">F280</f>
        <v>39 ICT middelen 3 (KC)</v>
      </c>
      <c r="G776" s="43">
        <f t="shared" si="636"/>
        <v>2019</v>
      </c>
      <c r="H776" s="48">
        <f t="shared" si="636"/>
        <v>510273.00000000006</v>
      </c>
      <c r="I776" s="43">
        <f t="shared" si="636"/>
        <v>2021</v>
      </c>
      <c r="J776" s="43">
        <f t="shared" si="636"/>
        <v>15</v>
      </c>
      <c r="K776" s="43">
        <f t="shared" si="636"/>
        <v>0</v>
      </c>
      <c r="L776" s="48">
        <f t="shared" si="636"/>
        <v>443263.94964000006</v>
      </c>
      <c r="N776" s="44">
        <f t="shared" si="592"/>
        <v>12.5</v>
      </c>
      <c r="P776" s="49">
        <f t="shared" si="614"/>
        <v>35461.115971200008</v>
      </c>
      <c r="Q776" s="49">
        <f t="shared" si="614"/>
        <v>35461.115971200008</v>
      </c>
      <c r="R776" s="49">
        <f t="shared" si="614"/>
        <v>35461.115971200008</v>
      </c>
      <c r="S776" s="49">
        <f t="shared" si="614"/>
        <v>35461.115971200008</v>
      </c>
      <c r="T776" s="49">
        <f t="shared" si="614"/>
        <v>35461.115971200008</v>
      </c>
      <c r="V776" s="53">
        <f t="shared" si="615"/>
        <v>407802.83366880007</v>
      </c>
      <c r="W776" s="53">
        <f t="shared" si="616"/>
        <v>372341.71769760008</v>
      </c>
      <c r="X776" s="53">
        <f t="shared" si="617"/>
        <v>336880.60172640008</v>
      </c>
      <c r="Y776" s="53">
        <f t="shared" si="618"/>
        <v>301419.48575520009</v>
      </c>
      <c r="Z776" s="53">
        <f t="shared" si="619"/>
        <v>265958.3697840001</v>
      </c>
      <c r="AB776" s="53">
        <f t="shared" si="593"/>
        <v>49326.412315939211</v>
      </c>
      <c r="AC776" s="53">
        <f t="shared" si="594"/>
        <v>47748.392655220814</v>
      </c>
      <c r="AD776" s="53">
        <f t="shared" si="595"/>
        <v>48262.578836803208</v>
      </c>
      <c r="AE776" s="53">
        <f t="shared" si="596"/>
        <v>46915.05642989761</v>
      </c>
      <c r="AF776" s="53">
        <f t="shared" si="597"/>
        <v>45567.534022992011</v>
      </c>
    </row>
    <row r="777" spans="2:32">
      <c r="B777" s="43" t="str">
        <f t="shared" si="590"/>
        <v>Asset 223</v>
      </c>
      <c r="F777" s="43" t="str">
        <f t="shared" ref="F777:L777" si="637">F281</f>
        <v>37 ICT middelen 1</v>
      </c>
      <c r="G777" s="43">
        <f t="shared" si="637"/>
        <v>2020</v>
      </c>
      <c r="H777" s="48">
        <f t="shared" si="637"/>
        <v>4054436.8604233577</v>
      </c>
      <c r="I777" s="43">
        <f t="shared" si="637"/>
        <v>2021</v>
      </c>
      <c r="J777" s="43">
        <f t="shared" si="637"/>
        <v>5</v>
      </c>
      <c r="K777" s="43">
        <f t="shared" si="637"/>
        <v>1</v>
      </c>
      <c r="L777" s="48">
        <f t="shared" si="637"/>
        <v>2883515.4951330922</v>
      </c>
      <c r="N777" s="44">
        <f t="shared" si="592"/>
        <v>3.5</v>
      </c>
      <c r="P777" s="49">
        <f t="shared" si="614"/>
        <v>823861.57003802632</v>
      </c>
      <c r="Q777" s="49">
        <f t="shared" si="614"/>
        <v>823861.57003802643</v>
      </c>
      <c r="R777" s="49">
        <f t="shared" si="614"/>
        <v>823861.57003802643</v>
      </c>
      <c r="S777" s="49">
        <f t="shared" si="614"/>
        <v>411930.78501901322</v>
      </c>
      <c r="T777" s="49">
        <f t="shared" si="614"/>
        <v>0</v>
      </c>
      <c r="V777" s="53">
        <f t="shared" si="615"/>
        <v>2059653.925095066</v>
      </c>
      <c r="W777" s="53">
        <f t="shared" si="616"/>
        <v>1235792.3550570395</v>
      </c>
      <c r="X777" s="53">
        <f t="shared" si="617"/>
        <v>411930.7850190131</v>
      </c>
      <c r="Y777" s="53">
        <f t="shared" si="618"/>
        <v>-1.1641532182693481E-10</v>
      </c>
      <c r="Z777" s="53">
        <f t="shared" si="619"/>
        <v>0</v>
      </c>
      <c r="AB777" s="53">
        <f t="shared" si="593"/>
        <v>893889.80349125853</v>
      </c>
      <c r="AC777" s="53">
        <f t="shared" si="594"/>
        <v>864642.71775490872</v>
      </c>
      <c r="AD777" s="53">
        <f t="shared" si="595"/>
        <v>839514.93986874889</v>
      </c>
      <c r="AE777" s="53">
        <f t="shared" si="596"/>
        <v>411930.78501901322</v>
      </c>
      <c r="AF777" s="53">
        <f t="shared" si="597"/>
        <v>0</v>
      </c>
    </row>
    <row r="778" spans="2:32">
      <c r="B778" s="43" t="str">
        <f t="shared" si="590"/>
        <v>Asset 224</v>
      </c>
      <c r="F778" s="43" t="str">
        <f t="shared" ref="F778:L778" si="638">F282</f>
        <v>11 Werktuigen</v>
      </c>
      <c r="G778" s="43">
        <f t="shared" si="638"/>
        <v>2021</v>
      </c>
      <c r="H778" s="48">
        <f t="shared" si="638"/>
        <v>2667062.5363170211</v>
      </c>
      <c r="I778" s="43">
        <f t="shared" si="638"/>
        <v>2021</v>
      </c>
      <c r="J778" s="43">
        <f t="shared" si="638"/>
        <v>10</v>
      </c>
      <c r="K778" s="43">
        <f t="shared" si="638"/>
        <v>1</v>
      </c>
      <c r="L778" s="48">
        <f t="shared" si="638"/>
        <v>2533709.4095011703</v>
      </c>
      <c r="N778" s="44">
        <f t="shared" si="592"/>
        <v>9.5</v>
      </c>
      <c r="P778" s="49">
        <f t="shared" si="614"/>
        <v>266706.25363170216</v>
      </c>
      <c r="Q778" s="49">
        <f t="shared" si="614"/>
        <v>266706.25363170216</v>
      </c>
      <c r="R778" s="49">
        <f t="shared" si="614"/>
        <v>266706.25363170216</v>
      </c>
      <c r="S778" s="49">
        <f t="shared" si="614"/>
        <v>266706.25363170216</v>
      </c>
      <c r="T778" s="49">
        <f t="shared" si="614"/>
        <v>266706.25363170216</v>
      </c>
      <c r="V778" s="53">
        <f t="shared" si="615"/>
        <v>2267003.1558694681</v>
      </c>
      <c r="W778" s="53">
        <f t="shared" si="616"/>
        <v>2000296.902237766</v>
      </c>
      <c r="X778" s="53">
        <f t="shared" si="617"/>
        <v>1733590.6486060638</v>
      </c>
      <c r="Y778" s="53">
        <f t="shared" si="618"/>
        <v>1466884.3949743616</v>
      </c>
      <c r="Z778" s="53">
        <f t="shared" si="619"/>
        <v>1200178.1413426595</v>
      </c>
      <c r="AB778" s="53">
        <f t="shared" si="593"/>
        <v>343784.36093126406</v>
      </c>
      <c r="AC778" s="53">
        <f t="shared" si="594"/>
        <v>332716.05140554847</v>
      </c>
      <c r="AD778" s="53">
        <f t="shared" si="595"/>
        <v>332582.6982787326</v>
      </c>
      <c r="AE778" s="53">
        <f t="shared" si="596"/>
        <v>322447.86064072791</v>
      </c>
      <c r="AF778" s="53">
        <f t="shared" si="597"/>
        <v>312313.02300272323</v>
      </c>
    </row>
    <row r="779" spans="2:32">
      <c r="B779" s="43" t="str">
        <f t="shared" si="590"/>
        <v>Asset 225</v>
      </c>
      <c r="F779" s="43" t="str">
        <f t="shared" ref="F779:L779" si="639">F283</f>
        <v>10 Gereedschap</v>
      </c>
      <c r="G779" s="43">
        <f t="shared" si="639"/>
        <v>2021</v>
      </c>
      <c r="H779" s="48">
        <f t="shared" si="639"/>
        <v>467492.45719026914</v>
      </c>
      <c r="I779" s="43">
        <f t="shared" si="639"/>
        <v>2021</v>
      </c>
      <c r="J779" s="43">
        <f t="shared" si="639"/>
        <v>10</v>
      </c>
      <c r="K779" s="43">
        <f t="shared" si="639"/>
        <v>1</v>
      </c>
      <c r="L779" s="48">
        <f t="shared" si="639"/>
        <v>444117.83433075569</v>
      </c>
      <c r="N779" s="44">
        <f t="shared" si="592"/>
        <v>9.5</v>
      </c>
      <c r="P779" s="49">
        <f t="shared" si="614"/>
        <v>46749.245719026912</v>
      </c>
      <c r="Q779" s="49">
        <f t="shared" si="614"/>
        <v>46749.24571902692</v>
      </c>
      <c r="R779" s="49">
        <f t="shared" si="614"/>
        <v>46749.24571902692</v>
      </c>
      <c r="S779" s="49">
        <f t="shared" si="614"/>
        <v>46749.24571902692</v>
      </c>
      <c r="T779" s="49">
        <f t="shared" si="614"/>
        <v>46749.24571902692</v>
      </c>
      <c r="V779" s="53">
        <f t="shared" si="615"/>
        <v>397368.5886117288</v>
      </c>
      <c r="W779" s="53">
        <f t="shared" si="616"/>
        <v>350619.34289270185</v>
      </c>
      <c r="X779" s="53">
        <f t="shared" si="617"/>
        <v>303870.09717367496</v>
      </c>
      <c r="Y779" s="53">
        <f t="shared" si="618"/>
        <v>257120.85145464804</v>
      </c>
      <c r="Z779" s="53">
        <f t="shared" si="619"/>
        <v>210371.60573562112</v>
      </c>
      <c r="AB779" s="53">
        <f t="shared" si="593"/>
        <v>60259.777731825692</v>
      </c>
      <c r="AC779" s="53">
        <f t="shared" si="594"/>
        <v>58319.684034486083</v>
      </c>
      <c r="AD779" s="53">
        <f t="shared" si="595"/>
        <v>58296.309411626571</v>
      </c>
      <c r="AE779" s="53">
        <f t="shared" si="596"/>
        <v>56519.838074303545</v>
      </c>
      <c r="AF779" s="53">
        <f t="shared" si="597"/>
        <v>54743.366736980519</v>
      </c>
    </row>
    <row r="780" spans="2:32">
      <c r="B780" s="43" t="str">
        <f t="shared" si="590"/>
        <v>Asset 226</v>
      </c>
      <c r="F780" s="43" t="str">
        <f t="shared" ref="F780:L780" si="640">F284</f>
        <v>38 ICT middelen 2</v>
      </c>
      <c r="G780" s="43">
        <f t="shared" si="640"/>
        <v>2021</v>
      </c>
      <c r="H780" s="48">
        <f t="shared" si="640"/>
        <v>3432262.7310020467</v>
      </c>
      <c r="I780" s="43">
        <f t="shared" si="640"/>
        <v>2021</v>
      </c>
      <c r="J780" s="43">
        <f t="shared" si="640"/>
        <v>10</v>
      </c>
      <c r="K780" s="43">
        <f t="shared" si="640"/>
        <v>1</v>
      </c>
      <c r="L780" s="48">
        <f t="shared" si="640"/>
        <v>3260649.5944519443</v>
      </c>
      <c r="N780" s="44">
        <f t="shared" si="592"/>
        <v>9.5</v>
      </c>
      <c r="P780" s="49">
        <f t="shared" si="614"/>
        <v>343226.27310020465</v>
      </c>
      <c r="Q780" s="49">
        <f t="shared" si="614"/>
        <v>343226.27310020465</v>
      </c>
      <c r="R780" s="49">
        <f t="shared" si="614"/>
        <v>343226.27310020465</v>
      </c>
      <c r="S780" s="49">
        <f t="shared" si="614"/>
        <v>343226.27310020465</v>
      </c>
      <c r="T780" s="49">
        <f t="shared" si="614"/>
        <v>343226.27310020465</v>
      </c>
      <c r="V780" s="53">
        <f t="shared" si="615"/>
        <v>2917423.3213517396</v>
      </c>
      <c r="W780" s="53">
        <f t="shared" si="616"/>
        <v>2574197.0482515348</v>
      </c>
      <c r="X780" s="53">
        <f t="shared" si="617"/>
        <v>2230970.77515133</v>
      </c>
      <c r="Y780" s="53">
        <f t="shared" si="618"/>
        <v>1887744.5020511253</v>
      </c>
      <c r="Z780" s="53">
        <f t="shared" si="619"/>
        <v>1544518.2289509205</v>
      </c>
      <c r="AB780" s="53">
        <f t="shared" si="593"/>
        <v>442418.66602616379</v>
      </c>
      <c r="AC780" s="53">
        <f t="shared" si="594"/>
        <v>428174.7756925053</v>
      </c>
      <c r="AD780" s="53">
        <f t="shared" si="595"/>
        <v>428003.16255595518</v>
      </c>
      <c r="AE780" s="53">
        <f t="shared" si="596"/>
        <v>414960.56417814741</v>
      </c>
      <c r="AF780" s="53">
        <f t="shared" si="597"/>
        <v>401917.96580033965</v>
      </c>
    </row>
    <row r="781" spans="2:32">
      <c r="B781" s="43" t="str">
        <f t="shared" si="590"/>
        <v>Asset 227</v>
      </c>
      <c r="F781" s="43" t="str">
        <f t="shared" ref="F781:L781" si="641">F285</f>
        <v>37 ICT middelen 1</v>
      </c>
      <c r="G781" s="43">
        <f t="shared" si="641"/>
        <v>2021</v>
      </c>
      <c r="H781" s="48">
        <f t="shared" si="641"/>
        <v>8176022.700880779</v>
      </c>
      <c r="I781" s="43">
        <f t="shared" si="641"/>
        <v>2021</v>
      </c>
      <c r="J781" s="43">
        <f t="shared" si="641"/>
        <v>5</v>
      </c>
      <c r="K781" s="43">
        <f t="shared" si="641"/>
        <v>1</v>
      </c>
      <c r="L781" s="48">
        <f t="shared" si="641"/>
        <v>7358420.4307927005</v>
      </c>
      <c r="N781" s="44">
        <f t="shared" si="592"/>
        <v>4.5</v>
      </c>
      <c r="P781" s="49">
        <f t="shared" si="614"/>
        <v>1635204.5401761557</v>
      </c>
      <c r="Q781" s="49">
        <f t="shared" si="614"/>
        <v>1635204.5401761557</v>
      </c>
      <c r="R781" s="49">
        <f t="shared" si="614"/>
        <v>1635204.5401761557</v>
      </c>
      <c r="S781" s="49">
        <f t="shared" si="614"/>
        <v>1635204.5401761557</v>
      </c>
      <c r="T781" s="49">
        <f t="shared" si="614"/>
        <v>817602.27008807787</v>
      </c>
      <c r="V781" s="53">
        <f t="shared" si="615"/>
        <v>5723215.8906165445</v>
      </c>
      <c r="W781" s="53">
        <f t="shared" si="616"/>
        <v>4088011.3504403885</v>
      </c>
      <c r="X781" s="53">
        <f t="shared" si="617"/>
        <v>2452806.8102642326</v>
      </c>
      <c r="Y781" s="53">
        <f t="shared" si="618"/>
        <v>817602.27008807682</v>
      </c>
      <c r="Z781" s="53">
        <f t="shared" si="619"/>
        <v>-1.0477378964424133E-9</v>
      </c>
      <c r="AB781" s="53">
        <f t="shared" si="593"/>
        <v>1829793.8804571182</v>
      </c>
      <c r="AC781" s="53">
        <f t="shared" si="594"/>
        <v>1770108.9147406886</v>
      </c>
      <c r="AD781" s="53">
        <f t="shared" si="595"/>
        <v>1728411.1989661965</v>
      </c>
      <c r="AE781" s="53">
        <f t="shared" si="596"/>
        <v>1666273.4264395027</v>
      </c>
      <c r="AF781" s="53">
        <f t="shared" si="597"/>
        <v>817602.27008807787</v>
      </c>
    </row>
    <row r="782" spans="2:32">
      <c r="B782" s="43" t="str">
        <f t="shared" si="590"/>
        <v>Asset 228</v>
      </c>
      <c r="F782" s="43" t="str">
        <f t="shared" ref="F782:L782" si="642">F286</f>
        <v>39 ICT middelen 3</v>
      </c>
      <c r="G782" s="43">
        <f t="shared" si="642"/>
        <v>2019</v>
      </c>
      <c r="H782" s="48">
        <f t="shared" si="642"/>
        <v>1603714.1720507673</v>
      </c>
      <c r="I782" s="43">
        <f t="shared" si="642"/>
        <v>2021</v>
      </c>
      <c r="J782" s="43">
        <f t="shared" si="642"/>
        <v>15</v>
      </c>
      <c r="K782" s="43">
        <f t="shared" si="642"/>
        <v>1</v>
      </c>
      <c r="L782" s="48">
        <f t="shared" si="642"/>
        <v>1393114.426977061</v>
      </c>
      <c r="N782" s="44">
        <f t="shared" si="592"/>
        <v>12.5</v>
      </c>
      <c r="P782" s="49">
        <f t="shared" si="614"/>
        <v>111449.15415816488</v>
      </c>
      <c r="Q782" s="49">
        <f t="shared" si="614"/>
        <v>111449.15415816486</v>
      </c>
      <c r="R782" s="49">
        <f t="shared" si="614"/>
        <v>111449.15415816486</v>
      </c>
      <c r="S782" s="49">
        <f t="shared" si="614"/>
        <v>111449.15415816486</v>
      </c>
      <c r="T782" s="49">
        <f t="shared" si="614"/>
        <v>111449.15415816486</v>
      </c>
      <c r="V782" s="53">
        <f t="shared" si="615"/>
        <v>1281665.272818896</v>
      </c>
      <c r="W782" s="53">
        <f t="shared" si="616"/>
        <v>1170216.1186607312</v>
      </c>
      <c r="X782" s="53">
        <f t="shared" si="617"/>
        <v>1058766.9645025665</v>
      </c>
      <c r="Y782" s="53">
        <f t="shared" si="618"/>
        <v>947317.81034440163</v>
      </c>
      <c r="Z782" s="53">
        <f t="shared" si="619"/>
        <v>835868.65618623677</v>
      </c>
      <c r="AB782" s="53">
        <f t="shared" si="593"/>
        <v>155025.77343400734</v>
      </c>
      <c r="AC782" s="53">
        <f t="shared" si="594"/>
        <v>150066.28607396898</v>
      </c>
      <c r="AD782" s="53">
        <f t="shared" si="595"/>
        <v>151682.2988092624</v>
      </c>
      <c r="AE782" s="53">
        <f t="shared" si="596"/>
        <v>147447.23095125213</v>
      </c>
      <c r="AF782" s="53">
        <f t="shared" si="597"/>
        <v>143212.16309324186</v>
      </c>
    </row>
    <row r="783" spans="2:32">
      <c r="B783" s="43" t="str">
        <f t="shared" si="590"/>
        <v>Asset 229</v>
      </c>
      <c r="F783" s="43" t="str">
        <f t="shared" ref="F783:L783" si="643">F287</f>
        <v>39 ICT middelen 3 (balancering)</v>
      </c>
      <c r="G783" s="43">
        <f t="shared" si="643"/>
        <v>2019</v>
      </c>
      <c r="H783" s="48">
        <f t="shared" si="643"/>
        <v>315883</v>
      </c>
      <c r="I783" s="43">
        <f t="shared" si="643"/>
        <v>2021</v>
      </c>
      <c r="J783" s="43">
        <f t="shared" si="643"/>
        <v>15</v>
      </c>
      <c r="K783" s="43">
        <f t="shared" si="643"/>
        <v>0</v>
      </c>
      <c r="L783" s="48">
        <f t="shared" si="643"/>
        <v>274401.24443999998</v>
      </c>
      <c r="N783" s="44">
        <f t="shared" si="592"/>
        <v>12.5</v>
      </c>
      <c r="P783" s="49">
        <f t="shared" si="614"/>
        <v>21952.099555199999</v>
      </c>
      <c r="Q783" s="49">
        <f t="shared" si="614"/>
        <v>21952.099555199999</v>
      </c>
      <c r="R783" s="49">
        <f t="shared" si="614"/>
        <v>21952.099555199999</v>
      </c>
      <c r="S783" s="49">
        <f t="shared" si="614"/>
        <v>21952.099555199999</v>
      </c>
      <c r="T783" s="49">
        <f t="shared" si="614"/>
        <v>21952.099555199999</v>
      </c>
      <c r="V783" s="53">
        <f t="shared" si="615"/>
        <v>252449.14488479999</v>
      </c>
      <c r="W783" s="53">
        <f t="shared" si="616"/>
        <v>230497.04532959999</v>
      </c>
      <c r="X783" s="53">
        <f t="shared" si="617"/>
        <v>208544.9457744</v>
      </c>
      <c r="Y783" s="53">
        <f t="shared" si="618"/>
        <v>186592.8462192</v>
      </c>
      <c r="Z783" s="53">
        <f t="shared" si="619"/>
        <v>164640.74666400001</v>
      </c>
      <c r="AB783" s="53">
        <f t="shared" si="593"/>
        <v>30535.3704812832</v>
      </c>
      <c r="AC783" s="53">
        <f t="shared" si="594"/>
        <v>29558.502051076801</v>
      </c>
      <c r="AD783" s="53">
        <f t="shared" si="595"/>
        <v>29876.807494627199</v>
      </c>
      <c r="AE783" s="53">
        <f t="shared" si="596"/>
        <v>29042.6277115296</v>
      </c>
      <c r="AF783" s="53">
        <f t="shared" si="597"/>
        <v>28208.447928431997</v>
      </c>
    </row>
    <row r="784" spans="2:32">
      <c r="B784" s="43" t="str">
        <f t="shared" si="590"/>
        <v>Asset 230</v>
      </c>
      <c r="F784" s="43" t="str">
        <f t="shared" ref="F784:L784" si="644">F288</f>
        <v>39 ICT middelen 3</v>
      </c>
      <c r="G784" s="43">
        <f t="shared" si="644"/>
        <v>2020</v>
      </c>
      <c r="H784" s="48">
        <f t="shared" si="644"/>
        <v>437.7361508808076</v>
      </c>
      <c r="I784" s="43">
        <f t="shared" si="644"/>
        <v>2021</v>
      </c>
      <c r="J784" s="43">
        <f t="shared" si="644"/>
        <v>15</v>
      </c>
      <c r="K784" s="43">
        <f t="shared" si="644"/>
        <v>1</v>
      </c>
      <c r="L784" s="48">
        <f t="shared" si="644"/>
        <v>400.26593636541048</v>
      </c>
      <c r="N784" s="44">
        <f t="shared" si="592"/>
        <v>13.5</v>
      </c>
      <c r="P784" s="49">
        <f t="shared" si="614"/>
        <v>29.649328619660036</v>
      </c>
      <c r="Q784" s="49">
        <f t="shared" si="614"/>
        <v>29.649328619660036</v>
      </c>
      <c r="R784" s="49">
        <f t="shared" si="614"/>
        <v>29.649328619660036</v>
      </c>
      <c r="S784" s="49">
        <f t="shared" si="614"/>
        <v>29.649328619660036</v>
      </c>
      <c r="T784" s="49">
        <f t="shared" si="614"/>
        <v>29.649328619660036</v>
      </c>
      <c r="V784" s="53">
        <f t="shared" si="615"/>
        <v>370.61660774575046</v>
      </c>
      <c r="W784" s="53">
        <f t="shared" si="616"/>
        <v>340.96727912609043</v>
      </c>
      <c r="X784" s="53">
        <f t="shared" si="617"/>
        <v>311.31795050643041</v>
      </c>
      <c r="Y784" s="53">
        <f t="shared" si="618"/>
        <v>281.66862188677038</v>
      </c>
      <c r="Z784" s="53">
        <f t="shared" si="619"/>
        <v>252.01929326711036</v>
      </c>
      <c r="AB784" s="53">
        <f t="shared" si="593"/>
        <v>42.250293283015552</v>
      </c>
      <c r="AC784" s="53">
        <f t="shared" si="594"/>
        <v>40.901248830821018</v>
      </c>
      <c r="AD784" s="53">
        <f t="shared" si="595"/>
        <v>41.479410738904392</v>
      </c>
      <c r="AE784" s="53">
        <f t="shared" si="596"/>
        <v>40.352736251357314</v>
      </c>
      <c r="AF784" s="53">
        <f t="shared" si="597"/>
        <v>39.226061763810229</v>
      </c>
    </row>
    <row r="785" spans="2:35">
      <c r="B785" s="43" t="str">
        <f t="shared" si="590"/>
        <v>Asset 231</v>
      </c>
      <c r="F785" s="43" t="str">
        <f t="shared" ref="F785:L785" si="645">F289</f>
        <v>05 Wegen en terreinvoorzieningen</v>
      </c>
      <c r="G785" s="43">
        <f t="shared" si="645"/>
        <v>2020</v>
      </c>
      <c r="H785" s="48">
        <f t="shared" si="645"/>
        <v>274981.09053004743</v>
      </c>
      <c r="I785" s="43">
        <f t="shared" si="645"/>
        <v>2021</v>
      </c>
      <c r="J785" s="43">
        <f t="shared" si="645"/>
        <v>10</v>
      </c>
      <c r="K785" s="43">
        <f t="shared" si="645"/>
        <v>0</v>
      </c>
      <c r="L785" s="48">
        <f t="shared" si="645"/>
        <v>237473.66978174893</v>
      </c>
      <c r="N785" s="44">
        <f t="shared" si="592"/>
        <v>8.5</v>
      </c>
      <c r="P785" s="49">
        <f t="shared" si="614"/>
        <v>27938.078797852817</v>
      </c>
      <c r="Q785" s="49">
        <f t="shared" si="614"/>
        <v>27938.078797852813</v>
      </c>
      <c r="R785" s="49">
        <f t="shared" si="614"/>
        <v>27938.078797852813</v>
      </c>
      <c r="S785" s="49">
        <f t="shared" si="614"/>
        <v>27938.078797852813</v>
      </c>
      <c r="T785" s="49">
        <f t="shared" si="614"/>
        <v>27938.078797852813</v>
      </c>
      <c r="V785" s="53">
        <f t="shared" si="615"/>
        <v>209535.59098389611</v>
      </c>
      <c r="W785" s="53">
        <f t="shared" si="616"/>
        <v>181597.51218604328</v>
      </c>
      <c r="X785" s="53">
        <f t="shared" si="617"/>
        <v>153659.43338819046</v>
      </c>
      <c r="Y785" s="53">
        <f t="shared" si="618"/>
        <v>125721.35459033765</v>
      </c>
      <c r="Z785" s="53">
        <f t="shared" si="619"/>
        <v>97783.275792484841</v>
      </c>
      <c r="AB785" s="53">
        <f t="shared" si="593"/>
        <v>35062.288891305288</v>
      </c>
      <c r="AC785" s="53">
        <f t="shared" si="594"/>
        <v>33930.796699992243</v>
      </c>
      <c r="AD785" s="53">
        <f t="shared" si="595"/>
        <v>33777.137266604048</v>
      </c>
      <c r="AE785" s="53">
        <f t="shared" si="596"/>
        <v>32715.490272285642</v>
      </c>
      <c r="AF785" s="53">
        <f t="shared" si="597"/>
        <v>31653.843277967237</v>
      </c>
    </row>
    <row r="786" spans="2:35">
      <c r="B786" s="43" t="str">
        <f t="shared" si="590"/>
        <v>Asset 232</v>
      </c>
      <c r="F786" s="43" t="str">
        <f t="shared" ref="F786:L786" si="646">F290</f>
        <v>04 Terreinen</v>
      </c>
      <c r="G786" s="43">
        <f t="shared" si="646"/>
        <v>2020</v>
      </c>
      <c r="H786" s="48">
        <f t="shared" si="646"/>
        <v>1155506.2616599156</v>
      </c>
      <c r="I786" s="43">
        <f t="shared" si="646"/>
        <v>2021</v>
      </c>
      <c r="J786" s="43">
        <f t="shared" si="646"/>
        <v>0</v>
      </c>
      <c r="K786" s="43">
        <f t="shared" si="646"/>
        <v>0</v>
      </c>
      <c r="L786" s="48">
        <f t="shared" si="646"/>
        <v>1173994.3618464742</v>
      </c>
      <c r="N786" s="44">
        <f t="shared" si="592"/>
        <v>0</v>
      </c>
      <c r="P786" s="49">
        <f t="shared" si="614"/>
        <v>0</v>
      </c>
      <c r="Q786" s="49">
        <f t="shared" si="614"/>
        <v>0</v>
      </c>
      <c r="R786" s="49">
        <f t="shared" si="614"/>
        <v>0</v>
      </c>
      <c r="S786" s="49">
        <f t="shared" si="614"/>
        <v>0</v>
      </c>
      <c r="T786" s="49">
        <f t="shared" si="614"/>
        <v>0</v>
      </c>
      <c r="V786" s="53">
        <f t="shared" si="615"/>
        <v>1173994.3618464742</v>
      </c>
      <c r="W786" s="53">
        <f t="shared" si="616"/>
        <v>1173994.3618464742</v>
      </c>
      <c r="X786" s="53">
        <f t="shared" si="617"/>
        <v>1173994.3618464742</v>
      </c>
      <c r="Y786" s="53">
        <f t="shared" si="618"/>
        <v>1173994.3618464742</v>
      </c>
      <c r="Z786" s="53">
        <f t="shared" si="619"/>
        <v>1173994.3618464742</v>
      </c>
      <c r="AB786" s="53">
        <f t="shared" si="593"/>
        <v>39915.808302780126</v>
      </c>
      <c r="AC786" s="53">
        <f t="shared" si="594"/>
        <v>38741.813940933651</v>
      </c>
      <c r="AD786" s="53">
        <f t="shared" si="595"/>
        <v>44611.785750166018</v>
      </c>
      <c r="AE786" s="53">
        <f t="shared" si="596"/>
        <v>44611.785750166018</v>
      </c>
      <c r="AF786" s="53">
        <f t="shared" si="597"/>
        <v>44611.785750166018</v>
      </c>
    </row>
    <row r="787" spans="2:35">
      <c r="B787" s="43" t="str">
        <f t="shared" si="590"/>
        <v>Asset 233</v>
      </c>
      <c r="F787" s="43" t="str">
        <f t="shared" ref="F787:L787" si="647">F291</f>
        <v>08 Inrichting gebouwen</v>
      </c>
      <c r="G787" s="43">
        <f t="shared" si="647"/>
        <v>2020</v>
      </c>
      <c r="H787" s="48">
        <f t="shared" si="647"/>
        <v>227204.18889764068</v>
      </c>
      <c r="I787" s="43">
        <f t="shared" si="647"/>
        <v>2021</v>
      </c>
      <c r="J787" s="43">
        <f t="shared" si="647"/>
        <v>10</v>
      </c>
      <c r="K787" s="43">
        <f t="shared" si="647"/>
        <v>0</v>
      </c>
      <c r="L787" s="48">
        <f t="shared" si="647"/>
        <v>196213.53753200249</v>
      </c>
      <c r="N787" s="44">
        <f t="shared" si="592"/>
        <v>8.5</v>
      </c>
      <c r="P787" s="49">
        <f t="shared" si="614"/>
        <v>23083.945592000295</v>
      </c>
      <c r="Q787" s="49">
        <f t="shared" si="614"/>
        <v>23083.945592000295</v>
      </c>
      <c r="R787" s="49">
        <f t="shared" si="614"/>
        <v>23083.945592000295</v>
      </c>
      <c r="S787" s="49">
        <f t="shared" si="614"/>
        <v>23083.945592000295</v>
      </c>
      <c r="T787" s="49">
        <f t="shared" si="614"/>
        <v>23083.945592000295</v>
      </c>
      <c r="V787" s="53">
        <f t="shared" si="615"/>
        <v>173129.5919400022</v>
      </c>
      <c r="W787" s="53">
        <f t="shared" si="616"/>
        <v>150045.6463480019</v>
      </c>
      <c r="X787" s="53">
        <f t="shared" si="617"/>
        <v>126961.70075600161</v>
      </c>
      <c r="Y787" s="53">
        <f t="shared" si="618"/>
        <v>103877.75516400131</v>
      </c>
      <c r="Z787" s="53">
        <f t="shared" si="619"/>
        <v>80793.809572001017</v>
      </c>
      <c r="AB787" s="53">
        <f t="shared" si="593"/>
        <v>28970.35171796037</v>
      </c>
      <c r="AC787" s="53">
        <f t="shared" si="594"/>
        <v>28035.451921484357</v>
      </c>
      <c r="AD787" s="53">
        <f t="shared" si="595"/>
        <v>27908.490220728356</v>
      </c>
      <c r="AE787" s="53">
        <f t="shared" si="596"/>
        <v>27031.300288232345</v>
      </c>
      <c r="AF787" s="53">
        <f t="shared" si="597"/>
        <v>26154.110355736331</v>
      </c>
    </row>
    <row r="788" spans="2:35">
      <c r="B788" s="43" t="str">
        <f t="shared" si="590"/>
        <v>Asset 234</v>
      </c>
      <c r="F788" s="43" t="str">
        <f t="shared" ref="F788:L788" si="648">F292</f>
        <v>11 Werktuigen</v>
      </c>
      <c r="G788" s="43">
        <f t="shared" si="648"/>
        <v>2020</v>
      </c>
      <c r="H788" s="48">
        <f t="shared" si="648"/>
        <v>880855.41897943604</v>
      </c>
      <c r="I788" s="43">
        <f t="shared" si="648"/>
        <v>2021</v>
      </c>
      <c r="J788" s="43">
        <f t="shared" si="648"/>
        <v>10</v>
      </c>
      <c r="K788" s="43">
        <f t="shared" si="648"/>
        <v>1</v>
      </c>
      <c r="L788" s="48">
        <f t="shared" si="648"/>
        <v>760706.73983064084</v>
      </c>
      <c r="N788" s="44">
        <f t="shared" si="592"/>
        <v>8.5</v>
      </c>
      <c r="P788" s="49">
        <f t="shared" si="614"/>
        <v>89494.91056831069</v>
      </c>
      <c r="Q788" s="49">
        <f t="shared" si="614"/>
        <v>89494.91056831069</v>
      </c>
      <c r="R788" s="49">
        <f t="shared" si="614"/>
        <v>89494.91056831069</v>
      </c>
      <c r="S788" s="49">
        <f t="shared" si="614"/>
        <v>89494.91056831069</v>
      </c>
      <c r="T788" s="49">
        <f t="shared" si="614"/>
        <v>89494.91056831069</v>
      </c>
      <c r="V788" s="53">
        <f t="shared" si="615"/>
        <v>671211.8292623302</v>
      </c>
      <c r="W788" s="53">
        <f t="shared" si="616"/>
        <v>581716.91869401955</v>
      </c>
      <c r="X788" s="53">
        <f t="shared" si="617"/>
        <v>492222.00812570885</v>
      </c>
      <c r="Y788" s="53">
        <f t="shared" si="618"/>
        <v>402727.09755739814</v>
      </c>
      <c r="Z788" s="53">
        <f t="shared" si="619"/>
        <v>313232.18698908744</v>
      </c>
      <c r="AB788" s="53">
        <f t="shared" si="593"/>
        <v>112316.11276322992</v>
      </c>
      <c r="AC788" s="53">
        <f t="shared" si="594"/>
        <v>108691.56888521333</v>
      </c>
      <c r="AD788" s="53">
        <f t="shared" si="595"/>
        <v>108199.34687708762</v>
      </c>
      <c r="AE788" s="53">
        <f t="shared" si="596"/>
        <v>104798.54027549182</v>
      </c>
      <c r="AF788" s="53">
        <f t="shared" si="597"/>
        <v>101397.73367389601</v>
      </c>
    </row>
    <row r="789" spans="2:35">
      <c r="B789" s="43" t="str">
        <f t="shared" si="590"/>
        <v>Asset 235</v>
      </c>
      <c r="F789" s="43" t="str">
        <f t="shared" ref="F789:L789" si="649">F293</f>
        <v>14 Overig rollend materieel</v>
      </c>
      <c r="G789" s="43">
        <f t="shared" si="649"/>
        <v>2020</v>
      </c>
      <c r="H789" s="48">
        <f t="shared" si="649"/>
        <v>111163.8757407683</v>
      </c>
      <c r="I789" s="43">
        <f t="shared" si="649"/>
        <v>2021</v>
      </c>
      <c r="J789" s="43">
        <f t="shared" si="649"/>
        <v>10</v>
      </c>
      <c r="K789" s="43">
        <f t="shared" si="649"/>
        <v>1</v>
      </c>
      <c r="L789" s="48">
        <f t="shared" si="649"/>
        <v>96001.123089727509</v>
      </c>
      <c r="N789" s="44">
        <f t="shared" si="592"/>
        <v>8.5</v>
      </c>
      <c r="P789" s="49">
        <f t="shared" si="614"/>
        <v>11294.24977526206</v>
      </c>
      <c r="Q789" s="49">
        <f t="shared" si="614"/>
        <v>11294.24977526206</v>
      </c>
      <c r="R789" s="49">
        <f t="shared" si="614"/>
        <v>11294.24977526206</v>
      </c>
      <c r="S789" s="49">
        <f t="shared" si="614"/>
        <v>11294.24977526206</v>
      </c>
      <c r="T789" s="49">
        <f t="shared" si="614"/>
        <v>11294.24977526206</v>
      </c>
      <c r="V789" s="53">
        <f t="shared" si="615"/>
        <v>84706.873314465454</v>
      </c>
      <c r="W789" s="53">
        <f t="shared" si="616"/>
        <v>73412.6235392034</v>
      </c>
      <c r="X789" s="53">
        <f t="shared" si="617"/>
        <v>62118.373763941338</v>
      </c>
      <c r="Y789" s="53">
        <f t="shared" si="618"/>
        <v>50824.123988679275</v>
      </c>
      <c r="Z789" s="53">
        <f t="shared" si="619"/>
        <v>39529.874213417213</v>
      </c>
      <c r="AB789" s="53">
        <f t="shared" si="593"/>
        <v>14174.283467953886</v>
      </c>
      <c r="AC789" s="53">
        <f t="shared" si="594"/>
        <v>13716.866352055773</v>
      </c>
      <c r="AD789" s="53">
        <f t="shared" si="595"/>
        <v>13654.747978291831</v>
      </c>
      <c r="AE789" s="53">
        <f t="shared" si="596"/>
        <v>13225.566486831873</v>
      </c>
      <c r="AF789" s="53">
        <f t="shared" si="597"/>
        <v>12796.384995371915</v>
      </c>
    </row>
    <row r="790" spans="2:35">
      <c r="B790" s="43" t="str">
        <f t="shared" si="590"/>
        <v>Asset 236</v>
      </c>
      <c r="F790" s="43" t="str">
        <f t="shared" ref="F790:L790" si="650">F294</f>
        <v>38 ICT middelen 2</v>
      </c>
      <c r="G790" s="43">
        <f t="shared" si="650"/>
        <v>2020</v>
      </c>
      <c r="H790" s="48">
        <f t="shared" si="650"/>
        <v>2253829.6322485749</v>
      </c>
      <c r="I790" s="43">
        <f t="shared" si="650"/>
        <v>2021</v>
      </c>
      <c r="J790" s="43">
        <f t="shared" si="650"/>
        <v>10</v>
      </c>
      <c r="K790" s="43">
        <f t="shared" si="650"/>
        <v>1</v>
      </c>
      <c r="L790" s="48">
        <f t="shared" si="650"/>
        <v>1946407.2704098693</v>
      </c>
      <c r="N790" s="44">
        <f t="shared" si="592"/>
        <v>8.5</v>
      </c>
      <c r="P790" s="49">
        <f t="shared" si="614"/>
        <v>228989.09063645522</v>
      </c>
      <c r="Q790" s="49">
        <f t="shared" si="614"/>
        <v>228989.09063645522</v>
      </c>
      <c r="R790" s="49">
        <f t="shared" si="614"/>
        <v>228989.09063645522</v>
      </c>
      <c r="S790" s="49">
        <f t="shared" si="614"/>
        <v>228989.09063645522</v>
      </c>
      <c r="T790" s="49">
        <f t="shared" si="614"/>
        <v>228989.09063645522</v>
      </c>
      <c r="V790" s="53">
        <f t="shared" si="615"/>
        <v>1717418.179773414</v>
      </c>
      <c r="W790" s="53">
        <f t="shared" si="616"/>
        <v>1488429.0891369588</v>
      </c>
      <c r="X790" s="53">
        <f t="shared" si="617"/>
        <v>1259439.9985005036</v>
      </c>
      <c r="Y790" s="53">
        <f t="shared" si="618"/>
        <v>1030450.9078640484</v>
      </c>
      <c r="Z790" s="53">
        <f t="shared" si="619"/>
        <v>801461.81722759316</v>
      </c>
      <c r="AB790" s="53">
        <f t="shared" si="593"/>
        <v>287381.3087487513</v>
      </c>
      <c r="AC790" s="53">
        <f t="shared" si="594"/>
        <v>278107.25057797489</v>
      </c>
      <c r="AD790" s="53">
        <f t="shared" si="595"/>
        <v>276847.81057947438</v>
      </c>
      <c r="AE790" s="53">
        <f t="shared" si="596"/>
        <v>268146.22513528907</v>
      </c>
      <c r="AF790" s="53">
        <f t="shared" si="597"/>
        <v>259444.63969110377</v>
      </c>
    </row>
    <row r="791" spans="2:35">
      <c r="B791" s="43" t="str">
        <f t="shared" si="590"/>
        <v>Asset 237</v>
      </c>
      <c r="F791" s="43" t="str">
        <f t="shared" ref="F791:L791" si="651">F295</f>
        <v>20 Kantoorgebouwen</v>
      </c>
      <c r="G791" s="43">
        <f t="shared" si="651"/>
        <v>2020</v>
      </c>
      <c r="H791" s="48">
        <f t="shared" si="651"/>
        <v>715175.01653112471</v>
      </c>
      <c r="I791" s="43">
        <f t="shared" si="651"/>
        <v>2021</v>
      </c>
      <c r="J791" s="43">
        <f t="shared" si="651"/>
        <v>30</v>
      </c>
      <c r="K791" s="43">
        <f t="shared" si="651"/>
        <v>0</v>
      </c>
      <c r="L791" s="48">
        <f t="shared" si="651"/>
        <v>690286.92595584155</v>
      </c>
      <c r="N791" s="44">
        <f t="shared" si="592"/>
        <v>28.5</v>
      </c>
      <c r="P791" s="49">
        <f t="shared" si="614"/>
        <v>24220.593893187423</v>
      </c>
      <c r="Q791" s="49">
        <f t="shared" si="614"/>
        <v>24220.593893187423</v>
      </c>
      <c r="R791" s="49">
        <f t="shared" si="614"/>
        <v>24220.593893187423</v>
      </c>
      <c r="S791" s="49">
        <f t="shared" si="614"/>
        <v>24220.593893187423</v>
      </c>
      <c r="T791" s="49">
        <f t="shared" si="614"/>
        <v>24220.593893187423</v>
      </c>
      <c r="V791" s="53">
        <f t="shared" si="615"/>
        <v>666066.33206265408</v>
      </c>
      <c r="W791" s="53">
        <f t="shared" si="616"/>
        <v>641845.73816946661</v>
      </c>
      <c r="X791" s="53">
        <f t="shared" si="617"/>
        <v>617625.14427627914</v>
      </c>
      <c r="Y791" s="53">
        <f t="shared" si="618"/>
        <v>593404.55038309167</v>
      </c>
      <c r="Z791" s="53">
        <f t="shared" si="619"/>
        <v>569183.9564899042</v>
      </c>
      <c r="AB791" s="53">
        <f t="shared" si="593"/>
        <v>46866.849183317667</v>
      </c>
      <c r="AC791" s="53">
        <f t="shared" si="594"/>
        <v>45401.503252779818</v>
      </c>
      <c r="AD791" s="53">
        <f t="shared" si="595"/>
        <v>47690.349375686026</v>
      </c>
      <c r="AE791" s="53">
        <f t="shared" si="596"/>
        <v>46769.966807744902</v>
      </c>
      <c r="AF791" s="53">
        <f t="shared" si="597"/>
        <v>45849.584239803778</v>
      </c>
    </row>
    <row r="792" spans="2:35">
      <c r="B792" s="43" t="str">
        <f t="shared" si="590"/>
        <v>Asset 238</v>
      </c>
      <c r="F792" s="43" t="str">
        <f t="shared" ref="F792:L792" si="652">F296</f>
        <v>06 Utiliteitsgebouwen</v>
      </c>
      <c r="G792" s="43">
        <f t="shared" si="652"/>
        <v>2020</v>
      </c>
      <c r="H792" s="48">
        <f t="shared" si="652"/>
        <v>611310.12783119339</v>
      </c>
      <c r="I792" s="43">
        <f t="shared" si="652"/>
        <v>2021</v>
      </c>
      <c r="J792" s="43">
        <f t="shared" si="652"/>
        <v>30</v>
      </c>
      <c r="K792" s="43">
        <f t="shared" si="652"/>
        <v>0</v>
      </c>
      <c r="L792" s="48">
        <f t="shared" si="652"/>
        <v>590036.53538266791</v>
      </c>
      <c r="N792" s="44">
        <f t="shared" si="592"/>
        <v>28.5</v>
      </c>
      <c r="P792" s="49">
        <f t="shared" si="614"/>
        <v>20703.036329216418</v>
      </c>
      <c r="Q792" s="49">
        <f t="shared" si="614"/>
        <v>20703.036329216418</v>
      </c>
      <c r="R792" s="49">
        <f t="shared" si="614"/>
        <v>20703.036329216418</v>
      </c>
      <c r="S792" s="49">
        <f t="shared" si="614"/>
        <v>20703.036329216418</v>
      </c>
      <c r="T792" s="49">
        <f t="shared" si="614"/>
        <v>20703.036329216418</v>
      </c>
      <c r="V792" s="53">
        <f t="shared" si="615"/>
        <v>569333.49905345147</v>
      </c>
      <c r="W792" s="53">
        <f t="shared" si="616"/>
        <v>548630.46272423503</v>
      </c>
      <c r="X792" s="53">
        <f t="shared" si="617"/>
        <v>527927.42639501859</v>
      </c>
      <c r="Y792" s="53">
        <f t="shared" si="618"/>
        <v>507224.39006580214</v>
      </c>
      <c r="Z792" s="53">
        <f t="shared" si="619"/>
        <v>486521.3537365857</v>
      </c>
      <c r="AB792" s="53">
        <f t="shared" si="593"/>
        <v>40060.375297033766</v>
      </c>
      <c r="AC792" s="53">
        <f t="shared" si="594"/>
        <v>38807.841599116175</v>
      </c>
      <c r="AD792" s="53">
        <f t="shared" si="595"/>
        <v>40764.278532227123</v>
      </c>
      <c r="AE792" s="53">
        <f t="shared" si="596"/>
        <v>39977.563151716895</v>
      </c>
      <c r="AF792" s="53">
        <f t="shared" si="597"/>
        <v>39190.847771206674</v>
      </c>
    </row>
    <row r="793" spans="2:35">
      <c r="B793" s="43" t="str">
        <f t="shared" si="590"/>
        <v>Asset 239</v>
      </c>
      <c r="F793" s="43" t="str">
        <f t="shared" ref="F793:L793" si="653">F297</f>
        <v>08 Inrichting gebouwen</v>
      </c>
      <c r="G793" s="43">
        <f t="shared" si="653"/>
        <v>2021</v>
      </c>
      <c r="H793" s="48">
        <f t="shared" si="653"/>
        <v>384242.51972392667</v>
      </c>
      <c r="I793" s="43">
        <f t="shared" si="653"/>
        <v>2021</v>
      </c>
      <c r="J793" s="43">
        <f t="shared" si="653"/>
        <v>10</v>
      </c>
      <c r="K793" s="43">
        <f t="shared" si="653"/>
        <v>0</v>
      </c>
      <c r="L793" s="48">
        <f t="shared" si="653"/>
        <v>365030.39373773034</v>
      </c>
      <c r="N793" s="44">
        <f t="shared" si="592"/>
        <v>9.5</v>
      </c>
      <c r="P793" s="49">
        <f t="shared" si="614"/>
        <v>38424.251972392667</v>
      </c>
      <c r="Q793" s="49">
        <f t="shared" si="614"/>
        <v>38424.251972392667</v>
      </c>
      <c r="R793" s="49">
        <f t="shared" si="614"/>
        <v>38424.251972392667</v>
      </c>
      <c r="S793" s="49">
        <f t="shared" si="614"/>
        <v>38424.251972392667</v>
      </c>
      <c r="T793" s="49">
        <f t="shared" si="614"/>
        <v>38424.251972392667</v>
      </c>
      <c r="V793" s="53">
        <f t="shared" si="615"/>
        <v>326606.14176533767</v>
      </c>
      <c r="W793" s="53">
        <f t="shared" si="616"/>
        <v>288181.889792945</v>
      </c>
      <c r="X793" s="53">
        <f t="shared" si="617"/>
        <v>249757.63782055234</v>
      </c>
      <c r="Y793" s="53">
        <f t="shared" si="618"/>
        <v>211333.38584815967</v>
      </c>
      <c r="Z793" s="53">
        <f t="shared" si="619"/>
        <v>172909.133875767</v>
      </c>
      <c r="AB793" s="53">
        <f t="shared" si="593"/>
        <v>49528.860792414147</v>
      </c>
      <c r="AC793" s="53">
        <f t="shared" si="594"/>
        <v>47934.254335559854</v>
      </c>
      <c r="AD793" s="53">
        <f t="shared" si="595"/>
        <v>47915.042209573658</v>
      </c>
      <c r="AE793" s="53">
        <f t="shared" si="596"/>
        <v>46454.920634622737</v>
      </c>
      <c r="AF793" s="53">
        <f t="shared" si="597"/>
        <v>44994.799059671815</v>
      </c>
    </row>
    <row r="794" spans="2:35">
      <c r="B794" s="43" t="str">
        <f t="shared" si="590"/>
        <v>Asset 240</v>
      </c>
      <c r="F794" s="43" t="str">
        <f t="shared" ref="F794:L794" si="654">F298</f>
        <v>20 Kantoorgebouwen</v>
      </c>
      <c r="G794" s="43">
        <f t="shared" si="654"/>
        <v>2021</v>
      </c>
      <c r="H794" s="48">
        <f t="shared" si="654"/>
        <v>1098657.1778898467</v>
      </c>
      <c r="I794" s="43">
        <f t="shared" si="654"/>
        <v>2021</v>
      </c>
      <c r="J794" s="43">
        <f t="shared" si="654"/>
        <v>30</v>
      </c>
      <c r="K794" s="43">
        <f t="shared" si="654"/>
        <v>0</v>
      </c>
      <c r="L794" s="48">
        <f t="shared" si="654"/>
        <v>1080346.2249250161</v>
      </c>
      <c r="N794" s="44">
        <f t="shared" si="592"/>
        <v>29.5</v>
      </c>
      <c r="P794" s="49">
        <f t="shared" si="614"/>
        <v>36621.90592966156</v>
      </c>
      <c r="Q794" s="49">
        <f t="shared" si="614"/>
        <v>36621.90592966156</v>
      </c>
      <c r="R794" s="49">
        <f t="shared" si="614"/>
        <v>36621.90592966156</v>
      </c>
      <c r="S794" s="49">
        <f t="shared" si="614"/>
        <v>36621.90592966156</v>
      </c>
      <c r="T794" s="49">
        <f t="shared" si="614"/>
        <v>36621.90592966156</v>
      </c>
      <c r="V794" s="53">
        <f t="shared" si="615"/>
        <v>1043724.3189953545</v>
      </c>
      <c r="W794" s="53">
        <f t="shared" si="616"/>
        <v>1007102.4130656929</v>
      </c>
      <c r="X794" s="53">
        <f t="shared" si="617"/>
        <v>970480.50713603129</v>
      </c>
      <c r="Y794" s="53">
        <f t="shared" si="618"/>
        <v>933858.6012063697</v>
      </c>
      <c r="Z794" s="53">
        <f t="shared" si="619"/>
        <v>897236.69527670811</v>
      </c>
      <c r="AB794" s="53">
        <f t="shared" si="593"/>
        <v>72108.532775503612</v>
      </c>
      <c r="AC794" s="53">
        <f t="shared" si="594"/>
        <v>69856.285560829419</v>
      </c>
      <c r="AD794" s="53">
        <f t="shared" si="595"/>
        <v>73500.165200830757</v>
      </c>
      <c r="AE794" s="53">
        <f t="shared" si="596"/>
        <v>72108.532775503612</v>
      </c>
      <c r="AF794" s="53">
        <f t="shared" si="597"/>
        <v>70716.900350176467</v>
      </c>
    </row>
    <row r="795" spans="2:35">
      <c r="B795" s="43" t="str">
        <f t="shared" si="590"/>
        <v>Asset 241</v>
      </c>
      <c r="F795" s="43" t="str">
        <f t="shared" ref="F795:L795" si="655">F299</f>
        <v>03 Verremeting</v>
      </c>
      <c r="G795" s="43">
        <f t="shared" si="655"/>
        <v>1993</v>
      </c>
      <c r="H795" s="48">
        <f>H299</f>
        <v>27208128.690000001</v>
      </c>
      <c r="I795" s="43">
        <f t="shared" si="655"/>
        <v>2021</v>
      </c>
      <c r="J795" s="43">
        <f t="shared" si="655"/>
        <v>5</v>
      </c>
      <c r="K795" s="43">
        <f t="shared" si="655"/>
        <v>1</v>
      </c>
      <c r="L795" s="48">
        <f t="shared" si="655"/>
        <v>0</v>
      </c>
      <c r="N795" s="44">
        <f t="shared" si="592"/>
        <v>0</v>
      </c>
      <c r="P795" s="49">
        <f t="shared" si="614"/>
        <v>0</v>
      </c>
      <c r="Q795" s="49">
        <f t="shared" si="614"/>
        <v>0</v>
      </c>
      <c r="R795" s="49">
        <f t="shared" si="614"/>
        <v>0</v>
      </c>
      <c r="S795" s="49">
        <f t="shared" si="614"/>
        <v>0</v>
      </c>
      <c r="T795" s="49">
        <f t="shared" si="614"/>
        <v>0</v>
      </c>
      <c r="V795" s="53">
        <f t="shared" si="615"/>
        <v>0</v>
      </c>
      <c r="W795" s="53">
        <f t="shared" si="616"/>
        <v>0</v>
      </c>
      <c r="X795" s="53">
        <f t="shared" si="617"/>
        <v>0</v>
      </c>
      <c r="Y795" s="53">
        <f t="shared" si="618"/>
        <v>0</v>
      </c>
      <c r="Z795" s="53">
        <f t="shared" si="619"/>
        <v>0</v>
      </c>
      <c r="AB795" s="53">
        <f t="shared" si="593"/>
        <v>0</v>
      </c>
      <c r="AC795" s="53">
        <f t="shared" si="594"/>
        <v>0</v>
      </c>
      <c r="AD795" s="53">
        <f t="shared" si="595"/>
        <v>0</v>
      </c>
      <c r="AE795" s="53">
        <f t="shared" si="596"/>
        <v>0</v>
      </c>
      <c r="AF795" s="53">
        <f t="shared" si="597"/>
        <v>0</v>
      </c>
    </row>
    <row r="796" spans="2:35">
      <c r="B796" s="43" t="str">
        <f t="shared" si="590"/>
        <v>Asset 242</v>
      </c>
      <c r="F796" s="43" t="str">
        <f t="shared" ref="F796:L796" si="656">F300</f>
        <v>06 Utiliteitsgebouwen</v>
      </c>
      <c r="G796" s="43">
        <f t="shared" si="656"/>
        <v>2021</v>
      </c>
      <c r="H796" s="48">
        <f t="shared" si="656"/>
        <v>114485.52709029273</v>
      </c>
      <c r="I796" s="43">
        <f t="shared" si="656"/>
        <v>2021</v>
      </c>
      <c r="J796" s="43">
        <f t="shared" si="656"/>
        <v>30</v>
      </c>
      <c r="K796" s="43">
        <f t="shared" si="656"/>
        <v>0</v>
      </c>
      <c r="L796" s="48">
        <f t="shared" si="656"/>
        <v>112577.43497212119</v>
      </c>
      <c r="N796" s="44">
        <f t="shared" si="592"/>
        <v>29.5</v>
      </c>
      <c r="P796" s="49">
        <f t="shared" si="614"/>
        <v>3816.184236343091</v>
      </c>
      <c r="Q796" s="49">
        <f t="shared" si="614"/>
        <v>3816.184236343091</v>
      </c>
      <c r="R796" s="49">
        <f t="shared" si="614"/>
        <v>3816.184236343091</v>
      </c>
      <c r="S796" s="49">
        <f t="shared" si="614"/>
        <v>3816.184236343091</v>
      </c>
      <c r="T796" s="49">
        <f t="shared" si="614"/>
        <v>3816.184236343091</v>
      </c>
      <c r="V796" s="53">
        <f t="shared" si="615"/>
        <v>108761.2507357781</v>
      </c>
      <c r="W796" s="53">
        <f t="shared" si="616"/>
        <v>104945.06649943501</v>
      </c>
      <c r="X796" s="53">
        <f t="shared" si="617"/>
        <v>101128.88226309192</v>
      </c>
      <c r="Y796" s="53">
        <f t="shared" si="618"/>
        <v>97312.698026748825</v>
      </c>
      <c r="Z796" s="53">
        <f t="shared" si="619"/>
        <v>93496.513790405734</v>
      </c>
      <c r="AB796" s="53">
        <f t="shared" si="593"/>
        <v>7514.0667613595469</v>
      </c>
      <c r="AC796" s="53">
        <f t="shared" si="594"/>
        <v>7279.3714308244471</v>
      </c>
      <c r="AD796" s="53">
        <f t="shared" si="595"/>
        <v>7659.0817623405837</v>
      </c>
      <c r="AE796" s="53">
        <f t="shared" si="596"/>
        <v>7514.0667613595469</v>
      </c>
      <c r="AF796" s="53">
        <f t="shared" si="597"/>
        <v>7369.0517603785083</v>
      </c>
    </row>
    <row r="797" spans="2:35">
      <c r="B797" s="43" t="str">
        <f>B301</f>
        <v>Asset 243</v>
      </c>
      <c r="F797" s="43" t="str">
        <f t="shared" ref="F797:L797" si="657">F301</f>
        <v>38 ICT middelen 2</v>
      </c>
      <c r="G797" s="43">
        <f t="shared" si="657"/>
        <v>2019</v>
      </c>
      <c r="H797" s="48">
        <f t="shared" si="657"/>
        <v>5155994.869123158</v>
      </c>
      <c r="I797" s="43">
        <f t="shared" si="657"/>
        <v>2021</v>
      </c>
      <c r="J797" s="43">
        <f t="shared" si="657"/>
        <v>10</v>
      </c>
      <c r="K797" s="43">
        <f t="shared" si="657"/>
        <v>1</v>
      </c>
      <c r="L797" s="48">
        <f t="shared" si="657"/>
        <v>4031018.6606189152</v>
      </c>
      <c r="N797" s="44">
        <f t="shared" si="592"/>
        <v>7.5</v>
      </c>
      <c r="P797" s="49">
        <f t="shared" si="614"/>
        <v>537469.15474918869</v>
      </c>
      <c r="Q797" s="49">
        <f t="shared" si="614"/>
        <v>537469.15474918869</v>
      </c>
      <c r="R797" s="49">
        <f t="shared" si="614"/>
        <v>537469.15474918869</v>
      </c>
      <c r="S797" s="49">
        <f t="shared" si="614"/>
        <v>537469.15474918869</v>
      </c>
      <c r="T797" s="49">
        <f t="shared" si="614"/>
        <v>537469.15474918869</v>
      </c>
      <c r="V797" s="53">
        <f t="shared" si="615"/>
        <v>3493549.5058697267</v>
      </c>
      <c r="W797" s="53">
        <f t="shared" si="616"/>
        <v>2956080.3511205381</v>
      </c>
      <c r="X797" s="53">
        <f t="shared" si="617"/>
        <v>2418611.1963713495</v>
      </c>
      <c r="Y797" s="53">
        <f t="shared" si="618"/>
        <v>1881142.0416221609</v>
      </c>
      <c r="Z797" s="53">
        <f t="shared" si="619"/>
        <v>1343672.8868729724</v>
      </c>
      <c r="AB797" s="53">
        <f t="shared" si="593"/>
        <v>656249.83794875944</v>
      </c>
      <c r="AC797" s="53">
        <f t="shared" si="594"/>
        <v>635019.80633616645</v>
      </c>
      <c r="AD797" s="53">
        <f t="shared" si="595"/>
        <v>629376.38021129998</v>
      </c>
      <c r="AE797" s="53">
        <f t="shared" si="596"/>
        <v>608952.55233083083</v>
      </c>
      <c r="AF797" s="53">
        <f t="shared" si="597"/>
        <v>588528.72445036168</v>
      </c>
    </row>
    <row r="798" spans="2:35">
      <c r="H798" s="178"/>
      <c r="L798" s="178"/>
      <c r="P798" s="178"/>
      <c r="Q798" s="178"/>
      <c r="R798" s="178"/>
      <c r="S798" s="178"/>
      <c r="T798" s="178"/>
      <c r="V798" s="97"/>
      <c r="W798" s="97"/>
      <c r="X798" s="97"/>
      <c r="Y798" s="97"/>
      <c r="Z798" s="97"/>
      <c r="AB798" s="97"/>
      <c r="AC798" s="97"/>
      <c r="AD798" s="97"/>
      <c r="AE798" s="97"/>
      <c r="AF798" s="97"/>
    </row>
    <row r="799" spans="2:35" s="39" customFormat="1">
      <c r="B799" s="39" t="s">
        <v>1056</v>
      </c>
    </row>
    <row r="800" spans="2:35" s="42" customFormat="1">
      <c r="K800" s="42" t="s">
        <v>1055</v>
      </c>
      <c r="Q800" s="42" t="s">
        <v>891</v>
      </c>
      <c r="W800" s="42" t="s">
        <v>892</v>
      </c>
      <c r="AC800" s="42" t="s">
        <v>223</v>
      </c>
      <c r="AI800" s="42" t="s">
        <v>893</v>
      </c>
    </row>
    <row r="801" spans="1:39" s="45" customFormat="1">
      <c r="B801" s="45" t="s">
        <v>1050</v>
      </c>
      <c r="F801" s="45" t="s">
        <v>897</v>
      </c>
      <c r="G801" s="45" t="s">
        <v>807</v>
      </c>
      <c r="H801" s="45" t="s">
        <v>528</v>
      </c>
      <c r="I801" s="45" t="s">
        <v>303</v>
      </c>
      <c r="K801" s="51">
        <v>2022</v>
      </c>
      <c r="L801" s="51">
        <v>2023</v>
      </c>
      <c r="M801" s="51">
        <v>2024</v>
      </c>
      <c r="N801" s="51">
        <v>2025</v>
      </c>
      <c r="O801" s="51">
        <v>2026</v>
      </c>
      <c r="Q801" s="51">
        <v>2022</v>
      </c>
      <c r="R801" s="51">
        <v>2023</v>
      </c>
      <c r="S801" s="51">
        <v>2024</v>
      </c>
      <c r="T801" s="51">
        <v>2025</v>
      </c>
      <c r="U801" s="51">
        <v>2026</v>
      </c>
      <c r="W801" s="51">
        <v>2022</v>
      </c>
      <c r="X801" s="51">
        <v>2023</v>
      </c>
      <c r="Y801" s="51">
        <v>2024</v>
      </c>
      <c r="Z801" s="51">
        <v>2025</v>
      </c>
      <c r="AA801" s="51">
        <v>2026</v>
      </c>
      <c r="AB801" s="51"/>
      <c r="AC801" s="51">
        <v>2022</v>
      </c>
      <c r="AD801" s="51">
        <v>2023</v>
      </c>
      <c r="AE801" s="51">
        <v>2024</v>
      </c>
      <c r="AF801" s="51">
        <v>2025</v>
      </c>
      <c r="AG801" s="51">
        <v>2026</v>
      </c>
      <c r="AI801" s="51">
        <v>2022</v>
      </c>
      <c r="AJ801" s="51">
        <v>2023</v>
      </c>
      <c r="AK801" s="51">
        <v>2024</v>
      </c>
      <c r="AL801" s="51">
        <v>2025</v>
      </c>
      <c r="AM801" s="51">
        <v>2026</v>
      </c>
    </row>
    <row r="802" spans="1:39" s="54" customFormat="1">
      <c r="K802" s="178"/>
      <c r="L802" s="178"/>
      <c r="M802" s="178"/>
      <c r="N802" s="178"/>
      <c r="O802" s="178"/>
      <c r="Q802" s="97"/>
      <c r="R802" s="97"/>
      <c r="S802" s="97"/>
      <c r="T802" s="97"/>
      <c r="U802" s="97"/>
      <c r="W802" s="97"/>
      <c r="X802" s="97"/>
      <c r="Y802" s="97"/>
      <c r="Z802" s="97"/>
      <c r="AA802" s="97"/>
      <c r="AB802" s="349"/>
      <c r="AC802" s="349"/>
      <c r="AD802" s="349"/>
      <c r="AE802" s="349"/>
      <c r="AF802" s="349"/>
      <c r="AG802" s="349"/>
      <c r="AI802" s="349"/>
      <c r="AJ802" s="349"/>
      <c r="AK802" s="349"/>
      <c r="AL802" s="349"/>
      <c r="AM802" s="349"/>
    </row>
    <row r="803" spans="1:39">
      <c r="B803" s="43" t="str">
        <f>'8. Input IC huur Gasunie'!B13</f>
        <v>Asset 1</v>
      </c>
      <c r="F803" s="43" t="str">
        <f>'8. Input IC huur Gasunie'!F13</f>
        <v>02 Gasontvangststations</v>
      </c>
      <c r="G803" s="43">
        <f>'8. Input IC huur Gasunie'!G13</f>
        <v>2022</v>
      </c>
      <c r="H803" s="48">
        <f>'8. Input IC huur Gasunie'!H13</f>
        <v>16559.007294242547</v>
      </c>
      <c r="I803" s="43">
        <f>'8. Input IC huur Gasunie'!I13</f>
        <v>30</v>
      </c>
      <c r="K803" s="49">
        <f>IF($I803=0,0,IF($G803&lt;=K$801,VDB(ABS($H803),0,$I803,MAX(0,K$801-$G803-0.5),MIN(K$801-$G803+0.5),1),0))</f>
        <v>275.98345490404245</v>
      </c>
      <c r="L803" s="49">
        <f t="shared" ref="L803:O818" si="658">IF($I803=0,0,IF($G803&lt;=L$801,VDB(ABS($H803),0,$I803,MAX(0,L$801-$G803-0.5),MIN(L$801-$G803+0.5),1),0))</f>
        <v>551.96690980808489</v>
      </c>
      <c r="M803" s="49">
        <f t="shared" si="658"/>
        <v>551.96690980808489</v>
      </c>
      <c r="N803" s="49">
        <f t="shared" si="658"/>
        <v>551.96690980808489</v>
      </c>
      <c r="O803" s="49">
        <f t="shared" si="658"/>
        <v>551.96690980808489</v>
      </c>
      <c r="Q803" s="53">
        <f>IF($I803=0,$H803,IF(OR($G803&gt;Q$801,$G803+$I803&lt;=Q$801),0,IF($G803=Q$801,$H803-K803,$H803-K803)))</f>
        <v>16283.023839338504</v>
      </c>
      <c r="R803" s="53">
        <f>IF($I803=0,$H803,IF(OR($G803&gt;R$801,$G803+$I803&lt;=R$801),0,IF($G803=R$801,$H803-L803,Q803-L803)))</f>
        <v>15731.056929530419</v>
      </c>
      <c r="S803" s="53">
        <f t="shared" ref="S803:U803" si="659">IF($I803=0,$H803,IF(OR($G803&gt;S$801,$G803+$I803&lt;=S$801),0,IF($G803=S$801,$H803-M803,R803-M803)))</f>
        <v>15179.090019722335</v>
      </c>
      <c r="T803" s="53">
        <f t="shared" si="659"/>
        <v>14627.12310991425</v>
      </c>
      <c r="U803" s="53">
        <f t="shared" si="659"/>
        <v>14075.156200106165</v>
      </c>
      <c r="W803" s="53">
        <f>(K803+Q803*I$16)</f>
        <v>829.60626544155161</v>
      </c>
      <c r="X803" s="53">
        <f t="shared" ref="X803:AA803" si="660">(L803+R803*J$16)</f>
        <v>1071.0917884825888</v>
      </c>
      <c r="Y803" s="53">
        <f t="shared" si="660"/>
        <v>1128.7723305575337</v>
      </c>
      <c r="Z803" s="53">
        <f t="shared" si="660"/>
        <v>1107.7975879848264</v>
      </c>
      <c r="AA803" s="53">
        <f t="shared" si="660"/>
        <v>1086.822845412119</v>
      </c>
      <c r="AC803" s="53">
        <f>IF(AC$801&gt;=$G803,$H803*INDEX($G$40:$M$46,$G803-2019,AC$801-2019)*INDEX($G$49:$M$55,$G803-2019,AC$801-2019)*$F$28,0)</f>
        <v>165.59007294242548</v>
      </c>
      <c r="AD803" s="53">
        <f t="shared" ref="AD803:AG818" si="661">IF(AD$801&gt;=$G803,$H803*INDEX($G$40:$M$46,$G803-2019,AD$801-2019)*INDEX($G$49:$M$55,$G803-2019,AD$801-2019)*$F$28,0)</f>
        <v>175.15323083499644</v>
      </c>
      <c r="AE803" s="53">
        <f t="shared" si="661"/>
        <v>188.40882734458899</v>
      </c>
      <c r="AF803" s="53">
        <f t="shared" si="661"/>
        <v>190.84533029980918</v>
      </c>
      <c r="AG803" s="53">
        <f t="shared" si="661"/>
        <v>193.31334211124627</v>
      </c>
      <c r="AI803" s="53">
        <f>W803+AC803</f>
        <v>995.19633838397704</v>
      </c>
      <c r="AJ803" s="53">
        <f t="shared" ref="AJ803:AM803" si="662">X803+AD803</f>
        <v>1246.2450193175853</v>
      </c>
      <c r="AK803" s="53">
        <f t="shared" si="662"/>
        <v>1317.1811579021228</v>
      </c>
      <c r="AL803" s="53">
        <f t="shared" si="662"/>
        <v>1298.6429182846355</v>
      </c>
      <c r="AM803" s="53">
        <f t="shared" si="662"/>
        <v>1280.1361875233654</v>
      </c>
    </row>
    <row r="804" spans="1:39">
      <c r="B804" s="43" t="str">
        <f>'8. Input IC huur Gasunie'!B14</f>
        <v>Asset 2</v>
      </c>
      <c r="F804" s="43" t="str">
        <f>'8. Input IC huur Gasunie'!F14</f>
        <v>05 Wegen en terreinvoorzieningen</v>
      </c>
      <c r="G804" s="43">
        <f>'8. Input IC huur Gasunie'!G14</f>
        <v>2022</v>
      </c>
      <c r="H804" s="48">
        <f>'8. Input IC huur Gasunie'!H14</f>
        <v>262071.71435721125</v>
      </c>
      <c r="I804" s="43">
        <f>'8. Input IC huur Gasunie'!I14</f>
        <v>10</v>
      </c>
      <c r="K804" s="49">
        <f t="shared" ref="K804:O819" si="663">IF($I804=0,0,IF($G804&lt;=K$801,VDB(ABS($H804),0,$I804,MAX(0,K$801-$G804-0.5),MIN(K$801-$G804+0.5),1),0))</f>
        <v>13103.585717860564</v>
      </c>
      <c r="L804" s="49">
        <f t="shared" si="658"/>
        <v>26207.171435721128</v>
      </c>
      <c r="M804" s="49">
        <f t="shared" si="658"/>
        <v>26207.171435721128</v>
      </c>
      <c r="N804" s="49">
        <f t="shared" si="658"/>
        <v>26207.171435721128</v>
      </c>
      <c r="O804" s="49">
        <f t="shared" si="658"/>
        <v>26207.171435721128</v>
      </c>
      <c r="Q804" s="53">
        <f t="shared" ref="Q804:Q816" si="664">IF($I804=0,$H804,IF(OR($G804&gt;Q$801,$G804+$I804&lt;=Q$801),0,IF($G804=Q$801,$H804-K804,$H804-K804)))</f>
        <v>248968.1286393507</v>
      </c>
      <c r="R804" s="53">
        <f t="shared" ref="R804:R816" si="665">IF($I804=0,$H804,IF(OR($G804&gt;R$801,$G804+$I804&lt;=R$801),0,IF($G804=R$801,$H804-L804,Q804-L804)))</f>
        <v>222760.95720362957</v>
      </c>
      <c r="S804" s="53">
        <f t="shared" ref="S804:S817" si="666">IF($I804=0,$H804,IF(OR($G804&gt;S$801,$G804+$I804&lt;=S$801),0,IF($G804=S$801,$H804-M804,R804-M804)))</f>
        <v>196553.78576790844</v>
      </c>
      <c r="T804" s="53">
        <f t="shared" ref="T804:T817" si="667">IF($I804=0,$H804,IF(OR($G804&gt;T$801,$G804+$I804&lt;=T$801),0,IF($G804=T$801,$H804-N804,S804-N804)))</f>
        <v>170346.61433218731</v>
      </c>
      <c r="U804" s="53">
        <f t="shared" ref="U804:U817" si="668">IF($I804=0,$H804,IF(OR($G804&gt;U$801,$G804+$I804&lt;=U$801),0,IF($G804=U$801,$H804-O804,T804-O804)))</f>
        <v>144139.44289646618</v>
      </c>
      <c r="W804" s="53">
        <f t="shared" ref="W804:W816" si="669">(K804+Q804*I$16)</f>
        <v>21568.502091598486</v>
      </c>
      <c r="X804" s="53">
        <f t="shared" ref="X804:X817" si="670">(L804+R804*J$16)</f>
        <v>33558.283023440905</v>
      </c>
      <c r="Y804" s="53">
        <f t="shared" ref="Y804:Y817" si="671">(M804+S804*K$16)</f>
        <v>33676.215294901645</v>
      </c>
      <c r="Z804" s="53">
        <f t="shared" ref="Z804:Z817" si="672">(N804+T804*L$16)</f>
        <v>32680.342780344246</v>
      </c>
      <c r="AA804" s="53">
        <f t="shared" ref="AA804:AA817" si="673">(O804+U804*M$16)</f>
        <v>31684.47026578684</v>
      </c>
      <c r="AC804" s="53">
        <f t="shared" ref="AC804:AG819" si="674">IF(AC$801&gt;=$G804,$H804*INDEX($G$40:$M$46,$G804-2019,AC$801-2019)*INDEX($G$49:$M$55,$G804-2019,AC$801-2019)*$F$28,0)</f>
        <v>2620.7171435721125</v>
      </c>
      <c r="AD804" s="53">
        <f t="shared" si="661"/>
        <v>2772.0688000476889</v>
      </c>
      <c r="AE804" s="53">
        <f t="shared" si="661"/>
        <v>2981.8589668352988</v>
      </c>
      <c r="AF804" s="53">
        <f t="shared" si="661"/>
        <v>3020.4203669944127</v>
      </c>
      <c r="AG804" s="53">
        <f t="shared" si="661"/>
        <v>3059.4804431803841</v>
      </c>
      <c r="AI804" s="53">
        <f t="shared" ref="AI804:AI816" si="675">W804+AC804</f>
        <v>24189.2192351706</v>
      </c>
      <c r="AJ804" s="53">
        <f t="shared" ref="AJ804:AJ817" si="676">X804+AD804</f>
        <v>36330.351823488592</v>
      </c>
      <c r="AK804" s="53">
        <f t="shared" ref="AK804:AK817" si="677">Y804+AE804</f>
        <v>36658.074261736947</v>
      </c>
      <c r="AL804" s="53">
        <f t="shared" ref="AL804:AL817" si="678">Z804+AF804</f>
        <v>35700.763147338657</v>
      </c>
      <c r="AM804" s="53">
        <f t="shared" ref="AM804:AM817" si="679">AA804+AG804</f>
        <v>34743.950708967226</v>
      </c>
    </row>
    <row r="805" spans="1:39">
      <c r="B805" s="43" t="str">
        <f>'8. Input IC huur Gasunie'!B15</f>
        <v>Asset 3</v>
      </c>
      <c r="F805" s="43" t="str">
        <f>'8. Input IC huur Gasunie'!F15</f>
        <v>06 Utiliteitsgebouwen</v>
      </c>
      <c r="G805" s="43">
        <f>'8. Input IC huur Gasunie'!G15</f>
        <v>2022</v>
      </c>
      <c r="H805" s="48">
        <f>'8. Input IC huur Gasunie'!H15</f>
        <v>122473.44778654278</v>
      </c>
      <c r="I805" s="43">
        <f>'8. Input IC huur Gasunie'!I15</f>
        <v>30</v>
      </c>
      <c r="K805" s="49">
        <f t="shared" si="663"/>
        <v>2041.224129775713</v>
      </c>
      <c r="L805" s="49">
        <f t="shared" si="658"/>
        <v>4082.448259551426</v>
      </c>
      <c r="M805" s="49">
        <f t="shared" si="658"/>
        <v>4082.448259551426</v>
      </c>
      <c r="N805" s="49">
        <f t="shared" si="658"/>
        <v>4082.448259551426</v>
      </c>
      <c r="O805" s="49">
        <f t="shared" si="658"/>
        <v>4082.448259551426</v>
      </c>
      <c r="Q805" s="53">
        <f t="shared" si="664"/>
        <v>120432.22365676706</v>
      </c>
      <c r="R805" s="53">
        <f t="shared" si="665"/>
        <v>116349.77539721564</v>
      </c>
      <c r="S805" s="53">
        <f t="shared" si="666"/>
        <v>112267.32713766421</v>
      </c>
      <c r="T805" s="53">
        <f t="shared" si="667"/>
        <v>108184.87887811278</v>
      </c>
      <c r="U805" s="53">
        <f t="shared" si="668"/>
        <v>104102.43061856135</v>
      </c>
      <c r="W805" s="53">
        <f t="shared" si="669"/>
        <v>6135.9197341057934</v>
      </c>
      <c r="X805" s="53">
        <f t="shared" si="670"/>
        <v>7921.9908476595419</v>
      </c>
      <c r="Y805" s="53">
        <f t="shared" si="671"/>
        <v>8348.6066907826662</v>
      </c>
      <c r="Z805" s="53">
        <f t="shared" si="672"/>
        <v>8193.4736569197121</v>
      </c>
      <c r="AA805" s="53">
        <f t="shared" si="673"/>
        <v>8038.3406230567571</v>
      </c>
      <c r="AC805" s="53">
        <f t="shared" si="674"/>
        <v>1224.7344778654278</v>
      </c>
      <c r="AD805" s="53">
        <f t="shared" si="661"/>
        <v>1295.4653434311119</v>
      </c>
      <c r="AE805" s="53">
        <f t="shared" si="661"/>
        <v>1393.506160621979</v>
      </c>
      <c r="AF805" s="53">
        <f t="shared" si="661"/>
        <v>1411.5269822911421</v>
      </c>
      <c r="AG805" s="53">
        <f t="shared" si="661"/>
        <v>1429.7808492261308</v>
      </c>
      <c r="AI805" s="53">
        <f t="shared" si="675"/>
        <v>7360.6542119712212</v>
      </c>
      <c r="AJ805" s="53">
        <f t="shared" si="676"/>
        <v>9217.4561910906541</v>
      </c>
      <c r="AK805" s="53">
        <f t="shared" si="677"/>
        <v>9742.112851404645</v>
      </c>
      <c r="AL805" s="53">
        <f t="shared" si="678"/>
        <v>9605.0006392108535</v>
      </c>
      <c r="AM805" s="53">
        <f t="shared" si="679"/>
        <v>9468.1214722828881</v>
      </c>
    </row>
    <row r="806" spans="1:39">
      <c r="A806" s="243"/>
      <c r="B806" s="43" t="str">
        <f>'8. Input IC huur Gasunie'!B16</f>
        <v>Asset 4</v>
      </c>
      <c r="F806" s="43" t="str">
        <f>'8. Input IC huur Gasunie'!F16</f>
        <v>08 Inrichting gebouwen</v>
      </c>
      <c r="G806" s="43">
        <f>'8. Input IC huur Gasunie'!G16</f>
        <v>2022</v>
      </c>
      <c r="H806" s="48">
        <f>'8. Input IC huur Gasunie'!H16</f>
        <v>36759.559841941234</v>
      </c>
      <c r="I806" s="43">
        <f>'8. Input IC huur Gasunie'!I16</f>
        <v>10</v>
      </c>
      <c r="K806" s="49">
        <f t="shared" si="663"/>
        <v>1837.9779920970618</v>
      </c>
      <c r="L806" s="49">
        <f t="shared" si="658"/>
        <v>3675.9559841941236</v>
      </c>
      <c r="M806" s="49">
        <f t="shared" si="658"/>
        <v>3675.9559841941236</v>
      </c>
      <c r="N806" s="49">
        <f t="shared" si="658"/>
        <v>3675.9559841941236</v>
      </c>
      <c r="O806" s="49">
        <f t="shared" si="658"/>
        <v>3675.9559841941236</v>
      </c>
      <c r="Q806" s="53">
        <f t="shared" si="664"/>
        <v>34921.581849844173</v>
      </c>
      <c r="R806" s="53">
        <f t="shared" si="665"/>
        <v>31245.62586565005</v>
      </c>
      <c r="S806" s="53">
        <f t="shared" si="666"/>
        <v>27569.669881455928</v>
      </c>
      <c r="T806" s="53">
        <f t="shared" si="667"/>
        <v>23893.713897261805</v>
      </c>
      <c r="U806" s="53">
        <f t="shared" si="668"/>
        <v>20217.757913067682</v>
      </c>
      <c r="W806" s="53">
        <f t="shared" si="669"/>
        <v>3025.3117749917637</v>
      </c>
      <c r="X806" s="53">
        <f t="shared" si="670"/>
        <v>4707.0616377605756</v>
      </c>
      <c r="Y806" s="53">
        <f t="shared" si="671"/>
        <v>4723.6034396894484</v>
      </c>
      <c r="Z806" s="53">
        <f t="shared" si="672"/>
        <v>4583.9171122900725</v>
      </c>
      <c r="AA806" s="53">
        <f t="shared" si="673"/>
        <v>4444.2307848906958</v>
      </c>
      <c r="AC806" s="53">
        <f t="shared" si="674"/>
        <v>367.59559841941234</v>
      </c>
      <c r="AD806" s="53">
        <f t="shared" si="661"/>
        <v>388.82497941933025</v>
      </c>
      <c r="AE806" s="53">
        <f t="shared" si="661"/>
        <v>418.25125386178524</v>
      </c>
      <c r="AF806" s="53">
        <f t="shared" si="661"/>
        <v>423.66007907672576</v>
      </c>
      <c r="AG806" s="53">
        <f t="shared" si="661"/>
        <v>429.1388512193459</v>
      </c>
      <c r="AI806" s="53">
        <f t="shared" si="675"/>
        <v>3392.9073734111762</v>
      </c>
      <c r="AJ806" s="53">
        <f t="shared" si="676"/>
        <v>5095.8866171799054</v>
      </c>
      <c r="AK806" s="53">
        <f t="shared" si="677"/>
        <v>5141.8546935512331</v>
      </c>
      <c r="AL806" s="53">
        <f t="shared" si="678"/>
        <v>5007.5771913667986</v>
      </c>
      <c r="AM806" s="53">
        <f t="shared" si="679"/>
        <v>4873.3696361100419</v>
      </c>
    </row>
    <row r="807" spans="1:39">
      <c r="A807" s="243"/>
      <c r="B807" s="43" t="str">
        <f>'8. Input IC huur Gasunie'!B17</f>
        <v>Asset 5</v>
      </c>
      <c r="F807" s="43" t="str">
        <f>'8. Input IC huur Gasunie'!F17</f>
        <v>10 Gereedschap</v>
      </c>
      <c r="G807" s="43">
        <f>'8. Input IC huur Gasunie'!G17</f>
        <v>2022</v>
      </c>
      <c r="H807" s="48">
        <f>'8. Input IC huur Gasunie'!H17</f>
        <v>21601.372149086525</v>
      </c>
      <c r="I807" s="43">
        <f>'8. Input IC huur Gasunie'!I17</f>
        <v>10</v>
      </c>
      <c r="K807" s="49">
        <f t="shared" si="663"/>
        <v>1080.0686074543262</v>
      </c>
      <c r="L807" s="49">
        <f t="shared" si="658"/>
        <v>2160.1372149086524</v>
      </c>
      <c r="M807" s="49">
        <f t="shared" si="658"/>
        <v>2160.1372149086524</v>
      </c>
      <c r="N807" s="49">
        <f t="shared" si="658"/>
        <v>2160.1372149086524</v>
      </c>
      <c r="O807" s="49">
        <f t="shared" si="658"/>
        <v>2160.1372149086524</v>
      </c>
      <c r="Q807" s="53">
        <f t="shared" si="664"/>
        <v>20521.303541632198</v>
      </c>
      <c r="R807" s="53">
        <f t="shared" si="665"/>
        <v>18361.166326723545</v>
      </c>
      <c r="S807" s="53">
        <f t="shared" si="666"/>
        <v>16201.029111814893</v>
      </c>
      <c r="T807" s="53">
        <f t="shared" si="667"/>
        <v>14040.89189690624</v>
      </c>
      <c r="U807" s="53">
        <f t="shared" si="668"/>
        <v>11880.754681997587</v>
      </c>
      <c r="W807" s="53">
        <f t="shared" si="669"/>
        <v>1777.7929278698211</v>
      </c>
      <c r="X807" s="53">
        <f t="shared" si="670"/>
        <v>2766.0557036905293</v>
      </c>
      <c r="Y807" s="53">
        <f t="shared" si="671"/>
        <v>2775.7763211576184</v>
      </c>
      <c r="Z807" s="53">
        <f t="shared" si="672"/>
        <v>2693.6911069910893</v>
      </c>
      <c r="AA807" s="53">
        <f t="shared" si="673"/>
        <v>2611.6058928245607</v>
      </c>
      <c r="AC807" s="53">
        <f t="shared" si="674"/>
        <v>216.01372149086524</v>
      </c>
      <c r="AD807" s="53">
        <f t="shared" si="661"/>
        <v>228.48894593440571</v>
      </c>
      <c r="AE807" s="53">
        <f t="shared" si="661"/>
        <v>245.78098936272156</v>
      </c>
      <c r="AF807" s="53">
        <f t="shared" si="661"/>
        <v>248.95942911716025</v>
      </c>
      <c r="AG807" s="53">
        <f t="shared" si="661"/>
        <v>252.17897245450334</v>
      </c>
      <c r="AI807" s="53">
        <f t="shared" si="675"/>
        <v>1993.8066493606864</v>
      </c>
      <c r="AJ807" s="53">
        <f t="shared" si="676"/>
        <v>2994.5446496249351</v>
      </c>
      <c r="AK807" s="53">
        <f t="shared" si="677"/>
        <v>3021.5573105203398</v>
      </c>
      <c r="AL807" s="53">
        <f t="shared" si="678"/>
        <v>2942.6505361082495</v>
      </c>
      <c r="AM807" s="53">
        <f t="shared" si="679"/>
        <v>2863.784865279064</v>
      </c>
    </row>
    <row r="808" spans="1:39">
      <c r="A808" s="243"/>
      <c r="B808" s="43" t="str">
        <f>'8. Input IC huur Gasunie'!B18</f>
        <v>Asset 6</v>
      </c>
      <c r="F808" s="43" t="str">
        <f>'8. Input IC huur Gasunie'!F18</f>
        <v>11 Werktuigen</v>
      </c>
      <c r="G808" s="43">
        <f>'8. Input IC huur Gasunie'!G18</f>
        <v>2022</v>
      </c>
      <c r="H808" s="48">
        <f>'8. Input IC huur Gasunie'!H18</f>
        <v>27449.908957678137</v>
      </c>
      <c r="I808" s="43">
        <f>'8. Input IC huur Gasunie'!I18</f>
        <v>10</v>
      </c>
      <c r="K808" s="49">
        <f t="shared" si="663"/>
        <v>1372.495447883907</v>
      </c>
      <c r="L808" s="49">
        <f t="shared" si="658"/>
        <v>2744.990895767814</v>
      </c>
      <c r="M808" s="49">
        <f t="shared" si="658"/>
        <v>2744.990895767814</v>
      </c>
      <c r="N808" s="49">
        <f t="shared" si="658"/>
        <v>2744.990895767814</v>
      </c>
      <c r="O808" s="49">
        <f t="shared" si="658"/>
        <v>2744.990895767814</v>
      </c>
      <c r="Q808" s="53">
        <f t="shared" si="664"/>
        <v>26077.413509794231</v>
      </c>
      <c r="R808" s="53">
        <f t="shared" si="665"/>
        <v>23332.422614026418</v>
      </c>
      <c r="S808" s="53">
        <f t="shared" si="666"/>
        <v>20587.431718258606</v>
      </c>
      <c r="T808" s="53">
        <f t="shared" si="667"/>
        <v>17842.440822490793</v>
      </c>
      <c r="U808" s="53">
        <f t="shared" si="668"/>
        <v>15097.449926722978</v>
      </c>
      <c r="W808" s="53">
        <f t="shared" si="669"/>
        <v>2259.127507216911</v>
      </c>
      <c r="X808" s="53">
        <f t="shared" si="670"/>
        <v>3514.9608420306859</v>
      </c>
      <c r="Y808" s="53">
        <f t="shared" si="671"/>
        <v>3527.3133010616411</v>
      </c>
      <c r="Z808" s="53">
        <f t="shared" si="672"/>
        <v>3423.0036470224641</v>
      </c>
      <c r="AA808" s="53">
        <f t="shared" si="673"/>
        <v>3318.693992983287</v>
      </c>
      <c r="AC808" s="53">
        <f t="shared" si="674"/>
        <v>274.49908957678139</v>
      </c>
      <c r="AD808" s="53">
        <f t="shared" si="661"/>
        <v>290.35196099801971</v>
      </c>
      <c r="AE808" s="53">
        <f t="shared" si="661"/>
        <v>312.32579740634986</v>
      </c>
      <c r="AF808" s="53">
        <f t="shared" si="661"/>
        <v>316.36479461840867</v>
      </c>
      <c r="AG808" s="53">
        <f t="shared" si="661"/>
        <v>320.45602414241392</v>
      </c>
      <c r="AI808" s="53">
        <f t="shared" si="675"/>
        <v>2533.6265967936924</v>
      </c>
      <c r="AJ808" s="53">
        <f t="shared" si="676"/>
        <v>3805.3128030287057</v>
      </c>
      <c r="AK808" s="53">
        <f t="shared" si="677"/>
        <v>3839.6390984679911</v>
      </c>
      <c r="AL808" s="53">
        <f t="shared" si="678"/>
        <v>3739.3684416408728</v>
      </c>
      <c r="AM808" s="53">
        <f t="shared" si="679"/>
        <v>3639.1500171257007</v>
      </c>
    </row>
    <row r="809" spans="1:39">
      <c r="A809" s="243"/>
      <c r="B809" s="43" t="str">
        <f>'8. Input IC huur Gasunie'!B19</f>
        <v>Asset 7</v>
      </c>
      <c r="F809" s="43" t="str">
        <f>'8. Input IC huur Gasunie'!F19</f>
        <v>13 Aanhangwagens</v>
      </c>
      <c r="G809" s="43">
        <f>'8. Input IC huur Gasunie'!G19</f>
        <v>2022</v>
      </c>
      <c r="H809" s="48">
        <f>'8. Input IC huur Gasunie'!H19</f>
        <v>5479.9654928677874</v>
      </c>
      <c r="I809" s="43">
        <f>'8. Input IC huur Gasunie'!I19</f>
        <v>10</v>
      </c>
      <c r="K809" s="49">
        <f t="shared" si="663"/>
        <v>273.99827464338938</v>
      </c>
      <c r="L809" s="49">
        <f t="shared" si="658"/>
        <v>547.99654928677865</v>
      </c>
      <c r="M809" s="49">
        <f t="shared" si="658"/>
        <v>547.99654928677865</v>
      </c>
      <c r="N809" s="49">
        <f t="shared" si="658"/>
        <v>547.99654928677865</v>
      </c>
      <c r="O809" s="49">
        <f t="shared" si="658"/>
        <v>547.99654928677865</v>
      </c>
      <c r="Q809" s="53">
        <f t="shared" si="664"/>
        <v>5205.9672182243976</v>
      </c>
      <c r="R809" s="53">
        <f t="shared" si="665"/>
        <v>4657.9706689376189</v>
      </c>
      <c r="S809" s="53">
        <f t="shared" si="666"/>
        <v>4109.9741196508403</v>
      </c>
      <c r="T809" s="53">
        <f t="shared" si="667"/>
        <v>3561.9775703640616</v>
      </c>
      <c r="U809" s="53">
        <f t="shared" si="668"/>
        <v>3013.981021077283</v>
      </c>
      <c r="W809" s="53">
        <f t="shared" si="669"/>
        <v>451.00116006301892</v>
      </c>
      <c r="X809" s="53">
        <f t="shared" si="670"/>
        <v>701.7095813617201</v>
      </c>
      <c r="Y809" s="53">
        <f t="shared" si="671"/>
        <v>704.17556583351052</v>
      </c>
      <c r="Z809" s="53">
        <f t="shared" si="672"/>
        <v>683.35169696061303</v>
      </c>
      <c r="AA809" s="53">
        <f t="shared" si="673"/>
        <v>662.52782808771542</v>
      </c>
      <c r="AC809" s="53">
        <f t="shared" si="674"/>
        <v>54.799654928677874</v>
      </c>
      <c r="AD809" s="53">
        <f t="shared" si="661"/>
        <v>57.964444600118881</v>
      </c>
      <c r="AE809" s="53">
        <f t="shared" si="661"/>
        <v>62.351193767455889</v>
      </c>
      <c r="AF809" s="53">
        <f t="shared" si="661"/>
        <v>63.157519405256615</v>
      </c>
      <c r="AG809" s="53">
        <f t="shared" si="661"/>
        <v>63.97427244620539</v>
      </c>
      <c r="AI809" s="53">
        <f t="shared" si="675"/>
        <v>505.80081499169677</v>
      </c>
      <c r="AJ809" s="53">
        <f t="shared" si="676"/>
        <v>759.67402596183899</v>
      </c>
      <c r="AK809" s="53">
        <f t="shared" si="677"/>
        <v>766.52675960096644</v>
      </c>
      <c r="AL809" s="53">
        <f t="shared" si="678"/>
        <v>746.50921636586963</v>
      </c>
      <c r="AM809" s="53">
        <f t="shared" si="679"/>
        <v>726.50210053392084</v>
      </c>
    </row>
    <row r="810" spans="1:39">
      <c r="A810" s="243"/>
      <c r="B810" s="43" t="str">
        <f>'8. Input IC huur Gasunie'!B20</f>
        <v>Asset 8</v>
      </c>
      <c r="F810" s="43" t="str">
        <f>'8. Input IC huur Gasunie'!F20</f>
        <v>20 Kantoorgebouwen</v>
      </c>
      <c r="G810" s="43">
        <f>'8. Input IC huur Gasunie'!G20</f>
        <v>2022</v>
      </c>
      <c r="H810" s="48">
        <f>'8. Input IC huur Gasunie'!H20</f>
        <v>1724824.7392113775</v>
      </c>
      <c r="I810" s="43">
        <f>'8. Input IC huur Gasunie'!I20</f>
        <v>30</v>
      </c>
      <c r="K810" s="49">
        <f t="shared" si="663"/>
        <v>28747.07898685629</v>
      </c>
      <c r="L810" s="49">
        <f t="shared" si="658"/>
        <v>57494.157973712579</v>
      </c>
      <c r="M810" s="49">
        <f t="shared" si="658"/>
        <v>57494.157973712579</v>
      </c>
      <c r="N810" s="49">
        <f t="shared" si="658"/>
        <v>57494.157973712579</v>
      </c>
      <c r="O810" s="49">
        <f t="shared" si="658"/>
        <v>57494.157973712579</v>
      </c>
      <c r="Q810" s="53">
        <f t="shared" si="664"/>
        <v>1696077.6602245211</v>
      </c>
      <c r="R810" s="53">
        <f t="shared" si="665"/>
        <v>1638583.5022508085</v>
      </c>
      <c r="S810" s="53">
        <f t="shared" si="666"/>
        <v>1581089.344277096</v>
      </c>
      <c r="T810" s="53">
        <f t="shared" si="667"/>
        <v>1523595.1863033834</v>
      </c>
      <c r="U810" s="53">
        <f t="shared" si="668"/>
        <v>1466101.0283296709</v>
      </c>
      <c r="W810" s="53">
        <f t="shared" si="669"/>
        <v>86413.719434490005</v>
      </c>
      <c r="X810" s="53">
        <f t="shared" si="670"/>
        <v>111567.41354798927</v>
      </c>
      <c r="Y810" s="53">
        <f t="shared" si="671"/>
        <v>117575.55305624224</v>
      </c>
      <c r="Z810" s="53">
        <f t="shared" si="672"/>
        <v>115390.77505324114</v>
      </c>
      <c r="AA810" s="53">
        <f t="shared" si="673"/>
        <v>113205.99705024008</v>
      </c>
      <c r="AC810" s="53">
        <f t="shared" si="674"/>
        <v>17248.247392113775</v>
      </c>
      <c r="AD810" s="53">
        <f t="shared" si="661"/>
        <v>18244.368175503128</v>
      </c>
      <c r="AE810" s="53">
        <f t="shared" si="661"/>
        <v>19625.101959025211</v>
      </c>
      <c r="AF810" s="53">
        <f t="shared" si="661"/>
        <v>19878.893777559322</v>
      </c>
      <c r="AG810" s="53">
        <f t="shared" si="661"/>
        <v>20135.967631890715</v>
      </c>
      <c r="AI810" s="53">
        <f t="shared" si="675"/>
        <v>103661.96682660378</v>
      </c>
      <c r="AJ810" s="53">
        <f t="shared" si="676"/>
        <v>129811.7817234924</v>
      </c>
      <c r="AK810" s="53">
        <f t="shared" si="677"/>
        <v>137200.65501526743</v>
      </c>
      <c r="AL810" s="53">
        <f t="shared" si="678"/>
        <v>135269.66883080045</v>
      </c>
      <c r="AM810" s="53">
        <f t="shared" si="679"/>
        <v>133341.96468213078</v>
      </c>
    </row>
    <row r="811" spans="1:39">
      <c r="A811" s="243"/>
      <c r="B811" s="43" t="str">
        <f>'8. Input IC huur Gasunie'!B21</f>
        <v>Asset 9</v>
      </c>
      <c r="F811" s="43" t="str">
        <f>'8. Input IC huur Gasunie'!F21</f>
        <v>37 ICT middelen 1</v>
      </c>
      <c r="G811" s="43">
        <f>'8. Input IC huur Gasunie'!G21</f>
        <v>2022</v>
      </c>
      <c r="H811" s="48">
        <f>'8. Input IC huur Gasunie'!H21</f>
        <v>4619134.1750409743</v>
      </c>
      <c r="I811" s="43">
        <f>'8. Input IC huur Gasunie'!I21</f>
        <v>5</v>
      </c>
      <c r="K811" s="49">
        <f t="shared" si="663"/>
        <v>461913.41750409745</v>
      </c>
      <c r="L811" s="49">
        <f t="shared" si="658"/>
        <v>923826.8350081949</v>
      </c>
      <c r="M811" s="49">
        <f t="shared" si="658"/>
        <v>923826.8350081949</v>
      </c>
      <c r="N811" s="49">
        <f t="shared" si="658"/>
        <v>923826.8350081949</v>
      </c>
      <c r="O811" s="49">
        <f t="shared" si="658"/>
        <v>923826.8350081949</v>
      </c>
      <c r="Q811" s="53">
        <f t="shared" si="664"/>
        <v>4157220.7575368769</v>
      </c>
      <c r="R811" s="53">
        <f t="shared" si="665"/>
        <v>3233393.9225286823</v>
      </c>
      <c r="S811" s="53">
        <f t="shared" si="666"/>
        <v>2309567.0875204876</v>
      </c>
      <c r="T811" s="53">
        <f t="shared" si="667"/>
        <v>1385740.2525122927</v>
      </c>
      <c r="U811" s="53">
        <f t="shared" si="668"/>
        <v>461913.4175040978</v>
      </c>
      <c r="W811" s="53">
        <f t="shared" si="669"/>
        <v>603258.92326035129</v>
      </c>
      <c r="X811" s="53">
        <f t="shared" si="670"/>
        <v>1030528.8344516414</v>
      </c>
      <c r="Y811" s="53">
        <f t="shared" si="671"/>
        <v>1011590.3843339734</v>
      </c>
      <c r="Z811" s="53">
        <f t="shared" si="672"/>
        <v>976484.96460366203</v>
      </c>
      <c r="AA811" s="53">
        <f t="shared" si="673"/>
        <v>941379.54487335065</v>
      </c>
      <c r="AC811" s="53">
        <f t="shared" si="674"/>
        <v>46191.341750409745</v>
      </c>
      <c r="AD811" s="53">
        <f t="shared" si="661"/>
        <v>48858.984119179418</v>
      </c>
      <c r="AE811" s="53">
        <f t="shared" si="661"/>
        <v>52556.632037318916</v>
      </c>
      <c r="AF811" s="53">
        <f t="shared" si="661"/>
        <v>53236.294402825508</v>
      </c>
      <c r="AG811" s="53">
        <f t="shared" si="661"/>
        <v>53924.746162042844</v>
      </c>
      <c r="AI811" s="53">
        <f t="shared" si="675"/>
        <v>649450.2650107611</v>
      </c>
      <c r="AJ811" s="53">
        <f t="shared" si="676"/>
        <v>1079387.8185708208</v>
      </c>
      <c r="AK811" s="53">
        <f t="shared" si="677"/>
        <v>1064147.0163712923</v>
      </c>
      <c r="AL811" s="53">
        <f t="shared" si="678"/>
        <v>1029721.2590064876</v>
      </c>
      <c r="AM811" s="53">
        <f t="shared" si="679"/>
        <v>995304.29103539349</v>
      </c>
    </row>
    <row r="812" spans="1:39">
      <c r="A812" s="243"/>
      <c r="B812" s="43" t="str">
        <f>'8. Input IC huur Gasunie'!B22</f>
        <v>Asset 10</v>
      </c>
      <c r="F812" s="43" t="str">
        <f>'8. Input IC huur Gasunie'!F22</f>
        <v>38 ICT middelen 2</v>
      </c>
      <c r="G812" s="43">
        <f>'8. Input IC huur Gasunie'!G22</f>
        <v>2022</v>
      </c>
      <c r="H812" s="48">
        <f>'8. Input IC huur Gasunie'!H22</f>
        <v>7088725.540284886</v>
      </c>
      <c r="I812" s="43">
        <f>'8. Input IC huur Gasunie'!I22</f>
        <v>10</v>
      </c>
      <c r="K812" s="49">
        <f t="shared" si="663"/>
        <v>354436.27701424435</v>
      </c>
      <c r="L812" s="49">
        <f t="shared" si="658"/>
        <v>708872.55402848858</v>
      </c>
      <c r="M812" s="49">
        <f t="shared" si="658"/>
        <v>708872.55402848858</v>
      </c>
      <c r="N812" s="49">
        <f t="shared" si="658"/>
        <v>708872.55402848858</v>
      </c>
      <c r="O812" s="49">
        <f t="shared" si="658"/>
        <v>708872.55402848858</v>
      </c>
      <c r="Q812" s="53">
        <f t="shared" si="664"/>
        <v>6734289.2632706417</v>
      </c>
      <c r="R812" s="53">
        <f t="shared" si="665"/>
        <v>6025416.709242153</v>
      </c>
      <c r="S812" s="53">
        <f t="shared" si="666"/>
        <v>5316544.1552136643</v>
      </c>
      <c r="T812" s="53">
        <f t="shared" si="667"/>
        <v>4607671.6011851756</v>
      </c>
      <c r="U812" s="53">
        <f t="shared" si="668"/>
        <v>3898799.0471566869</v>
      </c>
      <c r="W812" s="53">
        <f t="shared" si="669"/>
        <v>583402.11196544615</v>
      </c>
      <c r="X812" s="53">
        <f t="shared" si="670"/>
        <v>907711.3054334796</v>
      </c>
      <c r="Y812" s="53">
        <f t="shared" si="671"/>
        <v>910901.23192660778</v>
      </c>
      <c r="Z812" s="53">
        <f t="shared" si="672"/>
        <v>883964.07487352518</v>
      </c>
      <c r="AA812" s="53">
        <f t="shared" si="673"/>
        <v>857026.9178204427</v>
      </c>
      <c r="AC812" s="53">
        <f t="shared" si="674"/>
        <v>70887.255402848867</v>
      </c>
      <c r="AD812" s="53">
        <f t="shared" si="661"/>
        <v>74981.136176874192</v>
      </c>
      <c r="AE812" s="53">
        <f t="shared" si="661"/>
        <v>80655.708562740037</v>
      </c>
      <c r="AF812" s="53">
        <f t="shared" si="661"/>
        <v>81698.748185873381</v>
      </c>
      <c r="AG812" s="53">
        <f t="shared" si="661"/>
        <v>82755.276397413079</v>
      </c>
      <c r="AI812" s="53">
        <f t="shared" si="675"/>
        <v>654289.36736829497</v>
      </c>
      <c r="AJ812" s="53">
        <f t="shared" si="676"/>
        <v>982692.44161035377</v>
      </c>
      <c r="AK812" s="53">
        <f t="shared" si="677"/>
        <v>991556.94048934779</v>
      </c>
      <c r="AL812" s="53">
        <f t="shared" si="678"/>
        <v>965662.82305939856</v>
      </c>
      <c r="AM812" s="53">
        <f t="shared" si="679"/>
        <v>939782.19421785581</v>
      </c>
    </row>
    <row r="813" spans="1:39">
      <c r="A813" s="243"/>
      <c r="B813" s="43" t="str">
        <f>'8. Input IC huur Gasunie'!B23</f>
        <v>Asset 11</v>
      </c>
      <c r="F813" s="43" t="str">
        <f>'8. Input IC huur Gasunie'!F23</f>
        <v>05 Wegen en terreinvoorzieningen</v>
      </c>
      <c r="G813" s="43">
        <f>'8. Input IC huur Gasunie'!G23</f>
        <v>2023</v>
      </c>
      <c r="H813" s="48">
        <f>'8. Input IC huur Gasunie'!H23</f>
        <v>11177.445801540334</v>
      </c>
      <c r="I813" s="43">
        <f>'8. Input IC huur Gasunie'!I23</f>
        <v>10</v>
      </c>
      <c r="K813" s="49">
        <f t="shared" si="663"/>
        <v>0</v>
      </c>
      <c r="L813" s="49">
        <f t="shared" si="658"/>
        <v>558.87229007701671</v>
      </c>
      <c r="M813" s="49">
        <f t="shared" si="658"/>
        <v>1117.7445801540334</v>
      </c>
      <c r="N813" s="49">
        <f t="shared" si="658"/>
        <v>1117.7445801540334</v>
      </c>
      <c r="O813" s="49">
        <f t="shared" si="658"/>
        <v>1117.7445801540334</v>
      </c>
      <c r="Q813" s="53">
        <f t="shared" si="664"/>
        <v>0</v>
      </c>
      <c r="R813" s="53">
        <f t="shared" si="665"/>
        <v>10618.573511463317</v>
      </c>
      <c r="S813" s="53">
        <f t="shared" si="666"/>
        <v>9500.8289313092828</v>
      </c>
      <c r="T813" s="53">
        <f t="shared" si="667"/>
        <v>8383.0843511552484</v>
      </c>
      <c r="U813" s="53">
        <f t="shared" si="668"/>
        <v>7265.339771001215</v>
      </c>
      <c r="W813" s="53">
        <f t="shared" si="669"/>
        <v>0</v>
      </c>
      <c r="X813" s="53">
        <f t="shared" si="670"/>
        <v>909.28521595530617</v>
      </c>
      <c r="Y813" s="53">
        <f t="shared" si="671"/>
        <v>1478.7760795437862</v>
      </c>
      <c r="Z813" s="53">
        <f t="shared" si="672"/>
        <v>1436.301785497933</v>
      </c>
      <c r="AA813" s="53">
        <f t="shared" si="673"/>
        <v>1393.8274914520796</v>
      </c>
      <c r="AC813" s="53">
        <f t="shared" si="674"/>
        <v>0</v>
      </c>
      <c r="AD813" s="53">
        <f t="shared" si="661"/>
        <v>111.77445801540334</v>
      </c>
      <c r="AE813" s="53">
        <f t="shared" si="661"/>
        <v>120.23354899800908</v>
      </c>
      <c r="AF813" s="53">
        <f t="shared" si="661"/>
        <v>121.78840925365132</v>
      </c>
      <c r="AG813" s="53">
        <f t="shared" si="661"/>
        <v>123.36337696211953</v>
      </c>
      <c r="AI813" s="53">
        <f t="shared" si="675"/>
        <v>0</v>
      </c>
      <c r="AJ813" s="53">
        <f t="shared" si="676"/>
        <v>1021.0596739707095</v>
      </c>
      <c r="AK813" s="53">
        <f t="shared" si="677"/>
        <v>1599.0096285417953</v>
      </c>
      <c r="AL813" s="53">
        <f t="shared" si="678"/>
        <v>1558.0901947515842</v>
      </c>
      <c r="AM813" s="53">
        <f t="shared" si="679"/>
        <v>1517.190868414199</v>
      </c>
    </row>
    <row r="814" spans="1:39">
      <c r="A814" s="243"/>
      <c r="B814" s="43" t="str">
        <f>'8. Input IC huur Gasunie'!B24</f>
        <v>Asset 12</v>
      </c>
      <c r="F814" s="43" t="str">
        <f>'8. Input IC huur Gasunie'!F24</f>
        <v>06 Utiliteitsgebouwen</v>
      </c>
      <c r="G814" s="43">
        <f>'8. Input IC huur Gasunie'!G24</f>
        <v>2023</v>
      </c>
      <c r="H814" s="48">
        <f>'8. Input IC huur Gasunie'!H24</f>
        <v>-4073.7374626236651</v>
      </c>
      <c r="I814" s="43">
        <f>'8. Input IC huur Gasunie'!I24</f>
        <v>30</v>
      </c>
      <c r="K814" s="49">
        <f t="shared" si="663"/>
        <v>0</v>
      </c>
      <c r="L814" s="49">
        <f t="shared" si="658"/>
        <v>67.895624377061083</v>
      </c>
      <c r="M814" s="49">
        <f t="shared" si="658"/>
        <v>135.79124875412217</v>
      </c>
      <c r="N814" s="49">
        <f t="shared" si="658"/>
        <v>135.79124875412217</v>
      </c>
      <c r="O814" s="49">
        <f t="shared" si="658"/>
        <v>135.79124875412217</v>
      </c>
      <c r="Q814" s="53">
        <f t="shared" si="664"/>
        <v>0</v>
      </c>
      <c r="R814" s="53">
        <f t="shared" si="665"/>
        <v>-4141.6330870007259</v>
      </c>
      <c r="S814" s="53">
        <f t="shared" si="666"/>
        <v>-4277.4243357548485</v>
      </c>
      <c r="T814" s="53">
        <f t="shared" si="667"/>
        <v>-4413.215584508971</v>
      </c>
      <c r="U814" s="53">
        <f t="shared" si="668"/>
        <v>-4549.0068332630935</v>
      </c>
      <c r="W814" s="53">
        <f t="shared" si="669"/>
        <v>0</v>
      </c>
      <c r="X814" s="53">
        <f t="shared" si="670"/>
        <v>-68.778267493962872</v>
      </c>
      <c r="Y814" s="53">
        <f t="shared" si="671"/>
        <v>-26.750876004562059</v>
      </c>
      <c r="Z814" s="53">
        <f t="shared" si="672"/>
        <v>-31.910943457218735</v>
      </c>
      <c r="AA814" s="53">
        <f t="shared" si="673"/>
        <v>-37.071010909875383</v>
      </c>
      <c r="AC814" s="53">
        <f t="shared" si="674"/>
        <v>0</v>
      </c>
      <c r="AD814" s="53">
        <f t="shared" si="661"/>
        <v>-40.737374626236651</v>
      </c>
      <c r="AE814" s="53">
        <f t="shared" si="661"/>
        <v>-43.820379137950248</v>
      </c>
      <c r="AF814" s="53">
        <f t="shared" si="661"/>
        <v>-44.387064280962214</v>
      </c>
      <c r="AG814" s="53">
        <f t="shared" si="661"/>
        <v>-44.961077796243615</v>
      </c>
      <c r="AI814" s="53">
        <f t="shared" si="675"/>
        <v>0</v>
      </c>
      <c r="AJ814" s="53">
        <f t="shared" si="676"/>
        <v>-109.51564212019952</v>
      </c>
      <c r="AK814" s="53">
        <f t="shared" si="677"/>
        <v>-70.571255142512314</v>
      </c>
      <c r="AL814" s="53">
        <f t="shared" si="678"/>
        <v>-76.298007738180956</v>
      </c>
      <c r="AM814" s="53">
        <f t="shared" si="679"/>
        <v>-82.032088706118998</v>
      </c>
    </row>
    <row r="815" spans="1:39">
      <c r="A815" s="243"/>
      <c r="B815" s="43" t="str">
        <f>'8. Input IC huur Gasunie'!B25</f>
        <v>Asset 13</v>
      </c>
      <c r="F815" s="43" t="str">
        <f>'8. Input IC huur Gasunie'!F25</f>
        <v>08 Inrichting gebouwen</v>
      </c>
      <c r="G815" s="43">
        <f>'8. Input IC huur Gasunie'!G25</f>
        <v>2023</v>
      </c>
      <c r="H815" s="48">
        <f>'8. Input IC huur Gasunie'!H25</f>
        <v>17573.135050625202</v>
      </c>
      <c r="I815" s="43">
        <f>'8. Input IC huur Gasunie'!I25</f>
        <v>10</v>
      </c>
      <c r="K815" s="49">
        <f t="shared" si="663"/>
        <v>0</v>
      </c>
      <c r="L815" s="49">
        <f t="shared" si="658"/>
        <v>878.65675253126017</v>
      </c>
      <c r="M815" s="49">
        <f t="shared" si="658"/>
        <v>1757.3135050625201</v>
      </c>
      <c r="N815" s="49">
        <f t="shared" si="658"/>
        <v>1757.3135050625201</v>
      </c>
      <c r="O815" s="49">
        <f t="shared" si="658"/>
        <v>1757.3135050625201</v>
      </c>
      <c r="Q815" s="53">
        <f t="shared" si="664"/>
        <v>0</v>
      </c>
      <c r="R815" s="53">
        <f t="shared" si="665"/>
        <v>16694.478298093942</v>
      </c>
      <c r="S815" s="53">
        <f t="shared" si="666"/>
        <v>14937.164793031421</v>
      </c>
      <c r="T815" s="53">
        <f t="shared" si="667"/>
        <v>13179.851287968901</v>
      </c>
      <c r="U815" s="53">
        <f t="shared" si="668"/>
        <v>11422.53778290638</v>
      </c>
      <c r="W815" s="53">
        <f t="shared" si="669"/>
        <v>0</v>
      </c>
      <c r="X815" s="53">
        <f t="shared" si="670"/>
        <v>1429.5745363683602</v>
      </c>
      <c r="Y815" s="53">
        <f t="shared" si="671"/>
        <v>2324.9257671977139</v>
      </c>
      <c r="Z815" s="53">
        <f t="shared" si="672"/>
        <v>2258.1478540053386</v>
      </c>
      <c r="AA815" s="53">
        <f t="shared" si="673"/>
        <v>2191.3699408129623</v>
      </c>
      <c r="AC815" s="53">
        <f t="shared" si="674"/>
        <v>0</v>
      </c>
      <c r="AD815" s="53">
        <f t="shared" si="661"/>
        <v>175.73135050625203</v>
      </c>
      <c r="AE815" s="53">
        <f t="shared" si="661"/>
        <v>189.03069911256517</v>
      </c>
      <c r="AF815" s="53">
        <f t="shared" si="661"/>
        <v>191.47524411348886</v>
      </c>
      <c r="AG815" s="53">
        <f t="shared" si="661"/>
        <v>193.95140197036449</v>
      </c>
      <c r="AI815" s="53">
        <f t="shared" si="675"/>
        <v>0</v>
      </c>
      <c r="AJ815" s="53">
        <f t="shared" si="676"/>
        <v>1605.3058868746123</v>
      </c>
      <c r="AK815" s="53">
        <f t="shared" si="677"/>
        <v>2513.9564663102792</v>
      </c>
      <c r="AL815" s="53">
        <f t="shared" si="678"/>
        <v>2449.6230981188273</v>
      </c>
      <c r="AM815" s="53">
        <f t="shared" si="679"/>
        <v>2385.3213427833271</v>
      </c>
    </row>
    <row r="816" spans="1:39">
      <c r="A816" s="243"/>
      <c r="B816" s="43" t="str">
        <f>'8. Input IC huur Gasunie'!B26</f>
        <v>Asset 14</v>
      </c>
      <c r="F816" s="43" t="str">
        <f>'8. Input IC huur Gasunie'!F26</f>
        <v>10 Gereedschap</v>
      </c>
      <c r="G816" s="43">
        <f>'8. Input IC huur Gasunie'!G26</f>
        <v>2023</v>
      </c>
      <c r="H816" s="48">
        <f>'8. Input IC huur Gasunie'!H26</f>
        <v>66985.050351278842</v>
      </c>
      <c r="I816" s="43">
        <f>'8. Input IC huur Gasunie'!I26</f>
        <v>10</v>
      </c>
      <c r="K816" s="49">
        <f t="shared" si="663"/>
        <v>0</v>
      </c>
      <c r="L816" s="49">
        <f t="shared" si="658"/>
        <v>3349.2525175639421</v>
      </c>
      <c r="M816" s="49">
        <f t="shared" si="658"/>
        <v>6698.5050351278842</v>
      </c>
      <c r="N816" s="49">
        <f t="shared" si="658"/>
        <v>6698.5050351278842</v>
      </c>
      <c r="O816" s="49">
        <f t="shared" si="658"/>
        <v>6698.5050351278842</v>
      </c>
      <c r="Q816" s="53">
        <f t="shared" si="664"/>
        <v>0</v>
      </c>
      <c r="R816" s="53">
        <f t="shared" si="665"/>
        <v>63635.797833714896</v>
      </c>
      <c r="S816" s="53">
        <f t="shared" si="666"/>
        <v>56937.292798587012</v>
      </c>
      <c r="T816" s="53">
        <f t="shared" si="667"/>
        <v>50238.787763459128</v>
      </c>
      <c r="U816" s="53">
        <f t="shared" si="668"/>
        <v>43540.282728331244</v>
      </c>
      <c r="W816" s="53">
        <f t="shared" si="669"/>
        <v>0</v>
      </c>
      <c r="X816" s="53">
        <f t="shared" si="670"/>
        <v>5449.2338460765332</v>
      </c>
      <c r="Y816" s="53">
        <f t="shared" si="671"/>
        <v>8862.1221614741917</v>
      </c>
      <c r="Z816" s="53">
        <f t="shared" si="672"/>
        <v>8607.5789701393314</v>
      </c>
      <c r="AA816" s="53">
        <f t="shared" si="673"/>
        <v>8353.0357788044712</v>
      </c>
      <c r="AC816" s="53">
        <f t="shared" si="674"/>
        <v>0</v>
      </c>
      <c r="AD816" s="53">
        <f t="shared" si="661"/>
        <v>669.85050351278846</v>
      </c>
      <c r="AE816" s="53">
        <f t="shared" si="661"/>
        <v>720.54478961863629</v>
      </c>
      <c r="AF816" s="53">
        <f t="shared" si="661"/>
        <v>729.86287483798446</v>
      </c>
      <c r="AG816" s="53">
        <f t="shared" si="661"/>
        <v>739.30146153538931</v>
      </c>
      <c r="AI816" s="53">
        <f t="shared" si="675"/>
        <v>0</v>
      </c>
      <c r="AJ816" s="53">
        <f t="shared" si="676"/>
        <v>6119.0843495893214</v>
      </c>
      <c r="AK816" s="53">
        <f t="shared" si="677"/>
        <v>9582.6669510928277</v>
      </c>
      <c r="AL816" s="53">
        <f t="shared" si="678"/>
        <v>9337.4418449773166</v>
      </c>
      <c r="AM816" s="53">
        <f t="shared" si="679"/>
        <v>9092.3372403398607</v>
      </c>
    </row>
    <row r="817" spans="1:39">
      <c r="A817" s="243"/>
      <c r="B817" s="43" t="str">
        <f>'8. Input IC huur Gasunie'!B27</f>
        <v>Asset 15</v>
      </c>
      <c r="F817" s="43" t="str">
        <f>'8. Input IC huur Gasunie'!F27</f>
        <v>11 Werktuigen</v>
      </c>
      <c r="G817" s="43">
        <f>'8. Input IC huur Gasunie'!G27</f>
        <v>2023</v>
      </c>
      <c r="H817" s="48">
        <f>'8. Input IC huur Gasunie'!H27</f>
        <v>855785.56065618468</v>
      </c>
      <c r="I817" s="43">
        <f>'8. Input IC huur Gasunie'!I27</f>
        <v>10</v>
      </c>
      <c r="K817" s="49">
        <f>IF($I817=0,0,IF($G817&lt;=K$801,VDB(ABS($H817),0,$I817,MAX(0,K$801-$G817-0.5),MIN(K$801-$G817+0.5),1),0))</f>
        <v>0</v>
      </c>
      <c r="L817" s="49">
        <f t="shared" si="658"/>
        <v>42789.278032809234</v>
      </c>
      <c r="M817" s="49">
        <f t="shared" si="658"/>
        <v>85578.556065618468</v>
      </c>
      <c r="N817" s="49">
        <f t="shared" si="658"/>
        <v>85578.556065618468</v>
      </c>
      <c r="O817" s="49">
        <f t="shared" si="658"/>
        <v>85578.556065618468</v>
      </c>
      <c r="Q817" s="53">
        <f>IF($I817=0,$H817,IF(OR($G817&gt;Q$801,$G817+$I817&lt;=Q$801),0,IF($G817=Q$801,$H817-K817,$H817-K817)))</f>
        <v>0</v>
      </c>
      <c r="R817" s="53">
        <f>IF($I817=0,$H817,IF(OR($G817&gt;R$801,$G817+$I817&lt;=R$801),0,IF($G817=R$801,$H817-L817,Q817-L817)))</f>
        <v>812996.28262337542</v>
      </c>
      <c r="S817" s="53">
        <f t="shared" si="666"/>
        <v>727417.72655775701</v>
      </c>
      <c r="T817" s="53">
        <f t="shared" si="667"/>
        <v>641839.17049213848</v>
      </c>
      <c r="U817" s="53">
        <f t="shared" si="668"/>
        <v>556260.61442651995</v>
      </c>
      <c r="W817" s="53">
        <f>(K817+Q817*I$16)</f>
        <v>0</v>
      </c>
      <c r="X817" s="53">
        <f t="shared" si="670"/>
        <v>69618.155359380617</v>
      </c>
      <c r="Y817" s="53">
        <f t="shared" si="671"/>
        <v>113220.42967481323</v>
      </c>
      <c r="Z817" s="53">
        <f t="shared" si="672"/>
        <v>109968.44454431973</v>
      </c>
      <c r="AA817" s="53">
        <f t="shared" si="673"/>
        <v>106716.45941382623</v>
      </c>
      <c r="AC817" s="53">
        <f>IF(AC$801&gt;=$G817,$H817*INDEX($G$40:$M$46,$G817-2019,AC$801-2019)*INDEX($G$49:$M$55,$G817-2019,AC$801-2019)*$F$28,0)</f>
        <v>0</v>
      </c>
      <c r="AD817" s="53">
        <f t="shared" si="661"/>
        <v>8557.8556065618468</v>
      </c>
      <c r="AE817" s="53">
        <f t="shared" si="661"/>
        <v>9205.5141188664493</v>
      </c>
      <c r="AF817" s="53">
        <f t="shared" si="661"/>
        <v>9324.5598274516287</v>
      </c>
      <c r="AG817" s="53">
        <f t="shared" si="661"/>
        <v>9445.1450351402327</v>
      </c>
      <c r="AI817" s="53">
        <f>W817+AC817</f>
        <v>0</v>
      </c>
      <c r="AJ817" s="53">
        <f t="shared" si="676"/>
        <v>78176.010965942463</v>
      </c>
      <c r="AK817" s="53">
        <f t="shared" si="677"/>
        <v>122425.94379367967</v>
      </c>
      <c r="AL817" s="53">
        <f t="shared" si="678"/>
        <v>119293.00437177136</v>
      </c>
      <c r="AM817" s="53">
        <f t="shared" si="679"/>
        <v>116161.60444896646</v>
      </c>
    </row>
    <row r="818" spans="1:39">
      <c r="A818" s="243"/>
      <c r="B818" s="43" t="str">
        <f>'8. Input IC huur Gasunie'!B28</f>
        <v>Asset 16</v>
      </c>
      <c r="F818" s="43" t="str">
        <f>'8. Input IC huur Gasunie'!F28</f>
        <v>20 Kantoorgebouwen</v>
      </c>
      <c r="G818" s="43">
        <f>'8. Input IC huur Gasunie'!G28</f>
        <v>2023</v>
      </c>
      <c r="H818" s="48">
        <f>'8. Input IC huur Gasunie'!H28</f>
        <v>1174369.6949650343</v>
      </c>
      <c r="I818" s="43">
        <f>'8. Input IC huur Gasunie'!I28</f>
        <v>30</v>
      </c>
      <c r="K818" s="49">
        <f t="shared" si="663"/>
        <v>0</v>
      </c>
      <c r="L818" s="49">
        <f t="shared" si="658"/>
        <v>19572.828249417238</v>
      </c>
      <c r="M818" s="49">
        <f t="shared" si="658"/>
        <v>39145.656498834476</v>
      </c>
      <c r="N818" s="49">
        <f t="shared" si="658"/>
        <v>39145.656498834476</v>
      </c>
      <c r="O818" s="49">
        <f t="shared" si="658"/>
        <v>39145.656498834476</v>
      </c>
      <c r="Q818" s="53">
        <f t="shared" ref="Q818:Q820" si="680">IF($I818=0,$H818,IF(OR($G818&gt;Q$801,$G818+$I818&lt;=Q$801),0,IF($G818=Q$801,$H818-K818,$H818-K818)))</f>
        <v>0</v>
      </c>
      <c r="R818" s="53">
        <f t="shared" ref="R818:R820" si="681">IF($I818=0,$H818,IF(OR($G818&gt;R$801,$G818+$I818&lt;=R$801),0,IF($G818=R$801,$H818-L818,Q818-L818)))</f>
        <v>1154796.866715617</v>
      </c>
      <c r="S818" s="53">
        <f t="shared" ref="S818:S820" si="682">IF($I818=0,$H818,IF(OR($G818&gt;S$801,$G818+$I818&lt;=S$801),0,IF($G818=S$801,$H818-M818,R818-M818)))</f>
        <v>1115651.2102167825</v>
      </c>
      <c r="T818" s="53">
        <f t="shared" ref="T818:T820" si="683">IF($I818=0,$H818,IF(OR($G818&gt;T$801,$G818+$I818&lt;=T$801),0,IF($G818=T$801,$H818-N818,S818-N818)))</f>
        <v>1076505.553717948</v>
      </c>
      <c r="U818" s="53">
        <f t="shared" ref="U818:U820" si="684">IF($I818=0,$H818,IF(OR($G818&gt;U$801,$G818+$I818&lt;=U$801),0,IF($G818=U$801,$H818-O818,T818-O818)))</f>
        <v>1037359.8972191135</v>
      </c>
      <c r="W818" s="53">
        <f t="shared" ref="W818:W820" si="685">(K818+Q818*I$16)</f>
        <v>0</v>
      </c>
      <c r="X818" s="53">
        <f t="shared" ref="X818:X820" si="686">(L818+R818*J$16)</f>
        <v>57681.124851032604</v>
      </c>
      <c r="Y818" s="53">
        <f t="shared" ref="Y818:Y820" si="687">(M818+S818*K$16)</f>
        <v>81540.402487072221</v>
      </c>
      <c r="Z818" s="53">
        <f t="shared" ref="Z818:Z820" si="688">(N818+T818*L$16)</f>
        <v>80052.867540116509</v>
      </c>
      <c r="AA818" s="53">
        <f t="shared" ref="AA818:AA820" si="689">(O818+U818*M$16)</f>
        <v>78565.332593160798</v>
      </c>
      <c r="AC818" s="53">
        <f t="shared" si="674"/>
        <v>0</v>
      </c>
      <c r="AD818" s="53">
        <f t="shared" si="661"/>
        <v>11743.696949650343</v>
      </c>
      <c r="AE818" s="53">
        <f t="shared" si="661"/>
        <v>12632.459934799881</v>
      </c>
      <c r="AF818" s="53">
        <f t="shared" si="661"/>
        <v>12795.822906676713</v>
      </c>
      <c r="AG818" s="53">
        <f t="shared" si="661"/>
        <v>12961.298488505856</v>
      </c>
      <c r="AI818" s="53">
        <f t="shared" ref="AI818:AI820" si="690">W818+AC818</f>
        <v>0</v>
      </c>
      <c r="AJ818" s="53">
        <f t="shared" ref="AJ818:AJ820" si="691">X818+AD818</f>
        <v>69424.821800682941</v>
      </c>
      <c r="AK818" s="53">
        <f t="shared" ref="AK818:AK820" si="692">Y818+AE818</f>
        <v>94172.862421872094</v>
      </c>
      <c r="AL818" s="53">
        <f t="shared" ref="AL818:AL820" si="693">Z818+AF818</f>
        <v>92848.690446793218</v>
      </c>
      <c r="AM818" s="53">
        <f t="shared" ref="AM818:AM820" si="694">AA818+AG818</f>
        <v>91526.631081666652</v>
      </c>
    </row>
    <row r="819" spans="1:39">
      <c r="A819" s="243"/>
      <c r="B819" s="43" t="str">
        <f>'8. Input IC huur Gasunie'!B29</f>
        <v>Asset 17</v>
      </c>
      <c r="F819" s="43" t="str">
        <f>'8. Input IC huur Gasunie'!F29</f>
        <v>37 ICT middelen 1</v>
      </c>
      <c r="G819" s="43">
        <f>'8. Input IC huur Gasunie'!G29</f>
        <v>2023</v>
      </c>
      <c r="H819" s="48">
        <f>'8. Input IC huur Gasunie'!H29</f>
        <v>6174977.8541178852</v>
      </c>
      <c r="I819" s="43">
        <f>'8. Input IC huur Gasunie'!I29</f>
        <v>5</v>
      </c>
      <c r="K819" s="49">
        <f t="shared" si="663"/>
        <v>0</v>
      </c>
      <c r="L819" s="49">
        <f t="shared" si="663"/>
        <v>617497.7854117885</v>
      </c>
      <c r="M819" s="49">
        <f t="shared" si="663"/>
        <v>1234995.5708235772</v>
      </c>
      <c r="N819" s="49">
        <f t="shared" si="663"/>
        <v>1234995.5708235772</v>
      </c>
      <c r="O819" s="49">
        <f t="shared" si="663"/>
        <v>1234995.5708235772</v>
      </c>
      <c r="Q819" s="53">
        <f t="shared" si="680"/>
        <v>0</v>
      </c>
      <c r="R819" s="53">
        <f t="shared" si="681"/>
        <v>5557480.0687060971</v>
      </c>
      <c r="S819" s="53">
        <f t="shared" si="682"/>
        <v>4322484.4978825198</v>
      </c>
      <c r="T819" s="53">
        <f t="shared" si="683"/>
        <v>3087488.9270589426</v>
      </c>
      <c r="U819" s="53">
        <f t="shared" si="684"/>
        <v>1852493.3562353654</v>
      </c>
      <c r="W819" s="53">
        <f t="shared" si="685"/>
        <v>0</v>
      </c>
      <c r="X819" s="53">
        <f t="shared" si="686"/>
        <v>800894.62767908978</v>
      </c>
      <c r="Y819" s="53">
        <f t="shared" si="687"/>
        <v>1399249.9817431129</v>
      </c>
      <c r="Z819" s="53">
        <f t="shared" si="688"/>
        <v>1352320.1500518171</v>
      </c>
      <c r="AA819" s="53">
        <f t="shared" si="689"/>
        <v>1305390.318360521</v>
      </c>
      <c r="AC819" s="53">
        <f t="shared" si="674"/>
        <v>0</v>
      </c>
      <c r="AD819" s="53">
        <f t="shared" si="674"/>
        <v>61749.77854117885</v>
      </c>
      <c r="AE819" s="53">
        <f t="shared" si="674"/>
        <v>66423.001781175277</v>
      </c>
      <c r="AF819" s="53">
        <f t="shared" si="674"/>
        <v>67281.984040209427</v>
      </c>
      <c r="AG819" s="53">
        <f t="shared" si="674"/>
        <v>68152.074657817415</v>
      </c>
      <c r="AI819" s="53">
        <f t="shared" si="690"/>
        <v>0</v>
      </c>
      <c r="AJ819" s="53">
        <f t="shared" si="691"/>
        <v>862644.40622026869</v>
      </c>
      <c r="AK819" s="53">
        <f t="shared" si="692"/>
        <v>1465672.9835242883</v>
      </c>
      <c r="AL819" s="53">
        <f t="shared" si="693"/>
        <v>1419602.1340920264</v>
      </c>
      <c r="AM819" s="53">
        <f t="shared" si="694"/>
        <v>1373542.3930183384</v>
      </c>
    </row>
    <row r="820" spans="1:39">
      <c r="A820" s="243"/>
      <c r="B820" s="43" t="str">
        <f>'8. Input IC huur Gasunie'!B30</f>
        <v>Asset 18</v>
      </c>
      <c r="F820" s="43" t="str">
        <f>'8. Input IC huur Gasunie'!F30</f>
        <v>38 ICT middelen 2</v>
      </c>
      <c r="G820" s="43">
        <f>'8. Input IC huur Gasunie'!G30</f>
        <v>2023</v>
      </c>
      <c r="H820" s="48">
        <f>'8. Input IC huur Gasunie'!H30</f>
        <v>6222.6743563099471</v>
      </c>
      <c r="I820" s="43">
        <f>'8. Input IC huur Gasunie'!I30</f>
        <v>10</v>
      </c>
      <c r="K820" s="49">
        <f t="shared" ref="K820:O820" si="695">IF($I820=0,0,IF($G820&lt;=K$801,VDB(ABS($H820),0,$I820,MAX(0,K$801-$G820-0.5),MIN(K$801-$G820+0.5),1),0))</f>
        <v>0</v>
      </c>
      <c r="L820" s="49">
        <f t="shared" si="695"/>
        <v>311.13371781549739</v>
      </c>
      <c r="M820" s="49">
        <f t="shared" si="695"/>
        <v>622.26743563099478</v>
      </c>
      <c r="N820" s="49">
        <f t="shared" si="695"/>
        <v>622.26743563099478</v>
      </c>
      <c r="O820" s="49">
        <f t="shared" si="695"/>
        <v>622.26743563099478</v>
      </c>
      <c r="Q820" s="53">
        <f t="shared" si="680"/>
        <v>0</v>
      </c>
      <c r="R820" s="53">
        <f t="shared" si="681"/>
        <v>5911.5406384944499</v>
      </c>
      <c r="S820" s="53">
        <f t="shared" si="682"/>
        <v>5289.2732028634555</v>
      </c>
      <c r="T820" s="53">
        <f t="shared" si="683"/>
        <v>4667.005767232461</v>
      </c>
      <c r="U820" s="53">
        <f t="shared" si="684"/>
        <v>4044.7383316014661</v>
      </c>
      <c r="W820" s="53">
        <f t="shared" si="685"/>
        <v>0</v>
      </c>
      <c r="X820" s="53">
        <f t="shared" si="686"/>
        <v>506.21455888581426</v>
      </c>
      <c r="Y820" s="53">
        <f t="shared" si="687"/>
        <v>823.25981733980609</v>
      </c>
      <c r="Z820" s="53">
        <f t="shared" si="688"/>
        <v>799.61365478582832</v>
      </c>
      <c r="AA820" s="53">
        <f t="shared" si="689"/>
        <v>775.96749223185043</v>
      </c>
      <c r="AC820" s="53">
        <f t="shared" ref="AC820:AG820" si="696">IF(AC$801&gt;=$G820,$H820*INDEX($G$40:$M$46,$G820-2019,AC$801-2019)*INDEX($G$49:$M$55,$G820-2019,AC$801-2019)*$F$28,0)</f>
        <v>0</v>
      </c>
      <c r="AD820" s="53">
        <f t="shared" si="696"/>
        <v>62.226743563099475</v>
      </c>
      <c r="AE820" s="53">
        <f t="shared" si="696"/>
        <v>66.936063515954842</v>
      </c>
      <c r="AF820" s="53">
        <f t="shared" si="696"/>
        <v>67.801680689343172</v>
      </c>
      <c r="AG820" s="53">
        <f t="shared" si="696"/>
        <v>68.678492024017757</v>
      </c>
      <c r="AI820" s="53">
        <f t="shared" si="690"/>
        <v>0</v>
      </c>
      <c r="AJ820" s="53">
        <f t="shared" si="691"/>
        <v>568.44130244891369</v>
      </c>
      <c r="AK820" s="53">
        <f t="shared" si="692"/>
        <v>890.19588085576095</v>
      </c>
      <c r="AL820" s="53">
        <f t="shared" si="693"/>
        <v>867.41533547517145</v>
      </c>
      <c r="AM820" s="53">
        <f t="shared" si="694"/>
        <v>844.64598425586814</v>
      </c>
    </row>
    <row r="821" spans="1:39">
      <c r="A821" s="243"/>
      <c r="B821" s="43"/>
      <c r="F821" s="43"/>
      <c r="G821" s="43"/>
      <c r="H821" s="48"/>
      <c r="I821" s="43"/>
      <c r="K821" s="49"/>
      <c r="L821" s="49"/>
      <c r="M821" s="49"/>
      <c r="N821" s="49"/>
      <c r="O821" s="49"/>
      <c r="Q821" s="53"/>
      <c r="R821" s="53"/>
      <c r="S821" s="53"/>
      <c r="T821" s="53"/>
      <c r="U821" s="53"/>
      <c r="W821" s="53"/>
      <c r="X821" s="53"/>
      <c r="Y821" s="53"/>
      <c r="Z821" s="53"/>
      <c r="AA821" s="53"/>
      <c r="AC821" s="53"/>
      <c r="AD821" s="53"/>
      <c r="AE821" s="53"/>
      <c r="AF821" s="53"/>
      <c r="AG821" s="53"/>
      <c r="AI821" s="53"/>
      <c r="AJ821" s="53"/>
      <c r="AK821" s="53"/>
      <c r="AL821" s="53"/>
      <c r="AM821" s="53"/>
    </row>
    <row r="822" spans="1:39">
      <c r="A822" s="243"/>
      <c r="B822" s="239"/>
      <c r="C822" s="243"/>
      <c r="D822" s="243"/>
      <c r="E822" s="243"/>
      <c r="F822" s="239"/>
      <c r="G822" s="239"/>
      <c r="H822" s="241"/>
      <c r="I822" s="239"/>
      <c r="J822" s="243"/>
      <c r="K822" s="244"/>
      <c r="L822" s="244"/>
      <c r="M822" s="244"/>
      <c r="N822" s="244"/>
      <c r="O822" s="244"/>
      <c r="P822" s="243"/>
      <c r="Q822" s="242"/>
      <c r="R822" s="242"/>
      <c r="S822" s="242"/>
      <c r="T822" s="242"/>
      <c r="U822" s="242"/>
      <c r="V822" s="243"/>
      <c r="W822" s="242"/>
      <c r="X822" s="242"/>
      <c r="Y822" s="242"/>
      <c r="Z822" s="242"/>
      <c r="AA822" s="242"/>
      <c r="AB822" s="243"/>
      <c r="AC822" s="242"/>
      <c r="AD822" s="242"/>
      <c r="AE822" s="242"/>
      <c r="AF822" s="242"/>
      <c r="AG822" s="242"/>
      <c r="AH822" s="243"/>
      <c r="AI822" s="242"/>
      <c r="AJ822" s="242"/>
      <c r="AK822" s="242"/>
      <c r="AL822" s="242"/>
      <c r="AM822" s="242"/>
    </row>
    <row r="824" spans="1:39" s="8" customFormat="1">
      <c r="B824" s="8" t="s">
        <v>1057</v>
      </c>
      <c r="D824" s="8" t="s">
        <v>200</v>
      </c>
      <c r="G824" s="52"/>
      <c r="H824" s="52">
        <v>2021</v>
      </c>
      <c r="I824" s="52">
        <v>2022</v>
      </c>
      <c r="J824" s="52">
        <v>2023</v>
      </c>
      <c r="K824" s="52">
        <v>2024</v>
      </c>
      <c r="L824" s="52">
        <v>2025</v>
      </c>
      <c r="M824" s="52">
        <v>2026</v>
      </c>
      <c r="O824" s="8" t="s">
        <v>203</v>
      </c>
    </row>
    <row r="826" spans="1:39">
      <c r="B826" s="3" t="s">
        <v>1058</v>
      </c>
      <c r="D826" s="3" t="s">
        <v>210</v>
      </c>
      <c r="H826" s="10"/>
      <c r="I826" s="53">
        <f>SUM(AJ307:AJ549)</f>
        <v>47303712.275716439</v>
      </c>
      <c r="J826" s="53">
        <f>SUM(AK307:AK549)</f>
        <v>31689565.787792545</v>
      </c>
      <c r="K826" s="53">
        <f>SUM(AL307:AL549)</f>
        <v>27885415.248524517</v>
      </c>
      <c r="L826" s="53">
        <f>SUM(AM307:AM549)</f>
        <v>22650429.620528437</v>
      </c>
      <c r="M826" s="53">
        <f>SUM(AN307:AN549)</f>
        <v>17735981.863229234</v>
      </c>
    </row>
    <row r="827" spans="1:39">
      <c r="B827" s="3" t="s">
        <v>1059</v>
      </c>
      <c r="D827" s="3" t="s">
        <v>210</v>
      </c>
      <c r="H827" s="10"/>
      <c r="I827" s="53">
        <f>SUM(AB555:AB797)</f>
        <v>39217738.402224623</v>
      </c>
      <c r="J827" s="53">
        <f>SUM(AC555:AC797)</f>
        <v>33189273.645462066</v>
      </c>
      <c r="K827" s="53">
        <f>SUM(AD555:AD797)</f>
        <v>29216317.285462335</v>
      </c>
      <c r="L827" s="53">
        <f>SUM(AE555:AE797)</f>
        <v>24012638.624367848</v>
      </c>
      <c r="M827" s="53">
        <f>SUM(AF555:AF797)</f>
        <v>18660000.753578022</v>
      </c>
    </row>
    <row r="828" spans="1:39">
      <c r="B828" s="3" t="s">
        <v>1060</v>
      </c>
      <c r="D828" s="3" t="s">
        <v>210</v>
      </c>
      <c r="H828" s="186">
        <f>MAX(SUM(M59:M301),H829)</f>
        <v>216951830.34509885</v>
      </c>
      <c r="I828" s="10"/>
      <c r="J828" s="10"/>
      <c r="K828" s="113"/>
      <c r="L828" s="10"/>
      <c r="M828" s="10"/>
      <c r="O828" s="3" t="s">
        <v>1061</v>
      </c>
    </row>
    <row r="829" spans="1:39">
      <c r="B829" s="3" t="s">
        <v>1062</v>
      </c>
      <c r="D829" s="3" t="s">
        <v>210</v>
      </c>
      <c r="H829" s="49">
        <f>SUM(N307:N549)</f>
        <v>216951830.34509885</v>
      </c>
      <c r="I829" s="10"/>
      <c r="J829" s="10"/>
      <c r="K829" s="10"/>
      <c r="L829" s="10"/>
      <c r="M829" s="10"/>
    </row>
    <row r="830" spans="1:39">
      <c r="B830" s="3" t="s">
        <v>1063</v>
      </c>
      <c r="D830" s="3" t="s">
        <v>210</v>
      </c>
      <c r="H830" s="10"/>
      <c r="I830" s="53">
        <f ca="1">SUMIF($G$803:$G$823,2022,AI803:AI822)</f>
        <v>1448372.810425743</v>
      </c>
      <c r="J830" s="53">
        <f t="shared" ref="J830:M830" ca="1" si="697">SUMIF($G$803:$G$823,2022,AJ803:AJ822)</f>
        <v>2251341.5130343596</v>
      </c>
      <c r="K830" s="53">
        <f t="shared" ca="1" si="697"/>
        <v>2253391.5580090918</v>
      </c>
      <c r="L830" s="53">
        <f t="shared" ca="1" si="697"/>
        <v>2189694.2629870027</v>
      </c>
      <c r="M830" s="53">
        <f t="shared" ca="1" si="697"/>
        <v>2126023.4649232021</v>
      </c>
    </row>
    <row r="831" spans="1:39">
      <c r="B831" s="3" t="s">
        <v>1064</v>
      </c>
      <c r="H831" s="10"/>
      <c r="I831" s="10"/>
      <c r="J831" s="53">
        <f ca="1">SUMIF($G$803:$G$823,2023,AJ803:AJ822)</f>
        <v>1019449.6145576574</v>
      </c>
      <c r="K831" s="53">
        <f t="shared" ref="K831:M831" ca="1" si="698">SUMIF($G$803:$G$823,2023,AK803:AK822)</f>
        <v>1696787.0474114981</v>
      </c>
      <c r="L831" s="53">
        <f t="shared" ca="1" si="698"/>
        <v>1645880.1013761756</v>
      </c>
      <c r="M831" s="53">
        <f t="shared" ca="1" si="698"/>
        <v>1594988.0918960588</v>
      </c>
    </row>
    <row r="832" spans="1:39">
      <c r="B832" s="3" t="s">
        <v>1065</v>
      </c>
      <c r="D832" s="3" t="s">
        <v>210</v>
      </c>
      <c r="H832" s="10"/>
      <c r="I832" s="10"/>
      <c r="J832" s="186">
        <f>(-H828+H829)*J32+(-I826+I827)*J33+(-J826+J827)</f>
        <v>-6747985.4932921315</v>
      </c>
      <c r="K832" s="57">
        <f>-K826+K827</f>
        <v>1330902.0369378179</v>
      </c>
      <c r="L832" s="186">
        <f ca="1">-L826+L827+I830*L33+SUM(J830:J831)*L34+SUM(K830:K831)*L35+SUM(L830:L831)</f>
        <v>14708195.091497619</v>
      </c>
      <c r="M832" s="57">
        <f ca="1">-M826+M827+SUM(M830:M831)</f>
        <v>4645030.4471680494</v>
      </c>
      <c r="N832" s="182"/>
      <c r="O832" s="3" t="s">
        <v>1066</v>
      </c>
    </row>
    <row r="835" spans="16:16">
      <c r="P835" s="97"/>
    </row>
  </sheetData>
  <mergeCells count="2">
    <mergeCell ref="B5:D5"/>
    <mergeCell ref="B8:D8"/>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A7470-D7EA-419F-AF08-374DC7FF5252}">
  <sheetPr>
    <tabColor rgb="FFFFFFCC"/>
  </sheetPr>
  <dimension ref="B2:S134"/>
  <sheetViews>
    <sheetView showGridLines="0" zoomScale="80" zoomScaleNormal="80" workbookViewId="0">
      <pane xSplit="4" ySplit="10" topLeftCell="E11" activePane="bottomRight" state="frozen"/>
      <selection pane="topRight" activeCell="E1" sqref="E1"/>
      <selection pane="bottomLeft" activeCell="A11" sqref="A11"/>
      <selection pane="bottomRight"/>
    </sheetView>
  </sheetViews>
  <sheetFormatPr defaultColWidth="9.140625" defaultRowHeight="12.75"/>
  <cols>
    <col min="1" max="1" width="2.5703125" style="3" customWidth="1"/>
    <col min="2" max="2" width="90.5703125" style="3" bestFit="1" customWidth="1"/>
    <col min="3" max="3" width="2.5703125" style="3" customWidth="1"/>
    <col min="4" max="4" width="16.42578125" style="3" customWidth="1"/>
    <col min="5" max="5" width="2.5703125" style="3" customWidth="1"/>
    <col min="6" max="6" width="12.5703125" style="3" bestFit="1" customWidth="1"/>
    <col min="7" max="7" width="2.5703125" style="3" customWidth="1"/>
    <col min="8" max="9" width="10.85546875" style="3" bestFit="1" customWidth="1"/>
    <col min="10" max="10" width="11.42578125" style="3" bestFit="1" customWidth="1"/>
    <col min="11" max="11" width="13.140625" style="3" bestFit="1" customWidth="1"/>
    <col min="12" max="12" width="14.5703125" style="3" bestFit="1" customWidth="1"/>
    <col min="13" max="13" width="12.5703125" style="3" bestFit="1" customWidth="1"/>
    <col min="14" max="14" width="12.42578125" style="3" bestFit="1" customWidth="1"/>
    <col min="15" max="15" width="12.5703125" style="3" bestFit="1" customWidth="1"/>
    <col min="16" max="17" width="12.42578125" style="3" bestFit="1" customWidth="1"/>
    <col min="18" max="18" width="2.5703125" style="3" customWidth="1"/>
    <col min="19" max="19" width="12.85546875" style="3" bestFit="1" customWidth="1"/>
    <col min="20" max="32" width="13.5703125" style="3" customWidth="1"/>
    <col min="33" max="16384" width="9.140625" style="3"/>
  </cols>
  <sheetData>
    <row r="2" spans="2:19" s="12" customFormat="1" ht="18">
      <c r="B2" s="12" t="s">
        <v>1067</v>
      </c>
    </row>
    <row r="4" spans="2:19">
      <c r="B4" s="16" t="s">
        <v>870</v>
      </c>
      <c r="C4" s="2"/>
      <c r="L4"/>
    </row>
    <row r="5" spans="2:19" ht="16.5" customHeight="1">
      <c r="B5" s="373" t="s">
        <v>1068</v>
      </c>
      <c r="C5" s="373"/>
      <c r="D5" s="373"/>
      <c r="F5" s="13"/>
    </row>
    <row r="6" spans="2:19">
      <c r="B6" s="4"/>
    </row>
    <row r="7" spans="2:19">
      <c r="B7" s="17" t="s">
        <v>154</v>
      </c>
    </row>
    <row r="8" spans="2:19" ht="28.5" customHeight="1">
      <c r="B8" s="373" t="s">
        <v>1069</v>
      </c>
      <c r="C8" s="373"/>
      <c r="D8" s="373"/>
    </row>
    <row r="10" spans="2:19" s="8" customFormat="1">
      <c r="B10" s="8" t="s">
        <v>158</v>
      </c>
      <c r="D10" s="8" t="s">
        <v>200</v>
      </c>
      <c r="F10" s="8" t="s">
        <v>201</v>
      </c>
      <c r="H10" s="52">
        <v>2017</v>
      </c>
      <c r="I10" s="52">
        <v>2018</v>
      </c>
      <c r="J10" s="52">
        <v>2019</v>
      </c>
      <c r="K10" s="52">
        <v>2020</v>
      </c>
      <c r="L10" s="52">
        <v>2021</v>
      </c>
      <c r="M10" s="52">
        <v>2022</v>
      </c>
      <c r="N10" s="52">
        <v>2023</v>
      </c>
      <c r="O10" s="52">
        <v>2024</v>
      </c>
      <c r="P10" s="52">
        <v>2025</v>
      </c>
      <c r="Q10" s="52">
        <v>2026</v>
      </c>
      <c r="S10" s="8" t="s">
        <v>203</v>
      </c>
    </row>
    <row r="12" spans="2:19" s="8" customFormat="1">
      <c r="B12" s="8" t="s">
        <v>874</v>
      </c>
    </row>
    <row r="13" spans="2:19">
      <c r="P13" s="97"/>
    </row>
    <row r="14" spans="2:19">
      <c r="B14" s="2" t="s">
        <v>220</v>
      </c>
    </row>
    <row r="15" spans="2:19">
      <c r="B15" s="156" t="s">
        <v>217</v>
      </c>
      <c r="D15" s="3" t="s">
        <v>205</v>
      </c>
      <c r="H15" s="10"/>
      <c r="I15" s="10"/>
      <c r="J15" s="10"/>
      <c r="K15" s="10"/>
      <c r="L15" s="10"/>
      <c r="M15" s="61">
        <f>'2. Parameters'!M28</f>
        <v>4.1000000000000002E-2</v>
      </c>
      <c r="N15" s="61">
        <f>'2. Parameters'!N28</f>
        <v>5.0999999999999997E-2</v>
      </c>
      <c r="O15" s="10"/>
      <c r="P15" s="10"/>
      <c r="Q15" s="10"/>
    </row>
    <row r="17" spans="2:17">
      <c r="B17" s="2" t="s">
        <v>223</v>
      </c>
    </row>
    <row r="18" spans="2:17">
      <c r="B18" s="3" t="s">
        <v>223</v>
      </c>
      <c r="D18" s="3" t="s">
        <v>205</v>
      </c>
      <c r="F18" s="185">
        <f>'2. Parameters'!F32</f>
        <v>0.01</v>
      </c>
    </row>
    <row r="19" spans="2:17">
      <c r="B19" s="16"/>
    </row>
    <row r="20" spans="2:17" s="98" customFormat="1">
      <c r="B20" s="115" t="s">
        <v>982</v>
      </c>
    </row>
    <row r="21" spans="2:17" s="98" customFormat="1">
      <c r="B21" s="98" t="s">
        <v>983</v>
      </c>
      <c r="D21" s="98" t="s">
        <v>205</v>
      </c>
      <c r="F21" s="86">
        <f>'2. Parameters'!F105</f>
        <v>0.25</v>
      </c>
    </row>
    <row r="22" spans="2:17">
      <c r="B22" s="3" t="s">
        <v>984</v>
      </c>
      <c r="D22" s="3" t="s">
        <v>205</v>
      </c>
      <c r="F22" s="86">
        <f>'2. Parameters'!F106</f>
        <v>0.2</v>
      </c>
    </row>
    <row r="24" spans="2:17">
      <c r="B24" s="2" t="s">
        <v>259</v>
      </c>
    </row>
    <row r="25" spans="2:17">
      <c r="B25" s="3" t="s">
        <v>259</v>
      </c>
      <c r="D25" s="3" t="s">
        <v>205</v>
      </c>
      <c r="F25" s="86">
        <f>'2. Parameters'!F101</f>
        <v>0.9</v>
      </c>
    </row>
    <row r="27" spans="2:17">
      <c r="B27" s="16" t="s">
        <v>244</v>
      </c>
    </row>
    <row r="28" spans="2:17">
      <c r="B28" s="32" t="s">
        <v>232</v>
      </c>
      <c r="D28" s="3" t="s">
        <v>255</v>
      </c>
      <c r="H28" s="10"/>
      <c r="I28" s="10"/>
      <c r="J28" s="10"/>
      <c r="K28" s="60">
        <f>'2. Parameters'!K79</f>
        <v>1</v>
      </c>
      <c r="L28" s="60">
        <f>'2. Parameters'!L79</f>
        <v>1.02</v>
      </c>
      <c r="M28" s="60">
        <f>'2. Parameters'!M79</f>
        <v>1.0404</v>
      </c>
      <c r="N28" s="60">
        <f>'2. Parameters'!N79</f>
        <v>1.0612079999999999</v>
      </c>
      <c r="O28" s="60">
        <f>'2. Parameters'!O79</f>
        <v>1.10365632</v>
      </c>
      <c r="P28" s="60">
        <f>'2. Parameters'!P79</f>
        <v>1.1809122624000001</v>
      </c>
      <c r="Q28" s="60">
        <f>'2. Parameters'!Q79</f>
        <v>1.1809122624000001</v>
      </c>
    </row>
    <row r="29" spans="2:17">
      <c r="B29" s="32" t="s">
        <v>233</v>
      </c>
      <c r="D29" s="3" t="s">
        <v>255</v>
      </c>
      <c r="H29" s="10"/>
      <c r="I29" s="10"/>
      <c r="J29" s="10"/>
      <c r="K29" s="10"/>
      <c r="L29" s="60">
        <f>'2. Parameters'!L80</f>
        <v>1</v>
      </c>
      <c r="M29" s="60">
        <f>'2. Parameters'!M80</f>
        <v>1.02</v>
      </c>
      <c r="N29" s="60">
        <f>'2. Parameters'!N80</f>
        <v>1.0404</v>
      </c>
      <c r="O29" s="60">
        <f>'2. Parameters'!O80</f>
        <v>1.0820160000000001</v>
      </c>
      <c r="P29" s="60">
        <f>'2. Parameters'!P80</f>
        <v>1.1577571200000001</v>
      </c>
      <c r="Q29" s="60">
        <f>'2. Parameters'!Q80</f>
        <v>1.1577571200000001</v>
      </c>
    </row>
    <row r="30" spans="2:17">
      <c r="B30" s="32" t="s">
        <v>234</v>
      </c>
      <c r="D30" s="3" t="s">
        <v>255</v>
      </c>
      <c r="H30" s="10"/>
      <c r="I30" s="10"/>
      <c r="J30" s="10"/>
      <c r="K30" s="10"/>
      <c r="L30" s="10"/>
      <c r="M30" s="60">
        <f>'2. Parameters'!M81</f>
        <v>1</v>
      </c>
      <c r="N30" s="60">
        <f>'2. Parameters'!N81</f>
        <v>1.02</v>
      </c>
      <c r="O30" s="60">
        <f>'2. Parameters'!O81</f>
        <v>1.0608</v>
      </c>
      <c r="P30" s="60">
        <f>'2. Parameters'!P81</f>
        <v>1.1350560000000001</v>
      </c>
      <c r="Q30" s="60">
        <f>'2. Parameters'!Q81</f>
        <v>1.1350560000000001</v>
      </c>
    </row>
    <row r="31" spans="2:17">
      <c r="B31" s="32" t="s">
        <v>235</v>
      </c>
      <c r="D31" s="3" t="s">
        <v>255</v>
      </c>
      <c r="H31" s="10"/>
      <c r="I31" s="10"/>
      <c r="J31" s="10"/>
      <c r="K31" s="10"/>
      <c r="L31" s="10"/>
      <c r="M31" s="10"/>
      <c r="N31" s="60">
        <f>'2. Parameters'!N82</f>
        <v>1</v>
      </c>
      <c r="O31" s="60">
        <f>'2. Parameters'!O82</f>
        <v>1.04</v>
      </c>
      <c r="P31" s="60">
        <f>'2. Parameters'!P82</f>
        <v>1.1128</v>
      </c>
      <c r="Q31" s="60">
        <f>'2. Parameters'!Q82</f>
        <v>1.1128</v>
      </c>
    </row>
    <row r="32" spans="2:17">
      <c r="B32" s="32" t="s">
        <v>236</v>
      </c>
      <c r="D32" s="3" t="s">
        <v>255</v>
      </c>
      <c r="H32" s="10"/>
      <c r="I32" s="10"/>
      <c r="J32" s="10"/>
      <c r="K32" s="10"/>
      <c r="L32" s="10"/>
      <c r="M32" s="10"/>
      <c r="N32" s="10"/>
      <c r="O32" s="60">
        <f>'2. Parameters'!O83</f>
        <v>1</v>
      </c>
      <c r="P32" s="60">
        <f>'2. Parameters'!P83</f>
        <v>1.07</v>
      </c>
      <c r="Q32" s="60">
        <f>'2. Parameters'!Q83</f>
        <v>1.07</v>
      </c>
    </row>
    <row r="33" spans="2:17">
      <c r="B33" s="32" t="s">
        <v>237</v>
      </c>
      <c r="D33" s="3" t="s">
        <v>255</v>
      </c>
      <c r="H33" s="10"/>
      <c r="I33" s="10"/>
      <c r="J33" s="10"/>
      <c r="K33" s="10"/>
      <c r="L33" s="10"/>
      <c r="M33" s="10"/>
      <c r="N33" s="10"/>
      <c r="O33" s="10"/>
      <c r="P33" s="60">
        <f>'2. Parameters'!P84</f>
        <v>1</v>
      </c>
      <c r="Q33" s="60">
        <f>'2. Parameters'!Q84</f>
        <v>1</v>
      </c>
    </row>
    <row r="34" spans="2:17">
      <c r="B34" s="32" t="s">
        <v>238</v>
      </c>
      <c r="D34" s="3" t="s">
        <v>255</v>
      </c>
      <c r="H34" s="10"/>
      <c r="I34" s="10"/>
      <c r="J34" s="10"/>
      <c r="K34" s="10"/>
      <c r="L34" s="10"/>
      <c r="M34" s="10"/>
      <c r="N34" s="10"/>
      <c r="O34" s="10"/>
      <c r="P34" s="10"/>
      <c r="Q34" s="60">
        <f>'2. Parameters'!Q85</f>
        <v>1</v>
      </c>
    </row>
    <row r="36" spans="2:17">
      <c r="B36" s="2" t="s">
        <v>224</v>
      </c>
    </row>
    <row r="37" spans="2:17">
      <c r="B37" s="3" t="s">
        <v>1070</v>
      </c>
      <c r="D37" s="3" t="s">
        <v>229</v>
      </c>
      <c r="H37" s="38">
        <f>'2. Parameters'!H40</f>
        <v>1</v>
      </c>
      <c r="I37" s="38">
        <f>'2. Parameters'!I40</f>
        <v>1.014</v>
      </c>
      <c r="J37" s="38">
        <f>'2. Parameters'!J40</f>
        <v>1.026168</v>
      </c>
      <c r="K37" s="38">
        <f>'2. Parameters'!K40</f>
        <v>1.052848368</v>
      </c>
      <c r="L37" s="38">
        <f>'2. Parameters'!L40</f>
        <v>1.069693941888</v>
      </c>
      <c r="M37" s="38">
        <f>'2. Parameters'!M40</f>
        <v>1.0889484328419841</v>
      </c>
      <c r="N37" s="38">
        <f>'2. Parameters'!N40</f>
        <v>1.1564632356781872</v>
      </c>
      <c r="O37" s="38">
        <f>'2. Parameters'!O40</f>
        <v>1.2489802945324422</v>
      </c>
      <c r="P37" s="38">
        <f>'2. Parameters'!P40</f>
        <v>1.2702129595394935</v>
      </c>
      <c r="Q37" s="38">
        <f>'2. Parameters'!Q40</f>
        <v>1.2918065798516647</v>
      </c>
    </row>
    <row r="38" spans="2:17">
      <c r="B38" s="3" t="s">
        <v>1071</v>
      </c>
      <c r="D38" s="3" t="s">
        <v>229</v>
      </c>
      <c r="H38" s="10"/>
      <c r="I38" s="38">
        <f>'2. Parameters'!I41</f>
        <v>1</v>
      </c>
      <c r="J38" s="38">
        <f>'2. Parameters'!J41</f>
        <v>1.012</v>
      </c>
      <c r="K38" s="38">
        <f>'2. Parameters'!K41</f>
        <v>1.0383120000000001</v>
      </c>
      <c r="L38" s="38">
        <f>'2. Parameters'!L41</f>
        <v>1.0549249920000001</v>
      </c>
      <c r="M38" s="38">
        <f>'2. Parameters'!M41</f>
        <v>1.0739136418560002</v>
      </c>
      <c r="N38" s="38">
        <f>'2. Parameters'!N41</f>
        <v>1.1404962876510722</v>
      </c>
      <c r="O38" s="38">
        <f>'2. Parameters'!O41</f>
        <v>1.2317359906631582</v>
      </c>
      <c r="P38" s="38">
        <f>'2. Parameters'!P41</f>
        <v>1.2526755025044318</v>
      </c>
      <c r="Q38" s="38">
        <f>'2. Parameters'!Q41</f>
        <v>1.273970986047007</v>
      </c>
    </row>
    <row r="39" spans="2:17">
      <c r="B39" s="3" t="s">
        <v>1072</v>
      </c>
      <c r="D39" s="3" t="s">
        <v>229</v>
      </c>
      <c r="H39" s="10"/>
      <c r="I39" s="10"/>
      <c r="J39" s="38">
        <f>'2. Parameters'!J42</f>
        <v>1</v>
      </c>
      <c r="K39" s="38">
        <f>'2. Parameters'!K42</f>
        <v>1.026</v>
      </c>
      <c r="L39" s="38">
        <f>'2. Parameters'!L42</f>
        <v>1.042416</v>
      </c>
      <c r="M39" s="38">
        <f>'2. Parameters'!M42</f>
        <v>1.0611794880000001</v>
      </c>
      <c r="N39" s="38">
        <f>'2. Parameters'!N42</f>
        <v>1.1269726162560001</v>
      </c>
      <c r="O39" s="38">
        <f>'2. Parameters'!O42</f>
        <v>1.2171304255564801</v>
      </c>
      <c r="P39" s="38">
        <f>'2. Parameters'!P42</f>
        <v>1.2378216427909401</v>
      </c>
      <c r="Q39" s="38">
        <f>'2. Parameters'!Q42</f>
        <v>1.2588646107183858</v>
      </c>
    </row>
    <row r="40" spans="2:17">
      <c r="B40" s="3" t="s">
        <v>877</v>
      </c>
      <c r="D40" s="3" t="s">
        <v>229</v>
      </c>
      <c r="H40" s="10"/>
      <c r="I40" s="10"/>
      <c r="J40" s="10"/>
      <c r="K40" s="38">
        <f>'2. Parameters'!K43</f>
        <v>1</v>
      </c>
      <c r="L40" s="38">
        <f>'2. Parameters'!L43</f>
        <v>1.016</v>
      </c>
      <c r="M40" s="38">
        <f>'2. Parameters'!M43</f>
        <v>1.0342880000000001</v>
      </c>
      <c r="N40" s="38">
        <f>'2. Parameters'!N43</f>
        <v>1.0984138560000001</v>
      </c>
      <c r="O40" s="38">
        <f>'2. Parameters'!O43</f>
        <v>1.1862869644800003</v>
      </c>
      <c r="P40" s="38">
        <f>'2. Parameters'!P43</f>
        <v>1.2064538428761602</v>
      </c>
      <c r="Q40" s="38">
        <f>'2. Parameters'!Q43</f>
        <v>1.2269635582050549</v>
      </c>
    </row>
    <row r="41" spans="2:17">
      <c r="B41" s="3" t="s">
        <v>878</v>
      </c>
      <c r="D41" s="3" t="s">
        <v>229</v>
      </c>
      <c r="H41" s="10"/>
      <c r="I41" s="10"/>
      <c r="J41" s="10"/>
      <c r="K41" s="10"/>
      <c r="L41" s="38">
        <f>'2. Parameters'!L44</f>
        <v>1</v>
      </c>
      <c r="M41" s="38">
        <f>'2. Parameters'!M44</f>
        <v>1.018</v>
      </c>
      <c r="N41" s="38">
        <f>'2. Parameters'!N44</f>
        <v>1.081116</v>
      </c>
      <c r="O41" s="38">
        <f>'2. Parameters'!O44</f>
        <v>1.1676052800000001</v>
      </c>
      <c r="P41" s="38">
        <f>'2. Parameters'!P44</f>
        <v>1.1874545697600001</v>
      </c>
      <c r="Q41" s="38">
        <f>'2. Parameters'!Q44</f>
        <v>1.2076412974459199</v>
      </c>
    </row>
    <row r="42" spans="2:17">
      <c r="B42" s="3" t="s">
        <v>879</v>
      </c>
      <c r="D42" s="3" t="s">
        <v>229</v>
      </c>
      <c r="H42" s="10"/>
      <c r="I42" s="10"/>
      <c r="J42" s="10"/>
      <c r="K42" s="10"/>
      <c r="L42" s="10"/>
      <c r="M42" s="38">
        <f>'2. Parameters'!M45</f>
        <v>1</v>
      </c>
      <c r="N42" s="38">
        <f>'2. Parameters'!N45</f>
        <v>1.0620000000000001</v>
      </c>
      <c r="O42" s="38">
        <f>'2. Parameters'!O45</f>
        <v>1.1469600000000002</v>
      </c>
      <c r="P42" s="38">
        <f>'2. Parameters'!P45</f>
        <v>1.16645832</v>
      </c>
      <c r="Q42" s="38">
        <f>'2. Parameters'!Q45</f>
        <v>1.1862881114399999</v>
      </c>
    </row>
    <row r="43" spans="2:17">
      <c r="B43" s="3" t="s">
        <v>880</v>
      </c>
      <c r="D43" s="3" t="s">
        <v>229</v>
      </c>
      <c r="H43" s="10"/>
      <c r="I43" s="10"/>
      <c r="J43" s="10"/>
      <c r="K43" s="10"/>
      <c r="L43" s="10"/>
      <c r="M43" s="10"/>
      <c r="N43" s="38">
        <f>'2. Parameters'!N46</f>
        <v>1</v>
      </c>
      <c r="O43" s="38">
        <f>'2. Parameters'!O46</f>
        <v>1.08</v>
      </c>
      <c r="P43" s="38">
        <f>'2. Parameters'!P46</f>
        <v>1.09836</v>
      </c>
      <c r="Q43" s="38">
        <f>'2. Parameters'!Q46</f>
        <v>1.11703212</v>
      </c>
    </row>
    <row r="44" spans="2:17">
      <c r="B44" s="3" t="s">
        <v>881</v>
      </c>
      <c r="D44" s="3" t="s">
        <v>229</v>
      </c>
      <c r="H44" s="10"/>
      <c r="I44" s="10"/>
      <c r="J44" s="10"/>
      <c r="K44" s="10"/>
      <c r="L44" s="10"/>
      <c r="M44" s="10"/>
      <c r="N44" s="10"/>
      <c r="O44" s="38">
        <f>'2. Parameters'!O47</f>
        <v>1</v>
      </c>
      <c r="P44" s="38">
        <f>'2. Parameters'!P47</f>
        <v>1.0169999999999999</v>
      </c>
      <c r="Q44" s="38">
        <f>'2. Parameters'!Q47</f>
        <v>1.0342889999999998</v>
      </c>
    </row>
    <row r="45" spans="2:17">
      <c r="B45" s="3" t="s">
        <v>882</v>
      </c>
      <c r="D45" s="3" t="s">
        <v>229</v>
      </c>
      <c r="H45" s="10"/>
      <c r="I45" s="10"/>
      <c r="J45" s="10"/>
      <c r="K45" s="10"/>
      <c r="L45" s="10"/>
      <c r="M45" s="10"/>
      <c r="N45" s="10"/>
      <c r="O45" s="10"/>
      <c r="P45" s="38">
        <f>'2. Parameters'!P48</f>
        <v>1</v>
      </c>
      <c r="Q45" s="38">
        <f>'2. Parameters'!Q48</f>
        <v>1.0169999999999999</v>
      </c>
    </row>
    <row r="46" spans="2:17">
      <c r="B46" s="3" t="s">
        <v>883</v>
      </c>
      <c r="D46" s="3" t="s">
        <v>229</v>
      </c>
      <c r="H46" s="10"/>
      <c r="I46" s="10"/>
      <c r="J46" s="10"/>
      <c r="K46" s="10"/>
      <c r="L46" s="10"/>
      <c r="M46" s="10"/>
      <c r="N46" s="10"/>
      <c r="O46" s="10"/>
      <c r="P46" s="10"/>
      <c r="Q46" s="38">
        <f>'2. Parameters'!Q49</f>
        <v>1</v>
      </c>
    </row>
    <row r="47" spans="2:17" ht="13.5" customHeight="1"/>
    <row r="48" spans="2:17">
      <c r="B48" s="2" t="s">
        <v>239</v>
      </c>
    </row>
    <row r="49" spans="2:17">
      <c r="B49" s="32" t="s">
        <v>228</v>
      </c>
      <c r="D49" s="3" t="s">
        <v>243</v>
      </c>
      <c r="H49" s="38">
        <f>'2. Parameters'!H57</f>
        <v>1</v>
      </c>
      <c r="I49" s="38">
        <f>'2. Parameters'!I57</f>
        <v>0.999</v>
      </c>
      <c r="J49" s="38">
        <f>'2. Parameters'!J57</f>
        <v>0.99800100000000003</v>
      </c>
      <c r="K49" s="38">
        <f>'2. Parameters'!K57</f>
        <v>0.997002999</v>
      </c>
      <c r="L49" s="38">
        <f>'2. Parameters'!L57</f>
        <v>0.99600599600100004</v>
      </c>
      <c r="M49" s="38">
        <f>'2. Parameters'!M57</f>
        <v>0.99202197201699605</v>
      </c>
      <c r="N49" s="38">
        <f>'2. Parameters'!N57</f>
        <v>0.98805388412892803</v>
      </c>
      <c r="O49" s="38">
        <f>'2. Parameters'!O57</f>
        <v>0.98410166859241233</v>
      </c>
      <c r="P49" s="38">
        <f>'2. Parameters'!P57</f>
        <v>0.98016526191804265</v>
      </c>
      <c r="Q49" s="38">
        <f>'2. Parameters'!Q57</f>
        <v>0.97624460087037046</v>
      </c>
    </row>
    <row r="50" spans="2:17">
      <c r="B50" s="32" t="s">
        <v>230</v>
      </c>
      <c r="D50" s="3" t="s">
        <v>243</v>
      </c>
      <c r="H50" s="10"/>
      <c r="I50" s="38">
        <f>'2. Parameters'!I58</f>
        <v>1</v>
      </c>
      <c r="J50" s="38">
        <f>'2. Parameters'!J58</f>
        <v>0.999</v>
      </c>
      <c r="K50" s="38">
        <f>'2. Parameters'!K58</f>
        <v>0.99800100000000003</v>
      </c>
      <c r="L50" s="38">
        <f>'2. Parameters'!L58</f>
        <v>0.997002999</v>
      </c>
      <c r="M50" s="38">
        <f>'2. Parameters'!M58</f>
        <v>0.99301498700400004</v>
      </c>
      <c r="N50" s="38">
        <f>'2. Parameters'!N58</f>
        <v>0.98904292705598407</v>
      </c>
      <c r="O50" s="38">
        <f>'2. Parameters'!O58</f>
        <v>0.98508675534776013</v>
      </c>
      <c r="P50" s="38">
        <f>'2. Parameters'!P58</f>
        <v>0.98114640832636912</v>
      </c>
      <c r="Q50" s="38">
        <f>'2. Parameters'!Q58</f>
        <v>0.97722182269306368</v>
      </c>
    </row>
    <row r="51" spans="2:17">
      <c r="B51" s="32" t="s">
        <v>231</v>
      </c>
      <c r="D51" s="3" t="s">
        <v>243</v>
      </c>
      <c r="H51" s="10"/>
      <c r="I51" s="10"/>
      <c r="J51" s="38">
        <f>'2. Parameters'!J59</f>
        <v>1</v>
      </c>
      <c r="K51" s="38">
        <f>'2. Parameters'!K59</f>
        <v>0.999</v>
      </c>
      <c r="L51" s="38">
        <f>'2. Parameters'!L59</f>
        <v>0.99800100000000003</v>
      </c>
      <c r="M51" s="38">
        <f>'2. Parameters'!M59</f>
        <v>0.99400899600000003</v>
      </c>
      <c r="N51" s="38">
        <f>'2. Parameters'!N59</f>
        <v>0.99003296001600005</v>
      </c>
      <c r="O51" s="38">
        <f>'2. Parameters'!O59</f>
        <v>0.986072828175936</v>
      </c>
      <c r="P51" s="38">
        <f>'2. Parameters'!P59</f>
        <v>0.9821285368632322</v>
      </c>
      <c r="Q51" s="38">
        <f>'2. Parameters'!Q59</f>
        <v>0.97820002271577933</v>
      </c>
    </row>
    <row r="52" spans="2:17">
      <c r="B52" s="32" t="s">
        <v>232</v>
      </c>
      <c r="D52" s="3" t="s">
        <v>243</v>
      </c>
      <c r="H52" s="10"/>
      <c r="I52" s="10"/>
      <c r="J52" s="10"/>
      <c r="K52" s="38">
        <f>'2. Parameters'!K60</f>
        <v>1</v>
      </c>
      <c r="L52" s="38">
        <f>'2. Parameters'!L60</f>
        <v>0.999</v>
      </c>
      <c r="M52" s="38">
        <f>'2. Parameters'!M60</f>
        <v>0.995004</v>
      </c>
      <c r="N52" s="38">
        <f>'2. Parameters'!N60</f>
        <v>0.99102398400000002</v>
      </c>
      <c r="O52" s="38">
        <f>'2. Parameters'!O60</f>
        <v>0.98705988806400002</v>
      </c>
      <c r="P52" s="38">
        <f>'2. Parameters'!P60</f>
        <v>0.98311164851174404</v>
      </c>
      <c r="Q52" s="38">
        <f>'2. Parameters'!Q60</f>
        <v>0.97917920191769703</v>
      </c>
    </row>
    <row r="53" spans="2:17">
      <c r="B53" s="32" t="s">
        <v>233</v>
      </c>
      <c r="D53" s="3" t="s">
        <v>243</v>
      </c>
      <c r="H53" s="10"/>
      <c r="I53" s="10"/>
      <c r="J53" s="10"/>
      <c r="K53" s="10"/>
      <c r="L53" s="38">
        <f>'2. Parameters'!L61</f>
        <v>1</v>
      </c>
      <c r="M53" s="38">
        <f>'2. Parameters'!M61</f>
        <v>0.996</v>
      </c>
      <c r="N53" s="38">
        <f>'2. Parameters'!N61</f>
        <v>0.99201600000000001</v>
      </c>
      <c r="O53" s="38">
        <f>'2. Parameters'!O61</f>
        <v>0.98804793599999996</v>
      </c>
      <c r="P53" s="38">
        <f>'2. Parameters'!P61</f>
        <v>0.98409574425599999</v>
      </c>
      <c r="Q53" s="38">
        <f>'2. Parameters'!Q61</f>
        <v>0.98015936127897596</v>
      </c>
    </row>
    <row r="54" spans="2:17">
      <c r="B54" s="32" t="s">
        <v>234</v>
      </c>
      <c r="D54" s="3" t="s">
        <v>243</v>
      </c>
      <c r="H54" s="10"/>
      <c r="I54" s="10"/>
      <c r="J54" s="10"/>
      <c r="K54" s="10"/>
      <c r="L54" s="10"/>
      <c r="M54" s="38">
        <f>'2. Parameters'!M62</f>
        <v>1</v>
      </c>
      <c r="N54" s="38">
        <f>'2. Parameters'!N62</f>
        <v>0.996</v>
      </c>
      <c r="O54" s="38">
        <f>'2. Parameters'!O62</f>
        <v>0.99201600000000001</v>
      </c>
      <c r="P54" s="38">
        <f>'2. Parameters'!P62</f>
        <v>0.98804793599999996</v>
      </c>
      <c r="Q54" s="38">
        <f>'2. Parameters'!Q62</f>
        <v>0.98409574425599999</v>
      </c>
    </row>
    <row r="55" spans="2:17">
      <c r="B55" s="32" t="s">
        <v>235</v>
      </c>
      <c r="D55" s="3" t="s">
        <v>243</v>
      </c>
      <c r="H55" s="10"/>
      <c r="I55" s="10"/>
      <c r="J55" s="10"/>
      <c r="K55" s="10"/>
      <c r="L55" s="10"/>
      <c r="M55" s="10"/>
      <c r="N55" s="38">
        <f>'2. Parameters'!N63</f>
        <v>1</v>
      </c>
      <c r="O55" s="38">
        <f>'2. Parameters'!O63</f>
        <v>0.996</v>
      </c>
      <c r="P55" s="38">
        <f>'2. Parameters'!P63</f>
        <v>0.99201600000000001</v>
      </c>
      <c r="Q55" s="38">
        <f>'2. Parameters'!Q63</f>
        <v>0.98804793599999996</v>
      </c>
    </row>
    <row r="56" spans="2:17">
      <c r="B56" s="32" t="s">
        <v>236</v>
      </c>
      <c r="D56" s="3" t="s">
        <v>243</v>
      </c>
      <c r="H56" s="10"/>
      <c r="I56" s="10"/>
      <c r="J56" s="10"/>
      <c r="K56" s="10"/>
      <c r="L56" s="10"/>
      <c r="M56" s="10"/>
      <c r="N56" s="10"/>
      <c r="O56" s="38">
        <f>'2. Parameters'!O64</f>
        <v>1</v>
      </c>
      <c r="P56" s="38">
        <f>'2. Parameters'!P64</f>
        <v>0.996</v>
      </c>
      <c r="Q56" s="38">
        <f>'2. Parameters'!Q64</f>
        <v>0.99201600000000001</v>
      </c>
    </row>
    <row r="57" spans="2:17">
      <c r="B57" s="32" t="s">
        <v>237</v>
      </c>
      <c r="D57" s="3" t="s">
        <v>243</v>
      </c>
      <c r="H57" s="10"/>
      <c r="I57" s="10"/>
      <c r="J57" s="10"/>
      <c r="K57" s="10"/>
      <c r="L57" s="10"/>
      <c r="M57" s="10"/>
      <c r="N57" s="10"/>
      <c r="O57" s="10"/>
      <c r="P57" s="38">
        <f>'2. Parameters'!P65</f>
        <v>1</v>
      </c>
      <c r="Q57" s="38">
        <f>'2. Parameters'!Q65</f>
        <v>0.996</v>
      </c>
    </row>
    <row r="58" spans="2:17" ht="15.75" customHeight="1">
      <c r="B58" s="32" t="s">
        <v>238</v>
      </c>
      <c r="D58" s="3" t="s">
        <v>243</v>
      </c>
      <c r="H58" s="10"/>
      <c r="I58" s="10"/>
      <c r="J58" s="10"/>
      <c r="K58" s="10"/>
      <c r="L58" s="10"/>
      <c r="M58" s="10"/>
      <c r="N58" s="10"/>
      <c r="O58" s="10"/>
      <c r="P58" s="10"/>
      <c r="Q58" s="38">
        <f>'2. Parameters'!Q66</f>
        <v>1</v>
      </c>
    </row>
    <row r="61" spans="2:17" s="8" customFormat="1">
      <c r="B61" s="8" t="s">
        <v>1073</v>
      </c>
    </row>
    <row r="63" spans="2:17">
      <c r="B63" s="258" t="s">
        <v>546</v>
      </c>
    </row>
    <row r="64" spans="2:17">
      <c r="B64" s="174" t="s">
        <v>546</v>
      </c>
      <c r="D64" s="3" t="s">
        <v>205</v>
      </c>
      <c r="F64" s="185">
        <f>'7. Input IC peakshaver'!F17</f>
        <v>0.77</v>
      </c>
    </row>
    <row r="66" spans="2:17">
      <c r="B66" s="258" t="s">
        <v>548</v>
      </c>
      <c r="C66" s="258"/>
      <c r="D66" s="258"/>
    </row>
    <row r="67" spans="2:17">
      <c r="B67" s="3" t="s">
        <v>549</v>
      </c>
      <c r="D67" s="3" t="s">
        <v>210</v>
      </c>
      <c r="H67" s="10"/>
      <c r="I67" s="10"/>
      <c r="J67" s="10"/>
      <c r="K67" s="10"/>
      <c r="L67" s="10"/>
      <c r="M67" s="259">
        <f>'7. Input IC peakshaver'!M21</f>
        <v>7339829.2418518746</v>
      </c>
      <c r="N67" s="259">
        <f>'7. Input IC peakshaver'!N21</f>
        <v>6662159.7393988082</v>
      </c>
      <c r="O67" s="259">
        <f>'7. Input IC peakshaver'!O21</f>
        <v>6117183.5197096057</v>
      </c>
      <c r="P67" s="259">
        <f>'7. Input IC peakshaver'!P21</f>
        <v>5719048.4597574808</v>
      </c>
      <c r="Q67" s="259">
        <f>'7. Input IC peakshaver'!Q21</f>
        <v>5428026.4892949341</v>
      </c>
    </row>
    <row r="68" spans="2:17">
      <c r="B68" s="3" t="s">
        <v>550</v>
      </c>
      <c r="D68" s="3" t="s">
        <v>210</v>
      </c>
      <c r="H68" s="10"/>
      <c r="I68" s="10"/>
      <c r="J68" s="10"/>
      <c r="K68" s="10"/>
      <c r="L68" s="10"/>
      <c r="M68" s="259">
        <f>'7. Input IC peakshaver'!M22</f>
        <v>92112966.285529599</v>
      </c>
      <c r="N68" s="259">
        <f>'7. Input IC peakshaver'!N22</f>
        <v>85450806.546130821</v>
      </c>
      <c r="O68" s="259">
        <f>'7. Input IC peakshaver'!O22</f>
        <v>79333623.026421189</v>
      </c>
      <c r="P68" s="259">
        <f>'7. Input IC peakshaver'!P22</f>
        <v>73614574.566663712</v>
      </c>
      <c r="Q68" s="259">
        <f>'7. Input IC peakshaver'!Q22</f>
        <v>68186548.077368766</v>
      </c>
    </row>
    <row r="70" spans="2:17">
      <c r="B70" s="2" t="s">
        <v>551</v>
      </c>
    </row>
    <row r="71" spans="2:17">
      <c r="B71" t="s">
        <v>552</v>
      </c>
      <c r="D71" s="3" t="s">
        <v>210</v>
      </c>
      <c r="H71" s="10"/>
      <c r="I71" s="10"/>
      <c r="J71" s="259">
        <f>'7. Input IC peakshaver'!J27</f>
        <v>4311221.7573385285</v>
      </c>
      <c r="K71" s="10"/>
      <c r="L71" s="10"/>
      <c r="M71" s="10"/>
      <c r="N71" s="10"/>
      <c r="O71" s="10"/>
      <c r="P71" s="10"/>
      <c r="Q71" s="10"/>
    </row>
    <row r="72" spans="2:17">
      <c r="B72" s="127" t="s">
        <v>554</v>
      </c>
      <c r="D72" s="3" t="s">
        <v>210</v>
      </c>
      <c r="H72" s="10"/>
      <c r="I72" s="10"/>
      <c r="J72" s="259">
        <f>'7. Input IC peakshaver'!J28</f>
        <v>5089135.5900731999</v>
      </c>
      <c r="K72" s="10"/>
      <c r="L72" s="10"/>
      <c r="M72" s="10"/>
      <c r="N72" s="10"/>
      <c r="O72" s="10"/>
      <c r="P72" s="10"/>
      <c r="Q72" s="10"/>
    </row>
    <row r="74" spans="2:17">
      <c r="B74" s="2" t="s">
        <v>481</v>
      </c>
    </row>
    <row r="75" spans="2:17">
      <c r="B75" s="3" t="s">
        <v>1074</v>
      </c>
      <c r="D75" s="3" t="s">
        <v>210</v>
      </c>
      <c r="H75" s="259">
        <f>'7. Input IC peakshaver'!H31</f>
        <v>1320509.5900000001</v>
      </c>
      <c r="I75" s="259">
        <f>'7. Input IC peakshaver'!I31</f>
        <v>1966066.3200000003</v>
      </c>
      <c r="J75" s="259">
        <f>'7. Input IC peakshaver'!J31</f>
        <v>1575548.13</v>
      </c>
      <c r="K75" s="10"/>
      <c r="L75" s="10"/>
      <c r="M75" s="10"/>
      <c r="N75" s="10"/>
      <c r="O75" s="10"/>
      <c r="P75" s="10"/>
      <c r="Q75" s="10"/>
    </row>
    <row r="77" spans="2:17" s="257" customFormat="1">
      <c r="B77" s="8" t="s">
        <v>1075</v>
      </c>
    </row>
    <row r="79" spans="2:17">
      <c r="B79" s="2" t="s">
        <v>1076</v>
      </c>
    </row>
    <row r="80" spans="2:17">
      <c r="B80" s="3" t="s">
        <v>1077</v>
      </c>
      <c r="D80" s="3" t="s">
        <v>210</v>
      </c>
      <c r="H80" s="10"/>
      <c r="I80" s="10"/>
      <c r="J80" s="10"/>
      <c r="K80" s="10"/>
      <c r="L80" s="10"/>
      <c r="M80" s="49">
        <f>M68*M$15</f>
        <v>3776631.6177067137</v>
      </c>
      <c r="N80" s="49">
        <f>N68*N$15</f>
        <v>4357991.1338526718</v>
      </c>
      <c r="O80" s="260"/>
      <c r="P80" s="260"/>
      <c r="Q80" s="260"/>
    </row>
    <row r="81" spans="2:17">
      <c r="B81" s="3" t="s">
        <v>1078</v>
      </c>
      <c r="D81" s="3" t="s">
        <v>210</v>
      </c>
      <c r="H81" s="10"/>
      <c r="I81" s="10"/>
      <c r="J81" s="10"/>
      <c r="K81" s="10"/>
      <c r="L81" s="10"/>
      <c r="M81" s="49">
        <f>M67+M80</f>
        <v>11116460.859558588</v>
      </c>
      <c r="N81" s="49">
        <f>N67+N80</f>
        <v>11020150.873251479</v>
      </c>
      <c r="O81" s="10"/>
      <c r="P81" s="10"/>
      <c r="Q81" s="10"/>
    </row>
    <row r="82" spans="2:17">
      <c r="B82" s="3" t="s">
        <v>1079</v>
      </c>
      <c r="D82" s="3" t="s">
        <v>210</v>
      </c>
      <c r="H82" s="10"/>
      <c r="I82" s="10"/>
      <c r="J82" s="10"/>
      <c r="K82" s="10"/>
      <c r="L82" s="10"/>
      <c r="M82" s="10"/>
      <c r="N82" s="10"/>
      <c r="O82" s="49">
        <f>-$F$64*M81*O30</f>
        <v>-9080103.093461208</v>
      </c>
      <c r="P82" s="49">
        <f>-$F$64*N81*P31</f>
        <v>-9442682.3966507707</v>
      </c>
      <c r="Q82" s="10"/>
    </row>
    <row r="84" spans="2:17" s="257" customFormat="1">
      <c r="B84" s="8" t="s">
        <v>1080</v>
      </c>
    </row>
    <row r="86" spans="2:17">
      <c r="B86" s="2" t="s">
        <v>1081</v>
      </c>
    </row>
    <row r="87" spans="2:17">
      <c r="B87" s="3" t="s">
        <v>1082</v>
      </c>
      <c r="D87" s="3" t="s">
        <v>210</v>
      </c>
      <c r="H87" s="10"/>
      <c r="I87" s="10"/>
      <c r="J87" s="10"/>
      <c r="K87" s="10"/>
      <c r="L87" s="10"/>
      <c r="M87" s="49">
        <f>SUM($J$71:$J$72)*M$39*M$51</f>
        <v>9915703.3378574643</v>
      </c>
      <c r="N87" s="49">
        <f>SUM($J$71:$J$72)*N$39*N$51</f>
        <v>10488355.037025411</v>
      </c>
      <c r="O87" s="10"/>
      <c r="P87" s="10"/>
      <c r="Q87" s="10"/>
    </row>
    <row r="89" spans="2:17">
      <c r="B89" s="3" t="s">
        <v>1079</v>
      </c>
      <c r="D89" s="3" t="s">
        <v>210</v>
      </c>
      <c r="H89" s="10"/>
      <c r="I89" s="10"/>
      <c r="J89" s="10"/>
      <c r="K89" s="10"/>
      <c r="L89" s="10"/>
      <c r="M89" s="10"/>
      <c r="N89" s="10"/>
      <c r="O89" s="49">
        <f>-$F$64*(M87*O30)</f>
        <v>-8099305.1376153817</v>
      </c>
      <c r="P89" s="49">
        <f>-$F$64*(N87*P31)</f>
        <v>-8987009.9436054453</v>
      </c>
      <c r="Q89" s="10"/>
    </row>
    <row r="91" spans="2:17" s="257" customFormat="1">
      <c r="B91" s="8" t="s">
        <v>1083</v>
      </c>
    </row>
    <row r="93" spans="2:17">
      <c r="B93" s="3" t="s">
        <v>1084</v>
      </c>
      <c r="D93" s="3" t="s">
        <v>210</v>
      </c>
      <c r="H93" s="10"/>
      <c r="I93" s="10"/>
      <c r="J93" s="10"/>
      <c r="K93" s="10"/>
      <c r="L93" s="10"/>
      <c r="M93" s="49">
        <f>AVERAGE($H$75*M$37*M$49,$I$75*M$38*M$50,$J$75*M$39*M$51)</f>
        <v>1728351.6194830742</v>
      </c>
      <c r="N93" s="49">
        <f>AVERAGE($H$75*N$37*N$49,$I$75*N$38*N$50,$J$75*N$39*N$51)</f>
        <v>1828167.3822114607</v>
      </c>
      <c r="O93" s="10"/>
      <c r="P93" s="10"/>
      <c r="Q93" s="10"/>
    </row>
    <row r="95" spans="2:17">
      <c r="B95" s="3" t="s">
        <v>1079</v>
      </c>
      <c r="D95" s="3" t="s">
        <v>210</v>
      </c>
      <c r="H95" s="10"/>
      <c r="I95" s="10"/>
      <c r="J95" s="10"/>
      <c r="K95" s="10"/>
      <c r="L95" s="10"/>
      <c r="M95" s="10"/>
      <c r="N95" s="10"/>
      <c r="O95" s="49">
        <f>-$F$64*M93*O30</f>
        <v>-1411745.2564196866</v>
      </c>
      <c r="P95" s="49">
        <f>-$F$64*N93*P31</f>
        <v>-1566476.1904521834</v>
      </c>
      <c r="Q95" s="10"/>
    </row>
    <row r="96" spans="2:17" s="98" customFormat="1">
      <c r="O96" s="198"/>
    </row>
    <row r="97" spans="2:17" s="257" customFormat="1">
      <c r="B97" s="8" t="s">
        <v>1085</v>
      </c>
    </row>
    <row r="99" spans="2:17">
      <c r="B99" s="3" t="s">
        <v>1086</v>
      </c>
      <c r="D99" s="3" t="s">
        <v>210</v>
      </c>
      <c r="H99" s="10"/>
      <c r="I99" s="10"/>
      <c r="J99" s="10"/>
      <c r="K99" s="10"/>
      <c r="L99" s="10"/>
      <c r="M99" s="49">
        <f>SUMIFS('17. Nacalculatie bijschatten'!AN$217:AN$307,'17. Nacalculatie bijschatten'!$I$217:$I$307,"16 LNG installaties",'17. Nacalculatie bijschatten'!$H$217:$H$307,2020)*M$15
+SUMIFS('17. Nacalculatie bijschatten'!AT$217:AT$307,'17. Nacalculatie bijschatten'!$I$217:$I$307,"16 LNG installaties",'17. Nacalculatie bijschatten'!$H$217:$H$307,2020)
+SUMIFS('17. Nacalculatie bijschatten'!AH$217:AH$307,'17. Nacalculatie bijschatten'!$I$217:$I$307,"16 LNG installaties",'17. Nacalculatie bijschatten'!$H$217:$H$307,2020)</f>
        <v>46064.373901539235</v>
      </c>
      <c r="N99" s="49">
        <f>SUMIFS('17. Nacalculatie bijschatten'!AO$217:AO$307,'17. Nacalculatie bijschatten'!$I$217:$I$307,"16 LNG installaties",'17. Nacalculatie bijschatten'!$H$217:$H$307,2020)*N$15
+SUMIFS('17. Nacalculatie bijschatten'!AU$217:AU$307,'17. Nacalculatie bijschatten'!$I$217:$I$307,"16 LNG installaties",'17. Nacalculatie bijschatten'!$H$217:$H$307,2020)
+SUMIFS('17. Nacalculatie bijschatten'!AI$217:AI$307,'17. Nacalculatie bijschatten'!$I$217:$I$307,"16 LNG installaties",'17. Nacalculatie bijschatten'!$H$217:$H$307,2020)</f>
        <v>49051.074670627742</v>
      </c>
      <c r="O99" s="10"/>
      <c r="P99" s="10"/>
      <c r="Q99" s="10"/>
    </row>
    <row r="100" spans="2:17">
      <c r="B100" s="3" t="s">
        <v>1087</v>
      </c>
      <c r="D100" s="3" t="s">
        <v>210</v>
      </c>
      <c r="H100" s="10"/>
      <c r="I100" s="10"/>
      <c r="J100" s="10"/>
      <c r="K100" s="10"/>
      <c r="L100" s="10"/>
      <c r="M100" s="49">
        <f>SUMIFS('17. Nacalculatie bijschatten'!AN$217:AN$307,'17. Nacalculatie bijschatten'!$I$217:$I$307,"16 LNG installaties",'17. Nacalculatie bijschatten'!$H$217:$H$307,2021)*M$15
+SUMIFS('17. Nacalculatie bijschatten'!AT$217:AT$307,'17. Nacalculatie bijschatten'!$I$217:$I$307,"16 LNG installaties",'17. Nacalculatie bijschatten'!$H$217:$H$307,2021)
+SUMIFS('17. Nacalculatie bijschatten'!AH$217:AH$307,'17. Nacalculatie bijschatten'!$I$217:$I$307,"16 LNG installaties",'17. Nacalculatie bijschatten'!$H$217:$H$307,2021)</f>
        <v>27541.27802254694</v>
      </c>
      <c r="N100" s="49">
        <f>SUMIFS('17. Nacalculatie bijschatten'!AO$217:AO$307,'17. Nacalculatie bijschatten'!$I$217:$I$307,"16 LNG installaties",'17. Nacalculatie bijschatten'!$H$217:$H$307,2021)*N$15
+SUMIFS('17. Nacalculatie bijschatten'!AU$217:AU$307,'17. Nacalculatie bijschatten'!$I$217:$I$307,"16 LNG installaties",'17. Nacalculatie bijschatten'!$H$217:$H$307,2021)
+SUMIFS('17. Nacalculatie bijschatten'!AI$217:AI$307,'17. Nacalculatie bijschatten'!$I$217:$I$307,"16 LNG installaties",'17. Nacalculatie bijschatten'!$H$217:$H$307,2021)</f>
        <v>29418.296798326017</v>
      </c>
      <c r="O100" s="10"/>
      <c r="P100" s="10"/>
      <c r="Q100" s="10"/>
    </row>
    <row r="101" spans="2:17">
      <c r="B101" s="3" t="s">
        <v>1088</v>
      </c>
      <c r="D101" s="3" t="s">
        <v>210</v>
      </c>
      <c r="H101" s="10"/>
      <c r="I101" s="10"/>
      <c r="J101" s="10"/>
      <c r="K101" s="10"/>
      <c r="L101" s="10"/>
      <c r="M101" s="49">
        <f>SUMIFS('17. Nacalculatie bijschatten'!AN$217:AN$307,'17. Nacalculatie bijschatten'!$I$217:$I$307,"16 LNG installaties",'17. Nacalculatie bijschatten'!$H$217:$H$307,2022)*M$15
+SUMIFS('17. Nacalculatie bijschatten'!AT$217:AT$307,'17. Nacalculatie bijschatten'!$I$217:$I$307,"16 LNG installaties",'17. Nacalculatie bijschatten'!$H$217:$H$307,2022)
+SUMIFS('17. Nacalculatie bijschatten'!AH$217:AH$307,'17. Nacalculatie bijschatten'!$I$217:$I$307,"16 LNG installaties",'17. Nacalculatie bijschatten'!$H$217:$H$307,2022)</f>
        <v>741850.1575410401</v>
      </c>
      <c r="N101" s="49">
        <f>SUMIFS('17. Nacalculatie bijschatten'!AO$217:AO$307,'17. Nacalculatie bijschatten'!$I$217:$I$307,"16 LNG installaties",'17. Nacalculatie bijschatten'!$H$217:$H$307,2022)*N$15
+SUMIFS('17. Nacalculatie bijschatten'!AU$217:AU$307,'17. Nacalculatie bijschatten'!$I$217:$I$307,"16 LNG installaties",'17. Nacalculatie bijschatten'!$H$217:$H$307,2022)
+SUMIFS('17. Nacalculatie bijschatten'!AI$217:AI$307,'17. Nacalculatie bijschatten'!$I$217:$I$307,"16 LNG installaties",'17. Nacalculatie bijschatten'!$H$217:$H$307,2022)</f>
        <v>1039132.1199240423</v>
      </c>
      <c r="O101" s="10"/>
      <c r="P101" s="10"/>
      <c r="Q101" s="10"/>
    </row>
    <row r="102" spans="2:17">
      <c r="B102" s="3" t="s">
        <v>1089</v>
      </c>
      <c r="D102" s="3" t="s">
        <v>210</v>
      </c>
      <c r="H102" s="10"/>
      <c r="I102" s="10"/>
      <c r="J102" s="10"/>
      <c r="K102" s="10"/>
      <c r="L102" s="10"/>
      <c r="M102" s="10"/>
      <c r="N102" s="49">
        <f>SUMIFS('17. Nacalculatie bijschatten'!AO$217:AO$307,'17. Nacalculatie bijschatten'!$I$217:$I$307,"16 LNG installaties",'17. Nacalculatie bijschatten'!$H$217:$H$307,2023)*N$15
+SUMIFS('17. Nacalculatie bijschatten'!AU$217:AU$307,'17. Nacalculatie bijschatten'!$I$217:$I$307,"16 LNG installaties",'17. Nacalculatie bijschatten'!$H$217:$H$307,2023)
+SUMIFS('17. Nacalculatie bijschatten'!AI$217:AI$307,'17. Nacalculatie bijschatten'!$I$217:$I$307,"16 LNG installaties",'17. Nacalculatie bijschatten'!$H$217:$H$307,2023)</f>
        <v>176812.95898808332</v>
      </c>
      <c r="O102" s="10"/>
      <c r="P102" s="10"/>
      <c r="Q102" s="10"/>
    </row>
    <row r="104" spans="2:17">
      <c r="B104" s="3" t="s">
        <v>1079</v>
      </c>
      <c r="D104" s="3" t="s">
        <v>210</v>
      </c>
      <c r="H104" s="245"/>
      <c r="I104" s="245"/>
      <c r="J104" s="245"/>
      <c r="K104" s="245"/>
      <c r="L104" s="245"/>
      <c r="M104" s="10"/>
      <c r="N104" s="10"/>
      <c r="O104" s="49">
        <f>-$F$64*SUM(M99:M101)*O30</f>
        <v>-666077.35246406659</v>
      </c>
      <c r="P104" s="49">
        <f>-$F$64*SUM(N99:N102)*P30</f>
        <v>-1131309.3240616447</v>
      </c>
      <c r="Q104" s="10"/>
    </row>
    <row r="106" spans="2:17" s="257" customFormat="1">
      <c r="B106" s="8" t="s">
        <v>1090</v>
      </c>
    </row>
    <row r="107" spans="2:17">
      <c r="K107" s="178"/>
      <c r="L107" s="178"/>
      <c r="M107" s="178"/>
      <c r="N107" s="178"/>
    </row>
    <row r="108" spans="2:17">
      <c r="B108" s="3" t="s">
        <v>1091</v>
      </c>
      <c r="D108" s="3" t="s">
        <v>210</v>
      </c>
      <c r="H108" s="10"/>
      <c r="I108" s="10"/>
      <c r="J108" s="10"/>
      <c r="K108" s="48">
        <f>SUMIFS('19. Indexatie desinvesteringen'!$D$641:$D$1171,'19. Indexatie desinvesteringen'!$D$18:$D$548,"16 LNG installaties",'19. Indexatie desinvesteringen'!$G$18:$G$548,'23. Correctie peakshaver'!K10)+
SUMIFS('19. Indexatie desinvesteringen'!$D$641:$D$1171,'19. Indexatie desinvesteringen'!$D$18:$D$548,"06 Utiliteitsgebouwen (LNG)",'19. Indexatie desinvesteringen'!$G$18:$G$548,'23. Correctie peakshaver'!K10)</f>
        <v>417533.58819327998</v>
      </c>
      <c r="L108" s="48">
        <f>SUMIFS('19. Indexatie desinvesteringen'!$D$641:$D$1171,'19. Indexatie desinvesteringen'!$D$18:$D$548,"16 LNG installaties",'19. Indexatie desinvesteringen'!$G$18:$G$548,'23. Correctie peakshaver'!L10)+
SUMIFS('19. Indexatie desinvesteringen'!$D$641:$D$1171,'19. Indexatie desinvesteringen'!$D$18:$D$548,"06 Utiliteitsgebouwen (LNG)",'19. Indexatie desinvesteringen'!$G$18:$G$548,'23. Correctie peakshaver'!L10)</f>
        <v>132355954.29857111</v>
      </c>
      <c r="M108" s="48">
        <f>SUMIFS('19. Indexatie desinvesteringen'!$D$641:$D$1171,'19. Indexatie desinvesteringen'!$D$18:$D$548,"16 LNG installaties",'19. Indexatie desinvesteringen'!$G$18:$G$548,'23. Correctie peakshaver'!M10)+
SUMIFS('19. Indexatie desinvesteringen'!$D$641:$D$1171,'19. Indexatie desinvesteringen'!$D$18:$D$548,"06 Utiliteitsgebouwen (LNG)",'19. Indexatie desinvesteringen'!$G$18:$G$548,'23. Correctie peakshaver'!M10)</f>
        <v>6175396.5452503702</v>
      </c>
      <c r="N108" s="48">
        <f>SUMIFS('19. Indexatie desinvesteringen'!$D$641:$D$1171,'19. Indexatie desinvesteringen'!$D$18:$D$548,"16 LNG installaties",'19. Indexatie desinvesteringen'!$G$18:$G$548,'23. Correctie peakshaver'!N10)+
SUMIFS('19. Indexatie desinvesteringen'!$D$641:$D$1171,'19. Indexatie desinvesteringen'!$D$18:$D$548,"06 Utiliteitsgebouwen (LNG)",'19. Indexatie desinvesteringen'!$G$18:$G$548,'23. Correctie peakshaver'!N10)</f>
        <v>2525665.1004047501</v>
      </c>
      <c r="O108" s="10"/>
      <c r="P108" s="10"/>
      <c r="Q108" s="10"/>
    </row>
    <row r="110" spans="2:17">
      <c r="B110" s="3" t="s">
        <v>1004</v>
      </c>
      <c r="D110" s="3" t="s">
        <v>210</v>
      </c>
      <c r="H110" s="245"/>
      <c r="I110" s="245"/>
      <c r="J110" s="245"/>
      <c r="K110" s="245"/>
      <c r="L110" s="245"/>
      <c r="M110" s="53">
        <f>$F$18*$K$108*M$40*M$52</f>
        <v>4296.9245736584444</v>
      </c>
      <c r="N110" s="53">
        <f>$F$18*$K$108*N$40*N$52</f>
        <v>4545.0805616363659</v>
      </c>
      <c r="O110" s="105"/>
      <c r="P110" s="105"/>
      <c r="Q110" s="105"/>
    </row>
    <row r="111" spans="2:17">
      <c r="B111" s="3" t="s">
        <v>1006</v>
      </c>
      <c r="D111" s="3" t="s">
        <v>210</v>
      </c>
      <c r="H111" s="245"/>
      <c r="I111" s="245"/>
      <c r="J111" s="245"/>
      <c r="K111" s="245"/>
      <c r="L111" s="245"/>
      <c r="M111" s="53">
        <f>$F$18*$L$108*M$41*M$53</f>
        <v>1341994.0803004161</v>
      </c>
      <c r="N111" s="53">
        <f>$F$18*$L$108*N$41*N$53</f>
        <v>1419496.9224259255</v>
      </c>
      <c r="O111" s="105"/>
      <c r="P111" s="105"/>
      <c r="Q111" s="105"/>
    </row>
    <row r="112" spans="2:17">
      <c r="B112" s="3" t="s">
        <v>1008</v>
      </c>
      <c r="D112" s="3" t="s">
        <v>210</v>
      </c>
      <c r="H112" s="245"/>
      <c r="I112" s="245"/>
      <c r="J112" s="245"/>
      <c r="K112" s="245"/>
      <c r="L112" s="245"/>
      <c r="M112" s="53">
        <f>$F$18*$M$108*M$42*M$54</f>
        <v>61753.965452503704</v>
      </c>
      <c r="N112" s="53">
        <f>$F$18*$M$108*N$42*N$54</f>
        <v>65320.380465316703</v>
      </c>
      <c r="O112" s="105"/>
      <c r="P112" s="105"/>
      <c r="Q112" s="105"/>
    </row>
    <row r="113" spans="2:19">
      <c r="B113" s="3" t="s">
        <v>1010</v>
      </c>
      <c r="D113" s="3" t="s">
        <v>210</v>
      </c>
      <c r="H113" s="245"/>
      <c r="I113" s="245"/>
      <c r="J113" s="245"/>
      <c r="K113" s="245"/>
      <c r="L113" s="245"/>
      <c r="M113" s="245"/>
      <c r="N113" s="53">
        <f>$F$18*N$108*N$43*N$55</f>
        <v>25256.6510040475</v>
      </c>
      <c r="O113" s="105"/>
      <c r="P113" s="105"/>
      <c r="Q113" s="105"/>
    </row>
    <row r="115" spans="2:19">
      <c r="B115" s="3" t="s">
        <v>1079</v>
      </c>
      <c r="D115" s="3" t="s">
        <v>210</v>
      </c>
      <c r="H115" s="245"/>
      <c r="I115" s="245"/>
      <c r="J115" s="245"/>
      <c r="K115" s="245"/>
      <c r="L115" s="245"/>
      <c r="M115" s="10"/>
      <c r="N115" s="10"/>
      <c r="O115" s="53">
        <f>-$F$64*(-SUM(M110:M112)*O30)</f>
        <v>1150113.6604822744</v>
      </c>
      <c r="P115" s="53">
        <f>-$F$64*(-SUM(N110:N113)*P31)</f>
        <v>1297810.407388624</v>
      </c>
      <c r="Q115" s="10"/>
    </row>
    <row r="116" spans="2:19">
      <c r="M116" s="97"/>
      <c r="N116" s="97"/>
      <c r="O116" s="97"/>
    </row>
    <row r="117" spans="2:19" s="257" customFormat="1">
      <c r="B117" s="8" t="s">
        <v>499</v>
      </c>
    </row>
    <row r="119" spans="2:19">
      <c r="B119" s="3" t="s">
        <v>935</v>
      </c>
      <c r="D119" s="3" t="s">
        <v>210</v>
      </c>
      <c r="H119" s="245"/>
      <c r="I119" s="245"/>
      <c r="J119" s="245"/>
      <c r="K119" s="245"/>
      <c r="L119" s="245"/>
      <c r="M119" s="10"/>
      <c r="N119" s="10"/>
      <c r="O119" s="10"/>
      <c r="P119" s="10"/>
      <c r="Q119" s="10"/>
      <c r="S119" s="3" t="s">
        <v>1092</v>
      </c>
    </row>
    <row r="120" spans="2:19">
      <c r="B120" s="3" t="s">
        <v>937</v>
      </c>
      <c r="D120" s="3" t="s">
        <v>210</v>
      </c>
      <c r="H120" s="245"/>
      <c r="I120" s="245"/>
      <c r="J120" s="245"/>
      <c r="K120" s="245"/>
      <c r="L120" s="245"/>
      <c r="M120" s="49">
        <f>SUMIFS('18. Nacalculatie desinv.'!AH$51:AH266,'18. Nacalculatie desinv.'!$H51:$H266,M$10,'18. Nacalculatie desinv.'!$I$51:$I$266,"16 LNG installaties")
-SUMIFS('18. Nacalculatie desinv.'!$J$51:$J$266,'18. Nacalculatie desinv.'!$H51:$H266,M$10,'18. Nacalculatie desinv.'!$I$51:$I$266,"16 LNG installaties")*$F$25</f>
        <v>494801.16396341531</v>
      </c>
      <c r="N120" s="49">
        <f>SUMIFS('18. Nacalculatie desinv.'!AI$51:AI266,'18. Nacalculatie desinv.'!$H51:$H266,N$10,'18. Nacalculatie desinv.'!$I$51:$I$266,"16 LNG installaties")
-SUMIFS('18. Nacalculatie desinv.'!$J$51:$J$266,'18. Nacalculatie desinv.'!$H51:$H266,N$10,'18. Nacalculatie desinv.'!$I$51:$I$266,"16 LNG installaties")*$F$25</f>
        <v>0</v>
      </c>
      <c r="O120" s="10"/>
      <c r="P120" s="10"/>
      <c r="Q120" s="10"/>
    </row>
    <row r="122" spans="2:19">
      <c r="B122" s="3" t="s">
        <v>1079</v>
      </c>
      <c r="D122" s="3" t="s">
        <v>210</v>
      </c>
      <c r="H122" s="245"/>
      <c r="I122" s="245"/>
      <c r="J122" s="245"/>
      <c r="K122" s="245"/>
      <c r="L122" s="245"/>
      <c r="M122" s="10"/>
      <c r="N122" s="10"/>
      <c r="O122" s="49">
        <f>-$F$64*((M120-M119)*O30)</f>
        <v>-404161.50754394103</v>
      </c>
      <c r="P122" s="49">
        <f>-$F$64*((N120-N119)*P31)</f>
        <v>0</v>
      </c>
      <c r="Q122" s="10"/>
    </row>
    <row r="123" spans="2:19">
      <c r="M123" s="97"/>
      <c r="N123" s="97"/>
      <c r="O123" s="97"/>
    </row>
    <row r="124" spans="2:19" s="8" customFormat="1">
      <c r="B124" s="8" t="s">
        <v>1093</v>
      </c>
    </row>
    <row r="126" spans="2:19">
      <c r="B126" s="3" t="s">
        <v>1094</v>
      </c>
      <c r="D126" s="3" t="s">
        <v>210</v>
      </c>
      <c r="H126" s="245"/>
      <c r="I126" s="245"/>
      <c r="J126" s="245"/>
      <c r="K126" s="245"/>
      <c r="L126" s="245"/>
      <c r="M126" s="245"/>
      <c r="N126" s="103"/>
      <c r="O126" s="49">
        <f>O122+O115+O89+O104+O95+O82</f>
        <v>-18511278.687022008</v>
      </c>
      <c r="P126" s="57">
        <f>P122+P115+P89+P104+P95+P82</f>
        <v>-19829667.447381422</v>
      </c>
      <c r="Q126" s="10"/>
    </row>
    <row r="129" spans="13:16">
      <c r="P129" s="97"/>
    </row>
    <row r="132" spans="13:16">
      <c r="M132" s="97"/>
    </row>
    <row r="133" spans="13:16">
      <c r="M133" s="97"/>
    </row>
    <row r="134" spans="13:16">
      <c r="M134" s="97"/>
    </row>
  </sheetData>
  <mergeCells count="2">
    <mergeCell ref="B5:D5"/>
    <mergeCell ref="B8:D8"/>
  </mergeCells>
  <pageMargins left="0.7" right="0.7" top="0.75" bottom="0.75" header="0.3" footer="0.3"/>
  <pageSetup paperSize="9" orientation="portrait" r:id="rId1"/>
  <headerFooter>
    <oddFooter>&amp;C_x000D_&amp;1#&amp;"Calibri"&amp;10&amp;K000000 Vertrouwelijk/Confidential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8D9"/>
    <pageSetUpPr fitToPage="1"/>
  </sheetPr>
  <dimension ref="B2:J33"/>
  <sheetViews>
    <sheetView showGridLines="0" zoomScale="80" zoomScaleNormal="80" workbookViewId="0">
      <pane ySplit="3" topLeftCell="A4" activePane="bottomLeft" state="frozen"/>
      <selection activeCell="C40" sqref="C40"/>
      <selection pane="bottomLeft"/>
    </sheetView>
  </sheetViews>
  <sheetFormatPr defaultColWidth="9.140625" defaultRowHeight="12.75"/>
  <cols>
    <col min="1" max="1" width="2.5703125" style="3" customWidth="1"/>
    <col min="2" max="2" width="7.5703125" style="3" customWidth="1"/>
    <col min="3" max="3" width="71.140625" style="3" bestFit="1" customWidth="1"/>
    <col min="4" max="5" width="36.42578125" style="3" customWidth="1"/>
    <col min="6" max="6" width="40.5703125" style="3" customWidth="1"/>
    <col min="7" max="7" width="4.5703125" style="3" customWidth="1"/>
    <col min="8" max="16384" width="9.140625" style="3"/>
  </cols>
  <sheetData>
    <row r="2" spans="2:10" s="12" customFormat="1" ht="18">
      <c r="B2" s="12" t="s">
        <v>98</v>
      </c>
    </row>
    <row r="4" spans="2:10" s="8" customFormat="1">
      <c r="B4" s="8" t="s">
        <v>99</v>
      </c>
    </row>
    <row r="6" spans="2:10">
      <c r="B6" s="17" t="s">
        <v>100</v>
      </c>
    </row>
    <row r="7" spans="2:10">
      <c r="B7" s="17" t="s">
        <v>101</v>
      </c>
    </row>
    <row r="9" spans="2:10">
      <c r="B9" s="11" t="s">
        <v>102</v>
      </c>
      <c r="C9" s="11" t="s">
        <v>103</v>
      </c>
      <c r="D9" s="11" t="s">
        <v>104</v>
      </c>
      <c r="E9" s="11" t="s">
        <v>105</v>
      </c>
      <c r="F9" s="11" t="s">
        <v>106</v>
      </c>
      <c r="J9" s="13"/>
    </row>
    <row r="10" spans="2:10">
      <c r="B10" s="15"/>
      <c r="C10" s="15" t="s">
        <v>107</v>
      </c>
      <c r="D10" s="15" t="s">
        <v>108</v>
      </c>
      <c r="E10" s="15" t="s">
        <v>109</v>
      </c>
      <c r="F10" s="15" t="s">
        <v>110</v>
      </c>
    </row>
    <row r="11" spans="2:10">
      <c r="B11" s="6">
        <v>1</v>
      </c>
      <c r="C11" s="6" t="s">
        <v>111</v>
      </c>
      <c r="D11" s="146" t="s">
        <v>111</v>
      </c>
      <c r="E11" s="140" t="s">
        <v>112</v>
      </c>
      <c r="F11" s="25"/>
    </row>
    <row r="12" spans="2:10">
      <c r="B12" s="6">
        <v>2</v>
      </c>
      <c r="C12" s="6" t="s">
        <v>113</v>
      </c>
      <c r="D12" s="99" t="s">
        <v>114</v>
      </c>
      <c r="E12" t="s">
        <v>115</v>
      </c>
      <c r="F12" s="64"/>
    </row>
    <row r="13" spans="2:10">
      <c r="B13" s="6">
        <v>3</v>
      </c>
      <c r="C13" s="6" t="s">
        <v>116</v>
      </c>
      <c r="D13" s="33" t="s">
        <v>117</v>
      </c>
      <c r="E13" s="6" t="s">
        <v>11</v>
      </c>
      <c r="F13" s="64"/>
    </row>
    <row r="14" spans="2:10" ht="12" customHeight="1">
      <c r="B14" s="6">
        <v>4</v>
      </c>
      <c r="C14" s="65" t="s">
        <v>118</v>
      </c>
      <c r="D14" s="33" t="s">
        <v>119</v>
      </c>
      <c r="E14" s="37" t="s">
        <v>120</v>
      </c>
      <c r="F14" s="25"/>
    </row>
    <row r="15" spans="2:10">
      <c r="B15" s="6">
        <v>5</v>
      </c>
      <c r="C15" s="26" t="s">
        <v>121</v>
      </c>
      <c r="D15" s="163" t="s">
        <v>122</v>
      </c>
      <c r="E15" t="s">
        <v>123</v>
      </c>
      <c r="F15" s="64"/>
    </row>
    <row r="16" spans="2:10">
      <c r="B16" s="6">
        <v>6</v>
      </c>
      <c r="C16" s="6" t="s">
        <v>124</v>
      </c>
      <c r="D16" s="33" t="s">
        <v>125</v>
      </c>
      <c r="E16" s="6" t="s">
        <v>11</v>
      </c>
      <c r="F16" s="36"/>
    </row>
    <row r="17" spans="2:6" ht="25.5">
      <c r="B17" s="6">
        <v>7</v>
      </c>
      <c r="C17" s="6" t="s">
        <v>126</v>
      </c>
      <c r="D17" s="150" t="s">
        <v>127</v>
      </c>
      <c r="E17" s="151" t="s">
        <v>128</v>
      </c>
      <c r="F17" s="63"/>
    </row>
    <row r="18" spans="2:6">
      <c r="B18" s="6">
        <v>8</v>
      </c>
      <c r="C18" s="27" t="s">
        <v>129</v>
      </c>
      <c r="D18" s="204" t="s">
        <v>130</v>
      </c>
      <c r="E18" s="37" t="s">
        <v>131</v>
      </c>
      <c r="F18" s="28"/>
    </row>
    <row r="19" spans="2:6">
      <c r="B19" s="6">
        <v>9</v>
      </c>
      <c r="C19" s="27" t="s">
        <v>132</v>
      </c>
      <c r="D19" s="33" t="s">
        <v>132</v>
      </c>
      <c r="E19" s="37" t="s">
        <v>11</v>
      </c>
      <c r="F19" s="28"/>
    </row>
    <row r="20" spans="2:6">
      <c r="B20" s="6">
        <v>10</v>
      </c>
      <c r="C20" s="6" t="s">
        <v>133</v>
      </c>
      <c r="D20" s="33" t="s">
        <v>133</v>
      </c>
      <c r="E20" t="s">
        <v>134</v>
      </c>
      <c r="F20" s="28"/>
    </row>
    <row r="21" spans="2:6">
      <c r="B21" s="6">
        <v>11</v>
      </c>
      <c r="C21" s="27" t="s">
        <v>135</v>
      </c>
      <c r="D21" s="33" t="s">
        <v>136</v>
      </c>
      <c r="E21" t="s">
        <v>137</v>
      </c>
      <c r="F21" s="28"/>
    </row>
    <row r="22" spans="2:6">
      <c r="B22" s="6">
        <v>12</v>
      </c>
      <c r="C22" s="27" t="s">
        <v>138</v>
      </c>
      <c r="D22" s="33" t="s">
        <v>139</v>
      </c>
      <c r="E22" s="37" t="s">
        <v>134</v>
      </c>
      <c r="F22" s="28"/>
    </row>
    <row r="23" spans="2:6">
      <c r="B23" s="6">
        <v>13</v>
      </c>
      <c r="C23" s="27" t="s">
        <v>140</v>
      </c>
      <c r="D23" s="146" t="s">
        <v>141</v>
      </c>
      <c r="E23" t="s">
        <v>142</v>
      </c>
      <c r="F23" s="28"/>
    </row>
    <row r="24" spans="2:6">
      <c r="B24" s="6">
        <v>14</v>
      </c>
      <c r="C24" s="27" t="s">
        <v>143</v>
      </c>
      <c r="D24" s="319" t="s">
        <v>144</v>
      </c>
      <c r="E24" s="319" t="s">
        <v>144</v>
      </c>
      <c r="F24" s="28"/>
    </row>
    <row r="25" spans="2:6">
      <c r="B25" s="6">
        <v>15</v>
      </c>
      <c r="C25" s="27" t="s">
        <v>145</v>
      </c>
      <c r="D25" s="319" t="s">
        <v>144</v>
      </c>
      <c r="E25" s="319" t="s">
        <v>144</v>
      </c>
      <c r="F25" s="28"/>
    </row>
    <row r="26" spans="2:6">
      <c r="B26" s="6">
        <v>16</v>
      </c>
      <c r="C26" s="27" t="s">
        <v>146</v>
      </c>
      <c r="D26" s="320"/>
      <c r="E26" s="359" t="s">
        <v>3</v>
      </c>
      <c r="F26" s="28"/>
    </row>
    <row r="27" spans="2:6">
      <c r="B27" s="6">
        <v>17</v>
      </c>
      <c r="C27" s="27" t="s">
        <v>147</v>
      </c>
      <c r="D27" s="320"/>
      <c r="E27" s="359" t="s">
        <v>3</v>
      </c>
      <c r="F27" s="28"/>
    </row>
    <row r="28" spans="2:6">
      <c r="B28" s="6">
        <v>18</v>
      </c>
      <c r="C28" s="27" t="s">
        <v>148</v>
      </c>
      <c r="D28" s="320"/>
      <c r="E28" s="359" t="s">
        <v>3</v>
      </c>
      <c r="F28" s="28"/>
    </row>
    <row r="29" spans="2:6">
      <c r="D29" s="317"/>
      <c r="E29" s="318"/>
    </row>
    <row r="30" spans="2:6" s="8" customFormat="1">
      <c r="B30" s="8" t="s">
        <v>149</v>
      </c>
      <c r="E30" s="164"/>
    </row>
    <row r="32" spans="2:6">
      <c r="B32" s="17" t="s">
        <v>150</v>
      </c>
    </row>
    <row r="33" spans="2:2">
      <c r="B33" s="17"/>
    </row>
  </sheetData>
  <phoneticPr fontId="40" type="noConversion"/>
  <hyperlinks>
    <hyperlink ref="D12" r:id="rId1" xr:uid="{00000000-0004-0000-0200-000000000000}"/>
    <hyperlink ref="D14" r:id="rId2" display="Gewijzigd Methodebesluit GTS 2017-2021" xr:uid="{00000000-0004-0000-0200-000002000000}"/>
    <hyperlink ref="D11" r:id="rId3" xr:uid="{44EA7B38-C039-47C3-A377-F0264E1E43FC}"/>
    <hyperlink ref="D15" r:id="rId4" xr:uid="{67BCA6AE-FDB9-4EFD-A25B-662638CB4D18}"/>
    <hyperlink ref="D17" r:id="rId5" xr:uid="{40CDF460-322A-4F3D-B530-0071539FA283}"/>
    <hyperlink ref="D13" r:id="rId6" location="/CBS/nl/dataset/83131NED/table" xr:uid="{01DAB045-F46E-4D95-BE72-A2139C6EC9DD}"/>
    <hyperlink ref="D18" r:id="rId7" display="Rekenmodule tarieven GTS 2020" xr:uid="{7E68E786-485E-4E7F-BBA8-2A3DB2553C7D}"/>
    <hyperlink ref="D19" r:id="rId8" xr:uid="{5BFF3038-6747-474D-854A-1F02C48C4ED2}"/>
    <hyperlink ref="D16" r:id="rId9" location="/details/wettelijke-rente/dataset/2ed0b77d-72c5-47e8-8a3d-0c213048e11d/resource/b363a333-1ce1-4ba0-83b9-80bdf6f78fa0" xr:uid="{792E2A66-A561-49B2-A3D9-3C15C023C692}"/>
    <hyperlink ref="D20" r:id="rId10" xr:uid="{CC01A927-8117-4557-8BC9-D9133B8FCA3E}"/>
    <hyperlink ref="D22" r:id="rId11" xr:uid="{7E591574-CCE7-4670-90F3-A5B3C2CF3F43}"/>
    <hyperlink ref="D21" r:id="rId12" location=":~:text=Met%20dit%20besluit%20stelt%20de,van%20de%20tarieven%20over%202022." xr:uid="{16891D03-749E-4FF9-AF9F-6B43FC4CCCF4}"/>
    <hyperlink ref="D23" r:id="rId13" display="https://www.acm.nl/nl/publicaties/gewijzigd-methodebesluit-gts-2022-2026" xr:uid="{5868F87E-9A6C-4DF8-8556-33B4746D331F}"/>
  </hyperlinks>
  <pageMargins left="0.75" right="0.75" top="1" bottom="1" header="0.5" footer="0.5"/>
  <pageSetup paperSize="9" scale="45" orientation="portrait" r:id="rId14"/>
  <headerFooter alignWithMargins="0">
    <oddFooter>&amp;C_x000D_&amp;1#&amp;"Calibri"&amp;10&amp;K000000 Vertrouwelijk/Confidential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A3103-AAF6-4BC8-8BDF-B33394CF231F}">
  <sheetPr>
    <tabColor rgb="FFFFFFCC"/>
  </sheetPr>
  <dimension ref="B2:P73"/>
  <sheetViews>
    <sheetView showGridLines="0" zoomScale="80" zoomScaleNormal="80" workbookViewId="0">
      <pane xSplit="6" ySplit="10" topLeftCell="G11" activePane="bottomRight" state="frozen"/>
      <selection pane="topRight" activeCell="G1" sqref="G1"/>
      <selection pane="bottomLeft" activeCell="A11" sqref="A11"/>
      <selection pane="bottomRight"/>
    </sheetView>
  </sheetViews>
  <sheetFormatPr defaultColWidth="9.140625" defaultRowHeight="12.75"/>
  <cols>
    <col min="1" max="1" width="2.5703125" style="3" customWidth="1"/>
    <col min="2" max="2" width="78.5703125" style="3" customWidth="1"/>
    <col min="3" max="3" width="2.5703125" style="3" customWidth="1"/>
    <col min="4" max="4" width="17.85546875" style="3" customWidth="1"/>
    <col min="5" max="5" width="2.5703125" style="3" customWidth="1"/>
    <col min="6" max="6" width="13.5703125" style="3" customWidth="1"/>
    <col min="7" max="7" width="2.5703125" style="3" customWidth="1"/>
    <col min="8" max="12" width="15.5703125" style="3" customWidth="1"/>
    <col min="13" max="13" width="17.5703125" style="3" bestFit="1" customWidth="1"/>
    <col min="14" max="14" width="15.5703125" style="3" customWidth="1"/>
    <col min="15" max="15" width="2.5703125" style="3" customWidth="1"/>
    <col min="16" max="27" width="13.5703125" style="3" customWidth="1"/>
    <col min="28" max="16384" width="9.140625" style="3"/>
  </cols>
  <sheetData>
    <row r="2" spans="2:16" s="12" customFormat="1" ht="18">
      <c r="B2" s="12" t="s">
        <v>1095</v>
      </c>
    </row>
    <row r="4" spans="2:16">
      <c r="B4" s="16" t="s">
        <v>870</v>
      </c>
      <c r="C4" s="2"/>
    </row>
    <row r="5" spans="2:16" ht="91.5" customHeight="1">
      <c r="B5" s="373" t="s">
        <v>1096</v>
      </c>
      <c r="C5" s="380"/>
      <c r="D5" s="380"/>
      <c r="F5" s="13"/>
    </row>
    <row r="6" spans="2:16" ht="21" customHeight="1">
      <c r="B6" s="3" t="s">
        <v>1097</v>
      </c>
      <c r="F6" s="195"/>
    </row>
    <row r="7" spans="2:16">
      <c r="B7" s="381" t="s">
        <v>872</v>
      </c>
      <c r="C7" s="383"/>
      <c r="D7" s="383"/>
      <c r="F7" s="13"/>
    </row>
    <row r="8" spans="2:16" ht="42" customHeight="1">
      <c r="B8" s="373" t="s">
        <v>1098</v>
      </c>
      <c r="C8" s="373"/>
      <c r="D8" s="373"/>
      <c r="F8" s="13"/>
    </row>
    <row r="9" spans="2:16">
      <c r="F9" s="13"/>
    </row>
    <row r="10" spans="2:16" s="8" customFormat="1">
      <c r="B10" s="8" t="s">
        <v>158</v>
      </c>
      <c r="D10" s="8" t="s">
        <v>200</v>
      </c>
      <c r="F10" s="8" t="s">
        <v>201</v>
      </c>
      <c r="H10" s="52">
        <v>2020</v>
      </c>
      <c r="I10" s="52">
        <v>2021</v>
      </c>
      <c r="J10" s="52">
        <v>2022</v>
      </c>
      <c r="K10" s="52">
        <v>2023</v>
      </c>
      <c r="L10" s="52">
        <v>2024</v>
      </c>
      <c r="M10" s="52">
        <v>2025</v>
      </c>
      <c r="N10" s="52">
        <v>2026</v>
      </c>
      <c r="P10" s="8" t="s">
        <v>203</v>
      </c>
    </row>
    <row r="12" spans="2:16" s="8" customFormat="1">
      <c r="B12" s="8" t="s">
        <v>874</v>
      </c>
    </row>
    <row r="14" spans="2:16">
      <c r="B14" s="16" t="s">
        <v>244</v>
      </c>
    </row>
    <row r="15" spans="2:16">
      <c r="B15" s="32" t="s">
        <v>232</v>
      </c>
      <c r="D15" s="3" t="s">
        <v>876</v>
      </c>
      <c r="H15" s="38">
        <f>'2. Parameters'!K79</f>
        <v>1</v>
      </c>
      <c r="I15" s="38">
        <f>'2. Parameters'!L79</f>
        <v>1.02</v>
      </c>
      <c r="J15" s="38">
        <f>'2. Parameters'!M79</f>
        <v>1.0404</v>
      </c>
      <c r="K15" s="38">
        <f>'2. Parameters'!N79</f>
        <v>1.0612079999999999</v>
      </c>
      <c r="L15" s="38">
        <f>'2. Parameters'!O79</f>
        <v>1.10365632</v>
      </c>
      <c r="M15" s="38">
        <f>'2. Parameters'!P79</f>
        <v>1.1809122624000001</v>
      </c>
      <c r="N15" s="38">
        <f>'2. Parameters'!Q79</f>
        <v>1.1809122624000001</v>
      </c>
    </row>
    <row r="16" spans="2:16">
      <c r="B16" s="32" t="s">
        <v>233</v>
      </c>
      <c r="D16" s="3" t="s">
        <v>876</v>
      </c>
      <c r="H16" s="10"/>
      <c r="I16" s="38">
        <f>'2. Parameters'!L80</f>
        <v>1</v>
      </c>
      <c r="J16" s="38">
        <f>'2. Parameters'!M80</f>
        <v>1.02</v>
      </c>
      <c r="K16" s="38">
        <f>'2. Parameters'!N80</f>
        <v>1.0404</v>
      </c>
      <c r="L16" s="38">
        <f>'2. Parameters'!O80</f>
        <v>1.0820160000000001</v>
      </c>
      <c r="M16" s="38">
        <f>'2. Parameters'!P80</f>
        <v>1.1577571200000001</v>
      </c>
      <c r="N16" s="38">
        <f>'2. Parameters'!Q80</f>
        <v>1.1577571200000001</v>
      </c>
    </row>
    <row r="17" spans="2:14">
      <c r="B17" s="32" t="s">
        <v>234</v>
      </c>
      <c r="D17" s="3" t="s">
        <v>876</v>
      </c>
      <c r="H17" s="10"/>
      <c r="I17" s="10"/>
      <c r="J17" s="38">
        <f>'2. Parameters'!M81</f>
        <v>1</v>
      </c>
      <c r="K17" s="38">
        <f>'2. Parameters'!N81</f>
        <v>1.02</v>
      </c>
      <c r="L17" s="38">
        <f>'2. Parameters'!O81</f>
        <v>1.0608</v>
      </c>
      <c r="M17" s="38">
        <f>'2. Parameters'!P81</f>
        <v>1.1350560000000001</v>
      </c>
      <c r="N17" s="38">
        <f>'2. Parameters'!Q81</f>
        <v>1.1350560000000001</v>
      </c>
    </row>
    <row r="18" spans="2:14">
      <c r="B18" s="32" t="s">
        <v>235</v>
      </c>
      <c r="D18" s="3" t="s">
        <v>876</v>
      </c>
      <c r="H18" s="10"/>
      <c r="I18" s="10"/>
      <c r="J18" s="10"/>
      <c r="K18" s="38">
        <f>'2. Parameters'!N82</f>
        <v>1</v>
      </c>
      <c r="L18" s="38">
        <f>'2. Parameters'!O82</f>
        <v>1.04</v>
      </c>
      <c r="M18" s="38">
        <f>'2. Parameters'!P82</f>
        <v>1.1128</v>
      </c>
      <c r="N18" s="38">
        <f>'2. Parameters'!Q82</f>
        <v>1.1128</v>
      </c>
    </row>
    <row r="19" spans="2:14">
      <c r="B19" s="32" t="s">
        <v>236</v>
      </c>
      <c r="D19" s="3" t="s">
        <v>876</v>
      </c>
      <c r="H19" s="10"/>
      <c r="I19" s="10"/>
      <c r="J19" s="10"/>
      <c r="K19" s="10"/>
      <c r="L19" s="38">
        <f>'2. Parameters'!O83</f>
        <v>1</v>
      </c>
      <c r="M19" s="38">
        <f>'2. Parameters'!P83</f>
        <v>1.07</v>
      </c>
      <c r="N19" s="38">
        <f>'2. Parameters'!Q83</f>
        <v>1.07</v>
      </c>
    </row>
    <row r="20" spans="2:14">
      <c r="B20" s="32" t="s">
        <v>237</v>
      </c>
      <c r="D20" s="3" t="s">
        <v>876</v>
      </c>
      <c r="H20" s="10"/>
      <c r="I20" s="10"/>
      <c r="J20" s="10"/>
      <c r="K20" s="10"/>
      <c r="L20" s="10"/>
      <c r="M20" s="38">
        <f>'2. Parameters'!P84</f>
        <v>1</v>
      </c>
      <c r="N20" s="38">
        <f>'2. Parameters'!Q84</f>
        <v>1</v>
      </c>
    </row>
    <row r="21" spans="2:14">
      <c r="B21" s="32" t="s">
        <v>238</v>
      </c>
      <c r="D21" s="3" t="s">
        <v>876</v>
      </c>
      <c r="H21" s="10"/>
      <c r="I21" s="10"/>
      <c r="J21" s="10"/>
      <c r="K21" s="10"/>
      <c r="L21" s="10"/>
      <c r="M21" s="10"/>
      <c r="N21" s="38">
        <f>'2. Parameters'!Q85</f>
        <v>1</v>
      </c>
    </row>
    <row r="22" spans="2:14">
      <c r="B22" s="32"/>
      <c r="N22" s="310"/>
    </row>
    <row r="23" spans="2:14">
      <c r="B23" s="16" t="s">
        <v>1099</v>
      </c>
      <c r="N23" s="310"/>
    </row>
    <row r="24" spans="2:14">
      <c r="B24" s="311" t="s">
        <v>1100</v>
      </c>
      <c r="N24" s="310"/>
    </row>
    <row r="25" spans="2:14">
      <c r="B25" s="32" t="s">
        <v>489</v>
      </c>
      <c r="D25" s="3" t="s">
        <v>210</v>
      </c>
      <c r="H25" s="10"/>
      <c r="I25" s="10"/>
      <c r="J25" s="179">
        <f>'4. Input nacalculaties'!N33</f>
        <v>929870695.57498884</v>
      </c>
      <c r="K25" s="179">
        <f>'4. Input nacalculaties'!O33</f>
        <v>952373566.40790355</v>
      </c>
      <c r="L25" s="179">
        <f>'4. Input nacalculaties'!P33</f>
        <v>992563730.91031706</v>
      </c>
      <c r="M25" s="330"/>
      <c r="N25" s="331"/>
    </row>
    <row r="26" spans="2:14">
      <c r="B26" s="32"/>
      <c r="J26" s="165"/>
      <c r="K26" s="165"/>
      <c r="L26" s="165"/>
      <c r="M26" s="165"/>
      <c r="N26" s="333"/>
    </row>
    <row r="27" spans="2:14">
      <c r="B27" s="3" t="s">
        <v>492</v>
      </c>
      <c r="D27" s="3" t="s">
        <v>210</v>
      </c>
      <c r="H27" s="10"/>
      <c r="I27" s="10"/>
      <c r="J27" s="179">
        <f>'4. Input nacalculaties'!N36</f>
        <v>119072.05535743562</v>
      </c>
      <c r="K27" s="179">
        <f>'4. Input nacalculaties'!O36</f>
        <v>43971.119724233969</v>
      </c>
      <c r="L27" s="179">
        <f>'4. Input nacalculaties'!P36</f>
        <v>2404144.6778045101</v>
      </c>
      <c r="M27" s="330"/>
      <c r="N27" s="331"/>
    </row>
    <row r="28" spans="2:14">
      <c r="B28" s="3" t="s">
        <v>498</v>
      </c>
      <c r="D28" s="3" t="s">
        <v>210</v>
      </c>
      <c r="H28" s="10"/>
      <c r="I28" s="10"/>
      <c r="J28" s="179">
        <f>'4. Input nacalculaties'!N42</f>
        <v>-6987581.421986118</v>
      </c>
      <c r="K28" s="179">
        <f>'4. Input nacalculaties'!O42</f>
        <v>-26590510.266268313</v>
      </c>
      <c r="L28" s="179">
        <f>'4. Input nacalculaties'!P42</f>
        <v>-37620979.270649046</v>
      </c>
      <c r="M28" s="330"/>
      <c r="N28" s="331"/>
    </row>
    <row r="29" spans="2:14">
      <c r="B29" s="3" t="s">
        <v>511</v>
      </c>
      <c r="D29" s="3" t="s">
        <v>210</v>
      </c>
      <c r="H29" s="10"/>
      <c r="I29" s="10"/>
      <c r="J29" s="330"/>
      <c r="K29" s="330"/>
      <c r="L29" s="179">
        <f>'4. Input nacalculaties'!P43</f>
        <v>2363403.9056672235</v>
      </c>
      <c r="M29" s="330"/>
      <c r="N29" s="331"/>
    </row>
    <row r="30" spans="2:14">
      <c r="B30" s="3" t="s">
        <v>501</v>
      </c>
      <c r="D30" s="3" t="s">
        <v>210</v>
      </c>
      <c r="H30" s="10"/>
      <c r="I30" s="10"/>
      <c r="J30" s="179">
        <f>'4. Input nacalculaties'!N45</f>
        <v>-651743.81498073554</v>
      </c>
      <c r="K30" s="179">
        <f>'4. Input nacalculaties'!O45</f>
        <v>-2713634.922561896</v>
      </c>
      <c r="L30" s="179">
        <f>'4. Input nacalculaties'!P45</f>
        <v>-6263691.195662085</v>
      </c>
      <c r="M30" s="330"/>
      <c r="N30" s="331"/>
    </row>
    <row r="31" spans="2:14">
      <c r="B31" s="3" t="s">
        <v>502</v>
      </c>
      <c r="D31" s="3" t="s">
        <v>210</v>
      </c>
      <c r="H31" s="10"/>
      <c r="I31" s="10"/>
      <c r="J31" s="330"/>
      <c r="K31" s="330"/>
      <c r="L31" s="179">
        <f>'4. Input nacalculaties'!P46</f>
        <v>56578492.792342328</v>
      </c>
      <c r="M31" s="330"/>
      <c r="N31" s="331"/>
    </row>
    <row r="32" spans="2:14">
      <c r="B32" s="3" t="s">
        <v>503</v>
      </c>
      <c r="D32" s="3" t="s">
        <v>210</v>
      </c>
      <c r="H32" s="10"/>
      <c r="I32" s="10"/>
      <c r="J32" s="330"/>
      <c r="K32" s="330"/>
      <c r="L32" s="179">
        <f>'4. Input nacalculaties'!P47</f>
        <v>5993118.6408960866</v>
      </c>
      <c r="M32" s="330"/>
      <c r="N32" s="331"/>
    </row>
    <row r="33" spans="2:16">
      <c r="B33" s="3" t="s">
        <v>506</v>
      </c>
      <c r="D33" s="3" t="s">
        <v>210</v>
      </c>
      <c r="H33" s="10"/>
      <c r="I33" s="10"/>
      <c r="J33" s="10"/>
      <c r="K33" s="179">
        <f>'4. Input nacalculaties'!O50</f>
        <v>-6549650.4501419598</v>
      </c>
      <c r="L33" s="179">
        <f>'4. Input nacalculaties'!P50</f>
        <v>1236097.6837258562</v>
      </c>
      <c r="M33" s="330"/>
      <c r="N33" s="331"/>
    </row>
    <row r="34" spans="2:16">
      <c r="B34" s="3" t="s">
        <v>507</v>
      </c>
      <c r="D34" s="3" t="s">
        <v>210</v>
      </c>
      <c r="H34" s="10"/>
      <c r="I34" s="10"/>
      <c r="J34" s="330"/>
      <c r="K34" s="330"/>
      <c r="L34" s="179">
        <f>'4. Input nacalculaties'!P51</f>
        <v>-18434074.327111505</v>
      </c>
      <c r="M34" s="330"/>
      <c r="N34" s="331"/>
    </row>
    <row r="35" spans="2:16">
      <c r="J35" s="165"/>
      <c r="K35" s="165"/>
      <c r="L35" s="165"/>
      <c r="M35" s="165"/>
      <c r="N35" s="333"/>
    </row>
    <row r="36" spans="2:16">
      <c r="B36" s="311" t="s">
        <v>1101</v>
      </c>
      <c r="J36" s="165"/>
      <c r="K36" s="165"/>
      <c r="L36" s="165"/>
      <c r="M36" s="165"/>
      <c r="N36" s="333"/>
    </row>
    <row r="37" spans="2:16">
      <c r="B37" s="32" t="s">
        <v>489</v>
      </c>
      <c r="D37" s="3" t="s">
        <v>210</v>
      </c>
      <c r="H37" s="10"/>
      <c r="I37" s="10"/>
      <c r="J37" s="179">
        <f>'4. Input nacalculaties'!N56</f>
        <v>994026827.35656655</v>
      </c>
      <c r="K37" s="179">
        <f>'4. Input nacalculaties'!O56</f>
        <v>1024046437.5427349</v>
      </c>
      <c r="L37" s="179">
        <f>'4. Input nacalculaties'!P56</f>
        <v>1073405475.8322947</v>
      </c>
      <c r="M37" s="330"/>
      <c r="N37" s="331"/>
      <c r="P37" s="3" t="s">
        <v>1102</v>
      </c>
    </row>
    <row r="38" spans="2:16">
      <c r="B38" s="32"/>
      <c r="J38" s="165"/>
      <c r="K38" s="165"/>
      <c r="L38" s="165"/>
      <c r="M38" s="165"/>
      <c r="N38" s="333"/>
    </row>
    <row r="39" spans="2:16">
      <c r="B39" s="3" t="s">
        <v>492</v>
      </c>
      <c r="D39" s="3" t="s">
        <v>210</v>
      </c>
      <c r="H39" s="10"/>
      <c r="I39" s="10"/>
      <c r="J39" s="179">
        <f>'4. Input nacalculaties'!N59</f>
        <v>120621.36251406529</v>
      </c>
      <c r="K39" s="179">
        <f>'4. Input nacalculaties'!O59</f>
        <v>45451.204214483361</v>
      </c>
      <c r="L39" s="179">
        <f>'4. Input nacalculaties'!P59</f>
        <v>2567791.5582221644</v>
      </c>
      <c r="M39" s="330"/>
      <c r="N39" s="331"/>
      <c r="P39" s="3" t="s">
        <v>1103</v>
      </c>
    </row>
    <row r="40" spans="2:16">
      <c r="B40" s="3" t="s">
        <v>498</v>
      </c>
      <c r="D40" s="3" t="s">
        <v>210</v>
      </c>
      <c r="H40" s="10"/>
      <c r="I40" s="10"/>
      <c r="J40" s="179">
        <f>'4. Input nacalculaties'!N65</f>
        <v>-12756559.43889554</v>
      </c>
      <c r="K40" s="179">
        <f>'4. Input nacalculaties'!O65</f>
        <v>-37638183.652182847</v>
      </c>
      <c r="L40" s="179">
        <f>'4. Input nacalculaties'!P65</f>
        <v>-66596798.198202893</v>
      </c>
      <c r="M40" s="330"/>
      <c r="N40" s="331"/>
      <c r="P40" s="3" t="s">
        <v>1104</v>
      </c>
    </row>
    <row r="41" spans="2:16">
      <c r="B41" s="3" t="s">
        <v>511</v>
      </c>
      <c r="D41" s="3" t="s">
        <v>210</v>
      </c>
      <c r="H41" s="10"/>
      <c r="I41" s="10"/>
      <c r="J41" s="330"/>
      <c r="K41" s="330"/>
      <c r="L41" s="179">
        <f>'4. Input nacalculaties'!P66</f>
        <v>2312867.6347511886</v>
      </c>
      <c r="M41" s="330"/>
      <c r="N41" s="331"/>
      <c r="P41" s="3" t="s">
        <v>1103</v>
      </c>
    </row>
    <row r="42" spans="2:16">
      <c r="B42" s="3" t="s">
        <v>501</v>
      </c>
      <c r="D42" s="3" t="s">
        <v>210</v>
      </c>
      <c r="H42" s="10"/>
      <c r="I42" s="10"/>
      <c r="J42" s="179">
        <f>'4. Input nacalculaties'!N68</f>
        <v>-675841.58940156468</v>
      </c>
      <c r="K42" s="179">
        <f>'4. Input nacalculaties'!O68</f>
        <v>-2765720.9319584472</v>
      </c>
      <c r="L42" s="179">
        <f>'4. Input nacalculaties'!P68</f>
        <v>-6393701.1689213878</v>
      </c>
      <c r="M42" s="330"/>
      <c r="N42" s="331"/>
      <c r="P42" s="3" t="s">
        <v>1103</v>
      </c>
    </row>
    <row r="43" spans="2:16">
      <c r="B43" s="3" t="s">
        <v>502</v>
      </c>
      <c r="D43" s="3" t="s">
        <v>210</v>
      </c>
      <c r="H43" s="10"/>
      <c r="I43" s="10"/>
      <c r="J43" s="330"/>
      <c r="K43" s="330"/>
      <c r="L43" s="179">
        <f>'4. Input nacalculaties'!P69</f>
        <v>45949029.685100175</v>
      </c>
      <c r="M43" s="330"/>
      <c r="N43" s="331"/>
      <c r="P43" s="3" t="s">
        <v>1103</v>
      </c>
    </row>
    <row r="44" spans="2:16">
      <c r="B44" s="3" t="s">
        <v>503</v>
      </c>
      <c r="D44" s="3" t="s">
        <v>210</v>
      </c>
      <c r="H44" s="10"/>
      <c r="I44" s="10"/>
      <c r="J44" s="330"/>
      <c r="K44" s="330"/>
      <c r="L44" s="179">
        <f>'4. Input nacalculaties'!P70</f>
        <v>6011860.8712883061</v>
      </c>
      <c r="M44" s="330"/>
      <c r="N44" s="331"/>
      <c r="P44" s="3" t="s">
        <v>1103</v>
      </c>
    </row>
    <row r="45" spans="2:16">
      <c r="B45" s="3" t="s">
        <v>506</v>
      </c>
      <c r="D45" s="3" t="s">
        <v>210</v>
      </c>
      <c r="H45" s="10"/>
      <c r="I45" s="10"/>
      <c r="J45" s="10"/>
      <c r="K45" s="179">
        <f>'4. Input nacalculaties'!O73</f>
        <v>-6747985.4932921315</v>
      </c>
      <c r="L45" s="179">
        <f>'4. Input nacalculaties'!P73</f>
        <v>1330902.0369378179</v>
      </c>
      <c r="M45" s="330"/>
      <c r="N45" s="331"/>
      <c r="P45" s="3" t="s">
        <v>1103</v>
      </c>
    </row>
    <row r="46" spans="2:16">
      <c r="B46" s="3" t="s">
        <v>507</v>
      </c>
      <c r="D46" s="3" t="s">
        <v>210</v>
      </c>
      <c r="H46" s="10"/>
      <c r="I46" s="10"/>
      <c r="J46" s="330"/>
      <c r="K46" s="330"/>
      <c r="L46" s="179">
        <v>-18511278.687022012</v>
      </c>
      <c r="M46" s="330"/>
      <c r="N46" s="331"/>
      <c r="P46" s="3" t="s">
        <v>1103</v>
      </c>
    </row>
    <row r="47" spans="2:16">
      <c r="J47" s="165"/>
      <c r="K47" s="165"/>
      <c r="L47" s="165"/>
      <c r="M47" s="165"/>
      <c r="N47" s="333"/>
    </row>
    <row r="48" spans="2:16">
      <c r="B48" s="16" t="s">
        <v>514</v>
      </c>
      <c r="J48" s="165"/>
      <c r="K48" s="165"/>
      <c r="L48" s="165"/>
      <c r="M48" s="165"/>
      <c r="N48" s="333"/>
    </row>
    <row r="49" spans="2:16">
      <c r="B49" s="32" t="s">
        <v>515</v>
      </c>
      <c r="D49" s="3" t="s">
        <v>210</v>
      </c>
      <c r="H49" s="10"/>
      <c r="I49" s="10"/>
      <c r="J49" s="179">
        <f>'4. Input nacalculaties'!N81</f>
        <v>929870695.57498884</v>
      </c>
      <c r="K49" s="179">
        <f>'4. Input nacalculaties'!O81</f>
        <v>952373566.40790355</v>
      </c>
      <c r="L49" s="179">
        <f>'4. Input nacalculaties'!P81</f>
        <v>992563730.91031706</v>
      </c>
      <c r="M49" s="327">
        <f>'4. Input nacalculaties'!Q81</f>
        <v>971918405.30738235</v>
      </c>
      <c r="N49" s="327">
        <f>'4. Input nacalculaties'!R81</f>
        <v>951702502.47698867</v>
      </c>
      <c r="P49" s="3" t="s">
        <v>1105</v>
      </c>
    </row>
    <row r="50" spans="2:16">
      <c r="B50" s="32" t="s">
        <v>517</v>
      </c>
      <c r="D50" s="3" t="s">
        <v>210</v>
      </c>
      <c r="H50" s="10"/>
      <c r="I50" s="10"/>
      <c r="J50" s="179">
        <f>'4. Input nacalculaties'!N82</f>
        <v>928922041.52930927</v>
      </c>
      <c r="K50" s="179">
        <f>'4. Input nacalculaties'!O82</f>
        <v>926321059.81302702</v>
      </c>
      <c r="L50" s="179">
        <f>'4. Input nacalculaties'!P82</f>
        <v>965411808.53713679</v>
      </c>
      <c r="M50" s="327">
        <f>'4. Input nacalculaties'!Q82</f>
        <v>945331242.91956425</v>
      </c>
      <c r="N50" s="327">
        <f>'4. Input nacalculaties'!R82</f>
        <v>925668353.06683719</v>
      </c>
      <c r="P50" s="3" t="s">
        <v>1106</v>
      </c>
    </row>
    <row r="51" spans="2:16">
      <c r="J51" s="165"/>
      <c r="K51" s="165"/>
      <c r="L51" s="165"/>
      <c r="M51" s="165"/>
      <c r="N51" s="165"/>
    </row>
    <row r="52" spans="2:16" s="8" customFormat="1">
      <c r="B52" s="8" t="s">
        <v>1099</v>
      </c>
      <c r="J52" s="334"/>
      <c r="K52" s="334"/>
      <c r="L52" s="334"/>
      <c r="M52" s="334"/>
      <c r="N52" s="334"/>
    </row>
    <row r="53" spans="2:16">
      <c r="J53" s="165"/>
      <c r="K53" s="165"/>
      <c r="L53" s="165"/>
      <c r="M53" s="165"/>
      <c r="N53" s="165"/>
    </row>
    <row r="54" spans="2:16">
      <c r="B54" s="4" t="s">
        <v>1107</v>
      </c>
      <c r="J54" s="165"/>
      <c r="K54" s="165"/>
      <c r="L54" s="165"/>
      <c r="M54" s="165"/>
      <c r="N54" s="165"/>
    </row>
    <row r="55" spans="2:16">
      <c r="B55" s="32" t="s">
        <v>489</v>
      </c>
      <c r="D55" s="3" t="s">
        <v>210</v>
      </c>
      <c r="H55" s="10"/>
      <c r="I55" s="10"/>
      <c r="J55" s="179">
        <f>J37-J25</f>
        <v>64156131.781577706</v>
      </c>
      <c r="K55" s="179">
        <f>K37-K25</f>
        <v>71672871.134831309</v>
      </c>
      <c r="L55" s="179">
        <f>L37-L25</f>
        <v>80841744.921977639</v>
      </c>
      <c r="M55" s="330"/>
      <c r="N55" s="331"/>
    </row>
    <row r="56" spans="2:16">
      <c r="B56" s="32"/>
      <c r="J56" s="165"/>
      <c r="K56" s="165"/>
      <c r="L56" s="165"/>
      <c r="M56" s="165"/>
      <c r="N56" s="333"/>
    </row>
    <row r="57" spans="2:16">
      <c r="B57" s="3" t="s">
        <v>492</v>
      </c>
      <c r="D57" s="3" t="s">
        <v>210</v>
      </c>
      <c r="H57" s="10"/>
      <c r="I57" s="10"/>
      <c r="J57" s="179">
        <f t="shared" ref="J57:L58" si="0">J39-J27</f>
        <v>1549.3071566296712</v>
      </c>
      <c r="K57" s="179">
        <f t="shared" si="0"/>
        <v>1480.0844902493918</v>
      </c>
      <c r="L57" s="179">
        <f t="shared" si="0"/>
        <v>163646.88041765429</v>
      </c>
      <c r="M57" s="330"/>
      <c r="N57" s="331"/>
    </row>
    <row r="58" spans="2:16">
      <c r="B58" s="3" t="s">
        <v>498</v>
      </c>
      <c r="D58" s="3" t="s">
        <v>210</v>
      </c>
      <c r="H58" s="10"/>
      <c r="I58" s="10"/>
      <c r="J58" s="179">
        <f t="shared" si="0"/>
        <v>-5768978.0169094224</v>
      </c>
      <c r="K58" s="179">
        <f t="shared" si="0"/>
        <v>-11047673.385914534</v>
      </c>
      <c r="L58" s="179">
        <f t="shared" si="0"/>
        <v>-28975818.927553847</v>
      </c>
      <c r="M58" s="330"/>
      <c r="N58" s="331"/>
    </row>
    <row r="59" spans="2:16">
      <c r="B59" s="3" t="s">
        <v>511</v>
      </c>
      <c r="D59" s="3" t="s">
        <v>210</v>
      </c>
      <c r="H59" s="10"/>
      <c r="I59" s="10"/>
      <c r="J59" s="330"/>
      <c r="K59" s="330"/>
      <c r="L59" s="179">
        <f t="shared" ref="L59:L64" si="1">L41-L29</f>
        <v>-50536.270916034933</v>
      </c>
      <c r="M59" s="330"/>
      <c r="N59" s="331"/>
    </row>
    <row r="60" spans="2:16">
      <c r="B60" s="3" t="s">
        <v>501</v>
      </c>
      <c r="D60" s="3" t="s">
        <v>210</v>
      </c>
      <c r="H60" s="10"/>
      <c r="I60" s="10"/>
      <c r="J60" s="179">
        <f>J42-J30</f>
        <v>-24097.774420829141</v>
      </c>
      <c r="K60" s="179">
        <f>K42-K30</f>
        <v>-52086.009396551177</v>
      </c>
      <c r="L60" s="179">
        <f t="shared" si="1"/>
        <v>-130009.97325930279</v>
      </c>
      <c r="M60" s="330"/>
      <c r="N60" s="331"/>
    </row>
    <row r="61" spans="2:16">
      <c r="B61" s="3" t="s">
        <v>502</v>
      </c>
      <c r="D61" s="3" t="s">
        <v>210</v>
      </c>
      <c r="H61" s="10"/>
      <c r="I61" s="10"/>
      <c r="J61" s="330"/>
      <c r="K61" s="330"/>
      <c r="L61" s="179">
        <f t="shared" si="1"/>
        <v>-10629463.107242152</v>
      </c>
      <c r="M61" s="330"/>
      <c r="N61" s="331"/>
    </row>
    <row r="62" spans="2:16">
      <c r="B62" s="3" t="s">
        <v>503</v>
      </c>
      <c r="D62" s="3" t="s">
        <v>210</v>
      </c>
      <c r="H62" s="10"/>
      <c r="I62" s="10"/>
      <c r="J62" s="330"/>
      <c r="K62" s="330"/>
      <c r="L62" s="179">
        <f t="shared" si="1"/>
        <v>18742.230392219499</v>
      </c>
      <c r="M62" s="330"/>
      <c r="N62" s="331"/>
    </row>
    <row r="63" spans="2:16">
      <c r="B63" s="3" t="s">
        <v>506</v>
      </c>
      <c r="D63" s="3" t="s">
        <v>210</v>
      </c>
      <c r="H63" s="10"/>
      <c r="I63" s="10"/>
      <c r="J63" s="10"/>
      <c r="K63" s="179">
        <f>K45-K33</f>
        <v>-198335.04315017164</v>
      </c>
      <c r="L63" s="179">
        <f t="shared" si="1"/>
        <v>94804.353211961687</v>
      </c>
      <c r="M63" s="330"/>
      <c r="N63" s="331"/>
    </row>
    <row r="64" spans="2:16">
      <c r="B64" s="3" t="s">
        <v>507</v>
      </c>
      <c r="D64" s="3" t="s">
        <v>210</v>
      </c>
      <c r="H64" s="10"/>
      <c r="I64" s="10"/>
      <c r="J64" s="330"/>
      <c r="K64" s="330"/>
      <c r="L64" s="179">
        <f t="shared" si="1"/>
        <v>-77204.359910506755</v>
      </c>
      <c r="M64" s="330"/>
      <c r="N64" s="331"/>
    </row>
    <row r="65" spans="2:16">
      <c r="J65" s="165"/>
      <c r="K65" s="165"/>
      <c r="L65" s="165"/>
      <c r="M65" s="165"/>
      <c r="N65" s="333"/>
    </row>
    <row r="66" spans="2:16">
      <c r="B66" s="4" t="s">
        <v>1108</v>
      </c>
      <c r="J66" s="165"/>
      <c r="K66" s="165"/>
      <c r="L66" s="165"/>
      <c r="M66" s="165"/>
      <c r="N66" s="165"/>
    </row>
    <row r="67" spans="2:16">
      <c r="B67" s="32" t="s">
        <v>1109</v>
      </c>
      <c r="D67" s="3" t="s">
        <v>210</v>
      </c>
      <c r="H67" s="10"/>
      <c r="I67" s="10"/>
      <c r="J67" s="335">
        <f>SUM(J55:J64)</f>
        <v>58364605.297404088</v>
      </c>
      <c r="K67" s="335">
        <f t="shared" ref="K67:L67" si="2">SUM(K55:K64)</f>
        <v>60376256.780860305</v>
      </c>
      <c r="L67" s="335">
        <f t="shared" si="2"/>
        <v>41255905.747117639</v>
      </c>
      <c r="M67" s="330"/>
      <c r="N67" s="330"/>
    </row>
    <row r="68" spans="2:16">
      <c r="B68" s="3" t="s">
        <v>1110</v>
      </c>
      <c r="D68" s="3" t="s">
        <v>210</v>
      </c>
      <c r="H68" s="10"/>
      <c r="I68" s="10"/>
      <c r="J68" s="330"/>
      <c r="K68" s="330"/>
      <c r="L68" s="330"/>
      <c r="M68" s="336">
        <f>J67*M17+K67*M18+L67*M19</f>
        <v>177577613.12560752</v>
      </c>
      <c r="N68" s="330"/>
    </row>
    <row r="69" spans="2:16">
      <c r="J69" s="165"/>
      <c r="K69" s="165"/>
      <c r="L69" s="165"/>
      <c r="M69" s="165"/>
      <c r="N69" s="165"/>
    </row>
    <row r="70" spans="2:16" s="8" customFormat="1">
      <c r="B70" s="8" t="s">
        <v>514</v>
      </c>
      <c r="J70" s="334"/>
      <c r="K70" s="334"/>
      <c r="L70" s="334"/>
      <c r="M70" s="334"/>
      <c r="N70" s="334"/>
    </row>
    <row r="71" spans="2:16">
      <c r="J71" s="165"/>
      <c r="K71" s="165"/>
      <c r="L71" s="165"/>
      <c r="M71" s="165"/>
      <c r="N71" s="165"/>
    </row>
    <row r="72" spans="2:16">
      <c r="B72" s="3" t="s">
        <v>1111</v>
      </c>
      <c r="D72" s="3" t="s">
        <v>210</v>
      </c>
      <c r="H72" s="10"/>
      <c r="I72" s="10"/>
      <c r="J72" s="329">
        <f>J50-J49</f>
        <v>-948654.04567956924</v>
      </c>
      <c r="K72" s="329">
        <f>K50-K49</f>
        <v>-26052506.594876528</v>
      </c>
      <c r="L72" s="329">
        <f>L50-L49</f>
        <v>-27151922.37318027</v>
      </c>
      <c r="M72" s="327">
        <f>M50-M49</f>
        <v>-26587162.387818098</v>
      </c>
      <c r="N72" s="327">
        <f>N50-N49</f>
        <v>-26034149.410151482</v>
      </c>
      <c r="P72" s="3" t="s">
        <v>1112</v>
      </c>
    </row>
    <row r="73" spans="2:16">
      <c r="B73" s="3" t="s">
        <v>1113</v>
      </c>
      <c r="D73" s="3" t="s">
        <v>210</v>
      </c>
      <c r="H73" s="10"/>
      <c r="I73" s="10"/>
      <c r="J73" s="10"/>
      <c r="K73" s="10"/>
      <c r="L73" s="10"/>
      <c r="M73" s="347">
        <f>SUM(J72:N72)</f>
        <v>-106774394.81170595</v>
      </c>
      <c r="N73" s="10"/>
    </row>
  </sheetData>
  <mergeCells count="3">
    <mergeCell ref="B5:D5"/>
    <mergeCell ref="B7:D7"/>
    <mergeCell ref="B8:D8"/>
  </mergeCells>
  <pageMargins left="0.7" right="0.7" top="0.75" bottom="0.75" header="0.3" footer="0.3"/>
  <pageSetup paperSize="9" orientation="portrait" r:id="rId1"/>
  <headerFooter>
    <oddFooter>&amp;C_x000D_&amp;1#&amp;"Calibri"&amp;10&amp;K000000 Vertrouwelijk/Confidential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4ACCF-E5D3-4C0C-A290-D351999682B9}">
  <sheetPr>
    <tabColor rgb="FFFFFFCC"/>
  </sheetPr>
  <dimension ref="B2:S23"/>
  <sheetViews>
    <sheetView showGridLines="0" zoomScale="80" zoomScaleNormal="80" workbookViewId="0">
      <pane xSplit="4" ySplit="10" topLeftCell="E11" activePane="bottomRight" state="frozen"/>
      <selection pane="topRight" activeCell="E1" sqref="E1"/>
      <selection pane="bottomLeft" activeCell="A11" sqref="A11"/>
      <selection pane="bottomRight"/>
    </sheetView>
  </sheetViews>
  <sheetFormatPr defaultColWidth="9.140625" defaultRowHeight="12.75"/>
  <cols>
    <col min="1" max="1" width="2.5703125" style="3" customWidth="1"/>
    <col min="2" max="2" width="57.42578125" style="3" customWidth="1"/>
    <col min="3" max="3" width="2.5703125" style="3" customWidth="1"/>
    <col min="4" max="4" width="13.5703125" style="3" customWidth="1"/>
    <col min="5" max="5" width="2.5703125" style="3" customWidth="1"/>
    <col min="6" max="6" width="13.5703125" style="3" customWidth="1"/>
    <col min="7" max="7" width="2.5703125" style="3" customWidth="1"/>
    <col min="8" max="17" width="14.5703125" style="3" customWidth="1"/>
    <col min="18" max="18" width="2.5703125" style="3" customWidth="1"/>
    <col min="19" max="32" width="13.5703125" style="3" customWidth="1"/>
    <col min="33" max="16384" width="9.140625" style="3"/>
  </cols>
  <sheetData>
    <row r="2" spans="2:19" s="12" customFormat="1" ht="18">
      <c r="B2" s="12" t="s">
        <v>1114</v>
      </c>
    </row>
    <row r="4" spans="2:19">
      <c r="B4" s="16" t="s">
        <v>870</v>
      </c>
      <c r="C4" s="2"/>
    </row>
    <row r="5" spans="2:19" ht="16.5" customHeight="1">
      <c r="B5" s="373" t="s">
        <v>1044</v>
      </c>
      <c r="C5" s="373"/>
      <c r="D5" s="373"/>
      <c r="F5" s="13"/>
    </row>
    <row r="6" spans="2:19">
      <c r="B6" s="4"/>
    </row>
    <row r="7" spans="2:19">
      <c r="B7" s="17" t="s">
        <v>154</v>
      </c>
    </row>
    <row r="8" spans="2:19" ht="42" customHeight="1">
      <c r="B8" s="381" t="s">
        <v>1069</v>
      </c>
      <c r="C8" s="381"/>
      <c r="D8" s="381"/>
    </row>
    <row r="10" spans="2:19" s="8" customFormat="1">
      <c r="B10" s="8" t="s">
        <v>158</v>
      </c>
      <c r="D10" s="8" t="s">
        <v>200</v>
      </c>
      <c r="F10" s="8" t="s">
        <v>201</v>
      </c>
      <c r="H10" s="52">
        <v>2017</v>
      </c>
      <c r="I10" s="52">
        <v>2018</v>
      </c>
      <c r="J10" s="52">
        <v>2019</v>
      </c>
      <c r="K10" s="52">
        <v>2020</v>
      </c>
      <c r="L10" s="52">
        <v>2021</v>
      </c>
      <c r="M10" s="52">
        <v>2022</v>
      </c>
      <c r="N10" s="52">
        <v>2023</v>
      </c>
      <c r="O10" s="52">
        <v>2024</v>
      </c>
      <c r="P10" s="52">
        <v>2025</v>
      </c>
      <c r="Q10" s="52">
        <v>2026</v>
      </c>
      <c r="S10" s="8" t="s">
        <v>203</v>
      </c>
    </row>
    <row r="12" spans="2:19" s="8" customFormat="1">
      <c r="B12" s="8" t="s">
        <v>874</v>
      </c>
    </row>
    <row r="13" spans="2:19">
      <c r="P13" s="97"/>
    </row>
    <row r="15" spans="2:19" s="8" customFormat="1">
      <c r="B15" s="8" t="s">
        <v>1046</v>
      </c>
    </row>
    <row r="18" spans="2:17" s="8" customFormat="1">
      <c r="B18" s="8" t="s">
        <v>1057</v>
      </c>
    </row>
    <row r="20" spans="2:17">
      <c r="B20" s="3" t="s">
        <v>1065</v>
      </c>
      <c r="D20" s="3" t="s">
        <v>210</v>
      </c>
      <c r="M20" s="306"/>
      <c r="N20" s="57"/>
      <c r="O20" s="306"/>
      <c r="P20" s="306"/>
      <c r="Q20" s="306"/>
    </row>
    <row r="23" spans="2:17">
      <c r="P23" s="97"/>
    </row>
  </sheetData>
  <mergeCells count="2">
    <mergeCell ref="B5:D5"/>
    <mergeCell ref="B8:D8"/>
  </mergeCells>
  <pageMargins left="0.7" right="0.7" top="0.75" bottom="0.75" header="0.3" footer="0.3"/>
  <headerFooter>
    <oddFooter>&amp;C_x000D_&amp;1#&amp;"Calibri"&amp;10&amp;K000000 Vertrouwelijk/Confidential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CC"/>
  </sheetPr>
  <dimension ref="B2:P61"/>
  <sheetViews>
    <sheetView showGridLines="0" zoomScale="80" zoomScaleNormal="80" workbookViewId="0">
      <pane xSplit="4" ySplit="7" topLeftCell="E8" activePane="bottomRight" state="frozen"/>
      <selection pane="topRight" activeCell="E1" sqref="E1"/>
      <selection pane="bottomLeft" activeCell="A8" sqref="A8"/>
      <selection pane="bottomRight"/>
    </sheetView>
  </sheetViews>
  <sheetFormatPr defaultColWidth="9.140625" defaultRowHeight="12.75"/>
  <cols>
    <col min="1" max="1" width="2.5703125" style="3" customWidth="1"/>
    <col min="2" max="2" width="85.140625" style="3" customWidth="1"/>
    <col min="3" max="3" width="2.5703125" style="3" customWidth="1"/>
    <col min="4" max="4" width="15.42578125" style="3" customWidth="1"/>
    <col min="5" max="5" width="2.5703125" style="3" customWidth="1"/>
    <col min="6" max="6" width="13.5703125" style="3" customWidth="1"/>
    <col min="7" max="7" width="2.5703125" style="3" customWidth="1"/>
    <col min="8" max="9" width="14.85546875" style="3" bestFit="1" customWidth="1"/>
    <col min="10" max="10" width="18" style="3" bestFit="1" customWidth="1"/>
    <col min="11" max="11" width="14.85546875" style="3" bestFit="1" customWidth="1"/>
    <col min="12" max="12" width="15.5703125" style="3" bestFit="1" customWidth="1"/>
    <col min="13" max="13" width="13.5703125" style="3" customWidth="1"/>
    <col min="14" max="14" width="7.140625" style="3" customWidth="1"/>
    <col min="15" max="20" width="13.5703125" style="3" customWidth="1"/>
    <col min="21" max="16384" width="9.140625" style="3"/>
  </cols>
  <sheetData>
    <row r="2" spans="2:15" s="12" customFormat="1" ht="18">
      <c r="B2" s="12" t="s">
        <v>1115</v>
      </c>
    </row>
    <row r="4" spans="2:15">
      <c r="B4" s="16" t="s">
        <v>870</v>
      </c>
      <c r="C4" s="2"/>
    </row>
    <row r="5" spans="2:15" ht="39.75" customHeight="1">
      <c r="B5" s="373" t="s">
        <v>1116</v>
      </c>
      <c r="C5" s="373"/>
      <c r="D5" s="373"/>
      <c r="F5" s="13"/>
    </row>
    <row r="7" spans="2:15" s="8" customFormat="1">
      <c r="B7" s="8" t="s">
        <v>158</v>
      </c>
      <c r="D7" s="8" t="s">
        <v>200</v>
      </c>
      <c r="F7" s="8" t="s">
        <v>201</v>
      </c>
      <c r="H7" s="52">
        <v>2021</v>
      </c>
      <c r="I7" s="52">
        <v>2022</v>
      </c>
      <c r="J7" s="52">
        <v>2023</v>
      </c>
      <c r="K7" s="52">
        <v>2024</v>
      </c>
      <c r="L7" s="52">
        <v>2025</v>
      </c>
      <c r="M7" s="52">
        <v>2026</v>
      </c>
      <c r="O7" s="8" t="s">
        <v>203</v>
      </c>
    </row>
    <row r="9" spans="2:15" s="8" customFormat="1">
      <c r="B9" s="8" t="s">
        <v>874</v>
      </c>
    </row>
    <row r="11" spans="2:15">
      <c r="B11" s="16" t="s">
        <v>204</v>
      </c>
    </row>
    <row r="12" spans="2:15">
      <c r="B12" s="3" t="s">
        <v>1117</v>
      </c>
      <c r="D12" s="3" t="s">
        <v>205</v>
      </c>
      <c r="F12" s="61">
        <f>'2. Parameters'!F11</f>
        <v>3.78E-2</v>
      </c>
    </row>
    <row r="13" spans="2:15">
      <c r="B13" s="3" t="s">
        <v>1118</v>
      </c>
      <c r="D13" s="3" t="s">
        <v>205</v>
      </c>
      <c r="F13" s="61">
        <f>'2. Parameters'!F12</f>
        <v>3.1800000000000002E-2</v>
      </c>
    </row>
    <row r="15" spans="2:15">
      <c r="B15" s="16" t="s">
        <v>208</v>
      </c>
    </row>
    <row r="16" spans="2:15">
      <c r="B16" s="3" t="s">
        <v>209</v>
      </c>
      <c r="D16" s="3" t="s">
        <v>210</v>
      </c>
      <c r="H16" s="48">
        <f>'2. Parameters'!L16</f>
        <v>948654045.67944181</v>
      </c>
      <c r="I16" s="50"/>
      <c r="J16" s="50"/>
      <c r="K16" s="50"/>
      <c r="L16" s="50"/>
      <c r="M16" s="50"/>
    </row>
    <row r="17" spans="2:16">
      <c r="B17" s="3" t="s">
        <v>1119</v>
      </c>
      <c r="D17" s="3" t="s">
        <v>210</v>
      </c>
      <c r="H17" s="48">
        <f>'2. Parameters'!L17</f>
        <v>1007936348.9723855</v>
      </c>
      <c r="I17" s="50"/>
      <c r="J17" s="50"/>
      <c r="K17" s="50"/>
      <c r="L17" s="50"/>
      <c r="M17" s="50"/>
    </row>
    <row r="19" spans="2:16">
      <c r="B19" s="16" t="s">
        <v>224</v>
      </c>
      <c r="F19" s="30"/>
    </row>
    <row r="20" spans="2:16">
      <c r="B20" s="3" t="s">
        <v>224</v>
      </c>
      <c r="D20" s="3" t="s">
        <v>205</v>
      </c>
      <c r="F20" s="30"/>
      <c r="H20" s="50"/>
      <c r="I20" s="85">
        <f>'2. Parameters'!M37</f>
        <v>1.7999999999999999E-2</v>
      </c>
      <c r="J20" s="85">
        <f>'2. Parameters'!N37</f>
        <v>6.2E-2</v>
      </c>
      <c r="K20" s="85">
        <f>'2. Parameters'!O37</f>
        <v>0.08</v>
      </c>
      <c r="L20" s="85">
        <f>'2. Parameters'!P37</f>
        <v>1.7000000000000001E-2</v>
      </c>
      <c r="M20" s="85">
        <f>'2. Parameters'!Q37</f>
        <v>1.7000000000000001E-2</v>
      </c>
    </row>
    <row r="22" spans="2:16">
      <c r="B22" s="16" t="s">
        <v>244</v>
      </c>
    </row>
    <row r="23" spans="2:16">
      <c r="B23" s="32" t="s">
        <v>233</v>
      </c>
      <c r="D23" s="3" t="s">
        <v>876</v>
      </c>
      <c r="H23" s="38">
        <f>'2. Parameters'!L80</f>
        <v>1</v>
      </c>
      <c r="I23" s="38">
        <f>'2. Parameters'!M80</f>
        <v>1.02</v>
      </c>
      <c r="J23" s="38">
        <f>'2. Parameters'!N80</f>
        <v>1.0404</v>
      </c>
      <c r="K23" s="38">
        <f>'2. Parameters'!O80</f>
        <v>1.0820160000000001</v>
      </c>
      <c r="L23" s="38">
        <f>'2. Parameters'!P80</f>
        <v>1.1577571200000001</v>
      </c>
      <c r="M23" s="38">
        <f>'2. Parameters'!Q80</f>
        <v>1.1577571200000001</v>
      </c>
    </row>
    <row r="24" spans="2:16">
      <c r="B24" s="32" t="s">
        <v>234</v>
      </c>
      <c r="D24" s="3" t="s">
        <v>876</v>
      </c>
      <c r="H24" s="10"/>
      <c r="I24" s="38">
        <f>'2. Parameters'!M81</f>
        <v>1</v>
      </c>
      <c r="J24" s="38">
        <f>'2. Parameters'!N81</f>
        <v>1.02</v>
      </c>
      <c r="K24" s="38">
        <f>'2. Parameters'!O81</f>
        <v>1.0608</v>
      </c>
      <c r="L24" s="38">
        <f>'2. Parameters'!P81</f>
        <v>1.1350560000000001</v>
      </c>
      <c r="M24" s="38">
        <f>'2. Parameters'!Q81</f>
        <v>1.1350560000000001</v>
      </c>
    </row>
    <row r="25" spans="2:16">
      <c r="B25" s="32" t="s">
        <v>235</v>
      </c>
      <c r="D25" s="3" t="s">
        <v>876</v>
      </c>
      <c r="H25" s="10"/>
      <c r="I25" s="10"/>
      <c r="J25" s="38">
        <f>'2. Parameters'!N82</f>
        <v>1</v>
      </c>
      <c r="K25" s="38">
        <f>'2. Parameters'!O82</f>
        <v>1.04</v>
      </c>
      <c r="L25" s="38">
        <f>'2. Parameters'!P82</f>
        <v>1.1128</v>
      </c>
      <c r="M25" s="38">
        <f>'2. Parameters'!Q82</f>
        <v>1.1128</v>
      </c>
    </row>
    <row r="26" spans="2:16">
      <c r="B26" s="32" t="s">
        <v>236</v>
      </c>
      <c r="D26" s="3" t="s">
        <v>876</v>
      </c>
      <c r="H26" s="10"/>
      <c r="I26" s="10"/>
      <c r="J26" s="10"/>
      <c r="K26" s="38">
        <f>'2. Parameters'!O83</f>
        <v>1</v>
      </c>
      <c r="L26" s="38">
        <f>'2. Parameters'!P83</f>
        <v>1.07</v>
      </c>
      <c r="M26" s="38">
        <f>'2. Parameters'!Q83</f>
        <v>1.07</v>
      </c>
    </row>
    <row r="27" spans="2:16">
      <c r="B27" s="32" t="s">
        <v>237</v>
      </c>
      <c r="D27" s="3" t="s">
        <v>876</v>
      </c>
      <c r="H27" s="10"/>
      <c r="I27" s="10"/>
      <c r="J27" s="10"/>
      <c r="K27" s="10"/>
      <c r="L27" s="38">
        <f>'2. Parameters'!P84</f>
        <v>1</v>
      </c>
      <c r="M27" s="38">
        <f>'2. Parameters'!Q84</f>
        <v>1</v>
      </c>
    </row>
    <row r="28" spans="2:16">
      <c r="B28" s="32" t="s">
        <v>238</v>
      </c>
      <c r="D28" s="3" t="s">
        <v>876</v>
      </c>
      <c r="H28" s="10"/>
      <c r="I28" s="10"/>
      <c r="J28" s="10"/>
      <c r="K28" s="10"/>
      <c r="L28" s="10"/>
      <c r="M28" s="38">
        <f>'2. Parameters'!Q85</f>
        <v>1</v>
      </c>
    </row>
    <row r="30" spans="2:16" s="8" customFormat="1">
      <c r="B30" s="8" t="s">
        <v>1120</v>
      </c>
    </row>
    <row r="32" spans="2:16">
      <c r="B32" s="3" t="s">
        <v>489</v>
      </c>
      <c r="D32" s="3" t="s">
        <v>210</v>
      </c>
      <c r="H32" s="50"/>
      <c r="I32" s="49">
        <f>H16*(1+I20-F12)</f>
        <v>929870695.57498884</v>
      </c>
      <c r="J32" s="49">
        <f>I32*(1+J20-$F$12)</f>
        <v>952373566.40790355</v>
      </c>
      <c r="K32" s="49">
        <f>J32*(1+K20-$F$12)</f>
        <v>992563730.91031706</v>
      </c>
      <c r="L32" s="186">
        <f>H17*(1+I20-F13)*(1+J20-F13)*(1+K20-F13)*(1+L20-F13)</f>
        <v>1057519074.7899766</v>
      </c>
      <c r="M32" s="50"/>
      <c r="O32" s="165" t="s">
        <v>1121</v>
      </c>
      <c r="P32" s="97"/>
    </row>
    <row r="33" spans="2:13">
      <c r="K33" s="97"/>
    </row>
    <row r="34" spans="2:13" s="8" customFormat="1">
      <c r="B34" s="8" t="s">
        <v>1122</v>
      </c>
    </row>
    <row r="36" spans="2:13">
      <c r="B36" s="3" t="s">
        <v>491</v>
      </c>
      <c r="D36" s="3" t="s">
        <v>210</v>
      </c>
      <c r="H36" s="50"/>
      <c r="I36" s="176">
        <f>'4. Input nacalculaties'!N35</f>
        <v>0</v>
      </c>
      <c r="J36" s="176">
        <f>'4. Input nacalculaties'!O35</f>
        <v>0</v>
      </c>
      <c r="K36" s="176">
        <f>'4. Input nacalculaties'!P35</f>
        <v>0</v>
      </c>
      <c r="L36" s="176">
        <f>'16. WUI &amp; ombouwtaak'!M84</f>
        <v>52153016.648407251</v>
      </c>
      <c r="M36" s="50"/>
    </row>
    <row r="37" spans="2:13">
      <c r="B37" s="3" t="s">
        <v>492</v>
      </c>
      <c r="D37" s="3" t="s">
        <v>210</v>
      </c>
      <c r="H37" s="50"/>
      <c r="I37" s="176">
        <f>'4. Input nacalculaties'!N36</f>
        <v>119072.05535743562</v>
      </c>
      <c r="J37" s="176">
        <f>'4. Input nacalculaties'!O36</f>
        <v>43971.119724233969</v>
      </c>
      <c r="K37" s="176">
        <f>'4. Input nacalculaties'!P36</f>
        <v>2404144.6778045101</v>
      </c>
      <c r="L37" s="48">
        <f>'16. WUI &amp; ombouwtaak'!M85</f>
        <v>2382143.0828394936</v>
      </c>
      <c r="M37" s="50"/>
    </row>
    <row r="38" spans="2:13">
      <c r="B38" s="3" t="s">
        <v>493</v>
      </c>
      <c r="D38" s="3" t="s">
        <v>210</v>
      </c>
      <c r="H38" s="50"/>
      <c r="I38" s="176">
        <f>'4. Input nacalculaties'!N37</f>
        <v>-2514124.5400079801</v>
      </c>
      <c r="J38" s="48">
        <f>'4. Input nacalculaties'!O37</f>
        <v>-892610.16077459906</v>
      </c>
      <c r="K38" s="48">
        <f>'4. Input nacalculaties'!P37</f>
        <v>-418587875.91763008</v>
      </c>
      <c r="L38" s="48">
        <f>'20. Nacalculaties'!P75</f>
        <v>-31230124.495261651</v>
      </c>
      <c r="M38" s="50"/>
    </row>
    <row r="39" spans="2:13">
      <c r="B39" s="3" t="s">
        <v>494</v>
      </c>
      <c r="D39" s="3" t="s">
        <v>210</v>
      </c>
      <c r="H39" s="50"/>
      <c r="I39" s="176">
        <f>'4. Input nacalculaties'!N38</f>
        <v>-3840127.8443999998</v>
      </c>
      <c r="J39" s="48">
        <f>'4. Input nacalculaties'!O38</f>
        <v>-7019622.9493739996</v>
      </c>
      <c r="K39" s="48">
        <f>'4. Input nacalculaties'!P38</f>
        <v>-17676502.662623998</v>
      </c>
      <c r="L39" s="48">
        <f>'20. Nacalculaties'!P82</f>
        <v>-20334638.624196</v>
      </c>
      <c r="M39" s="50"/>
    </row>
    <row r="40" spans="2:13">
      <c r="B40" s="3" t="s">
        <v>495</v>
      </c>
      <c r="D40" s="3" t="s">
        <v>210</v>
      </c>
      <c r="H40" s="50"/>
      <c r="I40" s="176">
        <f>'4. Input nacalculaties'!N39</f>
        <v>-1510375</v>
      </c>
      <c r="J40" s="48">
        <f>'4. Input nacalculaties'!O39</f>
        <v>-1091840.3578679999</v>
      </c>
      <c r="K40" s="48">
        <f>'4. Input nacalculaties'!P39</f>
        <v>0</v>
      </c>
      <c r="L40" s="48">
        <f>'20. Nacalculaties'!P92</f>
        <v>-430850783.87126899</v>
      </c>
      <c r="M40" s="50"/>
    </row>
    <row r="41" spans="2:13">
      <c r="B41" s="3" t="s">
        <v>496</v>
      </c>
      <c r="D41" s="3" t="s">
        <v>210</v>
      </c>
      <c r="H41" s="50"/>
      <c r="I41" s="176">
        <f>'4. Input nacalculaties'!N40</f>
        <v>37459989.57773035</v>
      </c>
      <c r="J41" s="48">
        <f>'4. Input nacalculaties'!O40</f>
        <v>94853547.603668377</v>
      </c>
      <c r="K41" s="50"/>
      <c r="L41" s="176">
        <f>'20. Nacalculaties'!P144</f>
        <v>218988596.2163403</v>
      </c>
      <c r="M41" s="50"/>
    </row>
    <row r="42" spans="2:13">
      <c r="B42" s="3" t="s">
        <v>497</v>
      </c>
      <c r="D42" s="3" t="s">
        <v>210</v>
      </c>
      <c r="H42" s="50"/>
      <c r="I42" s="176">
        <f>'4. Input nacalculaties'!N41</f>
        <v>7429834.5300000003</v>
      </c>
      <c r="J42" s="48">
        <f>'4. Input nacalculaties'!O41</f>
        <v>22739593.510152001</v>
      </c>
      <c r="K42" s="48">
        <f>'4. Input nacalculaties'!P41</f>
        <v>2370440.480303999</v>
      </c>
      <c r="L42" s="48">
        <f>'20. Nacalculaties'!P99</f>
        <v>84776194.457031995</v>
      </c>
      <c r="M42" s="50"/>
    </row>
    <row r="43" spans="2:13">
      <c r="B43" s="3" t="s">
        <v>498</v>
      </c>
      <c r="D43" s="3" t="s">
        <v>210</v>
      </c>
      <c r="H43" s="50"/>
      <c r="I43" s="176">
        <f>'4. Input nacalculaties'!N42</f>
        <v>-6987581.421986118</v>
      </c>
      <c r="J43" s="48">
        <f>'4. Input nacalculaties'!O42</f>
        <v>-26590510.266268313</v>
      </c>
      <c r="K43" s="48">
        <f>'4. Input nacalculaties'!P42</f>
        <v>-37620979.270649046</v>
      </c>
      <c r="L43" s="328">
        <f>'17. Nacalculatie bijschatten'!M330</f>
        <v>-85346468.899750262</v>
      </c>
      <c r="M43" s="50"/>
    </row>
    <row r="44" spans="2:13">
      <c r="B44" s="3" t="s">
        <v>499</v>
      </c>
      <c r="D44" s="3" t="s">
        <v>210</v>
      </c>
      <c r="H44" s="50"/>
      <c r="I44" s="50"/>
      <c r="J44" s="50"/>
      <c r="K44" s="48">
        <f>'4. Input nacalculaties'!P43</f>
        <v>2363403.9056672235</v>
      </c>
      <c r="L44" s="48">
        <f>'18. Nacalculatie desinv.'!K274</f>
        <v>14755154.906724626</v>
      </c>
      <c r="M44" s="50"/>
    </row>
    <row r="45" spans="2:13">
      <c r="B45" s="3" t="s">
        <v>500</v>
      </c>
      <c r="D45" s="3" t="s">
        <v>210</v>
      </c>
      <c r="H45" s="50"/>
      <c r="I45" s="50"/>
      <c r="J45" s="50"/>
      <c r="K45" s="48">
        <f>'4. Input nacalculaties'!P44</f>
        <v>14652295.895247623</v>
      </c>
      <c r="L45" s="48">
        <f>'20. Nacalculaties'!P106</f>
        <v>16724582.409155497</v>
      </c>
      <c r="M45" s="50"/>
    </row>
    <row r="46" spans="2:13">
      <c r="B46" s="3" t="s">
        <v>501</v>
      </c>
      <c r="D46" s="3" t="s">
        <v>210</v>
      </c>
      <c r="H46" s="50"/>
      <c r="I46" s="176">
        <f>'4. Input nacalculaties'!N45</f>
        <v>-651743.81498073554</v>
      </c>
      <c r="J46" s="48">
        <f>'4. Input nacalculaties'!O45</f>
        <v>-2713634.922561896</v>
      </c>
      <c r="K46" s="48">
        <f>'4. Input nacalculaties'!P45</f>
        <v>-6263691.195662085</v>
      </c>
      <c r="L46" s="48">
        <f>'20. Nacalculaties'!P122</f>
        <v>-7127152.0759971011</v>
      </c>
      <c r="M46" s="50"/>
    </row>
    <row r="47" spans="2:13">
      <c r="B47" s="3" t="s">
        <v>502</v>
      </c>
      <c r="D47" s="3" t="s">
        <v>210</v>
      </c>
      <c r="H47" s="50"/>
      <c r="I47" s="50"/>
      <c r="J47" s="50"/>
      <c r="K47" s="48">
        <f>'4. Input nacalculaties'!P46</f>
        <v>56578492.792342328</v>
      </c>
      <c r="L47" s="48">
        <f>'20. Nacalculaties'!P135</f>
        <v>122248905.87747294</v>
      </c>
      <c r="M47" s="50"/>
    </row>
    <row r="48" spans="2:13">
      <c r="B48" s="3" t="s">
        <v>503</v>
      </c>
      <c r="D48" s="3" t="s">
        <v>210</v>
      </c>
      <c r="H48" s="50"/>
      <c r="I48" s="50"/>
      <c r="J48" s="50"/>
      <c r="K48" s="48">
        <f>'4. Input nacalculaties'!P47</f>
        <v>5993118.6408960866</v>
      </c>
      <c r="L48" s="48">
        <f>'21. Correctie WQA'!K57</f>
        <v>6611272.0172031866</v>
      </c>
      <c r="M48" s="50"/>
    </row>
    <row r="49" spans="2:13">
      <c r="B49" s="3" t="s">
        <v>504</v>
      </c>
      <c r="D49" s="3" t="s">
        <v>210</v>
      </c>
      <c r="H49" s="50"/>
      <c r="I49" s="176">
        <f>'4. Input nacalculaties'!N48</f>
        <v>109745.32379785551</v>
      </c>
      <c r="J49" s="103"/>
      <c r="K49" s="103"/>
      <c r="L49" s="50"/>
      <c r="M49" s="50"/>
    </row>
    <row r="50" spans="2:13">
      <c r="B50" s="3" t="s">
        <v>505</v>
      </c>
      <c r="D50" s="3" t="s">
        <v>210</v>
      </c>
      <c r="H50" s="50"/>
      <c r="I50" s="50"/>
      <c r="J50" s="103"/>
      <c r="K50" s="176">
        <f>'4. Input nacalculaties'!P49</f>
        <v>270388092.45989364</v>
      </c>
      <c r="L50" s="313"/>
      <c r="M50" s="50"/>
    </row>
    <row r="51" spans="2:13">
      <c r="B51" s="3" t="s">
        <v>506</v>
      </c>
      <c r="D51" s="3" t="s">
        <v>210</v>
      </c>
      <c r="H51" s="50"/>
      <c r="I51" s="176">
        <f>'4. Input nacalculaties'!N50</f>
        <v>0</v>
      </c>
      <c r="J51" s="48">
        <f>'4. Input nacalculaties'!O50</f>
        <v>-6549650.4501419598</v>
      </c>
      <c r="K51" s="48">
        <f>'4. Input nacalculaties'!P50</f>
        <v>1236097.6837258562</v>
      </c>
      <c r="L51" s="48">
        <f ca="1">'22. Correctie assetoverdracht'!L832</f>
        <v>14708195.091497619</v>
      </c>
      <c r="M51" s="50"/>
    </row>
    <row r="52" spans="2:13">
      <c r="B52" s="3" t="s">
        <v>507</v>
      </c>
      <c r="D52" s="3" t="s">
        <v>210</v>
      </c>
      <c r="H52" s="50"/>
      <c r="I52" s="50"/>
      <c r="J52" s="50"/>
      <c r="K52" s="176">
        <f>'4. Input nacalculaties'!P51</f>
        <v>-18434074.327111505</v>
      </c>
      <c r="L52" s="176">
        <f>'23. Correctie peakshaver'!P126</f>
        <v>-19829667.447381422</v>
      </c>
      <c r="M52" s="50"/>
    </row>
    <row r="53" spans="2:13">
      <c r="B53" s="3" t="s">
        <v>1123</v>
      </c>
      <c r="D53" s="3" t="s">
        <v>210</v>
      </c>
      <c r="H53" s="50"/>
      <c r="I53" s="50"/>
      <c r="J53" s="50"/>
      <c r="K53" s="50"/>
      <c r="L53" s="176">
        <f>'24. Correctie gew. MB en CPI'!M68</f>
        <v>177577613.12560752</v>
      </c>
      <c r="M53" s="50"/>
    </row>
    <row r="54" spans="2:13">
      <c r="B54" s="3" t="s">
        <v>1124</v>
      </c>
      <c r="D54" s="3" t="s">
        <v>210</v>
      </c>
      <c r="H54" s="50"/>
      <c r="I54" s="50"/>
      <c r="J54" s="50"/>
      <c r="K54" s="50"/>
      <c r="L54" s="176">
        <f>'24. Correctie gew. MB en CPI'!M73</f>
        <v>-106774394.81170595</v>
      </c>
      <c r="M54" s="50"/>
    </row>
    <row r="56" spans="2:13" s="8" customFormat="1">
      <c r="B56" s="8" t="s">
        <v>1125</v>
      </c>
    </row>
    <row r="58" spans="2:13">
      <c r="B58" s="3" t="s">
        <v>1126</v>
      </c>
      <c r="D58" s="3" t="s">
        <v>210</v>
      </c>
      <c r="H58" s="50"/>
      <c r="I58" s="53">
        <f t="shared" ref="I58:K58" si="0">I32+SUM(I36:I54)</f>
        <v>959485384.44049966</v>
      </c>
      <c r="J58" s="53">
        <f t="shared" si="0"/>
        <v>1025152809.5344594</v>
      </c>
      <c r="K58" s="53">
        <f t="shared" si="0"/>
        <v>849966694.07252169</v>
      </c>
      <c r="L58" s="104">
        <f ca="1">L32+SUM(L36:L54)</f>
        <v>1066951518.3966956</v>
      </c>
      <c r="M58" s="50"/>
    </row>
    <row r="59" spans="2:13">
      <c r="J59" s="97"/>
    </row>
    <row r="60" spans="2:13">
      <c r="J60" s="23"/>
      <c r="K60" s="97"/>
    </row>
    <row r="61" spans="2:13">
      <c r="I61" s="97"/>
      <c r="J61" s="97"/>
      <c r="K61" s="23"/>
      <c r="L61" s="23"/>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CC"/>
  </sheetPr>
  <dimension ref="B2:P54"/>
  <sheetViews>
    <sheetView showGridLines="0" zoomScale="80" zoomScaleNormal="80" workbookViewId="0">
      <pane xSplit="4" ySplit="7" topLeftCell="E8" activePane="bottomRight" state="frozen"/>
      <selection pane="topRight" activeCell="E1" sqref="E1"/>
      <selection pane="bottomLeft" activeCell="A8" sqref="A8"/>
      <selection pane="bottomRight"/>
    </sheetView>
  </sheetViews>
  <sheetFormatPr defaultColWidth="9.140625" defaultRowHeight="12.75"/>
  <cols>
    <col min="1" max="1" width="2.5703125" style="3" customWidth="1"/>
    <col min="2" max="2" width="57.42578125" style="3" bestFit="1" customWidth="1"/>
    <col min="3" max="3" width="2.5703125" style="3" customWidth="1"/>
    <col min="4" max="4" width="25.5703125" style="3" customWidth="1"/>
    <col min="5" max="5" width="2.5703125" style="3" customWidth="1"/>
    <col min="6" max="6" width="14.5703125" style="3" bestFit="1" customWidth="1"/>
    <col min="7" max="7" width="2.5703125" style="3" customWidth="1"/>
    <col min="8" max="8" width="13.5703125" style="3" customWidth="1"/>
    <col min="9" max="10" width="17.5703125" style="3" customWidth="1"/>
    <col min="11" max="12" width="16.85546875" style="3" bestFit="1" customWidth="1"/>
    <col min="13" max="13" width="13.5703125" style="3" customWidth="1"/>
    <col min="14" max="14" width="2.5703125" style="3" customWidth="1"/>
    <col min="15" max="22" width="13.5703125" style="3" customWidth="1"/>
    <col min="23" max="16384" width="9.140625" style="3"/>
  </cols>
  <sheetData>
    <row r="2" spans="2:15" s="12" customFormat="1" ht="18">
      <c r="B2" s="12" t="s">
        <v>1127</v>
      </c>
    </row>
    <row r="4" spans="2:15">
      <c r="B4" s="16" t="s">
        <v>870</v>
      </c>
      <c r="C4" s="2"/>
    </row>
    <row r="5" spans="2:15" ht="108" customHeight="1">
      <c r="B5" s="373" t="s">
        <v>1128</v>
      </c>
      <c r="C5" s="373"/>
      <c r="D5" s="373"/>
      <c r="F5" s="13"/>
    </row>
    <row r="7" spans="2:15" s="8" customFormat="1">
      <c r="B7" s="8" t="s">
        <v>158</v>
      </c>
      <c r="D7" s="8" t="s">
        <v>200</v>
      </c>
      <c r="F7" s="8" t="s">
        <v>201</v>
      </c>
      <c r="H7" s="52">
        <v>2021</v>
      </c>
      <c r="I7" s="52">
        <v>2022</v>
      </c>
      <c r="J7" s="52">
        <v>2023</v>
      </c>
      <c r="K7" s="52">
        <v>2024</v>
      </c>
      <c r="L7" s="52">
        <v>2025</v>
      </c>
      <c r="M7" s="52">
        <v>2026</v>
      </c>
      <c r="O7" s="8" t="s">
        <v>203</v>
      </c>
    </row>
    <row r="9" spans="2:15" s="8" customFormat="1">
      <c r="B9" s="8" t="s">
        <v>1129</v>
      </c>
    </row>
    <row r="11" spans="2:15">
      <c r="B11" s="16" t="s">
        <v>812</v>
      </c>
    </row>
    <row r="12" spans="2:15">
      <c r="B12" s="3" t="s">
        <v>813</v>
      </c>
      <c r="D12" s="3" t="s">
        <v>814</v>
      </c>
      <c r="H12" s="10"/>
      <c r="I12" s="10"/>
      <c r="J12" s="10"/>
      <c r="K12" s="103"/>
      <c r="L12" s="48">
        <f>'10. Input capaciteit'!M12</f>
        <v>138087814</v>
      </c>
      <c r="M12" s="10"/>
    </row>
    <row r="13" spans="2:15">
      <c r="B13" s="3" t="s">
        <v>815</v>
      </c>
      <c r="D13" s="3" t="s">
        <v>814</v>
      </c>
      <c r="H13" s="10"/>
      <c r="I13" s="10"/>
      <c r="J13" s="10"/>
      <c r="K13" s="103"/>
      <c r="L13" s="48">
        <f>'10. Input capaciteit'!M13</f>
        <v>236912186</v>
      </c>
      <c r="M13" s="10"/>
    </row>
    <row r="15" spans="2:15">
      <c r="B15" s="3" t="s">
        <v>816</v>
      </c>
      <c r="D15" s="3" t="s">
        <v>814</v>
      </c>
      <c r="H15" s="10"/>
      <c r="I15" s="10"/>
      <c r="J15" s="10"/>
      <c r="K15" s="103"/>
      <c r="L15" s="48">
        <f>'10. Input capaciteit'!M15</f>
        <v>47529361</v>
      </c>
      <c r="M15" s="10"/>
    </row>
    <row r="16" spans="2:15">
      <c r="B16" s="3" t="s">
        <v>817</v>
      </c>
      <c r="D16" s="3" t="s">
        <v>814</v>
      </c>
      <c r="H16" s="10"/>
      <c r="I16" s="10"/>
      <c r="J16" s="10"/>
      <c r="K16" s="103"/>
      <c r="L16" s="48">
        <f>'10. Input capaciteit'!M16</f>
        <v>28422166</v>
      </c>
      <c r="M16" s="10"/>
    </row>
    <row r="18" spans="2:16">
      <c r="B18" s="3" t="s">
        <v>818</v>
      </c>
      <c r="D18" s="3" t="s">
        <v>814</v>
      </c>
      <c r="H18" s="10"/>
      <c r="I18" s="10"/>
      <c r="J18" s="10"/>
      <c r="K18" s="103"/>
      <c r="L18" s="48">
        <f>'10. Input capaciteit'!M18</f>
        <v>31903239</v>
      </c>
      <c r="M18" s="10"/>
    </row>
    <row r="20" spans="2:16">
      <c r="B20" s="2" t="s">
        <v>266</v>
      </c>
    </row>
    <row r="21" spans="2:16">
      <c r="B21" s="3" t="s">
        <v>267</v>
      </c>
      <c r="D21" s="3" t="s">
        <v>205</v>
      </c>
      <c r="F21" s="86">
        <f>'2. Parameters'!F115</f>
        <v>0.75</v>
      </c>
    </row>
    <row r="22" spans="2:16">
      <c r="B22" s="3" t="s">
        <v>268</v>
      </c>
      <c r="D22" s="3" t="s">
        <v>205</v>
      </c>
      <c r="F22" s="86">
        <f>'2. Parameters'!F116</f>
        <v>0.94</v>
      </c>
    </row>
    <row r="23" spans="2:16">
      <c r="B23" s="3" t="s">
        <v>269</v>
      </c>
      <c r="D23" s="3" t="s">
        <v>205</v>
      </c>
      <c r="F23" s="86">
        <f>'2. Parameters'!F117</f>
        <v>0.2</v>
      </c>
    </row>
    <row r="24" spans="2:16">
      <c r="F24" s="19"/>
    </row>
    <row r="25" spans="2:16">
      <c r="B25" s="2" t="s">
        <v>263</v>
      </c>
      <c r="F25" s="19"/>
    </row>
    <row r="26" spans="2:16">
      <c r="B26" s="3" t="s">
        <v>264</v>
      </c>
      <c r="D26" s="3" t="s">
        <v>205</v>
      </c>
      <c r="F26" s="86">
        <f>'2. Parameters'!F110</f>
        <v>0.4</v>
      </c>
    </row>
    <row r="27" spans="2:16">
      <c r="B27" s="3" t="s">
        <v>265</v>
      </c>
      <c r="D27" s="3" t="s">
        <v>205</v>
      </c>
      <c r="F27" s="86">
        <f>'2. Parameters'!F111</f>
        <v>0.6</v>
      </c>
    </row>
    <row r="29" spans="2:16" s="8" customFormat="1">
      <c r="B29" s="8" t="s">
        <v>1130</v>
      </c>
    </row>
    <row r="31" spans="2:16">
      <c r="B31" s="3" t="s">
        <v>1125</v>
      </c>
      <c r="D31" s="3" t="s">
        <v>210</v>
      </c>
      <c r="H31" s="10"/>
      <c r="I31" s="10"/>
      <c r="J31" s="103"/>
      <c r="K31" s="103"/>
      <c r="L31" s="48">
        <f ca="1">'26. Toegestane inkomsten'!L58</f>
        <v>1066951518.3966956</v>
      </c>
      <c r="M31" s="10"/>
      <c r="O31" s="97"/>
      <c r="P31" s="23"/>
    </row>
    <row r="33" spans="2:15">
      <c r="B33" s="3" t="s">
        <v>1131</v>
      </c>
      <c r="D33" s="3" t="s">
        <v>1132</v>
      </c>
      <c r="H33" s="10"/>
      <c r="I33" s="10"/>
      <c r="J33" s="10"/>
      <c r="K33" s="256"/>
      <c r="L33" s="31">
        <f ca="1">(L$31*$F26)/L12</f>
        <v>3.090646415466308</v>
      </c>
      <c r="M33" s="10"/>
    </row>
    <row r="34" spans="2:15">
      <c r="B34" s="3" t="s">
        <v>1133</v>
      </c>
      <c r="D34" s="3" t="s">
        <v>1132</v>
      </c>
      <c r="H34" s="10"/>
      <c r="I34" s="10"/>
      <c r="J34" s="10"/>
      <c r="K34" s="321"/>
      <c r="L34" s="31">
        <f ca="1">(L$31*$F27)/L13</f>
        <v>2.7021442917166674</v>
      </c>
      <c r="M34" s="10"/>
    </row>
    <row r="36" spans="2:15" s="8" customFormat="1">
      <c r="B36" s="8" t="s">
        <v>1134</v>
      </c>
    </row>
    <row r="38" spans="2:15">
      <c r="B38" s="3" t="s">
        <v>1135</v>
      </c>
      <c r="D38" s="3" t="s">
        <v>210</v>
      </c>
      <c r="H38" s="10"/>
      <c r="I38" s="10"/>
      <c r="J38" s="10"/>
      <c r="K38" s="103"/>
      <c r="L38" s="49">
        <f ca="1">$F21*(L15*L33+L16*L34)+F23*L18*L33</f>
        <v>187493258.36580628</v>
      </c>
      <c r="M38" s="10"/>
      <c r="O38" s="97"/>
    </row>
    <row r="39" spans="2:15">
      <c r="B39" s="3" t="s">
        <v>1136</v>
      </c>
      <c r="H39" s="10"/>
      <c r="I39" s="10"/>
      <c r="J39" s="10"/>
      <c r="K39" s="256"/>
      <c r="L39" s="31">
        <f ca="1">L31/(L31-L38)</f>
        <v>1.2131917646202117</v>
      </c>
      <c r="M39" s="10"/>
    </row>
    <row r="41" spans="2:15" s="8" customFormat="1">
      <c r="B41" s="8" t="s">
        <v>1137</v>
      </c>
    </row>
    <row r="43" spans="2:15">
      <c r="B43" s="3" t="s">
        <v>1138</v>
      </c>
      <c r="D43" s="3" t="s">
        <v>1132</v>
      </c>
      <c r="H43" s="10"/>
      <c r="I43" s="10"/>
      <c r="J43" s="256"/>
      <c r="K43" s="322"/>
      <c r="L43" s="181">
        <f ca="1">L33*L$39</f>
        <v>3.7495467785967023</v>
      </c>
      <c r="M43" s="10"/>
      <c r="O43" s="23"/>
    </row>
    <row r="44" spans="2:15">
      <c r="B44" s="3" t="s">
        <v>1139</v>
      </c>
      <c r="D44" s="3" t="s">
        <v>1132</v>
      </c>
      <c r="H44" s="10"/>
      <c r="I44" s="10"/>
      <c r="J44" s="256"/>
      <c r="K44" s="322"/>
      <c r="L44" s="181">
        <f ca="1">L34*L$39</f>
        <v>3.2782192015261757</v>
      </c>
      <c r="M44" s="10"/>
      <c r="O44" s="255"/>
    </row>
    <row r="45" spans="2:15">
      <c r="B45" s="3" t="s">
        <v>1140</v>
      </c>
      <c r="D45" s="3" t="s">
        <v>1132</v>
      </c>
      <c r="H45" s="10"/>
      <c r="I45" s="10"/>
      <c r="J45" s="256"/>
      <c r="K45" s="322"/>
      <c r="L45" s="181">
        <f ca="1">(1-$F$21)*L33*L$39</f>
        <v>0.93738669464917557</v>
      </c>
      <c r="M45" s="10"/>
      <c r="O45" s="255"/>
    </row>
    <row r="46" spans="2:15">
      <c r="B46" s="3" t="s">
        <v>1141</v>
      </c>
      <c r="D46" s="3" t="s">
        <v>1132</v>
      </c>
      <c r="H46" s="10"/>
      <c r="I46" s="10"/>
      <c r="J46" s="256"/>
      <c r="K46" s="322"/>
      <c r="L46" s="181">
        <f ca="1">(1-$F$21)*L34*L$39</f>
        <v>0.81955480038154394</v>
      </c>
      <c r="M46" s="10"/>
      <c r="O46" s="255"/>
    </row>
    <row r="47" spans="2:15">
      <c r="B47" s="3" t="s">
        <v>1142</v>
      </c>
      <c r="D47" s="3" t="s">
        <v>1132</v>
      </c>
      <c r="H47" s="10"/>
      <c r="I47" s="10"/>
      <c r="J47" s="256"/>
      <c r="K47" s="322"/>
      <c r="L47" s="181">
        <f ca="1">(1-F23)*L33*L39</f>
        <v>2.9996374228773619</v>
      </c>
      <c r="M47" s="10"/>
      <c r="O47" s="255"/>
    </row>
    <row r="49" spans="2:13" s="8" customFormat="1">
      <c r="B49" s="8" t="s">
        <v>1143</v>
      </c>
    </row>
    <row r="51" spans="2:13">
      <c r="B51" s="3" t="s">
        <v>1144</v>
      </c>
      <c r="D51" s="3" t="s">
        <v>210</v>
      </c>
      <c r="H51" s="10"/>
      <c r="I51" s="10"/>
      <c r="J51" s="10"/>
      <c r="K51" s="323"/>
      <c r="L51" s="22">
        <f ca="1">L12*L33+L13*L34</f>
        <v>1066951518.3966956</v>
      </c>
      <c r="M51" s="10"/>
    </row>
    <row r="52" spans="2:13">
      <c r="B52" s="3" t="s">
        <v>1145</v>
      </c>
      <c r="D52" s="3" t="s">
        <v>210</v>
      </c>
      <c r="H52" s="10"/>
      <c r="I52" s="10"/>
      <c r="J52" s="10"/>
      <c r="K52" s="323"/>
      <c r="L52" s="22">
        <f ca="1">(L12-L15-L18)*L43+(L13-L16)*L44+L15*L45+L16*L46+L18*L47</f>
        <v>1066951518.3966956</v>
      </c>
      <c r="M52" s="10"/>
    </row>
    <row r="54" spans="2:13">
      <c r="B54" s="3" t="s">
        <v>1146</v>
      </c>
      <c r="H54" s="10"/>
      <c r="I54" s="10"/>
      <c r="J54" s="10"/>
      <c r="K54" s="323"/>
      <c r="L54" s="22" t="b">
        <f ca="1">ROUND(L51,3)=ROUND(L52,3)</f>
        <v>1</v>
      </c>
      <c r="M54" s="10"/>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CC"/>
  </sheetPr>
  <dimension ref="A2:AG195"/>
  <sheetViews>
    <sheetView showGridLines="0" zoomScale="85" zoomScaleNormal="85" workbookViewId="0"/>
  </sheetViews>
  <sheetFormatPr defaultColWidth="9.140625" defaultRowHeight="12.75"/>
  <cols>
    <col min="1" max="1" width="2.5703125" style="3" customWidth="1"/>
    <col min="2" max="2" width="45.5703125" style="3" customWidth="1"/>
    <col min="3" max="3" width="2.5703125" style="3" customWidth="1"/>
    <col min="4" max="4" width="25.5703125" style="3" customWidth="1"/>
    <col min="5" max="5" width="2.5703125" style="3" customWidth="1"/>
    <col min="6" max="6" width="16.85546875" style="3" bestFit="1" customWidth="1"/>
    <col min="7" max="7" width="2.5703125" style="3" customWidth="1"/>
    <col min="8" max="12" width="20.5703125" style="3" customWidth="1"/>
    <col min="13" max="13" width="2.5703125" style="3" customWidth="1"/>
    <col min="14" max="18" width="20.5703125" style="3" customWidth="1"/>
    <col min="19" max="19" width="5" style="3" customWidth="1"/>
    <col min="20" max="24" width="20.5703125" style="3" customWidth="1"/>
    <col min="25" max="25" width="8.42578125" style="3" customWidth="1"/>
    <col min="26" max="29" width="15.5703125" style="3" customWidth="1"/>
    <col min="30" max="32" width="2.5703125" style="3" customWidth="1"/>
    <col min="33" max="47" width="13.5703125" style="3" customWidth="1"/>
    <col min="48" max="16384" width="9.140625" style="3"/>
  </cols>
  <sheetData>
    <row r="2" spans="2:26" s="12" customFormat="1" ht="18">
      <c r="B2" s="12" t="s">
        <v>1147</v>
      </c>
    </row>
    <row r="4" spans="2:26">
      <c r="B4" s="16" t="s">
        <v>870</v>
      </c>
      <c r="C4" s="2"/>
    </row>
    <row r="5" spans="2:26" ht="126.6" customHeight="1">
      <c r="B5" s="373" t="s">
        <v>1148</v>
      </c>
      <c r="C5" s="373"/>
      <c r="D5" s="373"/>
    </row>
    <row r="7" spans="2:26" ht="12.6" customHeight="1">
      <c r="B7" s="17" t="s">
        <v>154</v>
      </c>
    </row>
    <row r="8" spans="2:26" ht="57.6" customHeight="1">
      <c r="B8" s="373" t="s">
        <v>1167</v>
      </c>
      <c r="C8" s="373"/>
      <c r="D8" s="373"/>
    </row>
    <row r="10" spans="2:26" s="8" customFormat="1">
      <c r="B10" s="8" t="s">
        <v>158</v>
      </c>
      <c r="D10" s="8" t="s">
        <v>200</v>
      </c>
      <c r="F10" s="8" t="s">
        <v>201</v>
      </c>
      <c r="Z10" s="8" t="s">
        <v>203</v>
      </c>
    </row>
    <row r="12" spans="2:26" s="8" customFormat="1">
      <c r="B12" s="8" t="s">
        <v>874</v>
      </c>
    </row>
    <row r="14" spans="2:26">
      <c r="B14" s="16" t="s">
        <v>270</v>
      </c>
    </row>
    <row r="15" spans="2:26">
      <c r="B15" s="3" t="s">
        <v>271</v>
      </c>
      <c r="F15" s="43">
        <f>'2. Parameters'!F121</f>
        <v>1.25</v>
      </c>
    </row>
    <row r="16" spans="2:26">
      <c r="B16" s="3" t="s">
        <v>272</v>
      </c>
      <c r="F16" s="43">
        <f>'2. Parameters'!F122</f>
        <v>1.5</v>
      </c>
    </row>
    <row r="17" spans="2:6">
      <c r="B17" s="3" t="s">
        <v>273</v>
      </c>
      <c r="F17" s="43">
        <f>'2. Parameters'!F123</f>
        <v>1.75</v>
      </c>
    </row>
    <row r="18" spans="2:6">
      <c r="B18" s="3" t="s">
        <v>274</v>
      </c>
      <c r="F18" s="43">
        <f>'2. Parameters'!F124</f>
        <v>1.75</v>
      </c>
    </row>
    <row r="20" spans="2:6">
      <c r="B20" s="2" t="s">
        <v>276</v>
      </c>
    </row>
    <row r="21" spans="2:6">
      <c r="B21" s="3" t="s">
        <v>277</v>
      </c>
      <c r="F21" s="43">
        <f>'2. Parameters'!F129</f>
        <v>1.482</v>
      </c>
    </row>
    <row r="22" spans="2:6">
      <c r="B22" s="3" t="s">
        <v>278</v>
      </c>
      <c r="F22" s="43">
        <f>'2. Parameters'!F130</f>
        <v>0.78400000000000003</v>
      </c>
    </row>
    <row r="23" spans="2:6">
      <c r="B23" s="3" t="s">
        <v>279</v>
      </c>
      <c r="F23" s="43">
        <f>'2. Parameters'!F131</f>
        <v>0.629</v>
      </c>
    </row>
    <row r="24" spans="2:6">
      <c r="B24" s="3" t="s">
        <v>280</v>
      </c>
      <c r="F24" s="43">
        <f>'2. Parameters'!F132</f>
        <v>1.105</v>
      </c>
    </row>
    <row r="26" spans="2:6">
      <c r="B26" s="2" t="s">
        <v>281</v>
      </c>
    </row>
    <row r="27" spans="2:6">
      <c r="B27" s="3" t="s">
        <v>174</v>
      </c>
      <c r="F27" s="43">
        <f>'2. Parameters'!F135</f>
        <v>1.7150000000000001</v>
      </c>
    </row>
    <row r="28" spans="2:6">
      <c r="B28" s="3" t="s">
        <v>175</v>
      </c>
      <c r="F28" s="43">
        <f>'2. Parameters'!F136</f>
        <v>1.5329999999999999</v>
      </c>
    </row>
    <row r="29" spans="2:6">
      <c r="B29" s="3" t="s">
        <v>176</v>
      </c>
      <c r="F29" s="43">
        <f>'2. Parameters'!F137</f>
        <v>1.1990000000000001</v>
      </c>
    </row>
    <row r="30" spans="2:6">
      <c r="B30" s="3" t="s">
        <v>177</v>
      </c>
      <c r="F30" s="43">
        <f>'2. Parameters'!F138</f>
        <v>0.89400000000000002</v>
      </c>
    </row>
    <row r="31" spans="2:6">
      <c r="B31" s="3" t="s">
        <v>178</v>
      </c>
      <c r="F31" s="43">
        <f>'2. Parameters'!F139</f>
        <v>0.79200000000000004</v>
      </c>
    </row>
    <row r="32" spans="2:6">
      <c r="B32" s="3" t="s">
        <v>179</v>
      </c>
      <c r="F32" s="43">
        <f>'2. Parameters'!F140</f>
        <v>0.66500000000000004</v>
      </c>
    </row>
    <row r="33" spans="2:6">
      <c r="B33" s="3" t="s">
        <v>180</v>
      </c>
      <c r="F33" s="43">
        <f>'2. Parameters'!F141</f>
        <v>0.628</v>
      </c>
    </row>
    <row r="34" spans="2:6">
      <c r="B34" s="3" t="s">
        <v>181</v>
      </c>
      <c r="F34" s="43">
        <f>'2. Parameters'!F142</f>
        <v>0.59699999999999998</v>
      </c>
    </row>
    <row r="35" spans="2:6">
      <c r="B35" s="3" t="s">
        <v>182</v>
      </c>
      <c r="F35" s="43">
        <f>'2. Parameters'!F143</f>
        <v>0.66300000000000003</v>
      </c>
    </row>
    <row r="36" spans="2:6">
      <c r="B36" s="3" t="s">
        <v>183</v>
      </c>
      <c r="F36" s="43">
        <f>'2. Parameters'!F144</f>
        <v>0.76100000000000001</v>
      </c>
    </row>
    <row r="37" spans="2:6">
      <c r="B37" s="3" t="s">
        <v>184</v>
      </c>
      <c r="F37" s="43">
        <f>'2. Parameters'!F145</f>
        <v>1.1299999999999999</v>
      </c>
    </row>
    <row r="38" spans="2:6">
      <c r="B38" s="3" t="s">
        <v>185</v>
      </c>
      <c r="F38" s="43">
        <f>'2. Parameters'!F146</f>
        <v>1.4239999999999999</v>
      </c>
    </row>
    <row r="40" spans="2:6">
      <c r="B40" s="2" t="s">
        <v>282</v>
      </c>
    </row>
    <row r="41" spans="2:6">
      <c r="B41" s="3" t="s">
        <v>174</v>
      </c>
      <c r="F41" s="60">
        <f>'2. Parameters'!F149</f>
        <v>1.7729999999999999</v>
      </c>
    </row>
    <row r="42" spans="2:6">
      <c r="B42" s="3" t="s">
        <v>175</v>
      </c>
      <c r="F42" s="60">
        <f>'2. Parameters'!F150</f>
        <v>1.585</v>
      </c>
    </row>
    <row r="43" spans="2:6">
      <c r="B43" s="3" t="s">
        <v>176</v>
      </c>
      <c r="F43" s="60">
        <f>'2. Parameters'!F151</f>
        <v>1.2390000000000001</v>
      </c>
    </row>
    <row r="44" spans="2:6">
      <c r="B44" s="3" t="s">
        <v>177</v>
      </c>
      <c r="F44" s="60">
        <f>'2. Parameters'!F152</f>
        <v>0.92400000000000004</v>
      </c>
    </row>
    <row r="45" spans="2:6">
      <c r="B45" s="3" t="s">
        <v>178</v>
      </c>
      <c r="F45" s="60">
        <f>'2. Parameters'!F153</f>
        <v>0.81899999999999995</v>
      </c>
    </row>
    <row r="46" spans="2:6">
      <c r="B46" s="3" t="s">
        <v>179</v>
      </c>
      <c r="F46" s="60">
        <f>'2. Parameters'!F154</f>
        <v>0.68799999999999994</v>
      </c>
    </row>
    <row r="47" spans="2:6">
      <c r="B47" s="3" t="s">
        <v>180</v>
      </c>
      <c r="F47" s="60">
        <f>'2. Parameters'!F155</f>
        <v>0.64900000000000002</v>
      </c>
    </row>
    <row r="48" spans="2:6">
      <c r="B48" s="3" t="s">
        <v>181</v>
      </c>
      <c r="F48" s="60">
        <f>'2. Parameters'!F156</f>
        <v>0.61799999999999999</v>
      </c>
    </row>
    <row r="49" spans="2:6">
      <c r="B49" s="3" t="s">
        <v>182</v>
      </c>
      <c r="F49" s="60">
        <f>'2. Parameters'!F157</f>
        <v>0.68600000000000005</v>
      </c>
    </row>
    <row r="50" spans="2:6">
      <c r="B50" s="3" t="s">
        <v>183</v>
      </c>
      <c r="F50" s="60">
        <f>'2. Parameters'!F158</f>
        <v>0.78700000000000003</v>
      </c>
    </row>
    <row r="51" spans="2:6">
      <c r="B51" s="3" t="s">
        <v>184</v>
      </c>
      <c r="F51" s="60">
        <f>'2. Parameters'!F159</f>
        <v>1.1679999999999999</v>
      </c>
    </row>
    <row r="52" spans="2:6">
      <c r="B52" s="3" t="s">
        <v>185</v>
      </c>
      <c r="F52" s="60">
        <f>'2. Parameters'!F160</f>
        <v>1.472</v>
      </c>
    </row>
    <row r="54" spans="2:6">
      <c r="B54" s="2" t="s">
        <v>284</v>
      </c>
    </row>
    <row r="55" spans="2:6">
      <c r="B55" s="3" t="s">
        <v>174</v>
      </c>
      <c r="F55" s="43">
        <f>'2. Parameters'!F165</f>
        <v>31</v>
      </c>
    </row>
    <row r="56" spans="2:6">
      <c r="B56" s="3" t="s">
        <v>175</v>
      </c>
      <c r="F56" s="43">
        <f>'2. Parameters'!F166</f>
        <v>28</v>
      </c>
    </row>
    <row r="57" spans="2:6">
      <c r="B57" s="3" t="s">
        <v>176</v>
      </c>
      <c r="F57" s="43">
        <f>'2. Parameters'!F167</f>
        <v>31</v>
      </c>
    </row>
    <row r="58" spans="2:6">
      <c r="B58" s="3" t="s">
        <v>177</v>
      </c>
      <c r="F58" s="43">
        <f>'2. Parameters'!F168</f>
        <v>30</v>
      </c>
    </row>
    <row r="59" spans="2:6">
      <c r="B59" s="3" t="s">
        <v>178</v>
      </c>
      <c r="F59" s="43">
        <f>'2. Parameters'!F169</f>
        <v>31</v>
      </c>
    </row>
    <row r="60" spans="2:6">
      <c r="B60" s="3" t="s">
        <v>179</v>
      </c>
      <c r="F60" s="43">
        <f>'2. Parameters'!F170</f>
        <v>30</v>
      </c>
    </row>
    <row r="61" spans="2:6">
      <c r="B61" s="3" t="s">
        <v>180</v>
      </c>
      <c r="F61" s="43">
        <f>'2. Parameters'!F171</f>
        <v>31</v>
      </c>
    </row>
    <row r="62" spans="2:6">
      <c r="B62" s="3" t="s">
        <v>181</v>
      </c>
      <c r="F62" s="43">
        <f>'2. Parameters'!F172</f>
        <v>31</v>
      </c>
    </row>
    <row r="63" spans="2:6">
      <c r="B63" s="3" t="s">
        <v>182</v>
      </c>
      <c r="F63" s="43">
        <f>'2. Parameters'!F173</f>
        <v>30</v>
      </c>
    </row>
    <row r="64" spans="2:6">
      <c r="B64" s="3" t="s">
        <v>183</v>
      </c>
      <c r="F64" s="43">
        <f>'2. Parameters'!F174</f>
        <v>31</v>
      </c>
    </row>
    <row r="65" spans="1:6">
      <c r="B65" s="3" t="s">
        <v>184</v>
      </c>
      <c r="F65" s="43">
        <f>'2. Parameters'!F175</f>
        <v>30</v>
      </c>
    </row>
    <row r="66" spans="1:6">
      <c r="B66" s="3" t="s">
        <v>185</v>
      </c>
      <c r="F66" s="43">
        <f>'2. Parameters'!F176</f>
        <v>31</v>
      </c>
    </row>
    <row r="68" spans="1:6">
      <c r="A68" s="13"/>
      <c r="B68" s="2" t="s">
        <v>285</v>
      </c>
    </row>
    <row r="69" spans="1:6">
      <c r="B69" s="3" t="s">
        <v>277</v>
      </c>
      <c r="F69" s="43">
        <f>'2. Parameters'!F179</f>
        <v>90</v>
      </c>
    </row>
    <row r="70" spans="1:6">
      <c r="B70" s="3" t="s">
        <v>278</v>
      </c>
      <c r="F70" s="43">
        <f>'2. Parameters'!F180</f>
        <v>91</v>
      </c>
    </row>
    <row r="71" spans="1:6">
      <c r="B71" s="3" t="s">
        <v>279</v>
      </c>
      <c r="F71" s="43">
        <f>'2. Parameters'!F181</f>
        <v>92</v>
      </c>
    </row>
    <row r="72" spans="1:6">
      <c r="B72" s="3" t="s">
        <v>280</v>
      </c>
      <c r="F72" s="43">
        <f>'2. Parameters'!F182</f>
        <v>92</v>
      </c>
    </row>
    <row r="74" spans="1:6">
      <c r="B74" s="2" t="s">
        <v>286</v>
      </c>
    </row>
    <row r="75" spans="1:6">
      <c r="B75" s="3" t="s">
        <v>287</v>
      </c>
      <c r="F75" s="43">
        <f>'2. Parameters'!F185</f>
        <v>24</v>
      </c>
    </row>
    <row r="76" spans="1:6">
      <c r="B76" s="3" t="s">
        <v>288</v>
      </c>
      <c r="F76" s="43">
        <f>'2. Parameters'!F186</f>
        <v>365</v>
      </c>
    </row>
    <row r="77" spans="1:6">
      <c r="B77" s="3" t="s">
        <v>289</v>
      </c>
      <c r="F77" s="43">
        <f>'2. Parameters'!F187</f>
        <v>8760</v>
      </c>
    </row>
    <row r="78" spans="1:6">
      <c r="B78" s="2"/>
    </row>
    <row r="79" spans="1:6">
      <c r="B79" s="2" t="s">
        <v>266</v>
      </c>
    </row>
    <row r="80" spans="1:6">
      <c r="B80" s="3" t="s">
        <v>1149</v>
      </c>
      <c r="D80" s="3" t="s">
        <v>205</v>
      </c>
      <c r="F80" s="43" t="str">
        <f>'1. Entry- en exittarieven'!J8</f>
        <v>IC 2025_300131_Hilvarenbeek</v>
      </c>
    </row>
    <row r="81" spans="2:24">
      <c r="B81" s="3" t="s">
        <v>1165</v>
      </c>
      <c r="D81" s="3" t="s">
        <v>205</v>
      </c>
      <c r="F81" s="85">
        <f>_xlfn.XLOOKUP(F80,'2. Parameters'!B192:B206,'2. Parameters'!F192:F206)</f>
        <v>4.6800000000000001E-2</v>
      </c>
    </row>
    <row r="82" spans="2:24">
      <c r="B82" s="3" t="s">
        <v>1166</v>
      </c>
      <c r="D82" s="3" t="s">
        <v>205</v>
      </c>
      <c r="F82" s="85">
        <f>_xlfn.XLOOKUP(F80,'2. Parameters'!B209:B223,'2. Parameters'!F209:F223)</f>
        <v>0.34539999999999998</v>
      </c>
    </row>
    <row r="83" spans="2:24">
      <c r="B83" s="3" t="s">
        <v>268</v>
      </c>
      <c r="D83" s="3" t="s">
        <v>205</v>
      </c>
      <c r="F83" s="85">
        <f>'2. Parameters'!F116</f>
        <v>0.94</v>
      </c>
    </row>
    <row r="85" spans="2:24" s="8" customFormat="1">
      <c r="B85" s="8" t="s">
        <v>1150</v>
      </c>
    </row>
    <row r="87" spans="2:24">
      <c r="B87" s="3" t="s">
        <v>1138</v>
      </c>
      <c r="D87" s="3" t="s">
        <v>1151</v>
      </c>
      <c r="F87" s="38">
        <f ca="1">'27. RPM'!L43</f>
        <v>3.7495467785967023</v>
      </c>
    </row>
    <row r="88" spans="2:24">
      <c r="B88" s="3" t="s">
        <v>1139</v>
      </c>
      <c r="D88" s="3" t="s">
        <v>1151</v>
      </c>
      <c r="F88" s="38">
        <f ca="1">'27. RPM'!L44</f>
        <v>3.2782192015261757</v>
      </c>
    </row>
    <row r="89" spans="2:24">
      <c r="B89" s="3" t="s">
        <v>1140</v>
      </c>
      <c r="D89" s="3" t="s">
        <v>1151</v>
      </c>
      <c r="F89" s="38">
        <f ca="1">'27. RPM'!L45</f>
        <v>0.93738669464917557</v>
      </c>
    </row>
    <row r="90" spans="2:24">
      <c r="B90" s="3" t="s">
        <v>1141</v>
      </c>
      <c r="D90" s="3" t="s">
        <v>1151</v>
      </c>
      <c r="F90" s="38">
        <f ca="1">'27. RPM'!L46</f>
        <v>0.81955480038154394</v>
      </c>
    </row>
    <row r="91" spans="2:24">
      <c r="B91" s="3" t="s">
        <v>1142</v>
      </c>
      <c r="D91" s="3" t="s">
        <v>1151</v>
      </c>
      <c r="F91" s="38">
        <f ca="1">'27. RPM'!L47</f>
        <v>2.9996374228773619</v>
      </c>
    </row>
    <row r="93" spans="2:24" s="39" customFormat="1">
      <c r="B93" s="39" t="s">
        <v>159</v>
      </c>
      <c r="H93" s="39" t="s">
        <v>160</v>
      </c>
      <c r="N93" s="39" t="s">
        <v>161</v>
      </c>
      <c r="T93" s="39" t="s">
        <v>162</v>
      </c>
    </row>
    <row r="94" spans="2:24" s="42" customFormat="1">
      <c r="B94" s="42" t="s">
        <v>163</v>
      </c>
      <c r="H94" s="42" t="s">
        <v>164</v>
      </c>
      <c r="I94" s="42" t="s">
        <v>165</v>
      </c>
      <c r="J94" s="42" t="s">
        <v>166</v>
      </c>
      <c r="K94" s="42" t="s">
        <v>167</v>
      </c>
      <c r="L94" s="42" t="s">
        <v>168</v>
      </c>
      <c r="N94" s="42" t="s">
        <v>164</v>
      </c>
      <c r="O94" s="42" t="s">
        <v>165</v>
      </c>
      <c r="P94" s="42" t="s">
        <v>166</v>
      </c>
      <c r="Q94" s="42" t="s">
        <v>167</v>
      </c>
      <c r="R94" s="42" t="s">
        <v>168</v>
      </c>
      <c r="T94" s="42" t="s">
        <v>164</v>
      </c>
      <c r="U94" s="42" t="s">
        <v>165</v>
      </c>
      <c r="V94" s="42" t="s">
        <v>166</v>
      </c>
      <c r="W94" s="42" t="s">
        <v>167</v>
      </c>
      <c r="X94" s="42" t="s">
        <v>168</v>
      </c>
    </row>
    <row r="95" spans="2:24" s="40" customFormat="1">
      <c r="H95" s="40" t="s">
        <v>169</v>
      </c>
      <c r="I95" s="40" t="s">
        <v>170</v>
      </c>
      <c r="J95" s="40" t="s">
        <v>171</v>
      </c>
      <c r="K95" s="40" t="s">
        <v>172</v>
      </c>
      <c r="L95" s="40" t="s">
        <v>173</v>
      </c>
      <c r="N95" s="40" t="s">
        <v>169</v>
      </c>
      <c r="O95" s="40" t="s">
        <v>170</v>
      </c>
      <c r="P95" s="40" t="s">
        <v>171</v>
      </c>
      <c r="Q95" s="40" t="s">
        <v>172</v>
      </c>
      <c r="R95" s="40" t="s">
        <v>173</v>
      </c>
      <c r="T95" s="40" t="s">
        <v>169</v>
      </c>
      <c r="U95" s="40" t="s">
        <v>170</v>
      </c>
      <c r="V95" s="40" t="s">
        <v>171</v>
      </c>
      <c r="W95" s="40" t="s">
        <v>172</v>
      </c>
      <c r="X95" s="40" t="s">
        <v>173</v>
      </c>
    </row>
    <row r="97" spans="2:33" ht="12.75" customHeight="1">
      <c r="B97" s="3" t="s">
        <v>174</v>
      </c>
      <c r="H97" s="384">
        <f ca="1">ROUND(F87,8)</f>
        <v>3.7495467800000002</v>
      </c>
      <c r="I97" s="385">
        <f ca="1">ROUND($F$15*$F$21*$F$69/$F$76*$F$87,8)</f>
        <v>1.71272106</v>
      </c>
      <c r="J97" s="95">
        <f t="shared" ref="J97:J108" ca="1" si="0">ROUND($F$16*$F27*$F55/$F$76*$F$87,8)</f>
        <v>0.81922461000000002</v>
      </c>
      <c r="K97" s="95">
        <f t="shared" ref="K97:K108" ca="1" si="1">ROUND($F$17*$F41/$F$76*$F$87,8)</f>
        <v>3.1873720000000001E-2</v>
      </c>
      <c r="L97" s="271">
        <f t="shared" ref="L97:L108" ca="1" si="2">ROUNDUP($F$18*$F41/$F$77*$F$87,8)</f>
        <v>1.3280799999999999E-3</v>
      </c>
      <c r="M97" s="96"/>
      <c r="N97" s="384">
        <f ca="1">ROUND(F89,8)</f>
        <v>0.93738668999999997</v>
      </c>
      <c r="O97" s="385">
        <f ca="1">ROUND($F$15*$F$21*$F$69/$F$76*$F$89,8)</f>
        <v>0.42818025999999998</v>
      </c>
      <c r="P97" s="95">
        <f ca="1">ROUND($F$16*$F$27*$F$55/$F$76*$F$89,8)</f>
        <v>0.20480614999999999</v>
      </c>
      <c r="Q97" s="95">
        <f ca="1">ROUND($F$17*$F$41/$F$76*$F$89,8)</f>
        <v>7.9684300000000003E-3</v>
      </c>
      <c r="R97" s="276">
        <f t="shared" ref="R97:R108" ca="1" si="3">ROUNDUP($F$18*$F41/$F$77*$F$89,8)</f>
        <v>3.3201999999999998E-4</v>
      </c>
      <c r="S97" s="307"/>
      <c r="T97" s="384">
        <f ca="1">ROUND(F91,8)</f>
        <v>2.99963742</v>
      </c>
      <c r="U97" s="385">
        <f ca="1">ROUND($F$15*$F$21*$F$69/$F$76*$F$91,8)</f>
        <v>1.37017685</v>
      </c>
      <c r="V97" s="308">
        <f t="shared" ref="V97:V108" ca="1" si="4">ROUND($F$16*$F27*$F55/$F$76*$F$91,8)</f>
        <v>0.65537968999999996</v>
      </c>
      <c r="W97" s="308">
        <f t="shared" ref="W97:W108" ca="1" si="5">ROUND($F$17*$F41/$F$76*$F$91,8)</f>
        <v>2.5498969999999999E-2</v>
      </c>
      <c r="X97" s="276">
        <f t="shared" ref="X97:X108" ca="1" si="6">ROUNDUP($F$18*$F41/$F$77*$F$91,8)</f>
        <v>1.0624599999999999E-3</v>
      </c>
      <c r="Z97" s="386" t="s">
        <v>1152</v>
      </c>
      <c r="AA97" s="386"/>
      <c r="AB97" s="386"/>
      <c r="AG97" s="269"/>
    </row>
    <row r="98" spans="2:33">
      <c r="B98" s="3" t="s">
        <v>175</v>
      </c>
      <c r="H98" s="384"/>
      <c r="I98" s="385"/>
      <c r="J98" s="95">
        <f t="shared" ca="1" si="0"/>
        <v>0.66142005000000004</v>
      </c>
      <c r="K98" s="95">
        <f t="shared" ca="1" si="1"/>
        <v>2.849399E-2</v>
      </c>
      <c r="L98" s="271">
        <f t="shared" ca="1" si="2"/>
        <v>1.1872499999999999E-3</v>
      </c>
      <c r="M98" s="96"/>
      <c r="N98" s="384"/>
      <c r="O98" s="385"/>
      <c r="P98" s="95">
        <f ca="1">ROUND($F$16*$F$28*$F$56/$F$76*$F$89,8)</f>
        <v>0.16535501</v>
      </c>
      <c r="Q98" s="95">
        <f ca="1">ROUND($F$17*$F$42/$F$76*$F$89,8)</f>
        <v>7.1234999999999996E-3</v>
      </c>
      <c r="R98" s="276">
        <f t="shared" ca="1" si="3"/>
        <v>2.9681999999999999E-4</v>
      </c>
      <c r="S98" s="307"/>
      <c r="T98" s="384"/>
      <c r="U98" s="385"/>
      <c r="V98" s="308">
        <f t="shared" ca="1" si="4"/>
        <v>0.52913604000000003</v>
      </c>
      <c r="W98" s="308">
        <f t="shared" ca="1" si="5"/>
        <v>2.279519E-2</v>
      </c>
      <c r="X98" s="276">
        <f t="shared" ca="1" si="6"/>
        <v>9.498000000000001E-4</v>
      </c>
      <c r="Z98" s="386"/>
      <c r="AA98" s="386"/>
      <c r="AB98" s="386"/>
    </row>
    <row r="99" spans="2:33">
      <c r="B99" s="3" t="s">
        <v>176</v>
      </c>
      <c r="H99" s="384"/>
      <c r="I99" s="385"/>
      <c r="J99" s="95">
        <f t="shared" ca="1" si="0"/>
        <v>0.57274069999999999</v>
      </c>
      <c r="K99" s="95">
        <f t="shared" ca="1" si="1"/>
        <v>2.2273850000000001E-2</v>
      </c>
      <c r="L99" s="271">
        <f t="shared" ca="1" si="2"/>
        <v>9.2808000000000007E-4</v>
      </c>
      <c r="M99" s="96"/>
      <c r="N99" s="384"/>
      <c r="O99" s="385"/>
      <c r="P99" s="95">
        <f ca="1">ROUND($F$16*$F$29*$F$57/$F$76*$F$89,8)</f>
        <v>0.14318518</v>
      </c>
      <c r="Q99" s="95">
        <f ca="1">ROUND($F$17*$F$43/$F$76*$F$89,8)</f>
        <v>5.5684599999999999E-3</v>
      </c>
      <c r="R99" s="276">
        <f t="shared" ca="1" si="3"/>
        <v>2.3201999999999999E-4</v>
      </c>
      <c r="S99" s="307"/>
      <c r="T99" s="384"/>
      <c r="U99" s="385"/>
      <c r="V99" s="308">
        <f t="shared" ca="1" si="4"/>
        <v>0.45819256000000003</v>
      </c>
      <c r="W99" s="308">
        <f t="shared" ca="1" si="5"/>
        <v>1.7819080000000001E-2</v>
      </c>
      <c r="X99" s="276">
        <f t="shared" ca="1" si="6"/>
        <v>7.4247000000000007E-4</v>
      </c>
      <c r="Z99" s="386"/>
      <c r="AA99" s="386"/>
      <c r="AB99" s="386"/>
    </row>
    <row r="100" spans="2:33">
      <c r="B100" s="3" t="s">
        <v>177</v>
      </c>
      <c r="H100" s="384"/>
      <c r="I100" s="385">
        <f ca="1">ROUND($F$15*$F$22*$F$70/$F$76*$F$87,8)</f>
        <v>0.91612214000000003</v>
      </c>
      <c r="J100" s="95">
        <f t="shared" ca="1" si="0"/>
        <v>0.41327195999999999</v>
      </c>
      <c r="K100" s="95">
        <f t="shared" ca="1" si="1"/>
        <v>1.6611009999999999E-2</v>
      </c>
      <c r="L100" s="271">
        <f t="shared" ca="1" si="2"/>
        <v>6.9213E-4</v>
      </c>
      <c r="M100" s="96"/>
      <c r="N100" s="384"/>
      <c r="O100" s="385">
        <f ca="1">ROUND($F$15*$F$22*$F$70/$F$76*$F$89,8)</f>
        <v>0.22903054</v>
      </c>
      <c r="P100" s="95">
        <f ca="1">ROUND($F$16*$F$30*$F$58/$F$76*$F$89,8)</f>
        <v>0.10331799</v>
      </c>
      <c r="Q100" s="95">
        <f ca="1">ROUND($F$17*$F$44/$F$76*$F$89,8)</f>
        <v>4.1527500000000002E-3</v>
      </c>
      <c r="R100" s="276">
        <f t="shared" ca="1" si="3"/>
        <v>1.7303999999999998E-4</v>
      </c>
      <c r="S100" s="307"/>
      <c r="T100" s="384"/>
      <c r="U100" s="385">
        <f ca="1">ROUND($F$15*$F$22*$F$70/$F$76*$F$91,8)</f>
        <v>0.73289771000000004</v>
      </c>
      <c r="V100" s="308">
        <f t="shared" ca="1" si="4"/>
        <v>0.33061757000000003</v>
      </c>
      <c r="W100" s="308">
        <f t="shared" ca="1" si="5"/>
        <v>1.32888E-2</v>
      </c>
      <c r="X100" s="276">
        <f t="shared" ca="1" si="6"/>
        <v>5.5371000000000001E-4</v>
      </c>
      <c r="Z100" s="386"/>
      <c r="AA100" s="386"/>
      <c r="AB100" s="386"/>
    </row>
    <row r="101" spans="2:33">
      <c r="B101" s="3" t="s">
        <v>178</v>
      </c>
      <c r="H101" s="384"/>
      <c r="I101" s="385"/>
      <c r="J101" s="95">
        <f t="shared" ca="1" si="0"/>
        <v>0.37832412999999998</v>
      </c>
      <c r="K101" s="95">
        <f t="shared" ca="1" si="1"/>
        <v>1.4723389999999999E-2</v>
      </c>
      <c r="L101" s="271">
        <f t="shared" ca="1" si="2"/>
        <v>6.1348000000000001E-4</v>
      </c>
      <c r="M101" s="96"/>
      <c r="N101" s="384"/>
      <c r="O101" s="385"/>
      <c r="P101" s="95">
        <f ca="1">ROUND($F$16*$F$31*$F$59/$F$76*$F$89,8)</f>
        <v>9.4581029999999996E-2</v>
      </c>
      <c r="Q101" s="95">
        <f ca="1">ROUND($F$17*$F$45/$F$76*$F$89,8)</f>
        <v>3.6808499999999998E-3</v>
      </c>
      <c r="R101" s="276">
        <f t="shared" ca="1" si="3"/>
        <v>1.5337E-4</v>
      </c>
      <c r="S101" s="307"/>
      <c r="T101" s="384"/>
      <c r="U101" s="385"/>
      <c r="V101" s="308">
        <f t="shared" ca="1" si="4"/>
        <v>0.30265931000000001</v>
      </c>
      <c r="W101" s="308">
        <f t="shared" ca="1" si="5"/>
        <v>1.177871E-2</v>
      </c>
      <c r="X101" s="276">
        <f t="shared" ca="1" si="6"/>
        <v>4.9078000000000001E-4</v>
      </c>
      <c r="Z101" s="386"/>
      <c r="AA101" s="386"/>
      <c r="AB101" s="386"/>
    </row>
    <row r="102" spans="2:33">
      <c r="B102" s="3" t="s">
        <v>179</v>
      </c>
      <c r="H102" s="384"/>
      <c r="I102" s="385"/>
      <c r="J102" s="95">
        <f t="shared" ca="1" si="0"/>
        <v>0.30741147000000002</v>
      </c>
      <c r="K102" s="95">
        <f t="shared" ca="1" si="1"/>
        <v>1.236837E-2</v>
      </c>
      <c r="L102" s="271">
        <f t="shared" ca="1" si="2"/>
        <v>5.1535000000000003E-4</v>
      </c>
      <c r="M102" s="96"/>
      <c r="N102" s="384"/>
      <c r="O102" s="385"/>
      <c r="P102" s="95">
        <f ca="1">ROUND($F$16*$F$32*$F$60/$F$76*$F$89,8)</f>
        <v>7.6852870000000004E-2</v>
      </c>
      <c r="Q102" s="95">
        <f ca="1">ROUND($F$17*$F$46/$F$76*$F$89,8)</f>
        <v>3.09209E-3</v>
      </c>
      <c r="R102" s="276">
        <f t="shared" ca="1" si="3"/>
        <v>1.2883999999999999E-4</v>
      </c>
      <c r="S102" s="307"/>
      <c r="T102" s="384"/>
      <c r="U102" s="385"/>
      <c r="V102" s="308">
        <f t="shared" ca="1" si="4"/>
        <v>0.24592918</v>
      </c>
      <c r="W102" s="308">
        <f t="shared" ca="1" si="5"/>
        <v>9.8946899999999994E-3</v>
      </c>
      <c r="X102" s="276">
        <f t="shared" ca="1" si="6"/>
        <v>4.1228E-4</v>
      </c>
      <c r="Z102" s="386"/>
      <c r="AA102" s="386"/>
      <c r="AB102" s="386"/>
    </row>
    <row r="103" spans="2:33">
      <c r="B103" s="3" t="s">
        <v>180</v>
      </c>
      <c r="H103" s="384"/>
      <c r="I103" s="385">
        <f ca="1">ROUND($F$15*$F$23*$F$71/$F$76*$F$87,8)</f>
        <v>0.74307798999999997</v>
      </c>
      <c r="J103" s="95">
        <f t="shared" ca="1" si="0"/>
        <v>0.29998428999999999</v>
      </c>
      <c r="K103" s="95">
        <f t="shared" ca="1" si="1"/>
        <v>1.1667250000000001E-2</v>
      </c>
      <c r="L103" s="271">
        <f t="shared" ca="1" si="2"/>
        <v>4.8613999999999998E-4</v>
      </c>
      <c r="M103" s="96"/>
      <c r="N103" s="384"/>
      <c r="O103" s="385">
        <f ca="1">ROUND($F$15*$F$23*$F$71/$F$76*$F$89,8)</f>
        <v>0.1857695</v>
      </c>
      <c r="P103" s="95">
        <f ca="1">ROUND($F$16*$F$33*$F$61/$F$76*$F$89,8)</f>
        <v>7.4996069999999998E-2</v>
      </c>
      <c r="Q103" s="95">
        <f ca="1">ROUND($F$17*$F$47/$F$76*$F$89,8)</f>
        <v>2.9168100000000001E-3</v>
      </c>
      <c r="R103" s="276">
        <f t="shared" ca="1" si="3"/>
        <v>1.2153999999999999E-4</v>
      </c>
      <c r="S103" s="307"/>
      <c r="T103" s="384"/>
      <c r="U103" s="385">
        <f ca="1">ROUND($F$15*$F$23*$F$71/$F$76*$F$91,8)</f>
        <v>0.59446239000000001</v>
      </c>
      <c r="V103" s="308">
        <f t="shared" ca="1" si="4"/>
        <v>0.23998743</v>
      </c>
      <c r="W103" s="308">
        <f t="shared" ca="1" si="5"/>
        <v>9.3337999999999997E-3</v>
      </c>
      <c r="X103" s="276">
        <f t="shared" ca="1" si="6"/>
        <v>3.8891000000000002E-4</v>
      </c>
      <c r="Z103" s="386"/>
      <c r="AA103" s="386"/>
      <c r="AB103" s="386"/>
    </row>
    <row r="104" spans="2:33">
      <c r="B104" s="3" t="s">
        <v>181</v>
      </c>
      <c r="H104" s="384"/>
      <c r="I104" s="385"/>
      <c r="J104" s="95">
        <f t="shared" ca="1" si="0"/>
        <v>0.28517615000000002</v>
      </c>
      <c r="K104" s="95">
        <f t="shared" ca="1" si="1"/>
        <v>1.110996E-2</v>
      </c>
      <c r="L104" s="271">
        <f t="shared" ca="1" si="2"/>
        <v>4.6292000000000002E-4</v>
      </c>
      <c r="M104" s="96"/>
      <c r="N104" s="384"/>
      <c r="O104" s="385"/>
      <c r="P104" s="95">
        <f ca="1">ROUND($F$16*$F$34*$F$62/$F$76*$F$89,8)</f>
        <v>7.1294040000000003E-2</v>
      </c>
      <c r="Q104" s="95">
        <f ca="1">ROUND($F$17*$F$48/$F$76*$F$89,8)</f>
        <v>2.7774900000000001E-3</v>
      </c>
      <c r="R104" s="276">
        <f t="shared" ca="1" si="3"/>
        <v>1.1572999999999999E-4</v>
      </c>
      <c r="S104" s="307"/>
      <c r="T104" s="384"/>
      <c r="U104" s="385"/>
      <c r="V104" s="308">
        <f t="shared" ca="1" si="4"/>
        <v>0.22814092</v>
      </c>
      <c r="W104" s="308">
        <f t="shared" ca="1" si="5"/>
        <v>8.8879700000000002E-3</v>
      </c>
      <c r="X104" s="276">
        <f t="shared" ca="1" si="6"/>
        <v>3.7033999999999998E-4</v>
      </c>
      <c r="Z104" s="386"/>
      <c r="AA104" s="386"/>
      <c r="AB104" s="386"/>
    </row>
    <row r="105" spans="2:33">
      <c r="B105" s="3" t="s">
        <v>182</v>
      </c>
      <c r="H105" s="384"/>
      <c r="I105" s="385"/>
      <c r="J105" s="95">
        <f t="shared" ca="1" si="0"/>
        <v>0.30648692999999999</v>
      </c>
      <c r="K105" s="95">
        <f t="shared" ca="1" si="1"/>
        <v>1.233241E-2</v>
      </c>
      <c r="L105" s="271">
        <f t="shared" ca="1" si="2"/>
        <v>5.138600000000001E-4</v>
      </c>
      <c r="M105" s="96"/>
      <c r="N105" s="384"/>
      <c r="O105" s="385"/>
      <c r="P105" s="95">
        <f ca="1">ROUND($F$16*$F$35*$F$63/$F$76*$F$89,8)</f>
        <v>7.6621729999999999E-2</v>
      </c>
      <c r="Q105" s="95">
        <f ca="1">ROUND($F$17*$F$49/$F$76*$F$89,8)</f>
        <v>3.0831000000000001E-3</v>
      </c>
      <c r="R105" s="276">
        <f t="shared" ca="1" si="3"/>
        <v>1.2846999999999999E-4</v>
      </c>
      <c r="S105" s="307"/>
      <c r="T105" s="384"/>
      <c r="U105" s="385"/>
      <c r="V105" s="308">
        <f t="shared" ca="1" si="4"/>
        <v>0.24518954000000001</v>
      </c>
      <c r="W105" s="308">
        <f t="shared" ca="1" si="5"/>
        <v>9.8659300000000002E-3</v>
      </c>
      <c r="X105" s="276">
        <f t="shared" ca="1" si="6"/>
        <v>4.1108999999999997E-4</v>
      </c>
      <c r="Z105" s="386"/>
      <c r="AA105" s="386"/>
      <c r="AB105" s="386"/>
    </row>
    <row r="106" spans="2:33">
      <c r="B106" s="3" t="s">
        <v>183</v>
      </c>
      <c r="H106" s="384"/>
      <c r="I106" s="385">
        <f ca="1">ROUND($F$15*$F$24*$F$72/$F$76*$F$87,8)</f>
        <v>1.3054072800000001</v>
      </c>
      <c r="J106" s="95">
        <f t="shared" ca="1" si="0"/>
        <v>0.36351599000000001</v>
      </c>
      <c r="K106" s="95">
        <f t="shared" ca="1" si="1"/>
        <v>1.414812E-2</v>
      </c>
      <c r="L106" s="271">
        <f t="shared" ca="1" si="2"/>
        <v>5.8951000000000001E-4</v>
      </c>
      <c r="M106" s="96"/>
      <c r="N106" s="384"/>
      <c r="O106" s="385">
        <f ca="1">ROUND($F$15*$F$24*$F$72/$F$76*$F$89,8)</f>
        <v>0.32635182000000001</v>
      </c>
      <c r="P106" s="95">
        <f ca="1">ROUND($F$16*$F$36*$F$64/$F$76*$F$89,8)</f>
        <v>9.0879000000000001E-2</v>
      </c>
      <c r="Q106" s="95">
        <f ca="1">ROUND($F$17*$F$50/$F$76*$F$89,8)</f>
        <v>3.53703E-3</v>
      </c>
      <c r="R106" s="276">
        <f t="shared" ca="1" si="3"/>
        <v>1.4737999999999999E-4</v>
      </c>
      <c r="S106" s="307"/>
      <c r="T106" s="384"/>
      <c r="U106" s="385">
        <f ca="1">ROUND($F$15*$F$24*$F$72/$F$76*$F$91,8)</f>
        <v>1.0443258200000001</v>
      </c>
      <c r="V106" s="308">
        <f t="shared" ca="1" si="4"/>
        <v>0.29081278999999999</v>
      </c>
      <c r="W106" s="308">
        <f t="shared" ca="1" si="5"/>
        <v>1.131849E-2</v>
      </c>
      <c r="X106" s="276">
        <f t="shared" ca="1" si="6"/>
        <v>4.7161000000000002E-4</v>
      </c>
      <c r="Z106" s="386"/>
      <c r="AA106" s="386"/>
      <c r="AB106" s="386"/>
    </row>
    <row r="107" spans="2:33">
      <c r="B107" s="3" t="s">
        <v>184</v>
      </c>
      <c r="H107" s="384"/>
      <c r="I107" s="385"/>
      <c r="J107" s="95">
        <f t="shared" ca="1" si="0"/>
        <v>0.52236837000000003</v>
      </c>
      <c r="K107" s="95">
        <f t="shared" ca="1" si="1"/>
        <v>2.0997459999999999E-2</v>
      </c>
      <c r="L107" s="271">
        <f t="shared" ca="1" si="2"/>
        <v>8.7490000000000007E-4</v>
      </c>
      <c r="M107" s="96"/>
      <c r="N107" s="384"/>
      <c r="O107" s="385"/>
      <c r="P107" s="95">
        <f ca="1">ROUND($F$16*$F$37*$F$65/$F$76*$F$89,8)</f>
        <v>0.13059208999999999</v>
      </c>
      <c r="Q107" s="95">
        <f ca="1">ROUND($F$17*$F$51/$F$76*$F$89,8)</f>
        <v>5.2493699999999997E-3</v>
      </c>
      <c r="R107" s="276">
        <f t="shared" ca="1" si="3"/>
        <v>2.1872999999999999E-4</v>
      </c>
      <c r="S107" s="307"/>
      <c r="T107" s="384"/>
      <c r="U107" s="385"/>
      <c r="V107" s="308">
        <f t="shared" ca="1" si="4"/>
        <v>0.41789469000000001</v>
      </c>
      <c r="W107" s="308">
        <f t="shared" ca="1" si="5"/>
        <v>1.6797969999999999E-2</v>
      </c>
      <c r="X107" s="276">
        <f t="shared" ca="1" si="6"/>
        <v>6.9992000000000003E-4</v>
      </c>
      <c r="Z107" s="386"/>
      <c r="AA107" s="386"/>
      <c r="AB107" s="386"/>
    </row>
    <row r="108" spans="2:33">
      <c r="B108" s="3" t="s">
        <v>185</v>
      </c>
      <c r="H108" s="384"/>
      <c r="I108" s="385"/>
      <c r="J108" s="95">
        <f t="shared" ca="1" si="0"/>
        <v>0.68021914999999999</v>
      </c>
      <c r="K108" s="95">
        <f t="shared" ca="1" si="1"/>
        <v>2.6462550000000001E-2</v>
      </c>
      <c r="L108" s="271">
        <f t="shared" ca="1" si="2"/>
        <v>1.10261E-3</v>
      </c>
      <c r="M108" s="96"/>
      <c r="N108" s="384"/>
      <c r="O108" s="385"/>
      <c r="P108" s="95">
        <f ca="1">ROUND($F$16*$F$38*$F$66/$F$76*$F$89,8)</f>
        <v>0.17005479000000001</v>
      </c>
      <c r="Q108" s="95">
        <f ca="1">ROUND($F$17*$F$52/$F$76*$F$89,8)</f>
        <v>6.6156399999999999E-3</v>
      </c>
      <c r="R108" s="276">
        <f t="shared" ca="1" si="3"/>
        <v>2.7566E-4</v>
      </c>
      <c r="S108" s="307"/>
      <c r="T108" s="384"/>
      <c r="U108" s="385"/>
      <c r="V108" s="308">
        <f t="shared" ca="1" si="4"/>
        <v>0.54417532000000002</v>
      </c>
      <c r="W108" s="308">
        <f t="shared" ca="1" si="5"/>
        <v>2.1170040000000001E-2</v>
      </c>
      <c r="X108" s="276">
        <f t="shared" ca="1" si="6"/>
        <v>8.8209000000000009E-4</v>
      </c>
      <c r="Z108" s="386"/>
      <c r="AA108" s="386"/>
      <c r="AB108" s="386"/>
    </row>
    <row r="109" spans="2:33">
      <c r="L109" s="272"/>
      <c r="R109" s="268"/>
      <c r="S109" s="268"/>
      <c r="T109" s="268"/>
      <c r="U109" s="268"/>
      <c r="V109" s="268"/>
      <c r="W109" s="268"/>
      <c r="X109" s="268"/>
    </row>
    <row r="110" spans="2:33">
      <c r="L110" s="272"/>
      <c r="R110" s="268"/>
      <c r="S110" s="268"/>
      <c r="T110" s="268"/>
      <c r="U110" s="268"/>
      <c r="V110" s="268"/>
      <c r="W110" s="268"/>
      <c r="X110" s="268"/>
    </row>
    <row r="111" spans="2:33" s="39" customFormat="1">
      <c r="B111" s="39" t="s">
        <v>186</v>
      </c>
      <c r="H111" s="39" t="s">
        <v>160</v>
      </c>
      <c r="L111" s="273"/>
      <c r="N111" s="39" t="s">
        <v>161</v>
      </c>
      <c r="R111" s="277"/>
      <c r="S111" s="277"/>
      <c r="T111" s="277"/>
      <c r="U111" s="277"/>
      <c r="V111" s="277"/>
      <c r="W111" s="277"/>
      <c r="X111" s="277"/>
    </row>
    <row r="112" spans="2:33" s="42" customFormat="1">
      <c r="B112" s="42" t="s">
        <v>1153</v>
      </c>
      <c r="H112" s="42" t="s">
        <v>164</v>
      </c>
      <c r="I112" s="42" t="s">
        <v>165</v>
      </c>
      <c r="J112" s="42" t="s">
        <v>166</v>
      </c>
      <c r="K112" s="42" t="s">
        <v>167</v>
      </c>
      <c r="L112" s="274" t="s">
        <v>168</v>
      </c>
      <c r="N112" s="42" t="s">
        <v>164</v>
      </c>
      <c r="O112" s="42" t="s">
        <v>165</v>
      </c>
      <c r="P112" s="42" t="s">
        <v>166</v>
      </c>
      <c r="Q112" s="42" t="s">
        <v>167</v>
      </c>
      <c r="R112" s="278" t="s">
        <v>168</v>
      </c>
      <c r="S112" s="278"/>
      <c r="T112" s="278"/>
      <c r="U112" s="278"/>
      <c r="V112" s="278"/>
      <c r="W112" s="278"/>
      <c r="X112" s="278"/>
    </row>
    <row r="113" spans="2:24" s="40" customFormat="1">
      <c r="H113" s="40" t="s">
        <v>169</v>
      </c>
      <c r="I113" s="40" t="s">
        <v>170</v>
      </c>
      <c r="J113" s="40" t="s">
        <v>171</v>
      </c>
      <c r="K113" s="40" t="s">
        <v>172</v>
      </c>
      <c r="L113" s="275" t="s">
        <v>173</v>
      </c>
      <c r="N113" s="40" t="s">
        <v>169</v>
      </c>
      <c r="O113" s="40" t="s">
        <v>170</v>
      </c>
      <c r="P113" s="40" t="s">
        <v>171</v>
      </c>
      <c r="Q113" s="40" t="s">
        <v>172</v>
      </c>
      <c r="R113" s="279" t="s">
        <v>173</v>
      </c>
      <c r="S113" s="279"/>
      <c r="T113" s="279"/>
      <c r="U113" s="279"/>
      <c r="V113" s="279"/>
      <c r="W113" s="279"/>
      <c r="X113" s="279"/>
    </row>
    <row r="114" spans="2:24">
      <c r="L114" s="272"/>
      <c r="R114" s="268"/>
      <c r="S114" s="268"/>
      <c r="T114" s="268"/>
      <c r="U114" s="268"/>
      <c r="V114" s="268"/>
      <c r="W114" s="268"/>
      <c r="X114" s="268"/>
    </row>
    <row r="115" spans="2:24" ht="12.75" customHeight="1">
      <c r="B115" s="3" t="s">
        <v>174</v>
      </c>
      <c r="H115" s="384">
        <f ca="1">ROUND(F88,8)</f>
        <v>3.2782192000000001</v>
      </c>
      <c r="I115" s="385">
        <f ca="1">ROUND($F$15*$F$21*$F$69/$F$76*$F$88,8)</f>
        <v>1.49742766</v>
      </c>
      <c r="J115" s="95">
        <f t="shared" ref="J115:J126" ca="1" si="7">ROUND($F$16*$F27*$F55/$F$76*$F$88,8)</f>
        <v>0.71624599</v>
      </c>
      <c r="K115" s="95">
        <f t="shared" ref="K115:K126" ca="1" si="8">ROUND($F$17*$F41/$F$76*$F$88,8)</f>
        <v>2.786711E-2</v>
      </c>
      <c r="L115" s="271">
        <f t="shared" ref="L115:L126" ca="1" si="9">ROUNDUP($F$18*$F41/$F$77*$F$88,8)</f>
        <v>1.16113E-3</v>
      </c>
      <c r="N115" s="384">
        <f ca="1">ROUND(F90,8)</f>
        <v>0.81955480000000003</v>
      </c>
      <c r="O115" s="385">
        <f ca="1">ROUND($F$15*$F$21*$F$69/$F$76*$F$90,8)</f>
        <v>0.37435691999999998</v>
      </c>
      <c r="P115" s="95">
        <f t="shared" ref="P115:P126" ca="1" si="10">ROUND($F$16*$F27*$F55/$F$76*$F$90,8)</f>
        <v>0.17906150000000001</v>
      </c>
      <c r="Q115" s="95">
        <f t="shared" ref="Q115:Q126" ca="1" si="11">ROUND($F$17*$F41/$F$76*$F$90,8)</f>
        <v>6.9667799999999997E-3</v>
      </c>
      <c r="R115" s="276">
        <f t="shared" ref="R115:R126" ca="1" si="12">ROUNDUP($F$18*$F41/$F$77*$F$90,8)</f>
        <v>2.9029000000000001E-4</v>
      </c>
      <c r="S115" s="307"/>
      <c r="T115" s="386" t="s">
        <v>1152</v>
      </c>
      <c r="U115" s="386"/>
      <c r="V115" s="386"/>
      <c r="W115" s="307"/>
      <c r="X115" s="307"/>
    </row>
    <row r="116" spans="2:24">
      <c r="B116" s="3" t="s">
        <v>175</v>
      </c>
      <c r="H116" s="384"/>
      <c r="I116" s="385"/>
      <c r="J116" s="95">
        <f t="shared" ca="1" si="7"/>
        <v>0.57827786999999997</v>
      </c>
      <c r="K116" s="95">
        <f t="shared" ca="1" si="8"/>
        <v>2.4912219999999999E-2</v>
      </c>
      <c r="L116" s="271">
        <f t="shared" ca="1" si="9"/>
        <v>1.03801E-3</v>
      </c>
      <c r="N116" s="384"/>
      <c r="O116" s="385"/>
      <c r="P116" s="95">
        <f t="shared" ca="1" si="10"/>
        <v>0.14456947000000001</v>
      </c>
      <c r="Q116" s="95">
        <f t="shared" ca="1" si="11"/>
        <v>6.2280599999999997E-3</v>
      </c>
      <c r="R116" s="276">
        <f t="shared" ca="1" si="12"/>
        <v>2.5951000000000001E-4</v>
      </c>
      <c r="S116" s="307"/>
      <c r="T116" s="386"/>
      <c r="U116" s="386"/>
      <c r="V116" s="386"/>
      <c r="W116" s="307"/>
      <c r="X116" s="307"/>
    </row>
    <row r="117" spans="2:24">
      <c r="B117" s="3" t="s">
        <v>176</v>
      </c>
      <c r="H117" s="384"/>
      <c r="I117" s="385"/>
      <c r="J117" s="95">
        <f t="shared" ca="1" si="7"/>
        <v>0.50074574000000005</v>
      </c>
      <c r="K117" s="95">
        <f t="shared" ca="1" si="8"/>
        <v>1.947397E-2</v>
      </c>
      <c r="L117" s="271">
        <f t="shared" ca="1" si="9"/>
        <v>8.1142000000000009E-4</v>
      </c>
      <c r="N117" s="384"/>
      <c r="O117" s="385"/>
      <c r="P117" s="95">
        <f t="shared" ca="1" si="10"/>
        <v>0.12518642999999999</v>
      </c>
      <c r="Q117" s="95">
        <f t="shared" ca="1" si="11"/>
        <v>4.8684899999999996E-3</v>
      </c>
      <c r="R117" s="276">
        <f t="shared" ca="1" si="12"/>
        <v>2.0285999999999999E-4</v>
      </c>
      <c r="S117" s="307"/>
      <c r="T117" s="386"/>
      <c r="U117" s="386"/>
      <c r="V117" s="386"/>
      <c r="W117" s="307"/>
      <c r="X117" s="307"/>
    </row>
    <row r="118" spans="2:24">
      <c r="B118" s="3" t="s">
        <v>177</v>
      </c>
      <c r="H118" s="384"/>
      <c r="I118" s="385">
        <f ca="1">ROUND($F$15*$F$22*$F$70/$F$76*$F$88,8)</f>
        <v>0.80096325999999995</v>
      </c>
      <c r="J118" s="95">
        <f t="shared" ca="1" si="7"/>
        <v>0.36132262999999998</v>
      </c>
      <c r="K118" s="95">
        <f t="shared" ca="1" si="8"/>
        <v>1.452296E-2</v>
      </c>
      <c r="L118" s="271">
        <f t="shared" ca="1" si="9"/>
        <v>6.0513000000000006E-4</v>
      </c>
      <c r="N118" s="384"/>
      <c r="O118" s="385">
        <f ca="1">ROUND($F$15*$F$22*$F$70/$F$76*$F$90,8)</f>
        <v>0.20024080999999999</v>
      </c>
      <c r="P118" s="95">
        <f t="shared" ca="1" si="10"/>
        <v>9.0330659999999993E-2</v>
      </c>
      <c r="Q118" s="95">
        <f t="shared" ca="1" si="11"/>
        <v>3.6307399999999999E-3</v>
      </c>
      <c r="R118" s="276">
        <f t="shared" ca="1" si="12"/>
        <v>1.5129E-4</v>
      </c>
      <c r="S118" s="307"/>
      <c r="T118" s="386"/>
      <c r="U118" s="386"/>
      <c r="V118" s="386"/>
      <c r="W118" s="307"/>
      <c r="X118" s="307"/>
    </row>
    <row r="119" spans="2:24">
      <c r="B119" s="3" t="s">
        <v>178</v>
      </c>
      <c r="H119" s="384"/>
      <c r="I119" s="385"/>
      <c r="J119" s="95">
        <f t="shared" ca="1" si="7"/>
        <v>0.33076782999999998</v>
      </c>
      <c r="K119" s="95">
        <f t="shared" ca="1" si="8"/>
        <v>1.287262E-2</v>
      </c>
      <c r="L119" s="271">
        <f t="shared" ca="1" si="9"/>
        <v>5.3636000000000005E-4</v>
      </c>
      <c r="N119" s="384"/>
      <c r="O119" s="385"/>
      <c r="P119" s="95">
        <f t="shared" ca="1" si="10"/>
        <v>8.2691959999999995E-2</v>
      </c>
      <c r="Q119" s="95">
        <f t="shared" ca="1" si="11"/>
        <v>3.2181599999999999E-3</v>
      </c>
      <c r="R119" s="276">
        <f t="shared" ca="1" si="12"/>
        <v>1.3408999999999999E-4</v>
      </c>
      <c r="S119" s="307"/>
      <c r="T119" s="386"/>
      <c r="U119" s="386"/>
      <c r="V119" s="386"/>
      <c r="W119" s="307"/>
      <c r="X119" s="307"/>
    </row>
    <row r="120" spans="2:24">
      <c r="B120" s="3" t="s">
        <v>179</v>
      </c>
      <c r="H120" s="384"/>
      <c r="I120" s="385"/>
      <c r="J120" s="95">
        <f t="shared" ca="1" si="7"/>
        <v>0.26876907</v>
      </c>
      <c r="K120" s="95">
        <f t="shared" ca="1" si="8"/>
        <v>1.0813629999999999E-2</v>
      </c>
      <c r="L120" s="271">
        <f t="shared" ca="1" si="9"/>
        <v>4.5057000000000002E-4</v>
      </c>
      <c r="N120" s="384"/>
      <c r="O120" s="385"/>
      <c r="P120" s="95">
        <f t="shared" ca="1" si="10"/>
        <v>6.7192269999999998E-2</v>
      </c>
      <c r="Q120" s="95">
        <f t="shared" ca="1" si="11"/>
        <v>2.7034099999999998E-3</v>
      </c>
      <c r="R120" s="276">
        <f t="shared" ca="1" si="12"/>
        <v>1.1265E-4</v>
      </c>
      <c r="S120" s="307"/>
      <c r="T120" s="386"/>
      <c r="U120" s="386"/>
      <c r="V120" s="386"/>
      <c r="W120" s="307"/>
      <c r="X120" s="307"/>
    </row>
    <row r="121" spans="2:24">
      <c r="B121" s="3" t="s">
        <v>180</v>
      </c>
      <c r="H121" s="384"/>
      <c r="I121" s="385">
        <f ca="1">ROUND($F$15*$F$23*$F$71/$F$76*$F$88,8)</f>
        <v>0.64967118999999995</v>
      </c>
      <c r="J121" s="95">
        <f t="shared" ca="1" si="7"/>
        <v>0.26227549999999999</v>
      </c>
      <c r="K121" s="95">
        <f t="shared" ca="1" si="8"/>
        <v>1.020065E-2</v>
      </c>
      <c r="L121" s="271">
        <f t="shared" ca="1" si="9"/>
        <v>4.2503000000000001E-4</v>
      </c>
      <c r="N121" s="384"/>
      <c r="O121" s="385">
        <f ca="1">ROUND($F$15*$F$23*$F$71/$F$76*$F$90,8)</f>
        <v>0.1624178</v>
      </c>
      <c r="P121" s="95">
        <f t="shared" ca="1" si="10"/>
        <v>6.5568870000000001E-2</v>
      </c>
      <c r="Q121" s="95">
        <f t="shared" ca="1" si="11"/>
        <v>2.5501600000000001E-3</v>
      </c>
      <c r="R121" s="276">
        <f t="shared" ca="1" si="12"/>
        <v>1.0625999999999999E-4</v>
      </c>
      <c r="S121" s="307"/>
      <c r="T121" s="386"/>
      <c r="U121" s="386"/>
      <c r="V121" s="386"/>
      <c r="W121" s="307"/>
      <c r="X121" s="307"/>
    </row>
    <row r="122" spans="2:24">
      <c r="B122" s="3" t="s">
        <v>181</v>
      </c>
      <c r="H122" s="384"/>
      <c r="I122" s="385"/>
      <c r="J122" s="95">
        <f t="shared" ca="1" si="7"/>
        <v>0.24932878</v>
      </c>
      <c r="K122" s="95">
        <f t="shared" ca="1" si="8"/>
        <v>9.7134100000000004E-3</v>
      </c>
      <c r="L122" s="271">
        <f t="shared" ca="1" si="9"/>
        <v>4.0473000000000001E-4</v>
      </c>
      <c r="N122" s="384"/>
      <c r="O122" s="385"/>
      <c r="P122" s="95">
        <f t="shared" ca="1" si="10"/>
        <v>6.2332190000000003E-2</v>
      </c>
      <c r="Q122" s="95">
        <f t="shared" ca="1" si="11"/>
        <v>2.4283500000000001E-3</v>
      </c>
      <c r="R122" s="276">
        <f t="shared" ca="1" si="12"/>
        <v>1.0119E-4</v>
      </c>
      <c r="S122" s="307"/>
      <c r="T122" s="386"/>
      <c r="U122" s="386"/>
      <c r="V122" s="386"/>
      <c r="W122" s="307"/>
      <c r="X122" s="307"/>
    </row>
    <row r="123" spans="2:24">
      <c r="B123" s="3" t="s">
        <v>182</v>
      </c>
      <c r="H123" s="384"/>
      <c r="I123" s="385"/>
      <c r="J123" s="95">
        <f t="shared" ca="1" si="7"/>
        <v>0.26796073999999998</v>
      </c>
      <c r="K123" s="95">
        <f t="shared" ca="1" si="8"/>
        <v>1.07822E-2</v>
      </c>
      <c r="L123" s="271">
        <f t="shared" ca="1" si="9"/>
        <v>4.4925999999999999E-4</v>
      </c>
      <c r="N123" s="384"/>
      <c r="O123" s="385"/>
      <c r="P123" s="95">
        <f t="shared" ca="1" si="10"/>
        <v>6.6990179999999996E-2</v>
      </c>
      <c r="Q123" s="95">
        <f t="shared" ca="1" si="11"/>
        <v>2.6955500000000001E-3</v>
      </c>
      <c r="R123" s="276">
        <f t="shared" ca="1" si="12"/>
        <v>1.1232E-4</v>
      </c>
      <c r="S123" s="307"/>
      <c r="T123" s="386"/>
      <c r="U123" s="386"/>
      <c r="V123" s="386"/>
      <c r="W123" s="307"/>
      <c r="X123" s="307"/>
    </row>
    <row r="124" spans="2:24">
      <c r="B124" s="3" t="s">
        <v>183</v>
      </c>
      <c r="H124" s="384"/>
      <c r="I124" s="385">
        <f ca="1">ROUND($F$15*$F$24*$F$72/$F$76*$F$88,8)</f>
        <v>1.1413142599999999</v>
      </c>
      <c r="J124" s="95">
        <f t="shared" ca="1" si="7"/>
        <v>0.31782111000000002</v>
      </c>
      <c r="K124" s="95">
        <f t="shared" ca="1" si="8"/>
        <v>1.2369659999999999E-2</v>
      </c>
      <c r="L124" s="271">
        <f t="shared" ca="1" si="9"/>
        <v>5.1541E-4</v>
      </c>
      <c r="N124" s="384"/>
      <c r="O124" s="385">
        <f ca="1">ROUND($F$15*$F$24*$F$72/$F$76*$F$90,8)</f>
        <v>0.28532857</v>
      </c>
      <c r="P124" s="95">
        <f t="shared" ca="1" si="10"/>
        <v>7.9455280000000003E-2</v>
      </c>
      <c r="Q124" s="95">
        <f t="shared" ca="1" si="11"/>
        <v>3.0924199999999998E-3</v>
      </c>
      <c r="R124" s="276">
        <f t="shared" ca="1" si="12"/>
        <v>1.2885999999999998E-4</v>
      </c>
      <c r="S124" s="307"/>
      <c r="T124" s="386"/>
      <c r="U124" s="386"/>
      <c r="V124" s="386"/>
      <c r="W124" s="307"/>
      <c r="X124" s="307"/>
    </row>
    <row r="125" spans="2:24">
      <c r="B125" s="3" t="s">
        <v>184</v>
      </c>
      <c r="H125" s="384"/>
      <c r="I125" s="385"/>
      <c r="J125" s="95">
        <f t="shared" ca="1" si="7"/>
        <v>0.45670533000000002</v>
      </c>
      <c r="K125" s="95">
        <f t="shared" ca="1" si="8"/>
        <v>1.8358030000000001E-2</v>
      </c>
      <c r="L125" s="271">
        <f t="shared" ca="1" si="9"/>
        <v>7.649200000000001E-4</v>
      </c>
      <c r="N125" s="384"/>
      <c r="O125" s="385"/>
      <c r="P125" s="95">
        <f t="shared" ca="1" si="10"/>
        <v>0.11417633000000001</v>
      </c>
      <c r="Q125" s="95">
        <f t="shared" ca="1" si="11"/>
        <v>4.5895099999999998E-3</v>
      </c>
      <c r="R125" s="276">
        <f t="shared" ca="1" si="12"/>
        <v>1.9123E-4</v>
      </c>
      <c r="S125" s="307"/>
      <c r="T125" s="386"/>
      <c r="U125" s="386"/>
      <c r="V125" s="386"/>
      <c r="W125" s="307"/>
      <c r="X125" s="307"/>
    </row>
    <row r="126" spans="2:24">
      <c r="B126" s="3" t="s">
        <v>185</v>
      </c>
      <c r="H126" s="384"/>
      <c r="I126" s="385"/>
      <c r="J126" s="95">
        <f t="shared" ca="1" si="7"/>
        <v>0.59471386999999998</v>
      </c>
      <c r="K126" s="95">
        <f t="shared" ca="1" si="8"/>
        <v>2.3136139999999999E-2</v>
      </c>
      <c r="L126" s="271">
        <f t="shared" ca="1" si="9"/>
        <v>9.6401000000000006E-4</v>
      </c>
      <c r="N126" s="384"/>
      <c r="O126" s="385"/>
      <c r="P126" s="95">
        <f t="shared" ca="1" si="10"/>
        <v>0.14867847000000001</v>
      </c>
      <c r="Q126" s="95">
        <f t="shared" ca="1" si="11"/>
        <v>5.7840399999999998E-3</v>
      </c>
      <c r="R126" s="276">
        <f t="shared" ca="1" si="12"/>
        <v>2.4101E-4</v>
      </c>
      <c r="S126" s="307"/>
      <c r="T126" s="386"/>
      <c r="U126" s="386"/>
      <c r="V126" s="386"/>
      <c r="W126" s="307"/>
      <c r="X126" s="307"/>
    </row>
    <row r="127" spans="2:24">
      <c r="L127" s="272"/>
      <c r="R127" s="268"/>
      <c r="S127" s="268"/>
      <c r="T127" s="268"/>
      <c r="U127" s="268"/>
      <c r="V127" s="268"/>
      <c r="W127" s="268"/>
      <c r="X127" s="268"/>
    </row>
    <row r="128" spans="2:24">
      <c r="L128" s="272"/>
      <c r="R128" s="268"/>
      <c r="S128" s="268"/>
      <c r="T128" s="268"/>
      <c r="U128" s="268"/>
      <c r="V128" s="268"/>
      <c r="W128" s="268"/>
      <c r="X128" s="268"/>
    </row>
    <row r="129" spans="2:33" s="39" customFormat="1" ht="25.5">
      <c r="B129" s="205" t="s">
        <v>188</v>
      </c>
      <c r="H129" s="39" t="s">
        <v>160</v>
      </c>
      <c r="L129" s="273"/>
      <c r="N129" s="39" t="s">
        <v>161</v>
      </c>
      <c r="R129" s="277"/>
      <c r="S129" s="277"/>
      <c r="T129" s="39" t="s">
        <v>162</v>
      </c>
    </row>
    <row r="130" spans="2:33" s="42" customFormat="1">
      <c r="B130" s="42" t="s">
        <v>1154</v>
      </c>
      <c r="H130" s="42" t="s">
        <v>164</v>
      </c>
      <c r="I130" s="42" t="s">
        <v>165</v>
      </c>
      <c r="J130" s="42" t="s">
        <v>166</v>
      </c>
      <c r="K130" s="42" t="s">
        <v>167</v>
      </c>
      <c r="L130" s="274" t="s">
        <v>168</v>
      </c>
      <c r="N130" s="42" t="s">
        <v>164</v>
      </c>
      <c r="O130" s="42" t="s">
        <v>165</v>
      </c>
      <c r="P130" s="42" t="s">
        <v>166</v>
      </c>
      <c r="Q130" s="42" t="s">
        <v>167</v>
      </c>
      <c r="R130" s="278" t="s">
        <v>168</v>
      </c>
      <c r="S130" s="278"/>
      <c r="T130" s="42" t="s">
        <v>164</v>
      </c>
      <c r="U130" s="42" t="s">
        <v>165</v>
      </c>
      <c r="V130" s="42" t="s">
        <v>166</v>
      </c>
      <c r="W130" s="42" t="s">
        <v>167</v>
      </c>
      <c r="X130" s="42" t="s">
        <v>168</v>
      </c>
    </row>
    <row r="131" spans="2:33" s="40" customFormat="1">
      <c r="H131" s="40" t="s">
        <v>169</v>
      </c>
      <c r="I131" s="40" t="s">
        <v>170</v>
      </c>
      <c r="J131" s="40" t="s">
        <v>171</v>
      </c>
      <c r="K131" s="40" t="s">
        <v>172</v>
      </c>
      <c r="L131" s="275" t="s">
        <v>173</v>
      </c>
      <c r="N131" s="40" t="s">
        <v>169</v>
      </c>
      <c r="O131" s="40" t="s">
        <v>170</v>
      </c>
      <c r="P131" s="40" t="s">
        <v>171</v>
      </c>
      <c r="Q131" s="40" t="s">
        <v>172</v>
      </c>
      <c r="R131" s="279" t="s">
        <v>173</v>
      </c>
      <c r="S131" s="279"/>
      <c r="T131" s="40" t="s">
        <v>169</v>
      </c>
      <c r="U131" s="40" t="s">
        <v>170</v>
      </c>
      <c r="V131" s="40" t="s">
        <v>171</v>
      </c>
      <c r="W131" s="40" t="s">
        <v>172</v>
      </c>
      <c r="X131" s="40" t="s">
        <v>173</v>
      </c>
    </row>
    <row r="132" spans="2:33">
      <c r="J132" s="96"/>
      <c r="L132" s="272"/>
      <c r="R132" s="268"/>
      <c r="S132" s="268"/>
      <c r="T132" s="268"/>
      <c r="U132" s="268"/>
      <c r="V132" s="268"/>
      <c r="W132" s="268"/>
      <c r="X132" s="268"/>
    </row>
    <row r="133" spans="2:33">
      <c r="B133" s="3" t="s">
        <v>174</v>
      </c>
      <c r="H133" s="384">
        <f ca="1">ROUND((1-$F$81)*F87,8)</f>
        <v>3.5740679900000001</v>
      </c>
      <c r="I133" s="385">
        <f ca="1">ROUND((1-$F$81)*$F$15*$F$21*$F$69/$F$76*$F$87,8)</f>
        <v>1.6325657099999999</v>
      </c>
      <c r="J133" s="95">
        <f t="shared" ref="J133:J144" ca="1" si="13">ROUND((1-$F$81)*$F$16*$F27*$F55/$F$76*$F$87,8)</f>
        <v>0.78088489999999999</v>
      </c>
      <c r="K133" s="95">
        <f t="shared" ref="K133:K144" ca="1" si="14">ROUND((1-$F$81)*$F$17*$F41/$F$76*$F$87,8)</f>
        <v>3.0382030000000001E-2</v>
      </c>
      <c r="L133" s="271">
        <f t="shared" ref="L133:L144" ca="1" si="15">ROUNDUP((1-$F$81)*$F$18*$F41/$F$77*$F$87,8)</f>
        <v>1.26592E-3</v>
      </c>
      <c r="N133" s="384">
        <f ca="1">ROUND((1-F81)*F89,8)</f>
        <v>0.89351700000000001</v>
      </c>
      <c r="O133" s="385">
        <f ca="1">ROUND((1-$F$81)*$F$15*$F$21*$F$69/$F$76*$F$89,8)</f>
        <v>0.40814143000000003</v>
      </c>
      <c r="P133" s="95">
        <f t="shared" ref="P133:P144" ca="1" si="16">ROUND((1-$F$81)*$F$16*$F27*$F55/$F$76*$F$89,8)</f>
        <v>0.19522122</v>
      </c>
      <c r="Q133" s="95">
        <f t="shared" ref="Q133:Q144" ca="1" si="17">ROUND((1-$F$81)*$F$17*$F41/$F$76*$F$89,8)</f>
        <v>7.5955099999999998E-3</v>
      </c>
      <c r="R133" s="276">
        <f t="shared" ref="R133:R144" ca="1" si="18">ROUNDUP((1-$F$81)*$F$18*$F41/$F$77*$F$89,8)</f>
        <v>3.1648000000000001E-4</v>
      </c>
      <c r="S133" s="307"/>
      <c r="T133" s="384">
        <f ca="1">ROUND((1-F81)*F91,8)</f>
        <v>2.8592543899999998</v>
      </c>
      <c r="U133" s="385">
        <f ca="1">ROUND((1-$F$81)*$F$15*$F$21*$F$69/$F$76*$F$91,8)</f>
        <v>1.3060525700000001</v>
      </c>
      <c r="V133" s="308">
        <f t="shared" ref="V133:V144" ca="1" si="19">ROUND((1-$F$81)*$F$16*$F27*$F55/$F$76*$F$91,8)</f>
        <v>0.62470791999999997</v>
      </c>
      <c r="W133" s="308">
        <f t="shared" ref="W133:W144" ca="1" si="20">ROUND((1-$F$81)*$F$17*$F41/$F$76*$F$91,8)</f>
        <v>2.430562E-2</v>
      </c>
      <c r="X133" s="276">
        <f t="shared" ref="X133:X144" ca="1" si="21">ROUNDUP((1-$F$81)*$F$18*$F41/$F$77*$F$91,8)</f>
        <v>1.01274E-3</v>
      </c>
      <c r="AG133" s="270"/>
    </row>
    <row r="134" spans="2:33">
      <c r="B134" s="3" t="s">
        <v>175</v>
      </c>
      <c r="H134" s="384"/>
      <c r="I134" s="385"/>
      <c r="J134" s="95">
        <f t="shared" ca="1" si="13"/>
        <v>0.63046559000000002</v>
      </c>
      <c r="K134" s="95">
        <f t="shared" ca="1" si="14"/>
        <v>2.7160469999999999E-2</v>
      </c>
      <c r="L134" s="271">
        <f t="shared" ca="1" si="15"/>
        <v>1.1316899999999999E-3</v>
      </c>
      <c r="N134" s="384"/>
      <c r="O134" s="385"/>
      <c r="P134" s="95">
        <f t="shared" ca="1" si="16"/>
        <v>0.15761639999999999</v>
      </c>
      <c r="Q134" s="95">
        <f t="shared" ca="1" si="17"/>
        <v>6.7901200000000002E-3</v>
      </c>
      <c r="R134" s="276">
        <f t="shared" ca="1" si="18"/>
        <v>2.8292999999999998E-4</v>
      </c>
      <c r="S134" s="307"/>
      <c r="T134" s="384"/>
      <c r="U134" s="385"/>
      <c r="V134" s="308">
        <f t="shared" ca="1" si="19"/>
        <v>0.50437246999999996</v>
      </c>
      <c r="W134" s="308">
        <f t="shared" ca="1" si="20"/>
        <v>2.172837E-2</v>
      </c>
      <c r="X134" s="276">
        <f t="shared" ca="1" si="21"/>
        <v>9.0535000000000008E-4</v>
      </c>
      <c r="AG134" s="270"/>
    </row>
    <row r="135" spans="2:33">
      <c r="B135" s="3" t="s">
        <v>176</v>
      </c>
      <c r="H135" s="384"/>
      <c r="I135" s="385"/>
      <c r="J135" s="95">
        <f t="shared" ca="1" si="13"/>
        <v>0.54593643999999997</v>
      </c>
      <c r="K135" s="95">
        <f t="shared" ca="1" si="14"/>
        <v>2.1231429999999999E-2</v>
      </c>
      <c r="L135" s="271">
        <f t="shared" ca="1" si="15"/>
        <v>8.8465000000000006E-4</v>
      </c>
      <c r="N135" s="384"/>
      <c r="O135" s="385"/>
      <c r="P135" s="95">
        <f t="shared" ca="1" si="16"/>
        <v>0.13648410999999999</v>
      </c>
      <c r="Q135" s="95">
        <f t="shared" ca="1" si="17"/>
        <v>5.3078600000000002E-3</v>
      </c>
      <c r="R135" s="276">
        <f t="shared" ca="1" si="18"/>
        <v>2.2117E-4</v>
      </c>
      <c r="S135" s="307"/>
      <c r="T135" s="384"/>
      <c r="U135" s="385"/>
      <c r="V135" s="308">
        <f t="shared" ca="1" si="19"/>
        <v>0.43674914999999997</v>
      </c>
      <c r="W135" s="308">
        <f t="shared" ca="1" si="20"/>
        <v>1.6985150000000001E-2</v>
      </c>
      <c r="X135" s="276">
        <f t="shared" ca="1" si="21"/>
        <v>7.0772000000000001E-4</v>
      </c>
    </row>
    <row r="136" spans="2:33">
      <c r="B136" s="3" t="s">
        <v>177</v>
      </c>
      <c r="H136" s="384"/>
      <c r="I136" s="385">
        <f ca="1">ROUND((1-$F$81)*$F$15*$F$22*$F$70/$F$76*$F$87,8)</f>
        <v>0.87324763000000005</v>
      </c>
      <c r="J136" s="95">
        <f t="shared" ca="1" si="13"/>
        <v>0.39393084</v>
      </c>
      <c r="K136" s="95">
        <f t="shared" ca="1" si="14"/>
        <v>1.5833610000000001E-2</v>
      </c>
      <c r="L136" s="271">
        <f t="shared" ca="1" si="15"/>
        <v>6.5974000000000002E-4</v>
      </c>
      <c r="N136" s="384"/>
      <c r="O136" s="385">
        <f ca="1">ROUND((1-$F$81)*$F$15*$F$22*$F$70/$F$76*$F$89,8)</f>
        <v>0.21831191</v>
      </c>
      <c r="P136" s="95">
        <f t="shared" ca="1" si="16"/>
        <v>9.8482710000000001E-2</v>
      </c>
      <c r="Q136" s="95">
        <f t="shared" ca="1" si="17"/>
        <v>3.9583999999999999E-3</v>
      </c>
      <c r="R136" s="276">
        <f t="shared" ca="1" si="18"/>
        <v>1.6494E-4</v>
      </c>
      <c r="S136" s="307"/>
      <c r="T136" s="384"/>
      <c r="U136" s="385">
        <f ca="1">ROUND((1-$F$81)*$F$15*$F$22*$F$70/$F$76*$F$91,8)</f>
        <v>0.6985981</v>
      </c>
      <c r="V136" s="308">
        <f t="shared" ca="1" si="19"/>
        <v>0.31514467000000002</v>
      </c>
      <c r="W136" s="308">
        <f t="shared" ca="1" si="20"/>
        <v>1.266689E-2</v>
      </c>
      <c r="X136" s="276">
        <f t="shared" ca="1" si="21"/>
        <v>5.277900000000001E-4</v>
      </c>
    </row>
    <row r="137" spans="2:33">
      <c r="B137" s="3" t="s">
        <v>178</v>
      </c>
      <c r="H137" s="384"/>
      <c r="I137" s="385"/>
      <c r="J137" s="95">
        <f t="shared" ca="1" si="13"/>
        <v>0.36061855999999998</v>
      </c>
      <c r="K137" s="95">
        <f t="shared" ca="1" si="14"/>
        <v>1.4034339999999999E-2</v>
      </c>
      <c r="L137" s="271">
        <f t="shared" ca="1" si="15"/>
        <v>5.8477000000000008E-4</v>
      </c>
      <c r="N137" s="384"/>
      <c r="O137" s="385"/>
      <c r="P137" s="95">
        <f t="shared" ca="1" si="16"/>
        <v>9.0154639999999994E-2</v>
      </c>
      <c r="Q137" s="95">
        <f t="shared" ca="1" si="17"/>
        <v>3.5085799999999999E-3</v>
      </c>
      <c r="R137" s="276">
        <f t="shared" ca="1" si="18"/>
        <v>1.462E-4</v>
      </c>
      <c r="S137" s="307"/>
      <c r="T137" s="384"/>
      <c r="U137" s="385"/>
      <c r="V137" s="308">
        <f t="shared" ca="1" si="19"/>
        <v>0.28849485000000002</v>
      </c>
      <c r="W137" s="308">
        <f t="shared" ca="1" si="20"/>
        <v>1.122747E-2</v>
      </c>
      <c r="X137" s="276">
        <f t="shared" ca="1" si="21"/>
        <v>4.6781999999999998E-4</v>
      </c>
    </row>
    <row r="138" spans="2:33">
      <c r="B138" s="3" t="s">
        <v>179</v>
      </c>
      <c r="H138" s="384"/>
      <c r="I138" s="385"/>
      <c r="J138" s="95">
        <f t="shared" ca="1" si="13"/>
        <v>0.29302462000000001</v>
      </c>
      <c r="K138" s="95">
        <f t="shared" ca="1" si="14"/>
        <v>1.1789529999999999E-2</v>
      </c>
      <c r="L138" s="271">
        <f t="shared" ca="1" si="15"/>
        <v>4.912400000000001E-4</v>
      </c>
      <c r="N138" s="384"/>
      <c r="O138" s="385"/>
      <c r="P138" s="95">
        <f t="shared" ca="1" si="16"/>
        <v>7.3256150000000006E-2</v>
      </c>
      <c r="Q138" s="95">
        <f t="shared" ca="1" si="17"/>
        <v>2.9473799999999999E-3</v>
      </c>
      <c r="R138" s="276">
        <f t="shared" ca="1" si="18"/>
        <v>1.2281E-4</v>
      </c>
      <c r="S138" s="307"/>
      <c r="T138" s="384"/>
      <c r="U138" s="385"/>
      <c r="V138" s="308">
        <f t="shared" ca="1" si="19"/>
        <v>0.23441968999999999</v>
      </c>
      <c r="W138" s="308">
        <f t="shared" ca="1" si="20"/>
        <v>9.4316199999999999E-3</v>
      </c>
      <c r="X138" s="276">
        <f t="shared" ca="1" si="21"/>
        <v>3.9299000000000002E-4</v>
      </c>
    </row>
    <row r="139" spans="2:33">
      <c r="B139" s="3" t="s">
        <v>180</v>
      </c>
      <c r="H139" s="384"/>
      <c r="I139" s="385">
        <f ca="1">ROUND((1-$F$81)*$F$15*$F$23*$F$71/$F$76*$F$87,8)</f>
        <v>0.70830194000000002</v>
      </c>
      <c r="J139" s="95">
        <f t="shared" ca="1" si="13"/>
        <v>0.28594501999999999</v>
      </c>
      <c r="K139" s="95">
        <f t="shared" ca="1" si="14"/>
        <v>1.1121229999999999E-2</v>
      </c>
      <c r="L139" s="271">
        <f t="shared" ca="1" si="15"/>
        <v>4.6338999999999999E-4</v>
      </c>
      <c r="N139" s="384"/>
      <c r="O139" s="385">
        <f ca="1">ROUND((1-$F$81)*$F$15*$F$23*$F$71/$F$76*$F$89,8)</f>
        <v>0.17707548000000001</v>
      </c>
      <c r="P139" s="95">
        <f t="shared" ca="1" si="16"/>
        <v>7.1486259999999996E-2</v>
      </c>
      <c r="Q139" s="95">
        <f t="shared" ca="1" si="17"/>
        <v>2.7803099999999998E-3</v>
      </c>
      <c r="R139" s="276">
        <f t="shared" ca="1" si="18"/>
        <v>1.1585E-4</v>
      </c>
      <c r="S139" s="307"/>
      <c r="T139" s="384"/>
      <c r="U139" s="385">
        <f ca="1">ROUND((1-$F$81)*$F$15*$F$23*$F$71/$F$76*$F$91,8)</f>
        <v>0.56664155000000005</v>
      </c>
      <c r="V139" s="308">
        <f t="shared" ca="1" si="19"/>
        <v>0.22875602</v>
      </c>
      <c r="W139" s="308">
        <f t="shared" ca="1" si="20"/>
        <v>8.8969800000000005E-3</v>
      </c>
      <c r="X139" s="276">
        <f t="shared" ca="1" si="21"/>
        <v>3.7071000000000001E-4</v>
      </c>
    </row>
    <row r="140" spans="2:33">
      <c r="B140" s="3" t="s">
        <v>181</v>
      </c>
      <c r="H140" s="384"/>
      <c r="I140" s="385"/>
      <c r="J140" s="95">
        <f t="shared" ca="1" si="13"/>
        <v>0.27182990000000001</v>
      </c>
      <c r="K140" s="95">
        <f t="shared" ca="1" si="14"/>
        <v>1.059001E-2</v>
      </c>
      <c r="L140" s="271">
        <f t="shared" ca="1" si="15"/>
        <v>4.4126000000000001E-4</v>
      </c>
      <c r="N140" s="384"/>
      <c r="O140" s="385"/>
      <c r="P140" s="95">
        <f t="shared" ca="1" si="16"/>
        <v>6.7957480000000001E-2</v>
      </c>
      <c r="Q140" s="95">
        <f t="shared" ca="1" si="17"/>
        <v>2.6475000000000001E-3</v>
      </c>
      <c r="R140" s="276">
        <f t="shared" ca="1" si="18"/>
        <v>1.1032E-4</v>
      </c>
      <c r="S140" s="307"/>
      <c r="T140" s="384"/>
      <c r="U140" s="385"/>
      <c r="V140" s="308">
        <f t="shared" ca="1" si="19"/>
        <v>0.21746392</v>
      </c>
      <c r="W140" s="308">
        <f t="shared" ca="1" si="20"/>
        <v>8.4720100000000003E-3</v>
      </c>
      <c r="X140" s="276">
        <f t="shared" ca="1" si="21"/>
        <v>3.5301000000000001E-4</v>
      </c>
    </row>
    <row r="141" spans="2:33">
      <c r="B141" s="3" t="s">
        <v>182</v>
      </c>
      <c r="H141" s="384"/>
      <c r="I141" s="385"/>
      <c r="J141" s="95">
        <f t="shared" ca="1" si="13"/>
        <v>0.29214333999999997</v>
      </c>
      <c r="K141" s="95">
        <f t="shared" ca="1" si="14"/>
        <v>1.175526E-2</v>
      </c>
      <c r="L141" s="271">
        <f t="shared" ca="1" si="15"/>
        <v>4.8981000000000003E-4</v>
      </c>
      <c r="N141" s="384"/>
      <c r="O141" s="385"/>
      <c r="P141" s="95">
        <f t="shared" ca="1" si="16"/>
        <v>7.3035829999999996E-2</v>
      </c>
      <c r="Q141" s="95">
        <f t="shared" ca="1" si="17"/>
        <v>2.93881E-3</v>
      </c>
      <c r="R141" s="276">
        <f t="shared" ca="1" si="18"/>
        <v>1.2245999999999999E-4</v>
      </c>
      <c r="S141" s="307"/>
      <c r="T141" s="384"/>
      <c r="U141" s="385"/>
      <c r="V141" s="308">
        <f t="shared" ca="1" si="19"/>
        <v>0.23371467000000001</v>
      </c>
      <c r="W141" s="308">
        <f t="shared" ca="1" si="20"/>
        <v>9.4042099999999997E-3</v>
      </c>
      <c r="X141" s="276">
        <f t="shared" ca="1" si="21"/>
        <v>3.9185000000000001E-4</v>
      </c>
    </row>
    <row r="142" spans="2:33">
      <c r="B142" s="3" t="s">
        <v>183</v>
      </c>
      <c r="H142" s="384"/>
      <c r="I142" s="385">
        <f ca="1">ROUND((1-$F$81)*$F$15*$F$24*$F$72/$F$76*$F$87,8)</f>
        <v>1.2443142199999999</v>
      </c>
      <c r="J142" s="95">
        <f t="shared" ca="1" si="13"/>
        <v>0.34650344</v>
      </c>
      <c r="K142" s="95">
        <f t="shared" ca="1" si="14"/>
        <v>1.348599E-2</v>
      </c>
      <c r="L142" s="271">
        <f t="shared" ca="1" si="15"/>
        <v>5.6192000000000004E-4</v>
      </c>
      <c r="N142" s="384"/>
      <c r="O142" s="385">
        <f ca="1">ROUND((1-$F$81)*$F$15*$F$24*$F$72/$F$76*$F$89,8)</f>
        <v>0.31107855000000001</v>
      </c>
      <c r="P142" s="95">
        <f t="shared" ca="1" si="16"/>
        <v>8.6625859999999999E-2</v>
      </c>
      <c r="Q142" s="95">
        <f t="shared" ca="1" si="17"/>
        <v>3.3714999999999999E-3</v>
      </c>
      <c r="R142" s="276">
        <f t="shared" ca="1" si="18"/>
        <v>1.4047999999999998E-4</v>
      </c>
      <c r="S142" s="307"/>
      <c r="T142" s="384"/>
      <c r="U142" s="385">
        <f ca="1">ROUND((1-$F$81)*$F$15*$F$24*$F$72/$F$76*$F$91,8)</f>
        <v>0.99545136999999995</v>
      </c>
      <c r="V142" s="308">
        <f t="shared" ca="1" si="19"/>
        <v>0.27720275</v>
      </c>
      <c r="W142" s="308">
        <f t="shared" ca="1" si="20"/>
        <v>1.0788789999999999E-2</v>
      </c>
      <c r="X142" s="276">
        <f t="shared" ca="1" si="21"/>
        <v>4.4954000000000001E-4</v>
      </c>
    </row>
    <row r="143" spans="2:33">
      <c r="B143" s="3" t="s">
        <v>184</v>
      </c>
      <c r="H143" s="384"/>
      <c r="I143" s="385"/>
      <c r="J143" s="95">
        <f t="shared" ca="1" si="13"/>
        <v>0.49792153</v>
      </c>
      <c r="K143" s="95">
        <f t="shared" ca="1" si="14"/>
        <v>2.0014779999999999E-2</v>
      </c>
      <c r="L143" s="271">
        <f t="shared" ca="1" si="15"/>
        <v>8.3395000000000008E-4</v>
      </c>
      <c r="N143" s="384"/>
      <c r="O143" s="385"/>
      <c r="P143" s="95">
        <f t="shared" ca="1" si="16"/>
        <v>0.12448038</v>
      </c>
      <c r="Q143" s="95">
        <f t="shared" ca="1" si="17"/>
        <v>5.0036999999999998E-3</v>
      </c>
      <c r="R143" s="276">
        <f t="shared" ca="1" si="18"/>
        <v>2.0849E-4</v>
      </c>
      <c r="S143" s="307"/>
      <c r="T143" s="384"/>
      <c r="U143" s="385"/>
      <c r="V143" s="308">
        <f t="shared" ca="1" si="19"/>
        <v>0.39833721999999999</v>
      </c>
      <c r="W143" s="308">
        <f t="shared" ca="1" si="20"/>
        <v>1.601182E-2</v>
      </c>
      <c r="X143" s="276">
        <f t="shared" ca="1" si="21"/>
        <v>6.6716000000000008E-4</v>
      </c>
    </row>
    <row r="144" spans="2:33">
      <c r="B144" s="3" t="s">
        <v>185</v>
      </c>
      <c r="H144" s="384"/>
      <c r="I144" s="385"/>
      <c r="J144" s="95">
        <f t="shared" ca="1" si="13"/>
        <v>0.64838488999999999</v>
      </c>
      <c r="K144" s="95">
        <f t="shared" ca="1" si="14"/>
        <v>2.5224110000000001E-2</v>
      </c>
      <c r="L144" s="271">
        <f t="shared" ca="1" si="15"/>
        <v>1.05101E-3</v>
      </c>
      <c r="N144" s="384"/>
      <c r="O144" s="385"/>
      <c r="P144" s="95">
        <f t="shared" ca="1" si="16"/>
        <v>0.16209622000000001</v>
      </c>
      <c r="Q144" s="95">
        <f t="shared" ca="1" si="17"/>
        <v>6.3060299999999998E-3</v>
      </c>
      <c r="R144" s="276">
        <f t="shared" ca="1" si="18"/>
        <v>2.6276000000000001E-4</v>
      </c>
      <c r="S144" s="307"/>
      <c r="T144" s="384"/>
      <c r="U144" s="385"/>
      <c r="V144" s="308">
        <f t="shared" ca="1" si="19"/>
        <v>0.51870791000000005</v>
      </c>
      <c r="W144" s="308">
        <f t="shared" ca="1" si="20"/>
        <v>2.0179289999999999E-2</v>
      </c>
      <c r="X144" s="276">
        <f t="shared" ca="1" si="21"/>
        <v>8.4080999999999999E-4</v>
      </c>
    </row>
    <row r="145" spans="2:24">
      <c r="L145" s="272"/>
      <c r="R145" s="268"/>
      <c r="S145" s="268"/>
      <c r="T145" s="268"/>
      <c r="U145" s="268"/>
      <c r="V145" s="268"/>
      <c r="W145" s="268"/>
      <c r="X145" s="268"/>
    </row>
    <row r="146" spans="2:24" s="39" customFormat="1" ht="25.5">
      <c r="B146" s="205" t="s">
        <v>1155</v>
      </c>
      <c r="H146" s="39" t="s">
        <v>160</v>
      </c>
      <c r="L146" s="273"/>
      <c r="N146" s="39" t="s">
        <v>161</v>
      </c>
      <c r="R146" s="277"/>
      <c r="S146" s="277"/>
      <c r="T146" s="277"/>
      <c r="U146" s="277"/>
      <c r="V146" s="277"/>
      <c r="W146" s="277"/>
      <c r="X146" s="277"/>
    </row>
    <row r="147" spans="2:24" s="42" customFormat="1">
      <c r="B147" s="42" t="s">
        <v>191</v>
      </c>
      <c r="H147" s="42" t="s">
        <v>164</v>
      </c>
      <c r="I147" s="42" t="s">
        <v>165</v>
      </c>
      <c r="J147" s="42" t="s">
        <v>166</v>
      </c>
      <c r="K147" s="42" t="s">
        <v>167</v>
      </c>
      <c r="L147" s="274" t="s">
        <v>168</v>
      </c>
      <c r="N147" s="42" t="s">
        <v>164</v>
      </c>
      <c r="O147" s="42" t="s">
        <v>165</v>
      </c>
      <c r="P147" s="42" t="s">
        <v>166</v>
      </c>
      <c r="Q147" s="42" t="s">
        <v>167</v>
      </c>
      <c r="R147" s="278" t="s">
        <v>168</v>
      </c>
      <c r="S147" s="278"/>
      <c r="T147" s="278"/>
      <c r="U147" s="278"/>
      <c r="V147" s="278"/>
      <c r="W147" s="278"/>
      <c r="X147" s="278"/>
    </row>
    <row r="148" spans="2:24" s="40" customFormat="1">
      <c r="H148" s="40" t="s">
        <v>169</v>
      </c>
      <c r="I148" s="40" t="s">
        <v>170</v>
      </c>
      <c r="J148" s="40" t="s">
        <v>171</v>
      </c>
      <c r="K148" s="40" t="s">
        <v>172</v>
      </c>
      <c r="L148" s="275" t="s">
        <v>173</v>
      </c>
      <c r="N148" s="40" t="s">
        <v>169</v>
      </c>
      <c r="O148" s="40" t="s">
        <v>170</v>
      </c>
      <c r="P148" s="40" t="s">
        <v>171</v>
      </c>
      <c r="Q148" s="40" t="s">
        <v>172</v>
      </c>
      <c r="R148" s="279" t="s">
        <v>173</v>
      </c>
      <c r="S148" s="279"/>
      <c r="T148" s="279"/>
      <c r="U148" s="279"/>
      <c r="V148" s="279"/>
      <c r="W148" s="279"/>
      <c r="X148" s="279"/>
    </row>
    <row r="149" spans="2:24">
      <c r="L149" s="272"/>
      <c r="R149" s="268"/>
      <c r="S149" s="268"/>
      <c r="T149" s="268"/>
      <c r="U149" s="268"/>
      <c r="V149" s="268"/>
      <c r="W149" s="268"/>
      <c r="X149" s="268"/>
    </row>
    <row r="150" spans="2:24">
      <c r="B150" s="3" t="s">
        <v>174</v>
      </c>
      <c r="H150" s="384">
        <f ca="1">ROUND((1-$F$82)*F88,8)</f>
        <v>2.1459222900000001</v>
      </c>
      <c r="I150" s="385">
        <f ca="1">ROUND((1-$F$82)*$F$15*$F$21*$F$69/$F$76*$F$88,8)</f>
        <v>0.98021614999999995</v>
      </c>
      <c r="J150" s="95">
        <f t="shared" ref="J150:J161" ca="1" si="22">ROUND((1-$F$82)*$F$16*$F27*$F55/$F$76*$F$88,8)</f>
        <v>0.46885462</v>
      </c>
      <c r="K150" s="95">
        <f t="shared" ref="K150:K161" ca="1" si="23">ROUND((1-$F$82)*$F$17*$F41/$F$76*$F$88,8)</f>
        <v>1.8241810000000001E-2</v>
      </c>
      <c r="L150" s="271">
        <f t="shared" ref="L150:L161" ca="1" si="24">ROUNDUP((1-$F$82)*$F$18*$F41/$F$77*$F$88,8)</f>
        <v>7.6008E-4</v>
      </c>
      <c r="N150" s="384">
        <f ca="1">ROUND((1-$F$82)*F90,8)</f>
        <v>0.53648057000000005</v>
      </c>
      <c r="O150" s="385">
        <f ca="1">ROUND((1-$F$82)*$F$15*$F$21*$F$69/$F$76*$F$90,8)</f>
        <v>0.24505404</v>
      </c>
      <c r="P150" s="95">
        <f t="shared" ref="P150:P161" ca="1" si="25">ROUND((1-$F$82)*$F$16*$F27*$F55/$F$76*$F$90,8)</f>
        <v>0.11721366</v>
      </c>
      <c r="Q150" s="95">
        <f t="shared" ref="Q150:Q161" ca="1" si="26">ROUND((1-$F$82)*$F$17*$F41/$F$76*$F$90,8)</f>
        <v>4.5604499999999997E-3</v>
      </c>
      <c r="R150" s="276">
        <f t="shared" ref="R150:R161" ca="1" si="27">ROUNDUP((1-$F$82)*$F$18*$F41/$F$77*$F$90,8)</f>
        <v>1.9002E-4</v>
      </c>
      <c r="S150" s="307"/>
      <c r="T150" s="307"/>
      <c r="U150" s="307"/>
      <c r="V150" s="307"/>
      <c r="W150" s="307"/>
      <c r="X150" s="307"/>
    </row>
    <row r="151" spans="2:24">
      <c r="B151" s="3" t="s">
        <v>175</v>
      </c>
      <c r="H151" s="384"/>
      <c r="I151" s="385"/>
      <c r="J151" s="95">
        <f t="shared" ca="1" si="22"/>
        <v>0.37854069000000001</v>
      </c>
      <c r="K151" s="95">
        <f t="shared" ca="1" si="23"/>
        <v>1.6307539999999999E-2</v>
      </c>
      <c r="L151" s="271">
        <f t="shared" ca="1" si="24"/>
        <v>6.7949000000000004E-4</v>
      </c>
      <c r="N151" s="384"/>
      <c r="O151" s="385"/>
      <c r="P151" s="95">
        <f t="shared" ca="1" si="25"/>
        <v>9.4635170000000005E-2</v>
      </c>
      <c r="Q151" s="95">
        <f t="shared" ca="1" si="26"/>
        <v>4.0768799999999997E-3</v>
      </c>
      <c r="R151" s="276">
        <f t="shared" ca="1" si="27"/>
        <v>1.6987999999999999E-4</v>
      </c>
      <c r="S151" s="307"/>
      <c r="T151" s="307"/>
      <c r="U151" s="307"/>
      <c r="V151" s="307"/>
      <c r="W151" s="307"/>
      <c r="X151" s="307"/>
    </row>
    <row r="152" spans="2:24">
      <c r="B152" s="3" t="s">
        <v>176</v>
      </c>
      <c r="H152" s="384"/>
      <c r="I152" s="385"/>
      <c r="J152" s="95">
        <f t="shared" ca="1" si="22"/>
        <v>0.32778816</v>
      </c>
      <c r="K152" s="95">
        <f t="shared" ca="1" si="23"/>
        <v>1.2747659999999999E-2</v>
      </c>
      <c r="L152" s="271">
        <f t="shared" ca="1" si="24"/>
        <v>5.3116000000000003E-4</v>
      </c>
      <c r="N152" s="384"/>
      <c r="O152" s="385"/>
      <c r="P152" s="95">
        <f t="shared" ca="1" si="25"/>
        <v>8.1947039999999999E-2</v>
      </c>
      <c r="Q152" s="95">
        <f t="shared" ca="1" si="26"/>
        <v>3.1869200000000002E-3</v>
      </c>
      <c r="R152" s="276">
        <f t="shared" ca="1" si="27"/>
        <v>1.3279000000000001E-4</v>
      </c>
      <c r="S152" s="307"/>
      <c r="T152" s="307"/>
      <c r="U152" s="307"/>
      <c r="V152" s="307"/>
      <c r="W152" s="307"/>
      <c r="X152" s="307"/>
    </row>
    <row r="153" spans="2:24">
      <c r="B153" s="3" t="s">
        <v>177</v>
      </c>
      <c r="H153" s="384"/>
      <c r="I153" s="385">
        <f ca="1">ROUND((1-$F$82)*$F$15*$F$22*$F$70/$F$76*$F$88,8)</f>
        <v>0.52431055000000004</v>
      </c>
      <c r="J153" s="95">
        <f t="shared" ca="1" si="22"/>
        <v>0.23652179000000001</v>
      </c>
      <c r="K153" s="95">
        <f t="shared" ca="1" si="23"/>
        <v>9.5067299999999997E-3</v>
      </c>
      <c r="L153" s="271">
        <f t="shared" ca="1" si="24"/>
        <v>3.9611999999999997E-4</v>
      </c>
      <c r="N153" s="384"/>
      <c r="O153" s="385">
        <f ca="1">ROUND((1-$F$82)*$F$15*$F$22*$F$70/$F$76*$F$90,8)</f>
        <v>0.13107764</v>
      </c>
      <c r="P153" s="95">
        <f t="shared" ca="1" si="25"/>
        <v>5.9130450000000001E-2</v>
      </c>
      <c r="Q153" s="95">
        <f t="shared" ca="1" si="26"/>
        <v>2.3766799999999999E-3</v>
      </c>
      <c r="R153" s="276">
        <f t="shared" ca="1" si="27"/>
        <v>9.9029999999999992E-5</v>
      </c>
      <c r="S153" s="307"/>
      <c r="T153" s="307"/>
      <c r="U153" s="307"/>
      <c r="V153" s="307"/>
      <c r="W153" s="307"/>
      <c r="X153" s="307"/>
    </row>
    <row r="154" spans="2:24">
      <c r="B154" s="3" t="s">
        <v>178</v>
      </c>
      <c r="H154" s="384"/>
      <c r="I154" s="385"/>
      <c r="J154" s="95">
        <f t="shared" ca="1" si="22"/>
        <v>0.21652062</v>
      </c>
      <c r="K154" s="95">
        <f t="shared" ca="1" si="23"/>
        <v>8.4264200000000004E-3</v>
      </c>
      <c r="L154" s="271">
        <f t="shared" ca="1" si="24"/>
        <v>3.5111000000000002E-4</v>
      </c>
      <c r="N154" s="384"/>
      <c r="O154" s="385"/>
      <c r="P154" s="95">
        <f t="shared" ca="1" si="25"/>
        <v>5.4130150000000002E-2</v>
      </c>
      <c r="Q154" s="95">
        <f t="shared" ca="1" si="26"/>
        <v>2.1066000000000001E-3</v>
      </c>
      <c r="R154" s="276">
        <f t="shared" ca="1" si="27"/>
        <v>8.777999999999999E-5</v>
      </c>
      <c r="S154" s="307"/>
      <c r="T154" s="307"/>
      <c r="U154" s="307"/>
      <c r="V154" s="307"/>
      <c r="W154" s="307"/>
      <c r="X154" s="307"/>
    </row>
    <row r="155" spans="2:24">
      <c r="B155" s="3" t="s">
        <v>179</v>
      </c>
      <c r="H155" s="384"/>
      <c r="I155" s="385"/>
      <c r="J155" s="95">
        <f t="shared" ca="1" si="22"/>
        <v>0.17593623</v>
      </c>
      <c r="K155" s="95">
        <f t="shared" ca="1" si="23"/>
        <v>7.0786E-3</v>
      </c>
      <c r="L155" s="271">
        <f t="shared" ca="1" si="24"/>
        <v>2.9494999999999999E-4</v>
      </c>
      <c r="N155" s="384"/>
      <c r="O155" s="385"/>
      <c r="P155" s="95">
        <f t="shared" ca="1" si="25"/>
        <v>4.3984059999999998E-2</v>
      </c>
      <c r="Q155" s="95">
        <f t="shared" ca="1" si="26"/>
        <v>1.76965E-3</v>
      </c>
      <c r="R155" s="276">
        <f t="shared" ca="1" si="27"/>
        <v>7.3739999999999995E-5</v>
      </c>
      <c r="S155" s="307"/>
      <c r="T155" s="307"/>
      <c r="U155" s="307"/>
      <c r="V155" s="307"/>
      <c r="W155" s="307"/>
      <c r="X155" s="307"/>
    </row>
    <row r="156" spans="2:24">
      <c r="B156" s="3" t="s">
        <v>180</v>
      </c>
      <c r="H156" s="384"/>
      <c r="I156" s="385">
        <f ca="1">ROUND((1-$F$82)*$F$15*$F$23*$F$71/$F$76*$F$88,8)</f>
        <v>0.42527475999999997</v>
      </c>
      <c r="J156" s="95">
        <f t="shared" ca="1" si="22"/>
        <v>0.17168554</v>
      </c>
      <c r="K156" s="95">
        <f t="shared" ca="1" si="23"/>
        <v>6.6773500000000003E-3</v>
      </c>
      <c r="L156" s="271">
        <f t="shared" ca="1" si="24"/>
        <v>2.7822999999999997E-4</v>
      </c>
      <c r="N156" s="384"/>
      <c r="O156" s="385">
        <f ca="1">ROUND((1-$F$82)*$F$15*$F$23*$F$71/$F$76*$F$90,8)</f>
        <v>0.10631868999999999</v>
      </c>
      <c r="P156" s="95">
        <f t="shared" ca="1" si="25"/>
        <v>4.2921389999999997E-2</v>
      </c>
      <c r="Q156" s="95">
        <f t="shared" ca="1" si="26"/>
        <v>1.6693400000000001E-3</v>
      </c>
      <c r="R156" s="276">
        <f t="shared" ca="1" si="27"/>
        <v>6.9559999999999991E-5</v>
      </c>
      <c r="S156" s="307"/>
      <c r="T156" s="307"/>
      <c r="U156" s="307"/>
      <c r="V156" s="307"/>
      <c r="W156" s="307"/>
      <c r="X156" s="307"/>
    </row>
    <row r="157" spans="2:24">
      <c r="B157" s="3" t="s">
        <v>181</v>
      </c>
      <c r="H157" s="384"/>
      <c r="I157" s="385"/>
      <c r="J157" s="95">
        <f t="shared" ca="1" si="22"/>
        <v>0.16321062</v>
      </c>
      <c r="K157" s="95">
        <f t="shared" ca="1" si="23"/>
        <v>6.3584000000000002E-3</v>
      </c>
      <c r="L157" s="271">
        <f t="shared" ca="1" si="24"/>
        <v>2.6494000000000002E-4</v>
      </c>
      <c r="N157" s="384"/>
      <c r="O157" s="385"/>
      <c r="P157" s="95">
        <f t="shared" ca="1" si="25"/>
        <v>4.0802650000000003E-2</v>
      </c>
      <c r="Q157" s="95">
        <f t="shared" ca="1" si="26"/>
        <v>1.5896E-3</v>
      </c>
      <c r="R157" s="276">
        <f t="shared" ca="1" si="27"/>
        <v>6.6239999999999989E-5</v>
      </c>
      <c r="S157" s="307"/>
      <c r="T157" s="307"/>
      <c r="U157" s="307"/>
      <c r="V157" s="307"/>
      <c r="W157" s="307"/>
      <c r="X157" s="307"/>
    </row>
    <row r="158" spans="2:24">
      <c r="B158" s="3" t="s">
        <v>182</v>
      </c>
      <c r="H158" s="384"/>
      <c r="I158" s="385"/>
      <c r="J158" s="95">
        <f t="shared" ca="1" si="22"/>
        <v>0.17540710000000001</v>
      </c>
      <c r="K158" s="95">
        <f t="shared" ca="1" si="23"/>
        <v>7.0580299999999999E-3</v>
      </c>
      <c r="L158" s="271">
        <f t="shared" ca="1" si="24"/>
        <v>2.9409E-4</v>
      </c>
      <c r="N158" s="384"/>
      <c r="O158" s="385"/>
      <c r="P158" s="95">
        <f t="shared" ca="1" si="25"/>
        <v>4.385178E-2</v>
      </c>
      <c r="Q158" s="95">
        <f t="shared" ca="1" si="26"/>
        <v>1.76451E-3</v>
      </c>
      <c r="R158" s="276">
        <f t="shared" ca="1" si="27"/>
        <v>7.3529999999999996E-5</v>
      </c>
      <c r="S158" s="307"/>
      <c r="T158" s="307"/>
      <c r="U158" s="307"/>
      <c r="V158" s="307"/>
      <c r="W158" s="307"/>
      <c r="X158" s="307"/>
    </row>
    <row r="159" spans="2:24">
      <c r="B159" s="3" t="s">
        <v>183</v>
      </c>
      <c r="H159" s="384"/>
      <c r="I159" s="385">
        <f ca="1">ROUND((1-$F$82)*$F$15*$F$24*$F$72/$F$76*$F$88,8)</f>
        <v>0.74710430999999999</v>
      </c>
      <c r="J159" s="95">
        <f t="shared" ca="1" si="22"/>
        <v>0.2080457</v>
      </c>
      <c r="K159" s="95">
        <f t="shared" ca="1" si="23"/>
        <v>8.0971800000000007E-3</v>
      </c>
      <c r="L159" s="271">
        <f t="shared" ca="1" si="24"/>
        <v>3.3739000000000002E-4</v>
      </c>
      <c r="N159" s="384"/>
      <c r="O159" s="385">
        <f ca="1">ROUND((1-$F$82)*$F$15*$F$24*$F$72/$F$76*$F$90,8)</f>
        <v>0.18677608000000001</v>
      </c>
      <c r="P159" s="95">
        <f t="shared" ca="1" si="25"/>
        <v>5.2011420000000003E-2</v>
      </c>
      <c r="Q159" s="95">
        <f t="shared" ca="1" si="26"/>
        <v>2.0243000000000001E-3</v>
      </c>
      <c r="R159" s="276">
        <f t="shared" ca="1" si="27"/>
        <v>8.434999999999999E-5</v>
      </c>
      <c r="S159" s="307"/>
      <c r="T159" s="307"/>
      <c r="U159" s="307"/>
      <c r="V159" s="307"/>
      <c r="W159" s="307"/>
      <c r="X159" s="307"/>
    </row>
    <row r="160" spans="2:24">
      <c r="B160" s="3" t="s">
        <v>184</v>
      </c>
      <c r="H160" s="384"/>
      <c r="I160" s="385"/>
      <c r="J160" s="95">
        <f t="shared" ca="1" si="22"/>
        <v>0.29895930999999998</v>
      </c>
      <c r="K160" s="95">
        <f t="shared" ca="1" si="23"/>
        <v>1.2017160000000001E-2</v>
      </c>
      <c r="L160" s="271">
        <f t="shared" ca="1" si="24"/>
        <v>5.0072000000000007E-4</v>
      </c>
      <c r="N160" s="384"/>
      <c r="O160" s="385"/>
      <c r="P160" s="95">
        <f t="shared" ca="1" si="25"/>
        <v>7.4739829999999993E-2</v>
      </c>
      <c r="Q160" s="95">
        <f t="shared" ca="1" si="26"/>
        <v>3.0042900000000002E-3</v>
      </c>
      <c r="R160" s="276">
        <f t="shared" ca="1" si="27"/>
        <v>1.2517999999999999E-4</v>
      </c>
      <c r="S160" s="307"/>
      <c r="T160" s="307"/>
      <c r="U160" s="307"/>
      <c r="V160" s="307"/>
      <c r="W160" s="307"/>
      <c r="X160" s="307"/>
    </row>
    <row r="161" spans="2:24">
      <c r="B161" s="3" t="s">
        <v>185</v>
      </c>
      <c r="H161" s="384"/>
      <c r="I161" s="385"/>
      <c r="J161" s="95">
        <f t="shared" ca="1" si="22"/>
        <v>0.38929970000000003</v>
      </c>
      <c r="K161" s="95">
        <f t="shared" ca="1" si="23"/>
        <v>1.5144919999999999E-2</v>
      </c>
      <c r="L161" s="271">
        <f t="shared" ca="1" si="24"/>
        <v>6.3104000000000003E-4</v>
      </c>
      <c r="N161" s="384"/>
      <c r="O161" s="385"/>
      <c r="P161" s="95">
        <f t="shared" ca="1" si="25"/>
        <v>9.7324919999999995E-2</v>
      </c>
      <c r="Q161" s="95">
        <f t="shared" ca="1" si="26"/>
        <v>3.7862299999999998E-3</v>
      </c>
      <c r="R161" s="276">
        <f t="shared" ca="1" si="27"/>
        <v>1.5776000000000001E-4</v>
      </c>
      <c r="S161" s="307"/>
      <c r="T161" s="307"/>
      <c r="U161" s="307"/>
      <c r="V161" s="307"/>
      <c r="W161" s="307"/>
      <c r="X161" s="307"/>
    </row>
    <row r="162" spans="2:24">
      <c r="H162" s="206"/>
      <c r="I162" s="207"/>
      <c r="J162" s="208"/>
      <c r="K162" s="208"/>
      <c r="L162" s="209"/>
      <c r="N162" s="206"/>
      <c r="O162" s="207"/>
      <c r="P162" s="208"/>
      <c r="Q162" s="208"/>
      <c r="R162" s="209"/>
      <c r="S162" s="209"/>
      <c r="T162" s="209"/>
      <c r="U162" s="209"/>
      <c r="V162" s="209"/>
      <c r="W162" s="209"/>
      <c r="X162" s="209"/>
    </row>
    <row r="163" spans="2:24" s="39" customFormat="1">
      <c r="B163" s="39" t="s">
        <v>192</v>
      </c>
      <c r="H163" s="39" t="s">
        <v>193</v>
      </c>
      <c r="N163" s="39" t="s">
        <v>194</v>
      </c>
    </row>
    <row r="164" spans="2:24" s="42" customFormat="1">
      <c r="H164" s="42" t="s">
        <v>164</v>
      </c>
      <c r="I164" s="42" t="s">
        <v>165</v>
      </c>
      <c r="J164" s="42" t="s">
        <v>166</v>
      </c>
      <c r="K164" s="42" t="s">
        <v>167</v>
      </c>
      <c r="L164" s="42" t="s">
        <v>168</v>
      </c>
      <c r="N164" s="42" t="s">
        <v>164</v>
      </c>
      <c r="O164" s="42" t="s">
        <v>165</v>
      </c>
      <c r="P164" s="42" t="s">
        <v>166</v>
      </c>
      <c r="Q164" s="42" t="s">
        <v>167</v>
      </c>
      <c r="R164" s="42" t="s">
        <v>168</v>
      </c>
    </row>
    <row r="165" spans="2:24" s="40" customFormat="1">
      <c r="H165" s="40" t="s">
        <v>169</v>
      </c>
      <c r="I165" s="40" t="s">
        <v>170</v>
      </c>
      <c r="J165" s="40" t="s">
        <v>171</v>
      </c>
      <c r="K165" s="40" t="s">
        <v>172</v>
      </c>
      <c r="L165" s="40" t="s">
        <v>173</v>
      </c>
      <c r="N165" s="40" t="s">
        <v>169</v>
      </c>
      <c r="O165" s="40" t="s">
        <v>170</v>
      </c>
      <c r="P165" s="40" t="s">
        <v>171</v>
      </c>
      <c r="Q165" s="40" t="s">
        <v>172</v>
      </c>
      <c r="R165" s="40" t="s">
        <v>173</v>
      </c>
    </row>
    <row r="167" spans="2:24">
      <c r="B167" s="3" t="s">
        <v>174</v>
      </c>
      <c r="H167" s="384">
        <f ca="1">ROUND((1-F83)*(F87+F88),8)</f>
        <v>0.42166596000000001</v>
      </c>
      <c r="I167" s="385">
        <f ca="1">ROUND($F$15*$F$21*$F$69/$F$76*(1-$F$83)*($F$87+$F$88),8)</f>
        <v>0.19260891999999999</v>
      </c>
      <c r="J167" s="95">
        <f t="shared" ref="J167:J178" ca="1" si="28">ROUND($F$16*$F27*$F55/$F$76*(1-$F$83)*($F$87+$F$88),8)</f>
        <v>9.212824E-2</v>
      </c>
      <c r="K167" s="50"/>
      <c r="L167" s="50"/>
      <c r="N167" s="384">
        <f ca="1">ROUND((1-F83)*(F87+F90),8)</f>
        <v>0.27414609000000001</v>
      </c>
      <c r="O167" s="385">
        <f ca="1">ROUND($F$15*$F$21*$F$69/$F$76*(1-$F$83)*($F$87+$F$90),8)</f>
        <v>0.12522468</v>
      </c>
      <c r="P167" s="95">
        <f t="shared" ref="P167:P178" ca="1" si="29">ROUND($F$16*$F27*$F55/$F$76*(1-$F$83)*($F$87+$F$90),8)</f>
        <v>5.989717E-2</v>
      </c>
      <c r="Q167" s="50"/>
      <c r="R167" s="50"/>
      <c r="S167" s="309"/>
      <c r="T167" s="309"/>
      <c r="U167" s="309"/>
      <c r="V167" s="309"/>
      <c r="W167" s="309"/>
      <c r="X167" s="309"/>
    </row>
    <row r="168" spans="2:24">
      <c r="B168" s="3" t="s">
        <v>175</v>
      </c>
      <c r="H168" s="384"/>
      <c r="I168" s="385"/>
      <c r="J168" s="95">
        <f t="shared" ca="1" si="28"/>
        <v>7.4381879999999997E-2</v>
      </c>
      <c r="K168" s="50"/>
      <c r="L168" s="50"/>
      <c r="N168" s="384"/>
      <c r="O168" s="385"/>
      <c r="P168" s="95">
        <f t="shared" ca="1" si="29"/>
        <v>4.8359369999999999E-2</v>
      </c>
      <c r="Q168" s="50"/>
      <c r="R168" s="50"/>
      <c r="S168" s="309"/>
      <c r="T168" s="309"/>
      <c r="U168" s="309"/>
      <c r="V168" s="309"/>
      <c r="W168" s="309"/>
      <c r="X168" s="309"/>
    </row>
    <row r="169" spans="2:24">
      <c r="B169" s="3" t="s">
        <v>176</v>
      </c>
      <c r="H169" s="384"/>
      <c r="I169" s="385"/>
      <c r="J169" s="95">
        <f t="shared" ca="1" si="28"/>
        <v>6.4409190000000005E-2</v>
      </c>
      <c r="K169" s="50"/>
      <c r="L169" s="50"/>
      <c r="N169" s="384"/>
      <c r="O169" s="385"/>
      <c r="P169" s="95">
        <f t="shared" ca="1" si="29"/>
        <v>4.1875629999999997E-2</v>
      </c>
      <c r="Q169" s="50"/>
      <c r="R169" s="50"/>
      <c r="S169" s="309"/>
      <c r="T169" s="309"/>
      <c r="U169" s="309"/>
      <c r="V169" s="309"/>
      <c r="W169" s="309"/>
      <c r="X169" s="309"/>
    </row>
    <row r="170" spans="2:24">
      <c r="B170" s="3" t="s">
        <v>177</v>
      </c>
      <c r="H170" s="384"/>
      <c r="I170" s="385">
        <f ca="1">ROUND($F$15*$F$22*$F$70/$F$76*(1-$F$83)*($F$87+$F$88),8)</f>
        <v>0.10302512</v>
      </c>
      <c r="J170" s="95">
        <f t="shared" ca="1" si="28"/>
        <v>4.6475679999999998E-2</v>
      </c>
      <c r="K170" s="50"/>
      <c r="L170" s="50"/>
      <c r="N170" s="384"/>
      <c r="O170" s="385">
        <f ca="1">ROUND($F$15*$F$22*$F$70/$F$76*(1-$F$83)*($F$87+$F$90),8)</f>
        <v>6.6981780000000005E-2</v>
      </c>
      <c r="P170" s="95">
        <f t="shared" ca="1" si="29"/>
        <v>3.0216159999999999E-2</v>
      </c>
      <c r="Q170" s="50"/>
      <c r="R170" s="50"/>
      <c r="S170" s="309"/>
      <c r="T170" s="309"/>
      <c r="U170" s="309"/>
      <c r="V170" s="309"/>
      <c r="W170" s="309"/>
      <c r="X170" s="309"/>
    </row>
    <row r="171" spans="2:24">
      <c r="B171" s="3" t="s">
        <v>178</v>
      </c>
      <c r="H171" s="384"/>
      <c r="I171" s="385"/>
      <c r="J171" s="95">
        <f t="shared" ca="1" si="28"/>
        <v>4.2545520000000003E-2</v>
      </c>
      <c r="K171" s="50"/>
      <c r="L171" s="50"/>
      <c r="N171" s="384"/>
      <c r="O171" s="385"/>
      <c r="P171" s="95">
        <f t="shared" ca="1" si="29"/>
        <v>2.766097E-2</v>
      </c>
      <c r="Q171" s="50"/>
      <c r="R171" s="50"/>
      <c r="S171" s="309"/>
      <c r="T171" s="309"/>
      <c r="U171" s="309"/>
      <c r="V171" s="309"/>
      <c r="W171" s="309"/>
      <c r="X171" s="309"/>
    </row>
    <row r="172" spans="2:24">
      <c r="B172" s="3" t="s">
        <v>179</v>
      </c>
      <c r="H172" s="384"/>
      <c r="I172" s="385"/>
      <c r="J172" s="95">
        <f t="shared" ca="1" si="28"/>
        <v>3.4570829999999997E-2</v>
      </c>
      <c r="K172" s="50"/>
      <c r="L172" s="50"/>
      <c r="N172" s="384"/>
      <c r="O172" s="385"/>
      <c r="P172" s="95">
        <f t="shared" ca="1" si="29"/>
        <v>2.2476220000000002E-2</v>
      </c>
      <c r="Q172" s="50"/>
      <c r="R172" s="50"/>
      <c r="S172" s="309"/>
      <c r="T172" s="309"/>
      <c r="U172" s="309"/>
      <c r="V172" s="309"/>
      <c r="W172" s="309"/>
      <c r="X172" s="309"/>
    </row>
    <row r="173" spans="2:24">
      <c r="B173" s="3" t="s">
        <v>180</v>
      </c>
      <c r="H173" s="384"/>
      <c r="I173" s="385">
        <f ca="1">ROUND($F$15*$F$23*$F$71/$F$76*(1-$F$83)*($F$87+$F$88),8)</f>
        <v>8.3564949999999999E-2</v>
      </c>
      <c r="J173" s="95">
        <f t="shared" ca="1" si="28"/>
        <v>3.3735590000000003E-2</v>
      </c>
      <c r="K173" s="50"/>
      <c r="L173" s="50"/>
      <c r="N173" s="384"/>
      <c r="O173" s="385">
        <f ca="1">ROUND($F$15*$F$23*$F$71/$F$76*(1-$F$83)*($F$87+$F$90),8)</f>
        <v>5.4329750000000003E-2</v>
      </c>
      <c r="P173" s="95">
        <f t="shared" ca="1" si="29"/>
        <v>2.1933190000000002E-2</v>
      </c>
      <c r="Q173" s="50"/>
      <c r="R173" s="50"/>
      <c r="S173" s="309"/>
      <c r="T173" s="309"/>
      <c r="U173" s="309"/>
      <c r="V173" s="309"/>
      <c r="W173" s="309"/>
      <c r="X173" s="309"/>
    </row>
    <row r="174" spans="2:24">
      <c r="B174" s="3" t="s">
        <v>181</v>
      </c>
      <c r="H174" s="384"/>
      <c r="I174" s="385"/>
      <c r="J174" s="95">
        <f t="shared" ca="1" si="28"/>
        <v>3.2070300000000003E-2</v>
      </c>
      <c r="K174" s="50"/>
      <c r="L174" s="50"/>
      <c r="N174" s="384"/>
      <c r="O174" s="385"/>
      <c r="P174" s="95">
        <f t="shared" ca="1" si="29"/>
        <v>2.0850500000000001E-2</v>
      </c>
      <c r="Q174" s="50"/>
      <c r="R174" s="50"/>
      <c r="S174" s="309"/>
      <c r="T174" s="309"/>
      <c r="U174" s="309"/>
      <c r="V174" s="309"/>
      <c r="W174" s="309"/>
      <c r="X174" s="309"/>
    </row>
    <row r="175" spans="2:24">
      <c r="B175" s="3" t="s">
        <v>182</v>
      </c>
      <c r="H175" s="384"/>
      <c r="I175" s="385"/>
      <c r="J175" s="95">
        <f t="shared" ca="1" si="28"/>
        <v>3.4466860000000002E-2</v>
      </c>
      <c r="K175" s="50"/>
      <c r="L175" s="50"/>
      <c r="N175" s="384"/>
      <c r="O175" s="385"/>
      <c r="P175" s="95">
        <f t="shared" ca="1" si="29"/>
        <v>2.2408629999999999E-2</v>
      </c>
      <c r="Q175" s="50"/>
      <c r="R175" s="50"/>
      <c r="S175" s="309"/>
      <c r="T175" s="309"/>
      <c r="U175" s="309"/>
      <c r="V175" s="309"/>
      <c r="W175" s="309"/>
      <c r="X175" s="309"/>
    </row>
    <row r="176" spans="2:24">
      <c r="B176" s="3" t="s">
        <v>183</v>
      </c>
      <c r="H176" s="384"/>
      <c r="I176" s="385">
        <f ca="1">ROUND($F$15*$F$24*$F$72/$F$76*(1-$F$83)*($F$87+$F$88),8)</f>
        <v>0.14680329</v>
      </c>
      <c r="J176" s="95">
        <f t="shared" ca="1" si="28"/>
        <v>4.0880229999999997E-2</v>
      </c>
      <c r="K176" s="50"/>
      <c r="L176" s="50"/>
      <c r="N176" s="384"/>
      <c r="O176" s="385">
        <f ca="1">ROUND($F$15*$F$24*$F$72/$F$76*(1-$F$83)*($F$87+$F$90),8)</f>
        <v>9.5444150000000005E-2</v>
      </c>
      <c r="P176" s="95">
        <f t="shared" ca="1" si="29"/>
        <v>2.6578279999999999E-2</v>
      </c>
      <c r="Q176" s="50"/>
      <c r="R176" s="50"/>
      <c r="S176" s="309"/>
      <c r="T176" s="309"/>
      <c r="U176" s="309"/>
      <c r="V176" s="309"/>
      <c r="W176" s="309"/>
      <c r="X176" s="309"/>
    </row>
    <row r="177" spans="2:24">
      <c r="B177" s="3" t="s">
        <v>184</v>
      </c>
      <c r="H177" s="384"/>
      <c r="I177" s="385"/>
      <c r="J177" s="95">
        <f t="shared" ca="1" si="28"/>
        <v>5.8744419999999999E-2</v>
      </c>
      <c r="K177" s="50"/>
      <c r="L177" s="50"/>
      <c r="N177" s="384"/>
      <c r="O177" s="385"/>
      <c r="P177" s="95">
        <f t="shared" ca="1" si="29"/>
        <v>3.819268E-2</v>
      </c>
      <c r="Q177" s="50"/>
      <c r="R177" s="50"/>
      <c r="S177" s="309"/>
      <c r="T177" s="309"/>
      <c r="U177" s="309"/>
      <c r="V177" s="309"/>
      <c r="W177" s="309"/>
      <c r="X177" s="309"/>
    </row>
    <row r="178" spans="2:24">
      <c r="B178" s="3" t="s">
        <v>185</v>
      </c>
      <c r="H178" s="384"/>
      <c r="I178" s="385"/>
      <c r="J178" s="95">
        <f t="shared" ca="1" si="28"/>
        <v>7.6495980000000005E-2</v>
      </c>
      <c r="K178" s="50"/>
      <c r="L178" s="50"/>
      <c r="N178" s="384"/>
      <c r="O178" s="385"/>
      <c r="P178" s="95">
        <f t="shared" ca="1" si="29"/>
        <v>4.9733859999999998E-2</v>
      </c>
      <c r="Q178" s="50"/>
      <c r="R178" s="50"/>
      <c r="S178" s="309"/>
      <c r="T178" s="309"/>
      <c r="U178" s="309"/>
      <c r="V178" s="309"/>
      <c r="W178" s="309"/>
      <c r="X178" s="309"/>
    </row>
    <row r="180" spans="2:24" s="39" customFormat="1">
      <c r="B180" s="39" t="s">
        <v>192</v>
      </c>
      <c r="H180" s="39" t="s">
        <v>195</v>
      </c>
      <c r="N180" s="39" t="s">
        <v>196</v>
      </c>
    </row>
    <row r="181" spans="2:24" s="42" customFormat="1">
      <c r="H181" s="42" t="s">
        <v>164</v>
      </c>
      <c r="I181" s="42" t="s">
        <v>165</v>
      </c>
      <c r="J181" s="42" t="s">
        <v>166</v>
      </c>
      <c r="K181" s="42" t="s">
        <v>167</v>
      </c>
      <c r="L181" s="42" t="s">
        <v>168</v>
      </c>
      <c r="N181" s="42" t="s">
        <v>164</v>
      </c>
      <c r="O181" s="42" t="s">
        <v>165</v>
      </c>
      <c r="P181" s="42" t="s">
        <v>166</v>
      </c>
      <c r="Q181" s="42" t="s">
        <v>167</v>
      </c>
      <c r="R181" s="42" t="s">
        <v>168</v>
      </c>
    </row>
    <row r="182" spans="2:24" s="40" customFormat="1">
      <c r="H182" s="40" t="s">
        <v>169</v>
      </c>
      <c r="I182" s="40" t="s">
        <v>170</v>
      </c>
      <c r="J182" s="40" t="s">
        <v>171</v>
      </c>
      <c r="K182" s="40" t="s">
        <v>172</v>
      </c>
      <c r="L182" s="40" t="s">
        <v>173</v>
      </c>
      <c r="N182" s="40" t="s">
        <v>169</v>
      </c>
      <c r="O182" s="40" t="s">
        <v>170</v>
      </c>
      <c r="P182" s="40" t="s">
        <v>171</v>
      </c>
      <c r="Q182" s="40" t="s">
        <v>172</v>
      </c>
      <c r="R182" s="40" t="s">
        <v>173</v>
      </c>
    </row>
    <row r="184" spans="2:24">
      <c r="B184" s="3" t="s">
        <v>174</v>
      </c>
      <c r="H184" s="384">
        <f ca="1">ROUND((1-F83)*(F88+F89),8)</f>
        <v>0.25293634999999998</v>
      </c>
      <c r="I184" s="385">
        <f ca="1">ROUND($F$15*$F$21*$F$69/$F$76*(1-$F$83)*($F$88+$F$89),8)</f>
        <v>0.11553648</v>
      </c>
      <c r="J184" s="95">
        <f t="shared" ref="J184:J195" ca="1" si="30">ROUND($F$16*$F27*$F55/$F$76*(1-$F$83)*($F$88+$F$89),8)</f>
        <v>5.5263130000000001E-2</v>
      </c>
      <c r="K184" s="50"/>
      <c r="L184" s="50"/>
      <c r="N184" s="385">
        <f ca="1">ROUND((1-F83)*(F89+F90),8)</f>
        <v>0.10541649</v>
      </c>
      <c r="O184" s="385">
        <f ca="1">ROUND($F$15*$F$21*$F$69/$F$76*(1-$F$83)*($F$89+$F$90),8)</f>
        <v>4.8152229999999997E-2</v>
      </c>
      <c r="P184" s="62">
        <f t="shared" ref="P184:P195" ca="1" si="31">ROUND($F$16*$F27*$F55/$F$76*(1-$F$83)*($F$89+$F$90),8)</f>
        <v>2.303206E-2</v>
      </c>
      <c r="Q184" s="50"/>
      <c r="R184" s="50"/>
      <c r="S184" s="309"/>
      <c r="T184" s="309"/>
      <c r="U184" s="309"/>
      <c r="V184" s="309"/>
      <c r="W184" s="309"/>
      <c r="X184" s="309"/>
    </row>
    <row r="185" spans="2:24">
      <c r="B185" s="3" t="s">
        <v>175</v>
      </c>
      <c r="H185" s="384"/>
      <c r="I185" s="385"/>
      <c r="J185" s="95">
        <f t="shared" ca="1" si="30"/>
        <v>4.461797E-2</v>
      </c>
      <c r="K185" s="50"/>
      <c r="L185" s="50"/>
      <c r="N185" s="385"/>
      <c r="O185" s="385"/>
      <c r="P185" s="62">
        <f t="shared" ca="1" si="31"/>
        <v>1.8595469999999999E-2</v>
      </c>
      <c r="Q185" s="50"/>
      <c r="R185" s="50"/>
      <c r="S185" s="309"/>
      <c r="T185" s="309"/>
      <c r="U185" s="309"/>
      <c r="V185" s="309"/>
      <c r="W185" s="309"/>
      <c r="X185" s="309"/>
    </row>
    <row r="186" spans="2:24">
      <c r="B186" s="3" t="s">
        <v>176</v>
      </c>
      <c r="H186" s="384"/>
      <c r="I186" s="385"/>
      <c r="J186" s="95">
        <f t="shared" ca="1" si="30"/>
        <v>3.8635849999999999E-2</v>
      </c>
      <c r="K186" s="50"/>
      <c r="L186" s="50"/>
      <c r="N186" s="385"/>
      <c r="O186" s="385"/>
      <c r="P186" s="62">
        <f t="shared" ca="1" si="31"/>
        <v>1.61023E-2</v>
      </c>
      <c r="Q186" s="50"/>
      <c r="R186" s="50"/>
      <c r="S186" s="309"/>
      <c r="T186" s="309"/>
      <c r="U186" s="309"/>
      <c r="V186" s="309"/>
      <c r="W186" s="309"/>
      <c r="X186" s="309"/>
    </row>
    <row r="187" spans="2:24">
      <c r="B187" s="3" t="s">
        <v>177</v>
      </c>
      <c r="H187" s="384"/>
      <c r="I187" s="385">
        <f ca="1">ROUND($F$15*$F$22*$F$70/$F$76*(1-$F$83)*($F$88+$F$89),8)</f>
        <v>6.1799630000000001E-2</v>
      </c>
      <c r="J187" s="95">
        <f t="shared" ca="1" si="30"/>
        <v>2.7878440000000001E-2</v>
      </c>
      <c r="K187" s="50"/>
      <c r="L187" s="50"/>
      <c r="N187" s="385"/>
      <c r="O187" s="385">
        <f ca="1">ROUND($F$15*$F$22*$F$70/$F$76*(1-$F$83)*($F$89+$F$90),8)</f>
        <v>2.5756279999999999E-2</v>
      </c>
      <c r="P187" s="62">
        <f t="shared" ca="1" si="31"/>
        <v>1.161892E-2</v>
      </c>
      <c r="Q187" s="50"/>
      <c r="R187" s="50"/>
      <c r="S187" s="309"/>
      <c r="T187" s="309"/>
      <c r="U187" s="309"/>
      <c r="V187" s="309"/>
      <c r="W187" s="309"/>
      <c r="X187" s="309"/>
    </row>
    <row r="188" spans="2:24">
      <c r="B188" s="3" t="s">
        <v>178</v>
      </c>
      <c r="H188" s="384"/>
      <c r="I188" s="385"/>
      <c r="J188" s="95">
        <f t="shared" ca="1" si="30"/>
        <v>2.5520930000000001E-2</v>
      </c>
      <c r="K188" s="50"/>
      <c r="L188" s="50"/>
      <c r="N188" s="385"/>
      <c r="O188" s="385"/>
      <c r="P188" s="62">
        <f t="shared" ca="1" si="31"/>
        <v>1.0636380000000001E-2</v>
      </c>
      <c r="Q188" s="50"/>
      <c r="R188" s="50"/>
      <c r="S188" s="309"/>
      <c r="T188" s="309"/>
      <c r="U188" s="309"/>
      <c r="V188" s="309"/>
      <c r="W188" s="309"/>
      <c r="X188" s="309"/>
    </row>
    <row r="189" spans="2:24">
      <c r="B189" s="3" t="s">
        <v>179</v>
      </c>
      <c r="H189" s="384"/>
      <c r="I189" s="385"/>
      <c r="J189" s="95">
        <f t="shared" ca="1" si="30"/>
        <v>2.073732E-2</v>
      </c>
      <c r="K189" s="50"/>
      <c r="L189" s="50"/>
      <c r="N189" s="385"/>
      <c r="O189" s="385"/>
      <c r="P189" s="62">
        <f t="shared" ca="1" si="31"/>
        <v>8.6427099999999996E-3</v>
      </c>
      <c r="Q189" s="50"/>
      <c r="R189" s="50"/>
      <c r="S189" s="309"/>
      <c r="T189" s="309"/>
      <c r="U189" s="309"/>
      <c r="V189" s="309"/>
      <c r="W189" s="309"/>
      <c r="X189" s="309"/>
    </row>
    <row r="190" spans="2:24">
      <c r="B190" s="3" t="s">
        <v>180</v>
      </c>
      <c r="H190" s="384"/>
      <c r="I190" s="385">
        <f ca="1">ROUND($F$15*$F$23*$F$71/$F$76*(1-$F$83)*($F$88+$F$89),8)</f>
        <v>5.0126440000000001E-2</v>
      </c>
      <c r="J190" s="95">
        <f t="shared" ca="1" si="30"/>
        <v>2.0236290000000001E-2</v>
      </c>
      <c r="K190" s="50"/>
      <c r="L190" s="50"/>
      <c r="N190" s="385"/>
      <c r="O190" s="385">
        <f ca="1">ROUND($F$15*$F$23*$F$71/$F$76*(1-$F$83)*($F$89+$F$90),8)</f>
        <v>2.0891239999999998E-2</v>
      </c>
      <c r="P190" s="62">
        <f t="shared" ca="1" si="31"/>
        <v>8.4338999999999994E-3</v>
      </c>
      <c r="Q190" s="50"/>
      <c r="R190" s="50"/>
      <c r="S190" s="309"/>
      <c r="T190" s="309"/>
      <c r="U190" s="309"/>
      <c r="V190" s="309"/>
      <c r="W190" s="309"/>
      <c r="X190" s="309"/>
    </row>
    <row r="191" spans="2:24">
      <c r="B191" s="3" t="s">
        <v>181</v>
      </c>
      <c r="H191" s="384"/>
      <c r="I191" s="385"/>
      <c r="J191" s="95">
        <f t="shared" ca="1" si="30"/>
        <v>1.923737E-2</v>
      </c>
      <c r="K191" s="50"/>
      <c r="L191" s="50"/>
      <c r="N191" s="385"/>
      <c r="O191" s="385"/>
      <c r="P191" s="62">
        <f t="shared" ca="1" si="31"/>
        <v>8.0175699999999999E-3</v>
      </c>
      <c r="Q191" s="50"/>
      <c r="R191" s="50"/>
      <c r="S191" s="309"/>
      <c r="T191" s="309"/>
      <c r="U191" s="309"/>
      <c r="V191" s="309"/>
      <c r="W191" s="309"/>
      <c r="X191" s="309"/>
    </row>
    <row r="192" spans="2:24">
      <c r="B192" s="3" t="s">
        <v>182</v>
      </c>
      <c r="H192" s="384"/>
      <c r="I192" s="385"/>
      <c r="J192" s="95">
        <f t="shared" ca="1" si="30"/>
        <v>2.0674950000000001E-2</v>
      </c>
      <c r="K192" s="50"/>
      <c r="L192" s="50"/>
      <c r="N192" s="385"/>
      <c r="O192" s="385"/>
      <c r="P192" s="62">
        <f t="shared" ca="1" si="31"/>
        <v>8.6167099999999996E-3</v>
      </c>
      <c r="Q192" s="50"/>
      <c r="R192" s="50"/>
      <c r="S192" s="309"/>
      <c r="T192" s="309"/>
      <c r="U192" s="309"/>
      <c r="V192" s="309"/>
      <c r="W192" s="309"/>
      <c r="X192" s="309"/>
    </row>
    <row r="193" spans="2:24">
      <c r="B193" s="3" t="s">
        <v>183</v>
      </c>
      <c r="H193" s="384"/>
      <c r="I193" s="385">
        <f ca="1">ROUND($F$15*$F$24*$F$72/$F$76*(1-$F$83)*($F$88+$F$89),8)</f>
        <v>8.8059960000000007E-2</v>
      </c>
      <c r="J193" s="95">
        <f t="shared" ca="1" si="30"/>
        <v>2.452201E-2</v>
      </c>
      <c r="K193" s="50"/>
      <c r="L193" s="50"/>
      <c r="N193" s="385"/>
      <c r="O193" s="385">
        <f ca="1">ROUND($F$15*$F$24*$F$72/$F$76*(1-$F$83)*($F$89+$F$90),8)</f>
        <v>3.6700820000000002E-2</v>
      </c>
      <c r="P193" s="62">
        <f t="shared" ca="1" si="31"/>
        <v>1.022006E-2</v>
      </c>
      <c r="Q193" s="50"/>
      <c r="R193" s="50"/>
      <c r="S193" s="309"/>
      <c r="T193" s="309"/>
      <c r="U193" s="309"/>
      <c r="V193" s="309"/>
      <c r="W193" s="309"/>
      <c r="X193" s="309"/>
    </row>
    <row r="194" spans="2:24">
      <c r="B194" s="3" t="s">
        <v>184</v>
      </c>
      <c r="H194" s="384"/>
      <c r="I194" s="385"/>
      <c r="J194" s="95">
        <f t="shared" ca="1" si="30"/>
        <v>3.5237850000000001E-2</v>
      </c>
      <c r="K194" s="50"/>
      <c r="L194" s="50"/>
      <c r="N194" s="385"/>
      <c r="O194" s="385"/>
      <c r="P194" s="62">
        <f t="shared" ca="1" si="31"/>
        <v>1.468611E-2</v>
      </c>
      <c r="Q194" s="50"/>
      <c r="R194" s="50"/>
      <c r="S194" s="309"/>
      <c r="T194" s="309"/>
      <c r="U194" s="309"/>
      <c r="V194" s="309"/>
      <c r="W194" s="309"/>
      <c r="X194" s="309"/>
    </row>
    <row r="195" spans="2:24">
      <c r="B195" s="3" t="s">
        <v>185</v>
      </c>
      <c r="H195" s="384"/>
      <c r="I195" s="385"/>
      <c r="J195" s="95">
        <f t="shared" ca="1" si="30"/>
        <v>4.5886120000000002E-2</v>
      </c>
      <c r="K195" s="50"/>
      <c r="L195" s="50"/>
      <c r="N195" s="385"/>
      <c r="O195" s="385"/>
      <c r="P195" s="62">
        <f t="shared" ca="1" si="31"/>
        <v>1.9123999999999999E-2</v>
      </c>
      <c r="Q195" s="50"/>
      <c r="R195" s="50"/>
      <c r="S195" s="309"/>
      <c r="T195" s="309"/>
      <c r="U195" s="309"/>
      <c r="V195" s="309"/>
      <c r="W195" s="309"/>
      <c r="X195" s="309"/>
    </row>
  </sheetData>
  <mergeCells count="74">
    <mergeCell ref="H150:H161"/>
    <mergeCell ref="I150:I152"/>
    <mergeCell ref="N150:N161"/>
    <mergeCell ref="O150:O152"/>
    <mergeCell ref="I153:I155"/>
    <mergeCell ref="O153:O155"/>
    <mergeCell ref="I156:I158"/>
    <mergeCell ref="O156:O158"/>
    <mergeCell ref="I159:I161"/>
    <mergeCell ref="O159:O161"/>
    <mergeCell ref="I136:I138"/>
    <mergeCell ref="O136:O138"/>
    <mergeCell ref="I139:I141"/>
    <mergeCell ref="O139:O141"/>
    <mergeCell ref="I142:I144"/>
    <mergeCell ref="O142:O144"/>
    <mergeCell ref="H184:H195"/>
    <mergeCell ref="I184:I186"/>
    <mergeCell ref="N184:N195"/>
    <mergeCell ref="O184:O186"/>
    <mergeCell ref="I187:I189"/>
    <mergeCell ref="O187:O189"/>
    <mergeCell ref="I190:I192"/>
    <mergeCell ref="O190:O192"/>
    <mergeCell ref="I193:I195"/>
    <mergeCell ref="O193:O195"/>
    <mergeCell ref="I106:I108"/>
    <mergeCell ref="O106:O108"/>
    <mergeCell ref="H167:H178"/>
    <mergeCell ref="I167:I169"/>
    <mergeCell ref="N167:N178"/>
    <mergeCell ref="O167:O169"/>
    <mergeCell ref="I170:I172"/>
    <mergeCell ref="O170:O172"/>
    <mergeCell ref="I173:I175"/>
    <mergeCell ref="O173:O175"/>
    <mergeCell ref="I176:I178"/>
    <mergeCell ref="O176:O178"/>
    <mergeCell ref="H133:H144"/>
    <mergeCell ref="I133:I135"/>
    <mergeCell ref="N133:N144"/>
    <mergeCell ref="O133:O135"/>
    <mergeCell ref="Z97:AB108"/>
    <mergeCell ref="T115:V126"/>
    <mergeCell ref="B5:D5"/>
    <mergeCell ref="H115:H126"/>
    <mergeCell ref="I115:I117"/>
    <mergeCell ref="N115:N126"/>
    <mergeCell ref="O115:O117"/>
    <mergeCell ref="I118:I120"/>
    <mergeCell ref="O118:O120"/>
    <mergeCell ref="I121:I123"/>
    <mergeCell ref="O121:O123"/>
    <mergeCell ref="I124:I126"/>
    <mergeCell ref="O124:O126"/>
    <mergeCell ref="H97:H108"/>
    <mergeCell ref="I97:I99"/>
    <mergeCell ref="N97:N108"/>
    <mergeCell ref="B8:D8"/>
    <mergeCell ref="T133:T144"/>
    <mergeCell ref="U133:U135"/>
    <mergeCell ref="U136:U138"/>
    <mergeCell ref="U139:U141"/>
    <mergeCell ref="U142:U144"/>
    <mergeCell ref="T97:T108"/>
    <mergeCell ref="U97:U99"/>
    <mergeCell ref="U100:U102"/>
    <mergeCell ref="U103:U105"/>
    <mergeCell ref="U106:U108"/>
    <mergeCell ref="O97:O99"/>
    <mergeCell ref="I100:I102"/>
    <mergeCell ref="O100:O102"/>
    <mergeCell ref="I103:I105"/>
    <mergeCell ref="O103:O105"/>
  </mergeCells>
  <phoneticPr fontId="40" type="noConversion"/>
  <pageMargins left="0.7" right="0.7" top="0.75" bottom="0.75" header="0.3" footer="0.3"/>
  <pageSetup paperSize="9"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EC6E08B-FD95-4AF5-B252-B9BD0519008B}">
          <x14:formula1>
            <xm:f>'2. Parameters'!$B$192:$B$209</xm:f>
          </x14:formula1>
          <xm:sqref>H5:J5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pageSetUpPr fitToPage="1"/>
  </sheetPr>
  <dimension ref="B2:X112"/>
  <sheetViews>
    <sheetView showGridLines="0" zoomScale="80" zoomScaleNormal="80" workbookViewId="0">
      <pane xSplit="6" ySplit="10" topLeftCell="G11" activePane="bottomRight" state="frozen"/>
      <selection pane="topRight" activeCell="C40" sqref="C40"/>
      <selection pane="bottomLeft" activeCell="C40" sqref="C40"/>
      <selection pane="bottomRight"/>
    </sheetView>
  </sheetViews>
  <sheetFormatPr defaultColWidth="9.140625" defaultRowHeight="12.75"/>
  <cols>
    <col min="1" max="1" width="2.5703125" style="3" customWidth="1"/>
    <col min="2" max="2" width="45.5703125" style="3" customWidth="1"/>
    <col min="3" max="5" width="2.5703125" style="3" customWidth="1"/>
    <col min="6" max="6" width="25.5703125" style="3" customWidth="1"/>
    <col min="7" max="7" width="2.5703125" style="3" customWidth="1"/>
    <col min="8" max="8" width="17.42578125" style="3" bestFit="1" customWidth="1"/>
    <col min="9" max="9" width="21.5703125" style="3" bestFit="1" customWidth="1"/>
    <col min="10" max="10" width="20" style="3" bestFit="1" customWidth="1"/>
    <col min="11" max="11" width="17" style="3" bestFit="1" customWidth="1"/>
    <col min="12" max="12" width="16.5703125" style="3" bestFit="1" customWidth="1"/>
    <col min="13" max="13" width="18.5703125" style="3" customWidth="1"/>
    <col min="14" max="14" width="17.42578125" style="3" bestFit="1" customWidth="1"/>
    <col min="15" max="15" width="21.5703125" style="3" bestFit="1" customWidth="1"/>
    <col min="16" max="16" width="20" style="3" bestFit="1" customWidth="1"/>
    <col min="17" max="17" width="17" style="3" bestFit="1" customWidth="1"/>
    <col min="18" max="18" width="16.5703125" style="3" bestFit="1" customWidth="1"/>
    <col min="19" max="19" width="15.5703125" style="3" customWidth="1"/>
    <col min="20" max="20" width="17.85546875" style="3" bestFit="1" customWidth="1"/>
    <col min="21" max="34" width="13.5703125" style="3" customWidth="1"/>
    <col min="35" max="16384" width="9.140625" style="3"/>
  </cols>
  <sheetData>
    <row r="2" spans="2:24" s="12" customFormat="1" ht="18">
      <c r="B2" s="12" t="s">
        <v>151</v>
      </c>
    </row>
    <row r="4" spans="2:24">
      <c r="B4" s="16" t="s">
        <v>152</v>
      </c>
      <c r="C4" s="2"/>
      <c r="D4" s="2"/>
      <c r="E4" s="2"/>
    </row>
    <row r="5" spans="2:24" ht="91.5" customHeight="1">
      <c r="B5" s="373" t="s">
        <v>153</v>
      </c>
      <c r="C5" s="380"/>
      <c r="D5" s="380"/>
      <c r="E5" s="380"/>
      <c r="F5" s="380"/>
    </row>
    <row r="6" spans="2:24">
      <c r="B6" s="1"/>
      <c r="C6" s="127"/>
      <c r="D6" s="127"/>
      <c r="E6" s="127"/>
      <c r="F6" s="127"/>
    </row>
    <row r="7" spans="2:24">
      <c r="B7" s="17" t="s">
        <v>154</v>
      </c>
      <c r="E7" s="127"/>
      <c r="F7" s="127"/>
    </row>
    <row r="8" spans="2:24" ht="79.5" customHeight="1">
      <c r="B8" s="373" t="s">
        <v>155</v>
      </c>
      <c r="C8" s="373"/>
      <c r="D8" s="373"/>
      <c r="H8" s="344" t="s">
        <v>156</v>
      </c>
      <c r="J8" s="344" t="s">
        <v>1163</v>
      </c>
      <c r="K8" s="314"/>
    </row>
    <row r="9" spans="2:24">
      <c r="B9" s="4"/>
    </row>
    <row r="10" spans="2:24" s="8" customFormat="1" ht="12.75" customHeight="1">
      <c r="B10" s="8" t="s">
        <v>158</v>
      </c>
    </row>
    <row r="12" spans="2:24" s="39" customFormat="1" ht="12.75" customHeight="1">
      <c r="B12" s="39" t="s">
        <v>159</v>
      </c>
      <c r="H12" s="39" t="s">
        <v>160</v>
      </c>
      <c r="N12" s="39" t="s">
        <v>161</v>
      </c>
      <c r="T12" s="39" t="s">
        <v>162</v>
      </c>
    </row>
    <row r="13" spans="2:24" s="42" customFormat="1">
      <c r="B13" s="42" t="s">
        <v>163</v>
      </c>
      <c r="H13" s="42" t="s">
        <v>164</v>
      </c>
      <c r="I13" s="42" t="s">
        <v>165</v>
      </c>
      <c r="J13" s="42" t="s">
        <v>166</v>
      </c>
      <c r="K13" s="42" t="s">
        <v>167</v>
      </c>
      <c r="L13" s="42" t="s">
        <v>168</v>
      </c>
      <c r="N13" s="42" t="s">
        <v>164</v>
      </c>
      <c r="O13" s="42" t="s">
        <v>165</v>
      </c>
      <c r="P13" s="42" t="s">
        <v>166</v>
      </c>
      <c r="Q13" s="42" t="s">
        <v>167</v>
      </c>
      <c r="R13" s="42" t="s">
        <v>168</v>
      </c>
      <c r="T13" s="42" t="s">
        <v>164</v>
      </c>
      <c r="U13" s="42" t="s">
        <v>165</v>
      </c>
      <c r="V13" s="42" t="s">
        <v>166</v>
      </c>
      <c r="W13" s="42" t="s">
        <v>167</v>
      </c>
      <c r="X13" s="42" t="s">
        <v>168</v>
      </c>
    </row>
    <row r="14" spans="2:24" s="40" customFormat="1">
      <c r="H14" s="40" t="s">
        <v>169</v>
      </c>
      <c r="I14" s="40" t="s">
        <v>170</v>
      </c>
      <c r="J14" s="40" t="s">
        <v>171</v>
      </c>
      <c r="K14" s="40" t="s">
        <v>172</v>
      </c>
      <c r="L14" s="40" t="s">
        <v>173</v>
      </c>
      <c r="N14" s="40" t="s">
        <v>169</v>
      </c>
      <c r="O14" s="40" t="s">
        <v>170</v>
      </c>
      <c r="P14" s="40" t="s">
        <v>171</v>
      </c>
      <c r="Q14" s="40" t="s">
        <v>172</v>
      </c>
      <c r="R14" s="40" t="s">
        <v>173</v>
      </c>
      <c r="T14" s="40" t="s">
        <v>169</v>
      </c>
      <c r="U14" s="40" t="s">
        <v>170</v>
      </c>
      <c r="V14" s="40" t="s">
        <v>171</v>
      </c>
      <c r="W14" s="40" t="s">
        <v>172</v>
      </c>
      <c r="X14" s="40" t="s">
        <v>173</v>
      </c>
    </row>
    <row r="16" spans="2:24">
      <c r="B16" s="88" t="s">
        <v>174</v>
      </c>
      <c r="C16" s="88"/>
      <c r="D16" s="88"/>
      <c r="E16" s="88"/>
      <c r="F16" s="88"/>
      <c r="G16" s="88"/>
      <c r="H16" s="376">
        <f ca="1">'28. Entry- en exittarieven '!H97</f>
        <v>3.7495467800000002</v>
      </c>
      <c r="I16" s="375">
        <f ca="1">'28. Entry- en exittarieven '!I97</f>
        <v>1.71272106</v>
      </c>
      <c r="J16" s="248">
        <f ca="1">'28. Entry- en exittarieven '!J97</f>
        <v>0.81922461000000002</v>
      </c>
      <c r="K16" s="248">
        <f ca="1">'28. Entry- en exittarieven '!K97</f>
        <v>3.1873720000000001E-2</v>
      </c>
      <c r="L16" s="280">
        <f ca="1">'28. Entry- en exittarieven '!L97</f>
        <v>1.3280799999999999E-3</v>
      </c>
      <c r="M16" s="252"/>
      <c r="N16" s="376">
        <f ca="1">'28. Entry- en exittarieven '!N97</f>
        <v>0.93738668999999997</v>
      </c>
      <c r="O16" s="375">
        <f ca="1">'28. Entry- en exittarieven '!O97</f>
        <v>0.42818025999999998</v>
      </c>
      <c r="P16" s="248">
        <f ca="1">'28. Entry- en exittarieven '!P97</f>
        <v>0.20480614999999999</v>
      </c>
      <c r="Q16" s="248">
        <f ca="1">'28. Entry- en exittarieven '!Q97</f>
        <v>7.9684300000000003E-3</v>
      </c>
      <c r="R16" s="288">
        <f ca="1">'28. Entry- en exittarieven '!R97</f>
        <v>3.3201999999999998E-4</v>
      </c>
      <c r="T16" s="375">
        <f ca="1">'28. Entry- en exittarieven '!T97</f>
        <v>2.99963742</v>
      </c>
      <c r="U16" s="375">
        <f ca="1">'28. Entry- en exittarieven '!U97</f>
        <v>1.37017685</v>
      </c>
      <c r="V16" s="62">
        <f ca="1">'28. Entry- en exittarieven '!V97</f>
        <v>0.65537968999999996</v>
      </c>
      <c r="W16" s="62">
        <f ca="1">'28. Entry- en exittarieven '!W97</f>
        <v>2.5498969999999999E-2</v>
      </c>
      <c r="X16" s="62">
        <f ca="1">'28. Entry- en exittarieven '!X97</f>
        <v>1.0624599999999999E-3</v>
      </c>
    </row>
    <row r="17" spans="2:24">
      <c r="B17" s="88" t="s">
        <v>175</v>
      </c>
      <c r="C17" s="88"/>
      <c r="D17" s="88"/>
      <c r="E17" s="88"/>
      <c r="F17" s="88"/>
      <c r="G17" s="88"/>
      <c r="H17" s="376"/>
      <c r="I17" s="375"/>
      <c r="J17" s="248">
        <f ca="1">'28. Entry- en exittarieven '!J98</f>
        <v>0.66142005000000004</v>
      </c>
      <c r="K17" s="248">
        <f ca="1">'28. Entry- en exittarieven '!K98</f>
        <v>2.849399E-2</v>
      </c>
      <c r="L17" s="280">
        <f ca="1">'28. Entry- en exittarieven '!L98</f>
        <v>1.1872499999999999E-3</v>
      </c>
      <c r="M17" s="252"/>
      <c r="N17" s="376"/>
      <c r="O17" s="375"/>
      <c r="P17" s="248">
        <f ca="1">'28. Entry- en exittarieven '!P98</f>
        <v>0.16535501</v>
      </c>
      <c r="Q17" s="248">
        <f ca="1">'28. Entry- en exittarieven '!Q98</f>
        <v>7.1234999999999996E-3</v>
      </c>
      <c r="R17" s="288">
        <f ca="1">'28. Entry- en exittarieven '!R98</f>
        <v>2.9681999999999999E-4</v>
      </c>
      <c r="T17" s="375"/>
      <c r="U17" s="375"/>
      <c r="V17" s="62">
        <f ca="1">'28. Entry- en exittarieven '!V98</f>
        <v>0.52913604000000003</v>
      </c>
      <c r="W17" s="62">
        <f ca="1">'28. Entry- en exittarieven '!W98</f>
        <v>2.279519E-2</v>
      </c>
      <c r="X17" s="62">
        <f ca="1">'28. Entry- en exittarieven '!X98</f>
        <v>9.498000000000001E-4</v>
      </c>
    </row>
    <row r="18" spans="2:24">
      <c r="B18" s="88" t="s">
        <v>176</v>
      </c>
      <c r="C18" s="88"/>
      <c r="D18" s="88"/>
      <c r="E18" s="88"/>
      <c r="F18" s="88"/>
      <c r="G18" s="88"/>
      <c r="H18" s="376"/>
      <c r="I18" s="375"/>
      <c r="J18" s="248">
        <f ca="1">'28. Entry- en exittarieven '!J99</f>
        <v>0.57274069999999999</v>
      </c>
      <c r="K18" s="248">
        <f ca="1">'28. Entry- en exittarieven '!K99</f>
        <v>2.2273850000000001E-2</v>
      </c>
      <c r="L18" s="280">
        <f ca="1">'28. Entry- en exittarieven '!L99</f>
        <v>9.2808000000000007E-4</v>
      </c>
      <c r="M18" s="252"/>
      <c r="N18" s="376"/>
      <c r="O18" s="375"/>
      <c r="P18" s="248">
        <f ca="1">'28. Entry- en exittarieven '!P99</f>
        <v>0.14318518</v>
      </c>
      <c r="Q18" s="248">
        <f ca="1">'28. Entry- en exittarieven '!Q99</f>
        <v>5.5684599999999999E-3</v>
      </c>
      <c r="R18" s="288">
        <f ca="1">'28. Entry- en exittarieven '!R99</f>
        <v>2.3201999999999999E-4</v>
      </c>
      <c r="T18" s="375"/>
      <c r="U18" s="375"/>
      <c r="V18" s="62">
        <f ca="1">'28. Entry- en exittarieven '!V99</f>
        <v>0.45819256000000003</v>
      </c>
      <c r="W18" s="62">
        <f ca="1">'28. Entry- en exittarieven '!W99</f>
        <v>1.7819080000000001E-2</v>
      </c>
      <c r="X18" s="62">
        <f ca="1">'28. Entry- en exittarieven '!X99</f>
        <v>7.4247000000000007E-4</v>
      </c>
    </row>
    <row r="19" spans="2:24">
      <c r="B19" s="88" t="s">
        <v>177</v>
      </c>
      <c r="C19" s="88"/>
      <c r="D19" s="88"/>
      <c r="E19" s="88"/>
      <c r="F19" s="88"/>
      <c r="G19" s="88"/>
      <c r="H19" s="376"/>
      <c r="I19" s="375">
        <f ca="1">'28. Entry- en exittarieven '!I100</f>
        <v>0.91612214000000003</v>
      </c>
      <c r="J19" s="248">
        <f ca="1">'28. Entry- en exittarieven '!J100</f>
        <v>0.41327195999999999</v>
      </c>
      <c r="K19" s="248">
        <f ca="1">'28. Entry- en exittarieven '!K100</f>
        <v>1.6611009999999999E-2</v>
      </c>
      <c r="L19" s="280">
        <f ca="1">'28. Entry- en exittarieven '!L100</f>
        <v>6.9213E-4</v>
      </c>
      <c r="M19" s="252"/>
      <c r="N19" s="376"/>
      <c r="O19" s="375">
        <f ca="1">'28. Entry- en exittarieven '!O100</f>
        <v>0.22903054</v>
      </c>
      <c r="P19" s="248">
        <f ca="1">'28. Entry- en exittarieven '!P100</f>
        <v>0.10331799</v>
      </c>
      <c r="Q19" s="248">
        <f ca="1">'28. Entry- en exittarieven '!Q100</f>
        <v>4.1527500000000002E-3</v>
      </c>
      <c r="R19" s="288">
        <f ca="1">'28. Entry- en exittarieven '!R100</f>
        <v>1.7303999999999998E-4</v>
      </c>
      <c r="T19" s="375"/>
      <c r="U19" s="375">
        <f ca="1">'28. Entry- en exittarieven '!U100</f>
        <v>0.73289771000000004</v>
      </c>
      <c r="V19" s="62">
        <f ca="1">'28. Entry- en exittarieven '!V100</f>
        <v>0.33061757000000003</v>
      </c>
      <c r="W19" s="62">
        <f ca="1">'28. Entry- en exittarieven '!W100</f>
        <v>1.32888E-2</v>
      </c>
      <c r="X19" s="62">
        <f ca="1">'28. Entry- en exittarieven '!X100</f>
        <v>5.5371000000000001E-4</v>
      </c>
    </row>
    <row r="20" spans="2:24">
      <c r="B20" s="88" t="s">
        <v>178</v>
      </c>
      <c r="C20" s="88"/>
      <c r="D20" s="88"/>
      <c r="E20" s="88"/>
      <c r="F20" s="88"/>
      <c r="G20" s="88"/>
      <c r="H20" s="376"/>
      <c r="I20" s="375"/>
      <c r="J20" s="248">
        <f ca="1">'28. Entry- en exittarieven '!J101</f>
        <v>0.37832412999999998</v>
      </c>
      <c r="K20" s="248">
        <f ca="1">'28. Entry- en exittarieven '!K101</f>
        <v>1.4723389999999999E-2</v>
      </c>
      <c r="L20" s="280">
        <f ca="1">'28. Entry- en exittarieven '!L101</f>
        <v>6.1348000000000001E-4</v>
      </c>
      <c r="M20" s="252"/>
      <c r="N20" s="376"/>
      <c r="O20" s="375"/>
      <c r="P20" s="248">
        <f ca="1">'28. Entry- en exittarieven '!P101</f>
        <v>9.4581029999999996E-2</v>
      </c>
      <c r="Q20" s="248">
        <f ca="1">'28. Entry- en exittarieven '!Q101</f>
        <v>3.6808499999999998E-3</v>
      </c>
      <c r="R20" s="288">
        <f ca="1">'28. Entry- en exittarieven '!R101</f>
        <v>1.5337E-4</v>
      </c>
      <c r="T20" s="375"/>
      <c r="U20" s="375"/>
      <c r="V20" s="62">
        <f ca="1">'28. Entry- en exittarieven '!V101</f>
        <v>0.30265931000000001</v>
      </c>
      <c r="W20" s="62">
        <f ca="1">'28. Entry- en exittarieven '!W101</f>
        <v>1.177871E-2</v>
      </c>
      <c r="X20" s="62">
        <f ca="1">'28. Entry- en exittarieven '!X101</f>
        <v>4.9078000000000001E-4</v>
      </c>
    </row>
    <row r="21" spans="2:24">
      <c r="B21" s="88" t="s">
        <v>179</v>
      </c>
      <c r="C21" s="88"/>
      <c r="D21" s="88"/>
      <c r="E21" s="88"/>
      <c r="F21" s="88"/>
      <c r="G21" s="88"/>
      <c r="H21" s="376"/>
      <c r="I21" s="375"/>
      <c r="J21" s="248">
        <f ca="1">'28. Entry- en exittarieven '!J102</f>
        <v>0.30741147000000002</v>
      </c>
      <c r="K21" s="248">
        <f ca="1">'28. Entry- en exittarieven '!K102</f>
        <v>1.236837E-2</v>
      </c>
      <c r="L21" s="280">
        <f ca="1">'28. Entry- en exittarieven '!L102</f>
        <v>5.1535000000000003E-4</v>
      </c>
      <c r="M21" s="252"/>
      <c r="N21" s="376"/>
      <c r="O21" s="375"/>
      <c r="P21" s="248">
        <f ca="1">'28. Entry- en exittarieven '!P102</f>
        <v>7.6852870000000004E-2</v>
      </c>
      <c r="Q21" s="248">
        <f ca="1">'28. Entry- en exittarieven '!Q102</f>
        <v>3.09209E-3</v>
      </c>
      <c r="R21" s="288">
        <f ca="1">'28. Entry- en exittarieven '!R102</f>
        <v>1.2883999999999999E-4</v>
      </c>
      <c r="T21" s="375"/>
      <c r="U21" s="375"/>
      <c r="V21" s="62">
        <f ca="1">'28. Entry- en exittarieven '!V102</f>
        <v>0.24592918</v>
      </c>
      <c r="W21" s="62">
        <f ca="1">'28. Entry- en exittarieven '!W102</f>
        <v>9.8946899999999994E-3</v>
      </c>
      <c r="X21" s="62">
        <f ca="1">'28. Entry- en exittarieven '!X102</f>
        <v>4.1228E-4</v>
      </c>
    </row>
    <row r="22" spans="2:24">
      <c r="B22" s="88" t="s">
        <v>180</v>
      </c>
      <c r="C22" s="88"/>
      <c r="D22" s="88"/>
      <c r="E22" s="88"/>
      <c r="F22" s="88"/>
      <c r="G22" s="88"/>
      <c r="H22" s="376"/>
      <c r="I22" s="375">
        <f ca="1">'28. Entry- en exittarieven '!I103</f>
        <v>0.74307798999999997</v>
      </c>
      <c r="J22" s="248">
        <f ca="1">'28. Entry- en exittarieven '!J103</f>
        <v>0.29998428999999999</v>
      </c>
      <c r="K22" s="248">
        <f ca="1">'28. Entry- en exittarieven '!K103</f>
        <v>1.1667250000000001E-2</v>
      </c>
      <c r="L22" s="280">
        <f ca="1">'28. Entry- en exittarieven '!L103</f>
        <v>4.8613999999999998E-4</v>
      </c>
      <c r="M22" s="252"/>
      <c r="N22" s="376"/>
      <c r="O22" s="375">
        <f ca="1">'28. Entry- en exittarieven '!O103</f>
        <v>0.1857695</v>
      </c>
      <c r="P22" s="248">
        <f ca="1">'28. Entry- en exittarieven '!P103</f>
        <v>7.4996069999999998E-2</v>
      </c>
      <c r="Q22" s="248">
        <f ca="1">'28. Entry- en exittarieven '!Q103</f>
        <v>2.9168100000000001E-3</v>
      </c>
      <c r="R22" s="288">
        <f ca="1">'28. Entry- en exittarieven '!R103</f>
        <v>1.2153999999999999E-4</v>
      </c>
      <c r="T22" s="375"/>
      <c r="U22" s="375">
        <f ca="1">'28. Entry- en exittarieven '!U103</f>
        <v>0.59446239000000001</v>
      </c>
      <c r="V22" s="62">
        <f ca="1">'28. Entry- en exittarieven '!V103</f>
        <v>0.23998743</v>
      </c>
      <c r="W22" s="62">
        <f ca="1">'28. Entry- en exittarieven '!W103</f>
        <v>9.3337999999999997E-3</v>
      </c>
      <c r="X22" s="62">
        <f ca="1">'28. Entry- en exittarieven '!X103</f>
        <v>3.8891000000000002E-4</v>
      </c>
    </row>
    <row r="23" spans="2:24">
      <c r="B23" s="88" t="s">
        <v>181</v>
      </c>
      <c r="C23" s="88"/>
      <c r="D23" s="88"/>
      <c r="E23" s="88"/>
      <c r="F23" s="88"/>
      <c r="G23" s="88"/>
      <c r="H23" s="376"/>
      <c r="I23" s="375"/>
      <c r="J23" s="248">
        <f ca="1">'28. Entry- en exittarieven '!J104</f>
        <v>0.28517615000000002</v>
      </c>
      <c r="K23" s="248">
        <f ca="1">'28. Entry- en exittarieven '!K104</f>
        <v>1.110996E-2</v>
      </c>
      <c r="L23" s="280">
        <f ca="1">'28. Entry- en exittarieven '!L104</f>
        <v>4.6292000000000002E-4</v>
      </c>
      <c r="M23" s="252"/>
      <c r="N23" s="376"/>
      <c r="O23" s="375"/>
      <c r="P23" s="248">
        <f ca="1">'28. Entry- en exittarieven '!P104</f>
        <v>7.1294040000000003E-2</v>
      </c>
      <c r="Q23" s="248">
        <f ca="1">'28. Entry- en exittarieven '!Q104</f>
        <v>2.7774900000000001E-3</v>
      </c>
      <c r="R23" s="288">
        <f ca="1">'28. Entry- en exittarieven '!R104</f>
        <v>1.1572999999999999E-4</v>
      </c>
      <c r="T23" s="375"/>
      <c r="U23" s="375"/>
      <c r="V23" s="62">
        <f ca="1">'28. Entry- en exittarieven '!V104</f>
        <v>0.22814092</v>
      </c>
      <c r="W23" s="62">
        <f ca="1">'28. Entry- en exittarieven '!W104</f>
        <v>8.8879700000000002E-3</v>
      </c>
      <c r="X23" s="62">
        <f ca="1">'28. Entry- en exittarieven '!X104</f>
        <v>3.7033999999999998E-4</v>
      </c>
    </row>
    <row r="24" spans="2:24">
      <c r="B24" s="88" t="s">
        <v>182</v>
      </c>
      <c r="C24" s="88"/>
      <c r="D24" s="88"/>
      <c r="E24" s="88"/>
      <c r="F24" s="88"/>
      <c r="G24" s="88"/>
      <c r="H24" s="376"/>
      <c r="I24" s="375"/>
      <c r="J24" s="248">
        <f ca="1">'28. Entry- en exittarieven '!J105</f>
        <v>0.30648692999999999</v>
      </c>
      <c r="K24" s="248">
        <f ca="1">'28. Entry- en exittarieven '!K105</f>
        <v>1.233241E-2</v>
      </c>
      <c r="L24" s="280">
        <f ca="1">'28. Entry- en exittarieven '!L105</f>
        <v>5.138600000000001E-4</v>
      </c>
      <c r="M24" s="252"/>
      <c r="N24" s="376"/>
      <c r="O24" s="375"/>
      <c r="P24" s="248">
        <f ca="1">'28. Entry- en exittarieven '!P105</f>
        <v>7.6621729999999999E-2</v>
      </c>
      <c r="Q24" s="248">
        <f ca="1">'28. Entry- en exittarieven '!Q105</f>
        <v>3.0831000000000001E-3</v>
      </c>
      <c r="R24" s="288">
        <f ca="1">'28. Entry- en exittarieven '!R105</f>
        <v>1.2846999999999999E-4</v>
      </c>
      <c r="T24" s="375"/>
      <c r="U24" s="375"/>
      <c r="V24" s="62">
        <f ca="1">'28. Entry- en exittarieven '!V105</f>
        <v>0.24518954000000001</v>
      </c>
      <c r="W24" s="62">
        <f ca="1">'28. Entry- en exittarieven '!W105</f>
        <v>9.8659300000000002E-3</v>
      </c>
      <c r="X24" s="62">
        <f ca="1">'28. Entry- en exittarieven '!X105</f>
        <v>4.1108999999999997E-4</v>
      </c>
    </row>
    <row r="25" spans="2:24">
      <c r="B25" s="88" t="s">
        <v>183</v>
      </c>
      <c r="C25" s="88"/>
      <c r="D25" s="88"/>
      <c r="E25" s="88"/>
      <c r="F25" s="88"/>
      <c r="G25" s="88"/>
      <c r="H25" s="376"/>
      <c r="I25" s="375">
        <f ca="1">'28. Entry- en exittarieven '!I106</f>
        <v>1.3054072800000001</v>
      </c>
      <c r="J25" s="248">
        <f ca="1">'28. Entry- en exittarieven '!J106</f>
        <v>0.36351599000000001</v>
      </c>
      <c r="K25" s="248">
        <f ca="1">'28. Entry- en exittarieven '!K106</f>
        <v>1.414812E-2</v>
      </c>
      <c r="L25" s="280">
        <f ca="1">'28. Entry- en exittarieven '!L106</f>
        <v>5.8951000000000001E-4</v>
      </c>
      <c r="M25" s="252"/>
      <c r="N25" s="376"/>
      <c r="O25" s="375">
        <f ca="1">'28. Entry- en exittarieven '!O106</f>
        <v>0.32635182000000001</v>
      </c>
      <c r="P25" s="248">
        <f ca="1">'28. Entry- en exittarieven '!P106</f>
        <v>9.0879000000000001E-2</v>
      </c>
      <c r="Q25" s="248">
        <f ca="1">'28. Entry- en exittarieven '!Q106</f>
        <v>3.53703E-3</v>
      </c>
      <c r="R25" s="288">
        <f ca="1">'28. Entry- en exittarieven '!R106</f>
        <v>1.4737999999999999E-4</v>
      </c>
      <c r="T25" s="375"/>
      <c r="U25" s="375">
        <f ca="1">'28. Entry- en exittarieven '!U106</f>
        <v>1.0443258200000001</v>
      </c>
      <c r="V25" s="62">
        <f ca="1">'28. Entry- en exittarieven '!V106</f>
        <v>0.29081278999999999</v>
      </c>
      <c r="W25" s="62">
        <f ca="1">'28. Entry- en exittarieven '!W106</f>
        <v>1.131849E-2</v>
      </c>
      <c r="X25" s="62">
        <f ca="1">'28. Entry- en exittarieven '!X106</f>
        <v>4.7161000000000002E-4</v>
      </c>
    </row>
    <row r="26" spans="2:24">
      <c r="B26" s="88" t="s">
        <v>184</v>
      </c>
      <c r="C26" s="88"/>
      <c r="D26" s="88"/>
      <c r="E26" s="88"/>
      <c r="F26" s="88"/>
      <c r="G26" s="88"/>
      <c r="H26" s="376"/>
      <c r="I26" s="375"/>
      <c r="J26" s="248">
        <f ca="1">'28. Entry- en exittarieven '!J107</f>
        <v>0.52236837000000003</v>
      </c>
      <c r="K26" s="248">
        <f ca="1">'28. Entry- en exittarieven '!K107</f>
        <v>2.0997459999999999E-2</v>
      </c>
      <c r="L26" s="280">
        <f ca="1">'28. Entry- en exittarieven '!L107</f>
        <v>8.7490000000000007E-4</v>
      </c>
      <c r="M26" s="252"/>
      <c r="N26" s="376"/>
      <c r="O26" s="375"/>
      <c r="P26" s="248">
        <f ca="1">'28. Entry- en exittarieven '!P107</f>
        <v>0.13059208999999999</v>
      </c>
      <c r="Q26" s="248">
        <f ca="1">'28. Entry- en exittarieven '!Q107</f>
        <v>5.2493699999999997E-3</v>
      </c>
      <c r="R26" s="288">
        <f ca="1">'28. Entry- en exittarieven '!R107</f>
        <v>2.1872999999999999E-4</v>
      </c>
      <c r="T26" s="375"/>
      <c r="U26" s="375"/>
      <c r="V26" s="62">
        <f ca="1">'28. Entry- en exittarieven '!V107</f>
        <v>0.41789469000000001</v>
      </c>
      <c r="W26" s="62">
        <f ca="1">'28. Entry- en exittarieven '!W107</f>
        <v>1.6797969999999999E-2</v>
      </c>
      <c r="X26" s="62">
        <f ca="1">'28. Entry- en exittarieven '!X107</f>
        <v>6.9992000000000003E-4</v>
      </c>
    </row>
    <row r="27" spans="2:24">
      <c r="B27" s="88" t="s">
        <v>185</v>
      </c>
      <c r="C27" s="88"/>
      <c r="D27" s="88"/>
      <c r="E27" s="88"/>
      <c r="F27" s="88"/>
      <c r="G27" s="88"/>
      <c r="H27" s="376"/>
      <c r="I27" s="375"/>
      <c r="J27" s="248">
        <f ca="1">'28. Entry- en exittarieven '!J108</f>
        <v>0.68021914999999999</v>
      </c>
      <c r="K27" s="248">
        <f ca="1">'28. Entry- en exittarieven '!K108</f>
        <v>2.6462550000000001E-2</v>
      </c>
      <c r="L27" s="280">
        <f ca="1">'28. Entry- en exittarieven '!L108</f>
        <v>1.10261E-3</v>
      </c>
      <c r="M27" s="252"/>
      <c r="N27" s="376"/>
      <c r="O27" s="375"/>
      <c r="P27" s="248">
        <f ca="1">'28. Entry- en exittarieven '!P108</f>
        <v>0.17005479000000001</v>
      </c>
      <c r="Q27" s="248">
        <f ca="1">'28. Entry- en exittarieven '!Q108</f>
        <v>6.6156399999999999E-3</v>
      </c>
      <c r="R27" s="288">
        <f ca="1">'28. Entry- en exittarieven '!R108</f>
        <v>2.7566E-4</v>
      </c>
      <c r="T27" s="375"/>
      <c r="U27" s="375"/>
      <c r="V27" s="62">
        <f ca="1">'28. Entry- en exittarieven '!V108</f>
        <v>0.54417532000000002</v>
      </c>
      <c r="W27" s="62">
        <f ca="1">'28. Entry- en exittarieven '!W108</f>
        <v>2.1170040000000001E-2</v>
      </c>
      <c r="X27" s="62">
        <f ca="1">'28. Entry- en exittarieven '!X108</f>
        <v>8.8209000000000009E-4</v>
      </c>
    </row>
    <row r="28" spans="2:24">
      <c r="B28" s="88"/>
      <c r="C28" s="88"/>
      <c r="D28" s="88"/>
      <c r="E28" s="88"/>
      <c r="F28" s="88"/>
      <c r="G28" s="88"/>
      <c r="H28" s="88"/>
      <c r="I28" s="88"/>
      <c r="J28" s="88"/>
      <c r="K28" s="88"/>
      <c r="L28" s="281"/>
      <c r="M28" s="88"/>
      <c r="N28" s="88"/>
      <c r="O28" s="88"/>
      <c r="P28" s="88"/>
      <c r="Q28" s="88"/>
      <c r="R28" s="289"/>
    </row>
    <row r="29" spans="2:24" s="39" customFormat="1">
      <c r="B29" s="89" t="s">
        <v>186</v>
      </c>
      <c r="C29" s="89"/>
      <c r="D29" s="89"/>
      <c r="E29" s="89"/>
      <c r="F29" s="89"/>
      <c r="G29" s="89"/>
      <c r="H29" s="89" t="s">
        <v>160</v>
      </c>
      <c r="I29" s="89"/>
      <c r="J29" s="89"/>
      <c r="K29" s="89"/>
      <c r="L29" s="282"/>
      <c r="M29" s="89"/>
      <c r="N29" s="89" t="s">
        <v>161</v>
      </c>
      <c r="O29" s="89"/>
      <c r="P29" s="89"/>
      <c r="Q29" s="89"/>
      <c r="R29" s="290"/>
    </row>
    <row r="30" spans="2:24" s="42" customFormat="1">
      <c r="B30" s="90" t="s">
        <v>187</v>
      </c>
      <c r="C30" s="90"/>
      <c r="D30" s="90"/>
      <c r="E30" s="90"/>
      <c r="F30" s="90"/>
      <c r="G30" s="90"/>
      <c r="H30" s="90" t="s">
        <v>164</v>
      </c>
      <c r="I30" s="90" t="s">
        <v>165</v>
      </c>
      <c r="J30" s="90" t="s">
        <v>166</v>
      </c>
      <c r="K30" s="90" t="s">
        <v>167</v>
      </c>
      <c r="L30" s="283" t="s">
        <v>168</v>
      </c>
      <c r="M30" s="90"/>
      <c r="N30" s="90" t="s">
        <v>164</v>
      </c>
      <c r="O30" s="90" t="s">
        <v>165</v>
      </c>
      <c r="P30" s="90" t="s">
        <v>166</v>
      </c>
      <c r="Q30" s="90" t="s">
        <v>167</v>
      </c>
      <c r="R30" s="291" t="s">
        <v>168</v>
      </c>
    </row>
    <row r="31" spans="2:24" s="40" customFormat="1">
      <c r="B31" s="91"/>
      <c r="C31" s="91"/>
      <c r="D31" s="91"/>
      <c r="E31" s="91"/>
      <c r="F31" s="91"/>
      <c r="G31" s="91"/>
      <c r="H31" s="91" t="s">
        <v>169</v>
      </c>
      <c r="I31" s="91" t="s">
        <v>170</v>
      </c>
      <c r="J31" s="91" t="s">
        <v>171</v>
      </c>
      <c r="K31" s="91" t="s">
        <v>172</v>
      </c>
      <c r="L31" s="284" t="s">
        <v>173</v>
      </c>
      <c r="M31" s="91"/>
      <c r="N31" s="91" t="s">
        <v>169</v>
      </c>
      <c r="O31" s="91" t="s">
        <v>170</v>
      </c>
      <c r="P31" s="91" t="s">
        <v>171</v>
      </c>
      <c r="Q31" s="91" t="s">
        <v>172</v>
      </c>
      <c r="R31" s="292" t="s">
        <v>173</v>
      </c>
    </row>
    <row r="32" spans="2:24">
      <c r="B32" s="88"/>
      <c r="C32" s="88"/>
      <c r="D32" s="88"/>
      <c r="E32" s="88"/>
      <c r="F32" s="88"/>
      <c r="G32" s="88"/>
      <c r="H32" s="88"/>
      <c r="I32" s="88"/>
      <c r="J32" s="88"/>
      <c r="K32" s="88"/>
      <c r="L32" s="281"/>
      <c r="M32" s="88"/>
      <c r="N32" s="88"/>
      <c r="O32" s="88"/>
      <c r="P32" s="88"/>
      <c r="Q32" s="88"/>
      <c r="R32" s="289"/>
    </row>
    <row r="33" spans="2:24">
      <c r="B33" s="88" t="s">
        <v>174</v>
      </c>
      <c r="C33" s="88"/>
      <c r="D33" s="88"/>
      <c r="E33" s="88"/>
      <c r="F33" s="88"/>
      <c r="G33" s="88"/>
      <c r="H33" s="376">
        <f ca="1">'28. Entry- en exittarieven '!H115</f>
        <v>3.2782192000000001</v>
      </c>
      <c r="I33" s="375">
        <f ca="1">'28. Entry- en exittarieven '!I115</f>
        <v>1.49742766</v>
      </c>
      <c r="J33" s="248">
        <f ca="1">'28. Entry- en exittarieven '!J115</f>
        <v>0.71624599</v>
      </c>
      <c r="K33" s="248">
        <f ca="1">'28. Entry- en exittarieven '!K115</f>
        <v>2.786711E-2</v>
      </c>
      <c r="L33" s="280">
        <f ca="1">'28. Entry- en exittarieven '!L115</f>
        <v>1.16113E-3</v>
      </c>
      <c r="M33" s="88"/>
      <c r="N33" s="376">
        <f ca="1">'28. Entry- en exittarieven '!N115</f>
        <v>0.81955480000000003</v>
      </c>
      <c r="O33" s="375">
        <f ca="1">'28. Entry- en exittarieven '!O115</f>
        <v>0.37435691999999998</v>
      </c>
      <c r="P33" s="248">
        <f ca="1">'28. Entry- en exittarieven '!P115</f>
        <v>0.17906150000000001</v>
      </c>
      <c r="Q33" s="248">
        <f ca="1">'28. Entry- en exittarieven '!Q115</f>
        <v>6.9667799999999997E-3</v>
      </c>
      <c r="R33" s="288">
        <f ca="1">'28. Entry- en exittarieven '!R115</f>
        <v>2.9029000000000001E-4</v>
      </c>
    </row>
    <row r="34" spans="2:24">
      <c r="B34" s="88" t="s">
        <v>175</v>
      </c>
      <c r="C34" s="88"/>
      <c r="D34" s="88"/>
      <c r="E34" s="88"/>
      <c r="F34" s="88"/>
      <c r="G34" s="88"/>
      <c r="H34" s="376"/>
      <c r="I34" s="375"/>
      <c r="J34" s="248">
        <f ca="1">'28. Entry- en exittarieven '!J116</f>
        <v>0.57827786999999997</v>
      </c>
      <c r="K34" s="248">
        <f ca="1">'28. Entry- en exittarieven '!K116</f>
        <v>2.4912219999999999E-2</v>
      </c>
      <c r="L34" s="280">
        <f ca="1">'28. Entry- en exittarieven '!L116</f>
        <v>1.03801E-3</v>
      </c>
      <c r="M34" s="88"/>
      <c r="N34" s="376"/>
      <c r="O34" s="375"/>
      <c r="P34" s="248">
        <f ca="1">'28. Entry- en exittarieven '!P116</f>
        <v>0.14456947000000001</v>
      </c>
      <c r="Q34" s="248">
        <f ca="1">'28. Entry- en exittarieven '!Q116</f>
        <v>6.2280599999999997E-3</v>
      </c>
      <c r="R34" s="288">
        <f ca="1">'28. Entry- en exittarieven '!R116</f>
        <v>2.5951000000000001E-4</v>
      </c>
    </row>
    <row r="35" spans="2:24">
      <c r="B35" s="88" t="s">
        <v>176</v>
      </c>
      <c r="C35" s="88"/>
      <c r="D35" s="88"/>
      <c r="E35" s="88"/>
      <c r="F35" s="88"/>
      <c r="G35" s="88"/>
      <c r="H35" s="376"/>
      <c r="I35" s="375"/>
      <c r="J35" s="248">
        <f ca="1">'28. Entry- en exittarieven '!J117</f>
        <v>0.50074574000000005</v>
      </c>
      <c r="K35" s="248">
        <f ca="1">'28. Entry- en exittarieven '!K117</f>
        <v>1.947397E-2</v>
      </c>
      <c r="L35" s="280">
        <f ca="1">'28. Entry- en exittarieven '!L117</f>
        <v>8.1142000000000009E-4</v>
      </c>
      <c r="M35" s="88"/>
      <c r="N35" s="376"/>
      <c r="O35" s="375"/>
      <c r="P35" s="248">
        <f ca="1">'28. Entry- en exittarieven '!P117</f>
        <v>0.12518642999999999</v>
      </c>
      <c r="Q35" s="248">
        <f ca="1">'28. Entry- en exittarieven '!Q117</f>
        <v>4.8684899999999996E-3</v>
      </c>
      <c r="R35" s="288">
        <f ca="1">'28. Entry- en exittarieven '!R117</f>
        <v>2.0285999999999999E-4</v>
      </c>
    </row>
    <row r="36" spans="2:24">
      <c r="B36" s="88" t="s">
        <v>177</v>
      </c>
      <c r="C36" s="88"/>
      <c r="D36" s="88"/>
      <c r="E36" s="88"/>
      <c r="F36" s="88"/>
      <c r="G36" s="88"/>
      <c r="H36" s="376"/>
      <c r="I36" s="375">
        <f ca="1">'28. Entry- en exittarieven '!I118</f>
        <v>0.80096325999999995</v>
      </c>
      <c r="J36" s="248">
        <f ca="1">'28. Entry- en exittarieven '!J118</f>
        <v>0.36132262999999998</v>
      </c>
      <c r="K36" s="248">
        <f ca="1">'28. Entry- en exittarieven '!K118</f>
        <v>1.452296E-2</v>
      </c>
      <c r="L36" s="280">
        <f ca="1">'28. Entry- en exittarieven '!L118</f>
        <v>6.0513000000000006E-4</v>
      </c>
      <c r="M36" s="88"/>
      <c r="N36" s="376"/>
      <c r="O36" s="375">
        <f ca="1">'28. Entry- en exittarieven '!O118</f>
        <v>0.20024080999999999</v>
      </c>
      <c r="P36" s="248">
        <f ca="1">'28. Entry- en exittarieven '!P118</f>
        <v>9.0330659999999993E-2</v>
      </c>
      <c r="Q36" s="248">
        <f ca="1">'28. Entry- en exittarieven '!Q118</f>
        <v>3.6307399999999999E-3</v>
      </c>
      <c r="R36" s="288">
        <f ca="1">'28. Entry- en exittarieven '!R118</f>
        <v>1.5129E-4</v>
      </c>
    </row>
    <row r="37" spans="2:24">
      <c r="B37" s="88" t="s">
        <v>178</v>
      </c>
      <c r="C37" s="88"/>
      <c r="D37" s="88"/>
      <c r="E37" s="88"/>
      <c r="F37" s="88"/>
      <c r="G37" s="88"/>
      <c r="H37" s="376"/>
      <c r="I37" s="375"/>
      <c r="J37" s="248">
        <f ca="1">'28. Entry- en exittarieven '!J119</f>
        <v>0.33076782999999998</v>
      </c>
      <c r="K37" s="248">
        <f ca="1">'28. Entry- en exittarieven '!K119</f>
        <v>1.287262E-2</v>
      </c>
      <c r="L37" s="280">
        <f ca="1">'28. Entry- en exittarieven '!L119</f>
        <v>5.3636000000000005E-4</v>
      </c>
      <c r="M37" s="88"/>
      <c r="N37" s="376"/>
      <c r="O37" s="375"/>
      <c r="P37" s="248">
        <f ca="1">'28. Entry- en exittarieven '!P119</f>
        <v>8.2691959999999995E-2</v>
      </c>
      <c r="Q37" s="248">
        <f ca="1">'28. Entry- en exittarieven '!Q119</f>
        <v>3.2181599999999999E-3</v>
      </c>
      <c r="R37" s="288">
        <f ca="1">'28. Entry- en exittarieven '!R119</f>
        <v>1.3408999999999999E-4</v>
      </c>
    </row>
    <row r="38" spans="2:24">
      <c r="B38" s="88" t="s">
        <v>179</v>
      </c>
      <c r="C38" s="88"/>
      <c r="D38" s="88"/>
      <c r="E38" s="88"/>
      <c r="F38" s="88"/>
      <c r="G38" s="88"/>
      <c r="H38" s="376"/>
      <c r="I38" s="375"/>
      <c r="J38" s="248">
        <f ca="1">'28. Entry- en exittarieven '!J120</f>
        <v>0.26876907</v>
      </c>
      <c r="K38" s="248">
        <f ca="1">'28. Entry- en exittarieven '!K120</f>
        <v>1.0813629999999999E-2</v>
      </c>
      <c r="L38" s="280">
        <f ca="1">'28. Entry- en exittarieven '!L120</f>
        <v>4.5057000000000002E-4</v>
      </c>
      <c r="M38" s="88"/>
      <c r="N38" s="376"/>
      <c r="O38" s="375"/>
      <c r="P38" s="248">
        <f ca="1">'28. Entry- en exittarieven '!P120</f>
        <v>6.7192269999999998E-2</v>
      </c>
      <c r="Q38" s="248">
        <f ca="1">'28. Entry- en exittarieven '!Q120</f>
        <v>2.7034099999999998E-3</v>
      </c>
      <c r="R38" s="288">
        <f ca="1">'28. Entry- en exittarieven '!R120</f>
        <v>1.1265E-4</v>
      </c>
    </row>
    <row r="39" spans="2:24">
      <c r="B39" s="88" t="s">
        <v>180</v>
      </c>
      <c r="C39" s="88"/>
      <c r="D39" s="88"/>
      <c r="E39" s="88"/>
      <c r="F39" s="88"/>
      <c r="G39" s="88"/>
      <c r="H39" s="376"/>
      <c r="I39" s="375">
        <f ca="1">'28. Entry- en exittarieven '!I121</f>
        <v>0.64967118999999995</v>
      </c>
      <c r="J39" s="248">
        <f ca="1">'28. Entry- en exittarieven '!J121</f>
        <v>0.26227549999999999</v>
      </c>
      <c r="K39" s="248">
        <f ca="1">'28. Entry- en exittarieven '!K121</f>
        <v>1.020065E-2</v>
      </c>
      <c r="L39" s="280">
        <f ca="1">'28. Entry- en exittarieven '!L121</f>
        <v>4.2503000000000001E-4</v>
      </c>
      <c r="M39" s="88"/>
      <c r="N39" s="376"/>
      <c r="O39" s="375">
        <f ca="1">'28. Entry- en exittarieven '!O121</f>
        <v>0.1624178</v>
      </c>
      <c r="P39" s="248">
        <f ca="1">'28. Entry- en exittarieven '!P121</f>
        <v>6.5568870000000001E-2</v>
      </c>
      <c r="Q39" s="248">
        <f ca="1">'28. Entry- en exittarieven '!Q121</f>
        <v>2.5501600000000001E-3</v>
      </c>
      <c r="R39" s="288">
        <f ca="1">'28. Entry- en exittarieven '!R121</f>
        <v>1.0625999999999999E-4</v>
      </c>
    </row>
    <row r="40" spans="2:24">
      <c r="B40" s="88" t="s">
        <v>181</v>
      </c>
      <c r="C40" s="88"/>
      <c r="D40" s="88"/>
      <c r="E40" s="88"/>
      <c r="F40" s="88"/>
      <c r="G40" s="88"/>
      <c r="H40" s="376"/>
      <c r="I40" s="375"/>
      <c r="J40" s="248">
        <f ca="1">'28. Entry- en exittarieven '!J122</f>
        <v>0.24932878</v>
      </c>
      <c r="K40" s="248">
        <f ca="1">'28. Entry- en exittarieven '!K122</f>
        <v>9.7134100000000004E-3</v>
      </c>
      <c r="L40" s="280">
        <f ca="1">'28. Entry- en exittarieven '!L122</f>
        <v>4.0473000000000001E-4</v>
      </c>
      <c r="M40" s="88"/>
      <c r="N40" s="376"/>
      <c r="O40" s="375"/>
      <c r="P40" s="248">
        <f ca="1">'28. Entry- en exittarieven '!P122</f>
        <v>6.2332190000000003E-2</v>
      </c>
      <c r="Q40" s="248">
        <f ca="1">'28. Entry- en exittarieven '!Q122</f>
        <v>2.4283500000000001E-3</v>
      </c>
      <c r="R40" s="288">
        <f ca="1">'28. Entry- en exittarieven '!R122</f>
        <v>1.0119E-4</v>
      </c>
    </row>
    <row r="41" spans="2:24">
      <c r="B41" s="88" t="s">
        <v>182</v>
      </c>
      <c r="C41" s="88"/>
      <c r="D41" s="88"/>
      <c r="E41" s="88"/>
      <c r="F41" s="88"/>
      <c r="G41" s="88"/>
      <c r="H41" s="376"/>
      <c r="I41" s="375"/>
      <c r="J41" s="248">
        <f ca="1">'28. Entry- en exittarieven '!J123</f>
        <v>0.26796073999999998</v>
      </c>
      <c r="K41" s="248">
        <f ca="1">'28. Entry- en exittarieven '!K123</f>
        <v>1.07822E-2</v>
      </c>
      <c r="L41" s="280">
        <f ca="1">'28. Entry- en exittarieven '!L123</f>
        <v>4.4925999999999999E-4</v>
      </c>
      <c r="M41" s="88"/>
      <c r="N41" s="376"/>
      <c r="O41" s="375"/>
      <c r="P41" s="248">
        <f ca="1">'28. Entry- en exittarieven '!P123</f>
        <v>6.6990179999999996E-2</v>
      </c>
      <c r="Q41" s="248">
        <f ca="1">'28. Entry- en exittarieven '!Q123</f>
        <v>2.6955500000000001E-3</v>
      </c>
      <c r="R41" s="288">
        <f ca="1">'28. Entry- en exittarieven '!R123</f>
        <v>1.1232E-4</v>
      </c>
    </row>
    <row r="42" spans="2:24">
      <c r="B42" s="88" t="s">
        <v>183</v>
      </c>
      <c r="C42" s="88"/>
      <c r="D42" s="88"/>
      <c r="E42" s="88"/>
      <c r="F42" s="88"/>
      <c r="G42" s="88"/>
      <c r="H42" s="376"/>
      <c r="I42" s="375">
        <f ca="1">'28. Entry- en exittarieven '!I124</f>
        <v>1.1413142599999999</v>
      </c>
      <c r="J42" s="248">
        <f ca="1">'28. Entry- en exittarieven '!J124</f>
        <v>0.31782111000000002</v>
      </c>
      <c r="K42" s="248">
        <f ca="1">'28. Entry- en exittarieven '!K124</f>
        <v>1.2369659999999999E-2</v>
      </c>
      <c r="L42" s="280">
        <f ca="1">'28. Entry- en exittarieven '!L124</f>
        <v>5.1541E-4</v>
      </c>
      <c r="M42" s="88"/>
      <c r="N42" s="376"/>
      <c r="O42" s="375">
        <f ca="1">'28. Entry- en exittarieven '!O124</f>
        <v>0.28532857</v>
      </c>
      <c r="P42" s="248">
        <f ca="1">'28. Entry- en exittarieven '!P124</f>
        <v>7.9455280000000003E-2</v>
      </c>
      <c r="Q42" s="248">
        <f ca="1">'28. Entry- en exittarieven '!Q124</f>
        <v>3.0924199999999998E-3</v>
      </c>
      <c r="R42" s="288">
        <f ca="1">'28. Entry- en exittarieven '!R124</f>
        <v>1.2885999999999998E-4</v>
      </c>
    </row>
    <row r="43" spans="2:24">
      <c r="B43" s="88" t="s">
        <v>184</v>
      </c>
      <c r="C43" s="88"/>
      <c r="D43" s="88"/>
      <c r="E43" s="88"/>
      <c r="F43" s="88"/>
      <c r="G43" s="88"/>
      <c r="H43" s="376"/>
      <c r="I43" s="375"/>
      <c r="J43" s="248">
        <f ca="1">'28. Entry- en exittarieven '!J125</f>
        <v>0.45670533000000002</v>
      </c>
      <c r="K43" s="248">
        <f ca="1">'28. Entry- en exittarieven '!K125</f>
        <v>1.8358030000000001E-2</v>
      </c>
      <c r="L43" s="280">
        <f ca="1">'28. Entry- en exittarieven '!L125</f>
        <v>7.649200000000001E-4</v>
      </c>
      <c r="M43" s="88"/>
      <c r="N43" s="376"/>
      <c r="O43" s="375"/>
      <c r="P43" s="248">
        <f ca="1">'28. Entry- en exittarieven '!P125</f>
        <v>0.11417633000000001</v>
      </c>
      <c r="Q43" s="248">
        <f ca="1">'28. Entry- en exittarieven '!Q125</f>
        <v>4.5895099999999998E-3</v>
      </c>
      <c r="R43" s="288">
        <f ca="1">'28. Entry- en exittarieven '!R125</f>
        <v>1.9123E-4</v>
      </c>
    </row>
    <row r="44" spans="2:24">
      <c r="B44" s="88" t="s">
        <v>185</v>
      </c>
      <c r="C44" s="88"/>
      <c r="D44" s="88"/>
      <c r="E44" s="88"/>
      <c r="F44" s="88"/>
      <c r="G44" s="88"/>
      <c r="H44" s="376"/>
      <c r="I44" s="375"/>
      <c r="J44" s="248">
        <f ca="1">'28. Entry- en exittarieven '!J126</f>
        <v>0.59471386999999998</v>
      </c>
      <c r="K44" s="248">
        <f ca="1">'28. Entry- en exittarieven '!K126</f>
        <v>2.3136139999999999E-2</v>
      </c>
      <c r="L44" s="280">
        <f ca="1">'28. Entry- en exittarieven '!L126</f>
        <v>9.6401000000000006E-4</v>
      </c>
      <c r="M44" s="88"/>
      <c r="N44" s="376"/>
      <c r="O44" s="375"/>
      <c r="P44" s="248">
        <f ca="1">'28. Entry- en exittarieven '!P126</f>
        <v>0.14867847000000001</v>
      </c>
      <c r="Q44" s="248">
        <f ca="1">'28. Entry- en exittarieven '!Q126</f>
        <v>5.7840399999999998E-3</v>
      </c>
      <c r="R44" s="288">
        <f ca="1">'28. Entry- en exittarieven '!R126</f>
        <v>2.4101E-4</v>
      </c>
    </row>
    <row r="45" spans="2:24">
      <c r="H45" s="206"/>
      <c r="I45" s="210"/>
      <c r="J45" s="211"/>
      <c r="K45" s="211"/>
      <c r="L45" s="285"/>
      <c r="N45" s="206"/>
      <c r="O45" s="210"/>
      <c r="P45" s="211"/>
      <c r="Q45" s="211"/>
      <c r="R45" s="293"/>
    </row>
    <row r="46" spans="2:24" s="39" customFormat="1" ht="25.5">
      <c r="B46" s="205" t="s">
        <v>188</v>
      </c>
      <c r="H46" s="39" t="s">
        <v>160</v>
      </c>
      <c r="L46" s="273"/>
      <c r="N46" s="39" t="s">
        <v>161</v>
      </c>
      <c r="R46" s="294"/>
      <c r="T46" s="39" t="s">
        <v>162</v>
      </c>
    </row>
    <row r="47" spans="2:24" s="42" customFormat="1">
      <c r="B47" s="42" t="s">
        <v>189</v>
      </c>
      <c r="H47" s="42" t="s">
        <v>164</v>
      </c>
      <c r="I47" s="42" t="s">
        <v>165</v>
      </c>
      <c r="J47" s="42" t="s">
        <v>166</v>
      </c>
      <c r="K47" s="42" t="s">
        <v>167</v>
      </c>
      <c r="L47" s="274" t="s">
        <v>168</v>
      </c>
      <c r="N47" s="42" t="s">
        <v>164</v>
      </c>
      <c r="O47" s="42" t="s">
        <v>165</v>
      </c>
      <c r="P47" s="42" t="s">
        <v>166</v>
      </c>
      <c r="Q47" s="42" t="s">
        <v>167</v>
      </c>
      <c r="R47" s="295" t="s">
        <v>168</v>
      </c>
      <c r="T47" s="42" t="s">
        <v>164</v>
      </c>
      <c r="U47" s="42" t="s">
        <v>165</v>
      </c>
      <c r="V47" s="42" t="s">
        <v>166</v>
      </c>
      <c r="W47" s="42" t="s">
        <v>167</v>
      </c>
      <c r="X47" s="42" t="s">
        <v>168</v>
      </c>
    </row>
    <row r="48" spans="2:24" s="40" customFormat="1">
      <c r="H48" s="40" t="s">
        <v>169</v>
      </c>
      <c r="I48" s="40" t="s">
        <v>170</v>
      </c>
      <c r="J48" s="40" t="s">
        <v>171</v>
      </c>
      <c r="K48" s="40" t="s">
        <v>172</v>
      </c>
      <c r="L48" s="275" t="s">
        <v>173</v>
      </c>
      <c r="N48" s="40" t="s">
        <v>169</v>
      </c>
      <c r="O48" s="40" t="s">
        <v>170</v>
      </c>
      <c r="P48" s="40" t="s">
        <v>171</v>
      </c>
      <c r="Q48" s="40" t="s">
        <v>172</v>
      </c>
      <c r="R48" s="296" t="s">
        <v>173</v>
      </c>
      <c r="T48" s="40" t="s">
        <v>169</v>
      </c>
      <c r="U48" s="40" t="s">
        <v>170</v>
      </c>
      <c r="V48" s="40" t="s">
        <v>171</v>
      </c>
      <c r="W48" s="40" t="s">
        <v>172</v>
      </c>
      <c r="X48" s="40" t="s">
        <v>173</v>
      </c>
    </row>
    <row r="49" spans="2:24">
      <c r="J49" s="96"/>
      <c r="L49" s="272"/>
      <c r="R49" s="297"/>
    </row>
    <row r="50" spans="2:24">
      <c r="B50" s="3" t="s">
        <v>174</v>
      </c>
      <c r="H50" s="376">
        <f ca="1">'28. Entry- en exittarieven '!H133</f>
        <v>3.5740679900000001</v>
      </c>
      <c r="I50" s="377">
        <f ca="1">'28. Entry- en exittarieven '!I133</f>
        <v>1.6325657099999999</v>
      </c>
      <c r="J50" s="95">
        <f ca="1">'28. Entry- en exittarieven '!J133</f>
        <v>0.78088489999999999</v>
      </c>
      <c r="K50" s="95">
        <f ca="1">'28. Entry- en exittarieven '!K133</f>
        <v>3.0382030000000001E-2</v>
      </c>
      <c r="L50" s="286">
        <f ca="1">'28. Entry- en exittarieven '!L133</f>
        <v>1.26592E-3</v>
      </c>
      <c r="N50" s="378">
        <f ca="1">'28. Entry- en exittarieven '!N133</f>
        <v>0.89351700000000001</v>
      </c>
      <c r="O50" s="379">
        <f ca="1">'28. Entry- en exittarieven '!O133</f>
        <v>0.40814143000000003</v>
      </c>
      <c r="P50" s="249">
        <f ca="1">'28. Entry- en exittarieven '!P133</f>
        <v>0.19522122</v>
      </c>
      <c r="Q50" s="249">
        <f ca="1">'28. Entry- en exittarieven '!Q133</f>
        <v>7.5955099999999998E-3</v>
      </c>
      <c r="R50" s="298">
        <f ca="1">'28. Entry- en exittarieven '!R133</f>
        <v>3.1648000000000001E-4</v>
      </c>
      <c r="T50" s="374">
        <f ca="1">'28. Entry- en exittarieven '!T133</f>
        <v>2.8592543899999998</v>
      </c>
      <c r="U50" s="374">
        <f ca="1">'28. Entry- en exittarieven '!U133</f>
        <v>1.3060525700000001</v>
      </c>
      <c r="V50" s="62">
        <f ca="1">'28. Entry- en exittarieven '!V133</f>
        <v>0.62470791999999997</v>
      </c>
      <c r="W50" s="62">
        <f ca="1">'28. Entry- en exittarieven '!W133</f>
        <v>2.430562E-2</v>
      </c>
      <c r="X50" s="62">
        <f ca="1">'28. Entry- en exittarieven '!X133</f>
        <v>1.01274E-3</v>
      </c>
    </row>
    <row r="51" spans="2:24">
      <c r="B51" s="3" t="s">
        <v>175</v>
      </c>
      <c r="H51" s="376"/>
      <c r="I51" s="377"/>
      <c r="J51" s="95">
        <f ca="1">'28. Entry- en exittarieven '!J134</f>
        <v>0.63046559000000002</v>
      </c>
      <c r="K51" s="95">
        <f ca="1">'28. Entry- en exittarieven '!K134</f>
        <v>2.7160469999999999E-2</v>
      </c>
      <c r="L51" s="286">
        <f ca="1">'28. Entry- en exittarieven '!L134</f>
        <v>1.1316899999999999E-3</v>
      </c>
      <c r="N51" s="378"/>
      <c r="O51" s="379"/>
      <c r="P51" s="249">
        <f ca="1">'28. Entry- en exittarieven '!P134</f>
        <v>0.15761639999999999</v>
      </c>
      <c r="Q51" s="249">
        <f ca="1">'28. Entry- en exittarieven '!Q134</f>
        <v>6.7901200000000002E-3</v>
      </c>
      <c r="R51" s="298">
        <f ca="1">'28. Entry- en exittarieven '!R134</f>
        <v>2.8292999999999998E-4</v>
      </c>
      <c r="T51" s="374"/>
      <c r="U51" s="374"/>
      <c r="V51" s="62">
        <f ca="1">'28. Entry- en exittarieven '!V134</f>
        <v>0.50437246999999996</v>
      </c>
      <c r="W51" s="62">
        <f ca="1">'28. Entry- en exittarieven '!W134</f>
        <v>2.172837E-2</v>
      </c>
      <c r="X51" s="62">
        <f ca="1">'28. Entry- en exittarieven '!X134</f>
        <v>9.0535000000000008E-4</v>
      </c>
    </row>
    <row r="52" spans="2:24">
      <c r="B52" s="3" t="s">
        <v>176</v>
      </c>
      <c r="H52" s="376"/>
      <c r="I52" s="377"/>
      <c r="J52" s="95">
        <f ca="1">'28. Entry- en exittarieven '!J135</f>
        <v>0.54593643999999997</v>
      </c>
      <c r="K52" s="95">
        <f ca="1">'28. Entry- en exittarieven '!K135</f>
        <v>2.1231429999999999E-2</v>
      </c>
      <c r="L52" s="286">
        <f ca="1">'28. Entry- en exittarieven '!L135</f>
        <v>8.8465000000000006E-4</v>
      </c>
      <c r="N52" s="378"/>
      <c r="O52" s="379"/>
      <c r="P52" s="249">
        <f ca="1">'28. Entry- en exittarieven '!P135</f>
        <v>0.13648410999999999</v>
      </c>
      <c r="Q52" s="249">
        <f ca="1">'28. Entry- en exittarieven '!Q135</f>
        <v>5.3078600000000002E-3</v>
      </c>
      <c r="R52" s="298">
        <f ca="1">'28. Entry- en exittarieven '!R135</f>
        <v>2.2117E-4</v>
      </c>
      <c r="T52" s="374"/>
      <c r="U52" s="374"/>
      <c r="V52" s="62">
        <f ca="1">'28. Entry- en exittarieven '!V135</f>
        <v>0.43674914999999997</v>
      </c>
      <c r="W52" s="62">
        <f ca="1">'28. Entry- en exittarieven '!W135</f>
        <v>1.6985150000000001E-2</v>
      </c>
      <c r="X52" s="62">
        <f ca="1">'28. Entry- en exittarieven '!X135</f>
        <v>7.0772000000000001E-4</v>
      </c>
    </row>
    <row r="53" spans="2:24">
      <c r="B53" s="3" t="s">
        <v>177</v>
      </c>
      <c r="H53" s="376"/>
      <c r="I53" s="377">
        <f ca="1">'28. Entry- en exittarieven '!I136</f>
        <v>0.87324763000000005</v>
      </c>
      <c r="J53" s="95">
        <f ca="1">'28. Entry- en exittarieven '!J136</f>
        <v>0.39393084</v>
      </c>
      <c r="K53" s="95">
        <f ca="1">'28. Entry- en exittarieven '!K136</f>
        <v>1.5833610000000001E-2</v>
      </c>
      <c r="L53" s="286">
        <f ca="1">'28. Entry- en exittarieven '!L136</f>
        <v>6.5974000000000002E-4</v>
      </c>
      <c r="N53" s="378"/>
      <c r="O53" s="379">
        <f ca="1">'28. Entry- en exittarieven '!O136</f>
        <v>0.21831191</v>
      </c>
      <c r="P53" s="249">
        <f ca="1">'28. Entry- en exittarieven '!P136</f>
        <v>9.8482710000000001E-2</v>
      </c>
      <c r="Q53" s="249">
        <f ca="1">'28. Entry- en exittarieven '!Q136</f>
        <v>3.9583999999999999E-3</v>
      </c>
      <c r="R53" s="298">
        <f ca="1">'28. Entry- en exittarieven '!R136</f>
        <v>1.6494E-4</v>
      </c>
      <c r="T53" s="374"/>
      <c r="U53" s="374">
        <f ca="1">'28. Entry- en exittarieven '!U136</f>
        <v>0.6985981</v>
      </c>
      <c r="V53" s="62">
        <f ca="1">'28. Entry- en exittarieven '!V136</f>
        <v>0.31514467000000002</v>
      </c>
      <c r="W53" s="62">
        <f ca="1">'28. Entry- en exittarieven '!W136</f>
        <v>1.266689E-2</v>
      </c>
      <c r="X53" s="62">
        <f ca="1">'28. Entry- en exittarieven '!X136</f>
        <v>5.277900000000001E-4</v>
      </c>
    </row>
    <row r="54" spans="2:24">
      <c r="B54" s="3" t="s">
        <v>178</v>
      </c>
      <c r="H54" s="376"/>
      <c r="I54" s="377"/>
      <c r="J54" s="95">
        <f ca="1">'28. Entry- en exittarieven '!J137</f>
        <v>0.36061855999999998</v>
      </c>
      <c r="K54" s="95">
        <f ca="1">'28. Entry- en exittarieven '!K137</f>
        <v>1.4034339999999999E-2</v>
      </c>
      <c r="L54" s="286">
        <f ca="1">'28. Entry- en exittarieven '!L137</f>
        <v>5.8477000000000008E-4</v>
      </c>
      <c r="N54" s="378"/>
      <c r="O54" s="379"/>
      <c r="P54" s="249">
        <f ca="1">'28. Entry- en exittarieven '!P137</f>
        <v>9.0154639999999994E-2</v>
      </c>
      <c r="Q54" s="249">
        <f ca="1">'28. Entry- en exittarieven '!Q137</f>
        <v>3.5085799999999999E-3</v>
      </c>
      <c r="R54" s="298">
        <f ca="1">'28. Entry- en exittarieven '!R137</f>
        <v>1.462E-4</v>
      </c>
      <c r="T54" s="374"/>
      <c r="U54" s="374"/>
      <c r="V54" s="62">
        <f ca="1">'28. Entry- en exittarieven '!V137</f>
        <v>0.28849485000000002</v>
      </c>
      <c r="W54" s="62">
        <f ca="1">'28. Entry- en exittarieven '!W137</f>
        <v>1.122747E-2</v>
      </c>
      <c r="X54" s="62">
        <f ca="1">'28. Entry- en exittarieven '!X137</f>
        <v>4.6781999999999998E-4</v>
      </c>
    </row>
    <row r="55" spans="2:24">
      <c r="B55" s="3" t="s">
        <v>179</v>
      </c>
      <c r="H55" s="376"/>
      <c r="I55" s="377"/>
      <c r="J55" s="95">
        <f ca="1">'28. Entry- en exittarieven '!J138</f>
        <v>0.29302462000000001</v>
      </c>
      <c r="K55" s="95">
        <f ca="1">'28. Entry- en exittarieven '!K138</f>
        <v>1.1789529999999999E-2</v>
      </c>
      <c r="L55" s="286">
        <f ca="1">'28. Entry- en exittarieven '!L138</f>
        <v>4.912400000000001E-4</v>
      </c>
      <c r="N55" s="378"/>
      <c r="O55" s="379"/>
      <c r="P55" s="249">
        <f ca="1">'28. Entry- en exittarieven '!P138</f>
        <v>7.3256150000000006E-2</v>
      </c>
      <c r="Q55" s="249">
        <f ca="1">'28. Entry- en exittarieven '!Q138</f>
        <v>2.9473799999999999E-3</v>
      </c>
      <c r="R55" s="298">
        <f ca="1">'28. Entry- en exittarieven '!R138</f>
        <v>1.2281E-4</v>
      </c>
      <c r="T55" s="374"/>
      <c r="U55" s="374"/>
      <c r="V55" s="62">
        <f ca="1">'28. Entry- en exittarieven '!V138</f>
        <v>0.23441968999999999</v>
      </c>
      <c r="W55" s="62">
        <f ca="1">'28. Entry- en exittarieven '!W138</f>
        <v>9.4316199999999999E-3</v>
      </c>
      <c r="X55" s="62">
        <f ca="1">'28. Entry- en exittarieven '!X138</f>
        <v>3.9299000000000002E-4</v>
      </c>
    </row>
    <row r="56" spans="2:24">
      <c r="B56" s="3" t="s">
        <v>180</v>
      </c>
      <c r="H56" s="376"/>
      <c r="I56" s="377">
        <f ca="1">'28. Entry- en exittarieven '!I139</f>
        <v>0.70830194000000002</v>
      </c>
      <c r="J56" s="95">
        <f ca="1">'28. Entry- en exittarieven '!J139</f>
        <v>0.28594501999999999</v>
      </c>
      <c r="K56" s="95">
        <f ca="1">'28. Entry- en exittarieven '!K139</f>
        <v>1.1121229999999999E-2</v>
      </c>
      <c r="L56" s="286">
        <f ca="1">'28. Entry- en exittarieven '!L139</f>
        <v>4.6338999999999999E-4</v>
      </c>
      <c r="N56" s="378"/>
      <c r="O56" s="379">
        <f ca="1">'28. Entry- en exittarieven '!O139</f>
        <v>0.17707548000000001</v>
      </c>
      <c r="P56" s="249">
        <f ca="1">'28. Entry- en exittarieven '!P139</f>
        <v>7.1486259999999996E-2</v>
      </c>
      <c r="Q56" s="249">
        <f ca="1">'28. Entry- en exittarieven '!Q139</f>
        <v>2.7803099999999998E-3</v>
      </c>
      <c r="R56" s="298">
        <f ca="1">'28. Entry- en exittarieven '!R139</f>
        <v>1.1585E-4</v>
      </c>
      <c r="T56" s="374"/>
      <c r="U56" s="374">
        <f ca="1">'28. Entry- en exittarieven '!U139</f>
        <v>0.56664155000000005</v>
      </c>
      <c r="V56" s="62">
        <f ca="1">'28. Entry- en exittarieven '!V139</f>
        <v>0.22875602</v>
      </c>
      <c r="W56" s="62">
        <f ca="1">'28. Entry- en exittarieven '!W139</f>
        <v>8.8969800000000005E-3</v>
      </c>
      <c r="X56" s="62">
        <f ca="1">'28. Entry- en exittarieven '!X139</f>
        <v>3.7071000000000001E-4</v>
      </c>
    </row>
    <row r="57" spans="2:24">
      <c r="B57" s="3" t="s">
        <v>181</v>
      </c>
      <c r="H57" s="376"/>
      <c r="I57" s="377"/>
      <c r="J57" s="95">
        <f ca="1">'28. Entry- en exittarieven '!J140</f>
        <v>0.27182990000000001</v>
      </c>
      <c r="K57" s="95">
        <f ca="1">'28. Entry- en exittarieven '!K140</f>
        <v>1.059001E-2</v>
      </c>
      <c r="L57" s="286">
        <f ca="1">'28. Entry- en exittarieven '!L140</f>
        <v>4.4126000000000001E-4</v>
      </c>
      <c r="N57" s="378"/>
      <c r="O57" s="379"/>
      <c r="P57" s="249">
        <f ca="1">'28. Entry- en exittarieven '!P140</f>
        <v>6.7957480000000001E-2</v>
      </c>
      <c r="Q57" s="249">
        <f ca="1">'28. Entry- en exittarieven '!Q140</f>
        <v>2.6475000000000001E-3</v>
      </c>
      <c r="R57" s="298">
        <f ca="1">'28. Entry- en exittarieven '!R140</f>
        <v>1.1032E-4</v>
      </c>
      <c r="T57" s="374"/>
      <c r="U57" s="374"/>
      <c r="V57" s="62">
        <f ca="1">'28. Entry- en exittarieven '!V140</f>
        <v>0.21746392</v>
      </c>
      <c r="W57" s="62">
        <f ca="1">'28. Entry- en exittarieven '!W140</f>
        <v>8.4720100000000003E-3</v>
      </c>
      <c r="X57" s="62">
        <f ca="1">'28. Entry- en exittarieven '!X140</f>
        <v>3.5301000000000001E-4</v>
      </c>
    </row>
    <row r="58" spans="2:24">
      <c r="B58" s="3" t="s">
        <v>182</v>
      </c>
      <c r="H58" s="376"/>
      <c r="I58" s="377"/>
      <c r="J58" s="95">
        <f ca="1">'28. Entry- en exittarieven '!J141</f>
        <v>0.29214333999999997</v>
      </c>
      <c r="K58" s="95">
        <f ca="1">'28. Entry- en exittarieven '!K141</f>
        <v>1.175526E-2</v>
      </c>
      <c r="L58" s="286">
        <f ca="1">'28. Entry- en exittarieven '!L141</f>
        <v>4.8981000000000003E-4</v>
      </c>
      <c r="N58" s="378"/>
      <c r="O58" s="379"/>
      <c r="P58" s="249">
        <f ca="1">'28. Entry- en exittarieven '!P141</f>
        <v>7.3035829999999996E-2</v>
      </c>
      <c r="Q58" s="249">
        <f ca="1">'28. Entry- en exittarieven '!Q141</f>
        <v>2.93881E-3</v>
      </c>
      <c r="R58" s="298">
        <f ca="1">'28. Entry- en exittarieven '!R141</f>
        <v>1.2245999999999999E-4</v>
      </c>
      <c r="T58" s="374"/>
      <c r="U58" s="374"/>
      <c r="V58" s="62">
        <f ca="1">'28. Entry- en exittarieven '!V141</f>
        <v>0.23371467000000001</v>
      </c>
      <c r="W58" s="62">
        <f ca="1">'28. Entry- en exittarieven '!W141</f>
        <v>9.4042099999999997E-3</v>
      </c>
      <c r="X58" s="62">
        <f ca="1">'28. Entry- en exittarieven '!X141</f>
        <v>3.9185000000000001E-4</v>
      </c>
    </row>
    <row r="59" spans="2:24">
      <c r="B59" s="3" t="s">
        <v>183</v>
      </c>
      <c r="H59" s="376"/>
      <c r="I59" s="377">
        <f ca="1">'28. Entry- en exittarieven '!I142</f>
        <v>1.2443142199999999</v>
      </c>
      <c r="J59" s="95">
        <f ca="1">'28. Entry- en exittarieven '!J142</f>
        <v>0.34650344</v>
      </c>
      <c r="K59" s="95">
        <f ca="1">'28. Entry- en exittarieven '!K142</f>
        <v>1.348599E-2</v>
      </c>
      <c r="L59" s="286">
        <f ca="1">'28. Entry- en exittarieven '!L142</f>
        <v>5.6192000000000004E-4</v>
      </c>
      <c r="N59" s="378"/>
      <c r="O59" s="379">
        <f ca="1">'28. Entry- en exittarieven '!O142</f>
        <v>0.31107855000000001</v>
      </c>
      <c r="P59" s="249">
        <f ca="1">'28. Entry- en exittarieven '!P142</f>
        <v>8.6625859999999999E-2</v>
      </c>
      <c r="Q59" s="249">
        <f ca="1">'28. Entry- en exittarieven '!Q142</f>
        <v>3.3714999999999999E-3</v>
      </c>
      <c r="R59" s="298">
        <f ca="1">'28. Entry- en exittarieven '!R142</f>
        <v>1.4047999999999998E-4</v>
      </c>
      <c r="T59" s="374"/>
      <c r="U59" s="374">
        <f ca="1">'28. Entry- en exittarieven '!U142</f>
        <v>0.99545136999999995</v>
      </c>
      <c r="V59" s="62">
        <f ca="1">'28. Entry- en exittarieven '!V142</f>
        <v>0.27720275</v>
      </c>
      <c r="W59" s="62">
        <f ca="1">'28. Entry- en exittarieven '!W142</f>
        <v>1.0788789999999999E-2</v>
      </c>
      <c r="X59" s="62">
        <f ca="1">'28. Entry- en exittarieven '!X142</f>
        <v>4.4954000000000001E-4</v>
      </c>
    </row>
    <row r="60" spans="2:24">
      <c r="B60" s="3" t="s">
        <v>184</v>
      </c>
      <c r="H60" s="376"/>
      <c r="I60" s="377"/>
      <c r="J60" s="95">
        <f ca="1">'28. Entry- en exittarieven '!J143</f>
        <v>0.49792153</v>
      </c>
      <c r="K60" s="95">
        <f ca="1">'28. Entry- en exittarieven '!K143</f>
        <v>2.0014779999999999E-2</v>
      </c>
      <c r="L60" s="286">
        <f ca="1">'28. Entry- en exittarieven '!L143</f>
        <v>8.3395000000000008E-4</v>
      </c>
      <c r="N60" s="378"/>
      <c r="O60" s="379"/>
      <c r="P60" s="249">
        <f ca="1">'28. Entry- en exittarieven '!P143</f>
        <v>0.12448038</v>
      </c>
      <c r="Q60" s="249">
        <f ca="1">'28. Entry- en exittarieven '!Q143</f>
        <v>5.0036999999999998E-3</v>
      </c>
      <c r="R60" s="298">
        <f ca="1">'28. Entry- en exittarieven '!R143</f>
        <v>2.0849E-4</v>
      </c>
      <c r="T60" s="374"/>
      <c r="U60" s="374"/>
      <c r="V60" s="62">
        <f ca="1">'28. Entry- en exittarieven '!V143</f>
        <v>0.39833721999999999</v>
      </c>
      <c r="W60" s="62">
        <f ca="1">'28. Entry- en exittarieven '!W143</f>
        <v>1.601182E-2</v>
      </c>
      <c r="X60" s="62">
        <f ca="1">'28. Entry- en exittarieven '!X143</f>
        <v>6.6716000000000008E-4</v>
      </c>
    </row>
    <row r="61" spans="2:24">
      <c r="B61" s="3" t="s">
        <v>185</v>
      </c>
      <c r="H61" s="376"/>
      <c r="I61" s="377"/>
      <c r="J61" s="95">
        <f ca="1">'28. Entry- en exittarieven '!J144</f>
        <v>0.64838488999999999</v>
      </c>
      <c r="K61" s="95">
        <f ca="1">'28. Entry- en exittarieven '!K144</f>
        <v>2.5224110000000001E-2</v>
      </c>
      <c r="L61" s="286">
        <f ca="1">'28. Entry- en exittarieven '!L144</f>
        <v>1.05101E-3</v>
      </c>
      <c r="N61" s="378"/>
      <c r="O61" s="379"/>
      <c r="P61" s="249">
        <f ca="1">'28. Entry- en exittarieven '!P144</f>
        <v>0.16209622000000001</v>
      </c>
      <c r="Q61" s="249">
        <f ca="1">'28. Entry- en exittarieven '!Q144</f>
        <v>6.3060299999999998E-3</v>
      </c>
      <c r="R61" s="298">
        <f ca="1">'28. Entry- en exittarieven '!R144</f>
        <v>2.6276000000000001E-4</v>
      </c>
      <c r="T61" s="374"/>
      <c r="U61" s="374"/>
      <c r="V61" s="62">
        <f ca="1">'28. Entry- en exittarieven '!V144</f>
        <v>0.51870791000000005</v>
      </c>
      <c r="W61" s="62">
        <f ca="1">'28. Entry- en exittarieven '!W144</f>
        <v>2.0179289999999999E-2</v>
      </c>
      <c r="X61" s="62">
        <f ca="1">'28. Entry- en exittarieven '!X144</f>
        <v>8.4080999999999999E-4</v>
      </c>
    </row>
    <row r="62" spans="2:24">
      <c r="L62" s="272"/>
      <c r="R62" s="297"/>
    </row>
    <row r="63" spans="2:24" s="39" customFormat="1" ht="25.5">
      <c r="B63" s="205" t="s">
        <v>190</v>
      </c>
      <c r="H63" s="39" t="s">
        <v>160</v>
      </c>
      <c r="L63" s="273"/>
      <c r="N63" s="39" t="s">
        <v>161</v>
      </c>
      <c r="R63" s="294"/>
    </row>
    <row r="64" spans="2:24" s="42" customFormat="1">
      <c r="B64" s="42" t="s">
        <v>191</v>
      </c>
      <c r="H64" s="42" t="s">
        <v>164</v>
      </c>
      <c r="I64" s="42" t="s">
        <v>165</v>
      </c>
      <c r="J64" s="42" t="s">
        <v>166</v>
      </c>
      <c r="K64" s="42" t="s">
        <v>167</v>
      </c>
      <c r="L64" s="274" t="s">
        <v>168</v>
      </c>
      <c r="N64" s="42" t="s">
        <v>164</v>
      </c>
      <c r="O64" s="42" t="s">
        <v>165</v>
      </c>
      <c r="P64" s="42" t="s">
        <v>166</v>
      </c>
      <c r="Q64" s="42" t="s">
        <v>167</v>
      </c>
      <c r="R64" s="295" t="s">
        <v>168</v>
      </c>
    </row>
    <row r="65" spans="2:18" s="40" customFormat="1">
      <c r="H65" s="40" t="s">
        <v>169</v>
      </c>
      <c r="I65" s="40" t="s">
        <v>170</v>
      </c>
      <c r="J65" s="40" t="s">
        <v>171</v>
      </c>
      <c r="K65" s="40" t="s">
        <v>172</v>
      </c>
      <c r="L65" s="275" t="s">
        <v>173</v>
      </c>
      <c r="N65" s="40" t="s">
        <v>169</v>
      </c>
      <c r="O65" s="40" t="s">
        <v>170</v>
      </c>
      <c r="P65" s="40" t="s">
        <v>171</v>
      </c>
      <c r="Q65" s="40" t="s">
        <v>172</v>
      </c>
      <c r="R65" s="296" t="s">
        <v>173</v>
      </c>
    </row>
    <row r="66" spans="2:18">
      <c r="L66" s="272"/>
      <c r="R66" s="297"/>
    </row>
    <row r="67" spans="2:18">
      <c r="B67" s="3" t="s">
        <v>174</v>
      </c>
      <c r="H67" s="376">
        <f ca="1">'28. Entry- en exittarieven '!H150</f>
        <v>2.1459222900000001</v>
      </c>
      <c r="I67" s="377">
        <f ca="1">'28. Entry- en exittarieven '!I150</f>
        <v>0.98021614999999995</v>
      </c>
      <c r="J67" s="95">
        <f ca="1">'28. Entry- en exittarieven '!J150</f>
        <v>0.46885462</v>
      </c>
      <c r="K67" s="95">
        <f ca="1">'28. Entry- en exittarieven '!K150</f>
        <v>1.8241810000000001E-2</v>
      </c>
      <c r="L67" s="286">
        <f ca="1">'28. Entry- en exittarieven '!L150</f>
        <v>7.6008E-4</v>
      </c>
      <c r="N67" s="376">
        <f ca="1">'28. Entry- en exittarieven '!N150</f>
        <v>0.53648057000000005</v>
      </c>
      <c r="O67" s="377">
        <f ca="1">'28. Entry- en exittarieven '!O150</f>
        <v>0.24505404</v>
      </c>
      <c r="P67" s="95">
        <f ca="1">'28. Entry- en exittarieven '!P150</f>
        <v>0.11721366</v>
      </c>
      <c r="Q67" s="95">
        <f ca="1">'28. Entry- en exittarieven '!Q150</f>
        <v>4.5604499999999997E-3</v>
      </c>
      <c r="R67" s="299">
        <f ca="1">'28. Entry- en exittarieven '!R150</f>
        <v>1.9002E-4</v>
      </c>
    </row>
    <row r="68" spans="2:18">
      <c r="B68" s="3" t="s">
        <v>175</v>
      </c>
      <c r="H68" s="376"/>
      <c r="I68" s="377"/>
      <c r="J68" s="95">
        <f ca="1">'28. Entry- en exittarieven '!J151</f>
        <v>0.37854069000000001</v>
      </c>
      <c r="K68" s="95">
        <f ca="1">'28. Entry- en exittarieven '!K151</f>
        <v>1.6307539999999999E-2</v>
      </c>
      <c r="L68" s="286">
        <f ca="1">'28. Entry- en exittarieven '!L151</f>
        <v>6.7949000000000004E-4</v>
      </c>
      <c r="N68" s="376"/>
      <c r="O68" s="377"/>
      <c r="P68" s="95">
        <f ca="1">'28. Entry- en exittarieven '!P151</f>
        <v>9.4635170000000005E-2</v>
      </c>
      <c r="Q68" s="95">
        <f ca="1">'28. Entry- en exittarieven '!Q151</f>
        <v>4.0768799999999997E-3</v>
      </c>
      <c r="R68" s="299">
        <f ca="1">'28. Entry- en exittarieven '!R151</f>
        <v>1.6987999999999999E-4</v>
      </c>
    </row>
    <row r="69" spans="2:18">
      <c r="B69" s="3" t="s">
        <v>176</v>
      </c>
      <c r="H69" s="376"/>
      <c r="I69" s="377"/>
      <c r="J69" s="95">
        <f ca="1">'28. Entry- en exittarieven '!J152</f>
        <v>0.32778816</v>
      </c>
      <c r="K69" s="95">
        <f ca="1">'28. Entry- en exittarieven '!K152</f>
        <v>1.2747659999999999E-2</v>
      </c>
      <c r="L69" s="286">
        <f ca="1">'28. Entry- en exittarieven '!L152</f>
        <v>5.3116000000000003E-4</v>
      </c>
      <c r="N69" s="376"/>
      <c r="O69" s="377"/>
      <c r="P69" s="95">
        <f ca="1">'28. Entry- en exittarieven '!P152</f>
        <v>8.1947039999999999E-2</v>
      </c>
      <c r="Q69" s="95">
        <f ca="1">'28. Entry- en exittarieven '!Q152</f>
        <v>3.1869200000000002E-3</v>
      </c>
      <c r="R69" s="299">
        <f ca="1">'28. Entry- en exittarieven '!R152</f>
        <v>1.3279000000000001E-4</v>
      </c>
    </row>
    <row r="70" spans="2:18">
      <c r="B70" s="3" t="s">
        <v>177</v>
      </c>
      <c r="H70" s="376"/>
      <c r="I70" s="377">
        <f ca="1">'28. Entry- en exittarieven '!I153</f>
        <v>0.52431055000000004</v>
      </c>
      <c r="J70" s="95">
        <f ca="1">'28. Entry- en exittarieven '!J153</f>
        <v>0.23652179000000001</v>
      </c>
      <c r="K70" s="95">
        <f ca="1">'28. Entry- en exittarieven '!K153</f>
        <v>9.5067299999999997E-3</v>
      </c>
      <c r="L70" s="286">
        <f ca="1">'28. Entry- en exittarieven '!L153</f>
        <v>3.9611999999999997E-4</v>
      </c>
      <c r="N70" s="376"/>
      <c r="O70" s="377">
        <f ca="1">'28. Entry- en exittarieven '!O153</f>
        <v>0.13107764</v>
      </c>
      <c r="P70" s="95">
        <f ca="1">'28. Entry- en exittarieven '!P153</f>
        <v>5.9130450000000001E-2</v>
      </c>
      <c r="Q70" s="95">
        <f ca="1">'28. Entry- en exittarieven '!Q153</f>
        <v>2.3766799999999999E-3</v>
      </c>
      <c r="R70" s="299">
        <f ca="1">'28. Entry- en exittarieven '!R153</f>
        <v>9.9029999999999992E-5</v>
      </c>
    </row>
    <row r="71" spans="2:18">
      <c r="B71" s="3" t="s">
        <v>178</v>
      </c>
      <c r="H71" s="376"/>
      <c r="I71" s="377"/>
      <c r="J71" s="95">
        <f ca="1">'28. Entry- en exittarieven '!J154</f>
        <v>0.21652062</v>
      </c>
      <c r="K71" s="95">
        <f ca="1">'28. Entry- en exittarieven '!K154</f>
        <v>8.4264200000000004E-3</v>
      </c>
      <c r="L71" s="286">
        <f ca="1">'28. Entry- en exittarieven '!L154</f>
        <v>3.5111000000000002E-4</v>
      </c>
      <c r="N71" s="376"/>
      <c r="O71" s="377"/>
      <c r="P71" s="95">
        <f ca="1">'28. Entry- en exittarieven '!P154</f>
        <v>5.4130150000000002E-2</v>
      </c>
      <c r="Q71" s="95">
        <f ca="1">'28. Entry- en exittarieven '!Q154</f>
        <v>2.1066000000000001E-3</v>
      </c>
      <c r="R71" s="299">
        <f ca="1">'28. Entry- en exittarieven '!R154</f>
        <v>8.777999999999999E-5</v>
      </c>
    </row>
    <row r="72" spans="2:18">
      <c r="B72" s="3" t="s">
        <v>179</v>
      </c>
      <c r="H72" s="376"/>
      <c r="I72" s="377"/>
      <c r="J72" s="95">
        <f ca="1">'28. Entry- en exittarieven '!J155</f>
        <v>0.17593623</v>
      </c>
      <c r="K72" s="95">
        <f ca="1">'28. Entry- en exittarieven '!K155</f>
        <v>7.0786E-3</v>
      </c>
      <c r="L72" s="286">
        <f ca="1">'28. Entry- en exittarieven '!L155</f>
        <v>2.9494999999999999E-4</v>
      </c>
      <c r="N72" s="376"/>
      <c r="O72" s="377"/>
      <c r="P72" s="95">
        <f ca="1">'28. Entry- en exittarieven '!P155</f>
        <v>4.3984059999999998E-2</v>
      </c>
      <c r="Q72" s="95">
        <f ca="1">'28. Entry- en exittarieven '!Q155</f>
        <v>1.76965E-3</v>
      </c>
      <c r="R72" s="299">
        <f ca="1">'28. Entry- en exittarieven '!R155</f>
        <v>7.3739999999999995E-5</v>
      </c>
    </row>
    <row r="73" spans="2:18">
      <c r="B73" s="3" t="s">
        <v>180</v>
      </c>
      <c r="H73" s="376"/>
      <c r="I73" s="377">
        <f ca="1">'28. Entry- en exittarieven '!I156</f>
        <v>0.42527475999999997</v>
      </c>
      <c r="J73" s="95">
        <f ca="1">'28. Entry- en exittarieven '!J156</f>
        <v>0.17168554</v>
      </c>
      <c r="K73" s="95">
        <f ca="1">'28. Entry- en exittarieven '!K156</f>
        <v>6.6773500000000003E-3</v>
      </c>
      <c r="L73" s="286">
        <f ca="1">'28. Entry- en exittarieven '!L156</f>
        <v>2.7822999999999997E-4</v>
      </c>
      <c r="N73" s="376"/>
      <c r="O73" s="377">
        <f ca="1">'28. Entry- en exittarieven '!O156</f>
        <v>0.10631868999999999</v>
      </c>
      <c r="P73" s="95">
        <f ca="1">'28. Entry- en exittarieven '!P156</f>
        <v>4.2921389999999997E-2</v>
      </c>
      <c r="Q73" s="95">
        <f ca="1">'28. Entry- en exittarieven '!Q156</f>
        <v>1.6693400000000001E-3</v>
      </c>
      <c r="R73" s="299">
        <f ca="1">'28. Entry- en exittarieven '!R156</f>
        <v>6.9559999999999991E-5</v>
      </c>
    </row>
    <row r="74" spans="2:18">
      <c r="B74" s="3" t="s">
        <v>181</v>
      </c>
      <c r="H74" s="376"/>
      <c r="I74" s="377"/>
      <c r="J74" s="95">
        <f ca="1">'28. Entry- en exittarieven '!J157</f>
        <v>0.16321062</v>
      </c>
      <c r="K74" s="95">
        <f ca="1">'28. Entry- en exittarieven '!K157</f>
        <v>6.3584000000000002E-3</v>
      </c>
      <c r="L74" s="286">
        <f ca="1">'28. Entry- en exittarieven '!L157</f>
        <v>2.6494000000000002E-4</v>
      </c>
      <c r="N74" s="376"/>
      <c r="O74" s="377"/>
      <c r="P74" s="95">
        <f ca="1">'28. Entry- en exittarieven '!P157</f>
        <v>4.0802650000000003E-2</v>
      </c>
      <c r="Q74" s="95">
        <f ca="1">'28. Entry- en exittarieven '!Q157</f>
        <v>1.5896E-3</v>
      </c>
      <c r="R74" s="299">
        <f ca="1">'28. Entry- en exittarieven '!R157</f>
        <v>6.6239999999999989E-5</v>
      </c>
    </row>
    <row r="75" spans="2:18">
      <c r="B75" s="3" t="s">
        <v>182</v>
      </c>
      <c r="H75" s="376"/>
      <c r="I75" s="377"/>
      <c r="J75" s="95">
        <f ca="1">'28. Entry- en exittarieven '!J158</f>
        <v>0.17540710000000001</v>
      </c>
      <c r="K75" s="95">
        <f ca="1">'28. Entry- en exittarieven '!K158</f>
        <v>7.0580299999999999E-3</v>
      </c>
      <c r="L75" s="286">
        <f ca="1">'28. Entry- en exittarieven '!L158</f>
        <v>2.9409E-4</v>
      </c>
      <c r="N75" s="376"/>
      <c r="O75" s="377"/>
      <c r="P75" s="95">
        <f ca="1">'28. Entry- en exittarieven '!P158</f>
        <v>4.385178E-2</v>
      </c>
      <c r="Q75" s="95">
        <f ca="1">'28. Entry- en exittarieven '!Q158</f>
        <v>1.76451E-3</v>
      </c>
      <c r="R75" s="299">
        <f ca="1">'28. Entry- en exittarieven '!R158</f>
        <v>7.3529999999999996E-5</v>
      </c>
    </row>
    <row r="76" spans="2:18">
      <c r="B76" s="3" t="s">
        <v>183</v>
      </c>
      <c r="H76" s="376"/>
      <c r="I76" s="377">
        <f ca="1">'28. Entry- en exittarieven '!I159</f>
        <v>0.74710430999999999</v>
      </c>
      <c r="J76" s="95">
        <f ca="1">'28. Entry- en exittarieven '!J159</f>
        <v>0.2080457</v>
      </c>
      <c r="K76" s="95">
        <f ca="1">'28. Entry- en exittarieven '!K159</f>
        <v>8.0971800000000007E-3</v>
      </c>
      <c r="L76" s="286">
        <f ca="1">'28. Entry- en exittarieven '!L159</f>
        <v>3.3739000000000002E-4</v>
      </c>
      <c r="N76" s="376"/>
      <c r="O76" s="377">
        <f ca="1">'28. Entry- en exittarieven '!O159</f>
        <v>0.18677608000000001</v>
      </c>
      <c r="P76" s="95">
        <f ca="1">'28. Entry- en exittarieven '!P159</f>
        <v>5.2011420000000003E-2</v>
      </c>
      <c r="Q76" s="95">
        <f ca="1">'28. Entry- en exittarieven '!Q159</f>
        <v>2.0243000000000001E-3</v>
      </c>
      <c r="R76" s="299">
        <f ca="1">'28. Entry- en exittarieven '!R159</f>
        <v>8.434999999999999E-5</v>
      </c>
    </row>
    <row r="77" spans="2:18">
      <c r="B77" s="3" t="s">
        <v>184</v>
      </c>
      <c r="H77" s="376"/>
      <c r="I77" s="377"/>
      <c r="J77" s="95">
        <f ca="1">'28. Entry- en exittarieven '!J160</f>
        <v>0.29895930999999998</v>
      </c>
      <c r="K77" s="95">
        <f ca="1">'28. Entry- en exittarieven '!K160</f>
        <v>1.2017160000000001E-2</v>
      </c>
      <c r="L77" s="286">
        <f ca="1">'28. Entry- en exittarieven '!L160</f>
        <v>5.0072000000000007E-4</v>
      </c>
      <c r="N77" s="376"/>
      <c r="O77" s="377"/>
      <c r="P77" s="95">
        <f ca="1">'28. Entry- en exittarieven '!P160</f>
        <v>7.4739829999999993E-2</v>
      </c>
      <c r="Q77" s="95">
        <f ca="1">'28. Entry- en exittarieven '!Q160</f>
        <v>3.0042900000000002E-3</v>
      </c>
      <c r="R77" s="299">
        <f ca="1">'28. Entry- en exittarieven '!R160</f>
        <v>1.2517999999999999E-4</v>
      </c>
    </row>
    <row r="78" spans="2:18">
      <c r="B78" s="3" t="s">
        <v>185</v>
      </c>
      <c r="H78" s="376"/>
      <c r="I78" s="377"/>
      <c r="J78" s="95">
        <f ca="1">'28. Entry- en exittarieven '!J161</f>
        <v>0.38929970000000003</v>
      </c>
      <c r="K78" s="95">
        <f ca="1">'28. Entry- en exittarieven '!K161</f>
        <v>1.5144919999999999E-2</v>
      </c>
      <c r="L78" s="286">
        <f ca="1">'28. Entry- en exittarieven '!L161</f>
        <v>6.3104000000000003E-4</v>
      </c>
      <c r="N78" s="376"/>
      <c r="O78" s="377"/>
      <c r="P78" s="95">
        <f ca="1">'28. Entry- en exittarieven '!P161</f>
        <v>9.7324919999999995E-2</v>
      </c>
      <c r="Q78" s="95">
        <f ca="1">'28. Entry- en exittarieven '!Q161</f>
        <v>3.7862299999999998E-3</v>
      </c>
      <c r="R78" s="299">
        <f ca="1">'28. Entry- en exittarieven '!R161</f>
        <v>1.5776000000000001E-4</v>
      </c>
    </row>
    <row r="79" spans="2:18">
      <c r="L79" s="272"/>
      <c r="R79" s="297"/>
    </row>
    <row r="80" spans="2:18" s="39" customFormat="1">
      <c r="B80" s="39" t="s">
        <v>192</v>
      </c>
      <c r="H80" s="39" t="s">
        <v>193</v>
      </c>
      <c r="L80" s="273"/>
      <c r="N80" s="39" t="s">
        <v>194</v>
      </c>
      <c r="R80" s="294"/>
    </row>
    <row r="81" spans="2:18" s="42" customFormat="1">
      <c r="H81" s="42" t="s">
        <v>164</v>
      </c>
      <c r="I81" s="42" t="s">
        <v>165</v>
      </c>
      <c r="J81" s="42" t="s">
        <v>166</v>
      </c>
      <c r="K81" s="42" t="s">
        <v>167</v>
      </c>
      <c r="L81" s="274" t="s">
        <v>168</v>
      </c>
      <c r="N81" s="42" t="s">
        <v>164</v>
      </c>
      <c r="O81" s="42" t="s">
        <v>165</v>
      </c>
      <c r="P81" s="42" t="s">
        <v>166</v>
      </c>
      <c r="Q81" s="42" t="s">
        <v>167</v>
      </c>
      <c r="R81" s="295" t="s">
        <v>168</v>
      </c>
    </row>
    <row r="82" spans="2:18" s="40" customFormat="1">
      <c r="H82" s="40" t="s">
        <v>169</v>
      </c>
      <c r="I82" s="40" t="s">
        <v>170</v>
      </c>
      <c r="J82" s="40" t="s">
        <v>171</v>
      </c>
      <c r="K82" s="40" t="s">
        <v>172</v>
      </c>
      <c r="L82" s="275" t="s">
        <v>173</v>
      </c>
      <c r="N82" s="40" t="s">
        <v>169</v>
      </c>
      <c r="O82" s="40" t="s">
        <v>170</v>
      </c>
      <c r="P82" s="40" t="s">
        <v>171</v>
      </c>
      <c r="Q82" s="40" t="s">
        <v>172</v>
      </c>
      <c r="R82" s="296" t="s">
        <v>173</v>
      </c>
    </row>
    <row r="83" spans="2:18">
      <c r="L83" s="272"/>
      <c r="R83" s="297"/>
    </row>
    <row r="84" spans="2:18">
      <c r="B84" s="3" t="s">
        <v>174</v>
      </c>
      <c r="H84" s="376">
        <f ca="1">'28. Entry- en exittarieven '!H167</f>
        <v>0.42166596000000001</v>
      </c>
      <c r="I84" s="375">
        <f ca="1">'28. Entry- en exittarieven '!I167</f>
        <v>0.19260891999999999</v>
      </c>
      <c r="J84" s="248">
        <f ca="1">'28. Entry- en exittarieven '!J167</f>
        <v>9.212824E-2</v>
      </c>
      <c r="K84" s="250"/>
      <c r="L84" s="287"/>
      <c r="M84" s="251"/>
      <c r="N84" s="376">
        <f ca="1">'28. Entry- en exittarieven '!N167</f>
        <v>0.27414609000000001</v>
      </c>
      <c r="O84" s="375">
        <f ca="1">'28. Entry- en exittarieven '!O167</f>
        <v>0.12522468</v>
      </c>
      <c r="P84" s="248">
        <f ca="1">'28. Entry- en exittarieven '!P167</f>
        <v>5.989717E-2</v>
      </c>
      <c r="Q84" s="250"/>
      <c r="R84" s="300"/>
    </row>
    <row r="85" spans="2:18">
      <c r="B85" s="3" t="s">
        <v>175</v>
      </c>
      <c r="H85" s="376"/>
      <c r="I85" s="375"/>
      <c r="J85" s="248">
        <f ca="1">'28. Entry- en exittarieven '!J168</f>
        <v>7.4381879999999997E-2</v>
      </c>
      <c r="K85" s="250"/>
      <c r="L85" s="287"/>
      <c r="M85" s="251"/>
      <c r="N85" s="376"/>
      <c r="O85" s="375"/>
      <c r="P85" s="248">
        <f ca="1">'28. Entry- en exittarieven '!P168</f>
        <v>4.8359369999999999E-2</v>
      </c>
      <c r="Q85" s="250"/>
      <c r="R85" s="300"/>
    </row>
    <row r="86" spans="2:18">
      <c r="B86" s="3" t="s">
        <v>176</v>
      </c>
      <c r="H86" s="376"/>
      <c r="I86" s="375"/>
      <c r="J86" s="248">
        <f ca="1">'28. Entry- en exittarieven '!J169</f>
        <v>6.4409190000000005E-2</v>
      </c>
      <c r="K86" s="250"/>
      <c r="L86" s="287"/>
      <c r="M86" s="251"/>
      <c r="N86" s="376"/>
      <c r="O86" s="375"/>
      <c r="P86" s="248">
        <f ca="1">'28. Entry- en exittarieven '!P169</f>
        <v>4.1875629999999997E-2</v>
      </c>
      <c r="Q86" s="250"/>
      <c r="R86" s="300"/>
    </row>
    <row r="87" spans="2:18">
      <c r="B87" s="3" t="s">
        <v>177</v>
      </c>
      <c r="H87" s="376"/>
      <c r="I87" s="375">
        <f ca="1">'28. Entry- en exittarieven '!I170</f>
        <v>0.10302512</v>
      </c>
      <c r="J87" s="248">
        <f ca="1">'28. Entry- en exittarieven '!J170</f>
        <v>4.6475679999999998E-2</v>
      </c>
      <c r="K87" s="250"/>
      <c r="L87" s="287"/>
      <c r="M87" s="251"/>
      <c r="N87" s="376"/>
      <c r="O87" s="375">
        <f ca="1">'28. Entry- en exittarieven '!O170</f>
        <v>6.6981780000000005E-2</v>
      </c>
      <c r="P87" s="248">
        <f ca="1">'28. Entry- en exittarieven '!P170</f>
        <v>3.0216159999999999E-2</v>
      </c>
      <c r="Q87" s="250"/>
      <c r="R87" s="300"/>
    </row>
    <row r="88" spans="2:18">
      <c r="B88" s="3" t="s">
        <v>178</v>
      </c>
      <c r="H88" s="376"/>
      <c r="I88" s="375"/>
      <c r="J88" s="248">
        <f ca="1">'28. Entry- en exittarieven '!J171</f>
        <v>4.2545520000000003E-2</v>
      </c>
      <c r="K88" s="250"/>
      <c r="L88" s="287"/>
      <c r="M88" s="251"/>
      <c r="N88" s="376"/>
      <c r="O88" s="375"/>
      <c r="P88" s="248">
        <f ca="1">'28. Entry- en exittarieven '!P171</f>
        <v>2.766097E-2</v>
      </c>
      <c r="Q88" s="250"/>
      <c r="R88" s="300"/>
    </row>
    <row r="89" spans="2:18">
      <c r="B89" s="3" t="s">
        <v>179</v>
      </c>
      <c r="H89" s="376"/>
      <c r="I89" s="375"/>
      <c r="J89" s="248">
        <f ca="1">'28. Entry- en exittarieven '!J172</f>
        <v>3.4570829999999997E-2</v>
      </c>
      <c r="K89" s="250"/>
      <c r="L89" s="287"/>
      <c r="M89" s="251"/>
      <c r="N89" s="376"/>
      <c r="O89" s="375"/>
      <c r="P89" s="248">
        <f ca="1">'28. Entry- en exittarieven '!P172</f>
        <v>2.2476220000000002E-2</v>
      </c>
      <c r="Q89" s="250"/>
      <c r="R89" s="300"/>
    </row>
    <row r="90" spans="2:18">
      <c r="B90" s="3" t="s">
        <v>180</v>
      </c>
      <c r="H90" s="376"/>
      <c r="I90" s="375">
        <f ca="1">'28. Entry- en exittarieven '!I173</f>
        <v>8.3564949999999999E-2</v>
      </c>
      <c r="J90" s="248">
        <f ca="1">'28. Entry- en exittarieven '!J173</f>
        <v>3.3735590000000003E-2</v>
      </c>
      <c r="K90" s="250"/>
      <c r="L90" s="287"/>
      <c r="M90" s="251"/>
      <c r="N90" s="376"/>
      <c r="O90" s="375">
        <f ca="1">'28. Entry- en exittarieven '!O173</f>
        <v>5.4329750000000003E-2</v>
      </c>
      <c r="P90" s="248">
        <f ca="1">'28. Entry- en exittarieven '!P173</f>
        <v>2.1933190000000002E-2</v>
      </c>
      <c r="Q90" s="250"/>
      <c r="R90" s="300"/>
    </row>
    <row r="91" spans="2:18">
      <c r="B91" s="3" t="s">
        <v>181</v>
      </c>
      <c r="H91" s="376"/>
      <c r="I91" s="375"/>
      <c r="J91" s="248">
        <f ca="1">'28. Entry- en exittarieven '!J174</f>
        <v>3.2070300000000003E-2</v>
      </c>
      <c r="K91" s="250"/>
      <c r="L91" s="287"/>
      <c r="M91" s="251"/>
      <c r="N91" s="376"/>
      <c r="O91" s="375"/>
      <c r="P91" s="248">
        <f ca="1">'28. Entry- en exittarieven '!P174</f>
        <v>2.0850500000000001E-2</v>
      </c>
      <c r="Q91" s="250"/>
      <c r="R91" s="300"/>
    </row>
    <row r="92" spans="2:18">
      <c r="B92" s="3" t="s">
        <v>182</v>
      </c>
      <c r="H92" s="376"/>
      <c r="I92" s="375"/>
      <c r="J92" s="248">
        <f ca="1">'28. Entry- en exittarieven '!J175</f>
        <v>3.4466860000000002E-2</v>
      </c>
      <c r="K92" s="250"/>
      <c r="L92" s="287"/>
      <c r="M92" s="251"/>
      <c r="N92" s="376"/>
      <c r="O92" s="375"/>
      <c r="P92" s="248">
        <f ca="1">'28. Entry- en exittarieven '!P175</f>
        <v>2.2408629999999999E-2</v>
      </c>
      <c r="Q92" s="250"/>
      <c r="R92" s="300"/>
    </row>
    <row r="93" spans="2:18">
      <c r="B93" s="3" t="s">
        <v>183</v>
      </c>
      <c r="H93" s="376"/>
      <c r="I93" s="375">
        <f ca="1">'28. Entry- en exittarieven '!I176</f>
        <v>0.14680329</v>
      </c>
      <c r="J93" s="248">
        <f ca="1">'28. Entry- en exittarieven '!J176</f>
        <v>4.0880229999999997E-2</v>
      </c>
      <c r="K93" s="250"/>
      <c r="L93" s="287"/>
      <c r="M93" s="251"/>
      <c r="N93" s="376"/>
      <c r="O93" s="375">
        <f ca="1">'28. Entry- en exittarieven '!O176</f>
        <v>9.5444150000000005E-2</v>
      </c>
      <c r="P93" s="248">
        <f ca="1">'28. Entry- en exittarieven '!P176</f>
        <v>2.6578279999999999E-2</v>
      </c>
      <c r="Q93" s="250"/>
      <c r="R93" s="300"/>
    </row>
    <row r="94" spans="2:18">
      <c r="B94" s="3" t="s">
        <v>184</v>
      </c>
      <c r="H94" s="376"/>
      <c r="I94" s="375"/>
      <c r="J94" s="248">
        <f ca="1">'28. Entry- en exittarieven '!J177</f>
        <v>5.8744419999999999E-2</v>
      </c>
      <c r="K94" s="250"/>
      <c r="L94" s="287"/>
      <c r="M94" s="251"/>
      <c r="N94" s="376"/>
      <c r="O94" s="375"/>
      <c r="P94" s="248">
        <f ca="1">'28. Entry- en exittarieven '!P177</f>
        <v>3.819268E-2</v>
      </c>
      <c r="Q94" s="250"/>
      <c r="R94" s="300"/>
    </row>
    <row r="95" spans="2:18">
      <c r="B95" s="3" t="s">
        <v>185</v>
      </c>
      <c r="H95" s="376"/>
      <c r="I95" s="375"/>
      <c r="J95" s="248">
        <f ca="1">'28. Entry- en exittarieven '!J178</f>
        <v>7.6495980000000005E-2</v>
      </c>
      <c r="K95" s="250"/>
      <c r="L95" s="287"/>
      <c r="M95" s="251"/>
      <c r="N95" s="376"/>
      <c r="O95" s="375"/>
      <c r="P95" s="248">
        <f ca="1">'28. Entry- en exittarieven '!P178</f>
        <v>4.9733859999999998E-2</v>
      </c>
      <c r="Q95" s="250"/>
      <c r="R95" s="300"/>
    </row>
    <row r="96" spans="2:18">
      <c r="L96" s="272"/>
      <c r="R96" s="297"/>
    </row>
    <row r="97" spans="2:18" s="39" customFormat="1">
      <c r="B97" s="39" t="s">
        <v>192</v>
      </c>
      <c r="H97" s="39" t="s">
        <v>195</v>
      </c>
      <c r="L97" s="273"/>
      <c r="N97" s="39" t="s">
        <v>196</v>
      </c>
      <c r="R97" s="294"/>
    </row>
    <row r="98" spans="2:18" s="42" customFormat="1">
      <c r="H98" s="42" t="s">
        <v>164</v>
      </c>
      <c r="I98" s="42" t="s">
        <v>165</v>
      </c>
      <c r="J98" s="42" t="s">
        <v>166</v>
      </c>
      <c r="K98" s="42" t="s">
        <v>167</v>
      </c>
      <c r="L98" s="274" t="s">
        <v>168</v>
      </c>
      <c r="N98" s="42" t="s">
        <v>164</v>
      </c>
      <c r="O98" s="42" t="s">
        <v>165</v>
      </c>
      <c r="P98" s="42" t="s">
        <v>166</v>
      </c>
      <c r="Q98" s="42" t="s">
        <v>167</v>
      </c>
      <c r="R98" s="295" t="s">
        <v>168</v>
      </c>
    </row>
    <row r="99" spans="2:18" s="40" customFormat="1">
      <c r="H99" s="40" t="s">
        <v>169</v>
      </c>
      <c r="I99" s="40" t="s">
        <v>170</v>
      </c>
      <c r="J99" s="40" t="s">
        <v>171</v>
      </c>
      <c r="K99" s="40" t="s">
        <v>172</v>
      </c>
      <c r="L99" s="275" t="s">
        <v>173</v>
      </c>
      <c r="N99" s="40" t="s">
        <v>169</v>
      </c>
      <c r="O99" s="40" t="s">
        <v>170</v>
      </c>
      <c r="P99" s="40" t="s">
        <v>171</v>
      </c>
      <c r="Q99" s="40" t="s">
        <v>172</v>
      </c>
      <c r="R99" s="296" t="s">
        <v>173</v>
      </c>
    </row>
    <row r="100" spans="2:18">
      <c r="L100" s="272"/>
      <c r="R100" s="297"/>
    </row>
    <row r="101" spans="2:18">
      <c r="B101" s="3" t="s">
        <v>174</v>
      </c>
      <c r="H101" s="376">
        <f ca="1">'28. Entry- en exittarieven '!H184</f>
        <v>0.25293634999999998</v>
      </c>
      <c r="I101" s="375">
        <f ca="1">'28. Entry- en exittarieven '!I184</f>
        <v>0.11553648</v>
      </c>
      <c r="J101" s="248">
        <f ca="1">'28. Entry- en exittarieven '!J184</f>
        <v>5.5263130000000001E-2</v>
      </c>
      <c r="K101" s="250"/>
      <c r="L101" s="287"/>
      <c r="M101" s="251"/>
      <c r="N101" s="376">
        <f ca="1">'28. Entry- en exittarieven '!N184</f>
        <v>0.10541649</v>
      </c>
      <c r="O101" s="375">
        <f ca="1">'28. Entry- en exittarieven '!O184</f>
        <v>4.8152229999999997E-2</v>
      </c>
      <c r="P101" s="248">
        <f ca="1">'28. Entry- en exittarieven '!P184</f>
        <v>2.303206E-2</v>
      </c>
      <c r="Q101" s="250"/>
      <c r="R101" s="300"/>
    </row>
    <row r="102" spans="2:18">
      <c r="B102" s="3" t="s">
        <v>175</v>
      </c>
      <c r="H102" s="376"/>
      <c r="I102" s="375"/>
      <c r="J102" s="248">
        <f ca="1">'28. Entry- en exittarieven '!J185</f>
        <v>4.461797E-2</v>
      </c>
      <c r="K102" s="250"/>
      <c r="L102" s="287"/>
      <c r="M102" s="251"/>
      <c r="N102" s="376"/>
      <c r="O102" s="375"/>
      <c r="P102" s="248">
        <f ca="1">'28. Entry- en exittarieven '!P185</f>
        <v>1.8595469999999999E-2</v>
      </c>
      <c r="Q102" s="250"/>
      <c r="R102" s="300"/>
    </row>
    <row r="103" spans="2:18">
      <c r="B103" s="3" t="s">
        <v>176</v>
      </c>
      <c r="H103" s="376"/>
      <c r="I103" s="375"/>
      <c r="J103" s="248">
        <f ca="1">'28. Entry- en exittarieven '!J186</f>
        <v>3.8635849999999999E-2</v>
      </c>
      <c r="K103" s="250"/>
      <c r="L103" s="287"/>
      <c r="M103" s="251"/>
      <c r="N103" s="376"/>
      <c r="O103" s="375"/>
      <c r="P103" s="248">
        <f ca="1">'28. Entry- en exittarieven '!P186</f>
        <v>1.61023E-2</v>
      </c>
      <c r="Q103" s="250"/>
      <c r="R103" s="300"/>
    </row>
    <row r="104" spans="2:18">
      <c r="B104" s="3" t="s">
        <v>177</v>
      </c>
      <c r="H104" s="376"/>
      <c r="I104" s="375">
        <f ca="1">'28. Entry- en exittarieven '!I187</f>
        <v>6.1799630000000001E-2</v>
      </c>
      <c r="J104" s="248">
        <f ca="1">'28. Entry- en exittarieven '!J187</f>
        <v>2.7878440000000001E-2</v>
      </c>
      <c r="K104" s="250"/>
      <c r="L104" s="287"/>
      <c r="M104" s="251"/>
      <c r="N104" s="376"/>
      <c r="O104" s="375">
        <f ca="1">'28. Entry- en exittarieven '!O187</f>
        <v>2.5756279999999999E-2</v>
      </c>
      <c r="P104" s="248">
        <f ca="1">'28. Entry- en exittarieven '!P187</f>
        <v>1.161892E-2</v>
      </c>
      <c r="Q104" s="250"/>
      <c r="R104" s="300"/>
    </row>
    <row r="105" spans="2:18">
      <c r="B105" s="3" t="s">
        <v>178</v>
      </c>
      <c r="H105" s="376"/>
      <c r="I105" s="375"/>
      <c r="J105" s="248">
        <f ca="1">'28. Entry- en exittarieven '!J188</f>
        <v>2.5520930000000001E-2</v>
      </c>
      <c r="K105" s="250"/>
      <c r="L105" s="287"/>
      <c r="M105" s="251"/>
      <c r="N105" s="376"/>
      <c r="O105" s="375"/>
      <c r="P105" s="248">
        <f ca="1">'28. Entry- en exittarieven '!P188</f>
        <v>1.0636380000000001E-2</v>
      </c>
      <c r="Q105" s="250"/>
      <c r="R105" s="300"/>
    </row>
    <row r="106" spans="2:18">
      <c r="B106" s="3" t="s">
        <v>179</v>
      </c>
      <c r="H106" s="376"/>
      <c r="I106" s="375"/>
      <c r="J106" s="248">
        <f ca="1">'28. Entry- en exittarieven '!J189</f>
        <v>2.073732E-2</v>
      </c>
      <c r="K106" s="250"/>
      <c r="L106" s="287"/>
      <c r="M106" s="251"/>
      <c r="N106" s="376"/>
      <c r="O106" s="375"/>
      <c r="P106" s="248">
        <f ca="1">'28. Entry- en exittarieven '!P189</f>
        <v>8.6427099999999996E-3</v>
      </c>
      <c r="Q106" s="250"/>
      <c r="R106" s="300"/>
    </row>
    <row r="107" spans="2:18">
      <c r="B107" s="3" t="s">
        <v>180</v>
      </c>
      <c r="H107" s="376"/>
      <c r="I107" s="375">
        <f ca="1">'28. Entry- en exittarieven '!I190</f>
        <v>5.0126440000000001E-2</v>
      </c>
      <c r="J107" s="248">
        <f ca="1">'28. Entry- en exittarieven '!J190</f>
        <v>2.0236290000000001E-2</v>
      </c>
      <c r="K107" s="250"/>
      <c r="L107" s="287"/>
      <c r="M107" s="251"/>
      <c r="N107" s="376"/>
      <c r="O107" s="375">
        <f ca="1">'28. Entry- en exittarieven '!O190</f>
        <v>2.0891239999999998E-2</v>
      </c>
      <c r="P107" s="248">
        <f ca="1">'28. Entry- en exittarieven '!P190</f>
        <v>8.4338999999999994E-3</v>
      </c>
      <c r="Q107" s="250"/>
      <c r="R107" s="300"/>
    </row>
    <row r="108" spans="2:18">
      <c r="B108" s="3" t="s">
        <v>181</v>
      </c>
      <c r="H108" s="376"/>
      <c r="I108" s="375"/>
      <c r="J108" s="248">
        <f ca="1">'28. Entry- en exittarieven '!J191</f>
        <v>1.923737E-2</v>
      </c>
      <c r="K108" s="250"/>
      <c r="L108" s="287"/>
      <c r="M108" s="251"/>
      <c r="N108" s="376"/>
      <c r="O108" s="375"/>
      <c r="P108" s="248">
        <f ca="1">'28. Entry- en exittarieven '!P191</f>
        <v>8.0175699999999999E-3</v>
      </c>
      <c r="Q108" s="250"/>
      <c r="R108" s="300"/>
    </row>
    <row r="109" spans="2:18">
      <c r="B109" s="3" t="s">
        <v>182</v>
      </c>
      <c r="H109" s="376"/>
      <c r="I109" s="375"/>
      <c r="J109" s="248">
        <f ca="1">'28. Entry- en exittarieven '!J192</f>
        <v>2.0674950000000001E-2</v>
      </c>
      <c r="K109" s="250"/>
      <c r="L109" s="287"/>
      <c r="M109" s="251"/>
      <c r="N109" s="376"/>
      <c r="O109" s="375"/>
      <c r="P109" s="248">
        <f ca="1">'28. Entry- en exittarieven '!P192</f>
        <v>8.6167099999999996E-3</v>
      </c>
      <c r="Q109" s="250"/>
      <c r="R109" s="300"/>
    </row>
    <row r="110" spans="2:18">
      <c r="B110" s="3" t="s">
        <v>183</v>
      </c>
      <c r="H110" s="376"/>
      <c r="I110" s="375">
        <f ca="1">'28. Entry- en exittarieven '!I193</f>
        <v>8.8059960000000007E-2</v>
      </c>
      <c r="J110" s="248">
        <f ca="1">'28. Entry- en exittarieven '!J193</f>
        <v>2.452201E-2</v>
      </c>
      <c r="K110" s="250"/>
      <c r="L110" s="287"/>
      <c r="M110" s="251"/>
      <c r="N110" s="376"/>
      <c r="O110" s="375">
        <f ca="1">'28. Entry- en exittarieven '!O193</f>
        <v>3.6700820000000002E-2</v>
      </c>
      <c r="P110" s="248">
        <f ca="1">'28. Entry- en exittarieven '!P193</f>
        <v>1.022006E-2</v>
      </c>
      <c r="Q110" s="250"/>
      <c r="R110" s="300"/>
    </row>
    <row r="111" spans="2:18">
      <c r="B111" s="3" t="s">
        <v>184</v>
      </c>
      <c r="H111" s="376"/>
      <c r="I111" s="375"/>
      <c r="J111" s="248">
        <f ca="1">'28. Entry- en exittarieven '!J194</f>
        <v>3.5237850000000001E-2</v>
      </c>
      <c r="K111" s="250"/>
      <c r="L111" s="287"/>
      <c r="M111" s="251"/>
      <c r="N111" s="376"/>
      <c r="O111" s="375"/>
      <c r="P111" s="248">
        <f ca="1">'28. Entry- en exittarieven '!P194</f>
        <v>1.468611E-2</v>
      </c>
      <c r="Q111" s="250"/>
      <c r="R111" s="300"/>
    </row>
    <row r="112" spans="2:18">
      <c r="B112" s="3" t="s">
        <v>185</v>
      </c>
      <c r="H112" s="376"/>
      <c r="I112" s="375"/>
      <c r="J112" s="248">
        <f ca="1">'28. Entry- en exittarieven '!J195</f>
        <v>4.5886120000000002E-2</v>
      </c>
      <c r="K112" s="250"/>
      <c r="L112" s="287"/>
      <c r="M112" s="251"/>
      <c r="N112" s="376"/>
      <c r="O112" s="375"/>
      <c r="P112" s="248">
        <f ca="1">'28. Entry- en exittarieven '!P195</f>
        <v>1.9123999999999999E-2</v>
      </c>
      <c r="Q112" s="250"/>
      <c r="R112" s="300"/>
    </row>
  </sheetData>
  <mergeCells count="72">
    <mergeCell ref="H101:H112"/>
    <mergeCell ref="I101:I103"/>
    <mergeCell ref="N101:N112"/>
    <mergeCell ref="O101:O103"/>
    <mergeCell ref="I104:I106"/>
    <mergeCell ref="O104:O106"/>
    <mergeCell ref="I107:I109"/>
    <mergeCell ref="O107:O109"/>
    <mergeCell ref="I110:I112"/>
    <mergeCell ref="O110:O112"/>
    <mergeCell ref="H84:H95"/>
    <mergeCell ref="I84:I86"/>
    <mergeCell ref="N84:N95"/>
    <mergeCell ref="O84:O86"/>
    <mergeCell ref="I87:I89"/>
    <mergeCell ref="O87:O89"/>
    <mergeCell ref="I90:I92"/>
    <mergeCell ref="O90:O92"/>
    <mergeCell ref="I93:I95"/>
    <mergeCell ref="O93:O95"/>
    <mergeCell ref="N16:N27"/>
    <mergeCell ref="I16:I18"/>
    <mergeCell ref="I19:I21"/>
    <mergeCell ref="I22:I24"/>
    <mergeCell ref="I25:I27"/>
    <mergeCell ref="B5:F5"/>
    <mergeCell ref="O36:O38"/>
    <mergeCell ref="O39:O41"/>
    <mergeCell ref="O42:O44"/>
    <mergeCell ref="H33:H44"/>
    <mergeCell ref="I33:I35"/>
    <mergeCell ref="I36:I38"/>
    <mergeCell ref="I39:I41"/>
    <mergeCell ref="I42:I44"/>
    <mergeCell ref="N33:N44"/>
    <mergeCell ref="O16:O18"/>
    <mergeCell ref="O19:O21"/>
    <mergeCell ref="O22:O24"/>
    <mergeCell ref="O25:O27"/>
    <mergeCell ref="O33:O35"/>
    <mergeCell ref="H16:H27"/>
    <mergeCell ref="O53:O55"/>
    <mergeCell ref="I56:I58"/>
    <mergeCell ref="O56:O58"/>
    <mergeCell ref="I59:I61"/>
    <mergeCell ref="O59:O61"/>
    <mergeCell ref="H67:H78"/>
    <mergeCell ref="I67:I69"/>
    <mergeCell ref="N67:N78"/>
    <mergeCell ref="O67:O69"/>
    <mergeCell ref="I70:I72"/>
    <mergeCell ref="O70:O72"/>
    <mergeCell ref="I73:I75"/>
    <mergeCell ref="O73:O75"/>
    <mergeCell ref="I76:I78"/>
    <mergeCell ref="O76:O78"/>
    <mergeCell ref="B8:D8"/>
    <mergeCell ref="T50:T61"/>
    <mergeCell ref="U50:U52"/>
    <mergeCell ref="U53:U55"/>
    <mergeCell ref="U56:U58"/>
    <mergeCell ref="U59:U61"/>
    <mergeCell ref="T16:T27"/>
    <mergeCell ref="U16:U18"/>
    <mergeCell ref="U19:U21"/>
    <mergeCell ref="U22:U24"/>
    <mergeCell ref="U25:U27"/>
    <mergeCell ref="H50:H61"/>
    <mergeCell ref="I50:I52"/>
    <mergeCell ref="N50:N61"/>
    <mergeCell ref="O50:O52"/>
    <mergeCell ref="I53:I55"/>
  </mergeCells>
  <pageMargins left="0.7" right="0.7" top="0.75" bottom="0.75" header="0.3" footer="0.3"/>
  <pageSetup paperSize="9" scale="31"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85833C4-056D-49E1-A5CB-169E708E73F2}">
          <x14:formula1>
            <xm:f>'2. Parameters'!$B$192:$B$206</xm:f>
          </x14:formula1>
          <xm:sqref>J8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
  <sheetViews>
    <sheetView showGridLines="0" zoomScale="85" zoomScaleNormal="85" workbookViewId="0"/>
  </sheetViews>
  <sheetFormatPr defaultColWidth="9.140625" defaultRowHeight="12.75"/>
  <cols>
    <col min="1" max="16384" width="9.140625" style="14"/>
  </cols>
  <sheetData/>
  <pageMargins left="0.7" right="0.7" top="0.75" bottom="0.75" header="0.3" footer="0.3"/>
  <pageSetup paperSize="9" orientation="portrait" r:id="rId1"/>
  <headerFooter>
    <oddFooter>&amp;C_x000D_&amp;1#&amp;"Calibri"&amp;10&amp;K000000 Vertrouwelijk/Confidential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sheetPr>
  <dimension ref="A2:CH223"/>
  <sheetViews>
    <sheetView showGridLines="0" zoomScale="85" zoomScaleNormal="85" workbookViewId="0">
      <pane xSplit="4" ySplit="7" topLeftCell="E8" activePane="bottomRight" state="frozen"/>
      <selection pane="topRight"/>
      <selection pane="bottomLeft"/>
      <selection pane="bottomRight"/>
    </sheetView>
  </sheetViews>
  <sheetFormatPr defaultColWidth="9.140625" defaultRowHeight="12.75"/>
  <cols>
    <col min="1" max="1" width="2.5703125" style="3" customWidth="1"/>
    <col min="2" max="2" width="53.42578125" style="3" customWidth="1"/>
    <col min="3" max="3" width="2.5703125" style="3" customWidth="1"/>
    <col min="4" max="4" width="15.140625" style="3" bestFit="1" customWidth="1"/>
    <col min="5" max="5" width="2.5703125" style="3" customWidth="1"/>
    <col min="6" max="6" width="13.5703125" style="3" customWidth="1"/>
    <col min="7" max="7" width="2.5703125" style="3" customWidth="1"/>
    <col min="8" max="8" width="13" style="3" bestFit="1" customWidth="1"/>
    <col min="9" max="9" width="12.5703125" style="3" customWidth="1"/>
    <col min="10" max="10" width="13" style="3" bestFit="1" customWidth="1"/>
    <col min="11" max="11" width="12.5703125" style="3" customWidth="1"/>
    <col min="12" max="12" width="17.42578125" style="3" bestFit="1" customWidth="1"/>
    <col min="13" max="17" width="12.5703125" style="3" customWidth="1"/>
    <col min="18" max="18" width="2.5703125" style="3" customWidth="1"/>
    <col min="19" max="19" width="40.140625" style="3" bestFit="1" customWidth="1"/>
    <col min="20" max="20" width="2.5703125" style="3" customWidth="1"/>
    <col min="21" max="34" width="13.5703125" style="3" customWidth="1"/>
    <col min="35" max="16384" width="9.140625" style="3"/>
  </cols>
  <sheetData>
    <row r="2" spans="2:21" s="12" customFormat="1" ht="18">
      <c r="B2" s="12" t="s">
        <v>197</v>
      </c>
    </row>
    <row r="4" spans="2:21">
      <c r="B4" s="16" t="s">
        <v>198</v>
      </c>
      <c r="C4" s="2"/>
      <c r="I4"/>
      <c r="K4"/>
    </row>
    <row r="5" spans="2:21" ht="28.5" customHeight="1">
      <c r="B5" s="373" t="s">
        <v>199</v>
      </c>
      <c r="C5" s="373"/>
      <c r="D5" s="373"/>
      <c r="F5" s="13"/>
    </row>
    <row r="7" spans="2:21" s="8" customFormat="1">
      <c r="B7" s="8" t="s">
        <v>158</v>
      </c>
      <c r="D7" s="8" t="s">
        <v>200</v>
      </c>
      <c r="F7" s="8" t="s">
        <v>201</v>
      </c>
      <c r="H7" s="52">
        <v>2017</v>
      </c>
      <c r="I7" s="59">
        <v>2018</v>
      </c>
      <c r="J7" s="52">
        <v>2019</v>
      </c>
      <c r="K7" s="59">
        <v>2020</v>
      </c>
      <c r="L7" s="52">
        <v>2021</v>
      </c>
      <c r="M7" s="52">
        <v>2022</v>
      </c>
      <c r="N7" s="52">
        <v>2023</v>
      </c>
      <c r="O7" s="52">
        <v>2024</v>
      </c>
      <c r="P7" s="52">
        <v>2025</v>
      </c>
      <c r="Q7" s="52">
        <v>2026</v>
      </c>
      <c r="S7" s="8" t="s">
        <v>202</v>
      </c>
      <c r="U7" s="8" t="s">
        <v>203</v>
      </c>
    </row>
    <row r="9" spans="2:21" s="8" customFormat="1">
      <c r="B9" s="8" t="s">
        <v>204</v>
      </c>
    </row>
    <row r="11" spans="2:21">
      <c r="B11" s="3" t="s">
        <v>204</v>
      </c>
      <c r="D11" s="3" t="s">
        <v>205</v>
      </c>
      <c r="F11" s="143">
        <v>3.78E-2</v>
      </c>
      <c r="S11" s="3" t="s">
        <v>111</v>
      </c>
    </row>
    <row r="12" spans="2:21">
      <c r="B12" s="3" t="s">
        <v>206</v>
      </c>
      <c r="D12" s="3" t="s">
        <v>205</v>
      </c>
      <c r="F12" s="143">
        <v>3.1800000000000002E-2</v>
      </c>
      <c r="S12" s="3" t="s">
        <v>207</v>
      </c>
    </row>
    <row r="14" spans="2:21" s="8" customFormat="1">
      <c r="B14" s="8" t="s">
        <v>208</v>
      </c>
    </row>
    <row r="16" spans="2:21">
      <c r="B16" s="3" t="s">
        <v>209</v>
      </c>
      <c r="D16" s="3" t="s">
        <v>210</v>
      </c>
      <c r="F16" s="93"/>
      <c r="H16" s="10"/>
      <c r="I16" s="10"/>
      <c r="J16" s="10"/>
      <c r="K16" s="10"/>
      <c r="L16" s="368">
        <v>948654045.67944181</v>
      </c>
      <c r="M16" s="10"/>
      <c r="N16" s="10"/>
      <c r="O16" s="10"/>
      <c r="P16" s="10"/>
      <c r="Q16" s="10"/>
      <c r="S16" s="3" t="s">
        <v>111</v>
      </c>
    </row>
    <row r="17" spans="2:27">
      <c r="B17" s="3" t="s">
        <v>211</v>
      </c>
      <c r="D17" s="3" t="s">
        <v>210</v>
      </c>
      <c r="F17" s="93"/>
      <c r="H17" s="10"/>
      <c r="I17" s="10"/>
      <c r="J17" s="10"/>
      <c r="K17" s="10"/>
      <c r="L17" s="368">
        <v>1007936348.9723855</v>
      </c>
      <c r="M17" s="10"/>
      <c r="N17" s="10"/>
      <c r="O17" s="10"/>
      <c r="P17" s="10"/>
      <c r="Q17" s="10"/>
      <c r="S17" s="3" t="s">
        <v>207</v>
      </c>
    </row>
    <row r="19" spans="2:27" s="8" customFormat="1">
      <c r="B19" s="8" t="s">
        <v>212</v>
      </c>
    </row>
    <row r="21" spans="2:27">
      <c r="B21" s="16" t="s">
        <v>213</v>
      </c>
    </row>
    <row r="22" spans="2:27">
      <c r="B22" s="32" t="s">
        <v>214</v>
      </c>
      <c r="D22" s="3" t="s">
        <v>205</v>
      </c>
      <c r="H22" s="263">
        <v>4.2000000000000003E-2</v>
      </c>
      <c r="I22" s="263">
        <v>3.9E-2</v>
      </c>
      <c r="J22" s="263">
        <v>3.5999999999999997E-2</v>
      </c>
      <c r="K22" s="263">
        <v>3.3000000000000002E-2</v>
      </c>
      <c r="L22" s="263">
        <v>0.03</v>
      </c>
      <c r="M22" s="113"/>
      <c r="N22" s="113"/>
      <c r="O22" s="113"/>
      <c r="P22" s="113"/>
      <c r="Q22" s="113"/>
      <c r="S22" s="3" t="s">
        <v>215</v>
      </c>
    </row>
    <row r="23" spans="2:27">
      <c r="B23" s="32" t="s">
        <v>216</v>
      </c>
      <c r="D23" s="3" t="s">
        <v>205</v>
      </c>
      <c r="H23" s="143">
        <v>3.7999999999999999E-2</v>
      </c>
      <c r="I23" s="143">
        <v>3.5999999999999997E-2</v>
      </c>
      <c r="J23" s="143">
        <v>3.4000000000000002E-2</v>
      </c>
      <c r="K23" s="143">
        <v>3.2000000000000001E-2</v>
      </c>
      <c r="L23" s="143">
        <v>0.03</v>
      </c>
      <c r="M23" s="113"/>
      <c r="N23" s="113"/>
      <c r="O23" s="113"/>
      <c r="P23" s="113"/>
      <c r="Q23" s="113"/>
      <c r="S23" s="3" t="s">
        <v>215</v>
      </c>
    </row>
    <row r="24" spans="2:27">
      <c r="B24" s="156" t="s">
        <v>217</v>
      </c>
      <c r="D24" s="3" t="s">
        <v>205</v>
      </c>
      <c r="F24" s="94"/>
      <c r="H24" s="113"/>
      <c r="I24" s="113"/>
      <c r="J24" s="113"/>
      <c r="K24" s="113"/>
      <c r="L24" s="113"/>
      <c r="M24" s="143">
        <v>3.4000000000000002E-2</v>
      </c>
      <c r="N24" s="143">
        <v>3.3000000000000002E-2</v>
      </c>
      <c r="O24" s="143">
        <v>3.7999999999999999E-2</v>
      </c>
      <c r="P24" s="143">
        <v>3.7999999999999999E-2</v>
      </c>
      <c r="Q24" s="143">
        <v>3.7999999999999999E-2</v>
      </c>
      <c r="S24" s="88" t="s">
        <v>218</v>
      </c>
      <c r="U24" s="373"/>
      <c r="V24" s="373"/>
      <c r="W24" s="373"/>
      <c r="X24" s="373"/>
      <c r="Y24" s="373"/>
      <c r="Z24" s="373"/>
      <c r="AA24" s="373"/>
    </row>
    <row r="25" spans="2:27">
      <c r="B25" s="156" t="s">
        <v>219</v>
      </c>
      <c r="D25" s="3" t="s">
        <v>205</v>
      </c>
      <c r="F25" s="94"/>
      <c r="H25" s="113"/>
      <c r="I25" s="113"/>
      <c r="J25" s="113"/>
      <c r="K25" s="113"/>
      <c r="L25" s="113"/>
      <c r="M25" s="143">
        <v>3.2000000000000001E-2</v>
      </c>
      <c r="N25" s="143">
        <v>3.2000000000000001E-2</v>
      </c>
      <c r="O25" s="143">
        <v>3.7999999999999999E-2</v>
      </c>
      <c r="P25" s="143">
        <v>3.7999999999999999E-2</v>
      </c>
      <c r="Q25" s="143">
        <v>3.7999999999999999E-2</v>
      </c>
      <c r="S25" s="88" t="s">
        <v>218</v>
      </c>
      <c r="U25" s="373"/>
      <c r="V25" s="373"/>
      <c r="W25" s="373"/>
      <c r="X25" s="373"/>
      <c r="Y25" s="373"/>
      <c r="Z25" s="373"/>
      <c r="AA25" s="373"/>
    </row>
    <row r="26" spans="2:27">
      <c r="H26" s="23"/>
      <c r="I26" s="23"/>
      <c r="J26" s="23"/>
      <c r="K26" s="23"/>
      <c r="L26" s="23"/>
      <c r="M26" s="23"/>
      <c r="N26" s="23"/>
      <c r="O26" s="23"/>
      <c r="P26" s="23"/>
      <c r="Q26" s="23"/>
    </row>
    <row r="27" spans="2:27">
      <c r="B27" s="2" t="s">
        <v>220</v>
      </c>
      <c r="H27" s="23"/>
      <c r="I27" s="23"/>
      <c r="J27" s="23"/>
      <c r="K27" s="23"/>
      <c r="L27" s="23"/>
      <c r="M27" s="23"/>
      <c r="N27" s="23"/>
      <c r="O27" s="23"/>
      <c r="P27" s="23"/>
      <c r="Q27" s="23"/>
    </row>
    <row r="28" spans="2:27">
      <c r="B28" s="156" t="s">
        <v>217</v>
      </c>
      <c r="D28" s="3" t="s">
        <v>205</v>
      </c>
      <c r="F28" s="94"/>
      <c r="H28" s="113"/>
      <c r="I28" s="113"/>
      <c r="J28" s="113"/>
      <c r="K28" s="113"/>
      <c r="L28" s="113"/>
      <c r="M28" s="143">
        <v>4.1000000000000002E-2</v>
      </c>
      <c r="N28" s="143">
        <v>5.0999999999999997E-2</v>
      </c>
      <c r="O28" s="113"/>
      <c r="P28" s="113"/>
      <c r="Q28" s="113"/>
      <c r="S28" s="3" t="s">
        <v>221</v>
      </c>
    </row>
    <row r="30" spans="2:27" s="8" customFormat="1">
      <c r="B30" s="8" t="s">
        <v>222</v>
      </c>
    </row>
    <row r="32" spans="2:27">
      <c r="B32" s="3" t="s">
        <v>223</v>
      </c>
      <c r="D32" s="3" t="s">
        <v>205</v>
      </c>
      <c r="F32" s="144">
        <v>0.01</v>
      </c>
      <c r="S32" s="88" t="s">
        <v>218</v>
      </c>
    </row>
    <row r="34" spans="2:27" s="8" customFormat="1">
      <c r="B34" s="8" t="s">
        <v>224</v>
      </c>
    </row>
    <row r="36" spans="2:27">
      <c r="B36" s="16" t="s">
        <v>224</v>
      </c>
    </row>
    <row r="37" spans="2:27" ht="12.75" customHeight="1">
      <c r="B37" s="3" t="s">
        <v>224</v>
      </c>
      <c r="D37" s="3" t="s">
        <v>205</v>
      </c>
      <c r="F37" s="23"/>
      <c r="H37" s="142">
        <v>2E-3</v>
      </c>
      <c r="I37" s="142">
        <v>1.4E-2</v>
      </c>
      <c r="J37" s="142">
        <v>1.2E-2</v>
      </c>
      <c r="K37" s="143">
        <v>2.5999999999999999E-2</v>
      </c>
      <c r="L37" s="143">
        <v>1.6E-2</v>
      </c>
      <c r="M37" s="143">
        <v>1.7999999999999999E-2</v>
      </c>
      <c r="N37" s="143">
        <v>6.2E-2</v>
      </c>
      <c r="O37" s="263">
        <v>0.08</v>
      </c>
      <c r="P37" s="337">
        <v>1.7000000000000001E-2</v>
      </c>
      <c r="Q37" s="143">
        <v>1.7000000000000001E-2</v>
      </c>
      <c r="S37" s="3" t="s">
        <v>225</v>
      </c>
      <c r="U37" s="373" t="s">
        <v>226</v>
      </c>
      <c r="V37" s="373"/>
      <c r="W37" s="373"/>
      <c r="X37" s="373"/>
      <c r="Y37" s="373"/>
      <c r="Z37" s="373"/>
      <c r="AA37" s="373"/>
    </row>
    <row r="39" spans="2:27">
      <c r="B39" s="16" t="s">
        <v>227</v>
      </c>
    </row>
    <row r="40" spans="2:27">
      <c r="B40" s="3" t="s">
        <v>228</v>
      </c>
      <c r="D40" s="3" t="s">
        <v>229</v>
      </c>
      <c r="H40" s="3">
        <v>1</v>
      </c>
      <c r="I40" s="31">
        <f>H40*(1+I$37)</f>
        <v>1.014</v>
      </c>
      <c r="J40" s="31">
        <f t="shared" ref="J40:Q40" si="0">I40*(1+J$37)</f>
        <v>1.026168</v>
      </c>
      <c r="K40" s="31">
        <f t="shared" si="0"/>
        <v>1.052848368</v>
      </c>
      <c r="L40" s="31">
        <f t="shared" si="0"/>
        <v>1.069693941888</v>
      </c>
      <c r="M40" s="31">
        <f t="shared" si="0"/>
        <v>1.0889484328419841</v>
      </c>
      <c r="N40" s="31">
        <f t="shared" si="0"/>
        <v>1.1564632356781872</v>
      </c>
      <c r="O40" s="31">
        <f t="shared" si="0"/>
        <v>1.2489802945324422</v>
      </c>
      <c r="P40" s="31">
        <f t="shared" si="0"/>
        <v>1.2702129595394935</v>
      </c>
      <c r="Q40" s="31">
        <f t="shared" si="0"/>
        <v>1.2918065798516647</v>
      </c>
    </row>
    <row r="41" spans="2:27">
      <c r="B41" s="32" t="s">
        <v>230</v>
      </c>
      <c r="D41" s="3" t="s">
        <v>229</v>
      </c>
      <c r="H41" s="10"/>
      <c r="I41" s="3">
        <v>1</v>
      </c>
      <c r="J41" s="31">
        <f>I41*(1+J$37)</f>
        <v>1.012</v>
      </c>
      <c r="K41" s="31">
        <f t="shared" ref="K41:Q41" si="1">J41*(1+K$37)</f>
        <v>1.0383120000000001</v>
      </c>
      <c r="L41" s="31">
        <f t="shared" si="1"/>
        <v>1.0549249920000001</v>
      </c>
      <c r="M41" s="31">
        <f t="shared" si="1"/>
        <v>1.0739136418560002</v>
      </c>
      <c r="N41" s="31">
        <f t="shared" si="1"/>
        <v>1.1404962876510722</v>
      </c>
      <c r="O41" s="31">
        <f t="shared" si="1"/>
        <v>1.2317359906631582</v>
      </c>
      <c r="P41" s="31">
        <f t="shared" si="1"/>
        <v>1.2526755025044318</v>
      </c>
      <c r="Q41" s="31">
        <f t="shared" si="1"/>
        <v>1.273970986047007</v>
      </c>
    </row>
    <row r="42" spans="2:27">
      <c r="B42" s="32" t="s">
        <v>231</v>
      </c>
      <c r="D42" s="3" t="s">
        <v>229</v>
      </c>
      <c r="H42" s="10"/>
      <c r="I42" s="10"/>
      <c r="J42" s="3">
        <v>1</v>
      </c>
      <c r="K42" s="31">
        <f>J42*(1+K$37)</f>
        <v>1.026</v>
      </c>
      <c r="L42" s="31">
        <f>K42*(1+L$37)</f>
        <v>1.042416</v>
      </c>
      <c r="M42" s="31">
        <f t="shared" ref="M42:Q42" si="2">L42*(1+M$37)</f>
        <v>1.0611794880000001</v>
      </c>
      <c r="N42" s="31">
        <f t="shared" si="2"/>
        <v>1.1269726162560001</v>
      </c>
      <c r="O42" s="31">
        <f t="shared" si="2"/>
        <v>1.2171304255564801</v>
      </c>
      <c r="P42" s="31">
        <f t="shared" si="2"/>
        <v>1.2378216427909401</v>
      </c>
      <c r="Q42" s="31">
        <f t="shared" si="2"/>
        <v>1.2588646107183858</v>
      </c>
    </row>
    <row r="43" spans="2:27">
      <c r="B43" s="32" t="s">
        <v>232</v>
      </c>
      <c r="D43" s="3" t="s">
        <v>229</v>
      </c>
      <c r="H43" s="10"/>
      <c r="I43" s="10"/>
      <c r="J43" s="10"/>
      <c r="K43" s="3">
        <v>1</v>
      </c>
      <c r="L43" s="31">
        <f>K43*(1+L$37)</f>
        <v>1.016</v>
      </c>
      <c r="M43" s="31">
        <f t="shared" ref="M43:Q43" si="3">L43*(1+M$37)</f>
        <v>1.0342880000000001</v>
      </c>
      <c r="N43" s="31">
        <f t="shared" si="3"/>
        <v>1.0984138560000001</v>
      </c>
      <c r="O43" s="31">
        <f t="shared" si="3"/>
        <v>1.1862869644800003</v>
      </c>
      <c r="P43" s="31">
        <f t="shared" si="3"/>
        <v>1.2064538428761602</v>
      </c>
      <c r="Q43" s="31">
        <f t="shared" si="3"/>
        <v>1.2269635582050549</v>
      </c>
    </row>
    <row r="44" spans="2:27">
      <c r="B44" s="32" t="s">
        <v>233</v>
      </c>
      <c r="D44" s="3" t="s">
        <v>229</v>
      </c>
      <c r="H44" s="10"/>
      <c r="I44" s="10"/>
      <c r="J44" s="10"/>
      <c r="K44" s="10"/>
      <c r="L44" s="3">
        <v>1</v>
      </c>
      <c r="M44" s="31">
        <f>L44*(1+M$37)</f>
        <v>1.018</v>
      </c>
      <c r="N44" s="31">
        <f t="shared" ref="N44:O44" si="4">M44*(1+N$37)</f>
        <v>1.081116</v>
      </c>
      <c r="O44" s="31">
        <f t="shared" si="4"/>
        <v>1.1676052800000001</v>
      </c>
      <c r="P44" s="31">
        <f t="shared" ref="P44:Q47" si="5">O44*(1+P$37)</f>
        <v>1.1874545697600001</v>
      </c>
      <c r="Q44" s="31">
        <f t="shared" si="5"/>
        <v>1.2076412974459199</v>
      </c>
    </row>
    <row r="45" spans="2:27">
      <c r="B45" s="32" t="s">
        <v>234</v>
      </c>
      <c r="D45" s="3" t="s">
        <v>229</v>
      </c>
      <c r="H45" s="10"/>
      <c r="I45" s="10"/>
      <c r="J45" s="10"/>
      <c r="K45" s="10"/>
      <c r="L45" s="10"/>
      <c r="M45" s="3">
        <v>1</v>
      </c>
      <c r="N45" s="31">
        <f t="shared" ref="N45:O45" si="6">M45*(1+N$37)</f>
        <v>1.0620000000000001</v>
      </c>
      <c r="O45" s="31">
        <f t="shared" si="6"/>
        <v>1.1469600000000002</v>
      </c>
      <c r="P45" s="31">
        <f t="shared" si="5"/>
        <v>1.16645832</v>
      </c>
      <c r="Q45" s="31">
        <f t="shared" si="5"/>
        <v>1.1862881114399999</v>
      </c>
    </row>
    <row r="46" spans="2:27">
      <c r="B46" s="32" t="s">
        <v>235</v>
      </c>
      <c r="D46" s="3" t="s">
        <v>229</v>
      </c>
      <c r="H46" s="10"/>
      <c r="I46" s="10"/>
      <c r="J46" s="10"/>
      <c r="K46" s="10"/>
      <c r="L46" s="10"/>
      <c r="M46" s="10"/>
      <c r="N46" s="3">
        <v>1</v>
      </c>
      <c r="O46" s="31">
        <f>N46*(1+O$37)</f>
        <v>1.08</v>
      </c>
      <c r="P46" s="31">
        <f>O46*(1+P$37)</f>
        <v>1.09836</v>
      </c>
      <c r="Q46" s="31">
        <f t="shared" si="5"/>
        <v>1.11703212</v>
      </c>
    </row>
    <row r="47" spans="2:27">
      <c r="B47" s="32" t="s">
        <v>236</v>
      </c>
      <c r="D47" s="3" t="s">
        <v>229</v>
      </c>
      <c r="H47" s="10"/>
      <c r="I47" s="10"/>
      <c r="J47" s="10"/>
      <c r="K47" s="10"/>
      <c r="L47" s="10"/>
      <c r="M47" s="10"/>
      <c r="N47" s="10"/>
      <c r="O47" s="3">
        <v>1</v>
      </c>
      <c r="P47" s="31">
        <f t="shared" si="5"/>
        <v>1.0169999999999999</v>
      </c>
      <c r="Q47" s="31">
        <f t="shared" si="5"/>
        <v>1.0342889999999998</v>
      </c>
    </row>
    <row r="48" spans="2:27">
      <c r="B48" s="32" t="s">
        <v>237</v>
      </c>
      <c r="D48" s="3" t="s">
        <v>229</v>
      </c>
      <c r="H48" s="10"/>
      <c r="I48" s="10"/>
      <c r="J48" s="10"/>
      <c r="K48" s="10"/>
      <c r="L48" s="10"/>
      <c r="M48" s="10"/>
      <c r="N48" s="10"/>
      <c r="O48" s="10"/>
      <c r="P48" s="3">
        <v>1</v>
      </c>
      <c r="Q48" s="31">
        <f>P48*(1+Q$37)</f>
        <v>1.0169999999999999</v>
      </c>
    </row>
    <row r="49" spans="2:19">
      <c r="B49" s="32" t="s">
        <v>238</v>
      </c>
      <c r="D49" s="3" t="s">
        <v>229</v>
      </c>
      <c r="H49" s="10"/>
      <c r="I49" s="10"/>
      <c r="J49" s="10"/>
      <c r="K49" s="10"/>
      <c r="L49" s="10"/>
      <c r="M49" s="10"/>
      <c r="N49" s="10"/>
      <c r="O49" s="10"/>
      <c r="P49" s="10"/>
      <c r="Q49" s="3">
        <v>1</v>
      </c>
    </row>
    <row r="51" spans="2:19" s="8" customFormat="1">
      <c r="B51" s="8" t="s">
        <v>239</v>
      </c>
    </row>
    <row r="53" spans="2:19">
      <c r="B53" s="16" t="s">
        <v>239</v>
      </c>
    </row>
    <row r="54" spans="2:19">
      <c r="B54" s="3" t="s">
        <v>240</v>
      </c>
      <c r="D54" s="3" t="s">
        <v>205</v>
      </c>
      <c r="F54" s="94"/>
      <c r="H54" s="144">
        <v>1E-3</v>
      </c>
      <c r="I54" s="144">
        <v>1E-3</v>
      </c>
      <c r="J54" s="144">
        <v>1E-3</v>
      </c>
      <c r="K54" s="144">
        <v>1E-3</v>
      </c>
      <c r="L54" s="144">
        <v>1E-3</v>
      </c>
      <c r="M54" s="144">
        <v>4.0000000000000001E-3</v>
      </c>
      <c r="N54" s="144">
        <v>4.0000000000000001E-3</v>
      </c>
      <c r="O54" s="144">
        <v>4.0000000000000001E-3</v>
      </c>
      <c r="P54" s="144">
        <v>4.0000000000000001E-3</v>
      </c>
      <c r="Q54" s="144">
        <v>4.0000000000000001E-3</v>
      </c>
      <c r="S54" s="3" t="s">
        <v>241</v>
      </c>
    </row>
    <row r="56" spans="2:19">
      <c r="B56" s="16" t="s">
        <v>242</v>
      </c>
    </row>
    <row r="57" spans="2:19">
      <c r="B57" s="3" t="s">
        <v>228</v>
      </c>
      <c r="D57" s="3" t="s">
        <v>243</v>
      </c>
      <c r="H57" s="3">
        <v>1</v>
      </c>
      <c r="I57" s="31">
        <f>H57*(1-I$54)</f>
        <v>0.999</v>
      </c>
      <c r="J57" s="31">
        <f t="shared" ref="J57" si="7">I57*(1-J$54)</f>
        <v>0.99800100000000003</v>
      </c>
      <c r="K57" s="31">
        <f>J57*(1-K$54)</f>
        <v>0.997002999</v>
      </c>
      <c r="L57" s="31">
        <f t="shared" ref="L57:M57" si="8">K57*(1-L$54)</f>
        <v>0.99600599600100004</v>
      </c>
      <c r="M57" s="31">
        <f t="shared" si="8"/>
        <v>0.99202197201699605</v>
      </c>
      <c r="N57" s="31">
        <f t="shared" ref="N57:O57" si="9">M57*(1-N$54)</f>
        <v>0.98805388412892803</v>
      </c>
      <c r="O57" s="31">
        <f t="shared" si="9"/>
        <v>0.98410166859241233</v>
      </c>
      <c r="P57" s="31">
        <f t="shared" ref="P57:Q64" si="10">O57*(1-P$54)</f>
        <v>0.98016526191804265</v>
      </c>
      <c r="Q57" s="31">
        <f t="shared" si="10"/>
        <v>0.97624460087037046</v>
      </c>
    </row>
    <row r="58" spans="2:19">
      <c r="B58" s="32" t="s">
        <v>230</v>
      </c>
      <c r="D58" s="3" t="s">
        <v>243</v>
      </c>
      <c r="H58" s="10"/>
      <c r="I58" s="3">
        <v>1</v>
      </c>
      <c r="J58" s="31">
        <f t="shared" ref="J58:K58" si="11">I58*(1-J$54)</f>
        <v>0.999</v>
      </c>
      <c r="K58" s="31">
        <f t="shared" si="11"/>
        <v>0.99800100000000003</v>
      </c>
      <c r="L58" s="31">
        <f t="shared" ref="L58:M58" si="12">K58*(1-L$54)</f>
        <v>0.997002999</v>
      </c>
      <c r="M58" s="31">
        <f t="shared" si="12"/>
        <v>0.99301498700400004</v>
      </c>
      <c r="N58" s="31">
        <f t="shared" ref="N58:O58" si="13">M58*(1-N$54)</f>
        <v>0.98904292705598407</v>
      </c>
      <c r="O58" s="31">
        <f t="shared" si="13"/>
        <v>0.98508675534776013</v>
      </c>
      <c r="P58" s="31">
        <f t="shared" si="10"/>
        <v>0.98114640832636912</v>
      </c>
      <c r="Q58" s="31">
        <f t="shared" si="10"/>
        <v>0.97722182269306368</v>
      </c>
    </row>
    <row r="59" spans="2:19">
      <c r="B59" s="32" t="s">
        <v>231</v>
      </c>
      <c r="D59" s="3" t="s">
        <v>243</v>
      </c>
      <c r="H59" s="10"/>
      <c r="I59" s="10"/>
      <c r="J59" s="3">
        <v>1</v>
      </c>
      <c r="K59" s="31">
        <f>J59*(1-K$54)</f>
        <v>0.999</v>
      </c>
      <c r="L59" s="31">
        <f t="shared" ref="L59:M59" si="14">K59*(1-L$54)</f>
        <v>0.99800100000000003</v>
      </c>
      <c r="M59" s="31">
        <f t="shared" si="14"/>
        <v>0.99400899600000003</v>
      </c>
      <c r="N59" s="31">
        <f t="shared" ref="N59:O59" si="15">M59*(1-N$54)</f>
        <v>0.99003296001600005</v>
      </c>
      <c r="O59" s="31">
        <f t="shared" si="15"/>
        <v>0.986072828175936</v>
      </c>
      <c r="P59" s="31">
        <f t="shared" si="10"/>
        <v>0.9821285368632322</v>
      </c>
      <c r="Q59" s="31">
        <f t="shared" si="10"/>
        <v>0.97820002271577933</v>
      </c>
    </row>
    <row r="60" spans="2:19">
      <c r="B60" s="32" t="s">
        <v>232</v>
      </c>
      <c r="D60" s="3" t="s">
        <v>243</v>
      </c>
      <c r="H60" s="10"/>
      <c r="I60" s="10"/>
      <c r="J60" s="10"/>
      <c r="K60" s="3">
        <v>1</v>
      </c>
      <c r="L60" s="31">
        <f t="shared" ref="L60:M60" si="16">K60*(1-L$54)</f>
        <v>0.999</v>
      </c>
      <c r="M60" s="31">
        <f t="shared" si="16"/>
        <v>0.995004</v>
      </c>
      <c r="N60" s="31">
        <f t="shared" ref="N60:O60" si="17">M60*(1-N$54)</f>
        <v>0.99102398400000002</v>
      </c>
      <c r="O60" s="31">
        <f t="shared" si="17"/>
        <v>0.98705988806400002</v>
      </c>
      <c r="P60" s="31">
        <f t="shared" si="10"/>
        <v>0.98311164851174404</v>
      </c>
      <c r="Q60" s="31">
        <f t="shared" si="10"/>
        <v>0.97917920191769703</v>
      </c>
    </row>
    <row r="61" spans="2:19">
      <c r="B61" s="32" t="s">
        <v>233</v>
      </c>
      <c r="D61" s="3" t="s">
        <v>243</v>
      </c>
      <c r="H61" s="10"/>
      <c r="I61" s="10"/>
      <c r="J61" s="10"/>
      <c r="K61" s="10"/>
      <c r="L61" s="3">
        <v>1</v>
      </c>
      <c r="M61" s="31">
        <f t="shared" ref="M61" si="18">L61*(1-M$54)</f>
        <v>0.996</v>
      </c>
      <c r="N61" s="31">
        <f t="shared" ref="N61:O61" si="19">M61*(1-N$54)</f>
        <v>0.99201600000000001</v>
      </c>
      <c r="O61" s="31">
        <f t="shared" si="19"/>
        <v>0.98804793599999996</v>
      </c>
      <c r="P61" s="31">
        <f t="shared" si="10"/>
        <v>0.98409574425599999</v>
      </c>
      <c r="Q61" s="31">
        <f t="shared" si="10"/>
        <v>0.98015936127897596</v>
      </c>
    </row>
    <row r="62" spans="2:19">
      <c r="B62" s="32" t="s">
        <v>234</v>
      </c>
      <c r="D62" s="3" t="s">
        <v>243</v>
      </c>
      <c r="H62" s="10"/>
      <c r="I62" s="10"/>
      <c r="J62" s="10"/>
      <c r="K62" s="10"/>
      <c r="L62" s="10"/>
      <c r="M62" s="3">
        <v>1</v>
      </c>
      <c r="N62" s="31">
        <f t="shared" ref="N62:O62" si="20">M62*(1-N$54)</f>
        <v>0.996</v>
      </c>
      <c r="O62" s="31">
        <f t="shared" si="20"/>
        <v>0.99201600000000001</v>
      </c>
      <c r="P62" s="31">
        <f t="shared" si="10"/>
        <v>0.98804793599999996</v>
      </c>
      <c r="Q62" s="31">
        <f t="shared" si="10"/>
        <v>0.98409574425599999</v>
      </c>
    </row>
    <row r="63" spans="2:19">
      <c r="B63" s="32" t="s">
        <v>235</v>
      </c>
      <c r="D63" s="3" t="s">
        <v>243</v>
      </c>
      <c r="H63" s="10"/>
      <c r="I63" s="10"/>
      <c r="J63" s="10"/>
      <c r="K63" s="10"/>
      <c r="L63" s="10"/>
      <c r="M63" s="10"/>
      <c r="N63" s="3">
        <v>1</v>
      </c>
      <c r="O63" s="31">
        <f t="shared" ref="O63" si="21">N63*(1-O$54)</f>
        <v>0.996</v>
      </c>
      <c r="P63" s="31">
        <f t="shared" si="10"/>
        <v>0.99201600000000001</v>
      </c>
      <c r="Q63" s="31">
        <f t="shared" si="10"/>
        <v>0.98804793599999996</v>
      </c>
    </row>
    <row r="64" spans="2:19">
      <c r="B64" s="32" t="s">
        <v>236</v>
      </c>
      <c r="D64" s="3" t="s">
        <v>243</v>
      </c>
      <c r="H64" s="10"/>
      <c r="I64" s="10"/>
      <c r="J64" s="10"/>
      <c r="K64" s="10"/>
      <c r="L64" s="10"/>
      <c r="M64" s="10"/>
      <c r="N64" s="10"/>
      <c r="O64" s="3">
        <v>1</v>
      </c>
      <c r="P64" s="31">
        <f t="shared" si="10"/>
        <v>0.996</v>
      </c>
      <c r="Q64" s="31">
        <f t="shared" si="10"/>
        <v>0.99201600000000001</v>
      </c>
    </row>
    <row r="65" spans="1:21">
      <c r="B65" s="32" t="s">
        <v>237</v>
      </c>
      <c r="D65" s="3" t="s">
        <v>243</v>
      </c>
      <c r="H65" s="10"/>
      <c r="I65" s="10"/>
      <c r="J65" s="10"/>
      <c r="K65" s="10"/>
      <c r="L65" s="10"/>
      <c r="M65" s="10"/>
      <c r="N65" s="10"/>
      <c r="O65" s="10"/>
      <c r="P65" s="3">
        <v>1</v>
      </c>
      <c r="Q65" s="31">
        <f>P65*(1-Q$54)</f>
        <v>0.996</v>
      </c>
    </row>
    <row r="66" spans="1:21">
      <c r="B66" s="32" t="s">
        <v>238</v>
      </c>
      <c r="D66" s="3" t="s">
        <v>243</v>
      </c>
      <c r="H66" s="10"/>
      <c r="I66" s="10"/>
      <c r="J66" s="10"/>
      <c r="K66" s="10"/>
      <c r="L66" s="10"/>
      <c r="M66" s="10"/>
      <c r="N66" s="10"/>
      <c r="O66" s="10"/>
      <c r="P66" s="10"/>
      <c r="Q66" s="3">
        <v>1</v>
      </c>
    </row>
    <row r="67" spans="1:21" ht="13.5" customHeight="1"/>
    <row r="68" spans="1:21" s="8" customFormat="1">
      <c r="B68" s="8" t="s">
        <v>244</v>
      </c>
    </row>
    <row r="70" spans="1:21">
      <c r="B70" s="152" t="s">
        <v>244</v>
      </c>
    </row>
    <row r="71" spans="1:21" ht="12.95" customHeight="1">
      <c r="A71" s="2"/>
      <c r="B71" s="3" t="s">
        <v>245</v>
      </c>
      <c r="D71" s="3" t="s">
        <v>205</v>
      </c>
      <c r="H71" s="10"/>
      <c r="I71" s="10"/>
      <c r="J71" s="10"/>
      <c r="K71" s="10"/>
      <c r="L71" s="10"/>
      <c r="M71" s="10"/>
      <c r="N71" s="10"/>
      <c r="O71" s="113"/>
      <c r="P71" s="337">
        <v>7.0000000000000007E-2</v>
      </c>
      <c r="Q71" s="113"/>
      <c r="S71" s="3" t="s">
        <v>246</v>
      </c>
      <c r="U71" s="3" t="s">
        <v>247</v>
      </c>
    </row>
    <row r="72" spans="1:21">
      <c r="A72" s="2"/>
      <c r="B72" s="3" t="s">
        <v>248</v>
      </c>
      <c r="D72" s="3" t="s">
        <v>205</v>
      </c>
      <c r="H72" s="10"/>
      <c r="I72" s="10"/>
      <c r="J72" s="10"/>
      <c r="K72" s="10"/>
      <c r="L72" s="10"/>
      <c r="M72" s="10"/>
      <c r="N72" s="10"/>
      <c r="O72" s="113"/>
      <c r="P72" s="337">
        <v>7.0000000000000007E-2</v>
      </c>
      <c r="Q72" s="113"/>
    </row>
    <row r="73" spans="1:21">
      <c r="A73" s="2"/>
      <c r="B73" s="3" t="s">
        <v>249</v>
      </c>
      <c r="D73" s="3" t="s">
        <v>205</v>
      </c>
      <c r="H73" s="10"/>
      <c r="I73" s="10"/>
      <c r="J73" s="10"/>
      <c r="K73" s="10"/>
      <c r="L73" s="10"/>
      <c r="M73" s="10"/>
      <c r="N73" s="10"/>
      <c r="O73" s="337">
        <v>7.0000000000000007E-2</v>
      </c>
      <c r="P73" s="113"/>
      <c r="Q73" s="113"/>
    </row>
    <row r="74" spans="1:21">
      <c r="A74" s="2"/>
      <c r="B74" s="3" t="s">
        <v>250</v>
      </c>
      <c r="D74" s="3" t="s">
        <v>205</v>
      </c>
      <c r="H74" s="10"/>
      <c r="I74" s="10"/>
      <c r="J74" s="10"/>
      <c r="K74" s="10"/>
      <c r="L74" s="10"/>
      <c r="M74" s="10"/>
      <c r="N74" s="10"/>
      <c r="O74" s="337">
        <v>7.0000000000000007E-2</v>
      </c>
      <c r="P74" s="113"/>
      <c r="Q74" s="113"/>
    </row>
    <row r="75" spans="1:21">
      <c r="A75" s="2"/>
    </row>
    <row r="76" spans="1:21">
      <c r="A76" s="2"/>
      <c r="B76" s="3" t="s">
        <v>251</v>
      </c>
      <c r="L76" s="142">
        <v>0.02</v>
      </c>
      <c r="M76" s="142">
        <v>0.02</v>
      </c>
      <c r="N76" s="142">
        <v>0.02</v>
      </c>
      <c r="O76" s="142">
        <v>0.04</v>
      </c>
      <c r="P76" s="360">
        <f>((1+O73)*(1+O74)*(1+P71)*(1+P72))^(1/4)-1</f>
        <v>7.0000000000000062E-2</v>
      </c>
      <c r="Q76" s="113"/>
      <c r="S76" s="3" t="s">
        <v>252</v>
      </c>
      <c r="U76" s="3" t="s">
        <v>253</v>
      </c>
    </row>
    <row r="78" spans="1:21">
      <c r="B78" s="2" t="s">
        <v>254</v>
      </c>
    </row>
    <row r="79" spans="1:21">
      <c r="B79" s="32" t="s">
        <v>232</v>
      </c>
      <c r="D79" s="3" t="s">
        <v>255</v>
      </c>
      <c r="H79" s="10"/>
      <c r="I79" s="10"/>
      <c r="J79" s="10"/>
      <c r="K79" s="3">
        <v>1</v>
      </c>
      <c r="L79" s="31">
        <f t="shared" ref="L79:Q79" si="22">K79*(1+L$76)</f>
        <v>1.02</v>
      </c>
      <c r="M79" s="31">
        <f t="shared" si="22"/>
        <v>1.0404</v>
      </c>
      <c r="N79" s="31">
        <f t="shared" si="22"/>
        <v>1.0612079999999999</v>
      </c>
      <c r="O79" s="31">
        <f t="shared" si="22"/>
        <v>1.10365632</v>
      </c>
      <c r="P79" s="31">
        <f t="shared" si="22"/>
        <v>1.1809122624000001</v>
      </c>
      <c r="Q79" s="31">
        <f t="shared" si="22"/>
        <v>1.1809122624000001</v>
      </c>
    </row>
    <row r="80" spans="1:21">
      <c r="B80" s="32" t="s">
        <v>233</v>
      </c>
      <c r="D80" s="3" t="s">
        <v>255</v>
      </c>
      <c r="H80" s="10"/>
      <c r="I80" s="10"/>
      <c r="J80" s="10"/>
      <c r="K80" s="10"/>
      <c r="L80" s="3">
        <v>1</v>
      </c>
      <c r="M80" s="31">
        <f>L80*(1+M$76)</f>
        <v>1.02</v>
      </c>
      <c r="N80" s="31">
        <f>M80*(1+N$76)</f>
        <v>1.0404</v>
      </c>
      <c r="O80" s="31">
        <f>N80*(1+O$76)</f>
        <v>1.0820160000000001</v>
      </c>
      <c r="P80" s="31">
        <f>O80*(1+P$76)</f>
        <v>1.1577571200000001</v>
      </c>
      <c r="Q80" s="31">
        <f>P80*(1+Q$76)</f>
        <v>1.1577571200000001</v>
      </c>
    </row>
    <row r="81" spans="2:86">
      <c r="B81" s="32" t="s">
        <v>234</v>
      </c>
      <c r="D81" s="3" t="s">
        <v>255</v>
      </c>
      <c r="H81" s="10"/>
      <c r="I81" s="10"/>
      <c r="J81" s="10"/>
      <c r="K81" s="10"/>
      <c r="L81" s="10"/>
      <c r="M81" s="3">
        <v>1</v>
      </c>
      <c r="N81" s="31">
        <f>M81*(1+N$76)</f>
        <v>1.02</v>
      </c>
      <c r="O81" s="31">
        <f>N81*(1+O$76)</f>
        <v>1.0608</v>
      </c>
      <c r="P81" s="31">
        <f>O81*(1+P$76)</f>
        <v>1.1350560000000001</v>
      </c>
      <c r="Q81" s="31">
        <f>P81*(1+Q$76)</f>
        <v>1.1350560000000001</v>
      </c>
    </row>
    <row r="82" spans="2:86">
      <c r="B82" s="32" t="s">
        <v>235</v>
      </c>
      <c r="D82" s="3" t="s">
        <v>255</v>
      </c>
      <c r="H82" s="10"/>
      <c r="I82" s="10"/>
      <c r="J82" s="10"/>
      <c r="K82" s="10"/>
      <c r="L82" s="10"/>
      <c r="M82" s="10"/>
      <c r="N82" s="3">
        <v>1</v>
      </c>
      <c r="O82" s="31">
        <f>N82*(1+O$76)</f>
        <v>1.04</v>
      </c>
      <c r="P82" s="31">
        <f>O82*(1+P$76)</f>
        <v>1.1128</v>
      </c>
      <c r="Q82" s="31">
        <f>P82*(1+Q$76)</f>
        <v>1.1128</v>
      </c>
    </row>
    <row r="83" spans="2:86">
      <c r="B83" s="32" t="s">
        <v>236</v>
      </c>
      <c r="D83" s="3" t="s">
        <v>255</v>
      </c>
      <c r="H83" s="10"/>
      <c r="I83" s="10"/>
      <c r="J83" s="10"/>
      <c r="K83" s="10"/>
      <c r="L83" s="10"/>
      <c r="M83" s="10"/>
      <c r="N83" s="10"/>
      <c r="O83" s="3">
        <v>1</v>
      </c>
      <c r="P83" s="31">
        <f>O83*(1+P$76)</f>
        <v>1.07</v>
      </c>
      <c r="Q83" s="31">
        <f>P83*(1+Q$76)</f>
        <v>1.07</v>
      </c>
    </row>
    <row r="84" spans="2:86">
      <c r="B84" s="32" t="s">
        <v>237</v>
      </c>
      <c r="D84" s="3" t="s">
        <v>255</v>
      </c>
      <c r="H84" s="10"/>
      <c r="I84" s="10"/>
      <c r="J84" s="10"/>
      <c r="K84" s="10"/>
      <c r="L84" s="10"/>
      <c r="M84" s="10"/>
      <c r="N84" s="10"/>
      <c r="O84" s="10"/>
      <c r="P84" s="3">
        <v>1</v>
      </c>
      <c r="Q84" s="31">
        <f>P84*(1+Q$76)</f>
        <v>1</v>
      </c>
    </row>
    <row r="85" spans="2:86">
      <c r="B85" s="32" t="s">
        <v>238</v>
      </c>
      <c r="D85" s="3" t="s">
        <v>255</v>
      </c>
      <c r="H85" s="10"/>
      <c r="I85" s="10"/>
      <c r="J85" s="10"/>
      <c r="K85" s="10"/>
      <c r="L85" s="10"/>
      <c r="M85" s="10"/>
      <c r="N85" s="10"/>
      <c r="O85" s="10"/>
      <c r="P85" s="10"/>
      <c r="Q85" s="3">
        <v>1</v>
      </c>
    </row>
    <row r="87" spans="2:86" s="8" customFormat="1">
      <c r="B87" s="8" t="s">
        <v>256</v>
      </c>
    </row>
    <row r="89" spans="2:86">
      <c r="B89" s="3" t="s">
        <v>256</v>
      </c>
      <c r="D89" s="3" t="s">
        <v>205</v>
      </c>
      <c r="F89" s="144">
        <v>1</v>
      </c>
      <c r="S89" s="3" t="s">
        <v>218</v>
      </c>
    </row>
    <row r="91" spans="2:86" s="8" customFormat="1">
      <c r="B91" s="8" t="s">
        <v>257</v>
      </c>
    </row>
    <row r="93" spans="2:86">
      <c r="B93" s="3" t="s">
        <v>257</v>
      </c>
      <c r="D93" s="3" t="s">
        <v>205</v>
      </c>
      <c r="F93" s="148">
        <v>1.3</v>
      </c>
      <c r="S93" s="3" t="s">
        <v>218</v>
      </c>
    </row>
    <row r="94" spans="2:86">
      <c r="F94" s="102"/>
    </row>
    <row r="95" spans="2:86" s="8" customFormat="1">
      <c r="B95" s="8" t="s">
        <v>258</v>
      </c>
      <c r="C95" s="120"/>
      <c r="D95" s="120"/>
      <c r="E95" s="120"/>
      <c r="F95" s="120"/>
      <c r="G95" s="120"/>
      <c r="H95" s="120"/>
      <c r="I95" s="120"/>
      <c r="J95" s="120"/>
      <c r="K95" s="120"/>
      <c r="L95" s="120"/>
      <c r="M95" s="120"/>
      <c r="N95" s="120"/>
      <c r="O95" s="120"/>
      <c r="P95" s="120"/>
      <c r="Q95" s="120"/>
      <c r="R95" s="120"/>
      <c r="S95" s="120"/>
      <c r="T95" s="120"/>
      <c r="U95" s="120"/>
      <c r="V95" s="120"/>
      <c r="W95" s="120"/>
      <c r="X95" s="120"/>
      <c r="Y95" s="120"/>
      <c r="Z95" s="120"/>
      <c r="AA95" s="120"/>
      <c r="AB95" s="120"/>
      <c r="AC95" s="120"/>
      <c r="AD95" s="120"/>
      <c r="AE95" s="120"/>
      <c r="AF95" s="120"/>
      <c r="AG95" s="120"/>
      <c r="AH95" s="120"/>
      <c r="AI95" s="120"/>
      <c r="AJ95" s="120"/>
      <c r="AK95" s="120"/>
      <c r="AL95" s="120"/>
      <c r="AM95" s="120"/>
      <c r="AN95" s="120"/>
      <c r="AO95" s="120"/>
      <c r="AP95" s="120"/>
      <c r="AQ95" s="120"/>
      <c r="AR95" s="120"/>
      <c r="AS95" s="120"/>
      <c r="AT95" s="120"/>
      <c r="AU95" s="120"/>
      <c r="AV95" s="120"/>
      <c r="AW95" s="120"/>
      <c r="AX95" s="120"/>
      <c r="AY95" s="120"/>
      <c r="AZ95" s="120"/>
      <c r="BA95" s="120"/>
      <c r="BB95" s="120"/>
      <c r="BC95" s="120"/>
      <c r="BD95" s="120"/>
      <c r="BE95" s="120"/>
      <c r="BF95" s="120"/>
      <c r="BG95" s="120"/>
      <c r="BH95" s="120"/>
      <c r="BI95" s="120"/>
      <c r="BJ95" s="120"/>
      <c r="BK95" s="120"/>
      <c r="BL95" s="120"/>
      <c r="BM95" s="120"/>
      <c r="BN95" s="120"/>
      <c r="BO95" s="120"/>
      <c r="BP95" s="120"/>
      <c r="BQ95" s="120"/>
      <c r="BR95" s="120"/>
      <c r="BS95" s="120"/>
      <c r="BT95" s="120"/>
      <c r="BU95" s="120"/>
      <c r="BV95" s="120"/>
      <c r="BW95" s="120"/>
      <c r="BX95" s="120"/>
      <c r="BY95" s="120"/>
      <c r="BZ95" s="120"/>
      <c r="CA95" s="120"/>
      <c r="CB95" s="120"/>
      <c r="CC95" s="120"/>
      <c r="CD95" s="120"/>
      <c r="CE95" s="120"/>
      <c r="CF95" s="120"/>
      <c r="CG95" s="120"/>
      <c r="CH95" s="120"/>
    </row>
    <row r="97" spans="2:86">
      <c r="B97" s="3" t="s">
        <v>258</v>
      </c>
      <c r="D97" s="3" t="s">
        <v>205</v>
      </c>
      <c r="F97" s="153">
        <v>0.1</v>
      </c>
      <c r="S97" s="3" t="s">
        <v>218</v>
      </c>
    </row>
    <row r="98" spans="2:86" s="154" customFormat="1">
      <c r="D98" s="155"/>
    </row>
    <row r="99" spans="2:86" s="8" customFormat="1">
      <c r="B99" s="8" t="s">
        <v>259</v>
      </c>
      <c r="C99" s="120"/>
      <c r="D99" s="120"/>
      <c r="E99" s="120"/>
      <c r="F99" s="120"/>
      <c r="G99" s="120"/>
      <c r="H99" s="120"/>
      <c r="I99" s="120"/>
      <c r="J99" s="120"/>
      <c r="K99" s="120"/>
      <c r="L99" s="120"/>
      <c r="M99" s="120"/>
      <c r="N99" s="120"/>
      <c r="O99" s="120"/>
      <c r="P99" s="120"/>
      <c r="Q99" s="120"/>
      <c r="R99" s="120"/>
      <c r="S99" s="120"/>
      <c r="T99" s="120"/>
      <c r="U99" s="120"/>
      <c r="V99" s="120"/>
      <c r="W99" s="120"/>
      <c r="X99" s="120"/>
      <c r="Y99" s="120"/>
      <c r="Z99" s="120"/>
      <c r="AA99" s="120"/>
      <c r="AB99" s="120"/>
      <c r="AC99" s="120"/>
      <c r="AD99" s="120"/>
      <c r="AE99" s="120"/>
      <c r="AF99" s="120"/>
      <c r="AG99" s="120"/>
      <c r="AH99" s="120"/>
      <c r="AI99" s="120"/>
      <c r="AJ99" s="120"/>
      <c r="AK99" s="120"/>
      <c r="AL99" s="120"/>
      <c r="AM99" s="120"/>
      <c r="AN99" s="120"/>
      <c r="AO99" s="120"/>
      <c r="AP99" s="120"/>
      <c r="AQ99" s="120"/>
      <c r="AR99" s="120"/>
      <c r="AS99" s="120"/>
      <c r="AT99" s="120"/>
      <c r="AU99" s="120"/>
      <c r="AV99" s="120"/>
      <c r="AW99" s="120"/>
      <c r="AX99" s="120"/>
      <c r="AY99" s="120"/>
      <c r="AZ99" s="120"/>
      <c r="BA99" s="120"/>
      <c r="BB99" s="120"/>
      <c r="BC99" s="120"/>
      <c r="BD99" s="120"/>
      <c r="BE99" s="120"/>
      <c r="BF99" s="120"/>
      <c r="BG99" s="120"/>
      <c r="BH99" s="120"/>
      <c r="BI99" s="120"/>
      <c r="BJ99" s="120"/>
      <c r="BK99" s="120"/>
      <c r="BL99" s="120"/>
      <c r="BM99" s="120"/>
      <c r="BN99" s="120"/>
      <c r="BO99" s="120"/>
      <c r="BP99" s="120"/>
      <c r="BQ99" s="120"/>
      <c r="BR99" s="120"/>
      <c r="BS99" s="120"/>
      <c r="BT99" s="120"/>
      <c r="BU99" s="120"/>
      <c r="BV99" s="120"/>
      <c r="BW99" s="120"/>
      <c r="BX99" s="120"/>
      <c r="BY99" s="120"/>
      <c r="BZ99" s="120"/>
      <c r="CA99" s="120"/>
      <c r="CB99" s="120"/>
      <c r="CC99" s="120"/>
      <c r="CD99" s="120"/>
      <c r="CE99" s="120"/>
      <c r="CF99" s="120"/>
      <c r="CG99" s="120"/>
      <c r="CH99" s="120"/>
    </row>
    <row r="101" spans="2:86">
      <c r="B101" s="3" t="s">
        <v>259</v>
      </c>
      <c r="D101" s="3" t="s">
        <v>205</v>
      </c>
      <c r="F101" s="153">
        <v>0.9</v>
      </c>
      <c r="S101" s="3" t="s">
        <v>218</v>
      </c>
      <c r="AQ101"/>
      <c r="AR101"/>
      <c r="AS101"/>
      <c r="AT101"/>
      <c r="AU101"/>
      <c r="AV101"/>
      <c r="AW101"/>
    </row>
    <row r="102" spans="2:86">
      <c r="AQ102"/>
      <c r="AR102"/>
      <c r="AS102"/>
      <c r="AT102"/>
      <c r="AU102"/>
      <c r="AV102"/>
      <c r="AW102"/>
    </row>
    <row r="103" spans="2:86" s="8" customFormat="1">
      <c r="B103" s="8" t="s">
        <v>260</v>
      </c>
      <c r="C103" s="120"/>
      <c r="D103" s="120"/>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c r="AA103" s="120"/>
      <c r="AB103" s="120"/>
      <c r="AC103" s="120"/>
      <c r="AD103" s="120"/>
      <c r="AE103" s="120"/>
      <c r="AF103" s="120"/>
      <c r="AG103" s="120"/>
      <c r="AH103" s="120"/>
      <c r="AI103" s="120"/>
      <c r="AJ103" s="120"/>
      <c r="AK103" s="120"/>
      <c r="AL103" s="120"/>
      <c r="AM103" s="120"/>
      <c r="AN103" s="120"/>
      <c r="AO103" s="120"/>
      <c r="AP103" s="120"/>
      <c r="AQ103" s="120"/>
      <c r="AR103" s="120"/>
      <c r="AS103" s="120"/>
      <c r="AT103" s="120"/>
      <c r="AU103" s="120"/>
      <c r="AV103" s="120"/>
      <c r="AW103" s="120"/>
      <c r="AX103" s="120"/>
      <c r="AY103" s="120"/>
      <c r="AZ103" s="120"/>
      <c r="BA103" s="120"/>
      <c r="BB103" s="120"/>
      <c r="BC103" s="120"/>
      <c r="BD103" s="120"/>
      <c r="BE103" s="120"/>
      <c r="BF103" s="120"/>
      <c r="BG103" s="120"/>
      <c r="BH103" s="120"/>
      <c r="BI103" s="120"/>
      <c r="BJ103" s="120"/>
      <c r="BK103" s="120"/>
      <c r="BL103" s="120"/>
      <c r="BM103" s="120"/>
      <c r="BN103" s="120"/>
      <c r="BO103" s="120"/>
      <c r="BP103" s="120"/>
      <c r="BQ103" s="120"/>
      <c r="BR103" s="120"/>
      <c r="BS103" s="120"/>
      <c r="BT103" s="120"/>
      <c r="BU103" s="120"/>
      <c r="BV103" s="120"/>
      <c r="BW103" s="120"/>
      <c r="BX103" s="120"/>
      <c r="BY103" s="120"/>
      <c r="BZ103" s="120"/>
      <c r="CA103" s="120"/>
      <c r="CB103" s="120"/>
      <c r="CC103" s="120"/>
      <c r="CD103" s="120"/>
      <c r="CE103" s="120"/>
      <c r="CF103" s="120"/>
      <c r="CG103" s="120"/>
      <c r="CH103" s="120"/>
    </row>
    <row r="104" spans="2:86" s="98" customFormat="1">
      <c r="B104" s="115"/>
    </row>
    <row r="105" spans="2:86" s="98" customFormat="1">
      <c r="B105" s="98" t="s">
        <v>261</v>
      </c>
      <c r="D105" s="98" t="s">
        <v>205</v>
      </c>
      <c r="F105" s="153">
        <v>0.25</v>
      </c>
      <c r="S105" s="3" t="s">
        <v>218</v>
      </c>
    </row>
    <row r="106" spans="2:86">
      <c r="B106" s="3" t="s">
        <v>262</v>
      </c>
      <c r="D106" s="3" t="s">
        <v>205</v>
      </c>
      <c r="F106" s="153">
        <v>0.2</v>
      </c>
      <c r="S106" s="3" t="s">
        <v>218</v>
      </c>
    </row>
    <row r="108" spans="2:86" s="8" customFormat="1">
      <c r="B108" s="8" t="s">
        <v>263</v>
      </c>
    </row>
    <row r="110" spans="2:86">
      <c r="B110" s="3" t="s">
        <v>264</v>
      </c>
      <c r="D110" s="3" t="s">
        <v>205</v>
      </c>
      <c r="F110" s="142">
        <v>0.4</v>
      </c>
      <c r="S110" s="3" t="s">
        <v>132</v>
      </c>
    </row>
    <row r="111" spans="2:86">
      <c r="B111" s="3" t="s">
        <v>265</v>
      </c>
      <c r="D111" s="3" t="s">
        <v>205</v>
      </c>
      <c r="F111" s="34">
        <f>1-F110</f>
        <v>0.6</v>
      </c>
      <c r="S111" s="3" t="s">
        <v>132</v>
      </c>
    </row>
    <row r="113" spans="2:19" s="8" customFormat="1">
      <c r="B113" s="8" t="s">
        <v>266</v>
      </c>
    </row>
    <row r="115" spans="2:19">
      <c r="B115" s="3" t="s">
        <v>267</v>
      </c>
      <c r="D115" s="3" t="s">
        <v>205</v>
      </c>
      <c r="F115" s="142">
        <v>0.75</v>
      </c>
      <c r="S115" s="3" t="s">
        <v>132</v>
      </c>
    </row>
    <row r="116" spans="2:19">
      <c r="B116" s="3" t="s">
        <v>268</v>
      </c>
      <c r="D116" s="3" t="s">
        <v>205</v>
      </c>
      <c r="F116" s="142">
        <v>0.94</v>
      </c>
      <c r="S116" s="3" t="s">
        <v>132</v>
      </c>
    </row>
    <row r="117" spans="2:19">
      <c r="B117" s="3" t="s">
        <v>269</v>
      </c>
      <c r="D117" s="3" t="s">
        <v>205</v>
      </c>
      <c r="F117" s="142">
        <v>0.2</v>
      </c>
      <c r="S117" s="3" t="s">
        <v>132</v>
      </c>
    </row>
    <row r="119" spans="2:19" s="8" customFormat="1">
      <c r="B119" s="8" t="s">
        <v>270</v>
      </c>
    </row>
    <row r="121" spans="2:19">
      <c r="B121" s="3" t="s">
        <v>271</v>
      </c>
      <c r="F121" s="101">
        <v>1.25</v>
      </c>
      <c r="S121" s="3" t="s">
        <v>132</v>
      </c>
    </row>
    <row r="122" spans="2:19">
      <c r="B122" s="3" t="s">
        <v>272</v>
      </c>
      <c r="F122" s="101">
        <v>1.5</v>
      </c>
      <c r="S122" s="3" t="s">
        <v>132</v>
      </c>
    </row>
    <row r="123" spans="2:19">
      <c r="B123" s="3" t="s">
        <v>273</v>
      </c>
      <c r="F123" s="101">
        <v>1.75</v>
      </c>
      <c r="S123" s="3" t="s">
        <v>132</v>
      </c>
    </row>
    <row r="124" spans="2:19">
      <c r="B124" s="3" t="s">
        <v>274</v>
      </c>
      <c r="F124" s="101">
        <v>1.75</v>
      </c>
      <c r="S124" s="3" t="s">
        <v>132</v>
      </c>
    </row>
    <row r="126" spans="2:19" s="8" customFormat="1">
      <c r="B126" s="8" t="s">
        <v>275</v>
      </c>
    </row>
    <row r="128" spans="2:19">
      <c r="B128" s="2" t="s">
        <v>276</v>
      </c>
      <c r="F128" s="29"/>
    </row>
    <row r="129" spans="2:19">
      <c r="B129" s="3" t="s">
        <v>277</v>
      </c>
      <c r="F129" s="101">
        <v>1.482</v>
      </c>
      <c r="S129" s="3" t="s">
        <v>132</v>
      </c>
    </row>
    <row r="130" spans="2:19">
      <c r="B130" s="3" t="s">
        <v>278</v>
      </c>
      <c r="F130" s="101">
        <v>0.78400000000000003</v>
      </c>
      <c r="S130" s="3" t="s">
        <v>132</v>
      </c>
    </row>
    <row r="131" spans="2:19">
      <c r="B131" s="3" t="s">
        <v>279</v>
      </c>
      <c r="F131" s="101">
        <v>0.629</v>
      </c>
      <c r="S131" s="3" t="s">
        <v>132</v>
      </c>
    </row>
    <row r="132" spans="2:19">
      <c r="B132" s="3" t="s">
        <v>280</v>
      </c>
      <c r="F132" s="101">
        <v>1.105</v>
      </c>
      <c r="S132" s="3" t="s">
        <v>132</v>
      </c>
    </row>
    <row r="134" spans="2:19">
      <c r="B134" s="2" t="s">
        <v>281</v>
      </c>
    </row>
    <row r="135" spans="2:19">
      <c r="B135" s="3" t="s">
        <v>174</v>
      </c>
      <c r="F135" s="101">
        <v>1.7150000000000001</v>
      </c>
      <c r="S135" s="3" t="s">
        <v>132</v>
      </c>
    </row>
    <row r="136" spans="2:19">
      <c r="B136" s="3" t="s">
        <v>175</v>
      </c>
      <c r="F136" s="101">
        <v>1.5329999999999999</v>
      </c>
      <c r="S136" s="3" t="s">
        <v>132</v>
      </c>
    </row>
    <row r="137" spans="2:19">
      <c r="B137" s="3" t="s">
        <v>176</v>
      </c>
      <c r="F137" s="101">
        <v>1.1990000000000001</v>
      </c>
      <c r="S137" s="3" t="s">
        <v>132</v>
      </c>
    </row>
    <row r="138" spans="2:19">
      <c r="B138" s="3" t="s">
        <v>177</v>
      </c>
      <c r="F138" s="101">
        <v>0.89400000000000002</v>
      </c>
      <c r="S138" s="3" t="s">
        <v>132</v>
      </c>
    </row>
    <row r="139" spans="2:19">
      <c r="B139" s="3" t="s">
        <v>178</v>
      </c>
      <c r="F139" s="101">
        <v>0.79200000000000004</v>
      </c>
      <c r="S139" s="3" t="s">
        <v>132</v>
      </c>
    </row>
    <row r="140" spans="2:19">
      <c r="B140" s="3" t="s">
        <v>179</v>
      </c>
      <c r="F140" s="101">
        <v>0.66500000000000004</v>
      </c>
      <c r="S140" s="3" t="s">
        <v>132</v>
      </c>
    </row>
    <row r="141" spans="2:19">
      <c r="B141" s="3" t="s">
        <v>180</v>
      </c>
      <c r="F141" s="101">
        <v>0.628</v>
      </c>
      <c r="S141" s="3" t="s">
        <v>132</v>
      </c>
    </row>
    <row r="142" spans="2:19">
      <c r="B142" s="3" t="s">
        <v>181</v>
      </c>
      <c r="F142" s="101">
        <v>0.59699999999999998</v>
      </c>
      <c r="S142" s="3" t="s">
        <v>132</v>
      </c>
    </row>
    <row r="143" spans="2:19">
      <c r="B143" s="3" t="s">
        <v>182</v>
      </c>
      <c r="F143" s="101">
        <v>0.66300000000000003</v>
      </c>
      <c r="S143" s="3" t="s">
        <v>132</v>
      </c>
    </row>
    <row r="144" spans="2:19">
      <c r="B144" s="3" t="s">
        <v>183</v>
      </c>
      <c r="F144" s="101">
        <v>0.76100000000000001</v>
      </c>
      <c r="S144" s="3" t="s">
        <v>132</v>
      </c>
    </row>
    <row r="145" spans="2:19">
      <c r="B145" s="3" t="s">
        <v>184</v>
      </c>
      <c r="F145" s="338">
        <v>1.1299999999999999</v>
      </c>
      <c r="S145" s="3" t="s">
        <v>132</v>
      </c>
    </row>
    <row r="146" spans="2:19">
      <c r="B146" s="3" t="s">
        <v>185</v>
      </c>
      <c r="F146" s="101">
        <v>1.4239999999999999</v>
      </c>
      <c r="S146" s="3" t="s">
        <v>132</v>
      </c>
    </row>
    <row r="148" spans="2:19">
      <c r="B148" s="2" t="s">
        <v>282</v>
      </c>
    </row>
    <row r="149" spans="2:19">
      <c r="B149" s="3" t="s">
        <v>174</v>
      </c>
      <c r="F149" s="101">
        <v>1.7729999999999999</v>
      </c>
      <c r="S149" s="3" t="s">
        <v>132</v>
      </c>
    </row>
    <row r="150" spans="2:19">
      <c r="B150" s="3" t="s">
        <v>175</v>
      </c>
      <c r="F150" s="101">
        <v>1.585</v>
      </c>
      <c r="S150" s="3" t="s">
        <v>132</v>
      </c>
    </row>
    <row r="151" spans="2:19">
      <c r="B151" s="3" t="s">
        <v>176</v>
      </c>
      <c r="F151" s="101">
        <v>1.2390000000000001</v>
      </c>
      <c r="S151" s="3" t="s">
        <v>132</v>
      </c>
    </row>
    <row r="152" spans="2:19">
      <c r="B152" s="3" t="s">
        <v>177</v>
      </c>
      <c r="F152" s="101">
        <v>0.92400000000000004</v>
      </c>
      <c r="S152" s="3" t="s">
        <v>132</v>
      </c>
    </row>
    <row r="153" spans="2:19">
      <c r="B153" s="3" t="s">
        <v>178</v>
      </c>
      <c r="F153" s="101">
        <v>0.81899999999999995</v>
      </c>
      <c r="S153" s="3" t="s">
        <v>132</v>
      </c>
    </row>
    <row r="154" spans="2:19">
      <c r="B154" s="3" t="s">
        <v>179</v>
      </c>
      <c r="F154" s="101">
        <v>0.68799999999999994</v>
      </c>
      <c r="S154" s="3" t="s">
        <v>132</v>
      </c>
    </row>
    <row r="155" spans="2:19">
      <c r="B155" s="3" t="s">
        <v>180</v>
      </c>
      <c r="F155" s="101">
        <v>0.64900000000000002</v>
      </c>
      <c r="S155" s="3" t="s">
        <v>132</v>
      </c>
    </row>
    <row r="156" spans="2:19">
      <c r="B156" s="3" t="s">
        <v>181</v>
      </c>
      <c r="F156" s="101">
        <v>0.61799999999999999</v>
      </c>
      <c r="S156" s="3" t="s">
        <v>132</v>
      </c>
    </row>
    <row r="157" spans="2:19">
      <c r="B157" s="3" t="s">
        <v>182</v>
      </c>
      <c r="F157" s="101">
        <v>0.68600000000000005</v>
      </c>
      <c r="S157" s="3" t="s">
        <v>132</v>
      </c>
    </row>
    <row r="158" spans="2:19">
      <c r="B158" s="3" t="s">
        <v>183</v>
      </c>
      <c r="F158" s="101">
        <v>0.78700000000000003</v>
      </c>
      <c r="S158" s="3" t="s">
        <v>132</v>
      </c>
    </row>
    <row r="159" spans="2:19">
      <c r="B159" s="3" t="s">
        <v>184</v>
      </c>
      <c r="F159" s="101">
        <v>1.1679999999999999</v>
      </c>
      <c r="S159" s="3" t="s">
        <v>132</v>
      </c>
    </row>
    <row r="160" spans="2:19">
      <c r="B160" s="3" t="s">
        <v>185</v>
      </c>
      <c r="F160" s="101">
        <v>1.472</v>
      </c>
      <c r="S160" s="3" t="s">
        <v>132</v>
      </c>
    </row>
    <row r="162" spans="2:6" s="8" customFormat="1">
      <c r="B162" s="8" t="s">
        <v>283</v>
      </c>
    </row>
    <row r="164" spans="2:6">
      <c r="B164" s="2" t="s">
        <v>284</v>
      </c>
      <c r="F164" s="29"/>
    </row>
    <row r="165" spans="2:6">
      <c r="B165" s="3" t="s">
        <v>174</v>
      </c>
      <c r="F165" s="101">
        <v>31</v>
      </c>
    </row>
    <row r="166" spans="2:6">
      <c r="B166" s="3" t="s">
        <v>175</v>
      </c>
      <c r="F166" s="101">
        <v>28</v>
      </c>
    </row>
    <row r="167" spans="2:6">
      <c r="B167" s="3" t="s">
        <v>176</v>
      </c>
      <c r="F167" s="101">
        <v>31</v>
      </c>
    </row>
    <row r="168" spans="2:6">
      <c r="B168" s="3" t="s">
        <v>177</v>
      </c>
      <c r="F168" s="101">
        <v>30</v>
      </c>
    </row>
    <row r="169" spans="2:6">
      <c r="B169" s="3" t="s">
        <v>178</v>
      </c>
      <c r="F169" s="101">
        <v>31</v>
      </c>
    </row>
    <row r="170" spans="2:6">
      <c r="B170" s="3" t="s">
        <v>179</v>
      </c>
      <c r="F170" s="101">
        <v>30</v>
      </c>
    </row>
    <row r="171" spans="2:6">
      <c r="B171" s="3" t="s">
        <v>180</v>
      </c>
      <c r="F171" s="101">
        <v>31</v>
      </c>
    </row>
    <row r="172" spans="2:6">
      <c r="B172" s="3" t="s">
        <v>181</v>
      </c>
      <c r="F172" s="101">
        <v>31</v>
      </c>
    </row>
    <row r="173" spans="2:6">
      <c r="B173" s="3" t="s">
        <v>182</v>
      </c>
      <c r="F173" s="101">
        <v>30</v>
      </c>
    </row>
    <row r="174" spans="2:6">
      <c r="B174" s="3" t="s">
        <v>183</v>
      </c>
      <c r="F174" s="101">
        <v>31</v>
      </c>
    </row>
    <row r="175" spans="2:6">
      <c r="B175" s="3" t="s">
        <v>184</v>
      </c>
      <c r="F175" s="101">
        <v>30</v>
      </c>
    </row>
    <row r="176" spans="2:6">
      <c r="B176" s="3" t="s">
        <v>185</v>
      </c>
      <c r="F176" s="101">
        <v>31</v>
      </c>
    </row>
    <row r="178" spans="2:19">
      <c r="B178" s="2" t="s">
        <v>285</v>
      </c>
    </row>
    <row r="179" spans="2:19">
      <c r="B179" s="3" t="s">
        <v>277</v>
      </c>
      <c r="F179" s="35">
        <f>SUM(F165:F167)</f>
        <v>90</v>
      </c>
    </row>
    <row r="180" spans="2:19">
      <c r="B180" s="3" t="s">
        <v>278</v>
      </c>
      <c r="F180" s="35">
        <f>SUM(F168:F170)</f>
        <v>91</v>
      </c>
    </row>
    <row r="181" spans="2:19">
      <c r="B181" s="3" t="s">
        <v>279</v>
      </c>
      <c r="F181" s="35">
        <f>SUM(F171:F173)</f>
        <v>92</v>
      </c>
    </row>
    <row r="182" spans="2:19">
      <c r="B182" s="3" t="s">
        <v>280</v>
      </c>
      <c r="F182" s="35">
        <f>SUM(F174:F176)</f>
        <v>92</v>
      </c>
    </row>
    <row r="184" spans="2:19">
      <c r="B184" s="2" t="s">
        <v>286</v>
      </c>
    </row>
    <row r="185" spans="2:19">
      <c r="B185" s="3" t="s">
        <v>287</v>
      </c>
      <c r="F185" s="101">
        <v>24</v>
      </c>
    </row>
    <row r="186" spans="2:19">
      <c r="B186" s="3" t="s">
        <v>288</v>
      </c>
      <c r="F186" s="35">
        <f>SUM(F165:F176)</f>
        <v>365</v>
      </c>
    </row>
    <row r="187" spans="2:19">
      <c r="B187" s="3" t="s">
        <v>289</v>
      </c>
      <c r="F187" s="35">
        <f>F185*F186</f>
        <v>8760</v>
      </c>
    </row>
    <row r="189" spans="2:19" s="8" customFormat="1">
      <c r="B189" s="8" t="s">
        <v>290</v>
      </c>
    </row>
    <row r="191" spans="2:19">
      <c r="B191" s="2" t="s">
        <v>1157</v>
      </c>
    </row>
    <row r="192" spans="2:19">
      <c r="B192" s="3" t="s">
        <v>157</v>
      </c>
      <c r="F192" s="371">
        <v>0.33189999999999997</v>
      </c>
      <c r="S192" s="3" t="s">
        <v>132</v>
      </c>
    </row>
    <row r="193" spans="2:19">
      <c r="B193" s="3" t="s">
        <v>1158</v>
      </c>
      <c r="F193" s="371">
        <v>0.2586</v>
      </c>
      <c r="S193" s="3" t="s">
        <v>132</v>
      </c>
    </row>
    <row r="194" spans="2:19">
      <c r="B194" s="3" t="s">
        <v>291</v>
      </c>
      <c r="F194" s="371">
        <v>0.97860000000000003</v>
      </c>
      <c r="S194" s="3" t="s">
        <v>132</v>
      </c>
    </row>
    <row r="195" spans="2:19">
      <c r="B195" s="3" t="s">
        <v>292</v>
      </c>
      <c r="F195" s="371">
        <v>1E-4</v>
      </c>
      <c r="S195" s="3" t="s">
        <v>132</v>
      </c>
    </row>
    <row r="196" spans="2:19">
      <c r="B196" s="3" t="s">
        <v>293</v>
      </c>
      <c r="F196" s="371">
        <v>1E-4</v>
      </c>
      <c r="S196" s="3" t="s">
        <v>132</v>
      </c>
    </row>
    <row r="197" spans="2:19">
      <c r="B197" s="3" t="s">
        <v>1159</v>
      </c>
      <c r="F197" s="371">
        <v>1E-4</v>
      </c>
      <c r="S197" s="3" t="s">
        <v>132</v>
      </c>
    </row>
    <row r="198" spans="2:19">
      <c r="B198" s="3" t="s">
        <v>1160</v>
      </c>
      <c r="F198" s="371">
        <v>1E-4</v>
      </c>
      <c r="S198" s="3" t="s">
        <v>132</v>
      </c>
    </row>
    <row r="199" spans="2:19">
      <c r="B199" s="3" t="s">
        <v>294</v>
      </c>
      <c r="F199" s="371">
        <v>1E-4</v>
      </c>
      <c r="S199" s="3" t="s">
        <v>132</v>
      </c>
    </row>
    <row r="200" spans="2:19">
      <c r="B200" s="3" t="s">
        <v>1161</v>
      </c>
      <c r="F200" s="371">
        <v>0.51200000000000001</v>
      </c>
      <c r="S200" s="3" t="s">
        <v>132</v>
      </c>
    </row>
    <row r="201" spans="2:19">
      <c r="B201" s="3" t="s">
        <v>295</v>
      </c>
      <c r="F201" s="371">
        <v>0.64590000000000003</v>
      </c>
      <c r="S201" s="3" t="s">
        <v>132</v>
      </c>
    </row>
    <row r="202" spans="2:19">
      <c r="B202" s="3" t="s">
        <v>1162</v>
      </c>
      <c r="F202" s="371">
        <v>0.625</v>
      </c>
      <c r="S202" s="3" t="s">
        <v>132</v>
      </c>
    </row>
    <row r="203" spans="2:19">
      <c r="B203" s="3" t="s">
        <v>296</v>
      </c>
      <c r="F203" s="371">
        <v>1E-4</v>
      </c>
      <c r="S203" s="3" t="s">
        <v>132</v>
      </c>
    </row>
    <row r="204" spans="2:19">
      <c r="B204" s="3" t="s">
        <v>297</v>
      </c>
      <c r="F204" s="371">
        <v>0.31780000000000003</v>
      </c>
      <c r="S204" s="3" t="s">
        <v>132</v>
      </c>
    </row>
    <row r="205" spans="2:19">
      <c r="B205" s="3" t="s">
        <v>1163</v>
      </c>
      <c r="F205" s="371">
        <v>4.6800000000000001E-2</v>
      </c>
      <c r="S205" s="3" t="s">
        <v>132</v>
      </c>
    </row>
    <row r="206" spans="2:19">
      <c r="B206" s="3" t="s">
        <v>298</v>
      </c>
      <c r="F206" s="371">
        <v>1E-4</v>
      </c>
      <c r="S206" s="3" t="s">
        <v>132</v>
      </c>
    </row>
    <row r="207" spans="2:19">
      <c r="F207" s="372"/>
    </row>
    <row r="208" spans="2:19">
      <c r="B208" s="2" t="s">
        <v>1164</v>
      </c>
      <c r="F208" s="372"/>
    </row>
    <row r="209" spans="2:19">
      <c r="B209" s="3" t="s">
        <v>157</v>
      </c>
      <c r="F209" s="371">
        <v>1E-4</v>
      </c>
      <c r="S209" s="3" t="s">
        <v>132</v>
      </c>
    </row>
    <row r="210" spans="2:19">
      <c r="B210" s="3" t="s">
        <v>1158</v>
      </c>
      <c r="F210" s="371">
        <v>1E-4</v>
      </c>
      <c r="S210" s="3" t="s">
        <v>132</v>
      </c>
    </row>
    <row r="211" spans="2:19">
      <c r="B211" s="3" t="s">
        <v>291</v>
      </c>
      <c r="F211" s="371">
        <v>1E-4</v>
      </c>
      <c r="S211" s="3" t="s">
        <v>132</v>
      </c>
    </row>
    <row r="212" spans="2:19">
      <c r="B212" s="3" t="s">
        <v>292</v>
      </c>
      <c r="F212" s="371">
        <v>0.71899999999999997</v>
      </c>
      <c r="S212" s="3" t="s">
        <v>132</v>
      </c>
    </row>
    <row r="213" spans="2:19">
      <c r="B213" s="3" t="s">
        <v>293</v>
      </c>
      <c r="F213" s="371">
        <v>0.49359999999999998</v>
      </c>
      <c r="S213" s="3" t="s">
        <v>132</v>
      </c>
    </row>
    <row r="214" spans="2:19">
      <c r="B214" s="3" t="s">
        <v>1159</v>
      </c>
      <c r="F214" s="371">
        <v>0.33329999999999999</v>
      </c>
      <c r="S214" s="3" t="s">
        <v>132</v>
      </c>
    </row>
    <row r="215" spans="2:19">
      <c r="B215" s="3" t="s">
        <v>1160</v>
      </c>
      <c r="F215" s="371">
        <v>0.95730000000000004</v>
      </c>
      <c r="S215" s="3" t="s">
        <v>132</v>
      </c>
    </row>
    <row r="216" spans="2:19">
      <c r="B216" s="3" t="s">
        <v>294</v>
      </c>
      <c r="F216" s="371">
        <v>0.1525</v>
      </c>
      <c r="S216" s="3" t="s">
        <v>132</v>
      </c>
    </row>
    <row r="217" spans="2:19">
      <c r="B217" s="3" t="s">
        <v>1161</v>
      </c>
      <c r="F217" s="371">
        <v>0.13930000000000001</v>
      </c>
      <c r="S217" s="3" t="s">
        <v>132</v>
      </c>
    </row>
    <row r="218" spans="2:19">
      <c r="B218" s="3" t="s">
        <v>295</v>
      </c>
      <c r="F218" s="371">
        <v>1E-4</v>
      </c>
      <c r="S218" s="3" t="s">
        <v>132</v>
      </c>
    </row>
    <row r="219" spans="2:19">
      <c r="B219" s="3" t="s">
        <v>1162</v>
      </c>
      <c r="F219" s="371">
        <v>0.62209999999999999</v>
      </c>
      <c r="S219" s="3" t="s">
        <v>132</v>
      </c>
    </row>
    <row r="220" spans="2:19">
      <c r="B220" s="3" t="s">
        <v>296</v>
      </c>
      <c r="F220" s="371">
        <v>1.47E-2</v>
      </c>
      <c r="S220" s="3" t="s">
        <v>132</v>
      </c>
    </row>
    <row r="221" spans="2:19">
      <c r="B221" s="3" t="s">
        <v>297</v>
      </c>
      <c r="F221" s="371">
        <v>1E-4</v>
      </c>
      <c r="S221" s="3" t="s">
        <v>132</v>
      </c>
    </row>
    <row r="222" spans="2:19">
      <c r="B222" s="3" t="s">
        <v>1163</v>
      </c>
      <c r="F222" s="371">
        <v>0.34539999999999998</v>
      </c>
      <c r="S222" s="3" t="s">
        <v>132</v>
      </c>
    </row>
    <row r="223" spans="2:19">
      <c r="B223" s="3" t="s">
        <v>298</v>
      </c>
      <c r="F223" s="371">
        <v>1E-4</v>
      </c>
      <c r="S223" s="3" t="s">
        <v>132</v>
      </c>
    </row>
  </sheetData>
  <mergeCells count="4">
    <mergeCell ref="B5:D5"/>
    <mergeCell ref="U24:AA24"/>
    <mergeCell ref="U25:AA25"/>
    <mergeCell ref="U37:AA37"/>
  </mergeCells>
  <phoneticPr fontId="40" type="noConversion"/>
  <pageMargins left="0.7" right="0.7" top="0.75" bottom="0.75" header="0.3" footer="0.3"/>
  <pageSetup paperSize="9" orientation="portrait" r:id="rId1"/>
  <headerFooter>
    <oddFooter>&amp;C_x000D_&amp;1#&amp;"Calibri"&amp;10&amp;K000000 Vertrouwelijk/Confidential</oddFooter>
  </headerFooter>
  <ignoredErrors>
    <ignoredError sqref="F179:F182"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80450-B3CE-412D-81EA-E09D98F7AE70}">
  <sheetPr>
    <tabColor rgb="FFCCFFCC"/>
  </sheetPr>
  <dimension ref="A2:CH229"/>
  <sheetViews>
    <sheetView showGridLines="0" zoomScale="80" zoomScaleNormal="80" workbookViewId="0"/>
  </sheetViews>
  <sheetFormatPr defaultColWidth="13.5703125" defaultRowHeight="12.75"/>
  <cols>
    <col min="1" max="1" width="2.5703125" style="3" customWidth="1"/>
    <col min="2" max="2" width="75.5703125" style="3" customWidth="1"/>
    <col min="3" max="3" width="2.5703125" style="3" customWidth="1"/>
    <col min="4" max="4" width="30.5703125" style="3" customWidth="1"/>
    <col min="5" max="5" width="15.5703125" style="3" customWidth="1"/>
    <col min="6" max="6" width="20" style="3" bestFit="1" customWidth="1"/>
    <col min="7" max="7" width="68.5703125" style="3" bestFit="1" customWidth="1"/>
    <col min="8" max="8" width="25.42578125" style="3" customWidth="1"/>
    <col min="9" max="16384" width="13.5703125" style="3"/>
  </cols>
  <sheetData>
    <row r="2" spans="1:12" s="12" customFormat="1" ht="18">
      <c r="B2" s="12" t="s">
        <v>299</v>
      </c>
    </row>
    <row r="4" spans="1:12">
      <c r="B4" s="16" t="s">
        <v>300</v>
      </c>
    </row>
    <row r="5" spans="1:12" ht="58.5" customHeight="1">
      <c r="B5" s="373" t="s">
        <v>301</v>
      </c>
      <c r="C5" s="373"/>
      <c r="D5" s="373"/>
      <c r="E5" s="373"/>
    </row>
    <row r="7" spans="1:12" s="8" customFormat="1">
      <c r="A7" s="160"/>
      <c r="B7" s="8" t="s">
        <v>158</v>
      </c>
      <c r="G7" s="52"/>
      <c r="H7" s="52"/>
      <c r="I7" s="52"/>
      <c r="J7" s="52"/>
      <c r="K7" s="52"/>
      <c r="L7" s="52"/>
    </row>
    <row r="8" spans="1:12" ht="12" customHeight="1"/>
    <row r="9" spans="1:12" s="8" customFormat="1">
      <c r="A9" s="160"/>
      <c r="B9" s="8" t="s">
        <v>302</v>
      </c>
      <c r="D9" s="8" t="s">
        <v>303</v>
      </c>
      <c r="E9" s="8" t="s">
        <v>304</v>
      </c>
      <c r="G9" s="8" t="s">
        <v>202</v>
      </c>
      <c r="H9" s="192"/>
      <c r="I9" s="192"/>
    </row>
    <row r="11" spans="1:12">
      <c r="B11" s="101" t="s">
        <v>305</v>
      </c>
      <c r="D11" s="101">
        <v>55</v>
      </c>
      <c r="E11" s="101">
        <v>1</v>
      </c>
      <c r="G11" s="3" t="s">
        <v>306</v>
      </c>
    </row>
    <row r="12" spans="1:12">
      <c r="B12" s="101" t="s">
        <v>307</v>
      </c>
      <c r="D12" s="101">
        <v>55</v>
      </c>
      <c r="E12" s="101">
        <v>0</v>
      </c>
      <c r="G12" s="3" t="s">
        <v>306</v>
      </c>
    </row>
    <row r="13" spans="1:12">
      <c r="B13" s="101" t="s">
        <v>308</v>
      </c>
      <c r="D13" s="101">
        <v>55</v>
      </c>
      <c r="E13" s="101">
        <v>0</v>
      </c>
      <c r="G13" s="3" t="s">
        <v>306</v>
      </c>
    </row>
    <row r="14" spans="1:12">
      <c r="B14" s="101" t="s">
        <v>309</v>
      </c>
      <c r="D14" s="101">
        <v>30</v>
      </c>
      <c r="E14" s="101">
        <v>0</v>
      </c>
      <c r="G14" s="3" t="s">
        <v>306</v>
      </c>
    </row>
    <row r="15" spans="1:12">
      <c r="B15" s="101" t="s">
        <v>310</v>
      </c>
      <c r="D15" s="101">
        <v>30</v>
      </c>
      <c r="E15" s="101">
        <v>0</v>
      </c>
      <c r="G15" s="3" t="s">
        <v>306</v>
      </c>
    </row>
    <row r="16" spans="1:12">
      <c r="B16" s="101" t="s">
        <v>311</v>
      </c>
      <c r="D16" s="101">
        <v>5</v>
      </c>
      <c r="E16" s="101">
        <v>1</v>
      </c>
      <c r="G16" s="3" t="s">
        <v>306</v>
      </c>
    </row>
    <row r="17" spans="2:7">
      <c r="B17" s="101" t="s">
        <v>312</v>
      </c>
      <c r="D17" s="101">
        <v>0</v>
      </c>
      <c r="E17" s="101">
        <v>0</v>
      </c>
      <c r="G17" s="3" t="s">
        <v>306</v>
      </c>
    </row>
    <row r="18" spans="2:7">
      <c r="B18" s="101" t="s">
        <v>313</v>
      </c>
      <c r="D18" s="101">
        <v>0</v>
      </c>
      <c r="E18" s="101">
        <v>0</v>
      </c>
      <c r="G18" s="3" t="s">
        <v>306</v>
      </c>
    </row>
    <row r="19" spans="2:7">
      <c r="B19" s="101" t="s">
        <v>314</v>
      </c>
      <c r="D19" s="101">
        <v>10</v>
      </c>
      <c r="E19" s="101">
        <v>0</v>
      </c>
      <c r="G19" s="3" t="s">
        <v>306</v>
      </c>
    </row>
    <row r="20" spans="2:7">
      <c r="B20" s="314" t="s">
        <v>315</v>
      </c>
      <c r="C20" s="314"/>
      <c r="D20" s="314">
        <v>10</v>
      </c>
      <c r="E20" s="314">
        <v>0</v>
      </c>
      <c r="G20" s="3" t="s">
        <v>316</v>
      </c>
    </row>
    <row r="21" spans="2:7">
      <c r="B21" s="101" t="s">
        <v>317</v>
      </c>
      <c r="D21" s="101">
        <v>10</v>
      </c>
      <c r="E21" s="101">
        <v>0</v>
      </c>
      <c r="G21" s="3" t="s">
        <v>306</v>
      </c>
    </row>
    <row r="22" spans="2:7">
      <c r="B22" s="101" t="s">
        <v>318</v>
      </c>
      <c r="D22" s="101">
        <v>30</v>
      </c>
      <c r="E22" s="101">
        <v>0</v>
      </c>
      <c r="G22" s="3" t="s">
        <v>306</v>
      </c>
    </row>
    <row r="23" spans="2:7">
      <c r="B23" s="101" t="s">
        <v>319</v>
      </c>
      <c r="D23" s="101">
        <v>30</v>
      </c>
      <c r="E23" s="101">
        <v>0</v>
      </c>
      <c r="G23" s="3" t="s">
        <v>306</v>
      </c>
    </row>
    <row r="24" spans="2:7">
      <c r="B24" s="101" t="s">
        <v>320</v>
      </c>
      <c r="D24" s="101">
        <v>30</v>
      </c>
      <c r="E24" s="101">
        <v>0</v>
      </c>
      <c r="G24" s="3" t="s">
        <v>306</v>
      </c>
    </row>
    <row r="25" spans="2:7">
      <c r="B25" s="101" t="s">
        <v>321</v>
      </c>
      <c r="D25" s="101">
        <v>55</v>
      </c>
      <c r="E25" s="101">
        <v>0</v>
      </c>
      <c r="G25" s="3" t="s">
        <v>306</v>
      </c>
    </row>
    <row r="26" spans="2:7">
      <c r="B26" s="101" t="s">
        <v>322</v>
      </c>
      <c r="D26" s="101">
        <v>10</v>
      </c>
      <c r="E26" s="101">
        <v>0</v>
      </c>
      <c r="G26" s="3" t="s">
        <v>306</v>
      </c>
    </row>
    <row r="27" spans="2:7">
      <c r="B27" s="101" t="s">
        <v>323</v>
      </c>
      <c r="D27" s="101">
        <v>10</v>
      </c>
      <c r="E27" s="101">
        <v>1</v>
      </c>
      <c r="G27" s="3" t="s">
        <v>306</v>
      </c>
    </row>
    <row r="28" spans="2:7">
      <c r="B28" s="101" t="s">
        <v>324</v>
      </c>
      <c r="D28" s="101">
        <v>10</v>
      </c>
      <c r="E28" s="101">
        <v>1</v>
      </c>
      <c r="G28" s="3" t="s">
        <v>306</v>
      </c>
    </row>
    <row r="29" spans="2:7">
      <c r="B29" s="101" t="s">
        <v>325</v>
      </c>
      <c r="D29" s="101">
        <v>10</v>
      </c>
      <c r="E29" s="101">
        <v>0</v>
      </c>
      <c r="G29" s="3" t="s">
        <v>306</v>
      </c>
    </row>
    <row r="30" spans="2:7">
      <c r="B30" s="101" t="s">
        <v>326</v>
      </c>
      <c r="D30" s="101">
        <v>10</v>
      </c>
      <c r="E30" s="101">
        <v>0</v>
      </c>
      <c r="G30" s="3" t="s">
        <v>306</v>
      </c>
    </row>
    <row r="31" spans="2:7">
      <c r="B31" s="101" t="s">
        <v>327</v>
      </c>
      <c r="D31" s="101">
        <v>10</v>
      </c>
      <c r="E31" s="101">
        <v>0</v>
      </c>
      <c r="G31" s="3" t="s">
        <v>306</v>
      </c>
    </row>
    <row r="32" spans="2:7">
      <c r="B32" s="101" t="s">
        <v>328</v>
      </c>
      <c r="D32" s="101">
        <v>10</v>
      </c>
      <c r="E32" s="101">
        <v>1</v>
      </c>
      <c r="G32" s="3" t="s">
        <v>306</v>
      </c>
    </row>
    <row r="33" spans="2:7">
      <c r="B33" s="101" t="s">
        <v>329</v>
      </c>
      <c r="D33" s="101">
        <v>10</v>
      </c>
      <c r="E33" s="101">
        <v>0</v>
      </c>
      <c r="G33" s="3" t="s">
        <v>306</v>
      </c>
    </row>
    <row r="34" spans="2:7">
      <c r="B34" s="101" t="s">
        <v>330</v>
      </c>
      <c r="D34" s="101">
        <v>10</v>
      </c>
      <c r="E34" s="101">
        <v>0</v>
      </c>
      <c r="G34" s="3" t="s">
        <v>306</v>
      </c>
    </row>
    <row r="35" spans="2:7">
      <c r="B35" s="101" t="s">
        <v>331</v>
      </c>
      <c r="D35" s="101">
        <v>10</v>
      </c>
      <c r="E35" s="101">
        <v>0</v>
      </c>
      <c r="G35" s="3" t="s">
        <v>306</v>
      </c>
    </row>
    <row r="36" spans="2:7">
      <c r="B36" s="101" t="s">
        <v>332</v>
      </c>
      <c r="D36" s="101">
        <v>10</v>
      </c>
      <c r="E36" s="101">
        <v>1</v>
      </c>
      <c r="G36" s="3" t="s">
        <v>306</v>
      </c>
    </row>
    <row r="37" spans="2:7">
      <c r="B37" s="101" t="s">
        <v>333</v>
      </c>
      <c r="D37" s="101">
        <v>10</v>
      </c>
      <c r="E37" s="101">
        <v>1</v>
      </c>
      <c r="G37" s="3" t="s">
        <v>306</v>
      </c>
    </row>
    <row r="38" spans="2:7">
      <c r="B38" s="101" t="s">
        <v>334</v>
      </c>
      <c r="D38" s="101">
        <v>10</v>
      </c>
      <c r="E38" s="101">
        <v>0</v>
      </c>
      <c r="G38" s="3" t="s">
        <v>306</v>
      </c>
    </row>
    <row r="39" spans="2:7">
      <c r="B39" s="101" t="s">
        <v>335</v>
      </c>
      <c r="D39" s="101">
        <v>10</v>
      </c>
      <c r="E39" s="101">
        <v>1</v>
      </c>
      <c r="G39" s="3" t="s">
        <v>306</v>
      </c>
    </row>
    <row r="40" spans="2:7">
      <c r="B40" s="101" t="s">
        <v>336</v>
      </c>
      <c r="D40" s="101">
        <v>10</v>
      </c>
      <c r="E40" s="101">
        <v>0</v>
      </c>
      <c r="G40" s="3" t="s">
        <v>306</v>
      </c>
    </row>
    <row r="41" spans="2:7">
      <c r="B41" s="101" t="s">
        <v>337</v>
      </c>
      <c r="D41" s="101">
        <v>10</v>
      </c>
      <c r="E41" s="101">
        <v>0</v>
      </c>
      <c r="G41" s="3" t="s">
        <v>306</v>
      </c>
    </row>
    <row r="42" spans="2:7">
      <c r="B42" s="101" t="s">
        <v>338</v>
      </c>
      <c r="D42" s="101">
        <v>30</v>
      </c>
      <c r="E42" s="101">
        <v>1</v>
      </c>
      <c r="G42" s="3" t="s">
        <v>306</v>
      </c>
    </row>
    <row r="43" spans="2:7">
      <c r="B43" s="101" t="s">
        <v>339</v>
      </c>
      <c r="D43" s="101">
        <v>30</v>
      </c>
      <c r="E43" s="101">
        <v>0</v>
      </c>
      <c r="G43" s="3" t="s">
        <v>306</v>
      </c>
    </row>
    <row r="44" spans="2:7">
      <c r="B44" s="101" t="s">
        <v>340</v>
      </c>
      <c r="D44" s="101">
        <v>30</v>
      </c>
      <c r="E44" s="101">
        <v>0</v>
      </c>
      <c r="G44" s="3" t="s">
        <v>306</v>
      </c>
    </row>
    <row r="45" spans="2:7">
      <c r="B45" s="101" t="s">
        <v>341</v>
      </c>
      <c r="D45" s="101">
        <v>30</v>
      </c>
      <c r="E45" s="101">
        <v>0</v>
      </c>
      <c r="G45" s="3" t="s">
        <v>306</v>
      </c>
    </row>
    <row r="46" spans="2:7">
      <c r="B46" s="101" t="s">
        <v>342</v>
      </c>
      <c r="D46" s="101">
        <v>30</v>
      </c>
      <c r="E46" s="101">
        <v>0</v>
      </c>
      <c r="G46" s="3" t="s">
        <v>306</v>
      </c>
    </row>
    <row r="47" spans="2:7">
      <c r="B47" s="101" t="s">
        <v>343</v>
      </c>
      <c r="D47" s="101">
        <v>30</v>
      </c>
      <c r="E47" s="101">
        <v>1</v>
      </c>
      <c r="G47" s="3" t="s">
        <v>306</v>
      </c>
    </row>
    <row r="48" spans="2:7">
      <c r="B48" s="101" t="s">
        <v>344</v>
      </c>
      <c r="D48" s="101">
        <v>30</v>
      </c>
      <c r="E48" s="101">
        <v>1</v>
      </c>
      <c r="G48" s="3" t="s">
        <v>306</v>
      </c>
    </row>
    <row r="49" spans="2:7">
      <c r="B49" s="101" t="s">
        <v>345</v>
      </c>
      <c r="D49" s="101">
        <v>30</v>
      </c>
      <c r="E49" s="101">
        <v>0</v>
      </c>
      <c r="G49" s="3" t="s">
        <v>306</v>
      </c>
    </row>
    <row r="50" spans="2:7">
      <c r="B50" s="101" t="s">
        <v>346</v>
      </c>
      <c r="D50" s="101">
        <v>55</v>
      </c>
      <c r="E50" s="101">
        <v>1</v>
      </c>
      <c r="G50" s="3" t="s">
        <v>306</v>
      </c>
    </row>
    <row r="51" spans="2:7">
      <c r="B51" s="101" t="s">
        <v>347</v>
      </c>
      <c r="D51" s="101">
        <v>55</v>
      </c>
      <c r="E51" s="101">
        <v>0</v>
      </c>
      <c r="G51" s="3" t="s">
        <v>306</v>
      </c>
    </row>
    <row r="52" spans="2:7">
      <c r="B52" s="101" t="s">
        <v>348</v>
      </c>
      <c r="D52" s="101">
        <v>55</v>
      </c>
      <c r="E52" s="101">
        <v>0</v>
      </c>
      <c r="G52" s="3" t="s">
        <v>306</v>
      </c>
    </row>
    <row r="53" spans="2:7">
      <c r="B53" s="101" t="s">
        <v>349</v>
      </c>
      <c r="D53" s="101">
        <v>55</v>
      </c>
      <c r="E53" s="101">
        <v>0</v>
      </c>
      <c r="G53" s="3" t="s">
        <v>306</v>
      </c>
    </row>
    <row r="54" spans="2:7">
      <c r="B54" s="101" t="s">
        <v>350</v>
      </c>
      <c r="D54" s="101">
        <v>55</v>
      </c>
      <c r="E54" s="101">
        <v>1</v>
      </c>
      <c r="G54" s="3" t="s">
        <v>306</v>
      </c>
    </row>
    <row r="55" spans="2:7">
      <c r="B55" s="101" t="s">
        <v>351</v>
      </c>
      <c r="D55" s="101">
        <v>55</v>
      </c>
      <c r="E55" s="101">
        <v>1</v>
      </c>
      <c r="G55" s="3" t="s">
        <v>306</v>
      </c>
    </row>
    <row r="56" spans="2:7">
      <c r="B56" s="101" t="s">
        <v>352</v>
      </c>
      <c r="D56" s="101">
        <v>30</v>
      </c>
      <c r="E56" s="101">
        <v>1</v>
      </c>
      <c r="G56" s="3" t="s">
        <v>306</v>
      </c>
    </row>
    <row r="57" spans="2:7">
      <c r="B57" s="101" t="s">
        <v>353</v>
      </c>
      <c r="D57" s="101">
        <v>30</v>
      </c>
      <c r="E57" s="101">
        <v>0</v>
      </c>
      <c r="G57" s="3" t="s">
        <v>306</v>
      </c>
    </row>
    <row r="58" spans="2:7">
      <c r="B58" s="101" t="s">
        <v>354</v>
      </c>
      <c r="D58" s="101">
        <v>30</v>
      </c>
      <c r="E58" s="101">
        <v>0</v>
      </c>
      <c r="G58" s="3" t="s">
        <v>306</v>
      </c>
    </row>
    <row r="59" spans="2:7">
      <c r="B59" s="101" t="s">
        <v>355</v>
      </c>
      <c r="D59" s="101">
        <v>30</v>
      </c>
      <c r="E59" s="101">
        <v>1</v>
      </c>
      <c r="G59" s="3" t="s">
        <v>306</v>
      </c>
    </row>
    <row r="60" spans="2:7">
      <c r="B60" s="101" t="s">
        <v>356</v>
      </c>
      <c r="D60" s="101">
        <v>30</v>
      </c>
      <c r="E60" s="101">
        <v>0</v>
      </c>
      <c r="G60" s="3" t="s">
        <v>306</v>
      </c>
    </row>
    <row r="61" spans="2:7">
      <c r="B61" s="101" t="s">
        <v>357</v>
      </c>
      <c r="D61" s="101">
        <v>30</v>
      </c>
      <c r="E61" s="101">
        <v>1</v>
      </c>
      <c r="G61" s="3" t="s">
        <v>306</v>
      </c>
    </row>
    <row r="62" spans="2:7">
      <c r="B62" s="101" t="s">
        <v>358</v>
      </c>
      <c r="D62" s="101">
        <v>30</v>
      </c>
      <c r="E62" s="101">
        <v>0</v>
      </c>
      <c r="G62" s="3" t="s">
        <v>306</v>
      </c>
    </row>
    <row r="63" spans="2:7">
      <c r="B63" s="101" t="s">
        <v>359</v>
      </c>
      <c r="D63" s="101">
        <v>30</v>
      </c>
      <c r="E63" s="101">
        <v>0</v>
      </c>
      <c r="G63" s="3" t="s">
        <v>306</v>
      </c>
    </row>
    <row r="64" spans="2:7">
      <c r="B64" s="101" t="s">
        <v>360</v>
      </c>
      <c r="D64" s="101">
        <v>30</v>
      </c>
      <c r="E64" s="101">
        <v>1</v>
      </c>
      <c r="G64" s="3" t="s">
        <v>306</v>
      </c>
    </row>
    <row r="65" spans="2:7">
      <c r="B65" s="101" t="s">
        <v>361</v>
      </c>
      <c r="D65" s="101">
        <v>30</v>
      </c>
      <c r="E65" s="101">
        <v>0</v>
      </c>
      <c r="G65" s="3" t="s">
        <v>306</v>
      </c>
    </row>
    <row r="66" spans="2:7">
      <c r="B66" s="101" t="s">
        <v>362</v>
      </c>
      <c r="D66" s="101">
        <v>5</v>
      </c>
      <c r="E66" s="101">
        <v>1</v>
      </c>
      <c r="G66" s="3" t="s">
        <v>306</v>
      </c>
    </row>
    <row r="67" spans="2:7">
      <c r="B67" s="101" t="s">
        <v>363</v>
      </c>
      <c r="D67" s="101">
        <v>5</v>
      </c>
      <c r="E67" s="101">
        <v>0</v>
      </c>
      <c r="G67" s="3" t="s">
        <v>306</v>
      </c>
    </row>
    <row r="68" spans="2:7">
      <c r="B68" s="101" t="s">
        <v>364</v>
      </c>
      <c r="D68" s="101">
        <v>5</v>
      </c>
      <c r="E68" s="101">
        <v>0</v>
      </c>
      <c r="G68" s="3" t="s">
        <v>306</v>
      </c>
    </row>
    <row r="69" spans="2:7">
      <c r="B69" s="101" t="s">
        <v>365</v>
      </c>
      <c r="D69" s="101">
        <v>5</v>
      </c>
      <c r="E69" s="101">
        <v>0</v>
      </c>
      <c r="G69" s="3" t="s">
        <v>306</v>
      </c>
    </row>
    <row r="70" spans="2:7">
      <c r="B70" s="101" t="s">
        <v>366</v>
      </c>
      <c r="D70" s="101">
        <v>5</v>
      </c>
      <c r="E70" s="101">
        <v>0</v>
      </c>
      <c r="G70" s="3" t="s">
        <v>306</v>
      </c>
    </row>
    <row r="71" spans="2:7">
      <c r="B71" s="101" t="s">
        <v>367</v>
      </c>
      <c r="D71" s="101">
        <v>10</v>
      </c>
      <c r="E71" s="101">
        <v>1</v>
      </c>
      <c r="G71" s="3" t="s">
        <v>306</v>
      </c>
    </row>
    <row r="72" spans="2:7">
      <c r="B72" s="101" t="s">
        <v>368</v>
      </c>
      <c r="D72" s="101">
        <v>15</v>
      </c>
      <c r="E72" s="101">
        <v>1</v>
      </c>
      <c r="G72" s="3" t="s">
        <v>306</v>
      </c>
    </row>
    <row r="73" spans="2:7">
      <c r="B73" s="101" t="s">
        <v>369</v>
      </c>
      <c r="D73" s="101">
        <v>15</v>
      </c>
      <c r="E73" s="101">
        <v>0</v>
      </c>
      <c r="G73" s="3" t="s">
        <v>306</v>
      </c>
    </row>
    <row r="74" spans="2:7">
      <c r="B74" s="101" t="s">
        <v>370</v>
      </c>
      <c r="D74" s="101">
        <v>15</v>
      </c>
      <c r="E74" s="101">
        <v>0</v>
      </c>
      <c r="G74" s="3" t="s">
        <v>306</v>
      </c>
    </row>
    <row r="75" spans="2:7">
      <c r="B75" s="101" t="s">
        <v>371</v>
      </c>
      <c r="D75" s="101">
        <v>55</v>
      </c>
      <c r="E75" s="101">
        <v>1</v>
      </c>
      <c r="G75" s="3" t="s">
        <v>306</v>
      </c>
    </row>
    <row r="76" spans="2:7">
      <c r="B76" s="101" t="s">
        <v>372</v>
      </c>
      <c r="D76" s="101">
        <v>30</v>
      </c>
      <c r="E76" s="101">
        <v>0</v>
      </c>
      <c r="G76" s="3" t="s">
        <v>306</v>
      </c>
    </row>
    <row r="77" spans="2:7">
      <c r="B77" s="101" t="s">
        <v>373</v>
      </c>
      <c r="D77" s="101">
        <v>0</v>
      </c>
      <c r="E77" s="101">
        <v>0</v>
      </c>
      <c r="G77" s="3" t="s">
        <v>306</v>
      </c>
    </row>
    <row r="78" spans="2:7">
      <c r="B78" s="101" t="s">
        <v>374</v>
      </c>
      <c r="D78" s="101">
        <v>0</v>
      </c>
      <c r="E78" s="101">
        <v>0</v>
      </c>
      <c r="G78" s="3" t="s">
        <v>306</v>
      </c>
    </row>
    <row r="79" spans="2:7">
      <c r="B79" s="101" t="s">
        <v>375</v>
      </c>
      <c r="D79" s="101">
        <v>0</v>
      </c>
      <c r="E79" s="101">
        <v>0</v>
      </c>
      <c r="G79" s="3" t="s">
        <v>306</v>
      </c>
    </row>
    <row r="80" spans="2:7">
      <c r="B80" s="101" t="s">
        <v>376</v>
      </c>
      <c r="D80" s="101">
        <v>55</v>
      </c>
      <c r="E80" s="101">
        <v>0</v>
      </c>
      <c r="G80" s="3" t="s">
        <v>306</v>
      </c>
    </row>
    <row r="81" spans="2:11">
      <c r="B81" s="101" t="s">
        <v>377</v>
      </c>
      <c r="D81" s="101">
        <v>30</v>
      </c>
      <c r="E81" s="101">
        <v>0</v>
      </c>
      <c r="G81" s="3" t="s">
        <v>306</v>
      </c>
    </row>
    <row r="83" spans="2:11" s="39" customFormat="1">
      <c r="B83" s="39" t="s">
        <v>378</v>
      </c>
    </row>
    <row r="84" spans="2:11" s="45" customFormat="1">
      <c r="B84" s="45" t="s">
        <v>379</v>
      </c>
      <c r="D84" s="45" t="s">
        <v>380</v>
      </c>
      <c r="F84" s="46" t="s">
        <v>381</v>
      </c>
      <c r="G84" s="45" t="s">
        <v>302</v>
      </c>
      <c r="H84" s="46" t="s">
        <v>303</v>
      </c>
      <c r="I84" s="47" t="s">
        <v>382</v>
      </c>
      <c r="J84" s="47"/>
      <c r="K84" s="40" t="s">
        <v>202</v>
      </c>
    </row>
    <row r="85" spans="2:11" s="54" customFormat="1">
      <c r="F85" s="55"/>
      <c r="H85" s="55"/>
      <c r="I85" s="56"/>
    </row>
    <row r="86" spans="2:11">
      <c r="B86" s="315">
        <v>1529</v>
      </c>
      <c r="D86" s="157">
        <v>0</v>
      </c>
      <c r="F86" s="101">
        <v>2020</v>
      </c>
      <c r="G86" s="101" t="s">
        <v>383</v>
      </c>
      <c r="H86" s="101">
        <v>0</v>
      </c>
      <c r="I86" s="101">
        <v>1</v>
      </c>
      <c r="K86" s="3" t="s">
        <v>126</v>
      </c>
    </row>
    <row r="87" spans="2:11">
      <c r="B87" s="315">
        <v>1530</v>
      </c>
      <c r="D87" s="157">
        <v>16428371.587765666</v>
      </c>
      <c r="F87" s="101">
        <v>2020</v>
      </c>
      <c r="G87" s="101" t="s">
        <v>383</v>
      </c>
      <c r="H87" s="101">
        <v>5</v>
      </c>
      <c r="I87" s="101">
        <v>1</v>
      </c>
      <c r="K87" s="3" t="s">
        <v>126</v>
      </c>
    </row>
    <row r="88" spans="2:11">
      <c r="B88" s="315">
        <v>1531</v>
      </c>
      <c r="D88" s="157">
        <v>4983079.8391110003</v>
      </c>
      <c r="F88" s="101">
        <v>2020</v>
      </c>
      <c r="G88" s="101" t="s">
        <v>383</v>
      </c>
      <c r="H88" s="101">
        <v>10</v>
      </c>
      <c r="I88" s="101">
        <v>1</v>
      </c>
      <c r="K88" s="3" t="s">
        <v>126</v>
      </c>
    </row>
    <row r="89" spans="2:11">
      <c r="B89" s="315">
        <v>1532</v>
      </c>
      <c r="D89" s="157">
        <v>23504856.52408703</v>
      </c>
      <c r="F89" s="101">
        <v>2020</v>
      </c>
      <c r="G89" s="101" t="s">
        <v>383</v>
      </c>
      <c r="H89" s="101">
        <v>15</v>
      </c>
      <c r="I89" s="101">
        <v>1</v>
      </c>
      <c r="K89" s="3" t="s">
        <v>126</v>
      </c>
    </row>
    <row r="90" spans="2:11">
      <c r="B90" s="315">
        <v>1533</v>
      </c>
      <c r="D90" s="157">
        <v>28868891.250722278</v>
      </c>
      <c r="F90" s="101">
        <v>2020</v>
      </c>
      <c r="G90" s="101" t="s">
        <v>383</v>
      </c>
      <c r="H90" s="101">
        <v>30</v>
      </c>
      <c r="I90" s="101">
        <v>1</v>
      </c>
      <c r="K90" s="3" t="s">
        <v>126</v>
      </c>
    </row>
    <row r="91" spans="2:11">
      <c r="B91" s="315">
        <v>1534</v>
      </c>
      <c r="D91" s="157">
        <v>79913166.073822603</v>
      </c>
      <c r="F91" s="101">
        <v>2020</v>
      </c>
      <c r="G91" s="101" t="s">
        <v>383</v>
      </c>
      <c r="H91" s="101">
        <v>55</v>
      </c>
      <c r="I91" s="101">
        <v>1</v>
      </c>
      <c r="K91" s="3" t="s">
        <v>126</v>
      </c>
    </row>
    <row r="92" spans="2:11">
      <c r="B92" s="315">
        <v>1535</v>
      </c>
      <c r="D92" s="157">
        <v>-30502.390165910823</v>
      </c>
      <c r="F92" s="101">
        <v>2020</v>
      </c>
      <c r="G92" s="101" t="s">
        <v>383</v>
      </c>
      <c r="H92" s="101">
        <v>0</v>
      </c>
      <c r="I92" s="101">
        <v>0</v>
      </c>
      <c r="K92" s="3" t="s">
        <v>126</v>
      </c>
    </row>
    <row r="93" spans="2:11">
      <c r="B93" s="315">
        <v>1536</v>
      </c>
      <c r="D93" s="157">
        <v>429610.71824132768</v>
      </c>
      <c r="F93" s="101">
        <v>2020</v>
      </c>
      <c r="G93" s="101" t="s">
        <v>383</v>
      </c>
      <c r="H93" s="101">
        <v>5</v>
      </c>
      <c r="I93" s="101">
        <v>0</v>
      </c>
      <c r="K93" s="3" t="s">
        <v>126</v>
      </c>
    </row>
    <row r="94" spans="2:11">
      <c r="B94" s="315">
        <v>1537</v>
      </c>
      <c r="D94" s="157">
        <v>1540614.7503467209</v>
      </c>
      <c r="F94" s="101">
        <v>2020</v>
      </c>
      <c r="G94" s="101" t="s">
        <v>383</v>
      </c>
      <c r="H94" s="101">
        <v>10</v>
      </c>
      <c r="I94" s="101">
        <v>0</v>
      </c>
      <c r="K94" s="3" t="s">
        <v>126</v>
      </c>
    </row>
    <row r="95" spans="2:11">
      <c r="B95" s="315">
        <v>1538</v>
      </c>
      <c r="D95" s="157">
        <v>4629744.6502016177</v>
      </c>
      <c r="F95" s="101">
        <v>2020</v>
      </c>
      <c r="G95" s="101" t="s">
        <v>383</v>
      </c>
      <c r="H95" s="101">
        <v>15</v>
      </c>
      <c r="I95" s="101">
        <v>0</v>
      </c>
      <c r="K95" s="3" t="s">
        <v>126</v>
      </c>
    </row>
    <row r="96" spans="2:11">
      <c r="B96" s="315">
        <v>1539</v>
      </c>
      <c r="D96" s="157">
        <v>26259145.971940324</v>
      </c>
      <c r="F96" s="101">
        <v>2020</v>
      </c>
      <c r="G96" s="101" t="s">
        <v>383</v>
      </c>
      <c r="H96" s="101">
        <v>30</v>
      </c>
      <c r="I96" s="101">
        <v>0</v>
      </c>
      <c r="K96" s="3" t="s">
        <v>126</v>
      </c>
    </row>
    <row r="97" spans="2:11">
      <c r="B97" s="315">
        <v>1540</v>
      </c>
      <c r="D97" s="157">
        <v>37094.77163904941</v>
      </c>
      <c r="F97" s="101">
        <v>2020</v>
      </c>
      <c r="G97" s="101" t="s">
        <v>383</v>
      </c>
      <c r="H97" s="101">
        <v>55</v>
      </c>
      <c r="I97" s="101">
        <v>0</v>
      </c>
      <c r="K97" s="3" t="s">
        <v>126</v>
      </c>
    </row>
    <row r="98" spans="2:11">
      <c r="B98" s="315">
        <v>1541</v>
      </c>
      <c r="D98" s="157">
        <v>0</v>
      </c>
      <c r="F98" s="101">
        <v>2020</v>
      </c>
      <c r="G98" s="101" t="s">
        <v>383</v>
      </c>
      <c r="H98" s="101">
        <v>0</v>
      </c>
      <c r="I98" s="101">
        <v>0</v>
      </c>
      <c r="K98" s="3" t="s">
        <v>126</v>
      </c>
    </row>
    <row r="99" spans="2:11" ht="12" customHeight="1">
      <c r="B99" s="315">
        <v>1542</v>
      </c>
      <c r="D99" s="157">
        <v>617395.17786534363</v>
      </c>
      <c r="F99" s="101">
        <v>2020</v>
      </c>
      <c r="G99" s="101" t="s">
        <v>383</v>
      </c>
      <c r="H99" s="101">
        <v>5</v>
      </c>
      <c r="I99" s="101">
        <v>0</v>
      </c>
      <c r="K99" s="3" t="s">
        <v>126</v>
      </c>
    </row>
    <row r="100" spans="2:11">
      <c r="B100" s="315">
        <v>1543</v>
      </c>
      <c r="D100" s="157">
        <v>4570297.1729062358</v>
      </c>
      <c r="F100" s="101">
        <v>2020</v>
      </c>
      <c r="G100" s="101" t="s">
        <v>383</v>
      </c>
      <c r="H100" s="101">
        <v>10</v>
      </c>
      <c r="I100" s="101">
        <v>0</v>
      </c>
      <c r="K100" s="3" t="s">
        <v>126</v>
      </c>
    </row>
    <row r="101" spans="2:11">
      <c r="B101" s="315">
        <v>1544</v>
      </c>
      <c r="D101" s="157">
        <v>7478818.3856429011</v>
      </c>
      <c r="F101" s="101">
        <v>2020</v>
      </c>
      <c r="G101" s="101" t="s">
        <v>383</v>
      </c>
      <c r="H101" s="101">
        <v>15</v>
      </c>
      <c r="I101" s="101">
        <v>0</v>
      </c>
      <c r="K101" s="3" t="s">
        <v>126</v>
      </c>
    </row>
    <row r="102" spans="2:11">
      <c r="B102" s="315">
        <v>1545</v>
      </c>
      <c r="D102" s="157">
        <v>7420552.1500870837</v>
      </c>
      <c r="F102" s="101">
        <v>2020</v>
      </c>
      <c r="G102" s="101" t="s">
        <v>383</v>
      </c>
      <c r="H102" s="101">
        <v>30</v>
      </c>
      <c r="I102" s="101">
        <v>0</v>
      </c>
      <c r="K102" s="3" t="s">
        <v>126</v>
      </c>
    </row>
    <row r="103" spans="2:11">
      <c r="B103" s="315">
        <v>1546</v>
      </c>
      <c r="D103" s="157">
        <v>0</v>
      </c>
      <c r="F103" s="101">
        <v>2020</v>
      </c>
      <c r="G103" s="101" t="s">
        <v>383</v>
      </c>
      <c r="H103" s="101">
        <v>55</v>
      </c>
      <c r="I103" s="101">
        <v>0</v>
      </c>
      <c r="K103" s="3" t="s">
        <v>126</v>
      </c>
    </row>
    <row r="104" spans="2:11">
      <c r="B104" s="315">
        <v>1547</v>
      </c>
      <c r="D104" s="157">
        <v>0</v>
      </c>
      <c r="F104" s="101">
        <v>2021</v>
      </c>
      <c r="G104" s="101" t="s">
        <v>383</v>
      </c>
      <c r="H104" s="101">
        <v>0</v>
      </c>
      <c r="I104" s="101">
        <v>1</v>
      </c>
      <c r="K104" s="3" t="s">
        <v>126</v>
      </c>
    </row>
    <row r="105" spans="2:11">
      <c r="B105" s="315">
        <v>1548</v>
      </c>
      <c r="D105" s="157">
        <v>16674534.307636745</v>
      </c>
      <c r="F105" s="101">
        <v>2021</v>
      </c>
      <c r="G105" s="101" t="s">
        <v>383</v>
      </c>
      <c r="H105" s="101">
        <v>5</v>
      </c>
      <c r="I105" s="101">
        <v>1</v>
      </c>
      <c r="K105" s="3" t="s">
        <v>126</v>
      </c>
    </row>
    <row r="106" spans="2:11">
      <c r="B106" s="315">
        <v>1549</v>
      </c>
      <c r="D106" s="157">
        <v>5057746.3074202398</v>
      </c>
      <c r="F106" s="101">
        <v>2021</v>
      </c>
      <c r="G106" s="101" t="s">
        <v>383</v>
      </c>
      <c r="H106" s="101">
        <v>10</v>
      </c>
      <c r="I106" s="101">
        <v>1</v>
      </c>
      <c r="K106" s="3" t="s">
        <v>126</v>
      </c>
    </row>
    <row r="107" spans="2:11">
      <c r="B107" s="315">
        <v>1550</v>
      </c>
      <c r="D107" s="157">
        <v>23857053.29424395</v>
      </c>
      <c r="F107" s="101">
        <v>2021</v>
      </c>
      <c r="G107" s="101" t="s">
        <v>383</v>
      </c>
      <c r="H107" s="101">
        <v>15</v>
      </c>
      <c r="I107" s="101">
        <v>1</v>
      </c>
      <c r="K107" s="3" t="s">
        <v>126</v>
      </c>
    </row>
    <row r="108" spans="2:11">
      <c r="B108" s="315">
        <v>1551</v>
      </c>
      <c r="D108" s="157">
        <v>29301462.7172231</v>
      </c>
      <c r="F108" s="101">
        <v>2021</v>
      </c>
      <c r="G108" s="101" t="s">
        <v>383</v>
      </c>
      <c r="H108" s="101">
        <v>30</v>
      </c>
      <c r="I108" s="101">
        <v>1</v>
      </c>
      <c r="K108" s="3" t="s">
        <v>126</v>
      </c>
    </row>
    <row r="109" spans="2:11">
      <c r="B109" s="315">
        <v>1552</v>
      </c>
      <c r="D109" s="157">
        <v>81110584.954272762</v>
      </c>
      <c r="F109" s="101">
        <v>2021</v>
      </c>
      <c r="G109" s="101" t="s">
        <v>383</v>
      </c>
      <c r="H109" s="101">
        <v>55</v>
      </c>
      <c r="I109" s="101">
        <v>1</v>
      </c>
      <c r="K109" s="3" t="s">
        <v>126</v>
      </c>
    </row>
    <row r="110" spans="2:11">
      <c r="B110" s="315">
        <v>1553</v>
      </c>
      <c r="D110" s="157">
        <v>-30959.437980156832</v>
      </c>
      <c r="F110" s="101">
        <v>2021</v>
      </c>
      <c r="G110" s="101" t="s">
        <v>383</v>
      </c>
      <c r="H110" s="101">
        <v>0</v>
      </c>
      <c r="I110" s="101">
        <v>0</v>
      </c>
      <c r="K110" s="3" t="s">
        <v>126</v>
      </c>
    </row>
    <row r="111" spans="2:11">
      <c r="B111" s="315">
        <v>1554</v>
      </c>
      <c r="D111" s="157">
        <v>436048.00524345576</v>
      </c>
      <c r="F111" s="101">
        <v>2021</v>
      </c>
      <c r="G111" s="101" t="s">
        <v>383</v>
      </c>
      <c r="H111" s="101">
        <v>5</v>
      </c>
      <c r="I111" s="101">
        <v>0</v>
      </c>
      <c r="K111" s="3" t="s">
        <v>126</v>
      </c>
    </row>
    <row r="112" spans="2:11">
      <c r="B112" s="315">
        <v>1555</v>
      </c>
      <c r="D112" s="157">
        <v>1563699.3217659162</v>
      </c>
      <c r="F112" s="101">
        <v>2021</v>
      </c>
      <c r="G112" s="101" t="s">
        <v>383</v>
      </c>
      <c r="H112" s="101">
        <v>10</v>
      </c>
      <c r="I112" s="101">
        <v>0</v>
      </c>
      <c r="K112" s="3" t="s">
        <v>126</v>
      </c>
    </row>
    <row r="113" spans="2:11">
      <c r="B113" s="315">
        <v>1556</v>
      </c>
      <c r="D113" s="157">
        <v>4699116.7440402387</v>
      </c>
      <c r="F113" s="101">
        <v>2021</v>
      </c>
      <c r="G113" s="101" t="s">
        <v>383</v>
      </c>
      <c r="H113" s="101">
        <v>15</v>
      </c>
      <c r="I113" s="101">
        <v>0</v>
      </c>
      <c r="K113" s="3" t="s">
        <v>126</v>
      </c>
    </row>
    <row r="114" spans="2:11">
      <c r="B114" s="315">
        <v>1557</v>
      </c>
      <c r="D114" s="157">
        <v>26652613.015183877</v>
      </c>
      <c r="F114" s="101">
        <v>2021</v>
      </c>
      <c r="G114" s="101" t="s">
        <v>383</v>
      </c>
      <c r="H114" s="101">
        <v>30</v>
      </c>
      <c r="I114" s="101">
        <v>0</v>
      </c>
      <c r="K114" s="3" t="s">
        <v>126</v>
      </c>
    </row>
    <row r="115" spans="2:11">
      <c r="B115" s="315">
        <v>1558</v>
      </c>
      <c r="D115" s="157">
        <v>37650.599697288933</v>
      </c>
      <c r="F115" s="101">
        <v>2021</v>
      </c>
      <c r="G115" s="101" t="s">
        <v>383</v>
      </c>
      <c r="H115" s="101">
        <v>55</v>
      </c>
      <c r="I115" s="101">
        <v>0</v>
      </c>
      <c r="K115" s="3" t="s">
        <v>126</v>
      </c>
    </row>
    <row r="116" spans="2:11">
      <c r="B116" s="315">
        <v>1559</v>
      </c>
      <c r="D116" s="157">
        <v>0</v>
      </c>
      <c r="F116" s="101">
        <v>2021</v>
      </c>
      <c r="G116" s="101" t="s">
        <v>383</v>
      </c>
      <c r="H116" s="101">
        <v>0</v>
      </c>
      <c r="I116" s="101">
        <v>0</v>
      </c>
      <c r="K116" s="3" t="s">
        <v>126</v>
      </c>
    </row>
    <row r="117" spans="2:11">
      <c r="B117" s="315">
        <v>1560</v>
      </c>
      <c r="D117" s="157">
        <v>626646.22721047793</v>
      </c>
      <c r="F117" s="101">
        <v>2021</v>
      </c>
      <c r="G117" s="101" t="s">
        <v>383</v>
      </c>
      <c r="H117" s="101">
        <v>5</v>
      </c>
      <c r="I117" s="101">
        <v>0</v>
      </c>
      <c r="K117" s="3" t="s">
        <v>126</v>
      </c>
    </row>
    <row r="118" spans="2:11">
      <c r="B118" s="315">
        <v>1561</v>
      </c>
      <c r="D118" s="157">
        <v>4638778.5057450626</v>
      </c>
      <c r="F118" s="101">
        <v>2021</v>
      </c>
      <c r="G118" s="101" t="s">
        <v>383</v>
      </c>
      <c r="H118" s="101">
        <v>10</v>
      </c>
      <c r="I118" s="101">
        <v>0</v>
      </c>
      <c r="K118" s="3" t="s">
        <v>126</v>
      </c>
    </row>
    <row r="119" spans="2:11">
      <c r="B119" s="315">
        <v>1562</v>
      </c>
      <c r="D119" s="157">
        <v>7590881.0003333744</v>
      </c>
      <c r="F119" s="101">
        <v>2021</v>
      </c>
      <c r="G119" s="101" t="s">
        <v>383</v>
      </c>
      <c r="H119" s="101">
        <v>15</v>
      </c>
      <c r="I119" s="101">
        <v>0</v>
      </c>
      <c r="K119" s="3" t="s">
        <v>126</v>
      </c>
    </row>
    <row r="120" spans="2:11">
      <c r="B120" s="315">
        <v>1563</v>
      </c>
      <c r="D120" s="157">
        <v>7531741.7035039887</v>
      </c>
      <c r="F120" s="101">
        <v>2021</v>
      </c>
      <c r="G120" s="101" t="s">
        <v>383</v>
      </c>
      <c r="H120" s="101">
        <v>30</v>
      </c>
      <c r="I120" s="101">
        <v>0</v>
      </c>
      <c r="K120" s="3" t="s">
        <v>126</v>
      </c>
    </row>
    <row r="121" spans="2:11">
      <c r="B121" s="315">
        <v>1564</v>
      </c>
      <c r="D121" s="157">
        <v>0</v>
      </c>
      <c r="F121" s="101">
        <v>2021</v>
      </c>
      <c r="G121" s="101" t="s">
        <v>383</v>
      </c>
      <c r="H121" s="101">
        <v>55</v>
      </c>
      <c r="I121" s="101">
        <v>0</v>
      </c>
      <c r="K121" s="3" t="s">
        <v>126</v>
      </c>
    </row>
    <row r="122" spans="2:11">
      <c r="B122" s="315">
        <v>1565</v>
      </c>
      <c r="D122" s="157">
        <v>0</v>
      </c>
      <c r="F122" s="101">
        <v>2022</v>
      </c>
      <c r="G122" s="101" t="s">
        <v>383</v>
      </c>
      <c r="H122" s="101">
        <v>0</v>
      </c>
      <c r="I122" s="101">
        <v>1</v>
      </c>
      <c r="K122" s="3" t="s">
        <v>126</v>
      </c>
    </row>
    <row r="123" spans="2:11">
      <c r="B123" s="315">
        <v>1566</v>
      </c>
      <c r="D123" s="157">
        <v>16890169.385303106</v>
      </c>
      <c r="F123" s="101">
        <v>2022</v>
      </c>
      <c r="G123" s="101" t="s">
        <v>383</v>
      </c>
      <c r="H123" s="101">
        <v>5</v>
      </c>
      <c r="I123" s="101">
        <v>1</v>
      </c>
      <c r="K123" s="3" t="s">
        <v>126</v>
      </c>
    </row>
    <row r="124" spans="2:11">
      <c r="B124" s="315">
        <v>1567</v>
      </c>
      <c r="D124" s="157">
        <v>5123153.0826677978</v>
      </c>
      <c r="F124" s="101">
        <v>2022</v>
      </c>
      <c r="G124" s="101" t="s">
        <v>383</v>
      </c>
      <c r="H124" s="101">
        <v>10</v>
      </c>
      <c r="I124" s="101">
        <v>1</v>
      </c>
      <c r="K124" s="3" t="s">
        <v>126</v>
      </c>
    </row>
    <row r="125" spans="2:11">
      <c r="B125" s="315">
        <v>1568</v>
      </c>
      <c r="D125" s="157">
        <v>24165572.707445111</v>
      </c>
      <c r="F125" s="101">
        <v>2022</v>
      </c>
      <c r="G125" s="101" t="s">
        <v>383</v>
      </c>
      <c r="H125" s="101">
        <v>15</v>
      </c>
      <c r="I125" s="101">
        <v>1</v>
      </c>
      <c r="K125" s="3" t="s">
        <v>126</v>
      </c>
    </row>
    <row r="126" spans="2:11">
      <c r="B126" s="315">
        <v>1569</v>
      </c>
      <c r="D126" s="157">
        <v>29680389.233082227</v>
      </c>
      <c r="F126" s="101">
        <v>2022</v>
      </c>
      <c r="G126" s="101" t="s">
        <v>383</v>
      </c>
      <c r="H126" s="101">
        <v>30</v>
      </c>
      <c r="I126" s="101">
        <v>1</v>
      </c>
      <c r="K126" s="3" t="s">
        <v>126</v>
      </c>
    </row>
    <row r="127" spans="2:11">
      <c r="B127" s="315">
        <v>1570</v>
      </c>
      <c r="D127" s="157">
        <v>82159507.038901418</v>
      </c>
      <c r="F127" s="101">
        <v>2022</v>
      </c>
      <c r="G127" s="101" t="s">
        <v>383</v>
      </c>
      <c r="H127" s="101">
        <v>55</v>
      </c>
      <c r="I127" s="101">
        <v>1</v>
      </c>
      <c r="K127" s="3" t="s">
        <v>126</v>
      </c>
    </row>
    <row r="128" spans="2:11">
      <c r="B128" s="315">
        <v>1571</v>
      </c>
      <c r="D128" s="157">
        <v>-31359.805432116216</v>
      </c>
      <c r="F128" s="101">
        <v>2022</v>
      </c>
      <c r="G128" s="101" t="s">
        <v>383</v>
      </c>
      <c r="H128" s="101">
        <v>0</v>
      </c>
      <c r="I128" s="101">
        <v>0</v>
      </c>
      <c r="K128" s="3" t="s">
        <v>126</v>
      </c>
    </row>
    <row r="129" spans="2:11">
      <c r="B129" s="315">
        <v>1572</v>
      </c>
      <c r="D129" s="157">
        <v>441686.97804726404</v>
      </c>
      <c r="F129" s="101">
        <v>2022</v>
      </c>
      <c r="G129" s="101" t="s">
        <v>383</v>
      </c>
      <c r="H129" s="101">
        <v>5</v>
      </c>
      <c r="I129" s="101">
        <v>0</v>
      </c>
      <c r="K129" s="3" t="s">
        <v>126</v>
      </c>
    </row>
    <row r="130" spans="2:11">
      <c r="B130" s="315">
        <v>1573</v>
      </c>
      <c r="D130" s="157">
        <v>1583921.081394993</v>
      </c>
      <c r="F130" s="101">
        <v>2022</v>
      </c>
      <c r="G130" s="101" t="s">
        <v>383</v>
      </c>
      <c r="H130" s="101">
        <v>10</v>
      </c>
      <c r="I130" s="101">
        <v>0</v>
      </c>
      <c r="K130" s="3" t="s">
        <v>126</v>
      </c>
    </row>
    <row r="131" spans="2:11">
      <c r="B131" s="315">
        <v>1574</v>
      </c>
      <c r="D131" s="157">
        <v>4759885.7217741664</v>
      </c>
      <c r="F131" s="101">
        <v>2022</v>
      </c>
      <c r="G131" s="101" t="s">
        <v>383</v>
      </c>
      <c r="H131" s="101">
        <v>15</v>
      </c>
      <c r="I131" s="101">
        <v>0</v>
      </c>
      <c r="K131" s="3" t="s">
        <v>126</v>
      </c>
    </row>
    <row r="132" spans="2:11">
      <c r="B132" s="315">
        <v>1575</v>
      </c>
      <c r="D132" s="157">
        <v>26997284.606696233</v>
      </c>
      <c r="F132" s="101">
        <v>2022</v>
      </c>
      <c r="G132" s="101" t="s">
        <v>383</v>
      </c>
      <c r="H132" s="101">
        <v>30</v>
      </c>
      <c r="I132" s="101">
        <v>0</v>
      </c>
      <c r="K132" s="3" t="s">
        <v>126</v>
      </c>
    </row>
    <row r="133" spans="2:11">
      <c r="B133" s="315">
        <v>1576</v>
      </c>
      <c r="D133" s="157">
        <v>38137.497252574271</v>
      </c>
      <c r="F133" s="101">
        <v>2022</v>
      </c>
      <c r="G133" s="101" t="s">
        <v>383</v>
      </c>
      <c r="H133" s="101">
        <v>55</v>
      </c>
      <c r="I133" s="101">
        <v>0</v>
      </c>
      <c r="K133" s="3" t="s">
        <v>126</v>
      </c>
    </row>
    <row r="134" spans="2:11">
      <c r="B134" s="315">
        <v>1577</v>
      </c>
      <c r="D134" s="157">
        <v>0</v>
      </c>
      <c r="F134" s="101">
        <v>2022</v>
      </c>
      <c r="G134" s="101" t="s">
        <v>383</v>
      </c>
      <c r="H134" s="101">
        <v>0</v>
      </c>
      <c r="I134" s="101">
        <v>0</v>
      </c>
      <c r="K134" s="3" t="s">
        <v>126</v>
      </c>
    </row>
    <row r="135" spans="2:11">
      <c r="B135" s="315">
        <v>1578</v>
      </c>
      <c r="D135" s="157">
        <v>634750.01622076391</v>
      </c>
      <c r="F135" s="101">
        <v>2022</v>
      </c>
      <c r="G135" s="101" t="s">
        <v>383</v>
      </c>
      <c r="H135" s="101">
        <v>5</v>
      </c>
      <c r="I135" s="101">
        <v>0</v>
      </c>
      <c r="K135" s="3" t="s">
        <v>126</v>
      </c>
    </row>
    <row r="136" spans="2:11">
      <c r="B136" s="315">
        <v>1579</v>
      </c>
      <c r="D136" s="157">
        <v>4698767.1893813582</v>
      </c>
      <c r="F136" s="101">
        <v>2022</v>
      </c>
      <c r="G136" s="101" t="s">
        <v>383</v>
      </c>
      <c r="H136" s="101">
        <v>10</v>
      </c>
      <c r="I136" s="101">
        <v>0</v>
      </c>
      <c r="K136" s="3" t="s">
        <v>126</v>
      </c>
    </row>
    <row r="137" spans="2:11">
      <c r="B137" s="315">
        <v>1580</v>
      </c>
      <c r="D137" s="157">
        <v>7689046.2734296853</v>
      </c>
      <c r="F137" s="101">
        <v>2022</v>
      </c>
      <c r="G137" s="101" t="s">
        <v>383</v>
      </c>
      <c r="H137" s="101">
        <v>15</v>
      </c>
      <c r="I137" s="101">
        <v>0</v>
      </c>
      <c r="K137" s="3" t="s">
        <v>126</v>
      </c>
    </row>
    <row r="138" spans="2:11">
      <c r="B138" s="315">
        <v>1581</v>
      </c>
      <c r="D138" s="157">
        <v>7629142.1872137021</v>
      </c>
      <c r="F138" s="101">
        <v>2022</v>
      </c>
      <c r="G138" s="101" t="s">
        <v>383</v>
      </c>
      <c r="H138" s="101">
        <v>30</v>
      </c>
      <c r="I138" s="101">
        <v>0</v>
      </c>
      <c r="K138" s="3" t="s">
        <v>126</v>
      </c>
    </row>
    <row r="139" spans="2:11">
      <c r="B139" s="315">
        <v>1582</v>
      </c>
      <c r="D139" s="157">
        <v>0</v>
      </c>
      <c r="F139" s="101">
        <v>2022</v>
      </c>
      <c r="G139" s="101" t="s">
        <v>383</v>
      </c>
      <c r="H139" s="101">
        <v>55</v>
      </c>
      <c r="I139" s="101">
        <v>0</v>
      </c>
      <c r="K139" s="3" t="s">
        <v>126</v>
      </c>
    </row>
    <row r="140" spans="2:11">
      <c r="B140" s="315">
        <v>1583</v>
      </c>
      <c r="D140" s="157">
        <v>0</v>
      </c>
      <c r="F140" s="101">
        <v>2023</v>
      </c>
      <c r="G140" s="101" t="s">
        <v>383</v>
      </c>
      <c r="H140" s="101">
        <v>0</v>
      </c>
      <c r="I140" s="101">
        <v>1</v>
      </c>
      <c r="K140" s="3" t="s">
        <v>126</v>
      </c>
    </row>
    <row r="141" spans="2:11">
      <c r="B141" s="315">
        <v>1584</v>
      </c>
      <c r="D141" s="157">
        <v>17108593.055793844</v>
      </c>
      <c r="F141" s="101">
        <v>2023</v>
      </c>
      <c r="G141" s="101" t="s">
        <v>383</v>
      </c>
      <c r="H141" s="101">
        <v>5</v>
      </c>
      <c r="I141" s="101">
        <v>1</v>
      </c>
      <c r="K141" s="3" t="s">
        <v>126</v>
      </c>
    </row>
    <row r="142" spans="2:11">
      <c r="B142" s="315">
        <v>1585</v>
      </c>
      <c r="D142" s="157">
        <v>5189405.6983328583</v>
      </c>
      <c r="F142" s="101">
        <v>2023</v>
      </c>
      <c r="G142" s="101" t="s">
        <v>383</v>
      </c>
      <c r="H142" s="101">
        <v>10</v>
      </c>
      <c r="I142" s="101">
        <v>1</v>
      </c>
      <c r="K142" s="3" t="s">
        <v>126</v>
      </c>
    </row>
    <row r="143" spans="2:11">
      <c r="B143" s="315">
        <v>1586</v>
      </c>
      <c r="D143" s="157">
        <v>24478081.893697795</v>
      </c>
      <c r="F143" s="101">
        <v>2023</v>
      </c>
      <c r="G143" s="101" t="s">
        <v>383</v>
      </c>
      <c r="H143" s="101">
        <v>15</v>
      </c>
      <c r="I143" s="101">
        <v>1</v>
      </c>
      <c r="K143" s="3" t="s">
        <v>126</v>
      </c>
    </row>
    <row r="144" spans="2:11">
      <c r="B144" s="315">
        <v>1587</v>
      </c>
      <c r="D144" s="157">
        <v>30064216.026644446</v>
      </c>
      <c r="F144" s="101">
        <v>2023</v>
      </c>
      <c r="G144" s="101" t="s">
        <v>383</v>
      </c>
      <c r="H144" s="101">
        <v>30</v>
      </c>
      <c r="I144" s="101">
        <v>1</v>
      </c>
      <c r="K144" s="3" t="s">
        <v>126</v>
      </c>
    </row>
    <row r="145" spans="2:11">
      <c r="B145" s="315">
        <v>1588</v>
      </c>
      <c r="D145" s="157">
        <v>83221993.783928484</v>
      </c>
      <c r="F145" s="101">
        <v>2023</v>
      </c>
      <c r="G145" s="101" t="s">
        <v>383</v>
      </c>
      <c r="H145" s="101">
        <v>55</v>
      </c>
      <c r="I145" s="101">
        <v>1</v>
      </c>
      <c r="K145" s="3" t="s">
        <v>126</v>
      </c>
    </row>
    <row r="146" spans="2:11">
      <c r="B146" s="315">
        <v>1589</v>
      </c>
      <c r="D146" s="157">
        <v>-31765.350435964345</v>
      </c>
      <c r="F146" s="101">
        <v>2023</v>
      </c>
      <c r="G146" s="101" t="s">
        <v>383</v>
      </c>
      <c r="H146" s="101">
        <v>0</v>
      </c>
      <c r="I146" s="101">
        <v>0</v>
      </c>
      <c r="K146" s="3" t="s">
        <v>126</v>
      </c>
    </row>
    <row r="147" spans="2:11">
      <c r="B147" s="315">
        <v>1590</v>
      </c>
      <c r="D147" s="157">
        <v>447398.87404737127</v>
      </c>
      <c r="F147" s="101">
        <v>2023</v>
      </c>
      <c r="G147" s="101" t="s">
        <v>383</v>
      </c>
      <c r="H147" s="101">
        <v>5</v>
      </c>
      <c r="I147" s="101">
        <v>0</v>
      </c>
      <c r="K147" s="3" t="s">
        <v>126</v>
      </c>
    </row>
    <row r="148" spans="2:11">
      <c r="B148" s="315">
        <v>1591</v>
      </c>
      <c r="D148" s="157">
        <v>1604404.348819593</v>
      </c>
      <c r="F148" s="101">
        <v>2023</v>
      </c>
      <c r="G148" s="101" t="s">
        <v>383</v>
      </c>
      <c r="H148" s="101">
        <v>10</v>
      </c>
      <c r="I148" s="101">
        <v>0</v>
      </c>
      <c r="K148" s="3" t="s">
        <v>126</v>
      </c>
    </row>
    <row r="149" spans="2:11">
      <c r="B149" s="315">
        <v>1592</v>
      </c>
      <c r="D149" s="157">
        <v>4821440.5639281506</v>
      </c>
      <c r="F149" s="101">
        <v>2023</v>
      </c>
      <c r="G149" s="101" t="s">
        <v>383</v>
      </c>
      <c r="H149" s="101">
        <v>15</v>
      </c>
      <c r="I149" s="101">
        <v>0</v>
      </c>
      <c r="K149" s="3" t="s">
        <v>126</v>
      </c>
    </row>
    <row r="150" spans="2:11">
      <c r="B150" s="315">
        <v>1593</v>
      </c>
      <c r="D150" s="157">
        <v>27346413.49123003</v>
      </c>
      <c r="F150" s="101">
        <v>2023</v>
      </c>
      <c r="G150" s="101" t="s">
        <v>383</v>
      </c>
      <c r="H150" s="101">
        <v>30</v>
      </c>
      <c r="I150" s="101">
        <v>0</v>
      </c>
      <c r="K150" s="3" t="s">
        <v>126</v>
      </c>
    </row>
    <row r="151" spans="2:11">
      <c r="B151" s="315">
        <v>1594</v>
      </c>
      <c r="D151" s="157">
        <v>38630.691367044557</v>
      </c>
      <c r="F151" s="101">
        <v>2023</v>
      </c>
      <c r="G151" s="101" t="s">
        <v>383</v>
      </c>
      <c r="H151" s="101">
        <v>55</v>
      </c>
      <c r="I151" s="101">
        <v>0</v>
      </c>
      <c r="K151" s="3" t="s">
        <v>126</v>
      </c>
    </row>
    <row r="152" spans="2:11">
      <c r="B152" s="315">
        <v>1595</v>
      </c>
      <c r="D152" s="157">
        <v>0</v>
      </c>
      <c r="F152" s="101">
        <v>2023</v>
      </c>
      <c r="G152" s="101" t="s">
        <v>383</v>
      </c>
      <c r="H152" s="101">
        <v>0</v>
      </c>
      <c r="I152" s="101">
        <v>0</v>
      </c>
      <c r="K152" s="3" t="s">
        <v>126</v>
      </c>
    </row>
    <row r="153" spans="2:11">
      <c r="B153" s="315">
        <v>1596</v>
      </c>
      <c r="D153" s="157">
        <v>642958.60343053075</v>
      </c>
      <c r="F153" s="101">
        <v>2023</v>
      </c>
      <c r="G153" s="101" t="s">
        <v>383</v>
      </c>
      <c r="H153" s="101">
        <v>5</v>
      </c>
      <c r="I153" s="101">
        <v>0</v>
      </c>
      <c r="K153" s="3" t="s">
        <v>126</v>
      </c>
    </row>
    <row r="154" spans="2:11">
      <c r="B154" s="315">
        <v>1597</v>
      </c>
      <c r="D154" s="157">
        <v>4759531.6466744374</v>
      </c>
      <c r="F154" s="101">
        <v>2023</v>
      </c>
      <c r="G154" s="101" t="s">
        <v>383</v>
      </c>
      <c r="H154" s="101">
        <v>10</v>
      </c>
      <c r="I154" s="101">
        <v>0</v>
      </c>
      <c r="K154" s="3" t="s">
        <v>126</v>
      </c>
    </row>
    <row r="155" spans="2:11">
      <c r="B155" s="315">
        <v>1598</v>
      </c>
      <c r="D155" s="157">
        <v>7788481.0198376775</v>
      </c>
      <c r="F155" s="101">
        <v>2023</v>
      </c>
      <c r="G155" s="101" t="s">
        <v>383</v>
      </c>
      <c r="H155" s="101">
        <v>15</v>
      </c>
      <c r="I155" s="101">
        <v>0</v>
      </c>
      <c r="K155" s="3" t="s">
        <v>126</v>
      </c>
    </row>
    <row r="156" spans="2:11">
      <c r="B156" s="315">
        <v>1599</v>
      </c>
      <c r="D156" s="157">
        <v>7727802.2539787497</v>
      </c>
      <c r="F156" s="101">
        <v>2023</v>
      </c>
      <c r="G156" s="101" t="s">
        <v>383</v>
      </c>
      <c r="H156" s="101">
        <v>30</v>
      </c>
      <c r="I156" s="101">
        <v>0</v>
      </c>
      <c r="K156" s="3" t="s">
        <v>126</v>
      </c>
    </row>
    <row r="157" spans="2:11">
      <c r="B157" s="315">
        <v>1600</v>
      </c>
      <c r="D157" s="157">
        <v>0</v>
      </c>
      <c r="F157" s="101">
        <v>2023</v>
      </c>
      <c r="G157" s="101" t="s">
        <v>383</v>
      </c>
      <c r="H157" s="101">
        <v>55</v>
      </c>
      <c r="I157" s="101">
        <v>0</v>
      </c>
      <c r="K157" s="3" t="s">
        <v>126</v>
      </c>
    </row>
    <row r="158" spans="2:11">
      <c r="B158" s="315">
        <v>1601</v>
      </c>
      <c r="D158" s="157">
        <v>0</v>
      </c>
      <c r="F158" s="101">
        <v>2024</v>
      </c>
      <c r="G158" s="101" t="s">
        <v>383</v>
      </c>
      <c r="H158" s="101">
        <v>0</v>
      </c>
      <c r="I158" s="101">
        <v>1</v>
      </c>
      <c r="K158" s="3" t="s">
        <v>126</v>
      </c>
    </row>
    <row r="159" spans="2:11">
      <c r="B159" s="315">
        <v>1602</v>
      </c>
      <c r="D159" s="157">
        <v>17329841.381191369</v>
      </c>
      <c r="F159" s="101">
        <v>2024</v>
      </c>
      <c r="G159" s="101" t="s">
        <v>383</v>
      </c>
      <c r="H159" s="101">
        <v>5</v>
      </c>
      <c r="I159" s="101">
        <v>1</v>
      </c>
      <c r="K159" s="3" t="s">
        <v>126</v>
      </c>
    </row>
    <row r="160" spans="2:11">
      <c r="B160" s="315">
        <v>1603</v>
      </c>
      <c r="D160" s="157">
        <v>5256515.0928236982</v>
      </c>
      <c r="F160" s="101">
        <v>2024</v>
      </c>
      <c r="G160" s="101" t="s">
        <v>383</v>
      </c>
      <c r="H160" s="101">
        <v>10</v>
      </c>
      <c r="I160" s="101">
        <v>1</v>
      </c>
      <c r="K160" s="3" t="s">
        <v>126</v>
      </c>
    </row>
    <row r="161" spans="2:11">
      <c r="B161" s="315">
        <v>1604</v>
      </c>
      <c r="D161" s="157">
        <v>24794632.448747091</v>
      </c>
      <c r="F161" s="101">
        <v>2024</v>
      </c>
      <c r="G161" s="101" t="s">
        <v>383</v>
      </c>
      <c r="H161" s="101">
        <v>15</v>
      </c>
      <c r="I161" s="101">
        <v>1</v>
      </c>
      <c r="K161" s="3" t="s">
        <v>126</v>
      </c>
    </row>
    <row r="162" spans="2:11">
      <c r="B162" s="315">
        <v>1605</v>
      </c>
      <c r="D162" s="157">
        <v>30453006.468301013</v>
      </c>
      <c r="F162" s="101">
        <v>2024</v>
      </c>
      <c r="G162" s="101" t="s">
        <v>383</v>
      </c>
      <c r="H162" s="101">
        <v>30</v>
      </c>
      <c r="I162" s="101">
        <v>1</v>
      </c>
      <c r="K162" s="3" t="s">
        <v>126</v>
      </c>
    </row>
    <row r="163" spans="2:11">
      <c r="B163" s="315">
        <v>1606</v>
      </c>
      <c r="D163" s="157">
        <v>84298220.607542247</v>
      </c>
      <c r="F163" s="101">
        <v>2024</v>
      </c>
      <c r="G163" s="101" t="s">
        <v>383</v>
      </c>
      <c r="H163" s="101">
        <v>55</v>
      </c>
      <c r="I163" s="101">
        <v>1</v>
      </c>
      <c r="K163" s="3" t="s">
        <v>126</v>
      </c>
    </row>
    <row r="164" spans="2:11">
      <c r="B164" s="315">
        <v>1607</v>
      </c>
      <c r="D164" s="157">
        <v>-32176.139947802236</v>
      </c>
      <c r="F164" s="101">
        <v>2024</v>
      </c>
      <c r="G164" s="101" t="s">
        <v>383</v>
      </c>
      <c r="H164" s="101">
        <v>0</v>
      </c>
      <c r="I164" s="101">
        <v>0</v>
      </c>
      <c r="K164" s="3" t="s">
        <v>126</v>
      </c>
    </row>
    <row r="165" spans="2:11">
      <c r="B165" s="315">
        <v>1608</v>
      </c>
      <c r="D165" s="157">
        <v>453184.63628655189</v>
      </c>
      <c r="F165" s="101">
        <v>2024</v>
      </c>
      <c r="G165" s="101" t="s">
        <v>383</v>
      </c>
      <c r="H165" s="101">
        <v>5</v>
      </c>
      <c r="I165" s="101">
        <v>0</v>
      </c>
      <c r="K165" s="3" t="s">
        <v>126</v>
      </c>
    </row>
    <row r="166" spans="2:11">
      <c r="B166" s="315">
        <v>1609</v>
      </c>
      <c r="D166" s="157">
        <v>1625152.505858528</v>
      </c>
      <c r="F166" s="101">
        <v>2024</v>
      </c>
      <c r="G166" s="101" t="s">
        <v>383</v>
      </c>
      <c r="H166" s="101">
        <v>10</v>
      </c>
      <c r="I166" s="101">
        <v>0</v>
      </c>
      <c r="K166" s="3" t="s">
        <v>126</v>
      </c>
    </row>
    <row r="167" spans="2:11">
      <c r="B167" s="315">
        <v>1610</v>
      </c>
      <c r="D167" s="157">
        <v>4883791.4333008695</v>
      </c>
      <c r="F167" s="101">
        <v>2024</v>
      </c>
      <c r="G167" s="101" t="s">
        <v>383</v>
      </c>
      <c r="H167" s="101">
        <v>15</v>
      </c>
      <c r="I167" s="101">
        <v>0</v>
      </c>
      <c r="K167" s="3" t="s">
        <v>126</v>
      </c>
    </row>
    <row r="168" spans="2:11">
      <c r="B168" s="315">
        <v>1611</v>
      </c>
      <c r="D168" s="157">
        <v>27700057.310498618</v>
      </c>
      <c r="F168" s="101">
        <v>2024</v>
      </c>
      <c r="G168" s="101" t="s">
        <v>383</v>
      </c>
      <c r="H168" s="101">
        <v>30</v>
      </c>
      <c r="I168" s="101">
        <v>0</v>
      </c>
      <c r="K168" s="3" t="s">
        <v>126</v>
      </c>
    </row>
    <row r="169" spans="2:11">
      <c r="B169" s="315">
        <v>1612</v>
      </c>
      <c r="D169" s="157">
        <v>39130.263467803168</v>
      </c>
      <c r="F169" s="101">
        <v>2024</v>
      </c>
      <c r="G169" s="101" t="s">
        <v>383</v>
      </c>
      <c r="H169" s="101">
        <v>55</v>
      </c>
      <c r="I169" s="101">
        <v>0</v>
      </c>
      <c r="K169" s="3" t="s">
        <v>126</v>
      </c>
    </row>
    <row r="170" spans="2:11">
      <c r="B170" s="315">
        <v>1613</v>
      </c>
      <c r="D170" s="157">
        <v>0</v>
      </c>
      <c r="F170" s="101">
        <v>2024</v>
      </c>
      <c r="G170" s="101" t="s">
        <v>383</v>
      </c>
      <c r="H170" s="101">
        <v>0</v>
      </c>
      <c r="I170" s="101">
        <v>0</v>
      </c>
      <c r="K170" s="3" t="s">
        <v>126</v>
      </c>
    </row>
    <row r="171" spans="2:11">
      <c r="B171" s="315">
        <v>1614</v>
      </c>
      <c r="D171" s="157">
        <v>651273.34409009432</v>
      </c>
      <c r="F171" s="101">
        <v>2024</v>
      </c>
      <c r="G171" s="101" t="s">
        <v>383</v>
      </c>
      <c r="H171" s="101">
        <v>5</v>
      </c>
      <c r="I171" s="101">
        <v>0</v>
      </c>
      <c r="K171" s="3" t="s">
        <v>126</v>
      </c>
    </row>
    <row r="172" spans="2:11">
      <c r="B172" s="315">
        <v>1615</v>
      </c>
      <c r="D172" s="157">
        <v>4821081.9099292308</v>
      </c>
      <c r="F172" s="101">
        <v>2024</v>
      </c>
      <c r="G172" s="101" t="s">
        <v>383</v>
      </c>
      <c r="H172" s="101">
        <v>10</v>
      </c>
      <c r="I172" s="101">
        <v>0</v>
      </c>
      <c r="K172" s="3" t="s">
        <v>126</v>
      </c>
    </row>
    <row r="173" spans="2:11">
      <c r="B173" s="315">
        <v>1616</v>
      </c>
      <c r="D173" s="157">
        <v>7889201.656386218</v>
      </c>
      <c r="F173" s="101">
        <v>2024</v>
      </c>
      <c r="G173" s="101" t="s">
        <v>383</v>
      </c>
      <c r="H173" s="101">
        <v>15</v>
      </c>
      <c r="I173" s="101">
        <v>0</v>
      </c>
      <c r="K173" s="3" t="s">
        <v>126</v>
      </c>
    </row>
    <row r="174" spans="2:11">
      <c r="B174" s="315">
        <v>1617</v>
      </c>
      <c r="D174" s="157">
        <v>7827738.1927272025</v>
      </c>
      <c r="F174" s="101">
        <v>2024</v>
      </c>
      <c r="G174" s="101" t="s">
        <v>383</v>
      </c>
      <c r="H174" s="101">
        <v>30</v>
      </c>
      <c r="I174" s="101">
        <v>0</v>
      </c>
      <c r="K174" s="3" t="s">
        <v>126</v>
      </c>
    </row>
    <row r="175" spans="2:11">
      <c r="B175" s="315">
        <v>1618</v>
      </c>
      <c r="D175" s="157">
        <v>0</v>
      </c>
      <c r="F175" s="101">
        <v>2024</v>
      </c>
      <c r="G175" s="101" t="s">
        <v>383</v>
      </c>
      <c r="H175" s="101">
        <v>55</v>
      </c>
      <c r="I175" s="101">
        <v>0</v>
      </c>
      <c r="K175" s="3" t="s">
        <v>126</v>
      </c>
    </row>
    <row r="176" spans="2:11">
      <c r="B176" s="315">
        <v>1619</v>
      </c>
      <c r="D176" s="157">
        <v>0</v>
      </c>
      <c r="F176" s="101">
        <v>2025</v>
      </c>
      <c r="G176" s="101" t="s">
        <v>383</v>
      </c>
      <c r="H176" s="101">
        <v>0</v>
      </c>
      <c r="I176" s="101">
        <v>1</v>
      </c>
      <c r="K176" s="3" t="s">
        <v>126</v>
      </c>
    </row>
    <row r="177" spans="2:11">
      <c r="B177" s="315">
        <v>1620</v>
      </c>
      <c r="D177" s="157">
        <v>17553950.889932934</v>
      </c>
      <c r="F177" s="101">
        <v>2025</v>
      </c>
      <c r="G177" s="101" t="s">
        <v>383</v>
      </c>
      <c r="H177" s="101">
        <v>5</v>
      </c>
      <c r="I177" s="101">
        <v>1</v>
      </c>
      <c r="K177" s="3" t="s">
        <v>126</v>
      </c>
    </row>
    <row r="178" spans="2:11">
      <c r="B178" s="315">
        <v>1621</v>
      </c>
      <c r="D178" s="157">
        <v>5324492.346004094</v>
      </c>
      <c r="F178" s="101">
        <v>2025</v>
      </c>
      <c r="G178" s="101" t="s">
        <v>383</v>
      </c>
      <c r="H178" s="101">
        <v>10</v>
      </c>
      <c r="I178" s="101">
        <v>1</v>
      </c>
      <c r="K178" s="3" t="s">
        <v>126</v>
      </c>
    </row>
    <row r="179" spans="2:11">
      <c r="B179" s="315">
        <v>1622</v>
      </c>
      <c r="D179" s="157">
        <v>25115276.635574285</v>
      </c>
      <c r="F179" s="101">
        <v>2025</v>
      </c>
      <c r="G179" s="101" t="s">
        <v>383</v>
      </c>
      <c r="H179" s="101">
        <v>15</v>
      </c>
      <c r="I179" s="101">
        <v>1</v>
      </c>
      <c r="K179" s="3" t="s">
        <v>126</v>
      </c>
    </row>
    <row r="180" spans="2:11">
      <c r="B180" s="315">
        <v>1623</v>
      </c>
      <c r="D180" s="157">
        <v>30846824.747949079</v>
      </c>
      <c r="F180" s="101">
        <v>2025</v>
      </c>
      <c r="G180" s="101" t="s">
        <v>383</v>
      </c>
      <c r="H180" s="101">
        <v>30</v>
      </c>
      <c r="I180" s="101">
        <v>1</v>
      </c>
      <c r="K180" s="3" t="s">
        <v>126</v>
      </c>
    </row>
    <row r="181" spans="2:11">
      <c r="B181" s="315">
        <v>1624</v>
      </c>
      <c r="D181" s="157">
        <v>85388365.196438983</v>
      </c>
      <c r="F181" s="101">
        <v>2025</v>
      </c>
      <c r="G181" s="101" t="s">
        <v>383</v>
      </c>
      <c r="H181" s="101">
        <v>55</v>
      </c>
      <c r="I181" s="101">
        <v>1</v>
      </c>
      <c r="K181" s="3" t="s">
        <v>126</v>
      </c>
    </row>
    <row r="182" spans="2:11">
      <c r="B182" s="315">
        <v>1625</v>
      </c>
      <c r="D182" s="157">
        <v>-32592.241789607215</v>
      </c>
      <c r="F182" s="101">
        <v>2025</v>
      </c>
      <c r="G182" s="101" t="s">
        <v>383</v>
      </c>
      <c r="H182" s="101">
        <v>0</v>
      </c>
      <c r="I182" s="101">
        <v>0</v>
      </c>
      <c r="K182" s="3" t="s">
        <v>126</v>
      </c>
    </row>
    <row r="183" spans="2:11">
      <c r="B183" s="315">
        <v>1626</v>
      </c>
      <c r="D183" s="157">
        <v>459045.22000300954</v>
      </c>
      <c r="F183" s="101">
        <v>2025</v>
      </c>
      <c r="G183" s="101" t="s">
        <v>383</v>
      </c>
      <c r="H183" s="101">
        <v>5</v>
      </c>
      <c r="I183" s="101">
        <v>0</v>
      </c>
      <c r="K183" s="3" t="s">
        <v>126</v>
      </c>
    </row>
    <row r="184" spans="2:11">
      <c r="B184" s="315">
        <v>1627</v>
      </c>
      <c r="D184" s="157">
        <v>1646168.9780642902</v>
      </c>
      <c r="F184" s="101">
        <v>2025</v>
      </c>
      <c r="G184" s="101" t="s">
        <v>383</v>
      </c>
      <c r="H184" s="101">
        <v>10</v>
      </c>
      <c r="I184" s="101">
        <v>0</v>
      </c>
      <c r="K184" s="3" t="s">
        <v>126</v>
      </c>
    </row>
    <row r="185" spans="2:11">
      <c r="B185" s="315">
        <v>1628</v>
      </c>
      <c r="D185" s="157">
        <v>4946948.6241163164</v>
      </c>
      <c r="F185" s="101">
        <v>2025</v>
      </c>
      <c r="G185" s="101" t="s">
        <v>383</v>
      </c>
      <c r="H185" s="101">
        <v>15</v>
      </c>
      <c r="I185" s="101">
        <v>0</v>
      </c>
      <c r="K185" s="3" t="s">
        <v>126</v>
      </c>
    </row>
    <row r="186" spans="2:11">
      <c r="B186" s="315">
        <v>1629</v>
      </c>
      <c r="D186" s="157">
        <v>28058274.451637983</v>
      </c>
      <c r="F186" s="101">
        <v>2025</v>
      </c>
      <c r="G186" s="101" t="s">
        <v>383</v>
      </c>
      <c r="H186" s="101">
        <v>30</v>
      </c>
      <c r="I186" s="101">
        <v>0</v>
      </c>
      <c r="K186" s="3" t="s">
        <v>126</v>
      </c>
    </row>
    <row r="187" spans="2:11">
      <c r="B187" s="315">
        <v>1630</v>
      </c>
      <c r="D187" s="157">
        <v>39636.2960349688</v>
      </c>
      <c r="F187" s="101">
        <v>2025</v>
      </c>
      <c r="G187" s="101" t="s">
        <v>383</v>
      </c>
      <c r="H187" s="101">
        <v>55</v>
      </c>
      <c r="I187" s="101">
        <v>0</v>
      </c>
      <c r="K187" s="3" t="s">
        <v>126</v>
      </c>
    </row>
    <row r="188" spans="2:11">
      <c r="B188" s="315">
        <v>1631</v>
      </c>
      <c r="D188" s="157">
        <v>0</v>
      </c>
      <c r="F188" s="101">
        <v>2025</v>
      </c>
      <c r="G188" s="101" t="s">
        <v>383</v>
      </c>
      <c r="H188" s="101">
        <v>0</v>
      </c>
      <c r="I188" s="101">
        <v>0</v>
      </c>
      <c r="K188" s="3" t="s">
        <v>126</v>
      </c>
    </row>
    <row r="189" spans="2:11">
      <c r="B189" s="315">
        <v>1632</v>
      </c>
      <c r="D189" s="157">
        <v>659695.61097586737</v>
      </c>
      <c r="F189" s="101">
        <v>2025</v>
      </c>
      <c r="G189" s="101" t="s">
        <v>383</v>
      </c>
      <c r="H189" s="101">
        <v>5</v>
      </c>
      <c r="I189" s="101">
        <v>0</v>
      </c>
      <c r="K189" s="3" t="s">
        <v>126</v>
      </c>
    </row>
    <row r="190" spans="2:11">
      <c r="B190" s="315">
        <v>1633</v>
      </c>
      <c r="D190" s="157">
        <v>4883428.1411884353</v>
      </c>
      <c r="F190" s="101">
        <v>2025</v>
      </c>
      <c r="G190" s="101" t="s">
        <v>383</v>
      </c>
      <c r="H190" s="101">
        <v>10</v>
      </c>
      <c r="I190" s="101">
        <v>0</v>
      </c>
      <c r="K190" s="3" t="s">
        <v>126</v>
      </c>
    </row>
    <row r="191" spans="2:11">
      <c r="B191" s="315">
        <v>1634</v>
      </c>
      <c r="D191" s="157">
        <v>7991224.8122066045</v>
      </c>
      <c r="F191" s="101">
        <v>2025</v>
      </c>
      <c r="G191" s="101" t="s">
        <v>383</v>
      </c>
      <c r="H191" s="101">
        <v>15</v>
      </c>
      <c r="I191" s="101">
        <v>0</v>
      </c>
      <c r="K191" s="3" t="s">
        <v>126</v>
      </c>
    </row>
    <row r="192" spans="2:11">
      <c r="B192" s="315">
        <v>1635</v>
      </c>
      <c r="D192" s="157">
        <v>7928966.50303555</v>
      </c>
      <c r="F192" s="101">
        <v>2025</v>
      </c>
      <c r="G192" s="101" t="s">
        <v>383</v>
      </c>
      <c r="H192" s="101">
        <v>30</v>
      </c>
      <c r="I192" s="101">
        <v>0</v>
      </c>
      <c r="K192" s="3" t="s">
        <v>126</v>
      </c>
    </row>
    <row r="193" spans="2:11">
      <c r="B193" s="315">
        <v>1636</v>
      </c>
      <c r="D193" s="157">
        <v>0</v>
      </c>
      <c r="F193" s="101">
        <v>2025</v>
      </c>
      <c r="G193" s="101" t="s">
        <v>383</v>
      </c>
      <c r="H193" s="101">
        <v>55</v>
      </c>
      <c r="I193" s="101">
        <v>0</v>
      </c>
      <c r="K193" s="3" t="s">
        <v>126</v>
      </c>
    </row>
    <row r="194" spans="2:11">
      <c r="B194" s="315">
        <v>1637</v>
      </c>
      <c r="D194" s="157">
        <v>0</v>
      </c>
      <c r="F194" s="101">
        <v>2026</v>
      </c>
      <c r="G194" s="101" t="s">
        <v>383</v>
      </c>
      <c r="H194" s="101">
        <v>0</v>
      </c>
      <c r="I194" s="101">
        <v>1</v>
      </c>
      <c r="K194" s="3" t="s">
        <v>126</v>
      </c>
    </row>
    <row r="195" spans="2:11">
      <c r="B195" s="315">
        <v>1638</v>
      </c>
      <c r="D195" s="157">
        <v>17780958.582841545</v>
      </c>
      <c r="F195" s="101">
        <v>2026</v>
      </c>
      <c r="G195" s="101" t="s">
        <v>383</v>
      </c>
      <c r="H195" s="101">
        <v>5</v>
      </c>
      <c r="I195" s="101">
        <v>1</v>
      </c>
      <c r="K195" s="3" t="s">
        <v>126</v>
      </c>
    </row>
    <row r="196" spans="2:11">
      <c r="B196" s="315">
        <v>1639</v>
      </c>
      <c r="D196" s="157">
        <v>5393348.681022618</v>
      </c>
      <c r="F196" s="101">
        <v>2026</v>
      </c>
      <c r="G196" s="101" t="s">
        <v>383</v>
      </c>
      <c r="H196" s="101">
        <v>10</v>
      </c>
      <c r="I196" s="101">
        <v>1</v>
      </c>
      <c r="K196" s="3" t="s">
        <v>126</v>
      </c>
    </row>
    <row r="197" spans="2:11">
      <c r="B197" s="315">
        <v>1640</v>
      </c>
      <c r="D197" s="157">
        <v>25440067.393025532</v>
      </c>
      <c r="F197" s="101">
        <v>2026</v>
      </c>
      <c r="G197" s="101" t="s">
        <v>383</v>
      </c>
      <c r="H197" s="101">
        <v>15</v>
      </c>
      <c r="I197" s="101">
        <v>1</v>
      </c>
      <c r="K197" s="3" t="s">
        <v>126</v>
      </c>
    </row>
    <row r="198" spans="2:11">
      <c r="B198" s="315">
        <v>1641</v>
      </c>
      <c r="D198" s="157">
        <v>31245735.885589555</v>
      </c>
      <c r="F198" s="101">
        <v>2026</v>
      </c>
      <c r="G198" s="101" t="s">
        <v>383</v>
      </c>
      <c r="H198" s="101">
        <v>30</v>
      </c>
      <c r="I198" s="101">
        <v>1</v>
      </c>
      <c r="K198" s="3" t="s">
        <v>126</v>
      </c>
    </row>
    <row r="199" spans="2:11">
      <c r="B199" s="315">
        <v>1642</v>
      </c>
      <c r="D199" s="157">
        <v>86492607.535159335</v>
      </c>
      <c r="F199" s="101">
        <v>2026</v>
      </c>
      <c r="G199" s="101" t="s">
        <v>383</v>
      </c>
      <c r="H199" s="101">
        <v>55</v>
      </c>
      <c r="I199" s="101">
        <v>1</v>
      </c>
      <c r="K199" s="3" t="s">
        <v>126</v>
      </c>
    </row>
    <row r="200" spans="2:11">
      <c r="B200" s="315">
        <v>1643</v>
      </c>
      <c r="D200" s="157">
        <v>-33013.724660430409</v>
      </c>
      <c r="F200" s="101">
        <v>2026</v>
      </c>
      <c r="G200" s="101" t="s">
        <v>383</v>
      </c>
      <c r="H200" s="101">
        <v>0</v>
      </c>
      <c r="I200" s="101">
        <v>0</v>
      </c>
      <c r="K200" s="3" t="s">
        <v>126</v>
      </c>
    </row>
    <row r="201" spans="2:11">
      <c r="B201" s="315">
        <v>1644</v>
      </c>
      <c r="D201" s="157">
        <v>464981.59278808843</v>
      </c>
      <c r="F201" s="101">
        <v>2026</v>
      </c>
      <c r="G201" s="101" t="s">
        <v>383</v>
      </c>
      <c r="H201" s="101">
        <v>5</v>
      </c>
      <c r="I201" s="101">
        <v>0</v>
      </c>
      <c r="K201" s="3" t="s">
        <v>126</v>
      </c>
    </row>
    <row r="202" spans="2:11">
      <c r="B202" s="315">
        <v>1645</v>
      </c>
      <c r="D202" s="157">
        <v>1667457.2352886177</v>
      </c>
      <c r="F202" s="101">
        <v>2026</v>
      </c>
      <c r="G202" s="101" t="s">
        <v>383</v>
      </c>
      <c r="H202" s="101">
        <v>10</v>
      </c>
      <c r="I202" s="101">
        <v>0</v>
      </c>
      <c r="K202" s="3" t="s">
        <v>126</v>
      </c>
    </row>
    <row r="203" spans="2:11">
      <c r="B203" s="315">
        <v>1646</v>
      </c>
      <c r="D203" s="157">
        <v>5010922.5637233881</v>
      </c>
      <c r="F203" s="101">
        <v>2026</v>
      </c>
      <c r="G203" s="101" t="s">
        <v>383</v>
      </c>
      <c r="H203" s="101">
        <v>15</v>
      </c>
      <c r="I203" s="101">
        <v>0</v>
      </c>
      <c r="K203" s="3" t="s">
        <v>126</v>
      </c>
    </row>
    <row r="204" spans="2:11">
      <c r="B204" s="315">
        <v>1647</v>
      </c>
      <c r="D204" s="157">
        <v>28421124.056846563</v>
      </c>
      <c r="F204" s="101">
        <v>2026</v>
      </c>
      <c r="G204" s="101" t="s">
        <v>383</v>
      </c>
      <c r="H204" s="101">
        <v>30</v>
      </c>
      <c r="I204" s="101">
        <v>0</v>
      </c>
      <c r="K204" s="3" t="s">
        <v>126</v>
      </c>
    </row>
    <row r="205" spans="2:11">
      <c r="B205" s="315">
        <v>1648</v>
      </c>
      <c r="D205" s="157">
        <v>40148.872615293018</v>
      </c>
      <c r="F205" s="101">
        <v>2026</v>
      </c>
      <c r="G205" s="101" t="s">
        <v>383</v>
      </c>
      <c r="H205" s="101">
        <v>55</v>
      </c>
      <c r="I205" s="101">
        <v>0</v>
      </c>
      <c r="K205" s="3" t="s">
        <v>126</v>
      </c>
    </row>
    <row r="206" spans="2:11">
      <c r="B206" s="315">
        <v>1649</v>
      </c>
      <c r="D206" s="157">
        <v>0</v>
      </c>
      <c r="F206" s="101">
        <v>2026</v>
      </c>
      <c r="G206" s="101" t="s">
        <v>383</v>
      </c>
      <c r="H206" s="101">
        <v>0</v>
      </c>
      <c r="I206" s="101">
        <v>0</v>
      </c>
      <c r="K206" s="3" t="s">
        <v>126</v>
      </c>
    </row>
    <row r="207" spans="2:11">
      <c r="B207" s="315">
        <v>1650</v>
      </c>
      <c r="D207" s="157">
        <v>668226.79461700725</v>
      </c>
      <c r="F207" s="101">
        <v>2026</v>
      </c>
      <c r="G207" s="101" t="s">
        <v>383</v>
      </c>
      <c r="H207" s="101">
        <v>5</v>
      </c>
      <c r="I207" s="101">
        <v>0</v>
      </c>
      <c r="K207" s="3" t="s">
        <v>126</v>
      </c>
    </row>
    <row r="208" spans="2:11">
      <c r="B208" s="315">
        <v>1651</v>
      </c>
      <c r="D208" s="157">
        <v>4946580.6339102844</v>
      </c>
      <c r="F208" s="101">
        <v>2026</v>
      </c>
      <c r="G208" s="101" t="s">
        <v>383</v>
      </c>
      <c r="H208" s="101">
        <v>10</v>
      </c>
      <c r="I208" s="101">
        <v>0</v>
      </c>
      <c r="K208" s="3" t="s">
        <v>126</v>
      </c>
    </row>
    <row r="209" spans="2:11">
      <c r="B209" s="315">
        <v>1652</v>
      </c>
      <c r="D209" s="157">
        <v>8094567.3314780593</v>
      </c>
      <c r="F209" s="101">
        <v>2026</v>
      </c>
      <c r="G209" s="101" t="s">
        <v>383</v>
      </c>
      <c r="H209" s="101">
        <v>15</v>
      </c>
      <c r="I209" s="101">
        <v>0</v>
      </c>
      <c r="K209" s="3" t="s">
        <v>126</v>
      </c>
    </row>
    <row r="210" spans="2:11">
      <c r="B210" s="315">
        <v>1653</v>
      </c>
      <c r="D210" s="157">
        <v>8031503.8978528045</v>
      </c>
      <c r="F210" s="101">
        <v>2026</v>
      </c>
      <c r="G210" s="101" t="s">
        <v>383</v>
      </c>
      <c r="H210" s="101">
        <v>30</v>
      </c>
      <c r="I210" s="101">
        <v>0</v>
      </c>
      <c r="K210" s="3" t="s">
        <v>126</v>
      </c>
    </row>
    <row r="211" spans="2:11">
      <c r="B211" s="315">
        <v>1654</v>
      </c>
      <c r="D211" s="157">
        <v>0</v>
      </c>
      <c r="F211" s="101">
        <v>2026</v>
      </c>
      <c r="G211" s="101" t="s">
        <v>383</v>
      </c>
      <c r="H211" s="101">
        <v>55</v>
      </c>
      <c r="I211" s="101">
        <v>0</v>
      </c>
      <c r="K211" s="3" t="s">
        <v>126</v>
      </c>
    </row>
    <row r="212" spans="2:11">
      <c r="B212" s="315">
        <v>1655</v>
      </c>
      <c r="D212" s="157">
        <v>1823110</v>
      </c>
      <c r="F212" s="101">
        <v>2020</v>
      </c>
      <c r="G212" s="101" t="s">
        <v>305</v>
      </c>
      <c r="H212" s="101">
        <v>55</v>
      </c>
      <c r="I212" s="101">
        <v>1</v>
      </c>
      <c r="K212" s="3" t="s">
        <v>126</v>
      </c>
    </row>
    <row r="213" spans="2:11">
      <c r="B213" s="315">
        <v>1656</v>
      </c>
      <c r="D213" s="157">
        <v>1850427.4802399999</v>
      </c>
      <c r="F213" s="101">
        <v>2021</v>
      </c>
      <c r="G213" s="101" t="s">
        <v>305</v>
      </c>
      <c r="H213" s="101">
        <v>55</v>
      </c>
      <c r="I213" s="101">
        <v>1</v>
      </c>
      <c r="K213" s="3" t="s">
        <v>126</v>
      </c>
    </row>
    <row r="214" spans="2:11">
      <c r="B214" s="315">
        <v>1657</v>
      </c>
      <c r="D214" s="157">
        <v>1874357.2084144636</v>
      </c>
      <c r="F214" s="101">
        <v>2022</v>
      </c>
      <c r="G214" s="101" t="s">
        <v>305</v>
      </c>
      <c r="H214" s="101">
        <v>55</v>
      </c>
      <c r="I214" s="101">
        <v>1</v>
      </c>
      <c r="K214" s="3" t="s">
        <v>126</v>
      </c>
    </row>
    <row r="215" spans="2:11">
      <c r="B215" s="315">
        <v>1658</v>
      </c>
      <c r="D215" s="157">
        <v>1898596.3958336795</v>
      </c>
      <c r="F215" s="101">
        <v>2023</v>
      </c>
      <c r="G215" s="101" t="s">
        <v>305</v>
      </c>
      <c r="H215" s="101">
        <v>55</v>
      </c>
      <c r="I215" s="101">
        <v>1</v>
      </c>
      <c r="K215" s="3" t="s">
        <v>126</v>
      </c>
    </row>
    <row r="216" spans="2:11">
      <c r="B216" s="315">
        <v>1659</v>
      </c>
      <c r="D216" s="157">
        <v>1923149.0444246007</v>
      </c>
      <c r="F216" s="101">
        <v>2024</v>
      </c>
      <c r="G216" s="101" t="s">
        <v>305</v>
      </c>
      <c r="H216" s="101">
        <v>55</v>
      </c>
      <c r="I216" s="101">
        <v>1</v>
      </c>
      <c r="K216" s="3" t="s">
        <v>126</v>
      </c>
    </row>
    <row r="217" spans="2:11">
      <c r="B217" s="315">
        <v>1660</v>
      </c>
      <c r="D217" s="157">
        <v>1948019.2078670992</v>
      </c>
      <c r="F217" s="101">
        <v>2025</v>
      </c>
      <c r="G217" s="101" t="s">
        <v>305</v>
      </c>
      <c r="H217" s="101">
        <v>55</v>
      </c>
      <c r="I217" s="101">
        <v>1</v>
      </c>
      <c r="K217" s="3" t="s">
        <v>126</v>
      </c>
    </row>
    <row r="218" spans="2:11">
      <c r="B218" s="315">
        <v>1661</v>
      </c>
      <c r="D218" s="157">
        <v>1973210.9922632365</v>
      </c>
      <c r="F218" s="101">
        <v>2026</v>
      </c>
      <c r="G218" s="101" t="s">
        <v>305</v>
      </c>
      <c r="H218" s="101">
        <v>55</v>
      </c>
      <c r="I218" s="101">
        <v>1</v>
      </c>
      <c r="K218" s="3" t="s">
        <v>126</v>
      </c>
    </row>
    <row r="219" spans="2:11">
      <c r="B219" s="315">
        <v>1662</v>
      </c>
      <c r="D219" s="157">
        <v>463333.33333333337</v>
      </c>
      <c r="F219" s="101">
        <v>2020</v>
      </c>
      <c r="G219" s="101" t="s">
        <v>309</v>
      </c>
      <c r="H219" s="101">
        <v>30</v>
      </c>
      <c r="I219" s="101">
        <v>0</v>
      </c>
      <c r="K219" s="3" t="s">
        <v>126</v>
      </c>
    </row>
    <row r="220" spans="2:11">
      <c r="B220" s="315">
        <v>1663</v>
      </c>
      <c r="D220" s="157">
        <v>470275.92000000004</v>
      </c>
      <c r="F220" s="101">
        <v>2021</v>
      </c>
      <c r="G220" s="101" t="s">
        <v>309</v>
      </c>
      <c r="H220" s="101">
        <v>30</v>
      </c>
      <c r="I220" s="101">
        <v>0</v>
      </c>
      <c r="K220" s="3" t="s">
        <v>126</v>
      </c>
    </row>
    <row r="221" spans="2:11">
      <c r="B221" s="315">
        <v>1664</v>
      </c>
      <c r="D221" s="157">
        <v>476357.52819743997</v>
      </c>
      <c r="F221" s="101">
        <v>2022</v>
      </c>
      <c r="G221" s="101" t="s">
        <v>309</v>
      </c>
      <c r="H221" s="101">
        <v>30</v>
      </c>
      <c r="I221" s="101">
        <v>0</v>
      </c>
      <c r="K221" s="3" t="s">
        <v>126</v>
      </c>
    </row>
    <row r="222" spans="2:11">
      <c r="B222" s="315">
        <v>1665</v>
      </c>
      <c r="D222" s="157">
        <v>482517.78375208931</v>
      </c>
      <c r="F222" s="101">
        <v>2023</v>
      </c>
      <c r="G222" s="101" t="s">
        <v>309</v>
      </c>
      <c r="H222" s="101">
        <v>30</v>
      </c>
      <c r="I222" s="101">
        <v>0</v>
      </c>
      <c r="K222" s="3" t="s">
        <v>126</v>
      </c>
    </row>
    <row r="223" spans="2:11">
      <c r="B223" s="315">
        <v>1666</v>
      </c>
      <c r="D223" s="157">
        <v>488757.70373157132</v>
      </c>
      <c r="F223" s="101">
        <v>2024</v>
      </c>
      <c r="G223" s="101" t="s">
        <v>309</v>
      </c>
      <c r="H223" s="101">
        <v>30</v>
      </c>
      <c r="I223" s="101">
        <v>0</v>
      </c>
      <c r="K223" s="3" t="s">
        <v>126</v>
      </c>
    </row>
    <row r="224" spans="2:11">
      <c r="B224" s="315">
        <v>1667</v>
      </c>
      <c r="D224" s="157">
        <v>495078.31835622794</v>
      </c>
      <c r="F224" s="101">
        <v>2025</v>
      </c>
      <c r="G224" s="101" t="s">
        <v>309</v>
      </c>
      <c r="H224" s="101">
        <v>30</v>
      </c>
      <c r="I224" s="101">
        <v>0</v>
      </c>
      <c r="K224" s="3" t="s">
        <v>126</v>
      </c>
    </row>
    <row r="225" spans="2:86">
      <c r="B225" s="315">
        <v>1668</v>
      </c>
      <c r="D225" s="157">
        <v>501480.67116921069</v>
      </c>
      <c r="F225" s="101">
        <v>2026</v>
      </c>
      <c r="G225" s="101" t="s">
        <v>309</v>
      </c>
      <c r="H225" s="101">
        <v>30</v>
      </c>
      <c r="I225" s="101">
        <v>0</v>
      </c>
      <c r="K225" s="3" t="s">
        <v>126</v>
      </c>
    </row>
    <row r="227" spans="2:86" s="8" customFormat="1">
      <c r="B227" s="8" t="s">
        <v>384</v>
      </c>
      <c r="D227" s="8" t="s">
        <v>200</v>
      </c>
      <c r="F227" s="119" t="s">
        <v>385</v>
      </c>
      <c r="G227" s="119" t="s">
        <v>386</v>
      </c>
      <c r="H227" s="119" t="s">
        <v>387</v>
      </c>
      <c r="I227" s="119" t="s">
        <v>388</v>
      </c>
      <c r="J227" s="119" t="s">
        <v>389</v>
      </c>
      <c r="K227" s="119" t="s">
        <v>390</v>
      </c>
      <c r="L227" s="119" t="s">
        <v>391</v>
      </c>
      <c r="M227" s="119" t="s">
        <v>392</v>
      </c>
      <c r="N227" s="119" t="s">
        <v>393</v>
      </c>
      <c r="O227" s="119" t="s">
        <v>394</v>
      </c>
      <c r="P227" s="119" t="s">
        <v>395</v>
      </c>
      <c r="Q227" s="119" t="s">
        <v>396</v>
      </c>
      <c r="R227" s="119" t="s">
        <v>397</v>
      </c>
      <c r="S227" s="119" t="s">
        <v>398</v>
      </c>
      <c r="T227" s="119" t="s">
        <v>399</v>
      </c>
      <c r="U227" s="119" t="s">
        <v>400</v>
      </c>
      <c r="V227" s="119" t="s">
        <v>401</v>
      </c>
      <c r="W227" s="119" t="s">
        <v>402</v>
      </c>
      <c r="X227" s="119" t="s">
        <v>403</v>
      </c>
      <c r="Y227" s="119" t="s">
        <v>404</v>
      </c>
      <c r="Z227" s="119" t="s">
        <v>405</v>
      </c>
      <c r="AA227" s="119" t="s">
        <v>406</v>
      </c>
      <c r="AB227" s="119" t="s">
        <v>407</v>
      </c>
      <c r="AC227" s="119" t="s">
        <v>408</v>
      </c>
      <c r="AD227" s="119" t="s">
        <v>409</v>
      </c>
      <c r="AE227" s="119" t="s">
        <v>410</v>
      </c>
      <c r="AF227" s="119" t="s">
        <v>411</v>
      </c>
      <c r="AG227" s="119" t="s">
        <v>412</v>
      </c>
      <c r="AH227" s="119" t="s">
        <v>413</v>
      </c>
      <c r="AI227" s="119" t="s">
        <v>414</v>
      </c>
      <c r="AJ227" s="119" t="s">
        <v>415</v>
      </c>
      <c r="AK227" s="119" t="s">
        <v>416</v>
      </c>
      <c r="AL227" s="119" t="s">
        <v>417</v>
      </c>
      <c r="AM227" s="119" t="s">
        <v>418</v>
      </c>
      <c r="AN227" s="119" t="s">
        <v>419</v>
      </c>
      <c r="AO227" s="119" t="s">
        <v>420</v>
      </c>
      <c r="AP227" s="119" t="s">
        <v>421</v>
      </c>
      <c r="AQ227" s="119" t="s">
        <v>422</v>
      </c>
      <c r="AR227" s="119" t="s">
        <v>423</v>
      </c>
      <c r="AS227" s="119" t="s">
        <v>424</v>
      </c>
      <c r="AT227" s="119" t="s">
        <v>425</v>
      </c>
      <c r="AU227" s="119" t="s">
        <v>426</v>
      </c>
      <c r="AV227" s="119" t="s">
        <v>427</v>
      </c>
      <c r="AW227" s="119" t="s">
        <v>428</v>
      </c>
      <c r="AX227" s="119" t="s">
        <v>429</v>
      </c>
      <c r="AY227" s="119" t="s">
        <v>430</v>
      </c>
      <c r="AZ227" s="119" t="s">
        <v>431</v>
      </c>
      <c r="BA227" s="119" t="s">
        <v>432</v>
      </c>
      <c r="BB227" s="119" t="s">
        <v>433</v>
      </c>
      <c r="BC227" s="119" t="s">
        <v>434</v>
      </c>
      <c r="BD227" s="119" t="s">
        <v>435</v>
      </c>
      <c r="BE227" s="119" t="s">
        <v>436</v>
      </c>
      <c r="BF227" s="119" t="s">
        <v>437</v>
      </c>
      <c r="BG227" s="119" t="s">
        <v>438</v>
      </c>
      <c r="BH227" s="119" t="s">
        <v>439</v>
      </c>
      <c r="BI227" s="119" t="s">
        <v>440</v>
      </c>
      <c r="BJ227" s="119" t="s">
        <v>441</v>
      </c>
      <c r="BK227" s="119" t="s">
        <v>442</v>
      </c>
      <c r="BL227" s="119" t="s">
        <v>443</v>
      </c>
      <c r="BM227" s="119" t="s">
        <v>444</v>
      </c>
      <c r="BN227" s="119" t="s">
        <v>445</v>
      </c>
      <c r="BO227" s="119" t="s">
        <v>446</v>
      </c>
      <c r="BP227" s="119" t="s">
        <v>447</v>
      </c>
      <c r="BQ227" s="119" t="s">
        <v>448</v>
      </c>
      <c r="BR227" s="119" t="s">
        <v>449</v>
      </c>
      <c r="BS227" s="119" t="s">
        <v>450</v>
      </c>
      <c r="BT227" s="119" t="s">
        <v>451</v>
      </c>
      <c r="BU227" s="119" t="s">
        <v>452</v>
      </c>
      <c r="BV227" s="119" t="s">
        <v>453</v>
      </c>
      <c r="BW227" s="119" t="s">
        <v>454</v>
      </c>
      <c r="BX227" s="119" t="s">
        <v>455</v>
      </c>
      <c r="BY227" s="119" t="s">
        <v>456</v>
      </c>
      <c r="BZ227" s="119" t="s">
        <v>457</v>
      </c>
      <c r="CA227" s="119" t="s">
        <v>458</v>
      </c>
      <c r="CB227" s="119" t="s">
        <v>459</v>
      </c>
      <c r="CC227" s="119" t="s">
        <v>460</v>
      </c>
      <c r="CD227" s="119" t="s">
        <v>461</v>
      </c>
      <c r="CE227" s="119" t="s">
        <v>462</v>
      </c>
      <c r="CF227" s="119" t="s">
        <v>463</v>
      </c>
      <c r="CG227" s="119" t="s">
        <v>464</v>
      </c>
      <c r="CH227" s="119" t="s">
        <v>465</v>
      </c>
    </row>
    <row r="229" spans="2:86">
      <c r="B229" s="3" t="s">
        <v>466</v>
      </c>
      <c r="D229" s="3" t="s">
        <v>205</v>
      </c>
      <c r="F229" s="142">
        <v>9.0830073880921361E-2</v>
      </c>
      <c r="G229" s="142">
        <v>3.6254980079681365E-2</v>
      </c>
      <c r="H229" s="142">
        <v>3.5371011149557818E-2</v>
      </c>
      <c r="I229" s="142">
        <v>6.3126624582250282E-2</v>
      </c>
      <c r="J229" s="142">
        <v>9.1163115612993242E-2</v>
      </c>
      <c r="K229" s="142">
        <v>9.6350832266325306E-2</v>
      </c>
      <c r="L229" s="142">
        <v>0</v>
      </c>
      <c r="M229" s="142">
        <v>0</v>
      </c>
      <c r="N229" s="142">
        <v>0.04</v>
      </c>
      <c r="O229" s="142">
        <v>1.909039865244248E-2</v>
      </c>
      <c r="P229" s="142">
        <v>1.9008264462809853E-2</v>
      </c>
      <c r="Q229" s="142">
        <v>6.4882400648824015E-2</v>
      </c>
      <c r="R229" s="142">
        <v>1.7263264788017294E-2</v>
      </c>
      <c r="S229" s="142">
        <v>8.4851509857749793E-3</v>
      </c>
      <c r="T229" s="142">
        <v>2.5488740410789294E-2</v>
      </c>
      <c r="U229" s="142">
        <v>1.6650579150579235E-2</v>
      </c>
      <c r="V229" s="142">
        <v>1.92262046047946E-2</v>
      </c>
      <c r="W229" s="142">
        <v>3.8192827200745308E-2</v>
      </c>
      <c r="X229" s="142">
        <v>1.9E-2</v>
      </c>
      <c r="Y229" s="142">
        <v>8.4000000000000005E-2</v>
      </c>
      <c r="Z229" s="142">
        <v>4.2999999999999997E-2</v>
      </c>
      <c r="AA229" s="142">
        <v>5.7999999999999996E-2</v>
      </c>
      <c r="AB229" s="142">
        <v>3.9E-2</v>
      </c>
      <c r="AC229" s="142">
        <v>3.3000000000000002E-2</v>
      </c>
      <c r="AD229" s="142">
        <v>6.9000000000000006E-2</v>
      </c>
      <c r="AE229" s="142">
        <v>5.4000000000000006E-2</v>
      </c>
      <c r="AF229" s="142">
        <v>7.5999999999999998E-2</v>
      </c>
      <c r="AG229" s="142">
        <v>7.400000000000001E-2</v>
      </c>
      <c r="AH229" s="142">
        <v>8.1000000000000003E-2</v>
      </c>
      <c r="AI229" s="142">
        <v>9.8000000000000004E-2</v>
      </c>
      <c r="AJ229" s="142">
        <v>0.107</v>
      </c>
      <c r="AK229" s="142">
        <v>8.3000000000000004E-2</v>
      </c>
      <c r="AL229" s="142">
        <v>6.8000000000000005E-2</v>
      </c>
      <c r="AM229" s="142">
        <v>4.2000000000000003E-2</v>
      </c>
      <c r="AN229" s="142">
        <v>3.7999999999999999E-2</v>
      </c>
      <c r="AO229" s="142">
        <v>7.0999999999999994E-2</v>
      </c>
      <c r="AP229" s="142">
        <v>6.4000000000000001E-2</v>
      </c>
      <c r="AQ229" s="142">
        <v>5.9000000000000004E-2</v>
      </c>
      <c r="AR229" s="142">
        <v>2.6000000000000002E-2</v>
      </c>
      <c r="AS229" s="142">
        <v>2.7999999999999997E-2</v>
      </c>
      <c r="AT229" s="142">
        <v>2.3E-2</v>
      </c>
      <c r="AU229" s="142">
        <v>-5.0000000000000001E-3</v>
      </c>
      <c r="AV229" s="142">
        <v>2E-3</v>
      </c>
      <c r="AW229" s="142">
        <v>9.0000000000000011E-3</v>
      </c>
      <c r="AX229" s="142">
        <v>1.1000000000000001E-2</v>
      </c>
      <c r="AY229" s="142">
        <v>2.4E-2</v>
      </c>
      <c r="AZ229" s="142">
        <v>4.5999999999999999E-2</v>
      </c>
      <c r="BA229" s="142">
        <v>3.5000000000000003E-2</v>
      </c>
      <c r="BB229" s="142">
        <v>0.02</v>
      </c>
      <c r="BC229" s="142">
        <v>2.6000000000000002E-2</v>
      </c>
      <c r="BD229" s="142">
        <v>1.4999999999999999E-2</v>
      </c>
      <c r="BE229" s="142">
        <v>1.9E-2</v>
      </c>
      <c r="BF229" s="142">
        <v>2.6000000000000002E-2</v>
      </c>
      <c r="BG229" s="142">
        <v>1.7000000000000001E-2</v>
      </c>
      <c r="BH229" s="142">
        <v>2.6000000000000002E-2</v>
      </c>
      <c r="BI229" s="142">
        <v>2.5000000000000001E-2</v>
      </c>
      <c r="BJ229" s="142">
        <v>4.7E-2</v>
      </c>
      <c r="BK229" s="142">
        <v>3.3000000000000002E-2</v>
      </c>
      <c r="BL229" s="142">
        <v>2.1000000000000001E-2</v>
      </c>
      <c r="BM229" s="142">
        <v>1.1000000000000001E-2</v>
      </c>
      <c r="BN229" s="142">
        <v>1.7999999999999999E-2</v>
      </c>
      <c r="BO229" s="142">
        <v>1.4E-2</v>
      </c>
      <c r="BP229" s="142">
        <v>1.0999999999999999E-2</v>
      </c>
      <c r="BQ229" s="142">
        <v>3.2000000000000001E-2</v>
      </c>
      <c r="BR229" s="142">
        <v>3.0000000000000001E-3</v>
      </c>
      <c r="BS229" s="142">
        <v>1.4999999999999999E-2</v>
      </c>
      <c r="BT229" s="142">
        <v>2.5999999999999999E-2</v>
      </c>
      <c r="BU229" s="142">
        <v>2.3E-2</v>
      </c>
      <c r="BV229" s="142">
        <v>2.8000000000000001E-2</v>
      </c>
      <c r="BW229" s="142">
        <v>0.01</v>
      </c>
      <c r="BX229" s="142">
        <v>8.0000000000000002E-3</v>
      </c>
      <c r="BY229" s="142">
        <v>2E-3</v>
      </c>
      <c r="BZ229" s="142">
        <v>1.4E-2</v>
      </c>
      <c r="CA229" s="142">
        <v>1.2E-2</v>
      </c>
      <c r="CB229" s="142">
        <v>2.5999999999999999E-2</v>
      </c>
      <c r="CC229" s="142">
        <v>1.6E-2</v>
      </c>
      <c r="CD229" s="61">
        <f>'2. Parameters'!M37</f>
        <v>1.7999999999999999E-2</v>
      </c>
      <c r="CE229" s="61">
        <f>'2. Parameters'!N37</f>
        <v>6.2E-2</v>
      </c>
      <c r="CF229" s="61">
        <f>'2. Parameters'!O37</f>
        <v>0.08</v>
      </c>
      <c r="CG229" s="61">
        <f>'2. Parameters'!P37</f>
        <v>1.7000000000000001E-2</v>
      </c>
      <c r="CH229" s="61">
        <f>'2. Parameters'!Q37</f>
        <v>1.7000000000000001E-2</v>
      </c>
    </row>
  </sheetData>
  <mergeCells count="1">
    <mergeCell ref="B5:E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5F730-D328-46C7-94A3-6E0B229BF640}">
  <sheetPr>
    <tabColor rgb="FFCCFFCC"/>
  </sheetPr>
  <dimension ref="B2:X84"/>
  <sheetViews>
    <sheetView showGridLines="0" zoomScale="80" zoomScaleNormal="80" workbookViewId="0">
      <pane xSplit="4" ySplit="7" topLeftCell="E8" activePane="bottomRight" state="frozen"/>
      <selection pane="topRight"/>
      <selection pane="bottomLeft"/>
      <selection pane="bottomRight"/>
    </sheetView>
  </sheetViews>
  <sheetFormatPr defaultColWidth="9.140625" defaultRowHeight="12.75"/>
  <cols>
    <col min="1" max="1" width="2.5703125" style="3" customWidth="1"/>
    <col min="2" max="2" width="79.85546875" style="3" customWidth="1"/>
    <col min="3" max="3" width="2.5703125" style="3" customWidth="1"/>
    <col min="4" max="4" width="13.5703125" style="3" customWidth="1"/>
    <col min="5" max="5" width="2.5703125" style="3" customWidth="1"/>
    <col min="6" max="6" width="9.5703125" style="3" customWidth="1"/>
    <col min="7" max="7" width="2.5703125" style="3" customWidth="1"/>
    <col min="8" max="8" width="7.140625" style="3" customWidth="1"/>
    <col min="9" max="11" width="11.7109375" style="3" customWidth="1"/>
    <col min="12" max="12" width="10.85546875" style="3" customWidth="1"/>
    <col min="13" max="13" width="9" style="3" customWidth="1"/>
    <col min="14" max="18" width="14.85546875" style="3" bestFit="1" customWidth="1"/>
    <col min="19" max="19" width="2.5703125" style="3" customWidth="1"/>
    <col min="20" max="20" width="18.5703125" style="3" customWidth="1"/>
    <col min="21" max="21" width="2.5703125" style="3" customWidth="1"/>
    <col min="22" max="32" width="13.5703125" style="3" customWidth="1"/>
    <col min="33" max="16384" width="9.140625" style="3"/>
  </cols>
  <sheetData>
    <row r="2" spans="2:22" s="12" customFormat="1" ht="18">
      <c r="B2" s="12" t="s">
        <v>467</v>
      </c>
    </row>
    <row r="4" spans="2:22">
      <c r="B4" s="16" t="s">
        <v>198</v>
      </c>
      <c r="C4" s="2"/>
    </row>
    <row r="5" spans="2:22" ht="27.75" customHeight="1">
      <c r="B5" s="373" t="s">
        <v>468</v>
      </c>
      <c r="C5" s="373"/>
      <c r="D5" s="373"/>
      <c r="F5" s="13"/>
    </row>
    <row r="6" spans="2:22" ht="12" customHeight="1"/>
    <row r="7" spans="2:22" s="8" customFormat="1" ht="12" customHeight="1">
      <c r="B7" s="8" t="s">
        <v>158</v>
      </c>
      <c r="D7" s="8" t="s">
        <v>200</v>
      </c>
      <c r="F7" s="8" t="s">
        <v>201</v>
      </c>
      <c r="H7" s="59">
        <v>2016</v>
      </c>
      <c r="I7" s="52">
        <v>2017</v>
      </c>
      <c r="J7" s="59">
        <v>2018</v>
      </c>
      <c r="K7" s="52">
        <v>2019</v>
      </c>
      <c r="L7" s="59">
        <v>2020</v>
      </c>
      <c r="M7" s="52">
        <v>2021</v>
      </c>
      <c r="N7" s="52">
        <v>2022</v>
      </c>
      <c r="O7" s="52">
        <v>2023</v>
      </c>
      <c r="P7" s="52">
        <v>2024</v>
      </c>
      <c r="Q7" s="52">
        <v>2025</v>
      </c>
      <c r="R7" s="52">
        <v>2026</v>
      </c>
      <c r="T7" s="8" t="s">
        <v>202</v>
      </c>
      <c r="V7" s="8" t="s">
        <v>203</v>
      </c>
    </row>
    <row r="9" spans="2:22" s="8" customFormat="1">
      <c r="B9" s="8" t="s">
        <v>469</v>
      </c>
    </row>
    <row r="11" spans="2:22">
      <c r="B11" s="3" t="s">
        <v>470</v>
      </c>
      <c r="D11" s="3" t="s">
        <v>210</v>
      </c>
      <c r="H11" s="10"/>
      <c r="I11" s="10"/>
      <c r="J11" s="10"/>
      <c r="K11" s="10"/>
      <c r="L11" s="10"/>
      <c r="M11" s="10"/>
      <c r="N11" s="10"/>
      <c r="O11" s="10"/>
      <c r="P11" s="303">
        <v>234818622.54864001</v>
      </c>
      <c r="Q11" s="10"/>
      <c r="R11" s="10"/>
      <c r="T11" s="3" t="s">
        <v>471</v>
      </c>
    </row>
    <row r="12" spans="2:22">
      <c r="B12" s="3" t="s">
        <v>472</v>
      </c>
      <c r="D12" s="3" t="s">
        <v>210</v>
      </c>
      <c r="H12" s="10"/>
      <c r="I12" s="10"/>
      <c r="J12" s="10"/>
      <c r="K12" s="10"/>
      <c r="L12" s="10"/>
      <c r="M12" s="10"/>
      <c r="N12" s="10"/>
      <c r="O12" s="10"/>
      <c r="P12" s="10"/>
      <c r="Q12" s="177">
        <f>'20. Nacalculaties'!P90</f>
        <v>430850783.87126887</v>
      </c>
      <c r="R12" s="10"/>
      <c r="V12" s="3" t="s">
        <v>473</v>
      </c>
    </row>
    <row r="13" spans="2:22">
      <c r="B13" s="3" t="s">
        <v>474</v>
      </c>
      <c r="D13" s="3" t="s">
        <v>210</v>
      </c>
      <c r="H13" s="10"/>
      <c r="I13" s="10"/>
      <c r="J13" s="10"/>
      <c r="K13" s="10"/>
      <c r="L13" s="10"/>
      <c r="M13" s="10"/>
      <c r="N13" s="10"/>
      <c r="O13" s="10"/>
      <c r="P13" s="10"/>
      <c r="Q13" s="141">
        <v>0</v>
      </c>
      <c r="R13" s="10"/>
    </row>
    <row r="14" spans="2:22">
      <c r="B14" s="3" t="s">
        <v>475</v>
      </c>
      <c r="D14" s="3" t="s">
        <v>210</v>
      </c>
      <c r="H14" s="10"/>
      <c r="I14" s="10"/>
      <c r="J14" s="10"/>
      <c r="K14" s="10"/>
      <c r="L14" s="10"/>
      <c r="M14" s="10"/>
      <c r="N14" s="10"/>
      <c r="O14" s="10"/>
      <c r="P14" s="10"/>
      <c r="Q14" s="301">
        <v>-430850783.87126899</v>
      </c>
      <c r="R14" s="10"/>
    </row>
    <row r="16" spans="2:22" s="8" customFormat="1">
      <c r="B16" s="8" t="s">
        <v>476</v>
      </c>
    </row>
    <row r="18" spans="2:22">
      <c r="B18" s="3" t="s">
        <v>477</v>
      </c>
      <c r="D18" s="3" t="s">
        <v>210</v>
      </c>
      <c r="H18" s="10"/>
      <c r="I18" s="10"/>
      <c r="J18" s="10"/>
      <c r="K18" s="10"/>
      <c r="L18" s="10"/>
      <c r="M18" s="10"/>
      <c r="N18" s="175">
        <v>5268139756.0391312</v>
      </c>
      <c r="O18" s="175">
        <v>5115634665.0918875</v>
      </c>
      <c r="P18" s="175">
        <v>4980890118.9719696</v>
      </c>
      <c r="Q18" s="175">
        <v>4857675740.1304922</v>
      </c>
      <c r="R18" s="175">
        <v>4748752834.5466137</v>
      </c>
      <c r="T18" s="3" t="s">
        <v>478</v>
      </c>
    </row>
    <row r="19" spans="2:22">
      <c r="B19" s="3" t="s">
        <v>479</v>
      </c>
      <c r="D19" s="3" t="s">
        <v>210</v>
      </c>
      <c r="H19" s="10"/>
      <c r="I19" s="10"/>
      <c r="J19" s="10"/>
      <c r="K19" s="10"/>
      <c r="L19" s="10"/>
      <c r="M19" s="10"/>
      <c r="N19" s="175">
        <v>1236767462.5833061</v>
      </c>
      <c r="O19" s="175">
        <v>1207881645.0947828</v>
      </c>
      <c r="P19" s="175">
        <v>1182417569.8607492</v>
      </c>
      <c r="Q19" s="175">
        <v>1160937568.2311876</v>
      </c>
      <c r="R19" s="175">
        <v>1143786642.7114766</v>
      </c>
      <c r="T19" s="3" t="s">
        <v>478</v>
      </c>
    </row>
    <row r="20" spans="2:22">
      <c r="N20" s="97"/>
      <c r="O20" s="97"/>
      <c r="P20" s="97"/>
      <c r="Q20" s="97"/>
      <c r="R20" s="97"/>
    </row>
    <row r="21" spans="2:22" s="8" customFormat="1">
      <c r="B21" s="8" t="s">
        <v>480</v>
      </c>
    </row>
    <row r="22" spans="2:22">
      <c r="N22" s="97"/>
      <c r="O22" s="97"/>
      <c r="P22" s="97"/>
      <c r="Q22" s="97"/>
      <c r="R22" s="97"/>
    </row>
    <row r="23" spans="2:22">
      <c r="B23" s="3" t="s">
        <v>481</v>
      </c>
      <c r="H23" s="10"/>
      <c r="I23" s="265">
        <v>46141700.732850499</v>
      </c>
      <c r="J23" s="265">
        <v>60491853.149999999</v>
      </c>
      <c r="K23" s="265">
        <v>59941898.980000004</v>
      </c>
      <c r="L23" s="10"/>
      <c r="M23" s="10"/>
      <c r="N23" s="10"/>
      <c r="O23" s="10"/>
      <c r="P23" s="10"/>
      <c r="Q23" s="10"/>
      <c r="R23" s="10"/>
      <c r="T23" s="3" t="s">
        <v>478</v>
      </c>
    </row>
    <row r="24" spans="2:22">
      <c r="B24" s="3" t="s">
        <v>482</v>
      </c>
      <c r="H24" s="10"/>
      <c r="I24" s="265">
        <v>51772596.931449495</v>
      </c>
      <c r="J24" s="265">
        <v>57577907.726399995</v>
      </c>
      <c r="K24" s="265">
        <v>46608188.220100001</v>
      </c>
      <c r="L24" s="10"/>
      <c r="M24" s="10"/>
      <c r="N24" s="10"/>
      <c r="O24" s="10"/>
      <c r="P24" s="10"/>
      <c r="Q24" s="10"/>
      <c r="R24" s="10"/>
      <c r="T24" s="3" t="s">
        <v>478</v>
      </c>
    </row>
    <row r="26" spans="2:22" s="8" customFormat="1">
      <c r="B26" s="8" t="s">
        <v>483</v>
      </c>
    </row>
    <row r="28" spans="2:22">
      <c r="B28" s="3" t="s">
        <v>484</v>
      </c>
      <c r="H28" s="10"/>
      <c r="I28" s="10"/>
      <c r="J28" s="10"/>
      <c r="K28" s="10"/>
      <c r="L28" s="265">
        <v>2227061.457252</v>
      </c>
      <c r="M28" s="10"/>
      <c r="N28" s="10"/>
      <c r="O28" s="10"/>
      <c r="P28" s="10"/>
      <c r="Q28" s="10"/>
      <c r="R28" s="10"/>
      <c r="T28" s="3" t="s">
        <v>485</v>
      </c>
      <c r="V28" s="3" t="s">
        <v>486</v>
      </c>
    </row>
    <row r="30" spans="2:22" s="8" customFormat="1">
      <c r="B30" s="8" t="s">
        <v>487</v>
      </c>
    </row>
    <row r="32" spans="2:22">
      <c r="B32" s="4" t="s">
        <v>488</v>
      </c>
    </row>
    <row r="33" spans="2:20">
      <c r="B33" s="32" t="s">
        <v>489</v>
      </c>
      <c r="D33" s="3" t="s">
        <v>210</v>
      </c>
      <c r="H33" s="10"/>
      <c r="I33" s="10"/>
      <c r="J33" s="10"/>
      <c r="K33" s="10"/>
      <c r="L33" s="10"/>
      <c r="M33" s="10"/>
      <c r="N33" s="303">
        <v>929870695.57498884</v>
      </c>
      <c r="O33" s="303">
        <v>952373566.40790355</v>
      </c>
      <c r="P33" s="303">
        <v>992563730.91031706</v>
      </c>
      <c r="Q33" s="10"/>
      <c r="R33" s="10"/>
      <c r="T33" s="3" t="s">
        <v>490</v>
      </c>
    </row>
    <row r="34" spans="2:20">
      <c r="B34" s="32"/>
      <c r="N34" s="165"/>
      <c r="O34" s="165"/>
      <c r="P34" s="165"/>
    </row>
    <row r="35" spans="2:20">
      <c r="B35" s="3" t="s">
        <v>491</v>
      </c>
      <c r="D35" s="3" t="s">
        <v>210</v>
      </c>
      <c r="H35" s="10"/>
      <c r="I35" s="10"/>
      <c r="J35" s="10"/>
      <c r="K35" s="10"/>
      <c r="L35" s="10"/>
      <c r="M35" s="10"/>
      <c r="N35" s="303">
        <v>0</v>
      </c>
      <c r="O35" s="303">
        <v>0</v>
      </c>
      <c r="P35" s="339">
        <v>0</v>
      </c>
      <c r="Q35" s="10"/>
      <c r="R35" s="10"/>
      <c r="T35" s="3" t="s">
        <v>490</v>
      </c>
    </row>
    <row r="36" spans="2:20">
      <c r="B36" s="3" t="s">
        <v>492</v>
      </c>
      <c r="D36" s="3" t="s">
        <v>210</v>
      </c>
      <c r="H36" s="10"/>
      <c r="I36" s="10"/>
      <c r="J36" s="10"/>
      <c r="K36" s="10"/>
      <c r="L36" s="10"/>
      <c r="M36" s="10"/>
      <c r="N36" s="303">
        <v>119072.05535743562</v>
      </c>
      <c r="O36" s="303">
        <v>43971.119724233969</v>
      </c>
      <c r="P36" s="339">
        <v>2404144.6778045101</v>
      </c>
      <c r="Q36" s="10"/>
      <c r="R36" s="10"/>
      <c r="T36" s="3" t="s">
        <v>490</v>
      </c>
    </row>
    <row r="37" spans="2:20">
      <c r="B37" s="3" t="s">
        <v>493</v>
      </c>
      <c r="D37" s="3" t="s">
        <v>210</v>
      </c>
      <c r="H37" s="10"/>
      <c r="I37" s="10"/>
      <c r="J37" s="10"/>
      <c r="K37" s="10"/>
      <c r="L37" s="10"/>
      <c r="M37" s="10"/>
      <c r="N37" s="303">
        <v>-2514124.5400079801</v>
      </c>
      <c r="O37" s="303">
        <v>-892610.16077459906</v>
      </c>
      <c r="P37" s="339">
        <v>-418587875.91763008</v>
      </c>
      <c r="Q37" s="10"/>
      <c r="R37" s="10"/>
      <c r="T37" s="3" t="s">
        <v>490</v>
      </c>
    </row>
    <row r="38" spans="2:20">
      <c r="B38" s="3" t="s">
        <v>494</v>
      </c>
      <c r="D38" s="3" t="s">
        <v>210</v>
      </c>
      <c r="H38" s="10"/>
      <c r="I38" s="10"/>
      <c r="J38" s="10"/>
      <c r="K38" s="10"/>
      <c r="L38" s="10"/>
      <c r="M38" s="10"/>
      <c r="N38" s="303">
        <v>-3840127.8443999998</v>
      </c>
      <c r="O38" s="303">
        <v>-7019622.9493739996</v>
      </c>
      <c r="P38" s="339">
        <v>-17676502.662623998</v>
      </c>
      <c r="Q38" s="10"/>
      <c r="R38" s="10"/>
      <c r="T38" s="3" t="s">
        <v>490</v>
      </c>
    </row>
    <row r="39" spans="2:20">
      <c r="B39" s="3" t="s">
        <v>495</v>
      </c>
      <c r="D39" s="3" t="s">
        <v>210</v>
      </c>
      <c r="H39" s="10"/>
      <c r="I39" s="10"/>
      <c r="J39" s="10"/>
      <c r="K39" s="10"/>
      <c r="L39" s="10"/>
      <c r="M39" s="10"/>
      <c r="N39" s="303">
        <v>-1510375</v>
      </c>
      <c r="O39" s="303">
        <v>-1091840.3578679999</v>
      </c>
      <c r="P39" s="339">
        <v>0</v>
      </c>
      <c r="Q39" s="10"/>
      <c r="R39" s="10"/>
      <c r="T39" s="3" t="s">
        <v>490</v>
      </c>
    </row>
    <row r="40" spans="2:20">
      <c r="B40" s="3" t="s">
        <v>496</v>
      </c>
      <c r="D40" s="3" t="s">
        <v>210</v>
      </c>
      <c r="H40" s="10"/>
      <c r="I40" s="10"/>
      <c r="J40" s="10"/>
      <c r="K40" s="10"/>
      <c r="L40" s="10"/>
      <c r="M40" s="10"/>
      <c r="N40" s="303">
        <v>37459989.57773035</v>
      </c>
      <c r="O40" s="303">
        <v>94853547.603668377</v>
      </c>
      <c r="P40" s="10"/>
      <c r="Q40" s="10"/>
      <c r="R40" s="10"/>
      <c r="T40" s="3" t="s">
        <v>490</v>
      </c>
    </row>
    <row r="41" spans="2:20">
      <c r="B41" s="3" t="s">
        <v>497</v>
      </c>
      <c r="D41" s="3" t="s">
        <v>210</v>
      </c>
      <c r="H41" s="10"/>
      <c r="I41" s="10"/>
      <c r="J41" s="10"/>
      <c r="K41" s="10"/>
      <c r="L41" s="10"/>
      <c r="M41" s="10"/>
      <c r="N41" s="303">
        <v>7429834.5300000003</v>
      </c>
      <c r="O41" s="303">
        <v>22739593.510152001</v>
      </c>
      <c r="P41" s="339">
        <v>2370440.480303999</v>
      </c>
      <c r="Q41" s="10"/>
      <c r="R41" s="10"/>
      <c r="T41" s="3" t="s">
        <v>490</v>
      </c>
    </row>
    <row r="42" spans="2:20">
      <c r="B42" s="3" t="s">
        <v>498</v>
      </c>
      <c r="D42" s="3" t="s">
        <v>210</v>
      </c>
      <c r="H42" s="10"/>
      <c r="I42" s="10"/>
      <c r="J42" s="10"/>
      <c r="K42" s="10"/>
      <c r="L42" s="10"/>
      <c r="M42" s="10"/>
      <c r="N42" s="303">
        <v>-6987581.421986118</v>
      </c>
      <c r="O42" s="303">
        <v>-26590510.266268313</v>
      </c>
      <c r="P42" s="339">
        <v>-37620979.270649046</v>
      </c>
      <c r="Q42" s="10"/>
      <c r="R42" s="10"/>
      <c r="T42" s="3" t="s">
        <v>490</v>
      </c>
    </row>
    <row r="43" spans="2:20">
      <c r="B43" s="3" t="s">
        <v>499</v>
      </c>
      <c r="D43" s="3" t="s">
        <v>210</v>
      </c>
      <c r="H43" s="10"/>
      <c r="I43" s="10"/>
      <c r="J43" s="10"/>
      <c r="K43" s="10"/>
      <c r="L43" s="10"/>
      <c r="M43" s="10"/>
      <c r="N43" s="330"/>
      <c r="O43" s="330"/>
      <c r="P43" s="339">
        <v>2363403.9056672235</v>
      </c>
      <c r="Q43" s="10"/>
      <c r="R43" s="10"/>
      <c r="T43" s="3" t="s">
        <v>490</v>
      </c>
    </row>
    <row r="44" spans="2:20">
      <c r="B44" s="3" t="s">
        <v>500</v>
      </c>
      <c r="D44" s="3" t="s">
        <v>210</v>
      </c>
      <c r="H44" s="10"/>
      <c r="I44" s="10"/>
      <c r="J44" s="10"/>
      <c r="K44" s="10"/>
      <c r="L44" s="10"/>
      <c r="M44" s="10"/>
      <c r="N44" s="330"/>
      <c r="O44" s="330"/>
      <c r="P44" s="339">
        <v>14652295.895247623</v>
      </c>
      <c r="Q44" s="10"/>
      <c r="R44" s="10"/>
      <c r="T44" s="3" t="s">
        <v>490</v>
      </c>
    </row>
    <row r="45" spans="2:20">
      <c r="B45" s="3" t="s">
        <v>501</v>
      </c>
      <c r="D45" s="3" t="s">
        <v>210</v>
      </c>
      <c r="H45" s="10"/>
      <c r="I45" s="10"/>
      <c r="J45" s="10"/>
      <c r="K45" s="10"/>
      <c r="L45" s="10"/>
      <c r="M45" s="10"/>
      <c r="N45" s="303">
        <v>-651743.81498073554</v>
      </c>
      <c r="O45" s="303">
        <v>-2713634.922561896</v>
      </c>
      <c r="P45" s="339">
        <v>-6263691.195662085</v>
      </c>
      <c r="Q45" s="10"/>
      <c r="R45" s="10"/>
      <c r="T45" s="3" t="s">
        <v>490</v>
      </c>
    </row>
    <row r="46" spans="2:20">
      <c r="B46" s="3" t="s">
        <v>502</v>
      </c>
      <c r="D46" s="3" t="s">
        <v>210</v>
      </c>
      <c r="H46" s="10"/>
      <c r="I46" s="10"/>
      <c r="J46" s="10"/>
      <c r="K46" s="10"/>
      <c r="L46" s="10"/>
      <c r="M46" s="10"/>
      <c r="N46" s="330"/>
      <c r="O46" s="330"/>
      <c r="P46" s="339">
        <v>56578492.792342328</v>
      </c>
      <c r="Q46" s="10"/>
      <c r="R46" s="10"/>
      <c r="T46" s="3" t="s">
        <v>490</v>
      </c>
    </row>
    <row r="47" spans="2:20">
      <c r="B47" s="3" t="s">
        <v>503</v>
      </c>
      <c r="D47" s="3" t="s">
        <v>210</v>
      </c>
      <c r="H47" s="10"/>
      <c r="I47" s="10"/>
      <c r="J47" s="10"/>
      <c r="K47" s="10"/>
      <c r="L47" s="10"/>
      <c r="M47" s="10"/>
      <c r="N47" s="330"/>
      <c r="O47" s="330"/>
      <c r="P47" s="339">
        <v>5993118.6408960866</v>
      </c>
      <c r="Q47" s="10"/>
      <c r="R47" s="10"/>
      <c r="T47" s="3" t="s">
        <v>490</v>
      </c>
    </row>
    <row r="48" spans="2:20">
      <c r="B48" s="3" t="s">
        <v>504</v>
      </c>
      <c r="D48" s="3" t="s">
        <v>210</v>
      </c>
      <c r="H48" s="10"/>
      <c r="I48" s="10"/>
      <c r="J48" s="10"/>
      <c r="K48" s="10"/>
      <c r="L48" s="10"/>
      <c r="M48" s="10"/>
      <c r="N48" s="303">
        <v>109745.32379785551</v>
      </c>
      <c r="O48" s="10"/>
      <c r="P48" s="10"/>
      <c r="Q48" s="10"/>
      <c r="R48" s="10"/>
      <c r="T48" s="3" t="s">
        <v>490</v>
      </c>
    </row>
    <row r="49" spans="2:20">
      <c r="B49" s="3" t="s">
        <v>505</v>
      </c>
      <c r="D49" s="3" t="s">
        <v>210</v>
      </c>
      <c r="H49" s="10"/>
      <c r="I49" s="10"/>
      <c r="J49" s="10"/>
      <c r="K49" s="10"/>
      <c r="L49" s="10"/>
      <c r="M49" s="10"/>
      <c r="N49" s="330"/>
      <c r="O49" s="330"/>
      <c r="P49" s="339">
        <v>270388092.45989364</v>
      </c>
      <c r="Q49" s="10"/>
      <c r="R49" s="10"/>
      <c r="T49" s="3" t="s">
        <v>490</v>
      </c>
    </row>
    <row r="50" spans="2:20">
      <c r="B50" s="3" t="s">
        <v>506</v>
      </c>
      <c r="D50" s="3" t="s">
        <v>210</v>
      </c>
      <c r="H50" s="10"/>
      <c r="I50" s="10"/>
      <c r="J50" s="10"/>
      <c r="K50" s="10"/>
      <c r="L50" s="10"/>
      <c r="M50" s="10"/>
      <c r="N50" s="10"/>
      <c r="O50" s="303">
        <v>-6549650.4501419598</v>
      </c>
      <c r="P50" s="339">
        <v>1236097.6837258562</v>
      </c>
      <c r="Q50" s="10"/>
      <c r="R50" s="10"/>
      <c r="T50" s="3" t="s">
        <v>490</v>
      </c>
    </row>
    <row r="51" spans="2:20">
      <c r="B51" s="3" t="s">
        <v>507</v>
      </c>
      <c r="D51" s="3" t="s">
        <v>210</v>
      </c>
      <c r="H51" s="10"/>
      <c r="I51" s="10"/>
      <c r="J51" s="10"/>
      <c r="K51" s="10"/>
      <c r="L51" s="10"/>
      <c r="M51" s="10"/>
      <c r="N51" s="330"/>
      <c r="O51" s="330"/>
      <c r="P51" s="339">
        <v>-18434074.327111505</v>
      </c>
      <c r="Q51" s="10"/>
      <c r="R51" s="10"/>
      <c r="T51" s="3" t="s">
        <v>490</v>
      </c>
    </row>
    <row r="52" spans="2:20">
      <c r="N52" s="165"/>
      <c r="O52" s="165"/>
      <c r="P52" s="333"/>
    </row>
    <row r="53" spans="2:20">
      <c r="B53" s="32" t="s">
        <v>508</v>
      </c>
      <c r="D53" s="3" t="s">
        <v>210</v>
      </c>
      <c r="H53" s="10"/>
      <c r="I53" s="10"/>
      <c r="J53" s="10"/>
      <c r="K53" s="10"/>
      <c r="L53" s="10"/>
      <c r="M53" s="10"/>
      <c r="N53" s="303">
        <v>959485384.44049966</v>
      </c>
      <c r="O53" s="303">
        <v>1025152809.5344594</v>
      </c>
      <c r="P53" s="339">
        <v>849966694.07252169</v>
      </c>
      <c r="Q53" s="10"/>
      <c r="R53" s="10"/>
      <c r="T53" s="3" t="s">
        <v>490</v>
      </c>
    </row>
    <row r="54" spans="2:20">
      <c r="N54" s="165"/>
      <c r="O54" s="165"/>
      <c r="P54" s="165"/>
      <c r="Q54" s="165"/>
    </row>
    <row r="55" spans="2:20">
      <c r="B55" s="4" t="s">
        <v>509</v>
      </c>
      <c r="N55" s="165"/>
      <c r="O55" s="165"/>
      <c r="P55" s="165"/>
    </row>
    <row r="56" spans="2:20">
      <c r="B56" s="32" t="s">
        <v>489</v>
      </c>
      <c r="D56" s="3" t="s">
        <v>210</v>
      </c>
      <c r="H56" s="10"/>
      <c r="I56" s="10"/>
      <c r="J56" s="10"/>
      <c r="K56" s="10"/>
      <c r="L56" s="10"/>
      <c r="M56" s="10"/>
      <c r="N56" s="345">
        <v>994026827.35656655</v>
      </c>
      <c r="O56" s="303">
        <v>1024046437.5427349</v>
      </c>
      <c r="P56" s="303">
        <v>1073405475.8322947</v>
      </c>
      <c r="Q56" s="10"/>
      <c r="R56" s="10"/>
      <c r="T56" s="3" t="s">
        <v>510</v>
      </c>
    </row>
    <row r="57" spans="2:20">
      <c r="B57" s="32"/>
      <c r="N57" s="340"/>
      <c r="O57" s="341"/>
      <c r="P57" s="341"/>
    </row>
    <row r="58" spans="2:20">
      <c r="B58" s="32" t="s">
        <v>491</v>
      </c>
      <c r="D58" s="3" t="s">
        <v>210</v>
      </c>
      <c r="H58" s="10"/>
      <c r="I58" s="10"/>
      <c r="J58" s="10"/>
      <c r="K58" s="10"/>
      <c r="L58" s="10"/>
      <c r="M58" s="10"/>
      <c r="N58" s="303">
        <v>0</v>
      </c>
      <c r="O58" s="303">
        <v>0</v>
      </c>
      <c r="P58" s="345">
        <v>0</v>
      </c>
      <c r="Q58" s="10"/>
      <c r="R58" s="10"/>
      <c r="T58" s="3" t="s">
        <v>510</v>
      </c>
    </row>
    <row r="59" spans="2:20">
      <c r="B59" s="3" t="s">
        <v>492</v>
      </c>
      <c r="D59" s="3" t="s">
        <v>210</v>
      </c>
      <c r="H59" s="10"/>
      <c r="I59" s="10"/>
      <c r="J59" s="10"/>
      <c r="K59" s="10"/>
      <c r="L59" s="10"/>
      <c r="M59" s="10"/>
      <c r="N59" s="303">
        <v>120621.36251406529</v>
      </c>
      <c r="O59" s="303">
        <v>45451.204214483361</v>
      </c>
      <c r="P59" s="345">
        <v>2567791.5582221644</v>
      </c>
      <c r="Q59" s="10"/>
      <c r="R59" s="10"/>
      <c r="T59" s="3" t="s">
        <v>510</v>
      </c>
    </row>
    <row r="60" spans="2:20">
      <c r="B60" s="32" t="s">
        <v>493</v>
      </c>
      <c r="D60" s="3" t="s">
        <v>210</v>
      </c>
      <c r="H60" s="10"/>
      <c r="I60" s="10"/>
      <c r="J60" s="10"/>
      <c r="K60" s="10"/>
      <c r="L60" s="10"/>
      <c r="M60" s="10"/>
      <c r="N60" s="303">
        <v>-2514124.5400079801</v>
      </c>
      <c r="O60" s="303">
        <v>-892610.16077459906</v>
      </c>
      <c r="P60" s="345">
        <v>-356759935.59240282</v>
      </c>
      <c r="Q60" s="10"/>
      <c r="R60" s="10"/>
      <c r="T60" s="3" t="s">
        <v>510</v>
      </c>
    </row>
    <row r="61" spans="2:20">
      <c r="B61" s="3" t="s">
        <v>494</v>
      </c>
      <c r="D61" s="3" t="s">
        <v>210</v>
      </c>
      <c r="H61" s="10"/>
      <c r="I61" s="10"/>
      <c r="J61" s="10"/>
      <c r="K61" s="10"/>
      <c r="L61" s="10"/>
      <c r="M61" s="10"/>
      <c r="N61" s="303">
        <v>-3840127.8443999998</v>
      </c>
      <c r="O61" s="303">
        <v>-7019622.9493739996</v>
      </c>
      <c r="P61" s="345">
        <v>-17676502.662623998</v>
      </c>
      <c r="Q61" s="10"/>
      <c r="R61" s="10"/>
      <c r="T61" s="3" t="s">
        <v>510</v>
      </c>
    </row>
    <row r="62" spans="2:20">
      <c r="B62" s="3" t="s">
        <v>495</v>
      </c>
      <c r="D62" s="3" t="s">
        <v>210</v>
      </c>
      <c r="H62" s="10"/>
      <c r="I62" s="10"/>
      <c r="J62" s="10"/>
      <c r="K62" s="10"/>
      <c r="L62" s="10"/>
      <c r="M62" s="10"/>
      <c r="N62" s="303">
        <v>-1510375</v>
      </c>
      <c r="O62" s="303">
        <v>-1091840.3578679999</v>
      </c>
      <c r="P62" s="345">
        <v>0</v>
      </c>
      <c r="Q62" s="10"/>
      <c r="R62" s="10"/>
      <c r="T62" s="3" t="s">
        <v>510</v>
      </c>
    </row>
    <row r="63" spans="2:20">
      <c r="B63" s="3" t="s">
        <v>496</v>
      </c>
      <c r="D63" s="3" t="s">
        <v>210</v>
      </c>
      <c r="H63" s="10"/>
      <c r="I63" s="10"/>
      <c r="J63" s="10"/>
      <c r="K63" s="10"/>
      <c r="L63" s="10"/>
      <c r="M63" s="10"/>
      <c r="N63" s="303">
        <v>37459989.57773035</v>
      </c>
      <c r="O63" s="303">
        <v>94853548.104129195</v>
      </c>
      <c r="P63" s="10"/>
      <c r="Q63" s="10"/>
      <c r="R63" s="10"/>
      <c r="T63" s="3" t="s">
        <v>510</v>
      </c>
    </row>
    <row r="64" spans="2:20">
      <c r="B64" s="3" t="s">
        <v>497</v>
      </c>
      <c r="D64" s="3" t="s">
        <v>210</v>
      </c>
      <c r="H64" s="10"/>
      <c r="I64" s="10"/>
      <c r="J64" s="10"/>
      <c r="K64" s="10"/>
      <c r="L64" s="10"/>
      <c r="M64" s="10"/>
      <c r="N64" s="303">
        <v>7429834.5300000003</v>
      </c>
      <c r="O64" s="303">
        <v>22739593.510152001</v>
      </c>
      <c r="P64" s="345">
        <v>2370440.480303999</v>
      </c>
      <c r="Q64" s="10"/>
      <c r="R64" s="10"/>
      <c r="T64" s="3" t="s">
        <v>510</v>
      </c>
    </row>
    <row r="65" spans="2:24">
      <c r="B65" s="3" t="s">
        <v>498</v>
      </c>
      <c r="D65" s="3" t="s">
        <v>210</v>
      </c>
      <c r="H65" s="10"/>
      <c r="I65" s="356"/>
      <c r="J65" s="356"/>
      <c r="K65" s="356"/>
      <c r="L65" s="10"/>
      <c r="M65" s="10"/>
      <c r="N65" s="345">
        <v>-12756559.43889554</v>
      </c>
      <c r="O65" s="303">
        <v>-37638183.652182847</v>
      </c>
      <c r="P65" s="303">
        <v>-66596798.198202893</v>
      </c>
      <c r="Q65" s="10"/>
      <c r="R65" s="10"/>
      <c r="T65" s="3" t="s">
        <v>510</v>
      </c>
    </row>
    <row r="66" spans="2:24">
      <c r="B66" s="3" t="s">
        <v>511</v>
      </c>
      <c r="D66" s="3" t="s">
        <v>210</v>
      </c>
      <c r="H66" s="10"/>
      <c r="I66" s="10"/>
      <c r="J66" s="10"/>
      <c r="K66" s="10"/>
      <c r="L66" s="10"/>
      <c r="M66" s="10"/>
      <c r="N66" s="346"/>
      <c r="O66" s="330"/>
      <c r="P66" s="303">
        <v>2312867.6347511886</v>
      </c>
      <c r="Q66" s="10"/>
      <c r="R66" s="10"/>
      <c r="T66" s="3" t="s">
        <v>510</v>
      </c>
    </row>
    <row r="67" spans="2:24">
      <c r="B67" s="3" t="s">
        <v>500</v>
      </c>
      <c r="D67" s="3" t="s">
        <v>210</v>
      </c>
      <c r="H67" s="10"/>
      <c r="I67" s="10"/>
      <c r="J67" s="10"/>
      <c r="K67" s="10"/>
      <c r="L67" s="10"/>
      <c r="M67" s="10"/>
      <c r="N67" s="346"/>
      <c r="O67" s="330"/>
      <c r="P67" s="303">
        <v>14652295.895247623</v>
      </c>
      <c r="Q67" s="10"/>
      <c r="R67" s="10"/>
      <c r="T67" s="3" t="s">
        <v>510</v>
      </c>
    </row>
    <row r="68" spans="2:24">
      <c r="B68" s="3" t="s">
        <v>501</v>
      </c>
      <c r="D68" s="3" t="s">
        <v>210</v>
      </c>
      <c r="H68" s="10"/>
      <c r="I68" s="10"/>
      <c r="J68" s="10"/>
      <c r="K68" s="10"/>
      <c r="L68" s="10"/>
      <c r="M68" s="10"/>
      <c r="N68" s="345">
        <v>-675841.58940156468</v>
      </c>
      <c r="O68" s="303">
        <v>-2765720.9319584472</v>
      </c>
      <c r="P68" s="303">
        <v>-6393701.1689213878</v>
      </c>
      <c r="Q68" s="10"/>
      <c r="R68" s="10"/>
      <c r="T68" s="3" t="s">
        <v>510</v>
      </c>
    </row>
    <row r="69" spans="2:24">
      <c r="B69" s="3" t="s">
        <v>502</v>
      </c>
      <c r="D69" s="3" t="s">
        <v>210</v>
      </c>
      <c r="H69" s="10"/>
      <c r="I69" s="10"/>
      <c r="J69" s="10"/>
      <c r="K69" s="10"/>
      <c r="L69" s="10"/>
      <c r="M69" s="10"/>
      <c r="N69" s="346"/>
      <c r="O69" s="330"/>
      <c r="P69" s="303">
        <v>45949029.685100175</v>
      </c>
      <c r="Q69" s="10"/>
      <c r="R69" s="10"/>
      <c r="T69" s="3" t="s">
        <v>510</v>
      </c>
    </row>
    <row r="70" spans="2:24">
      <c r="B70" s="3" t="s">
        <v>503</v>
      </c>
      <c r="D70" s="3" t="s">
        <v>210</v>
      </c>
      <c r="H70" s="10"/>
      <c r="I70" s="10"/>
      <c r="J70" s="10"/>
      <c r="K70" s="10"/>
      <c r="L70" s="10"/>
      <c r="M70" s="10"/>
      <c r="N70" s="342"/>
      <c r="O70" s="343"/>
      <c r="P70" s="303">
        <v>6011860.8712883061</v>
      </c>
      <c r="Q70" s="10"/>
      <c r="R70" s="10"/>
      <c r="T70" s="3" t="s">
        <v>510</v>
      </c>
    </row>
    <row r="71" spans="2:24">
      <c r="B71" s="3" t="s">
        <v>504</v>
      </c>
      <c r="D71" s="3" t="s">
        <v>210</v>
      </c>
      <c r="H71" s="10"/>
      <c r="I71" s="10"/>
      <c r="J71" s="10"/>
      <c r="K71" s="10"/>
      <c r="L71" s="10"/>
      <c r="M71" s="10"/>
      <c r="N71" s="345">
        <v>109745.32379785551</v>
      </c>
      <c r="O71" s="343"/>
      <c r="P71" s="343"/>
      <c r="Q71" s="10"/>
      <c r="R71" s="10"/>
      <c r="T71" s="3" t="s">
        <v>510</v>
      </c>
    </row>
    <row r="72" spans="2:24">
      <c r="B72" s="3" t="s">
        <v>505</v>
      </c>
      <c r="D72" s="3" t="s">
        <v>210</v>
      </c>
      <c r="H72" s="10"/>
      <c r="I72" s="10"/>
      <c r="J72" s="10"/>
      <c r="K72" s="10"/>
      <c r="L72" s="10"/>
      <c r="M72" s="10"/>
      <c r="N72" s="342"/>
      <c r="O72" s="343"/>
      <c r="P72" s="303">
        <v>270388092.45989364</v>
      </c>
      <c r="Q72" s="10"/>
      <c r="R72" s="10"/>
      <c r="T72" s="3" t="s">
        <v>510</v>
      </c>
    </row>
    <row r="73" spans="2:24">
      <c r="B73" s="3" t="s">
        <v>506</v>
      </c>
      <c r="D73" s="3" t="s">
        <v>210</v>
      </c>
      <c r="H73" s="10"/>
      <c r="I73" s="10"/>
      <c r="J73" s="10"/>
      <c r="K73" s="10"/>
      <c r="L73" s="10"/>
      <c r="M73" s="10"/>
      <c r="N73" s="10"/>
      <c r="O73" s="303">
        <v>-6747985.4932921315</v>
      </c>
      <c r="P73" s="303">
        <v>1330902.0369378179</v>
      </c>
      <c r="Q73" s="10"/>
      <c r="R73" s="10"/>
      <c r="T73" s="3" t="s">
        <v>510</v>
      </c>
    </row>
    <row r="74" spans="2:24">
      <c r="B74" s="3" t="s">
        <v>507</v>
      </c>
      <c r="D74" s="3" t="s">
        <v>210</v>
      </c>
      <c r="H74" s="10"/>
      <c r="I74" s="10"/>
      <c r="J74" s="10"/>
      <c r="K74" s="10"/>
      <c r="L74" s="10"/>
      <c r="M74" s="10"/>
      <c r="N74" s="342"/>
      <c r="O74" s="343"/>
      <c r="P74" s="303">
        <v>-18229295.814244583</v>
      </c>
      <c r="Q74" s="10"/>
      <c r="R74" s="10"/>
      <c r="T74" s="3" t="s">
        <v>510</v>
      </c>
    </row>
    <row r="75" spans="2:24">
      <c r="D75" s="3" t="s">
        <v>210</v>
      </c>
      <c r="H75" s="178"/>
      <c r="N75" s="341"/>
      <c r="O75" s="341"/>
      <c r="P75" s="341"/>
    </row>
    <row r="76" spans="2:24">
      <c r="B76" s="32" t="s">
        <v>508</v>
      </c>
      <c r="D76" s="3" t="s">
        <v>210</v>
      </c>
      <c r="H76" s="10"/>
      <c r="I76" s="10"/>
      <c r="J76" s="10"/>
      <c r="K76" s="10"/>
      <c r="L76" s="10"/>
      <c r="M76" s="10"/>
      <c r="N76" s="345">
        <v>1017849989.7379037</v>
      </c>
      <c r="O76" s="303">
        <v>1085529066.8157804</v>
      </c>
      <c r="P76" s="303">
        <v>953332523.01764393</v>
      </c>
      <c r="Q76" s="10"/>
      <c r="R76" s="10"/>
      <c r="T76" s="3" t="s">
        <v>510</v>
      </c>
      <c r="X76" s="3" t="s">
        <v>512</v>
      </c>
    </row>
    <row r="77" spans="2:24">
      <c r="H77" s="178"/>
    </row>
    <row r="78" spans="2:24" s="8" customFormat="1">
      <c r="B78" s="8" t="s">
        <v>513</v>
      </c>
    </row>
    <row r="79" spans="2:24">
      <c r="H79" s="178"/>
    </row>
    <row r="80" spans="2:24">
      <c r="B80" s="311" t="s">
        <v>514</v>
      </c>
      <c r="J80" s="165"/>
      <c r="K80" s="165"/>
      <c r="L80" s="165"/>
      <c r="M80" s="165"/>
      <c r="N80" s="333"/>
    </row>
    <row r="81" spans="2:20">
      <c r="B81" s="32" t="s">
        <v>515</v>
      </c>
      <c r="D81" s="3" t="s">
        <v>210</v>
      </c>
      <c r="N81" s="303">
        <v>929870695.57498884</v>
      </c>
      <c r="O81" s="303">
        <v>952373566.40790355</v>
      </c>
      <c r="P81" s="303">
        <v>992563730.91031706</v>
      </c>
      <c r="Q81" s="327">
        <v>971918405.30738235</v>
      </c>
      <c r="R81" s="327">
        <v>951702502.47698867</v>
      </c>
      <c r="S81" s="165"/>
      <c r="T81" s="3" t="s">
        <v>516</v>
      </c>
    </row>
    <row r="82" spans="2:20">
      <c r="B82" s="32" t="s">
        <v>517</v>
      </c>
      <c r="D82" s="3" t="s">
        <v>210</v>
      </c>
      <c r="N82" s="303">
        <v>928922041.52930927</v>
      </c>
      <c r="O82" s="303">
        <v>926321059.81302702</v>
      </c>
      <c r="P82" s="303">
        <v>965411808.53713679</v>
      </c>
      <c r="Q82" s="327">
        <v>945331242.91956425</v>
      </c>
      <c r="R82" s="327">
        <v>925668353.06683719</v>
      </c>
      <c r="S82" s="165"/>
      <c r="T82" s="3" t="s">
        <v>518</v>
      </c>
    </row>
    <row r="83" spans="2:20">
      <c r="H83" s="178"/>
    </row>
    <row r="84" spans="2:20">
      <c r="H84" s="178"/>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C89D6-977C-4043-B9CC-F60F585E2D52}">
  <sheetPr>
    <tabColor rgb="FFCCFFCC"/>
  </sheetPr>
  <dimension ref="A2:J226"/>
  <sheetViews>
    <sheetView showGridLines="0" zoomScale="80" zoomScaleNormal="80" workbookViewId="0">
      <pane ySplit="10" topLeftCell="A11" activePane="bottomLeft" state="frozen"/>
      <selection pane="bottomLeft"/>
    </sheetView>
  </sheetViews>
  <sheetFormatPr defaultColWidth="13.5703125" defaultRowHeight="12.75"/>
  <cols>
    <col min="1" max="1" width="2.5703125" style="3" customWidth="1"/>
    <col min="2" max="2" width="75.5703125" style="3" customWidth="1"/>
    <col min="3" max="3" width="2.5703125" style="3" customWidth="1"/>
    <col min="4" max="4" width="30.5703125" style="3" customWidth="1"/>
    <col min="5" max="5" width="15.5703125" style="3" customWidth="1"/>
    <col min="6" max="16384" width="13.5703125" style="3"/>
  </cols>
  <sheetData>
    <row r="2" spans="1:10" s="12" customFormat="1" ht="18">
      <c r="B2" s="12" t="s">
        <v>519</v>
      </c>
    </row>
    <row r="4" spans="1:10">
      <c r="B4" s="16" t="s">
        <v>300</v>
      </c>
    </row>
    <row r="5" spans="1:10" ht="46.35" customHeight="1">
      <c r="B5" s="373" t="s">
        <v>520</v>
      </c>
      <c r="C5" s="373"/>
      <c r="D5" s="373"/>
      <c r="E5" s="373"/>
    </row>
    <row r="7" spans="1:10" s="8" customFormat="1">
      <c r="A7" s="160"/>
      <c r="B7" s="8" t="s">
        <v>158</v>
      </c>
      <c r="F7" s="52"/>
      <c r="G7" s="52"/>
    </row>
    <row r="8" spans="1:10" s="54" customFormat="1"/>
    <row r="9" spans="1:10" s="145" customFormat="1">
      <c r="A9" s="253"/>
      <c r="B9" s="145" t="s">
        <v>521</v>
      </c>
      <c r="D9" s="145" t="s">
        <v>522</v>
      </c>
      <c r="F9" s="8" t="s">
        <v>202</v>
      </c>
    </row>
    <row r="10" spans="1:10" s="54" customFormat="1"/>
    <row r="11" spans="1:10">
      <c r="B11" s="101" cm="1">
        <f t="array" ref="B11:B102">'13. Desinvesteringen'!B335:B426</f>
        <v>316</v>
      </c>
      <c r="D11" s="254">
        <v>0</v>
      </c>
      <c r="F11" s="3" t="s">
        <v>523</v>
      </c>
      <c r="J11" s="97"/>
    </row>
    <row r="12" spans="1:10">
      <c r="B12" s="101">
        <v>317</v>
      </c>
      <c r="D12" s="254">
        <v>0</v>
      </c>
      <c r="F12" s="3" t="s">
        <v>523</v>
      </c>
      <c r="J12" s="97"/>
    </row>
    <row r="13" spans="1:10">
      <c r="B13" s="101">
        <v>318</v>
      </c>
      <c r="D13" s="254">
        <v>0</v>
      </c>
      <c r="F13" s="3" t="s">
        <v>523</v>
      </c>
      <c r="J13" s="97"/>
    </row>
    <row r="14" spans="1:10">
      <c r="B14" s="101">
        <v>319</v>
      </c>
      <c r="D14" s="254">
        <v>0</v>
      </c>
      <c r="F14" s="3" t="s">
        <v>523</v>
      </c>
      <c r="J14" s="97"/>
    </row>
    <row r="15" spans="1:10">
      <c r="B15" s="101">
        <v>320</v>
      </c>
      <c r="D15" s="254">
        <v>0</v>
      </c>
      <c r="F15" s="3" t="s">
        <v>523</v>
      </c>
      <c r="J15" s="97"/>
    </row>
    <row r="16" spans="1:10">
      <c r="B16" s="101">
        <v>321</v>
      </c>
      <c r="D16" s="254">
        <v>0</v>
      </c>
      <c r="F16" s="3" t="s">
        <v>523</v>
      </c>
      <c r="J16" s="97"/>
    </row>
    <row r="17" spans="2:10">
      <c r="B17" s="101">
        <v>322</v>
      </c>
      <c r="D17" s="254">
        <v>0</v>
      </c>
      <c r="F17" s="3" t="s">
        <v>523</v>
      </c>
      <c r="J17" s="97"/>
    </row>
    <row r="18" spans="2:10">
      <c r="B18" s="101">
        <v>323</v>
      </c>
      <c r="D18" s="157">
        <v>4800.0618690721003</v>
      </c>
      <c r="F18" s="3" t="s">
        <v>523</v>
      </c>
      <c r="J18" s="97"/>
    </row>
    <row r="19" spans="2:10">
      <c r="B19" s="101">
        <v>324</v>
      </c>
      <c r="D19" s="157">
        <v>7362.4523493487277</v>
      </c>
      <c r="F19" s="3" t="s">
        <v>523</v>
      </c>
      <c r="J19" s="97"/>
    </row>
    <row r="20" spans="2:10">
      <c r="B20" s="101">
        <v>325</v>
      </c>
      <c r="D20" s="157">
        <v>19106.465971183679</v>
      </c>
      <c r="F20" s="3" t="s">
        <v>523</v>
      </c>
      <c r="J20" s="97"/>
    </row>
    <row r="21" spans="2:10">
      <c r="B21" s="101">
        <v>326</v>
      </c>
      <c r="D21" s="157">
        <v>34361.047919882221</v>
      </c>
      <c r="F21" s="3" t="s">
        <v>523</v>
      </c>
      <c r="J21" s="97"/>
    </row>
    <row r="22" spans="2:10">
      <c r="B22" s="101">
        <v>327</v>
      </c>
      <c r="D22" s="157">
        <v>24689.78297700132</v>
      </c>
      <c r="F22" s="3" t="s">
        <v>523</v>
      </c>
      <c r="J22" s="97"/>
    </row>
    <row r="23" spans="2:10">
      <c r="B23" s="101">
        <v>328</v>
      </c>
      <c r="D23" s="157">
        <v>84795.96142136406</v>
      </c>
      <c r="F23" s="3" t="s">
        <v>523</v>
      </c>
      <c r="J23" s="97"/>
    </row>
    <row r="24" spans="2:10" ht="12" customHeight="1">
      <c r="B24" s="101">
        <v>329</v>
      </c>
      <c r="D24" s="157">
        <v>73143.543504977206</v>
      </c>
      <c r="F24" s="3" t="s">
        <v>523</v>
      </c>
      <c r="J24" s="97"/>
    </row>
    <row r="25" spans="2:10">
      <c r="B25" s="101">
        <v>330</v>
      </c>
      <c r="D25" s="157">
        <v>28650.688160986421</v>
      </c>
      <c r="F25" s="3" t="s">
        <v>523</v>
      </c>
      <c r="J25" s="97"/>
    </row>
    <row r="26" spans="2:10">
      <c r="B26" s="101">
        <v>331</v>
      </c>
      <c r="D26" s="157">
        <v>22915.340357348177</v>
      </c>
      <c r="F26" s="3" t="s">
        <v>523</v>
      </c>
      <c r="J26" s="97"/>
    </row>
    <row r="27" spans="2:10">
      <c r="B27" s="101">
        <v>332</v>
      </c>
      <c r="D27" s="157">
        <v>52322.526677778427</v>
      </c>
      <c r="F27" s="3" t="s">
        <v>523</v>
      </c>
      <c r="J27" s="97"/>
    </row>
    <row r="28" spans="2:10">
      <c r="B28" s="101">
        <v>333</v>
      </c>
      <c r="D28" s="157">
        <v>22168.241432612802</v>
      </c>
      <c r="F28" s="3" t="s">
        <v>523</v>
      </c>
      <c r="J28" s="97"/>
    </row>
    <row r="29" spans="2:10">
      <c r="B29" s="101">
        <v>334</v>
      </c>
      <c r="D29" s="157">
        <v>74293.951826154895</v>
      </c>
      <c r="F29" s="3" t="s">
        <v>523</v>
      </c>
      <c r="J29" s="97"/>
    </row>
    <row r="30" spans="2:10">
      <c r="B30" s="101">
        <v>335</v>
      </c>
      <c r="D30" s="157">
        <v>357.48421114725051</v>
      </c>
      <c r="F30" s="3" t="s">
        <v>523</v>
      </c>
      <c r="J30" s="97"/>
    </row>
    <row r="31" spans="2:10">
      <c r="B31" s="101">
        <v>336</v>
      </c>
      <c r="D31" s="157">
        <v>38915.650783577308</v>
      </c>
      <c r="F31" s="3" t="s">
        <v>523</v>
      </c>
      <c r="J31" s="97"/>
    </row>
    <row r="32" spans="2:10">
      <c r="B32" s="101">
        <v>337</v>
      </c>
      <c r="D32" s="157">
        <v>22545.342886393813</v>
      </c>
      <c r="F32" s="3" t="s">
        <v>523</v>
      </c>
      <c r="J32" s="97"/>
    </row>
    <row r="33" spans="2:10">
      <c r="B33" s="101">
        <v>338</v>
      </c>
      <c r="D33" s="157">
        <v>91128.347042326975</v>
      </c>
      <c r="F33" s="3" t="s">
        <v>523</v>
      </c>
      <c r="J33" s="97"/>
    </row>
    <row r="34" spans="2:10">
      <c r="B34" s="101">
        <v>339</v>
      </c>
      <c r="D34" s="157">
        <v>19475.506076320318</v>
      </c>
      <c r="F34" s="3" t="s">
        <v>523</v>
      </c>
      <c r="J34" s="97"/>
    </row>
    <row r="35" spans="2:10">
      <c r="B35" s="101">
        <v>340</v>
      </c>
      <c r="D35" s="157">
        <v>4265.7894840755598</v>
      </c>
      <c r="F35" s="3" t="s">
        <v>523</v>
      </c>
      <c r="J35" s="97"/>
    </row>
    <row r="36" spans="2:10">
      <c r="B36" s="101">
        <v>341</v>
      </c>
      <c r="D36" s="157">
        <v>6065.0353725967525</v>
      </c>
      <c r="F36" s="3" t="s">
        <v>523</v>
      </c>
      <c r="J36" s="97"/>
    </row>
    <row r="37" spans="2:10">
      <c r="B37" s="101">
        <v>342</v>
      </c>
      <c r="D37" s="157">
        <v>3963.0132452867715</v>
      </c>
      <c r="F37" s="3" t="s">
        <v>523</v>
      </c>
      <c r="J37" s="97"/>
    </row>
    <row r="38" spans="2:10">
      <c r="B38" s="101">
        <v>343</v>
      </c>
      <c r="D38" s="157">
        <v>99386.826026262308</v>
      </c>
      <c r="F38" s="3" t="s">
        <v>523</v>
      </c>
      <c r="J38" s="97"/>
    </row>
    <row r="39" spans="2:10">
      <c r="B39" s="101">
        <v>344</v>
      </c>
      <c r="D39" s="157">
        <v>21724.935672167638</v>
      </c>
      <c r="F39" s="3" t="s">
        <v>523</v>
      </c>
      <c r="J39" s="97"/>
    </row>
    <row r="40" spans="2:10">
      <c r="B40" s="101">
        <v>345</v>
      </c>
      <c r="D40" s="157">
        <v>354150.64233630133</v>
      </c>
      <c r="F40" s="3" t="s">
        <v>523</v>
      </c>
      <c r="J40" s="97"/>
    </row>
    <row r="41" spans="2:10">
      <c r="B41" s="101">
        <v>346</v>
      </c>
      <c r="D41" s="157">
        <v>152476.71374613314</v>
      </c>
      <c r="F41" s="3" t="s">
        <v>523</v>
      </c>
      <c r="J41" s="97"/>
    </row>
    <row r="42" spans="2:10">
      <c r="B42" s="101">
        <v>347</v>
      </c>
      <c r="D42" s="157">
        <v>56089.001773568591</v>
      </c>
      <c r="F42" s="3" t="s">
        <v>523</v>
      </c>
      <c r="J42" s="97"/>
    </row>
    <row r="43" spans="2:10">
      <c r="B43" s="101">
        <v>348</v>
      </c>
      <c r="D43" s="157">
        <v>89195.270846924876</v>
      </c>
      <c r="F43" s="3" t="s">
        <v>523</v>
      </c>
      <c r="J43" s="97"/>
    </row>
    <row r="44" spans="2:10">
      <c r="B44" s="101">
        <v>349</v>
      </c>
      <c r="D44" s="157">
        <v>160239.08891040052</v>
      </c>
      <c r="F44" s="3" t="s">
        <v>523</v>
      </c>
      <c r="J44" s="97"/>
    </row>
    <row r="45" spans="2:10">
      <c r="B45" s="101">
        <v>350</v>
      </c>
      <c r="D45" s="254">
        <v>0</v>
      </c>
      <c r="F45" s="3" t="s">
        <v>523</v>
      </c>
      <c r="J45" s="97"/>
    </row>
    <row r="46" spans="2:10">
      <c r="B46" s="101">
        <v>351</v>
      </c>
      <c r="D46" s="254">
        <v>0</v>
      </c>
      <c r="F46" s="3" t="s">
        <v>523</v>
      </c>
      <c r="J46" s="97"/>
    </row>
    <row r="47" spans="2:10">
      <c r="B47" s="101">
        <v>352</v>
      </c>
      <c r="D47" s="254">
        <v>0</v>
      </c>
      <c r="F47" s="3" t="s">
        <v>523</v>
      </c>
      <c r="J47" s="97"/>
    </row>
    <row r="48" spans="2:10">
      <c r="B48" s="101">
        <v>353</v>
      </c>
      <c r="D48" s="254">
        <v>0</v>
      </c>
      <c r="F48" s="3" t="s">
        <v>523</v>
      </c>
      <c r="J48" s="97"/>
    </row>
    <row r="49" spans="2:10">
      <c r="B49" s="101">
        <v>354</v>
      </c>
      <c r="D49" s="254">
        <v>0</v>
      </c>
      <c r="F49" s="3" t="s">
        <v>523</v>
      </c>
      <c r="J49" s="97"/>
    </row>
    <row r="50" spans="2:10">
      <c r="B50" s="101">
        <v>355</v>
      </c>
      <c r="D50" s="254">
        <v>0</v>
      </c>
      <c r="F50" s="3" t="s">
        <v>523</v>
      </c>
      <c r="J50" s="97"/>
    </row>
    <row r="51" spans="2:10">
      <c r="B51" s="101">
        <v>356</v>
      </c>
      <c r="D51" s="254">
        <v>0</v>
      </c>
      <c r="F51" s="3" t="s">
        <v>523</v>
      </c>
      <c r="J51" s="97"/>
    </row>
    <row r="52" spans="2:10">
      <c r="B52" s="101">
        <v>357</v>
      </c>
      <c r="D52" s="254">
        <v>0</v>
      </c>
      <c r="F52" s="3" t="s">
        <v>523</v>
      </c>
      <c r="J52" s="97"/>
    </row>
    <row r="53" spans="2:10">
      <c r="B53" s="101">
        <v>358</v>
      </c>
      <c r="D53" s="254">
        <v>0</v>
      </c>
      <c r="F53" s="3" t="s">
        <v>523</v>
      </c>
      <c r="J53" s="97"/>
    </row>
    <row r="54" spans="2:10">
      <c r="B54" s="101">
        <v>359</v>
      </c>
      <c r="D54" s="254">
        <v>0</v>
      </c>
      <c r="F54" s="3" t="s">
        <v>523</v>
      </c>
      <c r="J54" s="97"/>
    </row>
    <row r="55" spans="2:10">
      <c r="B55" s="101">
        <v>360</v>
      </c>
      <c r="D55" s="254">
        <v>0</v>
      </c>
      <c r="F55" s="3" t="s">
        <v>523</v>
      </c>
      <c r="J55" s="97"/>
    </row>
    <row r="56" spans="2:10">
      <c r="B56" s="101">
        <v>361</v>
      </c>
      <c r="D56" s="254">
        <v>0</v>
      </c>
      <c r="F56" s="3" t="s">
        <v>523</v>
      </c>
      <c r="J56" s="97"/>
    </row>
    <row r="57" spans="2:10">
      <c r="B57" s="101">
        <v>362</v>
      </c>
      <c r="D57" s="254">
        <v>0</v>
      </c>
      <c r="F57" s="3" t="s">
        <v>523</v>
      </c>
      <c r="J57" s="97"/>
    </row>
    <row r="58" spans="2:10">
      <c r="B58" s="101">
        <v>363</v>
      </c>
      <c r="D58" s="254">
        <v>0</v>
      </c>
      <c r="F58" s="3" t="s">
        <v>523</v>
      </c>
      <c r="J58" s="97"/>
    </row>
    <row r="59" spans="2:10">
      <c r="B59" s="101">
        <v>364</v>
      </c>
      <c r="D59" s="254">
        <v>0</v>
      </c>
      <c r="F59" s="3" t="s">
        <v>523</v>
      </c>
      <c r="J59" s="97"/>
    </row>
    <row r="60" spans="2:10">
      <c r="B60" s="101">
        <v>365</v>
      </c>
      <c r="D60" s="254">
        <v>0</v>
      </c>
      <c r="F60" s="3" t="s">
        <v>523</v>
      </c>
      <c r="J60" s="97"/>
    </row>
    <row r="61" spans="2:10">
      <c r="B61" s="101">
        <v>366</v>
      </c>
      <c r="D61" s="254">
        <v>0</v>
      </c>
      <c r="F61" s="3" t="s">
        <v>523</v>
      </c>
      <c r="J61" s="97"/>
    </row>
    <row r="62" spans="2:10">
      <c r="B62" s="101">
        <v>367</v>
      </c>
      <c r="D62" s="254">
        <v>0</v>
      </c>
      <c r="F62" s="3" t="s">
        <v>523</v>
      </c>
      <c r="J62" s="97"/>
    </row>
    <row r="63" spans="2:10">
      <c r="B63" s="101">
        <v>368</v>
      </c>
      <c r="D63" s="254">
        <v>0</v>
      </c>
      <c r="F63" s="3" t="s">
        <v>523</v>
      </c>
      <c r="J63" s="97"/>
    </row>
    <row r="64" spans="2:10">
      <c r="B64" s="101">
        <v>369</v>
      </c>
      <c r="D64" s="254">
        <v>0</v>
      </c>
      <c r="F64" s="3" t="s">
        <v>523</v>
      </c>
      <c r="J64" s="97"/>
    </row>
    <row r="65" spans="2:10">
      <c r="B65" s="101">
        <v>370</v>
      </c>
      <c r="D65" s="254">
        <v>0</v>
      </c>
      <c r="F65" s="3" t="s">
        <v>523</v>
      </c>
      <c r="J65" s="97"/>
    </row>
    <row r="66" spans="2:10">
      <c r="B66" s="101">
        <v>371</v>
      </c>
      <c r="D66" s="157">
        <v>646.89002615775189</v>
      </c>
      <c r="F66" s="3" t="s">
        <v>523</v>
      </c>
      <c r="J66" s="97"/>
    </row>
    <row r="67" spans="2:10">
      <c r="B67" s="101">
        <v>372</v>
      </c>
      <c r="D67" s="157">
        <v>1357.7574875549008</v>
      </c>
      <c r="F67" s="3" t="s">
        <v>523</v>
      </c>
      <c r="J67" s="97"/>
    </row>
    <row r="68" spans="2:10">
      <c r="B68" s="101">
        <v>373</v>
      </c>
      <c r="D68" s="157">
        <v>7195.5569834638591</v>
      </c>
      <c r="F68" s="3" t="s">
        <v>523</v>
      </c>
      <c r="J68" s="97"/>
    </row>
    <row r="69" spans="2:10">
      <c r="B69" s="101">
        <v>374</v>
      </c>
      <c r="D69" s="157">
        <v>11931.605633190833</v>
      </c>
      <c r="F69" s="3" t="s">
        <v>523</v>
      </c>
      <c r="J69" s="97"/>
    </row>
    <row r="70" spans="2:10">
      <c r="B70" s="101">
        <v>375</v>
      </c>
      <c r="D70" s="157">
        <v>4008.6360537194205</v>
      </c>
      <c r="F70" s="3" t="s">
        <v>523</v>
      </c>
      <c r="J70" s="97"/>
    </row>
    <row r="71" spans="2:10">
      <c r="B71" s="101">
        <v>376</v>
      </c>
      <c r="D71" s="157">
        <v>4682.8462589200817</v>
      </c>
      <c r="F71" s="3" t="s">
        <v>523</v>
      </c>
      <c r="J71" s="97"/>
    </row>
    <row r="72" spans="2:10">
      <c r="B72" s="101">
        <v>377</v>
      </c>
      <c r="D72" s="157">
        <v>4626.8552263726942</v>
      </c>
      <c r="F72" s="3" t="s">
        <v>523</v>
      </c>
      <c r="J72" s="97"/>
    </row>
    <row r="73" spans="2:10">
      <c r="B73" s="101">
        <v>378</v>
      </c>
      <c r="D73" s="157">
        <v>4611.6740310663999</v>
      </c>
      <c r="F73" s="3" t="s">
        <v>523</v>
      </c>
      <c r="J73" s="97"/>
    </row>
    <row r="74" spans="2:10">
      <c r="B74" s="101">
        <v>379</v>
      </c>
      <c r="D74" s="157">
        <v>19084.802391040361</v>
      </c>
      <c r="F74" s="3" t="s">
        <v>523</v>
      </c>
      <c r="J74" s="97"/>
    </row>
    <row r="75" spans="2:10">
      <c r="B75" s="101">
        <v>380</v>
      </c>
      <c r="D75" s="157">
        <v>7912.0882258856245</v>
      </c>
      <c r="F75" s="3" t="s">
        <v>523</v>
      </c>
      <c r="J75" s="97"/>
    </row>
    <row r="76" spans="2:10">
      <c r="B76" s="101">
        <v>381</v>
      </c>
      <c r="D76" s="157">
        <v>204757.05379307119</v>
      </c>
      <c r="F76" s="3" t="s">
        <v>523</v>
      </c>
      <c r="J76" s="97"/>
    </row>
    <row r="77" spans="2:10">
      <c r="B77" s="101">
        <v>382</v>
      </c>
      <c r="D77" s="157">
        <v>114014.92388584625</v>
      </c>
      <c r="F77" s="3" t="s">
        <v>523</v>
      </c>
      <c r="J77" s="97"/>
    </row>
    <row r="78" spans="2:10">
      <c r="B78" s="101">
        <v>383</v>
      </c>
      <c r="D78" s="157">
        <v>32772.828513993481</v>
      </c>
      <c r="F78" s="3" t="s">
        <v>523</v>
      </c>
      <c r="J78" s="97"/>
    </row>
    <row r="79" spans="2:10">
      <c r="B79" s="101">
        <v>384</v>
      </c>
      <c r="D79" s="254">
        <v>0</v>
      </c>
      <c r="F79" s="3" t="s">
        <v>523</v>
      </c>
      <c r="J79" s="97"/>
    </row>
    <row r="80" spans="2:10">
      <c r="B80" s="101">
        <v>385</v>
      </c>
      <c r="D80" s="254">
        <v>0</v>
      </c>
      <c r="F80" s="3" t="s">
        <v>523</v>
      </c>
      <c r="J80" s="97"/>
    </row>
    <row r="81" spans="2:10">
      <c r="B81" s="101">
        <v>386</v>
      </c>
      <c r="D81" s="254">
        <v>0</v>
      </c>
      <c r="F81" s="3" t="s">
        <v>523</v>
      </c>
      <c r="J81" s="97"/>
    </row>
    <row r="82" spans="2:10">
      <c r="B82" s="101">
        <v>387</v>
      </c>
      <c r="D82" s="254">
        <v>0</v>
      </c>
      <c r="F82" s="3" t="s">
        <v>523</v>
      </c>
      <c r="J82" s="97"/>
    </row>
    <row r="83" spans="2:10">
      <c r="B83" s="101">
        <v>388</v>
      </c>
      <c r="D83" s="157">
        <v>4540.0402775800039</v>
      </c>
      <c r="F83" s="3" t="s">
        <v>523</v>
      </c>
      <c r="J83" s="97"/>
    </row>
    <row r="84" spans="2:10">
      <c r="B84" s="101">
        <v>389</v>
      </c>
      <c r="D84" s="157">
        <v>89847.095733059148</v>
      </c>
      <c r="F84" s="3" t="s">
        <v>523</v>
      </c>
      <c r="J84" s="97"/>
    </row>
    <row r="85" spans="2:10">
      <c r="B85" s="101">
        <v>390</v>
      </c>
      <c r="D85" s="254">
        <v>0</v>
      </c>
      <c r="F85" s="3" t="s">
        <v>523</v>
      </c>
      <c r="J85" s="97"/>
    </row>
    <row r="86" spans="2:10">
      <c r="B86" s="101">
        <v>391</v>
      </c>
      <c r="D86" s="157">
        <v>614953.64546122367</v>
      </c>
      <c r="F86" s="3" t="s">
        <v>523</v>
      </c>
      <c r="J86" s="97"/>
    </row>
    <row r="87" spans="2:10">
      <c r="B87" s="101">
        <v>392</v>
      </c>
      <c r="D87" s="157">
        <v>61437.139832305947</v>
      </c>
      <c r="F87" s="3" t="s">
        <v>523</v>
      </c>
      <c r="J87" s="97"/>
    </row>
    <row r="88" spans="2:10">
      <c r="B88" s="101">
        <v>393</v>
      </c>
      <c r="D88" s="254">
        <v>0</v>
      </c>
      <c r="F88" s="3" t="s">
        <v>523</v>
      </c>
      <c r="J88" s="97"/>
    </row>
    <row r="89" spans="2:10">
      <c r="B89" s="101">
        <v>394</v>
      </c>
      <c r="D89" s="157">
        <v>27710.301790765967</v>
      </c>
      <c r="F89" s="3" t="s">
        <v>523</v>
      </c>
      <c r="J89" s="97"/>
    </row>
    <row r="90" spans="2:10">
      <c r="B90" s="101">
        <v>395</v>
      </c>
      <c r="D90" s="157">
        <v>9353.7976978691713</v>
      </c>
      <c r="F90" s="3" t="s">
        <v>523</v>
      </c>
      <c r="J90" s="97"/>
    </row>
    <row r="91" spans="2:10">
      <c r="B91" s="101">
        <v>396</v>
      </c>
      <c r="D91" s="157">
        <v>27670.188323616749</v>
      </c>
      <c r="F91" s="3" t="s">
        <v>523</v>
      </c>
      <c r="J91" s="97"/>
    </row>
    <row r="92" spans="2:10">
      <c r="B92" s="101">
        <v>397</v>
      </c>
      <c r="D92" s="157">
        <v>65069.242178936642</v>
      </c>
      <c r="F92" s="3" t="s">
        <v>523</v>
      </c>
      <c r="J92" s="97"/>
    </row>
    <row r="93" spans="2:10">
      <c r="B93" s="101">
        <v>398</v>
      </c>
      <c r="D93" s="254">
        <v>0</v>
      </c>
      <c r="F93" s="3" t="s">
        <v>523</v>
      </c>
      <c r="J93" s="97"/>
    </row>
    <row r="94" spans="2:10">
      <c r="B94" s="101">
        <v>399</v>
      </c>
      <c r="D94" s="254">
        <v>0</v>
      </c>
      <c r="F94" s="3" t="s">
        <v>523</v>
      </c>
      <c r="J94" s="97"/>
    </row>
    <row r="95" spans="2:10">
      <c r="B95" s="101">
        <v>400</v>
      </c>
      <c r="D95" s="254">
        <v>0</v>
      </c>
      <c r="F95" s="3" t="s">
        <v>523</v>
      </c>
      <c r="J95" s="97"/>
    </row>
    <row r="96" spans="2:10">
      <c r="B96" s="101">
        <v>401</v>
      </c>
      <c r="D96" s="254">
        <v>0</v>
      </c>
      <c r="F96" s="3" t="s">
        <v>523</v>
      </c>
      <c r="J96" s="97"/>
    </row>
    <row r="97" spans="2:10">
      <c r="B97" s="101">
        <v>402</v>
      </c>
      <c r="D97" s="254">
        <v>0</v>
      </c>
      <c r="F97" s="3" t="s">
        <v>523</v>
      </c>
      <c r="J97" s="97"/>
    </row>
    <row r="98" spans="2:10">
      <c r="B98" s="101">
        <v>403</v>
      </c>
      <c r="D98" s="254">
        <v>0</v>
      </c>
      <c r="F98" s="3" t="s">
        <v>523</v>
      </c>
      <c r="J98" s="97"/>
    </row>
    <row r="99" spans="2:10">
      <c r="B99" s="101">
        <v>404</v>
      </c>
      <c r="D99" s="254">
        <v>0</v>
      </c>
      <c r="F99" s="3" t="s">
        <v>523</v>
      </c>
      <c r="J99" s="97"/>
    </row>
    <row r="100" spans="2:10">
      <c r="B100" s="101">
        <v>405</v>
      </c>
      <c r="D100" s="157">
        <v>3006.4882057138966</v>
      </c>
      <c r="F100" s="3" t="s">
        <v>523</v>
      </c>
      <c r="J100" s="97"/>
    </row>
    <row r="101" spans="2:10">
      <c r="B101" s="101">
        <v>406</v>
      </c>
      <c r="D101" s="157">
        <v>303439.87492153718</v>
      </c>
      <c r="F101" s="3" t="s">
        <v>523</v>
      </c>
      <c r="J101" s="97"/>
    </row>
    <row r="102" spans="2:10">
      <c r="B102" s="101">
        <v>407</v>
      </c>
      <c r="D102" s="254">
        <v>0</v>
      </c>
      <c r="F102" s="3" t="s">
        <v>523</v>
      </c>
      <c r="J102" s="97"/>
    </row>
    <row r="103" spans="2:10">
      <c r="B103" s="141">
        <v>408</v>
      </c>
      <c r="D103" s="301">
        <v>0</v>
      </c>
      <c r="F103" s="3" t="s">
        <v>524</v>
      </c>
      <c r="J103" s="97"/>
    </row>
    <row r="104" spans="2:10">
      <c r="B104" s="141">
        <v>409</v>
      </c>
      <c r="D104" s="301">
        <v>0</v>
      </c>
      <c r="F104" s="3" t="s">
        <v>524</v>
      </c>
      <c r="J104" s="97"/>
    </row>
    <row r="105" spans="2:10">
      <c r="B105" s="141">
        <v>410</v>
      </c>
      <c r="D105" s="301">
        <v>0</v>
      </c>
      <c r="F105" s="3" t="s">
        <v>524</v>
      </c>
      <c r="J105" s="97"/>
    </row>
    <row r="106" spans="2:10">
      <c r="B106" s="141">
        <v>411</v>
      </c>
      <c r="D106" s="301">
        <v>0</v>
      </c>
      <c r="F106" s="3" t="s">
        <v>524</v>
      </c>
      <c r="J106" s="97"/>
    </row>
    <row r="107" spans="2:10">
      <c r="B107" s="141">
        <v>412</v>
      </c>
      <c r="D107" s="301">
        <v>0</v>
      </c>
      <c r="F107" s="3" t="s">
        <v>524</v>
      </c>
      <c r="J107" s="97"/>
    </row>
    <row r="108" spans="2:10">
      <c r="B108" s="141">
        <v>413</v>
      </c>
      <c r="D108" s="301">
        <v>0</v>
      </c>
      <c r="F108" s="3" t="s">
        <v>524</v>
      </c>
      <c r="J108" s="97"/>
    </row>
    <row r="109" spans="2:10">
      <c r="B109" s="141">
        <v>414</v>
      </c>
      <c r="D109" s="301">
        <v>4066.6917785254955</v>
      </c>
      <c r="F109" s="3" t="s">
        <v>524</v>
      </c>
      <c r="J109" s="97"/>
    </row>
    <row r="110" spans="2:10">
      <c r="B110" s="141">
        <v>415</v>
      </c>
      <c r="D110" s="301">
        <v>72313.792532278865</v>
      </c>
      <c r="F110" s="3" t="s">
        <v>524</v>
      </c>
      <c r="J110" s="97"/>
    </row>
    <row r="111" spans="2:10">
      <c r="B111" s="141">
        <v>416</v>
      </c>
      <c r="D111" s="301">
        <v>39219.604478837689</v>
      </c>
      <c r="F111" s="3" t="s">
        <v>524</v>
      </c>
    </row>
    <row r="112" spans="2:10">
      <c r="B112" s="141">
        <v>417</v>
      </c>
      <c r="D112" s="301">
        <v>69808.707803642814</v>
      </c>
      <c r="F112" s="3" t="s">
        <v>524</v>
      </c>
    </row>
    <row r="113" spans="2:6">
      <c r="B113" s="141">
        <v>418</v>
      </c>
      <c r="D113" s="301">
        <v>38586.635084201873</v>
      </c>
      <c r="F113" s="3" t="s">
        <v>524</v>
      </c>
    </row>
    <row r="114" spans="2:6">
      <c r="B114" s="141">
        <v>419</v>
      </c>
      <c r="D114" s="301">
        <v>21904.077054372625</v>
      </c>
      <c r="F114" s="3" t="s">
        <v>524</v>
      </c>
    </row>
    <row r="115" spans="2:6">
      <c r="B115" s="141">
        <v>420</v>
      </c>
      <c r="D115" s="301">
        <v>17162.736023996706</v>
      </c>
      <c r="F115" s="3" t="s">
        <v>524</v>
      </c>
    </row>
    <row r="116" spans="2:6">
      <c r="B116" s="141">
        <v>421</v>
      </c>
      <c r="D116" s="301">
        <v>2951.3714473540831</v>
      </c>
      <c r="F116" s="3" t="s">
        <v>524</v>
      </c>
    </row>
    <row r="117" spans="2:6">
      <c r="B117" s="141">
        <v>422</v>
      </c>
      <c r="D117" s="301">
        <v>1042.7959463378704</v>
      </c>
      <c r="F117" s="3" t="s">
        <v>524</v>
      </c>
    </row>
    <row r="118" spans="2:6">
      <c r="B118" s="141">
        <v>423</v>
      </c>
      <c r="D118" s="301">
        <v>1583.1020339233444</v>
      </c>
      <c r="F118" s="3" t="s">
        <v>524</v>
      </c>
    </row>
    <row r="119" spans="2:6">
      <c r="B119" s="141">
        <v>424</v>
      </c>
      <c r="D119" s="301">
        <v>7373.2798573001292</v>
      </c>
      <c r="F119" s="3" t="s">
        <v>524</v>
      </c>
    </row>
    <row r="120" spans="2:6">
      <c r="B120" s="141">
        <v>425</v>
      </c>
      <c r="D120" s="301">
        <v>138596.0081293541</v>
      </c>
      <c r="F120" s="3" t="s">
        <v>524</v>
      </c>
    </row>
    <row r="121" spans="2:6">
      <c r="B121" s="141">
        <v>426</v>
      </c>
      <c r="D121" s="301">
        <v>0</v>
      </c>
      <c r="F121" s="3" t="s">
        <v>524</v>
      </c>
    </row>
    <row r="122" spans="2:6">
      <c r="B122" s="141">
        <v>427</v>
      </c>
      <c r="D122" s="301">
        <v>30711.765477463152</v>
      </c>
      <c r="F122" s="3" t="s">
        <v>524</v>
      </c>
    </row>
    <row r="123" spans="2:6">
      <c r="B123" s="141">
        <v>428</v>
      </c>
      <c r="D123" s="301">
        <v>13771.568761085329</v>
      </c>
      <c r="F123" s="3" t="s">
        <v>524</v>
      </c>
    </row>
    <row r="124" spans="2:6">
      <c r="B124" s="141">
        <v>429</v>
      </c>
      <c r="D124" s="301">
        <v>38953.348948547842</v>
      </c>
      <c r="F124" s="3" t="s">
        <v>524</v>
      </c>
    </row>
    <row r="125" spans="2:6">
      <c r="B125" s="141">
        <v>430</v>
      </c>
      <c r="D125" s="301">
        <v>49700.604054063915</v>
      </c>
      <c r="F125" s="3" t="s">
        <v>524</v>
      </c>
    </row>
    <row r="126" spans="2:6">
      <c r="B126" s="141">
        <v>431</v>
      </c>
      <c r="D126" s="301">
        <v>9176.6384417978097</v>
      </c>
      <c r="F126" s="3" t="s">
        <v>524</v>
      </c>
    </row>
    <row r="127" spans="2:6">
      <c r="B127" s="141">
        <v>432</v>
      </c>
      <c r="D127" s="301">
        <v>350173.006424536</v>
      </c>
      <c r="F127" s="3" t="s">
        <v>524</v>
      </c>
    </row>
    <row r="128" spans="2:6">
      <c r="B128" s="141">
        <v>433</v>
      </c>
      <c r="D128" s="301">
        <v>16791.944833574824</v>
      </c>
      <c r="F128" s="3" t="s">
        <v>524</v>
      </c>
    </row>
    <row r="129" spans="2:6">
      <c r="B129" s="141">
        <v>434</v>
      </c>
      <c r="D129" s="301">
        <v>368844.5346481328</v>
      </c>
      <c r="F129" s="3" t="s">
        <v>524</v>
      </c>
    </row>
    <row r="130" spans="2:6">
      <c r="B130" s="141">
        <v>435</v>
      </c>
      <c r="D130" s="301">
        <v>0</v>
      </c>
      <c r="F130" s="3" t="s">
        <v>524</v>
      </c>
    </row>
    <row r="131" spans="2:6">
      <c r="B131" s="141">
        <v>436</v>
      </c>
      <c r="D131" s="301">
        <v>0</v>
      </c>
      <c r="F131" s="3" t="s">
        <v>524</v>
      </c>
    </row>
    <row r="132" spans="2:6">
      <c r="B132" s="141">
        <v>437</v>
      </c>
      <c r="D132" s="301">
        <v>0</v>
      </c>
      <c r="F132" s="3" t="s">
        <v>524</v>
      </c>
    </row>
    <row r="133" spans="2:6">
      <c r="B133" s="141">
        <v>438</v>
      </c>
      <c r="D133" s="301">
        <v>0</v>
      </c>
      <c r="F133" s="3" t="s">
        <v>524</v>
      </c>
    </row>
    <row r="134" spans="2:6">
      <c r="B134" s="141">
        <v>439</v>
      </c>
      <c r="D134" s="301">
        <v>0</v>
      </c>
      <c r="F134" s="3" t="s">
        <v>524</v>
      </c>
    </row>
    <row r="135" spans="2:6">
      <c r="B135" s="141">
        <v>440</v>
      </c>
      <c r="D135" s="301">
        <v>0</v>
      </c>
      <c r="F135" s="3" t="s">
        <v>524</v>
      </c>
    </row>
    <row r="136" spans="2:6">
      <c r="B136" s="141">
        <v>441</v>
      </c>
      <c r="D136" s="301">
        <v>0</v>
      </c>
      <c r="F136" s="3" t="s">
        <v>524</v>
      </c>
    </row>
    <row r="137" spans="2:6">
      <c r="B137" s="141">
        <v>442</v>
      </c>
      <c r="D137" s="301">
        <v>0</v>
      </c>
      <c r="F137" s="3" t="s">
        <v>524</v>
      </c>
    </row>
    <row r="138" spans="2:6">
      <c r="B138" s="141">
        <v>443</v>
      </c>
      <c r="D138" s="301">
        <v>0</v>
      </c>
      <c r="F138" s="3" t="s">
        <v>524</v>
      </c>
    </row>
    <row r="139" spans="2:6">
      <c r="B139" s="141">
        <v>444</v>
      </c>
      <c r="D139" s="301">
        <v>0</v>
      </c>
      <c r="F139" s="3" t="s">
        <v>524</v>
      </c>
    </row>
    <row r="140" spans="2:6">
      <c r="B140" s="141">
        <v>445</v>
      </c>
      <c r="D140" s="301">
        <v>0</v>
      </c>
      <c r="F140" s="3" t="s">
        <v>524</v>
      </c>
    </row>
    <row r="141" spans="2:6">
      <c r="B141" s="141">
        <v>446</v>
      </c>
      <c r="D141" s="301">
        <v>0</v>
      </c>
      <c r="F141" s="3" t="s">
        <v>524</v>
      </c>
    </row>
    <row r="142" spans="2:6">
      <c r="B142" s="141">
        <v>447</v>
      </c>
      <c r="D142" s="301">
        <v>0</v>
      </c>
      <c r="F142" s="3" t="s">
        <v>524</v>
      </c>
    </row>
    <row r="143" spans="2:6">
      <c r="B143" s="141">
        <v>448</v>
      </c>
      <c r="D143" s="301">
        <v>0</v>
      </c>
      <c r="F143" s="3" t="s">
        <v>524</v>
      </c>
    </row>
    <row r="144" spans="2:6">
      <c r="B144" s="141">
        <v>449</v>
      </c>
      <c r="D144" s="301">
        <v>0</v>
      </c>
      <c r="F144" s="3" t="s">
        <v>524</v>
      </c>
    </row>
    <row r="145" spans="2:6">
      <c r="B145" s="141">
        <v>450</v>
      </c>
      <c r="D145" s="301">
        <v>0</v>
      </c>
      <c r="F145" s="3" t="s">
        <v>524</v>
      </c>
    </row>
    <row r="146" spans="2:6">
      <c r="B146" s="141">
        <v>451</v>
      </c>
      <c r="D146" s="301">
        <v>192.7950154920913</v>
      </c>
      <c r="F146" s="3" t="s">
        <v>524</v>
      </c>
    </row>
    <row r="147" spans="2:6">
      <c r="B147" s="141">
        <v>452</v>
      </c>
      <c r="D147" s="301">
        <v>17486.319304522516</v>
      </c>
      <c r="F147" s="3" t="s">
        <v>524</v>
      </c>
    </row>
    <row r="148" spans="2:6">
      <c r="B148" s="141">
        <v>453</v>
      </c>
      <c r="D148" s="301">
        <v>1732.4051614647706</v>
      </c>
      <c r="F148" s="3" t="s">
        <v>524</v>
      </c>
    </row>
    <row r="149" spans="2:6">
      <c r="B149" s="141">
        <v>454</v>
      </c>
      <c r="D149" s="301">
        <v>2852.1763921840106</v>
      </c>
      <c r="F149" s="3" t="s">
        <v>524</v>
      </c>
    </row>
    <row r="150" spans="2:6">
      <c r="B150" s="141">
        <v>455</v>
      </c>
      <c r="D150" s="301">
        <v>9316.2155574158933</v>
      </c>
      <c r="F150" s="3" t="s">
        <v>524</v>
      </c>
    </row>
    <row r="151" spans="2:6">
      <c r="B151" s="141">
        <v>456</v>
      </c>
      <c r="D151" s="301">
        <v>14209.467414292769</v>
      </c>
      <c r="F151" s="3" t="s">
        <v>524</v>
      </c>
    </row>
    <row r="152" spans="2:6">
      <c r="B152" s="141">
        <v>457</v>
      </c>
      <c r="D152" s="301">
        <v>37532.285815813477</v>
      </c>
      <c r="F152" s="3" t="s">
        <v>524</v>
      </c>
    </row>
    <row r="153" spans="2:6">
      <c r="B153" s="141">
        <v>458</v>
      </c>
      <c r="D153" s="301">
        <v>18395.575662272393</v>
      </c>
      <c r="F153" s="3" t="s">
        <v>524</v>
      </c>
    </row>
    <row r="154" spans="2:6">
      <c r="B154" s="141">
        <v>459</v>
      </c>
      <c r="D154" s="301">
        <v>45342.950536082608</v>
      </c>
      <c r="F154" s="3" t="s">
        <v>524</v>
      </c>
    </row>
    <row r="155" spans="2:6">
      <c r="B155" s="141">
        <v>460</v>
      </c>
      <c r="D155" s="301">
        <v>0</v>
      </c>
      <c r="F155" s="3" t="s">
        <v>524</v>
      </c>
    </row>
    <row r="156" spans="2:6">
      <c r="B156" s="141">
        <v>461</v>
      </c>
      <c r="D156" s="301">
        <v>0</v>
      </c>
      <c r="F156" s="3" t="s">
        <v>524</v>
      </c>
    </row>
    <row r="157" spans="2:6">
      <c r="B157" s="141">
        <v>462</v>
      </c>
      <c r="D157" s="301">
        <v>0</v>
      </c>
      <c r="F157" s="3" t="s">
        <v>524</v>
      </c>
    </row>
    <row r="158" spans="2:6">
      <c r="B158" s="141">
        <v>463</v>
      </c>
      <c r="D158" s="301">
        <v>0</v>
      </c>
      <c r="F158" s="3" t="s">
        <v>524</v>
      </c>
    </row>
    <row r="159" spans="2:6">
      <c r="B159" s="141">
        <v>464</v>
      </c>
      <c r="D159" s="301">
        <v>0</v>
      </c>
      <c r="F159" s="3" t="s">
        <v>524</v>
      </c>
    </row>
    <row r="160" spans="2:6">
      <c r="B160" s="141">
        <v>465</v>
      </c>
      <c r="D160" s="301">
        <v>0</v>
      </c>
      <c r="F160" s="3" t="s">
        <v>524</v>
      </c>
    </row>
    <row r="161" spans="2:6">
      <c r="B161" s="141">
        <v>466</v>
      </c>
      <c r="D161" s="301">
        <v>0</v>
      </c>
      <c r="F161" s="3" t="s">
        <v>524</v>
      </c>
    </row>
    <row r="162" spans="2:6">
      <c r="B162" s="141">
        <v>467</v>
      </c>
      <c r="D162" s="301">
        <v>0</v>
      </c>
      <c r="F162" s="3" t="s">
        <v>524</v>
      </c>
    </row>
    <row r="163" spans="2:6">
      <c r="B163" s="141">
        <v>468</v>
      </c>
      <c r="D163" s="301">
        <v>0</v>
      </c>
      <c r="F163" s="3" t="s">
        <v>524</v>
      </c>
    </row>
    <row r="164" spans="2:6">
      <c r="B164" s="141">
        <v>469</v>
      </c>
      <c r="D164" s="301">
        <v>0</v>
      </c>
      <c r="F164" s="3" t="s">
        <v>524</v>
      </c>
    </row>
    <row r="165" spans="2:6">
      <c r="B165" s="141">
        <v>470</v>
      </c>
      <c r="D165" s="301">
        <v>0</v>
      </c>
      <c r="F165" s="3" t="s">
        <v>524</v>
      </c>
    </row>
    <row r="166" spans="2:6">
      <c r="B166" s="141">
        <v>471</v>
      </c>
      <c r="D166" s="301">
        <v>0</v>
      </c>
      <c r="F166" s="3" t="s">
        <v>524</v>
      </c>
    </row>
    <row r="167" spans="2:6">
      <c r="B167" s="141">
        <v>472</v>
      </c>
      <c r="D167" s="301">
        <v>20595.049218865919</v>
      </c>
      <c r="F167" s="3" t="s">
        <v>524</v>
      </c>
    </row>
    <row r="168" spans="2:6">
      <c r="B168" s="141">
        <v>473</v>
      </c>
      <c r="D168" s="301">
        <v>6033.3008476088025</v>
      </c>
      <c r="F168" s="3" t="s">
        <v>524</v>
      </c>
    </row>
    <row r="169" spans="2:6">
      <c r="B169" s="141">
        <v>474</v>
      </c>
      <c r="D169" s="301">
        <v>114286.36357614314</v>
      </c>
      <c r="F169" s="3" t="s">
        <v>524</v>
      </c>
    </row>
    <row r="170" spans="2:6">
      <c r="B170" s="141">
        <v>475</v>
      </c>
      <c r="D170" s="301">
        <v>1010914.3326142207</v>
      </c>
      <c r="F170" s="3" t="s">
        <v>524</v>
      </c>
    </row>
    <row r="171" spans="2:6">
      <c r="B171" s="141">
        <v>476</v>
      </c>
      <c r="D171" s="301">
        <v>110113.496706638</v>
      </c>
      <c r="F171" s="3" t="s">
        <v>524</v>
      </c>
    </row>
    <row r="172" spans="2:6">
      <c r="B172" s="141">
        <v>477</v>
      </c>
      <c r="D172" s="301">
        <v>26631.619932073358</v>
      </c>
      <c r="F172" s="3" t="s">
        <v>524</v>
      </c>
    </row>
    <row r="173" spans="2:6">
      <c r="B173" s="141">
        <v>478</v>
      </c>
      <c r="D173" s="301">
        <v>1462385.1890917395</v>
      </c>
      <c r="F173" s="3" t="s">
        <v>524</v>
      </c>
    </row>
    <row r="174" spans="2:6">
      <c r="B174" s="141">
        <v>479</v>
      </c>
      <c r="D174" s="301">
        <v>26797.310321813446</v>
      </c>
      <c r="F174" s="3" t="s">
        <v>524</v>
      </c>
    </row>
    <row r="175" spans="2:6">
      <c r="B175" s="141">
        <v>480</v>
      </c>
      <c r="D175" s="301">
        <v>143440.45474083052</v>
      </c>
      <c r="F175" s="3" t="s">
        <v>524</v>
      </c>
    </row>
    <row r="176" spans="2:6">
      <c r="B176" s="141">
        <v>481</v>
      </c>
      <c r="D176" s="301">
        <v>37686.268046364217</v>
      </c>
      <c r="F176" s="3" t="s">
        <v>524</v>
      </c>
    </row>
    <row r="177" spans="2:6">
      <c r="B177" s="141">
        <v>482</v>
      </c>
      <c r="D177" s="301">
        <v>5687877.4465793725</v>
      </c>
      <c r="F177" s="3" t="s">
        <v>524</v>
      </c>
    </row>
    <row r="178" spans="2:6">
      <c r="B178" s="141">
        <v>483</v>
      </c>
      <c r="D178" s="301">
        <v>611283.63783680694</v>
      </c>
      <c r="F178" s="3" t="s">
        <v>524</v>
      </c>
    </row>
    <row r="179" spans="2:6">
      <c r="B179" s="141">
        <v>484</v>
      </c>
      <c r="D179" s="301">
        <v>348308.75445981714</v>
      </c>
      <c r="F179" s="3" t="s">
        <v>524</v>
      </c>
    </row>
    <row r="180" spans="2:6">
      <c r="B180" s="141">
        <v>485</v>
      </c>
      <c r="D180" s="301">
        <v>119705.82972723366</v>
      </c>
      <c r="F180" s="3" t="s">
        <v>524</v>
      </c>
    </row>
    <row r="181" spans="2:6">
      <c r="B181" s="141">
        <v>486</v>
      </c>
      <c r="D181" s="301">
        <v>0</v>
      </c>
      <c r="F181" s="3" t="s">
        <v>524</v>
      </c>
    </row>
    <row r="182" spans="2:6">
      <c r="B182" s="141">
        <v>487</v>
      </c>
      <c r="D182" s="301">
        <v>0</v>
      </c>
      <c r="F182" s="3" t="s">
        <v>524</v>
      </c>
    </row>
    <row r="183" spans="2:6">
      <c r="B183" s="141">
        <v>488</v>
      </c>
      <c r="D183" s="301">
        <v>0</v>
      </c>
      <c r="F183" s="3" t="s">
        <v>524</v>
      </c>
    </row>
    <row r="184" spans="2:6">
      <c r="B184" s="141">
        <v>489</v>
      </c>
      <c r="D184" s="301">
        <v>0</v>
      </c>
      <c r="F184" s="3" t="s">
        <v>524</v>
      </c>
    </row>
    <row r="185" spans="2:6">
      <c r="B185" s="141">
        <v>490</v>
      </c>
      <c r="D185" s="301">
        <v>165539.3694759488</v>
      </c>
      <c r="F185" s="3" t="s">
        <v>524</v>
      </c>
    </row>
    <row r="186" spans="2:6">
      <c r="B186" s="141">
        <v>491</v>
      </c>
      <c r="D186" s="301">
        <v>487022.63956122473</v>
      </c>
      <c r="F186" s="3" t="s">
        <v>524</v>
      </c>
    </row>
    <row r="187" spans="2:6">
      <c r="B187" s="141">
        <v>492</v>
      </c>
      <c r="D187" s="301">
        <v>2791.7858330904492</v>
      </c>
      <c r="F187" s="3" t="s">
        <v>524</v>
      </c>
    </row>
    <row r="188" spans="2:6">
      <c r="B188" s="141">
        <v>493</v>
      </c>
      <c r="D188" s="301">
        <v>9448.553239950219</v>
      </c>
      <c r="F188" s="3" t="s">
        <v>524</v>
      </c>
    </row>
    <row r="189" spans="2:6">
      <c r="B189" s="141">
        <v>494</v>
      </c>
      <c r="D189" s="301">
        <v>124976.62709455805</v>
      </c>
      <c r="F189" s="3" t="s">
        <v>524</v>
      </c>
    </row>
    <row r="190" spans="2:6">
      <c r="B190" s="141">
        <v>495</v>
      </c>
      <c r="D190" s="301">
        <v>18067.471447845164</v>
      </c>
      <c r="F190" s="3" t="s">
        <v>524</v>
      </c>
    </row>
    <row r="191" spans="2:6">
      <c r="B191" s="141">
        <v>496</v>
      </c>
      <c r="D191" s="301">
        <v>24745.075221292602</v>
      </c>
      <c r="F191" s="3" t="s">
        <v>524</v>
      </c>
    </row>
    <row r="192" spans="2:6">
      <c r="B192" s="141">
        <v>497</v>
      </c>
      <c r="D192" s="301">
        <v>96007.434247363446</v>
      </c>
      <c r="F192" s="3" t="s">
        <v>524</v>
      </c>
    </row>
    <row r="193" spans="2:6">
      <c r="B193" s="141">
        <v>498</v>
      </c>
      <c r="D193" s="301">
        <v>256937.21086962681</v>
      </c>
      <c r="F193" s="3" t="s">
        <v>524</v>
      </c>
    </row>
    <row r="194" spans="2:6">
      <c r="B194" s="141">
        <v>499</v>
      </c>
      <c r="D194" s="301">
        <v>702049.39906389359</v>
      </c>
      <c r="F194" s="3" t="s">
        <v>524</v>
      </c>
    </row>
    <row r="195" spans="2:6">
      <c r="B195" s="141">
        <v>500</v>
      </c>
      <c r="D195" s="301">
        <v>1042957.4504958389</v>
      </c>
      <c r="F195" s="3" t="s">
        <v>524</v>
      </c>
    </row>
    <row r="196" spans="2:6">
      <c r="B196" s="141">
        <v>501</v>
      </c>
      <c r="D196" s="301">
        <v>70079.94837897965</v>
      </c>
      <c r="F196" s="3" t="s">
        <v>524</v>
      </c>
    </row>
    <row r="197" spans="2:6">
      <c r="B197" s="141">
        <v>502</v>
      </c>
      <c r="D197" s="301">
        <v>704771.29332217178</v>
      </c>
      <c r="F197" s="3" t="s">
        <v>524</v>
      </c>
    </row>
    <row r="198" spans="2:6">
      <c r="B198" s="141">
        <v>503</v>
      </c>
      <c r="D198" s="301">
        <v>1024239.4945113533</v>
      </c>
      <c r="F198" s="3" t="s">
        <v>524</v>
      </c>
    </row>
    <row r="199" spans="2:6">
      <c r="B199" s="141">
        <v>504</v>
      </c>
      <c r="D199" s="301">
        <v>376397.15055039537</v>
      </c>
      <c r="F199" s="3" t="s">
        <v>524</v>
      </c>
    </row>
    <row r="200" spans="2:6">
      <c r="B200" s="141">
        <v>505</v>
      </c>
      <c r="D200" s="301">
        <v>514916.23301467963</v>
      </c>
      <c r="F200" s="3" t="s">
        <v>524</v>
      </c>
    </row>
    <row r="201" spans="2:6">
      <c r="B201" s="141">
        <v>506</v>
      </c>
      <c r="D201" s="301">
        <v>1302.0888101333342</v>
      </c>
      <c r="F201" s="3" t="s">
        <v>524</v>
      </c>
    </row>
    <row r="202" spans="2:6">
      <c r="B202" s="141">
        <v>507</v>
      </c>
      <c r="D202" s="301">
        <v>32369.723836884237</v>
      </c>
      <c r="F202" s="3" t="s">
        <v>524</v>
      </c>
    </row>
    <row r="203" spans="2:6">
      <c r="B203" s="141">
        <v>508</v>
      </c>
      <c r="D203" s="301">
        <v>0</v>
      </c>
      <c r="F203" s="3" t="s">
        <v>524</v>
      </c>
    </row>
    <row r="204" spans="2:6">
      <c r="B204" s="141">
        <v>509</v>
      </c>
      <c r="D204" s="301">
        <v>0</v>
      </c>
      <c r="F204" s="3" t="s">
        <v>524</v>
      </c>
    </row>
    <row r="205" spans="2:6">
      <c r="B205" s="141">
        <v>510</v>
      </c>
      <c r="D205" s="301">
        <v>391.2500930325707</v>
      </c>
      <c r="F205" s="3" t="s">
        <v>524</v>
      </c>
    </row>
    <row r="206" spans="2:6">
      <c r="B206" s="141">
        <v>511</v>
      </c>
      <c r="D206" s="301">
        <v>5807.0127406390793</v>
      </c>
      <c r="F206" s="3" t="s">
        <v>524</v>
      </c>
    </row>
    <row r="207" spans="2:6">
      <c r="B207" s="141">
        <v>512</v>
      </c>
      <c r="D207" s="301">
        <v>3846.4772684956265</v>
      </c>
      <c r="F207" s="3" t="s">
        <v>524</v>
      </c>
    </row>
    <row r="208" spans="2:6">
      <c r="B208" s="141">
        <v>513</v>
      </c>
      <c r="D208" s="301">
        <v>68227.138320870654</v>
      </c>
      <c r="F208" s="3" t="s">
        <v>524</v>
      </c>
    </row>
    <row r="209" spans="2:6">
      <c r="B209" s="141">
        <v>514</v>
      </c>
      <c r="D209" s="301">
        <v>18541.10836769961</v>
      </c>
      <c r="F209" s="3" t="s">
        <v>524</v>
      </c>
    </row>
    <row r="210" spans="2:6">
      <c r="B210" s="141">
        <v>515</v>
      </c>
      <c r="D210" s="301">
        <v>9654.3986266756274</v>
      </c>
      <c r="F210" s="3" t="s">
        <v>524</v>
      </c>
    </row>
    <row r="211" spans="2:6">
      <c r="B211" s="141">
        <v>516</v>
      </c>
      <c r="D211" s="301">
        <v>11416.655239751346</v>
      </c>
      <c r="F211" s="3" t="s">
        <v>524</v>
      </c>
    </row>
    <row r="212" spans="2:6">
      <c r="B212" s="141">
        <v>517</v>
      </c>
      <c r="D212" s="301">
        <v>17633.404807314058</v>
      </c>
      <c r="F212" s="3" t="s">
        <v>524</v>
      </c>
    </row>
    <row r="213" spans="2:6">
      <c r="B213" s="141">
        <v>518</v>
      </c>
      <c r="D213" s="301">
        <v>15300.61437397597</v>
      </c>
      <c r="F213" s="3" t="s">
        <v>524</v>
      </c>
    </row>
    <row r="214" spans="2:6">
      <c r="B214" s="141">
        <v>519</v>
      </c>
      <c r="D214" s="301">
        <v>16001.249643380297</v>
      </c>
      <c r="F214" s="3" t="s">
        <v>524</v>
      </c>
    </row>
    <row r="215" spans="2:6">
      <c r="B215" s="141">
        <v>520</v>
      </c>
      <c r="D215" s="301">
        <v>20208.996722083291</v>
      </c>
      <c r="F215" s="3" t="s">
        <v>524</v>
      </c>
    </row>
    <row r="216" spans="2:6">
      <c r="B216" s="141">
        <v>521</v>
      </c>
      <c r="D216" s="301">
        <v>58527.314744578129</v>
      </c>
      <c r="F216" s="3" t="s">
        <v>524</v>
      </c>
    </row>
    <row r="217" spans="2:6">
      <c r="B217" s="141">
        <v>522</v>
      </c>
      <c r="D217" s="301">
        <v>247531.06540005477</v>
      </c>
      <c r="F217" s="3" t="s">
        <v>524</v>
      </c>
    </row>
    <row r="218" spans="2:6">
      <c r="B218" s="141">
        <v>523</v>
      </c>
      <c r="D218" s="301">
        <v>31800.173255745365</v>
      </c>
      <c r="F218" s="3" t="s">
        <v>524</v>
      </c>
    </row>
    <row r="219" spans="2:6">
      <c r="B219" s="141">
        <v>524</v>
      </c>
      <c r="D219" s="301">
        <v>0</v>
      </c>
      <c r="F219" s="3" t="s">
        <v>524</v>
      </c>
    </row>
    <row r="220" spans="2:6">
      <c r="B220" s="141">
        <v>525</v>
      </c>
      <c r="D220" s="301">
        <v>0</v>
      </c>
      <c r="F220" s="3" t="s">
        <v>524</v>
      </c>
    </row>
    <row r="221" spans="2:6">
      <c r="B221" s="141">
        <v>526</v>
      </c>
      <c r="D221" s="301">
        <v>0</v>
      </c>
      <c r="F221" s="3" t="s">
        <v>524</v>
      </c>
    </row>
    <row r="222" spans="2:6">
      <c r="B222" s="141">
        <v>527</v>
      </c>
      <c r="D222" s="301">
        <v>0</v>
      </c>
      <c r="F222" s="3" t="s">
        <v>524</v>
      </c>
    </row>
    <row r="223" spans="2:6">
      <c r="B223" s="141">
        <v>528</v>
      </c>
      <c r="D223" s="301">
        <v>0</v>
      </c>
      <c r="F223" s="3" t="s">
        <v>524</v>
      </c>
    </row>
    <row r="224" spans="2:6">
      <c r="B224" s="141">
        <v>529</v>
      </c>
      <c r="D224" s="301">
        <v>0</v>
      </c>
      <c r="F224" s="3" t="s">
        <v>524</v>
      </c>
    </row>
    <row r="225" spans="2:6">
      <c r="B225" s="141">
        <v>530</v>
      </c>
      <c r="D225" s="301">
        <v>0</v>
      </c>
      <c r="F225" s="3" t="s">
        <v>524</v>
      </c>
    </row>
    <row r="226" spans="2:6">
      <c r="B226" s="141">
        <v>531</v>
      </c>
      <c r="D226" s="301">
        <v>2913299.7564751511</v>
      </c>
      <c r="F226" s="3" t="s">
        <v>524</v>
      </c>
    </row>
  </sheetData>
  <mergeCells count="1">
    <mergeCell ref="B5:E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s q m i d = " 0 2 6 1 0 2 1 6 - 1 3 f f - 4 e 2 2 - 8 9 1 c - 6 6 0 1 c b 2 3 8 5 f 6 "   x m l n s = " h t t p : / / s c h e m a s . m i c r o s o f t . c o m / D a t a M a s h u p " > A A A A A C M I A A B Q S w M E F A A C A A g A v F U q W A Y b K P K l A A A A 9 w A A A B I A H A B D b 2 5 m a W c v U G F j a 2 F n Z S 5 4 b W w g o h g A K K A U A A A A A A A A A A A A A A A A A A A A A A A A A A A A h Y + 9 D o I w H M R f h X S n X z g Y U s r g C s b E x L g 2 p W I j / D G 0 W N 7 N w U f y F c Q o 6 u Z 4 d 7 9 L 7 u 7 X m 8 j H t o k u p n e 2 g w w x T F F k Q H e V h T p D g z / E S 5 R L s V H 6 p G o T T T C 4 d H Q 2 Q 0 f v z y k h I Q Q c E t z 1 N e G U M r I v i 6 0 + m l b F F p x X o A 3 6 t K r / L S T F 7 j V G c s z Y A n P O E 0 w F m V 1 R W v g S f B r 8 T H 9 M s R o a P / R G Q h O v C 0 F m K c j 7 h H w A U E s D B B Q A A g A I A L x V K l h 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C 8 V S p Y g c 6 J i y U F A A B e G A A A E w A c A E Z v c m 1 1 b G F z L 1 N l Y 3 R p b 2 4 x L m 0 g o h g A K K A U A A A A A A A A A A A A A A A A A A A A A A A A A A A A 7 V h t b + I 4 E P 5 e a f + D l X 4 B C W i B 6 r 7 s U Q l 2 7 y r 2 2 n I L X P c D Q p U h Q z A k N h c 7 d K + I / 3 7 j J J A X k g D q a v f u d B U q w b H n 5 Z m Z Z 2 x L m C o m O B k E 3 / X 3 F x d y T l 0 w y a X x 5 Y / u V c + Z C O / F I C 1 i g 3 p 3 Q f C v 4 + L 8 F h n 8 a d c + U k U n V I I s G e 0 P D 9 W H w e f 7 6 n W 1 2 a z U b 5 r N a 6 N c C V b 0 P z 7 f P 3 a e 7 3 C V X r w Z P V I H W s Z u 2 B h v R 1 r S O J x u T s R z l 6 9 B K n A Z t 0 B r 2 8 3 d j A b T O T i 0 Z e A s o 9 J V 4 L S M x O S 0 t E v j E 6 X u b a t x 3 b j W f g z p x I b a A G z 0 u C 9 e Z O l A X Y U A n c 7 J S K 8 j E 7 A Y J 3 Q m p 3 O X L d b A x + S 2 R b S w 8 l 5 B n y 3 Q S A t m z E Y Z Z q a W h B m h h t L o 0 n g C d 0 0 5 6 r D I F f G Y m r j A T P x l j F G K D o F B h E v I K A i E o n T p v / h E j X K u A f U c C 9 J 2 7 s 1 o Y / D X d E o V W M J l M C Y / 3 x L j p k k G i i 2 l E r N I V x t t h R W V q n 6 S i v p e h / Y 1 G 1 D f U w 0 L o d w k A S S S g T 9 c L 2 v v j 6 + t v 2 F t I 2 N t o x x D t 8 t N + E q U A A v W + C 8 W 3 7 Z p + i 8 / C N t z e C k C p 0 K C V e h + 3 f 9 0 u f r p p j b 8 a w W R 3 C d h I 9 w m E E w A s h S 2 c B w f u x e 2 e G V x N X 3 Q 0 9 x A i 0 b 5 w K L K Z q 8 v X g 1 y A q Z L L T 2 a g w G + S Q V f D + U m J b 7 7 A k q B z R Z L I D o b 9 Z B 2 i 1 A t x t e q h x 6 o B j U 5 F q W w / 2 v l g L s M X 3 X Q Y l w g V 1 R n p f G r s N H f + A t O q R N a J g M b h 2 x h E s Z t e A 3 d 8 B R 4 r r G N 8 P 1 t B y m a g J i a i d L s g y P W E E F 6 L B i I 8 B s 8 P 8 n X E 3 x 7 d 8 F 4 k X s R f a c J 9 H / 6 z q H v Y 4 y W R d s p M n 4 E y G D I R r a 8 S N / p b e D p a d c G j s 3 s Y 8 M 4 N K V 5 x J T G f 4 G m d 6 3 H c g W s I F H s d 6 7 w V h E 9 N y t k k 0 V 7 + R y Z Q 0 N b F L T J J l w f z n s m V W 3 g O a X R 4 Z x x u U K U p g / u 2 b a 2 E h + c C b j b 7 a F L U r g q 6 d E A R 0 p Z P l f Q o F w / e r q N 1 N p y C l y n T F z V y U 0 u w 6 p / e b f L C 2 6 C b Y + Z H z H v R 5 A s M u q f T b 1 J W 7 P Y 9 5 S 9 b R 4 F I 5 v o Q C S J I 0 A 3 X v m x O f U T 5 j T S c 2 I s k E W + y U r Z 7 3 2 x T n r C l S u E d e l 3 d R J D Q i 5 Q X 1 H B Z H U N r S g y Q C s I k m 1 p U y m h u P y O V H p s Z x n W d 7 G 4 s 7 Y + h / W 8 y d + k H N 9 2 n c E k W W b + S D J J x e u E B N n F I m t z m C K C k k h I g 4 S 4 g L r K w W Y R W z o O K f T I Z E A k l j y f U 7 + c H V D E T I g t J L C i f K h / 0 7 3 w 9 u T Y 1 A u C k 2 n m G w P 0 3 a K w y 4 R v 0 U 7 q s X 7 S c 1 5 R n 9 9 G 8 r p I d h N B 3 f t G U a 7 s G 0 S a 8 / e 9 J a M / + L q j p n B m T 0 h r + g F t 4 S 1 8 G L W K s + n Q P + 0 i d C 5 Y n h 0 k H m e g q o r i n m N m Q T A e 0 l 2 H 2 p R P g w w U U d r 5 Q v Q Z 0 t L V d d 5 N T z a x h q e N g T e J X f X g o W E o s I Z t o l z K 5 Q q b Q L V C J j G b 8 C e e a a W N h w 0 / j F W C g p c v 1 G Y K m J J T g T H W o P t E U I h 5 A e c c X h x t d n b F 4 A o P 2 7 5 i R G h b x p I q U h e / z u y t w K X 6 k h O B w p L z I f 6 u u 7 N L X V n P O W Y U b t O y 1 h w I P y v H 8 y z R q A + v O v h p D 6 / a Q 5 2 D v 9 / 7 / e 1 z W 3 8 9 g o d p E k Z + D r N Z S H 7 H Q k V i 2 Y x P v 9 j M Y R y V g y T K Q z L n 5 G 4 4 I J 3 a U 0 0 n 1 9 1 d 8 B y T r O n c h S X w g L P O m L 2 f W 3 j 5 c n x f c 9 o t b 2 H l H d B V R j F 2 + V K I V R A O 9 A 5 c C 7 u P U / N q 6 x p Z A V 1 i P q N o / z r g x M X R K p K z r M e V Q 7 l u 6 F j u 4 W o z f T Q o h x Y n G T b e 1 N I I v f 8 b U E s B A i 0 A F A A C A A g A v F U q W A Y b K P K l A A A A 9 w A A A B I A A A A A A A A A A A A A A A A A A A A A A E N v b m Z p Z y 9 Q Y W N r Y W d l L n h t b F B L A Q I t A B Q A A g A I A L x V K l h T c j g s m w A A A O E A A A A T A A A A A A A A A A A A A A A A A P E A A A B b Q 2 9 u d G V u d F 9 U e X B l c 1 0 u e G 1 s U E s B A i 0 A F A A C A A g A v F U q W I H O i Y s l B Q A A X h g A A B M A A A A A A A A A A A A A A A A A 2 Q E A A E Z v c m 1 1 b G F z L 1 N l Y 3 R p b 2 4 x L m 1 Q S w U G A A A A A A M A A w D C A A A A S w c 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H 1 A A A A A A A A D 9 T w A A 7 7 u / P D 9 4 b W w g d m V y c 2 l v b j 0 i M S 4 w I i B l b m N v Z G l u Z z 0 i d X R m L T g i P z 4 8 T G 9 j Y W x Q Y W N r Y W d l T W V 0 Y W R h d G F G a W x l I H h t b G 5 z O n h z a T 0 i a H R 0 c D o v L 3 d 3 d y 5 3 M y 5 v c m c v M j A w M S 9 Y T U x T Y 2 h l b W E t a W 5 z d G F u Y 2 U i I H h t b G 5 z O n h z Z D 0 i a H R 0 c D o v L 3 d 3 d y 5 3 M y 5 v c m c v M j A w M S 9 Y T U x T Y 2 h l b W E i P j x J d G V t c z 4 8 S X R l b T 4 8 S X R l b U x v Y 2 F 0 a W 9 u P j x J d G V t V H l w Z T 5 G b 3 J t d W x h P C 9 J d G V t V H l w Z T 4 8 S X R l b V B h d G g + U 2 V j d G l v b j E v S W 5 2 Z X N 0 Z X J p b m d l b j w v S X R l b V B h d G g + P C 9 J d G V t T G 9 j Y X R p b 2 4 + P F N 0 Y W J s Z U V u d H J p Z X M + P E V u d H J 5 I F R 5 c G U 9 I k Z p b G x D b 2 x 1 b W 5 O Y W 1 l c y I g V m F s d W U 9 I n N b J n F 1 b 3 Q 7 S W 5 k Z X g m c X V v d D s s J n F 1 b 3 Q 7 S W 5 2 Z X N 0 Z X J p b m d z Y m V k c m F n J n F 1 b 3 Q 7 L C Z x d W 9 0 O 0 p h Y X I g Y m V n a W 4 g Y W Z z Y 2 h y a W p 2 Z W 4 m c X V v d D s s J n F 1 b 3 Q 7 Q W N 0 a X Z h Y 2 F 0 Z W d v c m l l J n F 1 b 3 Q 7 L C Z x d W 9 0 O 0 J l c 3 R h b m R z b m F h b S Z x d W 9 0 O y w m c X V v d D t W Z X J z a W U m c X V v d D t d I i A v P j x F b n R y e S B U e X B l P S J O Y X Z p Z 2 F 0 a W 9 u U 3 R l c E 5 h b W U i I F Z h b H V l P S J z T m F 2 a W d h d G l l I i A v P j x F b n R y e S B U e X B l P S J G a W x s Q 2 9 s d W 1 u V H l w Z X M i I F Z h b H V l P S J z Q X d V R k J n W U Q i I C 8 + P E V u d H J 5 I F R 5 c G U 9 I k Z p b G x F b m F i b G V k I i B W Y W x 1 Z T 0 i b D E i I C 8 + P E V u d H J 5 I F R 5 c G U 9 I k Z p b G x M Y X N 0 V X B k Y X R l Z C I g V m F s d W U 9 I m Q y M D I 0 L T A x L T E w V D A 5 O j I 1 O j U z L j E 0 N z E z N z h a I i A v P j x F b n R y e S B U e X B l P S J G a W x s Z W R D b 2 1 w b G V 0 Z V J l c 3 V s d F R v V 2 9 y a 3 N o Z W V 0 I i B W Y W x 1 Z T 0 i b D E i I C 8 + P E V u d H J 5 I F R 5 c G U 9 I k Z p b G x F c n J v c k N v d W 5 0 I i B W Y W x 1 Z T 0 i b D A i I C 8 + P E V u d H J 5 I F R 5 c G U 9 I k Z p b G x U b 0 R h d G F N b 2 R l b E V u Y W J s Z W Q i I F Z h b H V l P S J s M C I g L z 4 8 R W 5 0 c n k g V H l w Z T 0 i S X N Q c m l 2 Y X R l I i B W Y W x 1 Z T 0 i b D A i I C 8 + P E V u d H J 5 I F R 5 c G U 9 I l F 1 Z X J 5 S U Q i I F Z h b H V l P S J z Z T Y z M z U w M z k t Z m M 4 Y y 0 0 M z k 0 L T l i N D c t M j N i M D J m Z T B k O T I x I i A v P j x F b n R y e S B U e X B l P S J G a W x s R X J y b 3 J D b 2 R l I i B W Y W x 1 Z T 0 i c 1 V u a 2 5 v d 2 4 i I C 8 + P E V u d H J 5 I F R 5 c G U 9 I k 5 h b W V V c G R h d G V k Q W Z 0 Z X J G a W x s I i B W Y W x 1 Z T 0 i b D A i I C 8 + P E V u d H J 5 I F R 5 c G U 9 I k J 1 Z m Z l c k 5 l e H R S Z W Z y Z X N o I i B W Y W x 1 Z T 0 i b D E i I C 8 + P E V u d H J 5 I F R 5 c G U 9 I k Z p b G x P Y m p l Y 3 R U e X B l I i B W Y W x 1 Z T 0 i c 1 R h Y m x l I i A v P j x F b n R y e S B U e X B l P S J S Z X N 1 b H R U e X B l I i B W Y W x 1 Z T 0 i c 1 R h Y m x l I i A v P j x F b n R y e S B U e X B l P S J G a W x s V G F y Z 2 V 0 I i B W Y W x 1 Z T 0 i c 0 l u d m V z d G V y a W 5 n Z W 5 f M i I g L z 4 8 R W 5 0 c n k g V H l w Z T 0 i T G 9 h Z G V k V G 9 B b m F s e X N p c 1 N l c n Z p Y 2 V z I i B W Y W x 1 Z T 0 i b D A i I C 8 + P E V u d H J 5 I F R 5 c G U 9 I k Z p b G x T d G F 0 d X M i I F Z h b H V l P S J z Q 2 9 t c G x l d G U i I C 8 + P E V u d H J 5 I F R 5 c G U 9 I k Z p b G x D b 3 V u d C I g V m F s d W U 9 I m w 3 N C I g L z 4 8 R W 5 0 c n k g V H l w Z T 0 i Q W R k Z W R U b 0 R h d G F N b 2 R l b C I g V m F s d W U 9 I m w w I i A v P j x F b n R y e S B U e X B l P S J S Z W x h d G l v b n N o a X B J b m Z v Q 2 9 u d G F p b m V y I i B W Y W x 1 Z T 0 i c 3 s m c X V v d D t j b 2 x 1 b W 5 D b 3 V u d C Z x d W 9 0 O z o 2 L C Z x d W 9 0 O 2 t l e U N v b H V t b k 5 h b W V z J n F 1 b 3 Q 7 O l t d L C Z x d W 9 0 O 3 F 1 Z X J 5 U m V s Y X R p b 2 5 z a G l w c y Z x d W 9 0 O z p b X S w m c X V v d D t j b 2 x 1 b W 5 J Z G V u d G l 0 a W V z J n F 1 b 3 Q 7 O l s m c X V v d D t T Z W N 0 a W 9 u M S 9 J b n Z l c 3 R l c m l u Z 2 V u L 0 F 1 d G 9 S Z W 1 v d m V k Q 2 9 s d W 1 u c z E u e 0 l u Z G V 4 L D B 9 J n F 1 b 3 Q 7 L C Z x d W 9 0 O 1 N l Y 3 R p b 2 4 x L 0 l u d m V z d G V y a W 5 n Z W 4 v Q X V 0 b 1 J l b W 9 2 Z W R D b 2 x 1 b W 5 z M S 5 7 S W 5 2 Z X N 0 Z X J p b m d z Y m V k c m F n L D F 9 J n F 1 b 3 Q 7 L C Z x d W 9 0 O 1 N l Y 3 R p b 2 4 x L 0 l u d m V z d G V y a W 5 n Z W 4 v Q X V 0 b 1 J l b W 9 2 Z W R D b 2 x 1 b W 5 z M S 5 7 S m F h c i B i Z W d p b i B h Z n N j a H J p a n Z l b i w y f S Z x d W 9 0 O y w m c X V v d D t T Z W N 0 a W 9 u M S 9 J b n Z l c 3 R l c m l u Z 2 V u L 0 F 1 d G 9 S Z W 1 v d m V k Q 2 9 s d W 1 u c z E u e 0 F j d G l 2 Y W N h d G V n b 3 J p Z S w z f S Z x d W 9 0 O y w m c X V v d D t T Z W N 0 a W 9 u M S 9 J b n Z l c 3 R l c m l u Z 2 V u L 0 F 1 d G 9 S Z W 1 v d m V k Q 2 9 s d W 1 u c z E u e 0 J l c 3 R h b m R z b m F h b S w 0 f S Z x d W 9 0 O y w m c X V v d D t T Z W N 0 a W 9 u M S 9 J b n Z l c 3 R l c m l u Z 2 V u L 0 F 1 d G 9 S Z W 1 v d m V k Q 2 9 s d W 1 u c z E u e 1 Z l c n N p Z S w 1 f S Z x d W 9 0 O 1 0 s J n F 1 b 3 Q 7 Q 2 9 s d W 1 u Q 2 9 1 b n Q m c X V v d D s 6 N i w m c X V v d D t L Z X l D b 2 x 1 b W 5 O Y W 1 l c y Z x d W 9 0 O z p b X S w m c X V v d D t D b 2 x 1 b W 5 J Z G V u d G l 0 a W V z J n F 1 b 3 Q 7 O l s m c X V v d D t T Z W N 0 a W 9 u M S 9 J b n Z l c 3 R l c m l u Z 2 V u L 0 F 1 d G 9 S Z W 1 v d m V k Q 2 9 s d W 1 u c z E u e 0 l u Z G V 4 L D B 9 J n F 1 b 3 Q 7 L C Z x d W 9 0 O 1 N l Y 3 R p b 2 4 x L 0 l u d m V z d G V y a W 5 n Z W 4 v Q X V 0 b 1 J l b W 9 2 Z W R D b 2 x 1 b W 5 z M S 5 7 S W 5 2 Z X N 0 Z X J p b m d z Y m V k c m F n L D F 9 J n F 1 b 3 Q 7 L C Z x d W 9 0 O 1 N l Y 3 R p b 2 4 x L 0 l u d m V z d G V y a W 5 n Z W 4 v Q X V 0 b 1 J l b W 9 2 Z W R D b 2 x 1 b W 5 z M S 5 7 S m F h c i B i Z W d p b i B h Z n N j a H J p a n Z l b i w y f S Z x d W 9 0 O y w m c X V v d D t T Z W N 0 a W 9 u M S 9 J b n Z l c 3 R l c m l u Z 2 V u L 0 F 1 d G 9 S Z W 1 v d m V k Q 2 9 s d W 1 u c z E u e 0 F j d G l 2 Y W N h d G V n b 3 J p Z S w z f S Z x d W 9 0 O y w m c X V v d D t T Z W N 0 a W 9 u M S 9 J b n Z l c 3 R l c m l u Z 2 V u L 0 F 1 d G 9 S Z W 1 v d m V k Q 2 9 s d W 1 u c z E u e 0 J l c 3 R h b m R z b m F h b S w 0 f S Z x d W 9 0 O y w m c X V v d D t T Z W N 0 a W 9 u M S 9 J b n Z l c 3 R l c m l u Z 2 V u L 0 F 1 d G 9 S Z W 1 v d m V k Q 2 9 s d W 1 u c z E u e 1 Z l c n N p Z S w 1 f S Z x d W 9 0 O 1 0 s J n F 1 b 3 Q 7 U m V s Y X R p b 2 5 z a G l w S W 5 m b y Z x d W 9 0 O z p b X X 0 i I C 8 + P C 9 T d G F i b G V F b n R y a W V z P j w v S X R l b T 4 8 S X R l b T 4 8 S X R l b U x v Y 2 F 0 a W 9 u P j x J d G V t V H l w Z T 5 G b 3 J t d W x h P C 9 J d G V t V H l w Z T 4 8 S X R l b V B h d G g + U 2 V j d G l v b j E v R G V z a W 5 2 Z X N 0 Z X J p b m c 8 L 0 l 0 Z W 1 Q Y X R o P j w v S X R l b U x v Y 2 F 0 a W 9 u P j x T d G F i b G V F b n R y a W V z P j x F b n R y e S B U e X B l P S J O Y X Z p Z 2 F 0 a W 9 u U 3 R l c E 5 h b W U i I F Z h b H V l P S J z T m F 2 a W d h d G l l I i A v P j x F b n R y e S B U e X B l P S J G a W x s R W 5 h Y m x l Z C I g V m F s d W U 9 I m w x I i A v P j x F b n R y e S B U e X B l P S J G a W x s U 3 R h d H V z I i B W Y W x 1 Z T 0 i c 0 N v b X B s Z X R l I i A v P j x F b n R y e S B U e X B l P S J G a W x s Z W R D b 2 1 w b G V 0 Z V J l c 3 V s d F R v V 2 9 y a 3 N o Z W V 0 I i B W Y W x 1 Z T 0 i b D E i I C 8 + P E V u d H J 5 I F R 5 c G U 9 I l J l b G F 0 a W 9 u c 2 h p c E l u Z m 9 D b 2 5 0 Y W l u Z X I i I F Z h b H V l P S J z e y Z x d W 9 0 O 2 N v b H V t b k N v d W 5 0 J n F 1 b 3 Q 7 O j g s J n F 1 b 3 Q 7 a 2 V 5 Q 2 9 s d W 1 u T m F t Z X M m c X V v d D s 6 W 1 0 s J n F 1 b 3 Q 7 c X V l c n l S Z W x h d G l v b n N o a X B z J n F 1 b 3 Q 7 O l t d L C Z x d W 9 0 O 2 N v b H V t b k l k Z W 5 0 a X R p Z X M m c X V v d D s 6 W y Z x d W 9 0 O 1 N l Y 3 R p b 2 4 x L 0 R l c 2 l u d m V z d G V y a W 5 n L 0 F 1 d G 9 S Z W 1 v d m V k Q 2 9 s d W 1 u c z E u e 0 l u Z G V 4 L D B 9 J n F 1 b 3 Q 7 L C Z x d W 9 0 O 1 N l Y 3 R p b 2 4 x L 0 R l c 2 l u d m V z d G V y a W 5 n L 0 F 1 d G 9 S Z W 1 v d m V k Q 2 9 s d W 1 u c z E u e 0 F j d G l 2 Y W t s Y X N z Z S w x f S Z x d W 9 0 O y w m c X V v d D t T Z W N 0 a W 9 u M S 9 E Z X N p b n Z l c 3 R l c m l u Z y 9 B d X R v U m V t b 3 Z l Z E N v b H V t b n M x L n t P b 3 J z c H J v b m t l b G l q a y B p b n Z l c 3 R l c m l u Z 3 N q Y W F y L D J 9 J n F 1 b 3 Q 7 L C Z x d W 9 0 O 1 N l Y 3 R p b 2 4 x L 0 R l c 2 l u d m V z d G V y a W 5 n L 0 F 1 d G 9 S Z W 1 v d m V k Q 2 9 s d W 1 u c z E u e 0 R l c 2 l u d m V z d G V y a W 5 n I C h v b 3 J z c H J v b m t l b G l q a 2 U g a W 5 2 Z X N 0 Z X J p b m d z Y m V k c m F n K S w z f S Z x d W 9 0 O y w m c X V v d D t T Z W N 0 a W 9 u M S 9 E Z X N p b n Z l c 3 R l c m l u Z y 9 B d X R v U m V t b 3 Z l Z E N v b H V t b n M x L n t P c G J y Z W 5 n c 3 R l b i B k a W U g c 2 F t Z W 5 o Y W 5 n Z W 4 g b W V 0 I G R l c 2 l u d m V z d G V y a W 5 n L D R 9 J n F 1 b 3 Q 7 L C Z x d W 9 0 O 1 N l Y 3 R p b 2 4 x L 0 R l c 2 l u d m V z d G V y a W 5 n L 0 F 1 d G 9 S Z W 1 v d m V k Q 2 9 s d W 1 u c z E u e 0 p h Y X I s N X 0 m c X V v d D s s J n F 1 b 3 Q 7 U 2 V j d G l v b j E v R G V z a W 5 2 Z X N 0 Z X J p b m c v Q X V 0 b 1 J l b W 9 2 Z W R D b 2 x 1 b W 5 z M S 5 7 Q m V z d G F u Z H N u Y W F t L D Z 9 J n F 1 b 3 Q 7 L C Z x d W 9 0 O 1 N l Y 3 R p b 2 4 x L 0 R l c 2 l u d m V z d G V y a W 5 n L 0 F 1 d G 9 S Z W 1 v d m V k Q 2 9 s d W 1 u c z E u e 1 Z l c n N p Z S w 3 f S Z x d W 9 0 O 1 0 s J n F 1 b 3 Q 7 Q 2 9 s d W 1 u Q 2 9 1 b n Q m c X V v d D s 6 O C w m c X V v d D t L Z X l D b 2 x 1 b W 5 O Y W 1 l c y Z x d W 9 0 O z p b X S w m c X V v d D t D b 2 x 1 b W 5 J Z G V u d G l 0 a W V z J n F 1 b 3 Q 7 O l s m c X V v d D t T Z W N 0 a W 9 u M S 9 E Z X N p b n Z l c 3 R l c m l u Z y 9 B d X R v U m V t b 3 Z l Z E N v b H V t b n M x L n t J b m R l e C w w f S Z x d W 9 0 O y w m c X V v d D t T Z W N 0 a W 9 u M S 9 E Z X N p b n Z l c 3 R l c m l u Z y 9 B d X R v U m V t b 3 Z l Z E N v b H V t b n M x L n t B Y 3 R p d m F r b G F z c 2 U s M X 0 m c X V v d D s s J n F 1 b 3 Q 7 U 2 V j d G l v b j E v R G V z a W 5 2 Z X N 0 Z X J p b m c v Q X V 0 b 1 J l b W 9 2 Z W R D b 2 x 1 b W 5 z M S 5 7 T 2 9 y c 3 B y b 2 5 r Z W x p a m s g a W 5 2 Z X N 0 Z X J p b m d z a m F h c i w y f S Z x d W 9 0 O y w m c X V v d D t T Z W N 0 a W 9 u M S 9 E Z X N p b n Z l c 3 R l c m l u Z y 9 B d X R v U m V t b 3 Z l Z E N v b H V t b n M x L n t E Z X N p b n Z l c 3 R l c m l u Z y A o b 2 9 y c 3 B y b 2 5 r Z W x p a m t l I G l u d m V z d G V y a W 5 n c 2 J l Z H J h Z y k s M 3 0 m c X V v d D s s J n F 1 b 3 Q 7 U 2 V j d G l v b j E v R G V z a W 5 2 Z X N 0 Z X J p b m c v Q X V 0 b 1 J l b W 9 2 Z W R D b 2 x 1 b W 5 z M S 5 7 T 3 B i c m V u Z 3 N 0 Z W 4 g Z G l l I H N h b W V u a G F u Z 2 V u I G 1 l d C B k Z X N p b n Z l c 3 R l c m l u Z y w 0 f S Z x d W 9 0 O y w m c X V v d D t T Z W N 0 a W 9 u M S 9 E Z X N p b n Z l c 3 R l c m l u Z y 9 B d X R v U m V t b 3 Z l Z E N v b H V t b n M x L n t K Y W F y L D V 9 J n F 1 b 3 Q 7 L C Z x d W 9 0 O 1 N l Y 3 R p b 2 4 x L 0 R l c 2 l u d m V z d G V y a W 5 n L 0 F 1 d G 9 S Z W 1 v d m V k Q 2 9 s d W 1 u c z E u e 0 J l c 3 R h b m R z b m F h b S w 2 f S Z x d W 9 0 O y w m c X V v d D t T Z W N 0 a W 9 u M S 9 E Z X N p b n Z l c 3 R l c m l u Z y 9 B d X R v U m V t b 3 Z l Z E N v b H V t b n M x L n t W Z X J z a W U s N 3 0 m c X V v d D t d L C Z x d W 9 0 O 1 J l b G F 0 a W 9 u c 2 h p c E l u Z m 8 m c X V v d D s 6 W 1 1 9 I i A v P j x F b n R y e S B U e X B l P S J J c 1 B y a X Z h d G U i I F Z h b H V l P S J s M C I g L z 4 8 R W 5 0 c n k g V H l w Z T 0 i R m l s b E N v b H V t b l R 5 c G V z I i B W Y W x 1 Z T 0 i c 0 F 3 W U N C U V V E Q m d N P S I g L z 4 8 R W 5 0 c n k g V H l w Z T 0 i T m F t Z V V w Z G F 0 Z W R B Z n R l c k Z p b G w i I F Z h b H V l P S J s M C I g L z 4 8 R W 5 0 c n k g V H l w Z T 0 i Q n V m Z m V y T m V 4 d F J l Z n J l c 2 g i I F Z h b H V l P S J s M S I g L z 4 8 R W 5 0 c n k g V H l w Z T 0 i R m l s b E V y c m 9 y Q 2 9 1 b n Q i I F Z h b H V l P S J s M C I g L z 4 8 R W 5 0 c n k g V H l w Z T 0 i U m V z d W x 0 V H l w Z S I g V m F s d W U 9 I n N U Y W J s Z S I g L z 4 8 R W 5 0 c n k g V H l w Z T 0 i R m l s b F R h c m d l d C I g V m F s d W U 9 I n N E Z X N p b n Z l c 3 R l c m l u Z y I g L z 4 8 R W 5 0 c n k g V H l w Z T 0 i T G 9 h Z G V k V G 9 B b m F s e X N p c 1 N l c n Z p Y 2 V z I i B W Y W x 1 Z T 0 i b D A i I C 8 + P E V u d H J 5 I F R 5 c G U 9 I l F 1 Z X J 5 S U Q i I F Z h b H V l P S J z M G E 5 N z N m Z W I t O W M 0 Y y 0 0 N z h k L W F j Y 2 M t N m M 0 M D N j M z h l Z m N j I i A v P j x F b n R y e S B U e X B l P S J G a W x s V G 9 E Y X R h T W 9 k Z W x F b m F i b G V k I i B W Y W x 1 Z T 0 i b D A i I C 8 + P E V u d H J 5 I F R 5 c G U 9 I k Z p b G x D b 2 x 1 b W 5 O Y W 1 l c y I g V m F s d W U 9 I n N b J n F 1 b 3 Q 7 S W 5 k Z X g m c X V v d D s s J n F 1 b 3 Q 7 Q W N 0 a X Z h a 2 x h c 3 N l J n F 1 b 3 Q 7 L C Z x d W 9 0 O 0 9 v c n N w c m 9 u a 2 V s a W p r I G l u d m V z d G V y a W 5 n c 2 p h Y X I m c X V v d D s s J n F 1 b 3 Q 7 R G V z a W 5 2 Z X N 0 Z X J p b m c g K G 9 v c n N w c m 9 u a 2 V s a W p r Z S B p b n Z l c 3 R l c m l u Z 3 N i Z W R y Y W c p J n F 1 b 3 Q 7 L C Z x d W 9 0 O 0 9 w Y n J l b m d z d G V u I G R p Z S B z Y W 1 l b m h h b m d l b i B t Z X Q g Z G V z a W 5 2 Z X N 0 Z X J p b m c m c X V v d D s s J n F 1 b 3 Q 7 S m F h c i Z x d W 9 0 O y w m c X V v d D t C Z X N 0 Y W 5 k c 2 5 h Y W 0 m c X V v d D s s J n F 1 b 3 Q 7 V m V y c 2 l l J n F 1 b 3 Q 7 X S I g L z 4 8 R W 5 0 c n k g V H l w Z T 0 i R m l s b E x h c 3 R V c G R h d G V k I i B W Y W x 1 Z T 0 i Z D I w M j Q t M D E t M T B U M D k 6 N D U 6 N T c u N D Y 3 O D Q w N 1 o i I C 8 + P E V u d H J 5 I F R 5 c G U 9 I k Z p b G x P Y m p l Y 3 R U e X B l I i B W Y W x 1 Z T 0 i c 1 R h Y m x l I i A v P j x F b n R y e S B U e X B l P S J G a W x s R X J y b 3 J D b 2 R l I i B W Y W x 1 Z T 0 i c 1 V u a 2 5 v d 2 4 i I C 8 + P E V u d H J 5 I F R 5 c G U 9 I k Z p b G x D b 3 V u d C I g V m F s d W U 9 I m w 0 M D c i I C 8 + P E V u d H J 5 I F R 5 c G U 9 I k F k Z G V k V G 9 E Y X R h T W 9 k Z W w i I F Z h b H V l P S J s M C I g L z 4 8 L 1 N 0 Y W J s Z U V u d H J p Z X M + P C 9 J d G V t P j x J d G V t P j x J d G V t T G 9 j Y X R p b 2 4 + P E l 0 Z W 1 U e X B l P k Z v c m 1 1 b G E 8 L 0 l 0 Z W 1 U e X B l P j x J d G V t U G F 0 a D 5 T Z W N 0 a W 9 u M S 9 P b X p l d D w v S X R l b V B h d G g + P C 9 J d G V t T G 9 j Y X R p b 2 4 + P F N 0 Y W J s Z U V u d H J p Z X M + P E V u d H J 5 I F R 5 c G U 9 I k Z p b G x D b 2 x 1 b W 5 O Y W 1 l c y I g V m F s d W U 9 I n N b J n F 1 b 3 Q 7 Q 2 F 0 Z W d v c m l l J n F 1 b 3 Q 7 L C Z x d W 9 0 O 1 N 1 Y m N h d G V n b 3 J p Z S Z x d W 9 0 O y w m c X V v d D t K Y W F y J n F 1 b 3 Q 7 L C Z x d W 9 0 O 0 9 t e m V 0 c m V n d W x l c m l u Z y B 0 Y X J p Z W Z n Z X J l Z 3 V s Z W V y Z C Z x d W 9 0 O y w m c X V v d D t P d m V y Y m 9 l a y 0 g Z W 4 g d G V y d W d r b 2 9 w c m V n Z W x p b m c m c X V v d D s s J n F 1 b 3 Q 7 V m V p b G l u Z 2 d l b G R l b i Z x d W 9 0 O y w m c X V v d D t T Y W x k b y B h Z G 1 p b m l z d H J h d G l l d m U g b 2 5 i Y W x h b n M m c X V v d D s s J n F 1 b 3 Q 7 Q m V z d G F u Z H N u Y W F t J n F 1 b 3 Q 7 L C Z x d W 9 0 O 1 Z l c n N p Z S Z x d W 9 0 O 1 0 i I C 8 + P E V u d H J 5 I F R 5 c G U 9 I k J 1 Z m Z l c k 5 l e H R S Z W Z y Z X N o I i B W Y W x 1 Z T 0 i b D E i I C 8 + P E V u d H J 5 I F R 5 c G U 9 I k Z p b G x D b 2 x 1 b W 5 U e X B l c y I g V m F s d W U 9 I n N C Z 1 l E Q l F V R k J R W U Q i I C 8 + P E V u d H J 5 I F R 5 c G U 9 I k Z p b G x F b m F i b G V k I i B W Y W x 1 Z T 0 i b D E i I C 8 + P E V u d H J 5 I F R 5 c G U 9 I k Z p b G x M Y X N 0 V X B k Y X R l Z C I g V m F s d W U 9 I m Q y M D I 0 L T A x L T E w V D A 5 O j I 1 O j U z L j I x N z E z N z Z a I i A v P j x F b n R y e S B U e X B l P S J G a W x s R X J y b 3 J D b 3 V u d C I g V m F s d W U 9 I m w w I i A v P j x F b n R y e S B U e X B l P S J G a W x s Z W R D b 2 1 w b G V 0 Z V J l c 3 V s d F R v V 2 9 y a 3 N o Z W V 0 I i B W Y W x 1 Z T 0 i b D E i I C 8 + P E V u d H J 5 I F R 5 c G U 9 I k Z p b G x F c n J v c k N v Z G U i I F Z h b H V l P S J z V W 5 r b m 9 3 b i I g L z 4 8 R W 5 0 c n k g V H l w Z T 0 i R m l s b F R h c m d l d E 5 h b W V D d X N 0 b 2 1 p e m V k I i B W Y W x 1 Z T 0 i b D E i I C 8 + P E V u d H J 5 I F R 5 c G U 9 I k Z p b G x U b 0 R h d G F N b 2 R l b E V u Y W J s Z W Q i I F Z h b H V l P S J s M C I g L z 4 8 R W 5 0 c n k g V H l w Z T 0 i S X N Q c m l 2 Y X R l I i B W Y W x 1 Z T 0 i b D A i I C 8 + P E V u d H J 5 I F R 5 c G U 9 I k Z p b G x D b 3 V u d C I g V m F s d W U 9 I m w z I i A v P j x F b n R y e S B U e X B l P S J S Z X N 1 b H R U e X B l I i B W Y W x 1 Z T 0 i c 1 R h Y m x l I i A v P j x F b n R y e S B U e X B l P S J O Y X Z p Z 2 F 0 a W 9 u U 3 R l c E 5 h b W U i I F Z h b H V l P S J z T m F 2 a W d h d G l l I i A v P j x F b n R y e S B U e X B l P S J G a W x s T 2 J q Z W N 0 V H l w Z S I g V m F s d W U 9 I n N U Y W J s Z S I g L z 4 8 R W 5 0 c n k g V H l w Z T 0 i T m F t Z V V w Z G F 0 Z W R B Z n R l c k Z p b G w i I F Z h b H V l P S J s M C I g L z 4 8 R W 5 0 c n k g V H l w Z T 0 i R m l s b F R h c m d l d C I g V m F s d W U 9 I n N P b X p l d C I g L z 4 8 R W 5 0 c n k g V H l w Z T 0 i U X V l c n l J R C I g V m F s d W U 9 I n M 2 M D Q x Z G Q w Z S 0 3 M j k w L T Q 1 M W Y t Y T c 4 N i 1 j O W Q 3 Z m F k O D c 2 Z T E i I C 8 + P E V u d H J 5 I F R 5 c G U 9 I k Z p b G x T d G F 0 d X M i I F Z h b H V l P S J z Q 2 9 t c G x l d G U i I C 8 + P E V u d H J 5 I F R 5 c G U 9 I k F k Z G V k V G 9 E Y X R h T W 9 k Z W w i I F Z h b H V l P S J s M C I g L z 4 8 R W 5 0 c n k g V H l w Z T 0 i U m V s Y X R p b 2 5 z a G l w S W 5 m b 0 N v b n R h a W 5 l c i I g V m F s d W U 9 I n N 7 J n F 1 b 3 Q 7 Y 2 9 s d W 1 u Q 2 9 1 b n Q m c X V v d D s 6 O S w m c X V v d D t r Z X l D b 2 x 1 b W 5 O Y W 1 l c y Z x d W 9 0 O z p b X S w m c X V v d D t x d W V y e V J l b G F 0 a W 9 u c 2 h p c H M m c X V v d D s 6 W 1 0 s J n F 1 b 3 Q 7 Y 2 9 s d W 1 u S W R l b n R p d G l l c y Z x d W 9 0 O z p b J n F 1 b 3 Q 7 U 2 V j d G l v b j E v T 2 1 6 Z X Q v Q X V 0 b 1 J l b W 9 2 Z W R D b 2 x 1 b W 5 z M S 5 7 Q 2 F 0 Z W d v c m l l L D B 9 J n F 1 b 3 Q 7 L C Z x d W 9 0 O 1 N l Y 3 R p b 2 4 x L 0 9 t e m V 0 L 0 F 1 d G 9 S Z W 1 v d m V k Q 2 9 s d W 1 u c z E u e 1 N 1 Y m N h d G V n b 3 J p Z S w x f S Z x d W 9 0 O y w m c X V v d D t T Z W N 0 a W 9 u M S 9 P b X p l d C 9 B d X R v U m V t b 3 Z l Z E N v b H V t b n M x L n t K Y W F y L D J 9 J n F 1 b 3 Q 7 L C Z x d W 9 0 O 1 N l Y 3 R p b 2 4 x L 0 9 t e m V 0 L 0 F 1 d G 9 S Z W 1 v d m V k Q 2 9 s d W 1 u c z E u e 0 9 t e m V 0 c m V n d W x l c m l u Z y B 0 Y X J p Z W Z n Z X J l Z 3 V s Z W V y Z C w z f S Z x d W 9 0 O y w m c X V v d D t T Z W N 0 a W 9 u M S 9 P b X p l d C 9 B d X R v U m V t b 3 Z l Z E N v b H V t b n M x L n t P d m V y Y m 9 l a y 0 g Z W 4 g d G V y d W d r b 2 9 w c m V n Z W x p b m c s N H 0 m c X V v d D s s J n F 1 b 3 Q 7 U 2 V j d G l v b j E v T 2 1 6 Z X Q v Q X V 0 b 1 J l b W 9 2 Z W R D b 2 x 1 b W 5 z M S 5 7 V m V p b G l u Z 2 d l b G R l b i w 1 f S Z x d W 9 0 O y w m c X V v d D t T Z W N 0 a W 9 u M S 9 P b X p l d C 9 B d X R v U m V t b 3 Z l Z E N v b H V t b n M x L n t T Y W x k b y B h Z G 1 p b m l z d H J h d G l l d m U g b 2 5 i Y W x h b n M s N n 0 m c X V v d D s s J n F 1 b 3 Q 7 U 2 V j d G l v b j E v T 2 1 6 Z X Q v Q X V 0 b 1 J l b W 9 2 Z W R D b 2 x 1 b W 5 z M S 5 7 Q m V z d G F u Z H N u Y W F t L D d 9 J n F 1 b 3 Q 7 L C Z x d W 9 0 O 1 N l Y 3 R p b 2 4 x L 0 9 t e m V 0 L 0 F 1 d G 9 S Z W 1 v d m V k Q 2 9 s d W 1 u c z E u e 1 Z l c n N p Z S w 4 f S Z x d W 9 0 O 1 0 s J n F 1 b 3 Q 7 Q 2 9 s d W 1 u Q 2 9 1 b n Q m c X V v d D s 6 O S w m c X V v d D t L Z X l D b 2 x 1 b W 5 O Y W 1 l c y Z x d W 9 0 O z p b X S w m c X V v d D t D b 2 x 1 b W 5 J Z G V u d G l 0 a W V z J n F 1 b 3 Q 7 O l s m c X V v d D t T Z W N 0 a W 9 u M S 9 P b X p l d C 9 B d X R v U m V t b 3 Z l Z E N v b H V t b n M x L n t D Y X R l Z 2 9 y a W U s M H 0 m c X V v d D s s J n F 1 b 3 Q 7 U 2 V j d G l v b j E v T 2 1 6 Z X Q v Q X V 0 b 1 J l b W 9 2 Z W R D b 2 x 1 b W 5 z M S 5 7 U 3 V i Y 2 F 0 Z W d v c m l l L D F 9 J n F 1 b 3 Q 7 L C Z x d W 9 0 O 1 N l Y 3 R p b 2 4 x L 0 9 t e m V 0 L 0 F 1 d G 9 S Z W 1 v d m V k Q 2 9 s d W 1 u c z E u e 0 p h Y X I s M n 0 m c X V v d D s s J n F 1 b 3 Q 7 U 2 V j d G l v b j E v T 2 1 6 Z X Q v Q X V 0 b 1 J l b W 9 2 Z W R D b 2 x 1 b W 5 z M S 5 7 T 2 1 6 Z X R y Z W d 1 b G V y a W 5 n I H R h c m l l Z m d l c m V n d W x l Z X J k L D N 9 J n F 1 b 3 Q 7 L C Z x d W 9 0 O 1 N l Y 3 R p b 2 4 x L 0 9 t e m V 0 L 0 F 1 d G 9 S Z W 1 v d m V k Q 2 9 s d W 1 u c z E u e 0 9 2 Z X J i b 2 V r L S B l b i B 0 Z X J 1 Z 2 t v b 3 B y Z W d l b G l u Z y w 0 f S Z x d W 9 0 O y w m c X V v d D t T Z W N 0 a W 9 u M S 9 P b X p l d C 9 B d X R v U m V t b 3 Z l Z E N v b H V t b n M x L n t W Z W l s a W 5 n Z 2 V s Z G V u L D V 9 J n F 1 b 3 Q 7 L C Z x d W 9 0 O 1 N l Y 3 R p b 2 4 x L 0 9 t e m V 0 L 0 F 1 d G 9 S Z W 1 v d m V k Q 2 9 s d W 1 u c z E u e 1 N h b G R v I G F k b W l u a X N 0 c m F 0 a W V 2 Z S B v b m J h b G F u c y w 2 f S Z x d W 9 0 O y w m c X V v d D t T Z W N 0 a W 9 u M S 9 P b X p l d C 9 B d X R v U m V t b 3 Z l Z E N v b H V t b n M x L n t C Z X N 0 Y W 5 k c 2 5 h Y W 0 s N 3 0 m c X V v d D s s J n F 1 b 3 Q 7 U 2 V j d G l v b j E v T 2 1 6 Z X Q v Q X V 0 b 1 J l b W 9 2 Z W R D b 2 x 1 b W 5 z M S 5 7 V m V y c 2 l l L D h 9 J n F 1 b 3 Q 7 X S w m c X V v d D t S Z W x h d G l v b n N o a X B J b m Z v J n F 1 b 3 Q 7 O l t d f S I g L z 4 8 L 1 N 0 Y W J s Z U V u d H J p Z X M + P C 9 J d G V t P j x J d G V t P j x J d G V t T G 9 j Y X R p b 2 4 + P E l 0 Z W 1 U e X B l P k Z v c m 1 1 b G E 8 L 0 l 0 Z W 1 U e X B l P j x J d G V t U G F 0 a D 5 T Z W N 0 a W 9 u M S 9 X V U k l M k Z P b W J v d X c 8 L 0 l 0 Z W 1 Q Y X R o P j w v S X R l b U x v Y 2 F 0 a W 9 u P j x T d G F i b G V F b n R y a W V z P j x F b n R y e S B U e X B l P S J G a W x s Q 2 9 s d W 1 u T m F t Z X M i I F Z h b H V l P S J z W y Z x d W 9 0 O 0 l u Z G V 4 J n F 1 b 3 Q 7 L C Z x d W 9 0 O 0 l u d m V z d G V y a W 5 n c 2 J l Z H J h Z y Z x d W 9 0 O y w m c X V v d D t K Y W F y I G J l Z 2 l u I G F m c 2 N o c m l q d m V u J n F 1 b 3 Q 7 L C Z x d W 9 0 O 0 F j d G l 2 Y W N h d G V n b 3 J p Z S Z x d W 9 0 O y w m c X V v d D t W Z X J 2 Y W 5 n a W 5 n I C 8 g d W l 0 Y n J l a W R p b m c m c X V v d D s s J n F 1 b 3 Q 7 T 2 1 i b 3 V 3 d G F h a y Z x d W 9 0 O y w m c X V v d D t C Z X N 0 Y W 5 k c 2 5 h Y W 0 m c X V v d D t d I i A v P j x F b n R y e S B U e X B l P S J O Y X Z p Z 2 F 0 a W 9 u U 3 R l c E 5 h b W U i I F Z h b H V l P S J z T m F 2 a W d h d G l l I i A v P j x F b n R y e S B U e X B l P S J G a W x s Q 2 9 s d W 1 u V H l w Z X M i I F Z h b H V l P S J z Q X d V R k J n W U d C Z z 0 9 I i A v P j x F b n R y e S B U e X B l P S J G a W x s R W 5 h Y m x l Z C I g V m F s d W U 9 I m w x I i A v P j x F b n R y e S B U e X B l P S J G a W x s T G F z d F V w Z G F 0 Z W Q i I F Z h b H V l P S J k M j A y N C 0 w M S 0 x M F Q w O T o y N T o 1 M y 4 w N T c x M z k w W i I g L z 4 8 R W 5 0 c n k g V H l w Z T 0 i R m l s b E V y c m 9 y Q 2 9 1 b n Q i I F Z h b H V l P S J s M C I g L z 4 8 R W 5 0 c n k g V H l w Z T 0 i R m l s b G V k Q 2 9 t c G x l d G V S Z X N 1 b H R U b 1 d v c m t z a G V l d C I g V m F s d W U 9 I m w x I i A v P j x F b n R y e S B U e X B l P S J G a W x s R X J y b 3 J D b 2 R l I i B W Y W x 1 Z T 0 i c 1 V u a 2 5 v d 2 4 i I C 8 + P E V u d H J 5 I F R 5 c G U 9 I k Z p b G x U b 0 R h d G F N b 2 R l b E V u Y W J s Z W Q i I F Z h b H V l P S J s M C I g L z 4 8 R W 5 0 c n k g V H l w Z T 0 i S X N Q c m l 2 Y X R l I i B W Y W x 1 Z T 0 i b D A i I C 8 + P E V u d H J 5 I F R 5 c G U 9 I l F 1 Z X J 5 S U Q i I F Z h b H V l P S J z M T l j Y 2 U 3 N z M t M D M 3 Y y 0 0 Z m U z L T k y O T Q t Y z R j N T k x N j R k O D M w I i A v P j x F b n R y e S B U e X B l P S J G a W x s Q 2 9 1 b n Q i I F Z h b H V l P S J s N i I g L z 4 8 R W 5 0 c n k g V H l w Z T 0 i T m F t Z V V w Z G F 0 Z W R B Z n R l c k Z p b G w i I F Z h b H V l P S J s M C I g L z 4 8 R W 5 0 c n k g V H l w Z T 0 i Q n V m Z m V y T m V 4 d F J l Z n J l c 2 g i I F Z h b H V l P S J s M S I g L z 4 8 R W 5 0 c n k g V H l w Z T 0 i R m l s b E 9 i a m V j d F R 5 c G U i I F Z h b H V l P S J z V G F i b G U i I C 8 + P E V u d H J 5 I F R 5 c G U 9 I l J l c 3 V s d F R 5 c G U i I F Z h b H V l P S J z V G F i b G U i I C 8 + P E V u d H J 5 I F R 5 c G U 9 I k Z p b G x U Y X J n Z X Q i I F Z h b H V l P S J z V 1 V J X 0 9 t Y m 9 1 d y I g L z 4 8 R W 5 0 c n k g V H l w Z T 0 i T G 9 h Z G V k V G 9 B b m F s e X N p c 1 N l c n Z p Y 2 V z I i B W Y W x 1 Z T 0 i b D A i I C 8 + P E V u d H J 5 I F R 5 c G U 9 I k Z p b G x T d G F 0 d X M i I F Z h b H V l P S J z Q 2 9 t c G x l d G U i I C 8 + P E V u d H J 5 I F R 5 c G U 9 I k F k Z G V k V G 9 E Y X R h T W 9 k Z W w i I F Z h b H V l P S J s M C I g L z 4 8 R W 5 0 c n k g V H l w Z T 0 i U m V s Y X R p b 2 5 z a G l w S W 5 m b 0 N v b n R h a W 5 l c i I g V m F s d W U 9 I n N 7 J n F 1 b 3 Q 7 Y 2 9 s d W 1 u Q 2 9 1 b n Q m c X V v d D s 6 N y w m c X V v d D t r Z X l D b 2 x 1 b W 5 O Y W 1 l c y Z x d W 9 0 O z p b X S w m c X V v d D t x d W V y e V J l b G F 0 a W 9 u c 2 h p c H M m c X V v d D s 6 W 1 0 s J n F 1 b 3 Q 7 Y 2 9 s d W 1 u S W R l b n R p d G l l c y Z x d W 9 0 O z p b J n F 1 b 3 Q 7 U 2 V j d G l v b j E v V 1 V J X F w v T 2 1 i b 3 V 3 L 0 F 1 d G 9 S Z W 1 v d m V k Q 2 9 s d W 1 u c z E u e 0 l u Z G V 4 L D B 9 J n F 1 b 3 Q 7 L C Z x d W 9 0 O 1 N l Y 3 R p b 2 4 x L 1 d V S V x c L 0 9 t Y m 9 1 d y 9 B d X R v U m V t b 3 Z l Z E N v b H V t b n M x L n t J b n Z l c 3 R l c m l u Z 3 N i Z W R y Y W c s M X 0 m c X V v d D s s J n F 1 b 3 Q 7 U 2 V j d G l v b j E v V 1 V J X F w v T 2 1 i b 3 V 3 L 0 F 1 d G 9 S Z W 1 v d m V k Q 2 9 s d W 1 u c z E u e 0 p h Y X I g Y m V n a W 4 g Y W Z z Y 2 h y a W p 2 Z W 4 s M n 0 m c X V v d D s s J n F 1 b 3 Q 7 U 2 V j d G l v b j E v V 1 V J X F w v T 2 1 i b 3 V 3 L 0 F 1 d G 9 S Z W 1 v d m V k Q 2 9 s d W 1 u c z E u e 0 F j d G l 2 Y W N h d G V n b 3 J p Z S w z f S Z x d W 9 0 O y w m c X V v d D t T Z W N 0 a W 9 u M S 9 X V U l c X C 9 P b W J v d X c v Q X V 0 b 1 J l b W 9 2 Z W R D b 2 x 1 b W 5 z M S 5 7 V m V y d m F u Z 2 l u Z y A v I H V p d G J y Z W l k a W 5 n L D R 9 J n F 1 b 3 Q 7 L C Z x d W 9 0 O 1 N l Y 3 R p b 2 4 x L 1 d V S V x c L 0 9 t Y m 9 1 d y 9 B d X R v U m V t b 3 Z l Z E N v b H V t b n M x L n t P b W J v d X d 0 Y W F r L D V 9 J n F 1 b 3 Q 7 L C Z x d W 9 0 O 1 N l Y 3 R p b 2 4 x L 1 d V S V x c L 0 9 t Y m 9 1 d y 9 B d X R v U m V t b 3 Z l Z E N v b H V t b n M x L n t C Z X N 0 Y W 5 k c 2 5 h Y W 0 s N n 0 m c X V v d D t d L C Z x d W 9 0 O 0 N v b H V t b k N v d W 5 0 J n F 1 b 3 Q 7 O j c s J n F 1 b 3 Q 7 S 2 V 5 Q 2 9 s d W 1 u T m F t Z X M m c X V v d D s 6 W 1 0 s J n F 1 b 3 Q 7 Q 2 9 s d W 1 u S W R l b n R p d G l l c y Z x d W 9 0 O z p b J n F 1 b 3 Q 7 U 2 V j d G l v b j E v V 1 V J X F w v T 2 1 i b 3 V 3 L 0 F 1 d G 9 S Z W 1 v d m V k Q 2 9 s d W 1 u c z E u e 0 l u Z G V 4 L D B 9 J n F 1 b 3 Q 7 L C Z x d W 9 0 O 1 N l Y 3 R p b 2 4 x L 1 d V S V x c L 0 9 t Y m 9 1 d y 9 B d X R v U m V t b 3 Z l Z E N v b H V t b n M x L n t J b n Z l c 3 R l c m l u Z 3 N i Z W R y Y W c s M X 0 m c X V v d D s s J n F 1 b 3 Q 7 U 2 V j d G l v b j E v V 1 V J X F w v T 2 1 i b 3 V 3 L 0 F 1 d G 9 S Z W 1 v d m V k Q 2 9 s d W 1 u c z E u e 0 p h Y X I g Y m V n a W 4 g Y W Z z Y 2 h y a W p 2 Z W 4 s M n 0 m c X V v d D s s J n F 1 b 3 Q 7 U 2 V j d G l v b j E v V 1 V J X F w v T 2 1 i b 3 V 3 L 0 F 1 d G 9 S Z W 1 v d m V k Q 2 9 s d W 1 u c z E u e 0 F j d G l 2 Y W N h d G V n b 3 J p Z S w z f S Z x d W 9 0 O y w m c X V v d D t T Z W N 0 a W 9 u M S 9 X V U l c X C 9 P b W J v d X c v Q X V 0 b 1 J l b W 9 2 Z W R D b 2 x 1 b W 5 z M S 5 7 V m V y d m F u Z 2 l u Z y A v I H V p d G J y Z W l k a W 5 n L D R 9 J n F 1 b 3 Q 7 L C Z x d W 9 0 O 1 N l Y 3 R p b 2 4 x L 1 d V S V x c L 0 9 t Y m 9 1 d y 9 B d X R v U m V t b 3 Z l Z E N v b H V t b n M x L n t P b W J v d X d 0 Y W F r L D V 9 J n F 1 b 3 Q 7 L C Z x d W 9 0 O 1 N l Y 3 R p b 2 4 x L 1 d V S V x c L 0 9 t Y m 9 1 d y 9 B d X R v U m V t b 3 Z l Z E N v b H V t b n M x L n t C Z X N 0 Y W 5 k c 2 5 h Y W 0 s N n 0 m c X V v d D t d L C Z x d W 9 0 O 1 J l b G F 0 a W 9 u c 2 h p c E l u Z m 8 m c X V v d D s 6 W 1 1 9 I i A v P j w v U 3 R h Y m x l R W 5 0 c m l l c z 4 8 L 0 l 0 Z W 0 + P E l 0 Z W 0 + P E l 0 Z W 1 M b 2 N h d G l v b j 4 8 S X R l b V R 5 c G U + R m 9 y b X V s Y T w v S X R l b V R 5 c G U + P E l 0 Z W 1 Q Y X R o P l N l Y 3 R p b 2 4 x L 0 9 w Z X J h d G l v b m V s Z S U y M G t v c 3 R l b j w v S X R l b V B h d G g + P C 9 J d G V t T G 9 j Y X R p b 2 4 + P F N 0 Y W J s Z U V u d H J p Z X M + P E V u d H J 5 I F R 5 c G U 9 I k Z p b G x D b 2 x 1 b W 5 O Y W 1 l c y I g V m F s d W U 9 I n N b J n F 1 b 3 Q 7 Q 2 F 0 Z W d v c m l l J n F 1 b 3 Q 7 L C Z x d W 9 0 O 1 N 1 Y m N h d G V n b 3 J p Z S Z x d W 9 0 O y w m c X V v d D t K Y W F y J n F 1 b 3 Q 7 L C Z x d W 9 0 O 1 R U L 0 J U L 0 F U J n F 1 b 3 Q 7 L C Z x d W 9 0 O 0 t D J n F 1 b 3 Q 7 L C Z x d W 9 0 O 0 J l c 3 R h b m R z b m F h b S Z x d W 9 0 O y w m c X V v d D t W Z X J z a W U m c X V v d D t d I i A v P j x F b n R y e S B U e X B l P S J O Y X Z p Z 2 F 0 a W 9 u U 3 R l c E 5 h b W U i I F Z h b H V l P S J z T m F 2 a W d h d G l l I i A v P j x F b n R y e S B U e X B l P S J G a W x s Q 2 9 s d W 1 u V H l w Z X M i I F Z h b H V l P S J z Q m d Z R E J R V U d B d z 0 9 I i A v P j x F b n R y e S B U e X B l P S J G a W x s R W 5 h Y m x l Z C I g V m F s d W U 9 I m w x I i A v P j x F b n R y e S B U e X B l P S J G a W x s T G F z d F V w Z G F 0 Z W Q i I F Z h b H V l P S J k M j A y N C 0 w M S 0 x M F Q w O T o y N T o 1 M y 4 y O D I x O T E w W i I g L z 4 8 R W 5 0 c n k g V H l w Z T 0 i R m l s b E V y c m 9 y Q 2 9 1 b n Q i I F Z h b H V l P S J s M C I g L z 4 8 R W 5 0 c n k g V H l w Z T 0 i R m l s b G V k Q 2 9 t c G x l d G V S Z X N 1 b H R U b 1 d v c m t z a G V l d C I g V m F s d W U 9 I m w x I i A v P j x F b n R y e S B U e X B l P S J G a W x s R X J y b 3 J D b 2 R l I i B W Y W x 1 Z T 0 i c 1 V u a 2 5 v d 2 4 i I C 8 + P E V u d H J 5 I F R 5 c G U 9 I k Z p b G x U Y X J n Z X R O Y W 1 l Q 3 V z d G 9 t a X p l Z C I g V m F s d W U 9 I m w x I i A v P j x F b n R y e S B U e X B l P S J G a W x s V G 9 E Y X R h T W 9 k Z W x F b m F i b G V k I i B W Y W x 1 Z T 0 i b D A i I C 8 + P E V u d H J 5 I F R 5 c G U 9 I k l z U H J p d m F 0 Z S I g V m F s d W U 9 I m w w I i A v P j x F b n R y e S B U e X B l P S J R d W V y e U l E I i B W Y W x 1 Z T 0 i c z Q x M W R m Z D h h L T J i O T g t N D c 5 Z C 0 5 M j Q y L T I 0 Z D g w M T E z O W Y x M y I g L z 4 8 R W 5 0 c n k g V H l w Z T 0 i R m l s b E N v d W 5 0 I i B W Y W x 1 Z T 0 i b D M i I C 8 + P E V u d H J 5 I F R 5 c G U 9 I k 5 h b W V V c G R h d G V k Q W Z 0 Z X J G a W x s I i B W Y W x 1 Z T 0 i b D A i I C 8 + P E V u d H J 5 I F R 5 c G U 9 I k J 1 Z m Z l c k 5 l e H R S Z W Z y Z X N o I i B W Y W x 1 Z T 0 i b D E i I C 8 + P E V u d H J 5 I F R 5 c G U 9 I k Z p b G x P Y m p l Y 3 R U e X B l I i B W Y W x 1 Z T 0 i c 1 R h Y m x l I i A v P j x F b n R y e S B U e X B l P S J S Z X N 1 b H R U e X B l I i B W Y W x 1 Z T 0 i c 1 R h Y m x l I i A v P j x F b n R y e S B U e X B l P S J G a W x s V G F y Z 2 V 0 I i B W Y W x 1 Z T 0 i c 0 9 w Z X J h d G l v b m V s Z V 9 r b 3 N 0 Z W 4 i I C 8 + P E V u d H J 5 I F R 5 c G U 9 I k Z p b G x T d G F 0 d X M i I F Z h b H V l P S J z Q 2 9 t c G x l d G U i I C 8 + P E V u d H J 5 I F R 5 c G U 9 I k F k Z G V k V G 9 E Y X R h T W 9 k Z W w i I F Z h b H V l P S J s M C I g L z 4 8 R W 5 0 c n k g V H l w Z T 0 i U m V s Y X R p b 2 5 z a G l w S W 5 m b 0 N v b n R h a W 5 l c i I g V m F s d W U 9 I n N 7 J n F 1 b 3 Q 7 Y 2 9 s d W 1 u Q 2 9 1 b n Q m c X V v d D s 6 N y w m c X V v d D t r Z X l D b 2 x 1 b W 5 O Y W 1 l c y Z x d W 9 0 O z p b X S w m c X V v d D t x d W V y e V J l b G F 0 a W 9 u c 2 h p c H M m c X V v d D s 6 W 1 0 s J n F 1 b 3 Q 7 Y 2 9 s d W 1 u S W R l b n R p d G l l c y Z x d W 9 0 O z p b J n F 1 b 3 Q 7 U 2 V j d G l v b j E v T 3 B l c m F 0 a W 9 u Z W x l I G t v c 3 R l b i 9 B d X R v U m V t b 3 Z l Z E N v b H V t b n M x L n t D Y X R l Z 2 9 y a W U s M H 0 m c X V v d D s s J n F 1 b 3 Q 7 U 2 V j d G l v b j E v T 3 B l c m F 0 a W 9 u Z W x l I G t v c 3 R l b i 9 B d X R v U m V t b 3 Z l Z E N v b H V t b n M x L n t T d W J j Y X R l Z 2 9 y a W U s M X 0 m c X V v d D s s J n F 1 b 3 Q 7 U 2 V j d G l v b j E v T 3 B l c m F 0 a W 9 u Z W x l I G t v c 3 R l b i 9 B d X R v U m V t b 3 Z l Z E N v b H V t b n M x L n t K Y W F y L D J 9 J n F 1 b 3 Q 7 L C Z x d W 9 0 O 1 N l Y 3 R p b 2 4 x L 0 9 w Z X J h d G l v b m V s Z S B r b 3 N 0 Z W 4 v Q X V 0 b 1 J l b W 9 2 Z W R D b 2 x 1 b W 5 z M S 5 7 V F Q v Q l Q v Q V Q s M 3 0 m c X V v d D s s J n F 1 b 3 Q 7 U 2 V j d G l v b j E v T 3 B l c m F 0 a W 9 u Z W x l I G t v c 3 R l b i 9 B d X R v U m V t b 3 Z l Z E N v b H V t b n M x L n t L Q y w 0 f S Z x d W 9 0 O y w m c X V v d D t T Z W N 0 a W 9 u M S 9 P c G V y Y X R p b 2 5 l b G U g a 2 9 z d G V u L 0 F 1 d G 9 S Z W 1 v d m V k Q 2 9 s d W 1 u c z E u e 0 J l c 3 R h b m R z b m F h b S w 1 f S Z x d W 9 0 O y w m c X V v d D t T Z W N 0 a W 9 u M S 9 P c G V y Y X R p b 2 5 l b G U g a 2 9 z d G V u L 0 F 1 d G 9 S Z W 1 v d m V k Q 2 9 s d W 1 u c z E u e 1 Z l c n N p Z S w 2 f S Z x d W 9 0 O 1 0 s J n F 1 b 3 Q 7 Q 2 9 s d W 1 u Q 2 9 1 b n Q m c X V v d D s 6 N y w m c X V v d D t L Z X l D b 2 x 1 b W 5 O Y W 1 l c y Z x d W 9 0 O z p b X S w m c X V v d D t D b 2 x 1 b W 5 J Z G V u d G l 0 a W V z J n F 1 b 3 Q 7 O l s m c X V v d D t T Z W N 0 a W 9 u M S 9 P c G V y Y X R p b 2 5 l b G U g a 2 9 z d G V u L 0 F 1 d G 9 S Z W 1 v d m V k Q 2 9 s d W 1 u c z E u e 0 N h d G V n b 3 J p Z S w w f S Z x d W 9 0 O y w m c X V v d D t T Z W N 0 a W 9 u M S 9 P c G V y Y X R p b 2 5 l b G U g a 2 9 z d G V u L 0 F 1 d G 9 S Z W 1 v d m V k Q 2 9 s d W 1 u c z E u e 1 N 1 Y m N h d G V n b 3 J p Z S w x f S Z x d W 9 0 O y w m c X V v d D t T Z W N 0 a W 9 u M S 9 P c G V y Y X R p b 2 5 l b G U g a 2 9 z d G V u L 0 F 1 d G 9 S Z W 1 v d m V k Q 2 9 s d W 1 u c z E u e 0 p h Y X I s M n 0 m c X V v d D s s J n F 1 b 3 Q 7 U 2 V j d G l v b j E v T 3 B l c m F 0 a W 9 u Z W x l I G t v c 3 R l b i 9 B d X R v U m V t b 3 Z l Z E N v b H V t b n M x L n t U V C 9 C V C 9 B V C w z f S Z x d W 9 0 O y w m c X V v d D t T Z W N 0 a W 9 u M S 9 P c G V y Y X R p b 2 5 l b G U g a 2 9 z d G V u L 0 F 1 d G 9 S Z W 1 v d m V k Q 2 9 s d W 1 u c z E u e 0 t D L D R 9 J n F 1 b 3 Q 7 L C Z x d W 9 0 O 1 N l Y 3 R p b 2 4 x L 0 9 w Z X J h d G l v b m V s Z S B r b 3 N 0 Z W 4 v Q X V 0 b 1 J l b W 9 2 Z W R D b 2 x 1 b W 5 z M S 5 7 Q m V z d G F u Z H N u Y W F t L D V 9 J n F 1 b 3 Q 7 L C Z x d W 9 0 O 1 N l Y 3 R p b 2 4 x L 0 9 w Z X J h d G l v b m V s Z S B r b 3 N 0 Z W 4 v Q X V 0 b 1 J l b W 9 2 Z W R D b 2 x 1 b W 5 z M S 5 7 V m V y c 2 l l L D Z 9 J n F 1 b 3 Q 7 X S w m c X V v d D t S Z W x h d G l v b n N o a X B J b m Z v J n F 1 b 3 Q 7 O l t d f S I g L z 4 8 L 1 N 0 Y W J s Z U V u d H J p Z X M + P C 9 J d G V t P j x J d G V t P j x J d G V t T G 9 j Y X R p b 2 4 + P E l 0 Z W 1 U e X B l P k Z v c m 1 1 b G E 8 L 0 l 0 Z W 1 U e X B l P j x J d G V t U G F 0 a D 5 T Z W N 0 a W 9 u M S 9 J b n Z l c 3 R l c m l u Z 2 V u L 0 J y b 2 4 8 L 0 l 0 Z W 1 Q Y X R o P j w v S X R l b U x v Y 2 F 0 a W 9 u P j x T d G F i b G V F b n R y a W V z I C 8 + P C 9 J d G V t P j x J d G V t P j x J d G V t T G 9 j Y X R p b 2 4 + P E l 0 Z W 1 U e X B l P k Z v c m 1 1 b G E 8 L 0 l 0 Z W 1 U e X B l P j x J d G V t U G F 0 a D 5 T Z W N 0 a W 9 u M S 9 J b n Z l c 3 R l c m l u Z 2 V u L 1 J E X 0 x O Q l 9 H P C 9 J d G V t U G F 0 a D 4 8 L 0 l 0 Z W 1 M b 2 N h d G l v b j 4 8 U 3 R h Y m x l R W 5 0 c m l l c y A v P j w v S X R l b T 4 8 S X R l b T 4 8 S X R l b U x v Y 2 F 0 a W 9 u P j x J d G V t V H l w Z T 5 G b 3 J t d W x h P C 9 J d G V t V H l w Z T 4 8 S X R l b V B h d G g + U 2 V j d G l v b j E v S W 5 2 Z X N 0 Z X J p b m d l b i 9 k Y m 9 f S W 5 2 Z X N 0 Z X J p b m d l b j w v S X R l b V B h d G g + P C 9 J d G V t T G 9 j Y X R p b 2 4 + P F N 0 Y W J s Z U V u d H J p Z X M g L z 4 8 L 0 l 0 Z W 0 + P E l 0 Z W 0 + P E l 0 Z W 1 M b 2 N h d G l v b j 4 8 S X R l b V R 5 c G U + R m 9 y b X V s Y T w v S X R l b V R 5 c G U + P E l 0 Z W 1 Q Y X R o P l N l Y 3 R p b 2 4 x L 0 l u d m V z d G V y a W 5 n Z W 4 v S m F h c i U z R S U z R D I w M j A 8 L 0 l 0 Z W 1 Q Y X R o P j w v S X R l b U x v Y 2 F 0 a W 9 u P j x T d G F i b G V F b n R y a W V z I C 8 + P C 9 J d G V t P j x J d G V t P j x J d G V t T G 9 j Y X R p b 2 4 + P E l 0 Z W 1 U e X B l P k Z v c m 1 1 b G E 8 L 0 l 0 Z W 1 U e X B l P j x J d G V t U G F 0 a D 5 T Z W N 0 a W 9 u M S 9 J b n Z l c 3 R l c m l u Z 2 V u L 1 J p a m V u J T I w Z 2 V n c m 9 l c G V l c m Q 8 L 0 l 0 Z W 1 Q Y X R o P j w v S X R l b U x v Y 2 F 0 a W 9 u P j x T d G F i b G V F b n R y a W V z I C 8 + P C 9 J d G V t P j x J d G V t P j x J d G V t T G 9 j Y X R p b 2 4 + P E l 0 Z W 1 U e X B l P k Z v c m 1 1 b G E 8 L 0 l 0 Z W 1 U e X B l P j x J d G V t U G F 0 a D 5 T Z W N 0 a W 9 u M S 9 J b n Z l c 3 R l c m l u Z 2 V u L 1 J p a m V u J T I w Z 2 V z b 3 J 0 Z W V y Z D w v S X R l b V B h d G g + P C 9 J d G V t T G 9 j Y X R p b 2 4 + P F N 0 Y W J s Z U V u d H J p Z X M g L z 4 8 L 0 l 0 Z W 0 + P E l 0 Z W 0 + P E l 0 Z W 1 M b 2 N h d G l v b j 4 8 S X R l b V R 5 c G U + R m 9 y b X V s Y T w v S X R l b V R 5 c G U + P E l 0 Z W 1 Q Y X R o P l N l Y 3 R p b 2 4 x L 0 l u d m V z d G V y a W 5 n Z W 4 v S W 5 k Z X g l M j B 0 b 2 V n Z X Z v Z W d k P C 9 J d G V t U G F 0 a D 4 8 L 0 l 0 Z W 1 M b 2 N h d G l v b j 4 8 U 3 R h Y m x l R W 5 0 c m l l c y A v P j w v S X R l b T 4 8 S X R l b T 4 8 S X R l b U x v Y 2 F 0 a W 9 u P j x J d G V t V H l w Z T 5 G b 3 J t d W x h P C 9 J d G V t V H l w Z T 4 8 S X R l b V B h d G g + U 2 V j d G l v b j E v S W 5 2 Z X N 0 Z X J p b m d l b i 9 W b 2 x n b 3 J k Z S U y M H Z h b i U y M G t v b G 9 t b W V u J T I w Z 2 V 3 a W p 6 a W d k P C 9 J d G V t U G F 0 a D 4 8 L 0 l 0 Z W 1 M b 2 N h d G l v b j 4 8 U 3 R h Y m x l R W 5 0 c m l l c y A v P j w v S X R l b T 4 8 S X R l b T 4 8 S X R l b U x v Y 2 F 0 a W 9 u P j x J d G V t V H l w Z T 5 G b 3 J t d W x h P C 9 J d G V t V H l w Z T 4 8 S X R l b V B h d G g + U 2 V j d G l v b j E v R G V z a W 5 2 Z X N 0 Z X J p b m c v Q n J v b j w v S X R l b V B h d G g + P C 9 J d G V t T G 9 j Y X R p b 2 4 + P F N 0 Y W J s Z U V u d H J p Z X M g L z 4 8 L 0 l 0 Z W 0 + P E l 0 Z W 0 + P E l 0 Z W 1 M b 2 N h d G l v b j 4 8 S X R l b V R 5 c G U + R m 9 y b X V s Y T w v S X R l b V R 5 c G U + P E l 0 Z W 1 Q Y X R o P l N l Y 3 R p b 2 4 x L 0 R l c 2 l u d m V z d G V y a W 5 n L 1 J E X 0 x O Q l 9 H P C 9 J d G V t U G F 0 a D 4 8 L 0 l 0 Z W 1 M b 2 N h d G l v b j 4 8 U 3 R h Y m x l R W 5 0 c m l l c y A v P j w v S X R l b T 4 8 S X R l b T 4 8 S X R l b U x v Y 2 F 0 a W 9 u P j x J d G V t V H l w Z T 5 G b 3 J t d W x h P C 9 J d G V t V H l w Z T 4 8 S X R l b V B h d G g + U 2 V j d G l v b j E v R G V z a W 5 2 Z X N 0 Z X J p b m c v Z G J v X 0 l u d m V z d G V y a W 5 n Z W 4 8 L 0 l 0 Z W 1 Q Y X R o P j w v S X R l b U x v Y 2 F 0 a W 9 u P j x T d G F i b G V F b n R y a W V z I C 8 + P C 9 J d G V t P j x J d G V t P j x J d G V t T G 9 j Y X R p b 2 4 + P E l 0 Z W 1 U e X B l P k Z v c m 1 1 b G E 8 L 0 l 0 Z W 1 U e X B l P j x J d G V t U G F 0 a D 5 T Z W N 0 a W 9 u M S 9 E Z X N p b n Z l c 3 R l c m l u Z y 9 S a W p l b i U y M G d l Z m l s d G V y Z D w v S X R l b V B h d G g + P C 9 J d G V t T G 9 j Y X R p b 2 4 + P F N 0 Y W J s Z U V u d H J p Z X M g L z 4 8 L 0 l 0 Z W 0 + P E l 0 Z W 0 + P E l 0 Z W 1 M b 2 N h d G l v b j 4 8 S X R l b V R 5 c G U + R m 9 y b X V s Y T w v S X R l b V R 5 c G U + P E l 0 Z W 1 Q Y X R o P l N l Y 3 R p b 2 4 x L 0 R l c 2 l u d m V z d G V y a W 5 n L 1 J p a m V u J T I w Z 2 V z b 3 J 0 Z W V y Z D w v S X R l b V B h d G g + P C 9 J d G V t T G 9 j Y X R p b 2 4 + P F N 0 Y W J s Z U V u d H J p Z X M g L z 4 8 L 0 l 0 Z W 0 + P E l 0 Z W 0 + P E l 0 Z W 1 M b 2 N h d G l v b j 4 8 S X R l b V R 5 c G U + R m 9 y b X V s Y T w v S X R l b V R 5 c G U + P E l 0 Z W 1 Q Y X R o P l N l Y 3 R p b 2 4 x L 0 R l c 2 l u d m V z d G V y a W 5 n L 0 t v b G 9 t b W V u J T I w d m V y d 2 l q Z G V y Z D w v S X R l b V B h d G g + P C 9 J d G V t T G 9 j Y X R p b 2 4 + P F N 0 Y W J s Z U V u d H J p Z X M g L z 4 8 L 0 l 0 Z W 0 + P E l 0 Z W 0 + P E l 0 Z W 1 M b 2 N h d G l v b j 4 8 S X R l b V R 5 c G U + R m 9 y b X V s Y T w v S X R l b V R 5 c G U + P E l 0 Z W 1 Q Y X R o P l N l Y 3 R p b 2 4 x L 0 R l c 2 l u d m V z d G V y a W 5 n L 0 l u Z G V 4 J T I w d G 9 l Z 2 V 2 b 2 V n Z D w v S X R l b V B h d G g + P C 9 J d G V t T G 9 j Y X R p b 2 4 + P F N 0 Y W J s Z U V u d H J p Z X M g L z 4 8 L 0 l 0 Z W 0 + P E l 0 Z W 0 + P E l 0 Z W 1 M b 2 N h d G l v b j 4 8 S X R l b V R 5 c G U + R m 9 y b X V s Y T w v S X R l b V R 5 c G U + P E l 0 Z W 1 Q Y X R o P l N l Y 3 R p b 2 4 x L 0 R l c 2 l u d m V z d G V y a W 5 n L 1 Z v b G d v c m R l J T I w d m F u J T I w a 2 9 s b 2 1 t Z W 4 l M j B n Z X d p a n p p Z 2 Q 8 L 0 l 0 Z W 1 Q Y X R o P j w v S X R l b U x v Y 2 F 0 a W 9 u P j x T d G F i b G V F b n R y a W V z I C 8 + P C 9 J d G V t P j x J d G V t P j x J d G V t T G 9 j Y X R p b 2 4 + P E l 0 Z W 1 U e X B l P k Z v c m 1 1 b G E 8 L 0 l 0 Z W 1 U e X B l P j x J d G V t U G F 0 a D 5 T Z W N 0 a W 9 u M S 9 E Z X N p b n Z l c 3 R l c m l u Z y 9 L b 2 x v b W 1 l b i U y M H Z l c n d p a m R l c m Q x P C 9 J d G V t U G F 0 a D 4 8 L 0 l 0 Z W 1 M b 2 N h d G l v b j 4 8 U 3 R h Y m x l R W 5 0 c m l l c y A v P j w v S X R l b T 4 8 S X R l b T 4 8 S X R l b U x v Y 2 F 0 a W 9 u P j x J d G V t V H l w Z T 5 G b 3 J t d W x h P C 9 J d G V t V H l w Z T 4 8 S X R l b V B h d G g + U 2 V j d G l v b j E v R G V z a W 5 2 Z X N 0 Z X J p b m c v V m 9 s Z 2 9 y Z G U l M j B 2 Y W 4 l M j B r b 2 x v b W 1 l b i U y M G d l d 2 l q e m l n Z D E 8 L 0 l 0 Z W 1 Q Y X R o P j w v S X R l b U x v Y 2 F 0 a W 9 u P j x T d G F i b G V F b n R y a W V z I C 8 + P C 9 J d G V t P j x J d G V t P j x J d G V t T G 9 j Y X R p b 2 4 + P E l 0 Z W 1 U e X B l P k Z v c m 1 1 b G E 8 L 0 l 0 Z W 1 U e X B l P j x J d G V t U G F 0 a D 5 T Z W N 0 a W 9 u M S 9 P b X p l d C 9 C c m 9 u P C 9 J d G V t U G F 0 a D 4 8 L 0 l 0 Z W 1 M b 2 N h d G l v b j 4 8 U 3 R h Y m x l R W 5 0 c m l l c y A v P j w v S X R l b T 4 8 S X R l b T 4 8 S X R l b U x v Y 2 F 0 a W 9 u P j x J d G V t V H l w Z T 5 G b 3 J t d W x h P C 9 J d G V t V H l w Z T 4 8 S X R l b V B h d G g + U 2 V j d G l v b j E v T 2 1 6 Z X Q v Z G J v X 0 R l c 2 l u d m V z d G V y a W 5 n Z W 4 8 L 0 l 0 Z W 1 Q Y X R o P j w v S X R l b U x v Y 2 F 0 a W 9 u P j x T d G F i b G V F b n R y a W V z I C 8 + P C 9 J d G V t P j x J d G V t P j x J d G V t T G 9 j Y X R p b 2 4 + P E l 0 Z W 1 U e X B l P k Z v c m 1 1 b G E 8 L 0 l 0 Z W 1 U e X B l P j x J d G V t U G F 0 a D 5 T Z W N 0 a W 9 u M S 9 P b X p l d C 9 S a W p l b i U y M G d l Z m l s d G V y Z D w v S X R l b V B h d G g + P C 9 J d G V t T G 9 j Y X R p b 2 4 + P F N 0 Y W J s Z U V u d H J p Z X M g L z 4 8 L 0 l 0 Z W 0 + P E l 0 Z W 0 + P E l 0 Z W 1 M b 2 N h d G l v b j 4 8 S X R l b V R 5 c G U + R m 9 y b X V s Y T w v S X R l b V R 5 c G U + P E l 0 Z W 1 Q Y X R o P l N l Y 3 R p b 2 4 x L 0 9 t e m V 0 L 0 t v b G 9 t b W V u J T I w d m V y d 2 l q Z G V y Z D w v S X R l b V B h d G g + P C 9 J d G V t T G 9 j Y X R p b 2 4 + P F N 0 Y W J s Z U V u d H J p Z X M g L z 4 8 L 0 l 0 Z W 0 + P E l 0 Z W 0 + P E l 0 Z W 1 M b 2 N h d G l v b j 4 8 S X R l b V R 5 c G U + R m 9 y b X V s Y T w v S X R l b V R 5 c G U + P E l 0 Z W 1 Q Y X R o P l N l Y 3 R p b 2 4 x L 0 9 t e m V 0 L 1 J p a m V u J T I w Z 2 V m a W x 0 Z X J k M T w v S X R l b V B h d G g + P C 9 J d G V t T G 9 j Y X R p b 2 4 + P F N 0 Y W J s Z U V u d H J p Z X M g L z 4 8 L 0 l 0 Z W 0 + P E l 0 Z W 0 + P E l 0 Z W 1 M b 2 N h d G l v b j 4 8 S X R l b V R 5 c G U + R m 9 y b X V s Y T w v S X R l b V R 5 c G U + P E l 0 Z W 1 Q Y X R o P l N l Y 3 R p b 2 4 x L 0 9 t e m V 0 L 0 t v b G 9 t b W V u J T I w d m V y d 2 l q Z G V y Z D E 8 L 0 l 0 Z W 1 Q Y X R o P j w v S X R l b U x v Y 2 F 0 a W 9 u P j x T d G F i b G V F b n R y a W V z I C 8 + P C 9 J d G V t P j x J d G V t P j x J d G V t T G 9 j Y X R p b 2 4 + P E l 0 Z W 1 U e X B l P k Z v c m 1 1 b G E 8 L 0 l 0 Z W 1 U e X B l P j x J d G V t U G F 0 a D 5 T Z W N 0 a W 9 u M S 9 X V U k l M k Z P b W J v d X c v Q n J v b j w v S X R l b V B h d G g + P C 9 J d G V t T G 9 j Y X R p b 2 4 + P F N 0 Y W J s Z U V u d H J p Z X M g L z 4 8 L 0 l 0 Z W 0 + P E l 0 Z W 0 + P E l 0 Z W 1 M b 2 N h d G l v b j 4 8 S X R l b V R 5 c G U + R m 9 y b X V s Y T w v S X R l b V R 5 c G U + P E l 0 Z W 1 Q Y X R o P l N l Y 3 R p b 2 4 x L 1 d V S S U y R k 9 t Y m 9 1 d y 9 S R F 9 M T k J f R z w v S X R l b V B h d G g + P C 9 J d G V t T G 9 j Y X R p b 2 4 + P F N 0 Y W J s Z U V u d H J p Z X M g L z 4 8 L 0 l 0 Z W 0 + P E l 0 Z W 0 + P E l 0 Z W 1 M b 2 N h d G l v b j 4 8 S X R l b V R 5 c G U + R m 9 y b X V s Y T w v S X R l b V R 5 c G U + P E l 0 Z W 1 Q Y X R o P l N l Y 3 R p b 2 4 x L 1 d V S S U y R k 9 t Y m 9 1 d y 9 k Y m 9 f S W 5 2 Z X N 0 Z X J p b m d l b j w v S X R l b V B h d G g + P C 9 J d G V t T G 9 j Y X R p b 2 4 + P F N 0 Y W J s Z U V u d H J p Z X M g L z 4 8 L 0 l 0 Z W 0 + P E l 0 Z W 0 + P E l 0 Z W 1 M b 2 N h d G l v b j 4 8 S X R l b V R 5 c G U + R m 9 y b X V s Y T w v S X R l b V R 5 c G U + P E l 0 Z W 1 Q Y X R o P l N l Y 3 R p b 2 4 x L 1 d V S S U y R k 9 t Y m 9 1 d y 9 K Y W F y J T N F J T N E M j A y M D w v S X R l b V B h d G g + P C 9 J d G V t T G 9 j Y X R p b 2 4 + P F N 0 Y W J s Z U V u d H J p Z X M g L z 4 8 L 0 l 0 Z W 0 + P E l 0 Z W 0 + P E l 0 Z W 1 M b 2 N h d G l v b j 4 8 S X R l b V R 5 c G U + R m 9 y b X V s Y T w v S X R l b V R 5 c G U + P E l 0 Z W 1 Q Y X R o P l N l Y 3 R p b 2 4 x L 1 d V S S U y R k 9 t Y m 9 1 d y 9 S a W p l b i U y M G d l Z m l s d G V y Z D w v S X R l b V B h d G g + P C 9 J d G V t T G 9 j Y X R p b 2 4 + P F N 0 Y W J s Z U V u d H J p Z X M g L z 4 8 L 0 l 0 Z W 0 + P E l 0 Z W 0 + P E l 0 Z W 1 M b 2 N h d G l v b j 4 8 S X R l b V R 5 c G U + R m 9 y b X V s Y T w v S X R l b V R 5 c G U + P E l 0 Z W 1 Q Y X R o P l N l Y 3 R p b 2 4 x L 1 d V S S U y R k 9 t Y m 9 1 d y 9 S a W p l b i U y M G d l Z m l s d G V y Z D E 8 L 0 l 0 Z W 1 Q Y X R o P j w v S X R l b U x v Y 2 F 0 a W 9 u P j x T d G F i b G V F b n R y a W V z I C 8 + P C 9 J d G V t P j x J d G V t P j x J d G V t T G 9 j Y X R p b 2 4 + P E l 0 Z W 1 U e X B l P k Z v c m 1 1 b G E 8 L 0 l 0 Z W 1 U e X B l P j x J d G V t U G F 0 a D 5 T Z W N 0 a W 9 u M S 9 X V U k l M k Z P b W J v d X c v S W 5 k Z X g l M j B 0 b 2 V n Z X Z v Z W d k P C 9 J d G V t U G F 0 a D 4 8 L 0 l 0 Z W 1 M b 2 N h d G l v b j 4 8 U 3 R h Y m x l R W 5 0 c m l l c y A v P j w v S X R l b T 4 8 S X R l b T 4 8 S X R l b U x v Y 2 F 0 a W 9 u P j x J d G V t V H l w Z T 5 G b 3 J t d W x h P C 9 J d G V t V H l w Z T 4 8 S X R l b V B h d G g + U 2 V j d G l v b j E v V 1 V J J T J G T 2 1 i b 3 V 3 L 1 Z v b G d v c m R l J T I w d m F u J T I w a 2 9 s b 2 1 t Z W 4 l M j B n Z X d p a n p p Z 2 Q 8 L 0 l 0 Z W 1 Q Y X R o P j w v S X R l b U x v Y 2 F 0 a W 9 u P j x T d G F i b G V F b n R y a W V z I C 8 + P C 9 J d G V t P j x J d G V t P j x J d G V t T G 9 j Y X R p b 2 4 + P E l 0 Z W 1 U e X B l P k Z v c m 1 1 b G E 8 L 0 l 0 Z W 1 U e X B l P j x J d G V t U G F 0 a D 5 T Z W N 0 a W 9 u M S 9 X V U k l M k Z P b W J v d X c v S 2 9 s b 2 1 t Z W 4 l M j B 2 Z X J 3 a W p k Z X J k P C 9 J d G V t U G F 0 a D 4 8 L 0 l 0 Z W 1 M b 2 N h d G l v b j 4 8 U 3 R h Y m x l R W 5 0 c m l l c y A v P j w v S X R l b T 4 8 S X R l b T 4 8 S X R l b U x v Y 2 F 0 a W 9 u P j x J d G V t V H l w Z T 5 G b 3 J t d W x h P C 9 J d G V t V H l w Z T 4 8 S X R l b V B h d G g + U 2 V j d G l v b j E v T 3 B l c m F 0 a W 9 u Z W x l J T I w a 2 9 z d G V u L 0 J y b 2 4 8 L 0 l 0 Z W 1 Q Y X R o P j w v S X R l b U x v Y 2 F 0 a W 9 u P j x T d G F i b G V F b n R y a W V z I C 8 + P C 9 J d G V t P j x J d G V t P j x J d G V t T G 9 j Y X R p b 2 4 + P E l 0 Z W 1 U e X B l P k Z v c m 1 1 b G E 8 L 0 l 0 Z W 1 U e X B l P j x J d G V t U G F 0 a D 5 T Z W N 0 a W 9 u M S 9 P c G V y Y X R p b 2 5 l b G U l M j B r b 3 N 0 Z W 4 v U k R f T E 5 C X 0 c 8 L 0 l 0 Z W 1 Q Y X R o P j w v S X R l b U x v Y 2 F 0 a W 9 u P j x T d G F i b G V F b n R y a W V z I C 8 + P C 9 J d G V t P j x J d G V t P j x J d G V t T G 9 j Y X R p b 2 4 + P E l 0 Z W 1 U e X B l P k Z v c m 1 1 b G E 8 L 0 l 0 Z W 1 U e X B l P j x J d G V t U G F 0 a D 5 T Z W N 0 a W 9 u M S 9 P c G V y Y X R p b 2 5 l b G U l M j B r b 3 N 0 Z W 4 v Z G J v X 0 9 w Z X J h d G l v b m V s Z S U y M G t v c 3 R l b j w v S X R l b V B h d G g + P C 9 J d G V t T G 9 j Y X R p b 2 4 + P F N 0 Y W J s Z U V u d H J p Z X M g L z 4 8 L 0 l 0 Z W 0 + P E l 0 Z W 0 + P E l 0 Z W 1 M b 2 N h d G l v b j 4 8 S X R l b V R 5 c G U + R m 9 y b X V s Y T w v S X R l b V R 5 c G U + P E l 0 Z W 1 Q Y X R o P l N l Y 3 R p b 2 4 x L 0 9 w Z X J h d G l v b m V s Z S U y M G t v c 3 R l b i 9 L b 2 x v b W 1 l b i U y M H Z l c n d p a m R l c m Q 8 L 0 l 0 Z W 1 Q Y X R o P j w v S X R l b U x v Y 2 F 0 a W 9 u P j x T d G F i b G V F b n R y a W V z I C 8 + P C 9 J d G V t P j x J d G V t P j x J d G V t T G 9 j Y X R p b 2 4 + P E l 0 Z W 1 U e X B l P k Z v c m 1 1 b G E 8 L 0 l 0 Z W 1 U e X B l P j x J d G V t U G F 0 a D 5 T Z W N 0 a W 9 u M S 9 J b n Z l c 3 R l c m l u Z 2 V u L 0 F h b m d l c G F z d D E 8 L 0 l 0 Z W 1 Q Y X R o P j w v S X R l b U x v Y 2 F 0 a W 9 u P j x T d G F i b G V F b n R y a W V z I C 8 + P C 9 J d G V t P j x J d G V t P j x J d G V t T G 9 j Y X R p b 2 4 + P E l 0 Z W 1 U e X B l P k Z v c m 1 1 b G E 8 L 0 l 0 Z W 1 U e X B l P j x J d G V t U G F 0 a D 5 T Z W N 0 a W 9 u M S 9 J b n Z l c 3 R l c m l u Z 2 V u L 0 F h b m d l c G F z d D I 8 L 0 l 0 Z W 1 Q Y X R o P j w v S X R l b U x v Y 2 F 0 a W 9 u P j x T d G F i b G V F b n R y a W V z I C 8 + P C 9 J d G V t P j x J d G V t P j x J d G V t T G 9 j Y X R p b 2 4 + P E l 0 Z W 1 U e X B l P k Z v c m 1 1 b G E 8 L 0 l 0 Z W 1 U e X B l P j x J d G V t U G F 0 a D 5 T Z W N 0 a W 9 u M S 9 P c G V y Y X R p b 2 5 l b G U l M j B r b 3 N 0 Z W 4 v U m l q Z W 4 l M j B n Z W Z p b H R l c m Q 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S X R l b T 4 8 S X R l b U x v Y 2 F 0 a W 9 u P j x J d G V t V H l w Z T 5 G b 3 J t d W x h P C 9 J d G V t V H l w Z T 4 8 S X R l b V B h d G g + U 2 V j d G l v b j E v S W 5 2 Z X N 0 Z X J p b m d l b i 9 B Y W 5 n Z X B h c 3 Q z P C 9 J d G V t U G F 0 a D 4 8 L 0 l 0 Z W 1 M b 2 N h d G l v b j 4 8 U 3 R h Y m x l R W 5 0 c m l l c y A v P j w v S X R l b T 4 8 S X R l b T 4 8 S X R l b U x v Y 2 F 0 a W 9 u P j x J d G V t V H l w Z T 5 G b 3 J t d W x h P C 9 J d G V t V H l w Z T 4 8 S X R l b V B h d G g + U 2 V j d G l v b j E v V 1 V J J T J G T 2 1 i b 3 V 3 L 0 F h b m d l c G F z d D E 8 L 0 l 0 Z W 1 Q Y X R o P j w v S X R l b U x v Y 2 F 0 a W 9 u P j x T d G F i b G V F b n R y a W V z I C 8 + P C 9 J d G V t P j x J d G V t P j x J d G V t T G 9 j Y X R p b 2 4 + P E l 0 Z W 1 U e X B l P k Z v c m 1 1 b G E 8 L 0 l 0 Z W 1 U e X B l P j x J d G V t U G F 0 a D 5 T Z W N 0 a W 9 u M S 9 E Z X N p b n Z l c 3 R l c m l u Z y 9 B Y W 5 n Z X B h c 3 Q x P C 9 J d G V t U G F 0 a D 4 8 L 0 l 0 Z W 1 M b 2 N h d G l v b j 4 8 U 3 R h Y m x l R W 5 0 c m l l c y A v P j w v S X R l b T 4 8 S X R l b T 4 8 S X R l b U x v Y 2 F 0 a W 9 u P j x J d G V t V H l w Z T 5 G b 3 J t d W x h P C 9 J d G V t V H l w Z T 4 8 S X R l b V B h d G g + U 2 V j d G l v b j E v R G V z a W 5 2 Z X N 0 Z X J p b m c v Q W F u Z 2 V w Y X N 0 M j w v S X R l b V B h d G g + P C 9 J d G V t T G 9 j Y X R p b 2 4 + P F N 0 Y W J s Z U V u d H J p Z X M g L z 4 8 L 0 l 0 Z W 0 + P C 9 J d G V t c z 4 8 L 0 x v Y 2 F s U G F j a 2 F n Z U 1 l d G F k Y X R h R m l s Z T 4 W A A A A U E s F B g A A A A A A A A A A A A A A A A A A A A A A A N o A A A A B A A A A 0 I y d 3 w E V 0 R G M e g D A T 8 K X 6 w E A A A B + 7 Z 3 m r S T i S p j x h I N 5 E s x d A A A A A A I A A A A A A A N m A A D A A A A A E A A A A F M H o H 5 n M E l R Z E 2 G 1 0 n Y b E w A A A A A B I A A A K A A A A A Q A A A A r K 1 a E I Q 4 4 S h V 7 d N U C / Y 1 E l A A A A C c S w R z b D I f G x j p / Q h H p + p k X 5 f 7 j 2 p H Y 3 L + p v 2 2 2 a A Z M 4 E G G 1 J F S d O K 9 u J p 3 U t d B w j n Y Q P F q X K 0 h B + i 7 3 f M u 0 u L k x m g d r c P G w 1 h M z h L U h w T l h Q A A A D A O w d U g u b V t F n c c P S T r J G 8 j / R t z 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0009d3ae-0f9e-47be-ae31-9d6cd8b104c4">VYM6E4WDAQJW-2075224733-242</_dlc_DocId>
    <_dlc_DocIdUrl xmlns="0009d3ae-0f9e-47be-ae31-9d6cd8b104c4">
      <Url>https://gasunie.sharepoint.com/sites/20190841/_layouts/15/DocIdRedir.aspx?ID=VYM6E4WDAQJW-2075224733-242</Url>
      <Description>VYM6E4WDAQJW-2075224733-242</Description>
    </_dlc_DocIdUrl>
    <lcf76f155ced4ddcb4097134ff3c332f xmlns="3e5b727e-69cb-4044-af9b-0f4416983337">
      <Terms xmlns="http://schemas.microsoft.com/office/infopath/2007/PartnerControls"/>
    </lcf76f155ced4ddcb4097134ff3c332f>
    <TaxCatchAll xmlns="0009d3ae-0f9e-47be-ae31-9d6cd8b104c4"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863C0D5DF1569489DA8D6B8968D8636" ma:contentTypeVersion="13" ma:contentTypeDescription="Een nieuw document maken." ma:contentTypeScope="" ma:versionID="c1a598989abd97b76b2741a01e29de51">
  <xsd:schema xmlns:xsd="http://www.w3.org/2001/XMLSchema" xmlns:xs="http://www.w3.org/2001/XMLSchema" xmlns:p="http://schemas.microsoft.com/office/2006/metadata/properties" xmlns:ns2="0009d3ae-0f9e-47be-ae31-9d6cd8b104c4" xmlns:ns3="3e5b727e-69cb-4044-af9b-0f4416983337" targetNamespace="http://schemas.microsoft.com/office/2006/metadata/properties" ma:root="true" ma:fieldsID="eae650d0b75db028cf42fdca61613b6a" ns2:_="" ns3:_="">
    <xsd:import namespace="0009d3ae-0f9e-47be-ae31-9d6cd8b104c4"/>
    <xsd:import namespace="3e5b727e-69cb-4044-af9b-0f441698333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f0982e7f-14e0-4d29-b563-36232763a49b}" ma:internalName="TaxCatchAll" ma:showField="CatchAllData" ma:web="0009d3ae-0f9e-47be-ae31-9d6cd8b104c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e5b727e-69cb-4044-af9b-0f441698333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036cd6fa-5b0c-499c-b75d-d6aeade83881"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CCC0C11-BCA0-40B0-A1EB-00F8BE4AEEA8}">
  <ds:schemaRefs>
    <ds:schemaRef ds:uri="http://schemas.microsoft.com/DataMashup"/>
  </ds:schemaRefs>
</ds:datastoreItem>
</file>

<file path=customXml/itemProps2.xml><?xml version="1.0" encoding="utf-8"?>
<ds:datastoreItem xmlns:ds="http://schemas.openxmlformats.org/officeDocument/2006/customXml" ds:itemID="{3F476EE9-57EE-4A57-9645-1C093EDB7BE0}">
  <ds:schemaRefs>
    <ds:schemaRef ds:uri="http://schemas.microsoft.com/sharepoint/v3/contenttype/forms"/>
  </ds:schemaRefs>
</ds:datastoreItem>
</file>

<file path=customXml/itemProps3.xml><?xml version="1.0" encoding="utf-8"?>
<ds:datastoreItem xmlns:ds="http://schemas.openxmlformats.org/officeDocument/2006/customXml" ds:itemID="{9CDAB9D1-B815-4B0E-93E7-4496A7FE99F6}">
  <ds:schemaRefs>
    <ds:schemaRef ds:uri="http://purl.org/dc/elements/1.1/"/>
    <ds:schemaRef ds:uri="http://schemas.openxmlformats.org/package/2006/metadata/core-properties"/>
    <ds:schemaRef ds:uri="3e5b727e-69cb-4044-af9b-0f4416983337"/>
    <ds:schemaRef ds:uri="http://schemas.microsoft.com/office/infopath/2007/PartnerControls"/>
    <ds:schemaRef ds:uri="http://purl.org/dc/terms/"/>
    <ds:schemaRef ds:uri="0009d3ae-0f9e-47be-ae31-9d6cd8b104c4"/>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2916EB2D-29BF-4F8A-9E45-7856B71D78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9d3ae-0f9e-47be-ae31-9d6cd8b104c4"/>
    <ds:schemaRef ds:uri="3e5b727e-69cb-4044-af9b-0f44169833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4651D173-5D1D-4DD1-A11E-C256FB3A644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34</vt:i4>
      </vt:variant>
    </vt:vector>
  </HeadingPairs>
  <TitlesOfParts>
    <vt:vector size="34" baseType="lpstr">
      <vt:lpstr>Titelblad</vt:lpstr>
      <vt:lpstr>Toelichting</vt:lpstr>
      <vt:lpstr>Bronnen en toepassingen</vt:lpstr>
      <vt:lpstr>1. Entry- en exittarieven</vt:lpstr>
      <vt:lpstr>Input --&gt;</vt:lpstr>
      <vt:lpstr>2. Parameters</vt:lpstr>
      <vt:lpstr>3. Input (des)investeringen </vt:lpstr>
      <vt:lpstr>4. Input nacalculaties</vt:lpstr>
      <vt:lpstr>5. Input GAW-waarde desinv.</vt:lpstr>
      <vt:lpstr>6. Input incidentele corr. WQA</vt:lpstr>
      <vt:lpstr>7. Input IC peakshaver</vt:lpstr>
      <vt:lpstr>8. Input IC huur Gasunie</vt:lpstr>
      <vt:lpstr>9. Input incidentele correcties</vt:lpstr>
      <vt:lpstr>10. Input capaciteit</vt:lpstr>
      <vt:lpstr>Input database --&gt;</vt:lpstr>
      <vt:lpstr>11. Investeringen (WUI+ombouw)</vt:lpstr>
      <vt:lpstr>12. Investeringen (bijschatten)</vt:lpstr>
      <vt:lpstr>13. Desinvesteringen</vt:lpstr>
      <vt:lpstr>14. Omzet</vt:lpstr>
      <vt:lpstr>15. Operationele kosten</vt:lpstr>
      <vt:lpstr>Berekeningen --&gt;</vt:lpstr>
      <vt:lpstr>16. WUI &amp; ombouwtaak</vt:lpstr>
      <vt:lpstr>17. Nacalculatie bijschatten</vt:lpstr>
      <vt:lpstr>18. Nacalculatie desinv.</vt:lpstr>
      <vt:lpstr>19. Indexatie desinvesteringen</vt:lpstr>
      <vt:lpstr>20. Nacalculaties</vt:lpstr>
      <vt:lpstr>21. Correctie WQA</vt:lpstr>
      <vt:lpstr>22. Correctie assetoverdracht</vt:lpstr>
      <vt:lpstr>23. Correctie peakshaver</vt:lpstr>
      <vt:lpstr>24. Correctie gew. MB en CPI</vt:lpstr>
      <vt:lpstr>25. Incidentele correcties</vt:lpstr>
      <vt:lpstr>26. Toegestane inkomsten</vt:lpstr>
      <vt:lpstr>27. RPM</vt:lpstr>
      <vt:lpstr>28. Entry- en exittarieven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2018-05-15T11:27:11Z</dcterms:created>
  <dcterms:modified xsi:type="dcterms:W3CDTF">2024-03-05T09:13:57Z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0x0101003863C0D5DF1569489DA8D6B8968D8636</vt:lpwstr>
  </property>
  <property fmtid="{D5CDD505-2E9C-101B-9397-08002B2CF9AE}" pid="3" name="_dlc_DocIdItemGuid">
    <vt:lpwstr>5533c771-d360-43f4-886a-dc6cc9d5e87c</vt:lpwstr>
  </property>
  <property fmtid="{D5CDD505-2E9C-101B-9397-08002B2CF9AE}" pid="4" name="AuthorIds_UIVersion_512">
    <vt:lpwstr>127</vt:lpwstr>
  </property>
  <property fmtid="{D5CDD505-2E9C-101B-9397-08002B2CF9AE}" pid="5" name="AuthorIds_UIVersion_3584">
    <vt:lpwstr>162</vt:lpwstr>
  </property>
  <property fmtid="{D5CDD505-2E9C-101B-9397-08002B2CF9AE}" pid="6" name="AuthorIds_UIVersion_9216">
    <vt:lpwstr>127</vt:lpwstr>
  </property>
  <property fmtid="{D5CDD505-2E9C-101B-9397-08002B2CF9AE}" pid="7" name="AuthorIds_UIVersion_14336">
    <vt:lpwstr>127</vt:lpwstr>
  </property>
  <property fmtid="{D5CDD505-2E9C-101B-9397-08002B2CF9AE}" pid="8" name="MediaServiceImageTags">
    <vt:lpwstr/>
  </property>
  <property fmtid="{D5CDD505-2E9C-101B-9397-08002B2CF9AE}" pid="9" name="MSIP_Label_46c7e985-2b29-4bdc-86bb-c9dfef2a8a5c_Enabled">
    <vt:lpwstr>true</vt:lpwstr>
  </property>
  <property fmtid="{D5CDD505-2E9C-101B-9397-08002B2CF9AE}" pid="10" name="MSIP_Label_46c7e985-2b29-4bdc-86bb-c9dfef2a8a5c_SetDate">
    <vt:lpwstr>2024-02-26T14:17:35Z</vt:lpwstr>
  </property>
  <property fmtid="{D5CDD505-2E9C-101B-9397-08002B2CF9AE}" pid="11" name="MSIP_Label_46c7e985-2b29-4bdc-86bb-c9dfef2a8a5c_Method">
    <vt:lpwstr>Privileged</vt:lpwstr>
  </property>
  <property fmtid="{D5CDD505-2E9C-101B-9397-08002B2CF9AE}" pid="12" name="MSIP_Label_46c7e985-2b29-4bdc-86bb-c9dfef2a8a5c_Name">
    <vt:lpwstr>Inf_vertrouwelijk</vt:lpwstr>
  </property>
  <property fmtid="{D5CDD505-2E9C-101B-9397-08002B2CF9AE}" pid="13" name="MSIP_Label_46c7e985-2b29-4bdc-86bb-c9dfef2a8a5c_SiteId">
    <vt:lpwstr>0dba6fac-6971-48f3-9af1-d8a86d20e1ed</vt:lpwstr>
  </property>
  <property fmtid="{D5CDD505-2E9C-101B-9397-08002B2CF9AE}" pid="14" name="MSIP_Label_46c7e985-2b29-4bdc-86bb-c9dfef2a8a5c_ActionId">
    <vt:lpwstr>d750254c-7d51-49dd-8737-a116e75b2f47</vt:lpwstr>
  </property>
  <property fmtid="{D5CDD505-2E9C-101B-9397-08002B2CF9AE}" pid="15" name="MSIP_Label_46c7e985-2b29-4bdc-86bb-c9dfef2a8a5c_ContentBits">
    <vt:lpwstr>2</vt:lpwstr>
  </property>
</Properties>
</file>